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10.164.20.10\P1 Common\TDM\SALES\@Sales Control Monitoring\20. Sales Report\2. Approval Rating FY2021-2022\"/>
    </mc:Choice>
  </mc:AlternateContent>
  <bookViews>
    <workbookView xWindow="0" yWindow="0" windowWidth="28800" windowHeight="12000" tabRatio="663" activeTab="5"/>
  </bookViews>
  <sheets>
    <sheet name="SUM_1 (2021-2022)" sheetId="37" r:id="rId1"/>
    <sheet name="SUM_2 (2021-2022)" sheetId="38" r:id="rId2"/>
    <sheet name="CED_format" sheetId="39" r:id="rId3"/>
    <sheet name="Stratification 1" sheetId="40" r:id="rId4"/>
    <sheet name="Stratification 2" sheetId="41" r:id="rId5"/>
    <sheet name="QM DL_10-01" sheetId="31" r:id="rId6"/>
    <sheet name="QM" sheetId="34" r:id="rId7"/>
    <sheet name="Legend" sheetId="33" r:id="rId8"/>
    <sheet name="Forex" sheetId="35" r:id="rId9"/>
    <sheet name="PO list" sheetId="42" r:id="rId10"/>
    <sheet name="Report" sheetId="25" state="hidden" r:id="rId11"/>
    <sheet name="SumReport" sheetId="26" state="hidden" r:id="rId12"/>
    <sheet name="CHORAKAWA" sheetId="15" state="hidden" r:id="rId13"/>
    <sheet name="ALASKA" sheetId="27" state="hidden" r:id="rId14"/>
    <sheet name="F.TECH" sheetId="6" state="hidden" r:id="rId15"/>
    <sheet name="FCC" sheetId="7" state="hidden" r:id="rId16"/>
    <sheet name="FTEC" sheetId="16" state="hidden" r:id="rId17"/>
    <sheet name="DPCES" sheetId="5" state="hidden" r:id="rId18"/>
    <sheet name="GOSHI" sheetId="4" state="hidden" r:id="rId19"/>
    <sheet name="GOSHI2" sheetId="23" state="hidden" r:id="rId20"/>
    <sheet name="GRANDWAY" sheetId="9" state="hidden" r:id="rId21"/>
    <sheet name="ISUZU" sheetId="28" state="hidden" r:id="rId22"/>
    <sheet name="MAHLE" sheetId="12" state="hidden" r:id="rId23"/>
    <sheet name="MITSUBA2" sheetId="3" state="hidden" r:id="rId24"/>
    <sheet name="P&amp;R" sheetId="8" state="hidden" r:id="rId25"/>
    <sheet name="RADICAL" sheetId="21" state="hidden" r:id="rId26"/>
    <sheet name="YAMASHIN" sheetId="11" state="hidden" r:id="rId27"/>
    <sheet name="YUTAKA" sheetId="10" state="hidden" r:id="rId28"/>
    <sheet name="ROBERTS" sheetId="1" state="hidden" r:id="rId29"/>
    <sheet name="SHIMANO" sheetId="22" state="hidden" r:id="rId30"/>
    <sheet name="SHOSHIBA" sheetId="29" state="hidden" r:id="rId31"/>
    <sheet name="VACUUMTECH" sheetId="30" state="hidden" r:id="rId32"/>
    <sheet name="YUTAKA (2)" sheetId="24" state="hidden" r:id="rId33"/>
    <sheet name="Sheet2" sheetId="2" state="hidden"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0" localSheetId="13">#REF!</definedName>
    <definedName name="\0" localSheetId="12">#REF!</definedName>
    <definedName name="\0" localSheetId="16">#REF!</definedName>
    <definedName name="\0" localSheetId="21">#REF!</definedName>
    <definedName name="\0" localSheetId="25">#REF!</definedName>
    <definedName name="\0" localSheetId="29">#REF!</definedName>
    <definedName name="\0" localSheetId="30">#REF!</definedName>
    <definedName name="\0" localSheetId="31">#REF!</definedName>
    <definedName name="\0" localSheetId="32">#REF!</definedName>
    <definedName name="\0">#REF!</definedName>
    <definedName name="\a" localSheetId="13">#REF!</definedName>
    <definedName name="\a" localSheetId="2">#REF!</definedName>
    <definedName name="\a" localSheetId="12">#REF!</definedName>
    <definedName name="\a" localSheetId="8">#REF!</definedName>
    <definedName name="\a" localSheetId="16">#REF!</definedName>
    <definedName name="\a" localSheetId="21">#REF!</definedName>
    <definedName name="\a" localSheetId="25">#REF!</definedName>
    <definedName name="\a" localSheetId="29">#REF!</definedName>
    <definedName name="\a" localSheetId="30">#REF!</definedName>
    <definedName name="\a" localSheetId="4">#REF!</definedName>
    <definedName name="\a" localSheetId="0">#REF!</definedName>
    <definedName name="\a" localSheetId="1">#REF!</definedName>
    <definedName name="\a" localSheetId="31">#REF!</definedName>
    <definedName name="\a" localSheetId="32">#REF!</definedName>
    <definedName name="\a">#REF!</definedName>
    <definedName name="\a1" localSheetId="4">#REF!</definedName>
    <definedName name="\a1" localSheetId="0">#REF!</definedName>
    <definedName name="\a1" localSheetId="1">#REF!</definedName>
    <definedName name="\a1">#REF!</definedName>
    <definedName name="\i">#N/A</definedName>
    <definedName name="\p" localSheetId="13">#REF!</definedName>
    <definedName name="\p" localSheetId="2">#REF!</definedName>
    <definedName name="\p" localSheetId="12">#REF!</definedName>
    <definedName name="\p" localSheetId="8">#REF!</definedName>
    <definedName name="\p" localSheetId="16">#REF!</definedName>
    <definedName name="\p" localSheetId="21">#REF!</definedName>
    <definedName name="\p" localSheetId="25">#REF!</definedName>
    <definedName name="\p" localSheetId="29">#REF!</definedName>
    <definedName name="\p" localSheetId="30">#REF!</definedName>
    <definedName name="\p" localSheetId="4">#REF!</definedName>
    <definedName name="\p" localSheetId="0">#REF!</definedName>
    <definedName name="\p" localSheetId="1">#REF!</definedName>
    <definedName name="\p" localSheetId="31">#REF!</definedName>
    <definedName name="\p" localSheetId="32">#REF!</definedName>
    <definedName name="\p">#REF!</definedName>
    <definedName name="\s" localSheetId="13">#REF!</definedName>
    <definedName name="\s" localSheetId="12">#REF!</definedName>
    <definedName name="\s" localSheetId="16">#REF!</definedName>
    <definedName name="\s" localSheetId="21">#REF!</definedName>
    <definedName name="\s" localSheetId="25">#REF!</definedName>
    <definedName name="\s" localSheetId="29">#REF!</definedName>
    <definedName name="\s" localSheetId="30">#REF!</definedName>
    <definedName name="\s" localSheetId="31">#REF!</definedName>
    <definedName name="\s" localSheetId="32">#REF!</definedName>
    <definedName name="\s">#REF!</definedName>
    <definedName name="\t" localSheetId="13">#REF!</definedName>
    <definedName name="\t" localSheetId="12">#REF!</definedName>
    <definedName name="\t" localSheetId="16">#REF!</definedName>
    <definedName name="\t" localSheetId="21">#REF!</definedName>
    <definedName name="\t" localSheetId="25">#REF!</definedName>
    <definedName name="\t" localSheetId="29">#REF!</definedName>
    <definedName name="\t" localSheetId="30">#REF!</definedName>
    <definedName name="\t" localSheetId="31">#REF!</definedName>
    <definedName name="\t" localSheetId="32">#REF!</definedName>
    <definedName name="\t">#REF!</definedName>
    <definedName name="_3_提供①" localSheetId="13">#REF!</definedName>
    <definedName name="_3_提供①" localSheetId="12">#REF!</definedName>
    <definedName name="_3_提供①" localSheetId="16">#REF!</definedName>
    <definedName name="_3_提供①" localSheetId="21">#REF!</definedName>
    <definedName name="_3_提供①" localSheetId="25">#REF!</definedName>
    <definedName name="_3_提供①" localSheetId="29">#REF!</definedName>
    <definedName name="_3_提供①" localSheetId="30">#REF!</definedName>
    <definedName name="_3_提供①" localSheetId="31">#REF!</definedName>
    <definedName name="_3_提供①" localSheetId="32">#REF!</definedName>
    <definedName name="_3_提供①">#REF!</definedName>
    <definedName name="_6_24" localSheetId="2">#REF!</definedName>
    <definedName name="_6_24" localSheetId="4">#REF!</definedName>
    <definedName name="_6_24" localSheetId="0">#REF!</definedName>
    <definedName name="_6_24" localSheetId="1">#REF!</definedName>
    <definedName name="_6_24">#REF!</definedName>
    <definedName name="_CDBKKAKO.CSV" localSheetId="13">#REF!</definedName>
    <definedName name="_CDBKKAKO.CSV" localSheetId="2">#REF!</definedName>
    <definedName name="_CDBKKAKO.CSV" localSheetId="12">#REF!</definedName>
    <definedName name="_CDBKKAKO.CSV" localSheetId="8">#REF!</definedName>
    <definedName name="_CDBKKAKO.CSV" localSheetId="16">#REF!</definedName>
    <definedName name="_CDBKKAKO.CSV" localSheetId="21">#REF!</definedName>
    <definedName name="_CDBKKAKO.CSV" localSheetId="25">#REF!</definedName>
    <definedName name="_CDBKKAKO.CSV" localSheetId="29">#REF!</definedName>
    <definedName name="_CDBKKAKO.CSV" localSheetId="30">#REF!</definedName>
    <definedName name="_CDBKKAKO.CSV" localSheetId="4">#REF!</definedName>
    <definedName name="_CDBKKAKO.CSV" localSheetId="0">#REF!</definedName>
    <definedName name="_CDBKKAKO.CSV" localSheetId="1">#REF!</definedName>
    <definedName name="_CDBKKAKO.CSV" localSheetId="31">#REF!</definedName>
    <definedName name="_CDBKKAKO.CSV" localSheetId="32">#REF!</definedName>
    <definedName name="_CDBKKAKO.CSV">#REF!</definedName>
    <definedName name="_CDBKKHIT.CSV" localSheetId="13">#REF!</definedName>
    <definedName name="_CDBKKHIT.CSV" localSheetId="2">#REF!</definedName>
    <definedName name="_CDBKKHIT.CSV" localSheetId="12">#REF!</definedName>
    <definedName name="_CDBKKHIT.CSV" localSheetId="8">#REF!</definedName>
    <definedName name="_CDBKKHIT.CSV" localSheetId="16">#REF!</definedName>
    <definedName name="_CDBKKHIT.CSV" localSheetId="21">#REF!</definedName>
    <definedName name="_CDBKKHIT.CSV" localSheetId="25">#REF!</definedName>
    <definedName name="_CDBKKHIT.CSV" localSheetId="29">#REF!</definedName>
    <definedName name="_CDBKKHIT.CSV" localSheetId="30">#REF!</definedName>
    <definedName name="_CDBKKHIT.CSV" localSheetId="4">#REF!</definedName>
    <definedName name="_CDBKKHIT.CSV" localSheetId="0">#REF!</definedName>
    <definedName name="_CDBKKHIT.CSV" localSheetId="1">#REF!</definedName>
    <definedName name="_CDBKKHIT.CSV" localSheetId="31">#REF!</definedName>
    <definedName name="_CDBKKHIT.CSV" localSheetId="32">#REF!</definedName>
    <definedName name="_CDBKKHIT.CSV">#REF!</definedName>
    <definedName name="_CDBKKHIX.CSV" localSheetId="13">#REF!</definedName>
    <definedName name="_CDBKKHIX.CSV" localSheetId="2">#REF!</definedName>
    <definedName name="_CDBKKHIX.CSV" localSheetId="12">#REF!</definedName>
    <definedName name="_CDBKKHIX.CSV" localSheetId="8">#REF!</definedName>
    <definedName name="_CDBKKHIX.CSV" localSheetId="16">#REF!</definedName>
    <definedName name="_CDBKKHIX.CSV" localSheetId="21">#REF!</definedName>
    <definedName name="_CDBKKHIX.CSV" localSheetId="25">#REF!</definedName>
    <definedName name="_CDBKKHIX.CSV" localSheetId="29">#REF!</definedName>
    <definedName name="_CDBKKHIX.CSV" localSheetId="30">#REF!</definedName>
    <definedName name="_CDBKKHIX.CSV" localSheetId="4">#REF!</definedName>
    <definedName name="_CDBKKHIX.CSV" localSheetId="0">#REF!</definedName>
    <definedName name="_CDBKKHIX.CSV" localSheetId="1">#REF!</definedName>
    <definedName name="_CDBKKHIX.CSV" localSheetId="31">#REF!</definedName>
    <definedName name="_CDBKKHIX.CSV" localSheetId="32">#REF!</definedName>
    <definedName name="_CDBKKHIX.CSV">#REF!</definedName>
    <definedName name="_CDBKKTXX.CSV" localSheetId="13">#REF!</definedName>
    <definedName name="_CDBKKTXX.CSV" localSheetId="2">#REF!</definedName>
    <definedName name="_CDBKKTXX.CSV" localSheetId="12">#REF!</definedName>
    <definedName name="_CDBKKTXX.CSV" localSheetId="8">#REF!</definedName>
    <definedName name="_CDBKKTXX.CSV" localSheetId="16">#REF!</definedName>
    <definedName name="_CDBKKTXX.CSV" localSheetId="21">#REF!</definedName>
    <definedName name="_CDBKKTXX.CSV" localSheetId="25">#REF!</definedName>
    <definedName name="_CDBKKTXX.CSV" localSheetId="29">#REF!</definedName>
    <definedName name="_CDBKKTXX.CSV" localSheetId="30">#REF!</definedName>
    <definedName name="_CDBKKTXX.CSV" localSheetId="4">#REF!</definedName>
    <definedName name="_CDBKKTXX.CSV" localSheetId="0">#REF!</definedName>
    <definedName name="_CDBKKTXX.CSV" localSheetId="1">#REF!</definedName>
    <definedName name="_CDBKKTXX.CSV" localSheetId="31">#REF!</definedName>
    <definedName name="_CDBKKTXX.CSV" localSheetId="32">#REF!</definedName>
    <definedName name="_CDBKKTXX.CSV">#REF!</definedName>
    <definedName name="_CDBKSHOR.CSV" localSheetId="13">#REF!</definedName>
    <definedName name="_CDBKSHOR.CSV" localSheetId="2">#REF!</definedName>
    <definedName name="_CDBKSHOR.CSV" localSheetId="12">#REF!</definedName>
    <definedName name="_CDBKSHOR.CSV" localSheetId="8">#REF!</definedName>
    <definedName name="_CDBKSHOR.CSV" localSheetId="16">#REF!</definedName>
    <definedName name="_CDBKSHOR.CSV" localSheetId="21">#REF!</definedName>
    <definedName name="_CDBKSHOR.CSV" localSheetId="25">#REF!</definedName>
    <definedName name="_CDBKSHOR.CSV" localSheetId="29">#REF!</definedName>
    <definedName name="_CDBKSHOR.CSV" localSheetId="30">#REF!</definedName>
    <definedName name="_CDBKSHOR.CSV" localSheetId="4">#REF!</definedName>
    <definedName name="_CDBKSHOR.CSV" localSheetId="0">#REF!</definedName>
    <definedName name="_CDBKSHOR.CSV" localSheetId="1">#REF!</definedName>
    <definedName name="_CDBKSHOR.CSV" localSheetId="31">#REF!</definedName>
    <definedName name="_CDBKSHOR.CSV" localSheetId="32">#REF!</definedName>
    <definedName name="_CDBKSHOR.CSV">#REF!</definedName>
    <definedName name="_CDBKSKIS.CSV" localSheetId="13">#REF!</definedName>
    <definedName name="_CDBKSKIS.CSV" localSheetId="2">#REF!</definedName>
    <definedName name="_CDBKSKIS.CSV" localSheetId="12">#REF!</definedName>
    <definedName name="_CDBKSKIS.CSV" localSheetId="8">#REF!</definedName>
    <definedName name="_CDBKSKIS.CSV" localSheetId="16">#REF!</definedName>
    <definedName name="_CDBKSKIS.CSV" localSheetId="21">#REF!</definedName>
    <definedName name="_CDBKSKIS.CSV" localSheetId="25">#REF!</definedName>
    <definedName name="_CDBKSKIS.CSV" localSheetId="29">#REF!</definedName>
    <definedName name="_CDBKSKIS.CSV" localSheetId="30">#REF!</definedName>
    <definedName name="_CDBKSKIS.CSV" localSheetId="4">#REF!</definedName>
    <definedName name="_CDBKSKIS.CSV" localSheetId="0">#REF!</definedName>
    <definedName name="_CDBKSKIS.CSV" localSheetId="1">#REF!</definedName>
    <definedName name="_CDBKSKIS.CSV" localSheetId="31">#REF!</definedName>
    <definedName name="_CDBKSKIS.CSV" localSheetId="32">#REF!</definedName>
    <definedName name="_CDBKSKIS.CSV">#REF!</definedName>
    <definedName name="_CDBKTPXX.CSV" localSheetId="13">#REF!</definedName>
    <definedName name="_CDBKTPXX.CSV" localSheetId="2">#REF!</definedName>
    <definedName name="_CDBKTPXX.CSV" localSheetId="12">#REF!</definedName>
    <definedName name="_CDBKTPXX.CSV" localSheetId="8">#REF!</definedName>
    <definedName name="_CDBKTPXX.CSV" localSheetId="16">#REF!</definedName>
    <definedName name="_CDBKTPXX.CSV" localSheetId="21">#REF!</definedName>
    <definedName name="_CDBKTPXX.CSV" localSheetId="25">#REF!</definedName>
    <definedName name="_CDBKTPXX.CSV" localSheetId="29">#REF!</definedName>
    <definedName name="_CDBKTPXX.CSV" localSheetId="30">#REF!</definedName>
    <definedName name="_CDBKTPXX.CSV" localSheetId="4">#REF!</definedName>
    <definedName name="_CDBKTPXX.CSV" localSheetId="0">#REF!</definedName>
    <definedName name="_CDBKTPXX.CSV" localSheetId="1">#REF!</definedName>
    <definedName name="_CDBKTPXX.CSV" localSheetId="31">#REF!</definedName>
    <definedName name="_CDBKTPXX.CSV" localSheetId="32">#REF!</definedName>
    <definedName name="_CDBKTPXX.CSV">#REF!</definedName>
    <definedName name="_CDBKZRST.CSV" localSheetId="13">#REF!</definedName>
    <definedName name="_CDBKZRST.CSV" localSheetId="2">#REF!</definedName>
    <definedName name="_CDBKZRST.CSV" localSheetId="12">#REF!</definedName>
    <definedName name="_CDBKZRST.CSV" localSheetId="8">#REF!</definedName>
    <definedName name="_CDBKZRST.CSV" localSheetId="16">#REF!</definedName>
    <definedName name="_CDBKZRST.CSV" localSheetId="21">#REF!</definedName>
    <definedName name="_CDBKZRST.CSV" localSheetId="25">#REF!</definedName>
    <definedName name="_CDBKZRST.CSV" localSheetId="29">#REF!</definedName>
    <definedName name="_CDBKZRST.CSV" localSheetId="30">#REF!</definedName>
    <definedName name="_CDBKZRST.CSV" localSheetId="4">#REF!</definedName>
    <definedName name="_CDBKZRST.CSV" localSheetId="0">#REF!</definedName>
    <definedName name="_CDBKZRST.CSV" localSheetId="1">#REF!</definedName>
    <definedName name="_CDBKZRST.CSV" localSheetId="31">#REF!</definedName>
    <definedName name="_CDBKZRST.CSV" localSheetId="32">#REF!</definedName>
    <definedName name="_CDBKZRST.CSV">#REF!</definedName>
    <definedName name="_CDGYOMTT.CSV" localSheetId="13">#REF!</definedName>
    <definedName name="_CDGYOMTT.CSV" localSheetId="2">#REF!</definedName>
    <definedName name="_CDGYOMTT.CSV" localSheetId="12">#REF!</definedName>
    <definedName name="_CDGYOMTT.CSV" localSheetId="8">#REF!</definedName>
    <definedName name="_CDGYOMTT.CSV" localSheetId="16">#REF!</definedName>
    <definedName name="_CDGYOMTT.CSV" localSheetId="21">#REF!</definedName>
    <definedName name="_CDGYOMTT.CSV" localSheetId="25">#REF!</definedName>
    <definedName name="_CDGYOMTT.CSV" localSheetId="29">#REF!</definedName>
    <definedName name="_CDGYOMTT.CSV" localSheetId="30">#REF!</definedName>
    <definedName name="_CDGYOMTT.CSV" localSheetId="4">#REF!</definedName>
    <definedName name="_CDGYOMTT.CSV" localSheetId="0">#REF!</definedName>
    <definedName name="_CDGYOMTT.CSV" localSheetId="1">#REF!</definedName>
    <definedName name="_CDGYOMTT.CSV" localSheetId="31">#REF!</definedName>
    <definedName name="_CDGYOMTT.CSV" localSheetId="32">#REF!</definedName>
    <definedName name="_CDGYOMTT.CSV">#REF!</definedName>
    <definedName name="_CDMAUMTT.CSV" localSheetId="13">#REF!</definedName>
    <definedName name="_CDMAUMTT.CSV" localSheetId="2">#REF!</definedName>
    <definedName name="_CDMAUMTT.CSV" localSheetId="12">#REF!</definedName>
    <definedName name="_CDMAUMTT.CSV" localSheetId="8">#REF!</definedName>
    <definedName name="_CDMAUMTT.CSV" localSheetId="16">#REF!</definedName>
    <definedName name="_CDMAUMTT.CSV" localSheetId="21">#REF!</definedName>
    <definedName name="_CDMAUMTT.CSV" localSheetId="25">#REF!</definedName>
    <definedName name="_CDMAUMTT.CSV" localSheetId="29">#REF!</definedName>
    <definedName name="_CDMAUMTT.CSV" localSheetId="30">#REF!</definedName>
    <definedName name="_CDMAUMTT.CSV" localSheetId="4">#REF!</definedName>
    <definedName name="_CDMAUMTT.CSV" localSheetId="0">#REF!</definedName>
    <definedName name="_CDMAUMTT.CSV" localSheetId="1">#REF!</definedName>
    <definedName name="_CDMAUMTT.CSV" localSheetId="31">#REF!</definedName>
    <definedName name="_CDMAUMTT.CSV" localSheetId="32">#REF!</definedName>
    <definedName name="_CDMAUMTT.CSV">#REF!</definedName>
    <definedName name="_CDMDAKHX.CSV" localSheetId="13">#REF!</definedName>
    <definedName name="_CDMDAKHX.CSV" localSheetId="2">#REF!</definedName>
    <definedName name="_CDMDAKHX.CSV" localSheetId="12">#REF!</definedName>
    <definedName name="_CDMDAKHX.CSV" localSheetId="8">#REF!</definedName>
    <definedName name="_CDMDAKHX.CSV" localSheetId="16">#REF!</definedName>
    <definedName name="_CDMDAKHX.CSV" localSheetId="21">#REF!</definedName>
    <definedName name="_CDMDAKHX.CSV" localSheetId="25">#REF!</definedName>
    <definedName name="_CDMDAKHX.CSV" localSheetId="29">#REF!</definedName>
    <definedName name="_CDMDAKHX.CSV" localSheetId="30">#REF!</definedName>
    <definedName name="_CDMDAKHX.CSV" localSheetId="4">#REF!</definedName>
    <definedName name="_CDMDAKHX.CSV" localSheetId="0">#REF!</definedName>
    <definedName name="_CDMDAKHX.CSV" localSheetId="1">#REF!</definedName>
    <definedName name="_CDMDAKHX.CSV" localSheetId="31">#REF!</definedName>
    <definedName name="_CDMDAKHX.CSV" localSheetId="32">#REF!</definedName>
    <definedName name="_CDMDAKHX.CSV">#REF!</definedName>
    <definedName name="_CDMDDDHI.CSV" localSheetId="13">#REF!</definedName>
    <definedName name="_CDMDDDHI.CSV" localSheetId="2">#REF!</definedName>
    <definedName name="_CDMDDDHI.CSV" localSheetId="12">#REF!</definedName>
    <definedName name="_CDMDDDHI.CSV" localSheetId="8">#REF!</definedName>
    <definedName name="_CDMDDDHI.CSV" localSheetId="16">#REF!</definedName>
    <definedName name="_CDMDDDHI.CSV" localSheetId="21">#REF!</definedName>
    <definedName name="_CDMDDDHI.CSV" localSheetId="25">#REF!</definedName>
    <definedName name="_CDMDDDHI.CSV" localSheetId="29">#REF!</definedName>
    <definedName name="_CDMDDDHI.CSV" localSheetId="30">#REF!</definedName>
    <definedName name="_CDMDDDHI.CSV" localSheetId="4">#REF!</definedName>
    <definedName name="_CDMDDDHI.CSV" localSheetId="0">#REF!</definedName>
    <definedName name="_CDMDDDHI.CSV" localSheetId="1">#REF!</definedName>
    <definedName name="_CDMDDDHI.CSV" localSheetId="31">#REF!</definedName>
    <definedName name="_CDMDDDHI.CSV" localSheetId="32">#REF!</definedName>
    <definedName name="_CDMDDDHI.CSV">#REF!</definedName>
    <definedName name="_CDMDDDHX.CSV" localSheetId="13">#REF!</definedName>
    <definedName name="_CDMDDDHX.CSV" localSheetId="2">#REF!</definedName>
    <definedName name="_CDMDDDHX.CSV" localSheetId="12">#REF!</definedName>
    <definedName name="_CDMDDDHX.CSV" localSheetId="8">#REF!</definedName>
    <definedName name="_CDMDDDHX.CSV" localSheetId="16">#REF!</definedName>
    <definedName name="_CDMDDDHX.CSV" localSheetId="21">#REF!</definedName>
    <definedName name="_CDMDDDHX.CSV" localSheetId="25">#REF!</definedName>
    <definedName name="_CDMDDDHX.CSV" localSheetId="29">#REF!</definedName>
    <definedName name="_CDMDDDHX.CSV" localSheetId="30">#REF!</definedName>
    <definedName name="_CDMDDDHX.CSV" localSheetId="4">#REF!</definedName>
    <definedName name="_CDMDDDHX.CSV" localSheetId="0">#REF!</definedName>
    <definedName name="_CDMDDDHX.CSV" localSheetId="1">#REF!</definedName>
    <definedName name="_CDMDDDHX.CSV" localSheetId="31">#REF!</definedName>
    <definedName name="_CDMDDDHX.CSV" localSheetId="32">#REF!</definedName>
    <definedName name="_CDMDDDHX.CSV">#REF!</definedName>
    <definedName name="_CDMDISHI.CSV" localSheetId="13">#REF!</definedName>
    <definedName name="_CDMDISHI.CSV" localSheetId="2">#REF!</definedName>
    <definedName name="_CDMDISHI.CSV" localSheetId="12">#REF!</definedName>
    <definedName name="_CDMDISHI.CSV" localSheetId="8">#REF!</definedName>
    <definedName name="_CDMDISHI.CSV" localSheetId="16">#REF!</definedName>
    <definedName name="_CDMDISHI.CSV" localSheetId="21">#REF!</definedName>
    <definedName name="_CDMDISHI.CSV" localSheetId="25">#REF!</definedName>
    <definedName name="_CDMDISHI.CSV" localSheetId="29">#REF!</definedName>
    <definedName name="_CDMDISHI.CSV" localSheetId="30">#REF!</definedName>
    <definedName name="_CDMDISHI.CSV" localSheetId="4">#REF!</definedName>
    <definedName name="_CDMDISHI.CSV" localSheetId="0">#REF!</definedName>
    <definedName name="_CDMDISHI.CSV" localSheetId="1">#REF!</definedName>
    <definedName name="_CDMDISHI.CSV" localSheetId="31">#REF!</definedName>
    <definedName name="_CDMDISHI.CSV" localSheetId="32">#REF!</definedName>
    <definedName name="_CDMDISHI.CSV">#REF!</definedName>
    <definedName name="_CDMDISHX.CSV" localSheetId="13">#REF!</definedName>
    <definedName name="_CDMDISHX.CSV" localSheetId="2">#REF!</definedName>
    <definedName name="_CDMDISHX.CSV" localSheetId="12">#REF!</definedName>
    <definedName name="_CDMDISHX.CSV" localSheetId="8">#REF!</definedName>
    <definedName name="_CDMDISHX.CSV" localSheetId="16">#REF!</definedName>
    <definedName name="_CDMDISHX.CSV" localSheetId="21">#REF!</definedName>
    <definedName name="_CDMDISHX.CSV" localSheetId="25">#REF!</definedName>
    <definedName name="_CDMDISHX.CSV" localSheetId="29">#REF!</definedName>
    <definedName name="_CDMDISHX.CSV" localSheetId="30">#REF!</definedName>
    <definedName name="_CDMDISHX.CSV" localSheetId="4">#REF!</definedName>
    <definedName name="_CDMDISHX.CSV" localSheetId="0">#REF!</definedName>
    <definedName name="_CDMDISHX.CSV" localSheetId="1">#REF!</definedName>
    <definedName name="_CDMDISHX.CSV" localSheetId="31">#REF!</definedName>
    <definedName name="_CDMDISHX.CSV" localSheetId="32">#REF!</definedName>
    <definedName name="_CDMDISHX.CSV">#REF!</definedName>
    <definedName name="_CDMDKBHX.CSV" localSheetId="13">#REF!</definedName>
    <definedName name="_CDMDKBHX.CSV" localSheetId="2">#REF!</definedName>
    <definedName name="_CDMDKBHX.CSV" localSheetId="12">#REF!</definedName>
    <definedName name="_CDMDKBHX.CSV" localSheetId="8">#REF!</definedName>
    <definedName name="_CDMDKBHX.CSV" localSheetId="16">#REF!</definedName>
    <definedName name="_CDMDKBHX.CSV" localSheetId="21">#REF!</definedName>
    <definedName name="_CDMDKBHX.CSV" localSheetId="25">#REF!</definedName>
    <definedName name="_CDMDKBHX.CSV" localSheetId="29">#REF!</definedName>
    <definedName name="_CDMDKBHX.CSV" localSheetId="30">#REF!</definedName>
    <definedName name="_CDMDKBHX.CSV" localSheetId="4">#REF!</definedName>
    <definedName name="_CDMDKBHX.CSV" localSheetId="0">#REF!</definedName>
    <definedName name="_CDMDKBHX.CSV" localSheetId="1">#REF!</definedName>
    <definedName name="_CDMDKBHX.CSV" localSheetId="31">#REF!</definedName>
    <definedName name="_CDMDKBHX.CSV" localSheetId="32">#REF!</definedName>
    <definedName name="_CDMDKBHX.CSV">#REF!</definedName>
    <definedName name="_CDMDKGHX.CSV" localSheetId="13">#REF!</definedName>
    <definedName name="_CDMDKGHX.CSV" localSheetId="2">#REF!</definedName>
    <definedName name="_CDMDKGHX.CSV" localSheetId="12">#REF!</definedName>
    <definedName name="_CDMDKGHX.CSV" localSheetId="8">#REF!</definedName>
    <definedName name="_CDMDKGHX.CSV" localSheetId="16">#REF!</definedName>
    <definedName name="_CDMDKGHX.CSV" localSheetId="21">#REF!</definedName>
    <definedName name="_CDMDKGHX.CSV" localSheetId="25">#REF!</definedName>
    <definedName name="_CDMDKGHX.CSV" localSheetId="29">#REF!</definedName>
    <definedName name="_CDMDKGHX.CSV" localSheetId="30">#REF!</definedName>
    <definedName name="_CDMDKGHX.CSV" localSheetId="4">#REF!</definedName>
    <definedName name="_CDMDKGHX.CSV" localSheetId="0">#REF!</definedName>
    <definedName name="_CDMDKGHX.CSV" localSheetId="1">#REF!</definedName>
    <definedName name="_CDMDKGHX.CSV" localSheetId="31">#REF!</definedName>
    <definedName name="_CDMDKGHX.CSV" localSheetId="32">#REF!</definedName>
    <definedName name="_CDMDKGHX.CSV">#REF!</definedName>
    <definedName name="_CDMDKYOS.CSV" localSheetId="13">#REF!</definedName>
    <definedName name="_CDMDKYOS.CSV" localSheetId="2">#REF!</definedName>
    <definedName name="_CDMDKYOS.CSV" localSheetId="12">#REF!</definedName>
    <definedName name="_CDMDKYOS.CSV" localSheetId="8">#REF!</definedName>
    <definedName name="_CDMDKYOS.CSV" localSheetId="16">#REF!</definedName>
    <definedName name="_CDMDKYOS.CSV" localSheetId="21">#REF!</definedName>
    <definedName name="_CDMDKYOS.CSV" localSheetId="25">#REF!</definedName>
    <definedName name="_CDMDKYOS.CSV" localSheetId="29">#REF!</definedName>
    <definedName name="_CDMDKYOS.CSV" localSheetId="30">#REF!</definedName>
    <definedName name="_CDMDKYOS.CSV" localSheetId="4">#REF!</definedName>
    <definedName name="_CDMDKYOS.CSV" localSheetId="0">#REF!</definedName>
    <definedName name="_CDMDKYOS.CSV" localSheetId="1">#REF!</definedName>
    <definedName name="_CDMDKYOS.CSV" localSheetId="31">#REF!</definedName>
    <definedName name="_CDMDKYOS.CSV" localSheetId="32">#REF!</definedName>
    <definedName name="_CDMDKYOS.CSV">#REF!</definedName>
    <definedName name="_CDMDSKHI.CSV" localSheetId="13">#REF!</definedName>
    <definedName name="_CDMDSKHI.CSV" localSheetId="2">#REF!</definedName>
    <definedName name="_CDMDSKHI.CSV" localSheetId="12">#REF!</definedName>
    <definedName name="_CDMDSKHI.CSV" localSheetId="8">#REF!</definedName>
    <definedName name="_CDMDSKHI.CSV" localSheetId="16">#REF!</definedName>
    <definedName name="_CDMDSKHI.CSV" localSheetId="21">#REF!</definedName>
    <definedName name="_CDMDSKHI.CSV" localSheetId="25">#REF!</definedName>
    <definedName name="_CDMDSKHI.CSV" localSheetId="29">#REF!</definedName>
    <definedName name="_CDMDSKHI.CSV" localSheetId="30">#REF!</definedName>
    <definedName name="_CDMDSKHI.CSV" localSheetId="4">#REF!</definedName>
    <definedName name="_CDMDSKHI.CSV" localSheetId="0">#REF!</definedName>
    <definedName name="_CDMDSKHI.CSV" localSheetId="1">#REF!</definedName>
    <definedName name="_CDMDSKHI.CSV" localSheetId="31">#REF!</definedName>
    <definedName name="_CDMDSKHI.CSV" localSheetId="32">#REF!</definedName>
    <definedName name="_CDMDSKHI.CSV">#REF!</definedName>
    <definedName name="_CDMDSKKI.CSV" localSheetId="13">#REF!</definedName>
    <definedName name="_CDMDSKKI.CSV" localSheetId="2">#REF!</definedName>
    <definedName name="_CDMDSKKI.CSV" localSheetId="12">#REF!</definedName>
    <definedName name="_CDMDSKKI.CSV" localSheetId="8">#REF!</definedName>
    <definedName name="_CDMDSKKI.CSV" localSheetId="16">#REF!</definedName>
    <definedName name="_CDMDSKKI.CSV" localSheetId="21">#REF!</definedName>
    <definedName name="_CDMDSKKI.CSV" localSheetId="25">#REF!</definedName>
    <definedName name="_CDMDSKKI.CSV" localSheetId="29">#REF!</definedName>
    <definedName name="_CDMDSKKI.CSV" localSheetId="30">#REF!</definedName>
    <definedName name="_CDMDSKKI.CSV" localSheetId="4">#REF!</definedName>
    <definedName name="_CDMDSKKI.CSV" localSheetId="0">#REF!</definedName>
    <definedName name="_CDMDSKKI.CSV" localSheetId="1">#REF!</definedName>
    <definedName name="_CDMDSKKI.CSV" localSheetId="31">#REF!</definedName>
    <definedName name="_CDMDSKKI.CSV" localSheetId="32">#REF!</definedName>
    <definedName name="_CDMDSKKI.CSV">#REF!</definedName>
    <definedName name="_CDMDTSHI.CSV" localSheetId="13">#REF!</definedName>
    <definedName name="_CDMDTSHI.CSV" localSheetId="2">#REF!</definedName>
    <definedName name="_CDMDTSHI.CSV" localSheetId="12">#REF!</definedName>
    <definedName name="_CDMDTSHI.CSV" localSheetId="8">#REF!</definedName>
    <definedName name="_CDMDTSHI.CSV" localSheetId="16">#REF!</definedName>
    <definedName name="_CDMDTSHI.CSV" localSheetId="21">#REF!</definedName>
    <definedName name="_CDMDTSHI.CSV" localSheetId="25">#REF!</definedName>
    <definedName name="_CDMDTSHI.CSV" localSheetId="29">#REF!</definedName>
    <definedName name="_CDMDTSHI.CSV" localSheetId="30">#REF!</definedName>
    <definedName name="_CDMDTSHI.CSV" localSheetId="4">#REF!</definedName>
    <definedName name="_CDMDTSHI.CSV" localSheetId="0">#REF!</definedName>
    <definedName name="_CDMDTSHI.CSV" localSheetId="1">#REF!</definedName>
    <definedName name="_CDMDTSHI.CSV" localSheetId="31">#REF!</definedName>
    <definedName name="_CDMDTSHI.CSV" localSheetId="32">#REF!</definedName>
    <definedName name="_CDMDTSHI.CSV">#REF!</definedName>
    <definedName name="_CDMDZRHI.CSV" localSheetId="13">#REF!</definedName>
    <definedName name="_CDMDZRHI.CSV" localSheetId="2">#REF!</definedName>
    <definedName name="_CDMDZRHI.CSV" localSheetId="12">#REF!</definedName>
    <definedName name="_CDMDZRHI.CSV" localSheetId="8">#REF!</definedName>
    <definedName name="_CDMDZRHI.CSV" localSheetId="16">#REF!</definedName>
    <definedName name="_CDMDZRHI.CSV" localSheetId="21">#REF!</definedName>
    <definedName name="_CDMDZRHI.CSV" localSheetId="25">#REF!</definedName>
    <definedName name="_CDMDZRHI.CSV" localSheetId="29">#REF!</definedName>
    <definedName name="_CDMDZRHI.CSV" localSheetId="30">#REF!</definedName>
    <definedName name="_CDMDZRHI.CSV" localSheetId="4">#REF!</definedName>
    <definedName name="_CDMDZRHI.CSV" localSheetId="0">#REF!</definedName>
    <definedName name="_CDMDZRHI.CSV" localSheetId="1">#REF!</definedName>
    <definedName name="_CDMDZRHI.CSV" localSheetId="31">#REF!</definedName>
    <definedName name="_CDMDZRHI.CSV" localSheetId="32">#REF!</definedName>
    <definedName name="_CDMDZRHI.CSV">#REF!</definedName>
    <definedName name="_CDMDZRST.CSV" localSheetId="13">#REF!</definedName>
    <definedName name="_CDMDZRST.CSV" localSheetId="2">#REF!</definedName>
    <definedName name="_CDMDZRST.CSV" localSheetId="12">#REF!</definedName>
    <definedName name="_CDMDZRST.CSV" localSheetId="8">#REF!</definedName>
    <definedName name="_CDMDZRST.CSV" localSheetId="16">#REF!</definedName>
    <definedName name="_CDMDZRST.CSV" localSheetId="21">#REF!</definedName>
    <definedName name="_CDMDZRST.CSV" localSheetId="25">#REF!</definedName>
    <definedName name="_CDMDZRST.CSV" localSheetId="29">#REF!</definedName>
    <definedName name="_CDMDZRST.CSV" localSheetId="30">#REF!</definedName>
    <definedName name="_CDMDZRST.CSV" localSheetId="4">#REF!</definedName>
    <definedName name="_CDMDZRST.CSV" localSheetId="0">#REF!</definedName>
    <definedName name="_CDMDZRST.CSV" localSheetId="1">#REF!</definedName>
    <definedName name="_CDMDZRST.CSV" localSheetId="31">#REF!</definedName>
    <definedName name="_CDMDZRST.CSV" localSheetId="32">#REF!</definedName>
    <definedName name="_CDMDZRST.CSV">#REF!</definedName>
    <definedName name="_CDPTBMTT.CSV" localSheetId="13">#REF!</definedName>
    <definedName name="_CDPTBMTT.CSV" localSheetId="2">#REF!</definedName>
    <definedName name="_CDPTBMTT.CSV" localSheetId="12">#REF!</definedName>
    <definedName name="_CDPTBMTT.CSV" localSheetId="8">#REF!</definedName>
    <definedName name="_CDPTBMTT.CSV" localSheetId="16">#REF!</definedName>
    <definedName name="_CDPTBMTT.CSV" localSheetId="21">#REF!</definedName>
    <definedName name="_CDPTBMTT.CSV" localSheetId="25">#REF!</definedName>
    <definedName name="_CDPTBMTT.CSV" localSheetId="29">#REF!</definedName>
    <definedName name="_CDPTBMTT.CSV" localSheetId="30">#REF!</definedName>
    <definedName name="_CDPTBMTT.CSV" localSheetId="4">#REF!</definedName>
    <definedName name="_CDPTBMTT.CSV" localSheetId="0">#REF!</definedName>
    <definedName name="_CDPTBMTT.CSV" localSheetId="1">#REF!</definedName>
    <definedName name="_CDPTBMTT.CSV" localSheetId="31">#REF!</definedName>
    <definedName name="_CDPTBMTT.CSV" localSheetId="32">#REF!</definedName>
    <definedName name="_CDPTBMTT.CSV">#REF!</definedName>
    <definedName name="_CDSBKKHI.CSV" localSheetId="13">#REF!</definedName>
    <definedName name="_CDSBKKHI.CSV" localSheetId="2">#REF!</definedName>
    <definedName name="_CDSBKKHI.CSV" localSheetId="12">#REF!</definedName>
    <definedName name="_CDSBKKHI.CSV" localSheetId="8">#REF!</definedName>
    <definedName name="_CDSBKKHI.CSV" localSheetId="16">#REF!</definedName>
    <definedName name="_CDSBKKHI.CSV" localSheetId="21">#REF!</definedName>
    <definedName name="_CDSBKKHI.CSV" localSheetId="25">#REF!</definedName>
    <definedName name="_CDSBKKHI.CSV" localSheetId="29">#REF!</definedName>
    <definedName name="_CDSBKKHI.CSV" localSheetId="30">#REF!</definedName>
    <definedName name="_CDSBKKHI.CSV" localSheetId="4">#REF!</definedName>
    <definedName name="_CDSBKKHI.CSV" localSheetId="0">#REF!</definedName>
    <definedName name="_CDSBKKHI.CSV" localSheetId="1">#REF!</definedName>
    <definedName name="_CDSBKKHI.CSV" localSheetId="31">#REF!</definedName>
    <definedName name="_CDSBKKHI.CSV" localSheetId="32">#REF!</definedName>
    <definedName name="_CDSBKKHI.CSV">#REF!</definedName>
    <definedName name="_CDSBKTXX.CSV" localSheetId="13">#REF!</definedName>
    <definedName name="_CDSBKTXX.CSV" localSheetId="2">#REF!</definedName>
    <definedName name="_CDSBKTXX.CSV" localSheetId="12">#REF!</definedName>
    <definedName name="_CDSBKTXX.CSV" localSheetId="8">#REF!</definedName>
    <definedName name="_CDSBKTXX.CSV" localSheetId="16">#REF!</definedName>
    <definedName name="_CDSBKTXX.CSV" localSheetId="21">#REF!</definedName>
    <definedName name="_CDSBKTXX.CSV" localSheetId="25">#REF!</definedName>
    <definedName name="_CDSBKTXX.CSV" localSheetId="29">#REF!</definedName>
    <definedName name="_CDSBKTXX.CSV" localSheetId="30">#REF!</definedName>
    <definedName name="_CDSBKTXX.CSV" localSheetId="4">#REF!</definedName>
    <definedName name="_CDSBKTXX.CSV" localSheetId="0">#REF!</definedName>
    <definedName name="_CDSBKTXX.CSV" localSheetId="1">#REF!</definedName>
    <definedName name="_CDSBKTXX.CSV" localSheetId="31">#REF!</definedName>
    <definedName name="_CDSBKTXX.CSV" localSheetId="32">#REF!</definedName>
    <definedName name="_CDSBKTXX.CSV">#REF!</definedName>
    <definedName name="_CDSBSRHI.CSV" localSheetId="13">#REF!</definedName>
    <definedName name="_CDSBSRHI.CSV" localSheetId="2">#REF!</definedName>
    <definedName name="_CDSBSRHI.CSV" localSheetId="12">#REF!</definedName>
    <definedName name="_CDSBSRHI.CSV" localSheetId="8">#REF!</definedName>
    <definedName name="_CDSBSRHI.CSV" localSheetId="16">#REF!</definedName>
    <definedName name="_CDSBSRHI.CSV" localSheetId="21">#REF!</definedName>
    <definedName name="_CDSBSRHI.CSV" localSheetId="25">#REF!</definedName>
    <definedName name="_CDSBSRHI.CSV" localSheetId="29">#REF!</definedName>
    <definedName name="_CDSBSRHI.CSV" localSheetId="30">#REF!</definedName>
    <definedName name="_CDSBSRHI.CSV" localSheetId="4">#REF!</definedName>
    <definedName name="_CDSBSRHI.CSV" localSheetId="0">#REF!</definedName>
    <definedName name="_CDSBSRHI.CSV" localSheetId="1">#REF!</definedName>
    <definedName name="_CDSBSRHI.CSV" localSheetId="31">#REF!</definedName>
    <definedName name="_CDSBSRHI.CSV" localSheetId="32">#REF!</definedName>
    <definedName name="_CDSBSRHI.CSV">#REF!</definedName>
    <definedName name="_CDSBZRHI.CSV" localSheetId="13">#REF!</definedName>
    <definedName name="_CDSBZRHI.CSV" localSheetId="2">#REF!</definedName>
    <definedName name="_CDSBZRHI.CSV" localSheetId="12">#REF!</definedName>
    <definedName name="_CDSBZRHI.CSV" localSheetId="8">#REF!</definedName>
    <definedName name="_CDSBZRHI.CSV" localSheetId="16">#REF!</definedName>
    <definedName name="_CDSBZRHI.CSV" localSheetId="21">#REF!</definedName>
    <definedName name="_CDSBZRHI.CSV" localSheetId="25">#REF!</definedName>
    <definedName name="_CDSBZRHI.CSV" localSheetId="29">#REF!</definedName>
    <definedName name="_CDSBZRHI.CSV" localSheetId="30">#REF!</definedName>
    <definedName name="_CDSBZRHI.CSV" localSheetId="4">#REF!</definedName>
    <definedName name="_CDSBZRHI.CSV" localSheetId="0">#REF!</definedName>
    <definedName name="_CDSBZRHI.CSV" localSheetId="1">#REF!</definedName>
    <definedName name="_CDSBZRHI.CSV" localSheetId="31">#REF!</definedName>
    <definedName name="_CDSBZRHI.CSV" localSheetId="32">#REF!</definedName>
    <definedName name="_CDSBZRHI.CSV">#REF!</definedName>
    <definedName name="_CMBKKTNK.CSV" localSheetId="13">#REF!</definedName>
    <definedName name="_CMBKKTNK.CSV" localSheetId="2">#REF!</definedName>
    <definedName name="_CMBKKTNK.CSV" localSheetId="12">#REF!</definedName>
    <definedName name="_CMBKKTNK.CSV" localSheetId="8">#REF!</definedName>
    <definedName name="_CMBKKTNK.CSV" localSheetId="16">#REF!</definedName>
    <definedName name="_CMBKKTNK.CSV" localSheetId="21">#REF!</definedName>
    <definedName name="_CMBKKTNK.CSV" localSheetId="25">#REF!</definedName>
    <definedName name="_CMBKKTNK.CSV" localSheetId="29">#REF!</definedName>
    <definedName name="_CMBKKTNK.CSV" localSheetId="30">#REF!</definedName>
    <definedName name="_CMBKKTNK.CSV" localSheetId="4">#REF!</definedName>
    <definedName name="_CMBKKTNK.CSV" localSheetId="0">#REF!</definedName>
    <definedName name="_CMBKKTNK.CSV" localSheetId="1">#REF!</definedName>
    <definedName name="_CMBKKTNK.CSV" localSheetId="31">#REF!</definedName>
    <definedName name="_CMBKKTNK.CSV" localSheetId="32">#REF!</definedName>
    <definedName name="_CMBKKTNK.CSV">#REF!</definedName>
    <definedName name="_CMNORITX.CSV" localSheetId="13">#REF!</definedName>
    <definedName name="_CMNORITX.CSV" localSheetId="2">#REF!</definedName>
    <definedName name="_CMNORITX.CSV" localSheetId="12">#REF!</definedName>
    <definedName name="_CMNORITX.CSV" localSheetId="8">#REF!</definedName>
    <definedName name="_CMNORITX.CSV" localSheetId="16">#REF!</definedName>
    <definedName name="_CMNORITX.CSV" localSheetId="21">#REF!</definedName>
    <definedName name="_CMNORITX.CSV" localSheetId="25">#REF!</definedName>
    <definedName name="_CMNORITX.CSV" localSheetId="29">#REF!</definedName>
    <definedName name="_CMNORITX.CSV" localSheetId="30">#REF!</definedName>
    <definedName name="_CMNORITX.CSV" localSheetId="4">#REF!</definedName>
    <definedName name="_CMNORITX.CSV" localSheetId="0">#REF!</definedName>
    <definedName name="_CMNORITX.CSV" localSheetId="1">#REF!</definedName>
    <definedName name="_CMNORITX.CSV" localSheetId="31">#REF!</definedName>
    <definedName name="_CMNORITX.CSV" localSheetId="32">#REF!</definedName>
    <definedName name="_CMNORITX.CSV">#REF!</definedName>
    <definedName name="_CMSBKKTK.CSV" localSheetId="13">#REF!</definedName>
    <definedName name="_CMSBKKTK.CSV" localSheetId="2">#REF!</definedName>
    <definedName name="_CMSBKKTK.CSV" localSheetId="12">#REF!</definedName>
    <definedName name="_CMSBKKTK.CSV" localSheetId="8">#REF!</definedName>
    <definedName name="_CMSBKKTK.CSV" localSheetId="16">#REF!</definedName>
    <definedName name="_CMSBKKTK.CSV" localSheetId="21">#REF!</definedName>
    <definedName name="_CMSBKKTK.CSV" localSheetId="25">#REF!</definedName>
    <definedName name="_CMSBKKTK.CSV" localSheetId="29">#REF!</definedName>
    <definedName name="_CMSBKKTK.CSV" localSheetId="30">#REF!</definedName>
    <definedName name="_CMSBKKTK.CSV" localSheetId="4">#REF!</definedName>
    <definedName name="_CMSBKKTK.CSV" localSheetId="0">#REF!</definedName>
    <definedName name="_CMSBKKTK.CSV" localSheetId="1">#REF!</definedName>
    <definedName name="_CMSBKKTK.CSV" localSheetId="31">#REF!</definedName>
    <definedName name="_CMSBKKTK.CSV" localSheetId="32">#REF!</definedName>
    <definedName name="_CMSBKKTK.CSV">#REF!</definedName>
    <definedName name="_CMSEIKKI.CSV" localSheetId="13">#REF!</definedName>
    <definedName name="_CMSEIKKI.CSV" localSheetId="2">#REF!</definedName>
    <definedName name="_CMSEIKKI.CSV" localSheetId="12">#REF!</definedName>
    <definedName name="_CMSEIKKI.CSV" localSheetId="8">#REF!</definedName>
    <definedName name="_CMSEIKKI.CSV" localSheetId="16">#REF!</definedName>
    <definedName name="_CMSEIKKI.CSV" localSheetId="21">#REF!</definedName>
    <definedName name="_CMSEIKKI.CSV" localSheetId="25">#REF!</definedName>
    <definedName name="_CMSEIKKI.CSV" localSheetId="29">#REF!</definedName>
    <definedName name="_CMSEIKKI.CSV" localSheetId="30">#REF!</definedName>
    <definedName name="_CMSEIKKI.CSV" localSheetId="4">#REF!</definedName>
    <definedName name="_CMSEIKKI.CSV" localSheetId="0">#REF!</definedName>
    <definedName name="_CMSEIKKI.CSV" localSheetId="1">#REF!</definedName>
    <definedName name="_CMSEIKKI.CSV" localSheetId="31">#REF!</definedName>
    <definedName name="_CMSEIKKI.CSV" localSheetId="32">#REF!</definedName>
    <definedName name="_CMSEIKKI.CSV">#REF!</definedName>
    <definedName name="_CMSKMXXX.CSV" localSheetId="13">#REF!</definedName>
    <definedName name="_CMSKMXXX.CSV" localSheetId="2">#REF!</definedName>
    <definedName name="_CMSKMXXX.CSV" localSheetId="12">#REF!</definedName>
    <definedName name="_CMSKMXXX.CSV" localSheetId="8">#REF!</definedName>
    <definedName name="_CMSKMXXX.CSV" localSheetId="16">#REF!</definedName>
    <definedName name="_CMSKMXXX.CSV" localSheetId="21">#REF!</definedName>
    <definedName name="_CMSKMXXX.CSV" localSheetId="25">#REF!</definedName>
    <definedName name="_CMSKMXXX.CSV" localSheetId="29">#REF!</definedName>
    <definedName name="_CMSKMXXX.CSV" localSheetId="30">#REF!</definedName>
    <definedName name="_CMSKMXXX.CSV" localSheetId="4">#REF!</definedName>
    <definedName name="_CMSKMXXX.CSV" localSheetId="0">#REF!</definedName>
    <definedName name="_CMSKMXXX.CSV" localSheetId="1">#REF!</definedName>
    <definedName name="_CMSKMXXX.CSV" localSheetId="31">#REF!</definedName>
    <definedName name="_CMSKMXXX.CSV" localSheetId="32">#REF!</definedName>
    <definedName name="_CMSKMXXX.CSV">#REF!</definedName>
    <definedName name="_CMZAIRYO.CSV" localSheetId="13">#REF!</definedName>
    <definedName name="_CMZAIRYO.CSV" localSheetId="2">#REF!</definedName>
    <definedName name="_CMZAIRYO.CSV" localSheetId="12">#REF!</definedName>
    <definedName name="_CMZAIRYO.CSV" localSheetId="8">#REF!</definedName>
    <definedName name="_CMZAIRYO.CSV" localSheetId="16">#REF!</definedName>
    <definedName name="_CMZAIRYO.CSV" localSheetId="21">#REF!</definedName>
    <definedName name="_CMZAIRYO.CSV" localSheetId="25">#REF!</definedName>
    <definedName name="_CMZAIRYO.CSV" localSheetId="29">#REF!</definedName>
    <definedName name="_CMZAIRYO.CSV" localSheetId="30">#REF!</definedName>
    <definedName name="_CMZAIRYO.CSV" localSheetId="4">#REF!</definedName>
    <definedName name="_CMZAIRYO.CSV" localSheetId="0">#REF!</definedName>
    <definedName name="_CMZAIRYO.CSV" localSheetId="1">#REF!</definedName>
    <definedName name="_CMZAIRYO.CSV" localSheetId="31">#REF!</definedName>
    <definedName name="_CMZAIRYO.CSV" localSheetId="32">#REF!</definedName>
    <definedName name="_CMZAIRYO.CSV">#REF!</definedName>
    <definedName name="_Fill" localSheetId="13" hidden="1">#REF!</definedName>
    <definedName name="_Fill" localSheetId="12" hidden="1">#REF!</definedName>
    <definedName name="_Fill" localSheetId="16" hidden="1">#REF!</definedName>
    <definedName name="_Fill" localSheetId="21" hidden="1">#REF!</definedName>
    <definedName name="_Fill" localSheetId="25"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hidden="1">#REF!</definedName>
    <definedName name="_Fill2" localSheetId="13" hidden="1">#REF!</definedName>
    <definedName name="_Fill2" localSheetId="12" hidden="1">#REF!</definedName>
    <definedName name="_Fill2" localSheetId="16" hidden="1">#REF!</definedName>
    <definedName name="_Fill2" localSheetId="21" hidden="1">#REF!</definedName>
    <definedName name="_Fill2" localSheetId="25" hidden="1">#REF!</definedName>
    <definedName name="_Fill2" localSheetId="29" hidden="1">#REF!</definedName>
    <definedName name="_Fill2" localSheetId="30" hidden="1">#REF!</definedName>
    <definedName name="_Fill2" localSheetId="31" hidden="1">#REF!</definedName>
    <definedName name="_Fill2" localSheetId="32" hidden="1">#REF!</definedName>
    <definedName name="_Fill2" hidden="1">#REF!</definedName>
    <definedName name="_fill3" localSheetId="13" hidden="1">#REF!</definedName>
    <definedName name="_fill3" localSheetId="12" hidden="1">#REF!</definedName>
    <definedName name="_fill3" localSheetId="16" hidden="1">#REF!</definedName>
    <definedName name="_fill3" localSheetId="21" hidden="1">#REF!</definedName>
    <definedName name="_fill3" localSheetId="25" hidden="1">#REF!</definedName>
    <definedName name="_fill3" localSheetId="29" hidden="1">#REF!</definedName>
    <definedName name="_fill3" localSheetId="30" hidden="1">#REF!</definedName>
    <definedName name="_fill3" localSheetId="31" hidden="1">#REF!</definedName>
    <definedName name="_fill3" localSheetId="32" hidden="1">#REF!</definedName>
    <definedName name="_fill3" hidden="1">#REF!</definedName>
    <definedName name="_xlnm._FilterDatabase" localSheetId="13" hidden="1">ALASKA!#REF!</definedName>
    <definedName name="_xlnm._FilterDatabase" localSheetId="12" hidden="1">CHORAKAWA!$A$10:$V$10</definedName>
    <definedName name="_xlnm._FilterDatabase" localSheetId="17" hidden="1">DPCES!#REF!</definedName>
    <definedName name="_xlnm._FilterDatabase" localSheetId="14" hidden="1">F.TECH!#REF!</definedName>
    <definedName name="_xlnm._FilterDatabase" localSheetId="15" hidden="1">FCC!#REF!</definedName>
    <definedName name="_xlnm._FilterDatabase" localSheetId="16" hidden="1">FTEC!$A$9:$T$9</definedName>
    <definedName name="_xlnm._FilterDatabase" localSheetId="18" hidden="1">GOSHI!#REF!</definedName>
    <definedName name="_xlnm._FilterDatabase" localSheetId="19" hidden="1">GOSHI2!#REF!</definedName>
    <definedName name="_xlnm._FilterDatabase" localSheetId="20" hidden="1">GRANDWAY!#REF!</definedName>
    <definedName name="_xlnm._FilterDatabase" localSheetId="21" hidden="1">ISUZU!#REF!</definedName>
    <definedName name="_xlnm._FilterDatabase" localSheetId="22" hidden="1">MAHLE!#REF!</definedName>
    <definedName name="_xlnm._FilterDatabase" localSheetId="23" hidden="1">MITSUBA2!#REF!</definedName>
    <definedName name="_xlnm._FilterDatabase" localSheetId="24" hidden="1">'P&amp;R'!#REF!</definedName>
    <definedName name="_xlnm._FilterDatabase" localSheetId="9" hidden="1">'PO list'!$A$1:$S$1</definedName>
    <definedName name="_xlnm._FilterDatabase" localSheetId="5" hidden="1">'QM DL_10-01'!$A$1:$AK$1</definedName>
    <definedName name="_xlnm._FilterDatabase" localSheetId="25" hidden="1">RADICAL!#REF!</definedName>
    <definedName name="_xlnm._FilterDatabase" localSheetId="28" hidden="1">ROBERTS!#REF!</definedName>
    <definedName name="_xlnm._FilterDatabase" localSheetId="29" hidden="1">SHIMANO!#REF!</definedName>
    <definedName name="_xlnm._FilterDatabase" localSheetId="30" hidden="1">SHOSHIBA!#REF!</definedName>
    <definedName name="_xlnm._FilterDatabase" localSheetId="0" hidden="1">'SUM_1 (2021-2022)'!$A$6:$N$49</definedName>
    <definedName name="_xlnm._FilterDatabase" localSheetId="31" hidden="1">VACUUMTECH!#REF!</definedName>
    <definedName name="_xlnm._FilterDatabase" localSheetId="26" hidden="1">YAMASHIN!#REF!</definedName>
    <definedName name="_xlnm._FilterDatabase" localSheetId="27" hidden="1">YUTAKA!#REF!</definedName>
    <definedName name="_xlnm._FilterDatabase" localSheetId="32" hidden="1">'YUTAKA (2)'!#REF!</definedName>
    <definedName name="_GENBHNJZTB.CSV" localSheetId="13">#REF!</definedName>
    <definedName name="_GENBHNJZTB.CSV" localSheetId="2">#REF!</definedName>
    <definedName name="_GENBHNJZTB.CSV" localSheetId="12">#REF!</definedName>
    <definedName name="_GENBHNJZTB.CSV" localSheetId="8">#REF!</definedName>
    <definedName name="_GENBHNJZTB.CSV" localSheetId="16">#REF!</definedName>
    <definedName name="_GENBHNJZTB.CSV" localSheetId="21">#REF!</definedName>
    <definedName name="_GENBHNJZTB.CSV" localSheetId="25">#REF!</definedName>
    <definedName name="_GENBHNJZTB.CSV" localSheetId="29">#REF!</definedName>
    <definedName name="_GENBHNJZTB.CSV" localSheetId="30">#REF!</definedName>
    <definedName name="_GENBHNJZTB.CSV" localSheetId="4">#REF!</definedName>
    <definedName name="_GENBHNJZTB.CSV" localSheetId="0">#REF!</definedName>
    <definedName name="_GENBHNJZTB.CSV" localSheetId="1">#REF!</definedName>
    <definedName name="_GENBHNJZTB.CSV" localSheetId="31">#REF!</definedName>
    <definedName name="_GENBHNJZTB.CSV" localSheetId="32">#REF!</definedName>
    <definedName name="_GENBHNJZTB.CSV">#REF!</definedName>
    <definedName name="_GENCMIXX.CSV" localSheetId="13">#REF!</definedName>
    <definedName name="_GENCMIXX.CSV" localSheetId="2">#REF!</definedName>
    <definedName name="_GENCMIXX.CSV" localSheetId="12">#REF!</definedName>
    <definedName name="_GENCMIXX.CSV" localSheetId="8">#REF!</definedName>
    <definedName name="_GENCMIXX.CSV" localSheetId="16">#REF!</definedName>
    <definedName name="_GENCMIXX.CSV" localSheetId="21">#REF!</definedName>
    <definedName name="_GENCMIXX.CSV" localSheetId="25">#REF!</definedName>
    <definedName name="_GENCMIXX.CSV" localSheetId="29">#REF!</definedName>
    <definedName name="_GENCMIXX.CSV" localSheetId="30">#REF!</definedName>
    <definedName name="_GENCMIXX.CSV" localSheetId="4">#REF!</definedName>
    <definedName name="_GENCMIXX.CSV" localSheetId="0">#REF!</definedName>
    <definedName name="_GENCMIXX.CSV" localSheetId="1">#REF!</definedName>
    <definedName name="_GENCMIXX.CSV" localSheetId="31">#REF!</definedName>
    <definedName name="_GENCMIXX.CSV" localSheetId="32">#REF!</definedName>
    <definedName name="_GENCMIXX.CSV">#REF!</definedName>
    <definedName name="_GENZAIKOTB.CSV" localSheetId="13">#REF!</definedName>
    <definedName name="_GENZAIKOTB.CSV" localSheetId="2">#REF!</definedName>
    <definedName name="_GENZAIKOTB.CSV" localSheetId="12">#REF!</definedName>
    <definedName name="_GENZAIKOTB.CSV" localSheetId="8">#REF!</definedName>
    <definedName name="_GENZAIKOTB.CSV" localSheetId="16">#REF!</definedName>
    <definedName name="_GENZAIKOTB.CSV" localSheetId="21">#REF!</definedName>
    <definedName name="_GENZAIKOTB.CSV" localSheetId="25">#REF!</definedName>
    <definedName name="_GENZAIKOTB.CSV" localSheetId="29">#REF!</definedName>
    <definedName name="_GENZAIKOTB.CSV" localSheetId="30">#REF!</definedName>
    <definedName name="_GENZAIKOTB.CSV" localSheetId="4">#REF!</definedName>
    <definedName name="_GENZAIKOTB.CSV" localSheetId="0">#REF!</definedName>
    <definedName name="_GENZAIKOTB.CSV" localSheetId="1">#REF!</definedName>
    <definedName name="_GENZAIKOTB.CSV" localSheetId="31">#REF!</definedName>
    <definedName name="_GENZAIKOTB.CSV" localSheetId="32">#REF!</definedName>
    <definedName name="_GENZAIKOTB.CSV">#REF!</definedName>
    <definedName name="_nvlsd" localSheetId="2">#REF!</definedName>
    <definedName name="_nvlsd" localSheetId="4">#REF!</definedName>
    <definedName name="_nvlsd" localSheetId="0">#REF!</definedName>
    <definedName name="_nvlsd" localSheetId="1">#REF!</definedName>
    <definedName name="_nvlsd">#REF!</definedName>
    <definedName name="_Order1" hidden="1">255</definedName>
    <definedName name="_Order2" hidden="1">255</definedName>
    <definedName name="_控除1" localSheetId="13">#REF!</definedName>
    <definedName name="_控除1" localSheetId="12">#REF!</definedName>
    <definedName name="_控除1" localSheetId="16">#REF!</definedName>
    <definedName name="_控除1" localSheetId="21">#REF!</definedName>
    <definedName name="_控除1" localSheetId="25">#REF!</definedName>
    <definedName name="_控除1" localSheetId="29">#REF!</definedName>
    <definedName name="_控除1" localSheetId="30">#REF!</definedName>
    <definedName name="_控除1" localSheetId="31">#REF!</definedName>
    <definedName name="_控除1" localSheetId="32">#REF!</definedName>
    <definedName name="_控除1">#REF!</definedName>
    <definedName name="a" localSheetId="13">#REF!</definedName>
    <definedName name="a" localSheetId="12">#REF!</definedName>
    <definedName name="a" localSheetId="16">#REF!</definedName>
    <definedName name="a" localSheetId="21">#REF!</definedName>
    <definedName name="a" localSheetId="25">#REF!</definedName>
    <definedName name="a" localSheetId="29">#REF!</definedName>
    <definedName name="a" localSheetId="30">#REF!</definedName>
    <definedName name="a" localSheetId="31">#REF!</definedName>
    <definedName name="a" localSheetId="32">#REF!</definedName>
    <definedName name="a">#REF!</definedName>
    <definedName name="aa" hidden="1">{"'先行ユーザＳＰＥＣ'!$B$2:$V$25"}</definedName>
    <definedName name="aaa" localSheetId="13">#REF!</definedName>
    <definedName name="aaa" localSheetId="12">#REF!</definedName>
    <definedName name="AAA" localSheetId="8" hidden="1">{"'納状'!$B$375:$F$541"}</definedName>
    <definedName name="aaa" localSheetId="16">#REF!</definedName>
    <definedName name="aaa" localSheetId="21">#REF!</definedName>
    <definedName name="aaa" localSheetId="25">#REF!</definedName>
    <definedName name="aaa" localSheetId="29">#REF!</definedName>
    <definedName name="aaa" localSheetId="30">#REF!</definedName>
    <definedName name="AAA" localSheetId="0" hidden="1">{"'納状'!$B$375:$F$541"}</definedName>
    <definedName name="AAA" localSheetId="1" hidden="1">{"'納状'!$B$375:$F$541"}</definedName>
    <definedName name="aaa" localSheetId="31">#REF!</definedName>
    <definedName name="aaa" localSheetId="32">#REF!</definedName>
    <definedName name="aaa">#REF!</definedName>
    <definedName name="AAAA" hidden="1">{"'納状'!$B$375:$F$541"}</definedName>
    <definedName name="aaaaa" localSheetId="13">#REF!</definedName>
    <definedName name="aaaaa" localSheetId="12">#REF!</definedName>
    <definedName name="aaaaa" localSheetId="16">#REF!</definedName>
    <definedName name="aaaaa" localSheetId="21">#REF!</definedName>
    <definedName name="aaaaa" localSheetId="25">#REF!</definedName>
    <definedName name="aaaaa" localSheetId="29">#REF!</definedName>
    <definedName name="aaaaa" localSheetId="30">#REF!</definedName>
    <definedName name="aaaaa" localSheetId="31">#REF!</definedName>
    <definedName name="aaaaa" localSheetId="32">#REF!</definedName>
    <definedName name="aaaaa">#REF!</definedName>
    <definedName name="aaaaaaaa" localSheetId="13">#REF!</definedName>
    <definedName name="aaaaaaaa" localSheetId="12">#REF!</definedName>
    <definedName name="aaaaaaaa" localSheetId="16">#REF!</definedName>
    <definedName name="aaaaaaaa" localSheetId="21">#REF!</definedName>
    <definedName name="aaaaaaaa" localSheetId="25">#REF!</definedName>
    <definedName name="aaaaaaaa" localSheetId="29">#REF!</definedName>
    <definedName name="aaaaaaaa" localSheetId="30">#REF!</definedName>
    <definedName name="aaaaaaaa" localSheetId="31">#REF!</definedName>
    <definedName name="aaaaaaaa" localSheetId="32">#REF!</definedName>
    <definedName name="aaaaaaaa">#REF!</definedName>
    <definedName name="aaaaaaaaa" localSheetId="13">#REF!</definedName>
    <definedName name="aaaaaaaaa" localSheetId="12">#REF!</definedName>
    <definedName name="aaaaaaaaa" localSheetId="16">#REF!</definedName>
    <definedName name="aaaaaaaaa" localSheetId="21">#REF!</definedName>
    <definedName name="aaaaaaaaa" localSheetId="25">#REF!</definedName>
    <definedName name="aaaaaaaaa" localSheetId="29">#REF!</definedName>
    <definedName name="aaaaaaaaa" localSheetId="30">#REF!</definedName>
    <definedName name="aaaaaaaaa" localSheetId="31">#REF!</definedName>
    <definedName name="aaaaaaaaa" localSheetId="32">#REF!</definedName>
    <definedName name="aaaaaaaaa">#REF!</definedName>
    <definedName name="aaaaaaaaaaaa" localSheetId="13">#REF!</definedName>
    <definedName name="aaaaaaaaaaaa" localSheetId="12">#REF!</definedName>
    <definedName name="aaaaaaaaaaaa" localSheetId="16">#REF!</definedName>
    <definedName name="aaaaaaaaaaaa" localSheetId="21">#REF!</definedName>
    <definedName name="aaaaaaaaaaaa" localSheetId="25">#REF!</definedName>
    <definedName name="aaaaaaaaaaaa" localSheetId="29">#REF!</definedName>
    <definedName name="aaaaaaaaaaaa" localSheetId="30">#REF!</definedName>
    <definedName name="aaaaaaaaaaaa" localSheetId="31">#REF!</definedName>
    <definedName name="aaaaaaaaaaaa" localSheetId="32">#REF!</definedName>
    <definedName name="aaaaaaaaaaaa">#REF!</definedName>
    <definedName name="aaaaaaaaaaaaa" localSheetId="13">#REF!</definedName>
    <definedName name="aaaaaaaaaaaaa" localSheetId="12">#REF!</definedName>
    <definedName name="aaaaaaaaaaaaa" localSheetId="16">#REF!</definedName>
    <definedName name="aaaaaaaaaaaaa" localSheetId="21">#REF!</definedName>
    <definedName name="aaaaaaaaaaaaa" localSheetId="25">#REF!</definedName>
    <definedName name="aaaaaaaaaaaaa" localSheetId="29">#REF!</definedName>
    <definedName name="aaaaaaaaaaaaa" localSheetId="30">#REF!</definedName>
    <definedName name="aaaaaaaaaaaaa" localSheetId="31">#REF!</definedName>
    <definedName name="aaaaaaaaaaaaa" localSheetId="32">#REF!</definedName>
    <definedName name="aaaaaaaaaaaaa">#REF!</definedName>
    <definedName name="aadsadasrewrcdfewfdcdsrfdscsdcsdsax" localSheetId="4">#REF!</definedName>
    <definedName name="aadsadasrewrcdfewfdcdsrfdscsdcsdsax" localSheetId="0">#REF!</definedName>
    <definedName name="aadsadasrewrcdfewfdcdsrfdscsdcsdsax" localSheetId="1">#REF!</definedName>
    <definedName name="aadsadasrewrcdfewfdcdsrfdscsdcsdsax">#REF!</definedName>
    <definedName name="ABC" hidden="1">{"'先行ユーザＳＰＥＣ'!$B$2:$V$25"}</definedName>
    <definedName name="acefefrv" localSheetId="2">#REF!</definedName>
    <definedName name="acefefrv" localSheetId="4">#REF!</definedName>
    <definedName name="acefefrv" localSheetId="0">#REF!</definedName>
    <definedName name="acefefrv" localSheetId="1">#REF!</definedName>
    <definedName name="acefefrv">#REF!</definedName>
    <definedName name="AQ" localSheetId="2">[1]SA2015!#REF!</definedName>
    <definedName name="AQ" localSheetId="4">[1]SA2015!#REF!</definedName>
    <definedName name="AQ" localSheetId="0">[1]SA2015!#REF!</definedName>
    <definedName name="AQ" localSheetId="1">[1]SA2015!#REF!</definedName>
    <definedName name="AQ">[1]SA2015!#REF!</definedName>
    <definedName name="asdas" localSheetId="2">#REF!</definedName>
    <definedName name="asdas" localSheetId="4">#REF!</definedName>
    <definedName name="asdas" localSheetId="0">#REF!</definedName>
    <definedName name="asdas" localSheetId="1">#REF!</definedName>
    <definedName name="asdas">#REF!</definedName>
    <definedName name="asdf" localSheetId="2">#REF!</definedName>
    <definedName name="asdf" localSheetId="4">#REF!</definedName>
    <definedName name="asdf" localSheetId="0">#REF!</definedName>
    <definedName name="asdf" localSheetId="1">#REF!</definedName>
    <definedName name="asdf">#REF!</definedName>
    <definedName name="asfasdf" localSheetId="2">#REF!</definedName>
    <definedName name="asfasdf" localSheetId="4">#REF!</definedName>
    <definedName name="asfasdf" localSheetId="0">#REF!</definedName>
    <definedName name="asfasdf" localSheetId="1">#REF!</definedName>
    <definedName name="asfasdf">#REF!</definedName>
    <definedName name="awrw3rt34t54" localSheetId="2">[1]SA2015!#REF!</definedName>
    <definedName name="awrw3rt34t54" localSheetId="4">[1]SA2015!#REF!</definedName>
    <definedName name="awrw3rt34t54" localSheetId="0">[1]SA2015!#REF!</definedName>
    <definedName name="awrw3rt34t54" localSheetId="1">[1]SA2015!#REF!</definedName>
    <definedName name="awrw3rt34t54">[1]SA2015!#REF!</definedName>
    <definedName name="BBB" hidden="1">{"'納状'!$B$375:$F$541"}</definedName>
    <definedName name="bfrbrfb" localSheetId="2">[2]summry!#REF!</definedName>
    <definedName name="bfrbrfb" localSheetId="4">[2]summry!#REF!</definedName>
    <definedName name="bfrbrfb" localSheetId="0">[2]summry!#REF!</definedName>
    <definedName name="bfrbrfb" localSheetId="1">[2]summry!#REF!</definedName>
    <definedName name="bfrbrfb">[2]summry!#REF!</definedName>
    <definedName name="bgfgdghthtrjtyjuy" localSheetId="2">#REF!</definedName>
    <definedName name="bgfgdghthtrjtyjuy" localSheetId="4">#REF!</definedName>
    <definedName name="bgfgdghthtrjtyjuy" localSheetId="0">#REF!</definedName>
    <definedName name="bgfgdghthtrjtyjuy" localSheetId="1">#REF!</definedName>
    <definedName name="bgfgdghthtrjtyjuy">#REF!</definedName>
    <definedName name="BU" localSheetId="13">#REF!</definedName>
    <definedName name="BU" localSheetId="12">#REF!</definedName>
    <definedName name="BU" localSheetId="16">#REF!</definedName>
    <definedName name="BU" localSheetId="21">#REF!</definedName>
    <definedName name="BU" localSheetId="25">#REF!</definedName>
    <definedName name="BU" localSheetId="29">#REF!</definedName>
    <definedName name="BU" localSheetId="30">#REF!</definedName>
    <definedName name="BU" localSheetId="31">#REF!</definedName>
    <definedName name="BU" localSheetId="32">#REF!</definedName>
    <definedName name="BU">#REF!</definedName>
    <definedName name="CCC" hidden="1">{"'納状'!$B$375:$F$541"}</definedName>
    <definedName name="cedmvlksmlkfv" localSheetId="2">#REF!</definedName>
    <definedName name="cedmvlksmlkfv" localSheetId="4">#REF!</definedName>
    <definedName name="cedmvlksmlkfv" localSheetId="0">#REF!</definedName>
    <definedName name="cedmvlksmlkfv" localSheetId="1">#REF!</definedName>
    <definedName name="cedmvlksmlkfv">#REF!</definedName>
    <definedName name="cf" localSheetId="4">#REF!</definedName>
    <definedName name="cf" localSheetId="0">#REF!</definedName>
    <definedName name="cf" localSheetId="1">#REF!</definedName>
    <definedName name="cf">#REF!</definedName>
    <definedName name="cnc" localSheetId="2">[2]summry!#REF!</definedName>
    <definedName name="cnc" localSheetId="4">[2]summry!#REF!</definedName>
    <definedName name="cnc" localSheetId="0">[2]summry!#REF!</definedName>
    <definedName name="cnc" localSheetId="1">[2]summry!#REF!</definedName>
    <definedName name="cnc">[2]summry!#REF!</definedName>
    <definedName name="_xlnm.Criteria" localSheetId="13">#REF!</definedName>
    <definedName name="_xlnm.Criteria" localSheetId="12">#REF!</definedName>
    <definedName name="_xlnm.Criteria" localSheetId="16">#REF!</definedName>
    <definedName name="_xlnm.Criteria" localSheetId="21">#REF!</definedName>
    <definedName name="_xlnm.Criteria" localSheetId="25">#REF!</definedName>
    <definedName name="_xlnm.Criteria" localSheetId="29">#REF!</definedName>
    <definedName name="_xlnm.Criteria" localSheetId="30">#REF!</definedName>
    <definedName name="_xlnm.Criteria" localSheetId="31">#REF!</definedName>
    <definedName name="_xlnm.Criteria" localSheetId="32">#REF!</definedName>
    <definedName name="_xlnm.Criteria">#REF!</definedName>
    <definedName name="Criteria_MI" localSheetId="13">#REF!</definedName>
    <definedName name="Criteria_MI" localSheetId="12">#REF!</definedName>
    <definedName name="Criteria_MI" localSheetId="16">#REF!</definedName>
    <definedName name="Criteria_MI" localSheetId="21">#REF!</definedName>
    <definedName name="Criteria_MI" localSheetId="25">#REF!</definedName>
    <definedName name="Criteria_MI" localSheetId="29">#REF!</definedName>
    <definedName name="Criteria_MI" localSheetId="30">#REF!</definedName>
    <definedName name="Criteria_MI" localSheetId="31">#REF!</definedName>
    <definedName name="Criteria_MI" localSheetId="32">#REF!</definedName>
    <definedName name="Criteria_MI">#REF!</definedName>
    <definedName name="csdklcnkd" localSheetId="2">#REF!</definedName>
    <definedName name="csdklcnkd" localSheetId="4">#REF!</definedName>
    <definedName name="csdklcnkd" localSheetId="0">#REF!</definedName>
    <definedName name="csdklcnkd" localSheetId="1">#REF!</definedName>
    <definedName name="csdklcnkd">#REF!</definedName>
    <definedName name="CSV" localSheetId="13">#REF!</definedName>
    <definedName name="CSV" localSheetId="2">#REF!</definedName>
    <definedName name="CSV" localSheetId="12">#REF!</definedName>
    <definedName name="CSV" localSheetId="8">#REF!</definedName>
    <definedName name="CSV" localSheetId="16">#REF!</definedName>
    <definedName name="CSV" localSheetId="21">#REF!</definedName>
    <definedName name="CSV" localSheetId="25">#REF!</definedName>
    <definedName name="CSV" localSheetId="29">#REF!</definedName>
    <definedName name="CSV" localSheetId="30">#REF!</definedName>
    <definedName name="CSV" localSheetId="4">#REF!</definedName>
    <definedName name="CSV" localSheetId="0">#REF!</definedName>
    <definedName name="CSV" localSheetId="1">#REF!</definedName>
    <definedName name="CSV" localSheetId="31">#REF!</definedName>
    <definedName name="CSV" localSheetId="32">#REF!</definedName>
    <definedName name="CSV">#REF!</definedName>
    <definedName name="cv" localSheetId="2">#REF!</definedName>
    <definedName name="cv" localSheetId="4">#REF!</definedName>
    <definedName name="cv" localSheetId="0">#REF!</definedName>
    <definedName name="cv" localSheetId="1">#REF!</definedName>
    <definedName name="cv">#REF!</definedName>
    <definedName name="D" localSheetId="13">#REF!</definedName>
    <definedName name="d" localSheetId="2">[1]SA2015!#REF!</definedName>
    <definedName name="D" localSheetId="12">#REF!</definedName>
    <definedName name="d" localSheetId="8">[1]SA2015!#REF!</definedName>
    <definedName name="D" localSheetId="16">#REF!</definedName>
    <definedName name="D" localSheetId="21">#REF!</definedName>
    <definedName name="D" localSheetId="25">#REF!</definedName>
    <definedName name="D" localSheetId="29">#REF!</definedName>
    <definedName name="D" localSheetId="30">#REF!</definedName>
    <definedName name="d" localSheetId="4">[1]SA2015!#REF!</definedName>
    <definedName name="d" localSheetId="0">[1]SA2015!#REF!</definedName>
    <definedName name="d" localSheetId="1">[1]SA2015!#REF!</definedName>
    <definedName name="D" localSheetId="31">#REF!</definedName>
    <definedName name="D" localSheetId="32">#REF!</definedName>
    <definedName name="D">#REF!</definedName>
    <definedName name="Dan" localSheetId="2">[2]summry!#REF!</definedName>
    <definedName name="Dan" localSheetId="4">[2]summry!#REF!</definedName>
    <definedName name="Dan" localSheetId="0">[2]summry!#REF!</definedName>
    <definedName name="Dan" localSheetId="1">[2]summry!#REF!</definedName>
    <definedName name="Dan">[2]summry!#REF!</definedName>
    <definedName name="das" localSheetId="2">#REF!</definedName>
    <definedName name="das" localSheetId="4">#REF!</definedName>
    <definedName name="das" localSheetId="0">#REF!</definedName>
    <definedName name="das" localSheetId="1">#REF!</definedName>
    <definedName name="das">#REF!</definedName>
    <definedName name="dasd" localSheetId="2">#REF!</definedName>
    <definedName name="dasd" localSheetId="4">#REF!</definedName>
    <definedName name="dasd" localSheetId="0">#REF!</definedName>
    <definedName name="dasd" localSheetId="1">#REF!</definedName>
    <definedName name="dasd">#REF!</definedName>
    <definedName name="_xlnm.Database" localSheetId="13">#REF!</definedName>
    <definedName name="_xlnm.Database" localSheetId="12">#REF!</definedName>
    <definedName name="_xlnm.Database" localSheetId="16">#REF!</definedName>
    <definedName name="_xlnm.Database" localSheetId="21">#REF!</definedName>
    <definedName name="_xlnm.Database" localSheetId="25">#REF!</definedName>
    <definedName name="_xlnm.Database" localSheetId="29">#REF!</definedName>
    <definedName name="_xlnm.Database" localSheetId="30">#REF!</definedName>
    <definedName name="_xlnm.Database" localSheetId="31">#REF!</definedName>
    <definedName name="_xlnm.Database" localSheetId="32">#REF!</definedName>
    <definedName name="_xlnm.Database">#REF!</definedName>
    <definedName name="DDD" localSheetId="2">[1]SA2015!#REF!</definedName>
    <definedName name="DDD" localSheetId="4">[1]SA2015!#REF!</definedName>
    <definedName name="DDD" localSheetId="0">[1]SA2015!#REF!</definedName>
    <definedName name="DDD" localSheetId="1">[1]SA2015!#REF!</definedName>
    <definedName name="DDD">[1]SA2015!#REF!</definedName>
    <definedName name="dddddddddddd" localSheetId="2">#REF!</definedName>
    <definedName name="dddddddddddd" localSheetId="4">#REF!</definedName>
    <definedName name="dddddddddddd" localSheetId="0">#REF!</definedName>
    <definedName name="dddddddddddd" localSheetId="1">#REF!</definedName>
    <definedName name="dddddddddddd">#REF!</definedName>
    <definedName name="ddddddddddddddddddddddddddddddddddd" localSheetId="2">[1]SA2015!#REF!</definedName>
    <definedName name="ddddddddddddddddddddddddddddddddddd" localSheetId="4">[1]SA2015!#REF!</definedName>
    <definedName name="ddddddddddddddddddddddddddddddddddd" localSheetId="0">[1]SA2015!#REF!</definedName>
    <definedName name="ddddddddddddddddddddddddddddddddddd" localSheetId="1">[1]SA2015!#REF!</definedName>
    <definedName name="ddddddddddddddddddddddddddddddddddd">[1]SA2015!#REF!</definedName>
    <definedName name="deniis" localSheetId="2">#REF!</definedName>
    <definedName name="deniis" localSheetId="4">#REF!</definedName>
    <definedName name="deniis" localSheetId="0">#REF!</definedName>
    <definedName name="deniis" localSheetId="1">#REF!</definedName>
    <definedName name="deniis">#REF!</definedName>
    <definedName name="dfgfdsg" localSheetId="2">#REF!</definedName>
    <definedName name="dfgfdsg" localSheetId="4">#REF!</definedName>
    <definedName name="dfgfdsg" localSheetId="0">#REF!</definedName>
    <definedName name="dfgfdsg" localSheetId="1">#REF!</definedName>
    <definedName name="dfgfdsg">#REF!</definedName>
    <definedName name="dfsfcwef" localSheetId="2">#REF!</definedName>
    <definedName name="dfsfcwef" localSheetId="4">#REF!</definedName>
    <definedName name="dfsfcwef" localSheetId="0">#REF!</definedName>
    <definedName name="dfsfcwef" localSheetId="1">#REF!</definedName>
    <definedName name="dfsfcwef">#REF!</definedName>
    <definedName name="dgedhyjku" localSheetId="2">[1]SA2015!#REF!</definedName>
    <definedName name="dgedhyjku" localSheetId="4">[1]SA2015!#REF!</definedName>
    <definedName name="dgedhyjku" localSheetId="0">[1]SA2015!#REF!</definedName>
    <definedName name="dgedhyjku" localSheetId="1">[1]SA2015!#REF!</definedName>
    <definedName name="dgedhyjku">[1]SA2015!#REF!</definedName>
    <definedName name="dhthtyjyjy" localSheetId="2">#REF!</definedName>
    <definedName name="dhthtyjyjy" localSheetId="4">#REF!</definedName>
    <definedName name="dhthtyjyjy" localSheetId="0">#REF!</definedName>
    <definedName name="dhthtyjyjy" localSheetId="1">#REF!</definedName>
    <definedName name="dhthtyjyjy">#REF!</definedName>
    <definedName name="djyjdyjnrdjhnyfgnfgnfgnjyrjn" localSheetId="2">#REF!</definedName>
    <definedName name="djyjdyjnrdjhnyfgnfgnfgnjyrjn" localSheetId="4">#REF!</definedName>
    <definedName name="djyjdyjnrdjhnyfgnfgnfgnjyrjn" localSheetId="0">#REF!</definedName>
    <definedName name="djyjdyjnrdjhnyfgnfgnfgnjyrjn" localSheetId="1">#REF!</definedName>
    <definedName name="djyjdyjnrdjhnyfgnfgnfgnjyrjn">#REF!</definedName>
    <definedName name="drtuhtyujyikuklui" localSheetId="2">[1]SA2015!#REF!</definedName>
    <definedName name="drtuhtyujyikuklui" localSheetId="4">[1]SA2015!#REF!</definedName>
    <definedName name="drtuhtyujyikuklui" localSheetId="0">[1]SA2015!#REF!</definedName>
    <definedName name="drtuhtyujyikuklui" localSheetId="1">[1]SA2015!#REF!</definedName>
    <definedName name="drtuhtyujyikuklui">[1]SA2015!#REF!</definedName>
    <definedName name="dsadasd" localSheetId="2">#REF!</definedName>
    <definedName name="dsadasd" localSheetId="4">#REF!</definedName>
    <definedName name="dsadasd" localSheetId="0">#REF!</definedName>
    <definedName name="dsadasd" localSheetId="1">#REF!</definedName>
    <definedName name="dsadasd">#REF!</definedName>
    <definedName name="dsfssd" localSheetId="2">#REF!</definedName>
    <definedName name="dsfssd" localSheetId="4">#REF!</definedName>
    <definedName name="dsfssd" localSheetId="0">#REF!</definedName>
    <definedName name="dsfssd" localSheetId="1">#REF!</definedName>
    <definedName name="dsfssd">#REF!</definedName>
    <definedName name="dsfvdsfsdf" localSheetId="2">[1]SA2015!#REF!</definedName>
    <definedName name="dsfvdsfsdf" localSheetId="4">[1]SA2015!#REF!</definedName>
    <definedName name="dsfvdsfsdf" localSheetId="0">[1]SA2015!#REF!</definedName>
    <definedName name="dsfvdsfsdf" localSheetId="1">[1]SA2015!#REF!</definedName>
    <definedName name="dsfvdsfsdf">[1]SA2015!#REF!</definedName>
    <definedName name="dsvgbd" localSheetId="2">#REF!</definedName>
    <definedName name="dsvgbd" localSheetId="4">#REF!</definedName>
    <definedName name="dsvgbd" localSheetId="0">#REF!</definedName>
    <definedName name="dsvgbd" localSheetId="1">#REF!</definedName>
    <definedName name="dsvgbd">#REF!</definedName>
    <definedName name="DTDT">#N/A</definedName>
    <definedName name="edrherhthtyr" localSheetId="2">[1]SA2015!#REF!</definedName>
    <definedName name="edrherhthtyr" localSheetId="4">[1]SA2015!#REF!</definedName>
    <definedName name="edrherhthtyr" localSheetId="0">[1]SA2015!#REF!</definedName>
    <definedName name="edrherhthtyr" localSheetId="1">[1]SA2015!#REF!</definedName>
    <definedName name="edrherhthtyr">[1]SA2015!#REF!</definedName>
    <definedName name="efjerufwscbn" localSheetId="2">#REF!</definedName>
    <definedName name="efjerufwscbn" localSheetId="4">#REF!</definedName>
    <definedName name="efjerufwscbn" localSheetId="0">#REF!</definedName>
    <definedName name="efjerufwscbn" localSheetId="1">#REF!</definedName>
    <definedName name="efjerufwscbn">#REF!</definedName>
    <definedName name="egeryyhtrh" localSheetId="2">#REF!</definedName>
    <definedName name="egeryyhtrh" localSheetId="4">#REF!</definedName>
    <definedName name="egeryyhtrh" localSheetId="0">#REF!</definedName>
    <definedName name="egeryyhtrh" localSheetId="1">#REF!</definedName>
    <definedName name="egeryyhtrh">#REF!</definedName>
    <definedName name="egwtgeryrtuytu" localSheetId="2">#REF!</definedName>
    <definedName name="egwtgeryrtuytu" localSheetId="4">#REF!</definedName>
    <definedName name="egwtgeryrtuytu" localSheetId="0">#REF!</definedName>
    <definedName name="egwtgeryrtuytu" localSheetId="1">#REF!</definedName>
    <definedName name="egwtgeryrtuytu">#REF!</definedName>
    <definedName name="erfgjgjuykutg" localSheetId="2">[1]SA2015!#REF!</definedName>
    <definedName name="erfgjgjuykutg" localSheetId="4">[1]SA2015!#REF!</definedName>
    <definedName name="erfgjgjuykutg" localSheetId="0">[1]SA2015!#REF!</definedName>
    <definedName name="erfgjgjuykutg" localSheetId="1">[1]SA2015!#REF!</definedName>
    <definedName name="erfgjgjuykutg">[1]SA2015!#REF!</definedName>
    <definedName name="eryujtyjkuykm" localSheetId="2">#REF!</definedName>
    <definedName name="eryujtyjkuykm" localSheetId="4">#REF!</definedName>
    <definedName name="eryujtyjkuykm" localSheetId="0">#REF!</definedName>
    <definedName name="eryujtyjkuykm" localSheetId="1">#REF!</definedName>
    <definedName name="eryujtyjkuykm">#REF!</definedName>
    <definedName name="etrertyhtruyt" localSheetId="2">#REF!</definedName>
    <definedName name="etrertyhtruyt" localSheetId="4">#REF!</definedName>
    <definedName name="etrertyhtruyt" localSheetId="0">#REF!</definedName>
    <definedName name="etrertyhtruyt" localSheetId="1">#REF!</definedName>
    <definedName name="etrertyhtruyt">#REF!</definedName>
    <definedName name="_xlnm.Extract" localSheetId="13">#REF!</definedName>
    <definedName name="_xlnm.Extract" localSheetId="12">#REF!</definedName>
    <definedName name="_xlnm.Extract" localSheetId="16">#REF!</definedName>
    <definedName name="_xlnm.Extract" localSheetId="21">#REF!</definedName>
    <definedName name="_xlnm.Extract" localSheetId="25">#REF!</definedName>
    <definedName name="_xlnm.Extract" localSheetId="29">#REF!</definedName>
    <definedName name="_xlnm.Extract" localSheetId="30">#REF!</definedName>
    <definedName name="_xlnm.Extract" localSheetId="31">#REF!</definedName>
    <definedName name="_xlnm.Extract" localSheetId="32">#REF!</definedName>
    <definedName name="_xlnm.Extract">#REF!</definedName>
    <definedName name="Extract_MI" localSheetId="13">#REF!</definedName>
    <definedName name="Extract_MI" localSheetId="12">#REF!</definedName>
    <definedName name="Extract_MI" localSheetId="16">#REF!</definedName>
    <definedName name="Extract_MI" localSheetId="21">#REF!</definedName>
    <definedName name="Extract_MI" localSheetId="25">#REF!</definedName>
    <definedName name="Extract_MI" localSheetId="29">#REF!</definedName>
    <definedName name="Extract_MI" localSheetId="30">#REF!</definedName>
    <definedName name="Extract_MI" localSheetId="31">#REF!</definedName>
    <definedName name="Extract_MI" localSheetId="32">#REF!</definedName>
    <definedName name="Extract_MI">#REF!</definedName>
    <definedName name="fasfasdf" localSheetId="2">#REF!</definedName>
    <definedName name="fasfasdf" localSheetId="4">#REF!</definedName>
    <definedName name="fasfasdf" localSheetId="0">#REF!</definedName>
    <definedName name="fasfasdf" localSheetId="1">#REF!</definedName>
    <definedName name="fasfasdf">#REF!</definedName>
    <definedName name="fbdfhbdf" localSheetId="2">#REF!</definedName>
    <definedName name="fbdfhbdf" localSheetId="4">#REF!</definedName>
    <definedName name="fbdfhbdf" localSheetId="0">#REF!</definedName>
    <definedName name="fbdfhbdf" localSheetId="1">#REF!</definedName>
    <definedName name="fbdfhbdf">#REF!</definedName>
    <definedName name="fcsdcsdc" localSheetId="2">#REF!</definedName>
    <definedName name="fcsdcsdc" localSheetId="4">#REF!</definedName>
    <definedName name="fcsdcsdc" localSheetId="0">#REF!</definedName>
    <definedName name="fcsdcsdc" localSheetId="1">#REF!</definedName>
    <definedName name="fcsdcsdc">#REF!</definedName>
    <definedName name="fdasfasf" localSheetId="2">#REF!</definedName>
    <definedName name="fdasfasf" localSheetId="4">#REF!</definedName>
    <definedName name="fdasfasf" localSheetId="0">#REF!</definedName>
    <definedName name="fdasfasf" localSheetId="1">#REF!</definedName>
    <definedName name="fdasfasf">#REF!</definedName>
    <definedName name="fddsfgdsv" localSheetId="2">#REF!</definedName>
    <definedName name="fddsfgdsv" localSheetId="4">#REF!</definedName>
    <definedName name="fddsfgdsv" localSheetId="0">#REF!</definedName>
    <definedName name="fddsfgdsv" localSheetId="1">#REF!</definedName>
    <definedName name="fddsfgdsv">#REF!</definedName>
    <definedName name="fdsfgd" localSheetId="2">#REF!</definedName>
    <definedName name="fdsfgd" localSheetId="4">#REF!</definedName>
    <definedName name="fdsfgd" localSheetId="0">#REF!</definedName>
    <definedName name="fdsfgd" localSheetId="1">#REF!</definedName>
    <definedName name="fdsfgd">#REF!</definedName>
    <definedName name="fdsgdfhgfjhg" localSheetId="2">#REF!</definedName>
    <definedName name="fdsgdfhgfjhg" localSheetId="4">#REF!</definedName>
    <definedName name="fdsgdfhgfjhg" localSheetId="0">#REF!</definedName>
    <definedName name="fdsgdfhgfjhg" localSheetId="1">#REF!</definedName>
    <definedName name="fdsgdfhgfjhg">#REF!</definedName>
    <definedName name="fefeadsad" localSheetId="2">#REF!</definedName>
    <definedName name="fefeadsad" localSheetId="4">#REF!</definedName>
    <definedName name="fefeadsad" localSheetId="0">#REF!</definedName>
    <definedName name="fefeadsad" localSheetId="1">#REF!</definedName>
    <definedName name="fefeadsad">#REF!</definedName>
    <definedName name="fghjytt" localSheetId="2">#REF!</definedName>
    <definedName name="fghjytt" localSheetId="4">#REF!</definedName>
    <definedName name="fghjytt" localSheetId="0">#REF!</definedName>
    <definedName name="fghjytt" localSheetId="1">#REF!</definedName>
    <definedName name="fghjytt">#REF!</definedName>
    <definedName name="fgjfh" localSheetId="2">#REF!</definedName>
    <definedName name="fgjfh" localSheetId="4">#REF!</definedName>
    <definedName name="fgjfh" localSheetId="0">#REF!</definedName>
    <definedName name="fgjfh" localSheetId="1">#REF!</definedName>
    <definedName name="fgjfh">#REF!</definedName>
    <definedName name="fgwefef" localSheetId="2">#REF!</definedName>
    <definedName name="fgwefef" localSheetId="4">#REF!</definedName>
    <definedName name="fgwefef" localSheetId="0">#REF!</definedName>
    <definedName name="fgwefef" localSheetId="1">#REF!</definedName>
    <definedName name="fgwefef">#REF!</definedName>
    <definedName name="fgwerfewr" localSheetId="2">#REF!</definedName>
    <definedName name="fgwerfewr" localSheetId="4">#REF!</definedName>
    <definedName name="fgwerfewr" localSheetId="0">#REF!</definedName>
    <definedName name="fgwerfewr" localSheetId="1">#REF!</definedName>
    <definedName name="fgwerfewr">#REF!</definedName>
    <definedName name="FJ_MO単金" localSheetId="13">#REF!</definedName>
    <definedName name="FJ_MO単金" localSheetId="12">#REF!</definedName>
    <definedName name="FJ_MO単金" localSheetId="16">#REF!</definedName>
    <definedName name="FJ_MO単金" localSheetId="21">#REF!</definedName>
    <definedName name="FJ_MO単金" localSheetId="25">#REF!</definedName>
    <definedName name="FJ_MO単金" localSheetId="29">#REF!</definedName>
    <definedName name="FJ_MO単金" localSheetId="30">#REF!</definedName>
    <definedName name="FJ_MO単金" localSheetId="31">#REF!</definedName>
    <definedName name="FJ_MO単金" localSheetId="32">#REF!</definedName>
    <definedName name="FJ_MO単金">#REF!</definedName>
    <definedName name="FJ_MO歩留まり" localSheetId="13">#REF!</definedName>
    <definedName name="FJ_MO歩留まり" localSheetId="12">#REF!</definedName>
    <definedName name="FJ_MO歩留まり" localSheetId="16">#REF!</definedName>
    <definedName name="FJ_MO歩留まり" localSheetId="21">#REF!</definedName>
    <definedName name="FJ_MO歩留まり" localSheetId="25">#REF!</definedName>
    <definedName name="FJ_MO歩留まり" localSheetId="29">#REF!</definedName>
    <definedName name="FJ_MO歩留まり" localSheetId="30">#REF!</definedName>
    <definedName name="FJ_MO歩留まり" localSheetId="31">#REF!</definedName>
    <definedName name="FJ_MO歩留まり" localSheetId="32">#REF!</definedName>
    <definedName name="FJ_MO歩留まり">#REF!</definedName>
    <definedName name="FJ単金能率" localSheetId="13">#REF!</definedName>
    <definedName name="FJ単金能率" localSheetId="12">#REF!</definedName>
    <definedName name="FJ単金能率" localSheetId="16">#REF!</definedName>
    <definedName name="FJ単金能率" localSheetId="21">#REF!</definedName>
    <definedName name="FJ単金能率" localSheetId="25">#REF!</definedName>
    <definedName name="FJ単金能率" localSheetId="29">#REF!</definedName>
    <definedName name="FJ単金能率" localSheetId="30">#REF!</definedName>
    <definedName name="FJ単金能率" localSheetId="31">#REF!</definedName>
    <definedName name="FJ単金能率" localSheetId="32">#REF!</definedName>
    <definedName name="FJ単金能率">#REF!</definedName>
    <definedName name="FJ機電_Q" localSheetId="13">#REF!</definedName>
    <definedName name="FJ機電_Q" localSheetId="2">#REF!</definedName>
    <definedName name="FJ機電_Q" localSheetId="12">#REF!</definedName>
    <definedName name="FJ機電_Q" localSheetId="8">#REF!</definedName>
    <definedName name="FJ機電_Q" localSheetId="16">#REF!</definedName>
    <definedName name="FJ機電_Q" localSheetId="21">#REF!</definedName>
    <definedName name="FJ機電_Q" localSheetId="25">#REF!</definedName>
    <definedName name="FJ機電_Q" localSheetId="29">#REF!</definedName>
    <definedName name="FJ機電_Q" localSheetId="30">#REF!</definedName>
    <definedName name="FJ機電_Q" localSheetId="4">#REF!</definedName>
    <definedName name="FJ機電_Q" localSheetId="0">#REF!</definedName>
    <definedName name="FJ機電_Q" localSheetId="1">#REF!</definedName>
    <definedName name="FJ機電_Q" localSheetId="31">#REF!</definedName>
    <definedName name="FJ機電_Q" localSheetId="32">#REF!</definedName>
    <definedName name="FJ機電_Q">#REF!</definedName>
    <definedName name="flsdflsdkfsd" localSheetId="2">#REF!</definedName>
    <definedName name="flsdflsdkfsd" localSheetId="4">#REF!</definedName>
    <definedName name="flsdflsdkfsd" localSheetId="0">#REF!</definedName>
    <definedName name="flsdflsdkfsd" localSheetId="1">#REF!</definedName>
    <definedName name="flsdflsdkfsd">#REF!</definedName>
    <definedName name="fnklwehrtweih" localSheetId="2">#REF!</definedName>
    <definedName name="fnklwehrtweih" localSheetId="4">#REF!</definedName>
    <definedName name="fnklwehrtweih" localSheetId="0">#REF!</definedName>
    <definedName name="fnklwehrtweih" localSheetId="1">#REF!</definedName>
    <definedName name="fnklwehrtweih">#REF!</definedName>
    <definedName name="FTEC_Q" localSheetId="13">#REF!</definedName>
    <definedName name="FTEC_Q" localSheetId="2">#REF!</definedName>
    <definedName name="FTEC_Q" localSheetId="12">#REF!</definedName>
    <definedName name="FTEC_Q" localSheetId="8">#REF!</definedName>
    <definedName name="FTEC_Q" localSheetId="16">#REF!</definedName>
    <definedName name="FTEC_Q" localSheetId="21">#REF!</definedName>
    <definedName name="FTEC_Q" localSheetId="25">#REF!</definedName>
    <definedName name="FTEC_Q" localSheetId="29">#REF!</definedName>
    <definedName name="FTEC_Q" localSheetId="30">#REF!</definedName>
    <definedName name="FTEC_Q" localSheetId="4">#REF!</definedName>
    <definedName name="FTEC_Q" localSheetId="0">#REF!</definedName>
    <definedName name="FTEC_Q" localSheetId="1">#REF!</definedName>
    <definedName name="FTEC_Q" localSheetId="31">#REF!</definedName>
    <definedName name="FTEC_Q" localSheetId="32">#REF!</definedName>
    <definedName name="FTEC_Q">#REF!</definedName>
    <definedName name="fthjftgh" localSheetId="2">#REF!</definedName>
    <definedName name="fthjftgh" localSheetId="4">#REF!</definedName>
    <definedName name="fthjftgh" localSheetId="0">#REF!</definedName>
    <definedName name="fthjftgh" localSheetId="1">#REF!</definedName>
    <definedName name="fthjftgh">#REF!</definedName>
    <definedName name="fyjtyjuykuyklui" localSheetId="2">[2]summry!#REF!</definedName>
    <definedName name="fyjtyjuykuyklui" localSheetId="4">[2]summry!#REF!</definedName>
    <definedName name="fyjtyjuykuyklui" localSheetId="0">[2]summry!#REF!</definedName>
    <definedName name="fyjtyjuykuyklui" localSheetId="1">[2]summry!#REF!</definedName>
    <definedName name="fyjtyjuykuyklui">[2]summry!#REF!</definedName>
    <definedName name="gedgjlertujoepg" localSheetId="2">#REF!</definedName>
    <definedName name="gedgjlertujoepg" localSheetId="4">#REF!</definedName>
    <definedName name="gedgjlertujoepg" localSheetId="0">#REF!</definedName>
    <definedName name="gedgjlertujoepg" localSheetId="1">#REF!</definedName>
    <definedName name="gedgjlertujoepg">#REF!</definedName>
    <definedName name="gfrgfg" localSheetId="2">#REF!</definedName>
    <definedName name="gfrgfg" localSheetId="4">#REF!</definedName>
    <definedName name="gfrgfg" localSheetId="0">#REF!</definedName>
    <definedName name="gfrgfg" localSheetId="1">#REF!</definedName>
    <definedName name="gfrgfg">#REF!</definedName>
    <definedName name="GG" localSheetId="13">#REF!</definedName>
    <definedName name="GG" localSheetId="12">#REF!</definedName>
    <definedName name="GG" localSheetId="16">#REF!</definedName>
    <definedName name="GG" localSheetId="21">#REF!</definedName>
    <definedName name="GG" localSheetId="25">#REF!</definedName>
    <definedName name="GG" localSheetId="29">#REF!</definedName>
    <definedName name="GG" localSheetId="30">#REF!</definedName>
    <definedName name="GG" localSheetId="31">#REF!</definedName>
    <definedName name="GG" localSheetId="32">#REF!</definedName>
    <definedName name="GG">#REF!</definedName>
    <definedName name="gheyt6rujy" localSheetId="2">[1]SA2015!#REF!</definedName>
    <definedName name="gheyt6rujy" localSheetId="4">[1]SA2015!#REF!</definedName>
    <definedName name="gheyt6rujy" localSheetId="0">[1]SA2015!#REF!</definedName>
    <definedName name="gheyt6rujy" localSheetId="1">[1]SA2015!#REF!</definedName>
    <definedName name="gheyt6rujy">[1]SA2015!#REF!</definedName>
    <definedName name="H" localSheetId="13">#REF!</definedName>
    <definedName name="H" localSheetId="12">#REF!</definedName>
    <definedName name="H" localSheetId="16">#REF!</definedName>
    <definedName name="H" localSheetId="21">#REF!</definedName>
    <definedName name="H" localSheetId="25">#REF!</definedName>
    <definedName name="H" localSheetId="29">#REF!</definedName>
    <definedName name="H" localSheetId="30">#REF!</definedName>
    <definedName name="H" localSheetId="31">#REF!</definedName>
    <definedName name="H" localSheetId="32">#REF!</definedName>
    <definedName name="H">#REF!</definedName>
    <definedName name="hdfhtht" localSheetId="2">#REF!</definedName>
    <definedName name="hdfhtht" localSheetId="4">#REF!</definedName>
    <definedName name="hdfhtht" localSheetId="0">#REF!</definedName>
    <definedName name="hdfhtht" localSheetId="1">#REF!</definedName>
    <definedName name="hdfhtht">#REF!</definedName>
    <definedName name="hftghrt" localSheetId="2">#REF!</definedName>
    <definedName name="hftghrt" localSheetId="4">#REF!</definedName>
    <definedName name="hftghrt" localSheetId="0">#REF!</definedName>
    <definedName name="hftghrt" localSheetId="1">#REF!</definedName>
    <definedName name="hftghrt">#REF!</definedName>
    <definedName name="hkdjqwyeuiw" localSheetId="2">#REF!</definedName>
    <definedName name="hkdjqwyeuiw" localSheetId="4">#REF!</definedName>
    <definedName name="hkdjqwyeuiw" localSheetId="0">#REF!</definedName>
    <definedName name="hkdjqwyeuiw" localSheetId="1">#REF!</definedName>
    <definedName name="hkdjqwyeuiw">#REF!</definedName>
    <definedName name="hreetyjuykuil" localSheetId="2">#REF!</definedName>
    <definedName name="hreetyjuykuil" localSheetId="4">#REF!</definedName>
    <definedName name="hreetyjuykuil" localSheetId="0">#REF!</definedName>
    <definedName name="hreetyjuykuil" localSheetId="1">#REF!</definedName>
    <definedName name="hreetyjuykuil">#REF!</definedName>
    <definedName name="hthrtfjhyjtyj" localSheetId="2">#REF!</definedName>
    <definedName name="hthrtfjhyjtyj" localSheetId="4">#REF!</definedName>
    <definedName name="hthrtfjhyjtyj" localSheetId="0">#REF!</definedName>
    <definedName name="hthrtfjhyjtyj" localSheetId="1">#REF!</definedName>
    <definedName name="hthrtfjhyjtyj">#REF!</definedName>
    <definedName name="hthrththe" localSheetId="2">#REF!</definedName>
    <definedName name="hthrththe" localSheetId="4">#REF!</definedName>
    <definedName name="hthrththe" localSheetId="0">#REF!</definedName>
    <definedName name="hthrththe" localSheetId="1">#REF!</definedName>
    <definedName name="hthrththe">#REF!</definedName>
    <definedName name="HTML_CodePage" hidden="1">932</definedName>
    <definedName name="HTML_Control" localSheetId="8" hidden="1">{"'先行ユーザＳＰＥＣ'!$B$2:$V$25"}</definedName>
    <definedName name="HTML_Control" localSheetId="0" hidden="1">{"'先行ユーザＳＰＥＣ'!$B$2:$V$25"}</definedName>
    <definedName name="HTML_Control" localSheetId="1" hidden="1">{"'先行ユーザＳＰＥＣ'!$B$2:$V$25"}</definedName>
    <definedName name="HTML_Control" hidden="1">{"'先行ユーザＳＰＥＣ'!$B$2:$V$25"}</definedName>
    <definedName name="HTML_Description" hidden="1">""</definedName>
    <definedName name="HTML_Email" hidden="1">"okamura@jsys.trm.fujitsu.co.jp"</definedName>
    <definedName name="HTML_Header" hidden="1">"先行ユーザＳＰＥＣ"</definedName>
    <definedName name="HTML_LastUpdate" hidden="1">"99/12/16"</definedName>
    <definedName name="HTML_LineAfter" hidden="1">TRUE</definedName>
    <definedName name="HTML_LineBefore" hidden="1">TRUE</definedName>
    <definedName name="HTML_Name" hidden="1">"岡村"</definedName>
    <definedName name="HTML_OBDlg2" hidden="1">TRUE</definedName>
    <definedName name="HTML_OBDlg4" hidden="1">TRUE</definedName>
    <definedName name="HTML_OS" hidden="1">0</definedName>
    <definedName name="HTML_PathFile" hidden="1">"D:\work\一覧.htm"</definedName>
    <definedName name="HTML_Title" hidden="1">"ユーザＳＰＥＣ正式版"</definedName>
    <definedName name="jared" localSheetId="2">#REF!</definedName>
    <definedName name="jared" localSheetId="4">#REF!</definedName>
    <definedName name="jared" localSheetId="0">#REF!</definedName>
    <definedName name="jared" localSheetId="1">#REF!</definedName>
    <definedName name="jared">#REF!</definedName>
    <definedName name="jaredko" localSheetId="2">#REF!</definedName>
    <definedName name="jaredko" localSheetId="4">#REF!</definedName>
    <definedName name="jaredko" localSheetId="0">#REF!</definedName>
    <definedName name="jaredko" localSheetId="1">#REF!</definedName>
    <definedName name="jaredko">#REF!</definedName>
    <definedName name="jfgwjehfa" localSheetId="2">#REF!</definedName>
    <definedName name="jfgwjehfa" localSheetId="4">#REF!</definedName>
    <definedName name="jfgwjehfa" localSheetId="0">#REF!</definedName>
    <definedName name="jfgwjehfa" localSheetId="1">#REF!</definedName>
    <definedName name="jfgwjehfa">#REF!</definedName>
    <definedName name="jhrtjyjrjhr" localSheetId="2">[2]summry!#REF!</definedName>
    <definedName name="jhrtjyjrjhr" localSheetId="4">[2]summry!#REF!</definedName>
    <definedName name="jhrtjyjrjhr" localSheetId="0">[2]summry!#REF!</definedName>
    <definedName name="jhrtjyjrjhr" localSheetId="1">[2]summry!#REF!</definedName>
    <definedName name="jhrtjyjrjhr">[2]summry!#REF!</definedName>
    <definedName name="joan" localSheetId="2">[1]SA2015!#REF!</definedName>
    <definedName name="joan" localSheetId="4">[1]SA2015!#REF!</definedName>
    <definedName name="joan" localSheetId="0">[1]SA2015!#REF!</definedName>
    <definedName name="joan" localSheetId="1">[1]SA2015!#REF!</definedName>
    <definedName name="joan">[1]SA2015!#REF!</definedName>
    <definedName name="jytjtyjjy" localSheetId="2">#REF!</definedName>
    <definedName name="jytjtyjjy" localSheetId="4">#REF!</definedName>
    <definedName name="jytjtyjjy" localSheetId="0">#REF!</definedName>
    <definedName name="jytjtyjjy" localSheetId="1">#REF!</definedName>
    <definedName name="jytjtyjjy">#REF!</definedName>
    <definedName name="KD03200_H001" localSheetId="13">#REF!</definedName>
    <definedName name="KD03200_H001" localSheetId="2">#REF!</definedName>
    <definedName name="KD03200_H001" localSheetId="12">#REF!</definedName>
    <definedName name="KD03200_H001" localSheetId="8">#REF!</definedName>
    <definedName name="KD03200_H001" localSheetId="16">#REF!</definedName>
    <definedName name="KD03200_H001" localSheetId="21">#REF!</definedName>
    <definedName name="KD03200_H001" localSheetId="25">#REF!</definedName>
    <definedName name="KD03200_H001" localSheetId="29">#REF!</definedName>
    <definedName name="KD03200_H001" localSheetId="30">#REF!</definedName>
    <definedName name="KD03200_H001" localSheetId="4">#REF!</definedName>
    <definedName name="KD03200_H001" localSheetId="0">#REF!</definedName>
    <definedName name="KD03200_H001" localSheetId="1">#REF!</definedName>
    <definedName name="KD03200_H001" localSheetId="31">#REF!</definedName>
    <definedName name="KD03200_H001" localSheetId="32">#REF!</definedName>
    <definedName name="KD03200_H001">#REF!</definedName>
    <definedName name="KD03200_H002" localSheetId="13">#REF!</definedName>
    <definedName name="KD03200_H002" localSheetId="2">#REF!</definedName>
    <definedName name="KD03200_H002" localSheetId="12">#REF!</definedName>
    <definedName name="KD03200_H002" localSheetId="8">#REF!</definedName>
    <definedName name="KD03200_H002" localSheetId="16">#REF!</definedName>
    <definedName name="KD03200_H002" localSheetId="21">#REF!</definedName>
    <definedName name="KD03200_H002" localSheetId="25">#REF!</definedName>
    <definedName name="KD03200_H002" localSheetId="29">#REF!</definedName>
    <definedName name="KD03200_H002" localSheetId="30">#REF!</definedName>
    <definedName name="KD03200_H002" localSheetId="4">#REF!</definedName>
    <definedName name="KD03200_H002" localSheetId="0">#REF!</definedName>
    <definedName name="KD03200_H002" localSheetId="1">#REF!</definedName>
    <definedName name="KD03200_H002" localSheetId="31">#REF!</definedName>
    <definedName name="KD03200_H002" localSheetId="32">#REF!</definedName>
    <definedName name="KD03200_H002">#REF!</definedName>
    <definedName name="khikhdfkf" localSheetId="2">#REF!</definedName>
    <definedName name="khikhdfkf" localSheetId="4">#REF!</definedName>
    <definedName name="khikhdfkf" localSheetId="0">#REF!</definedName>
    <definedName name="khikhdfkf" localSheetId="1">#REF!</definedName>
    <definedName name="khikhdfkf">#REF!</definedName>
    <definedName name="kncvdksncvd" localSheetId="2">#REF!</definedName>
    <definedName name="kncvdksncvd" localSheetId="4">#REF!</definedName>
    <definedName name="kncvdksncvd" localSheetId="0">#REF!</definedName>
    <definedName name="kncvdksncvd" localSheetId="1">#REF!</definedName>
    <definedName name="kncvdksncvd">#REF!</definedName>
    <definedName name="kvcjdvsdv" localSheetId="2">#REF!</definedName>
    <definedName name="kvcjdvsdv" localSheetId="4">#REF!</definedName>
    <definedName name="kvcjdvsdv" localSheetId="0">#REF!</definedName>
    <definedName name="kvcjdvsdv" localSheetId="1">#REF!</definedName>
    <definedName name="kvcjdvsdv">#REF!</definedName>
    <definedName name="lﾟb" localSheetId="13">#REF!</definedName>
    <definedName name="lﾟb" localSheetId="12">#REF!</definedName>
    <definedName name="lﾟb" localSheetId="16">#REF!</definedName>
    <definedName name="lﾟb" localSheetId="21">#REF!</definedName>
    <definedName name="lﾟb" localSheetId="25">#REF!</definedName>
    <definedName name="lﾟb" localSheetId="29">#REF!</definedName>
    <definedName name="lﾟb" localSheetId="30">#REF!</definedName>
    <definedName name="lﾟb" localSheetId="31">#REF!</definedName>
    <definedName name="lﾟb" localSheetId="32">#REF!</definedName>
    <definedName name="lﾟb">#REF!</definedName>
    <definedName name="lclsacfkld" localSheetId="2">#REF!</definedName>
    <definedName name="lclsacfkld" localSheetId="4">#REF!</definedName>
    <definedName name="lclsacfkld" localSheetId="0">#REF!</definedName>
    <definedName name="lclsacfkld" localSheetId="1">#REF!</definedName>
    <definedName name="lclsacfkld">#REF!</definedName>
    <definedName name="LC見積りデータ">[3]LC見積りデータ!$B$8:$DG$290</definedName>
    <definedName name="LC見積りリンク範囲" localSheetId="13">#REF!</definedName>
    <definedName name="LC見積りリンク範囲" localSheetId="12">#REF!</definedName>
    <definedName name="LC見積りリンク範囲" localSheetId="16">#REF!</definedName>
    <definedName name="LC見積りリンク範囲" localSheetId="21">#REF!</definedName>
    <definedName name="LC見積りリンク範囲" localSheetId="25">#REF!</definedName>
    <definedName name="LC見積りリンク範囲" localSheetId="29">#REF!</definedName>
    <definedName name="LC見積りリンク範囲" localSheetId="30">#REF!</definedName>
    <definedName name="LC見積りリンク範囲" localSheetId="31">#REF!</definedName>
    <definedName name="LC見積りリンク範囲" localSheetId="32">#REF!</definedName>
    <definedName name="LC見積りリンク範囲">#REF!</definedName>
    <definedName name="lfmwelfjawekljf" localSheetId="2">#REF!</definedName>
    <definedName name="lfmwelfjawekljf" localSheetId="4">#REF!</definedName>
    <definedName name="lfmwelfjawekljf" localSheetId="0">#REF!</definedName>
    <definedName name="lfmwelfjawekljf" localSheetId="1">#REF!</definedName>
    <definedName name="lfmwelfjawekljf">#REF!</definedName>
    <definedName name="ＬＧ" localSheetId="8" hidden="1">{"'納状'!$B$375:$F$541"}</definedName>
    <definedName name="ＬＧ" localSheetId="0" hidden="1">{"'納状'!$B$375:$F$541"}</definedName>
    <definedName name="ＬＧ" localSheetId="1" hidden="1">{"'納状'!$B$375:$F$541"}</definedName>
    <definedName name="ＬＧ" hidden="1">{"'納状'!$B$375:$F$541"}</definedName>
    <definedName name="ljvkl" localSheetId="2">#REF!</definedName>
    <definedName name="ljvkl" localSheetId="4">#REF!</definedName>
    <definedName name="ljvkl" localSheetId="0">#REF!</definedName>
    <definedName name="ljvkl" localSheetId="1">#REF!</definedName>
    <definedName name="ljvkl">#REF!</definedName>
    <definedName name="LLLLLLLLLLLLLLLLLLLOT" localSheetId="2">[4]fujitsu!#REF!</definedName>
    <definedName name="LLLLLLLLLLLLLLLLLLLOT" localSheetId="4">[4]fujitsu!#REF!</definedName>
    <definedName name="LLLLLLLLLLLLLLLLLLLOT" localSheetId="0">[4]fujitsu!#REF!</definedName>
    <definedName name="LLLLLLLLLLLLLLLLLLLOT" localSheetId="1">[4]fujitsu!#REF!</definedName>
    <definedName name="LLLLLLLLLLLLLLLLLLLOT">[4]fujitsu!#REF!</definedName>
    <definedName name="LOLK" localSheetId="2">[1]SA2015!#REF!</definedName>
    <definedName name="LOLK" localSheetId="4">[1]SA2015!#REF!</definedName>
    <definedName name="LOLK" localSheetId="0">[1]SA2015!#REF!</definedName>
    <definedName name="LOLK" localSheetId="1">[1]SA2015!#REF!</definedName>
    <definedName name="LOLK">[1]SA2015!#REF!</definedName>
    <definedName name="MOLD" localSheetId="13">#REF!</definedName>
    <definedName name="MOLD" localSheetId="2">#REF!</definedName>
    <definedName name="MOLD" localSheetId="12">#REF!</definedName>
    <definedName name="MOLD" localSheetId="8">#REF!</definedName>
    <definedName name="MOLD" localSheetId="16">#REF!</definedName>
    <definedName name="MOLD" localSheetId="21">#REF!</definedName>
    <definedName name="MOLD" localSheetId="25">#REF!</definedName>
    <definedName name="MOLD" localSheetId="29">#REF!</definedName>
    <definedName name="MOLD" localSheetId="30">#REF!</definedName>
    <definedName name="MOLD" localSheetId="4">#REF!</definedName>
    <definedName name="MOLD" localSheetId="0">#REF!</definedName>
    <definedName name="MOLD" localSheetId="1">#REF!</definedName>
    <definedName name="MOLD" localSheetId="31">#REF!</definedName>
    <definedName name="MOLD" localSheetId="32">#REF!</definedName>
    <definedName name="MOLD">#REF!</definedName>
    <definedName name="Mold_Charge" localSheetId="2">#REF!</definedName>
    <definedName name="Mold_Charge" localSheetId="8">#REF!</definedName>
    <definedName name="Mold_Charge" localSheetId="4">#REF!</definedName>
    <definedName name="Mold_Charge" localSheetId="0">#REF!</definedName>
    <definedName name="Mold_Charge" localSheetId="1">#REF!</definedName>
    <definedName name="Mold_Charge">[5]Mold_Charge!$B$4:$F$10</definedName>
    <definedName name="Mold_Charge_査定用" localSheetId="13">#REF!</definedName>
    <definedName name="Mold_Charge_査定用" localSheetId="12">#REF!</definedName>
    <definedName name="Mold_Charge_査定用" localSheetId="16">#REF!</definedName>
    <definedName name="Mold_Charge_査定用" localSheetId="21">#REF!</definedName>
    <definedName name="Mold_Charge_査定用" localSheetId="25">#REF!</definedName>
    <definedName name="Mold_Charge_査定用" localSheetId="29">#REF!</definedName>
    <definedName name="Mold_Charge_査定用" localSheetId="30">#REF!</definedName>
    <definedName name="Mold_Charge_査定用" localSheetId="31">#REF!</definedName>
    <definedName name="Mold_Charge_査定用" localSheetId="32">#REF!</definedName>
    <definedName name="Mold_Charge_査定用">#REF!</definedName>
    <definedName name="Mold_Charge_量産用" localSheetId="13">#REF!</definedName>
    <definedName name="Mold_Charge_量産用" localSheetId="12">#REF!</definedName>
    <definedName name="Mold_Charge_量産用" localSheetId="16">#REF!</definedName>
    <definedName name="Mold_Charge_量産用" localSheetId="21">#REF!</definedName>
    <definedName name="Mold_Charge_量産用" localSheetId="25">#REF!</definedName>
    <definedName name="Mold_Charge_量産用" localSheetId="29">#REF!</definedName>
    <definedName name="Mold_Charge_量産用" localSheetId="30">#REF!</definedName>
    <definedName name="Mold_Charge_量産用" localSheetId="31">#REF!</definedName>
    <definedName name="Mold_Charge_量産用" localSheetId="32">#REF!</definedName>
    <definedName name="Mold_Charge_量産用">#REF!</definedName>
    <definedName name="MO単金ｾｯﾄ">[3]条件!$G$4</definedName>
    <definedName name="MO単金ｾｯﾄ一覧">[3]List!$H$4:$H$5</definedName>
    <definedName name="mvlkdsvk" localSheetId="2">#REF!</definedName>
    <definedName name="mvlkdsvk" localSheetId="4">#REF!</definedName>
    <definedName name="mvlkdsvk" localSheetId="0">#REF!</definedName>
    <definedName name="mvlkdsvk" localSheetId="1">#REF!</definedName>
    <definedName name="mvlkdsvk">#REF!</definedName>
    <definedName name="MZB_旧メカ" localSheetId="13">#REF!</definedName>
    <definedName name="MZB_旧メカ" localSheetId="12">#REF!</definedName>
    <definedName name="MZB_旧メカ" localSheetId="16">#REF!</definedName>
    <definedName name="MZB_旧メカ" localSheetId="21">#REF!</definedName>
    <definedName name="MZB_旧メカ" localSheetId="25">#REF!</definedName>
    <definedName name="MZB_旧メカ" localSheetId="29">#REF!</definedName>
    <definedName name="MZB_旧メカ" localSheetId="30">#REF!</definedName>
    <definedName name="MZB_旧メカ" localSheetId="31">#REF!</definedName>
    <definedName name="MZB_旧メカ" localSheetId="32">#REF!</definedName>
    <definedName name="MZB_旧メカ">#REF!</definedName>
    <definedName name="NEXT">#N/A</definedName>
    <definedName name="NEXT2">#N/A</definedName>
    <definedName name="nvdksjcskanckas" localSheetId="2">#REF!</definedName>
    <definedName name="nvdksjcskanckas" localSheetId="4">#REF!</definedName>
    <definedName name="nvdksjcskanckas" localSheetId="0">#REF!</definedName>
    <definedName name="nvdksjcskanckas" localSheetId="1">#REF!</definedName>
    <definedName name="nvdksjcskanckas">#REF!</definedName>
    <definedName name="nyjtyuklui" localSheetId="2">#REF!</definedName>
    <definedName name="nyjtyuklui" localSheetId="4">#REF!</definedName>
    <definedName name="nyjtyuklui" localSheetId="0">#REF!</definedName>
    <definedName name="nyjtyuklui" localSheetId="1">#REF!</definedName>
    <definedName name="nyjtyuklui">#REF!</definedName>
    <definedName name="O" localSheetId="2">#REF!</definedName>
    <definedName name="O" localSheetId="4">#REF!</definedName>
    <definedName name="O" localSheetId="0">#REF!</definedName>
    <definedName name="O" localSheetId="1">#REF!</definedName>
    <definedName name="O">#REF!</definedName>
    <definedName name="p" localSheetId="2">#REF!</definedName>
    <definedName name="p" localSheetId="4">#REF!</definedName>
    <definedName name="p" localSheetId="0">#REF!</definedName>
    <definedName name="p" localSheetId="1">#REF!</definedName>
    <definedName name="p">#REF!</definedName>
    <definedName name="_xlnm.Print_Area" localSheetId="13">ALASKA!#REF!</definedName>
    <definedName name="_xlnm.Print_Area" localSheetId="2">CED_format!$A$1:$AG$76</definedName>
    <definedName name="_xlnm.Print_Area" localSheetId="12">CHORAKAWA!#REF!</definedName>
    <definedName name="_xlnm.Print_Area" localSheetId="17">DPCES!#REF!</definedName>
    <definedName name="_xlnm.Print_Area" localSheetId="14">F.TECH!#REF!</definedName>
    <definedName name="_xlnm.Print_Area" localSheetId="15">FCC!#REF!</definedName>
    <definedName name="_xlnm.Print_Area" localSheetId="16">FTEC!#REF!</definedName>
    <definedName name="_xlnm.Print_Area" localSheetId="18">GOSHI!#REF!</definedName>
    <definedName name="_xlnm.Print_Area" localSheetId="19">GOSHI2!#REF!</definedName>
    <definedName name="_xlnm.Print_Area" localSheetId="20">GRANDWAY!#REF!</definedName>
    <definedName name="_xlnm.Print_Area" localSheetId="21">ISUZU!#REF!</definedName>
    <definedName name="_xlnm.Print_Area" localSheetId="22">MAHLE!#REF!</definedName>
    <definedName name="_xlnm.Print_Area" localSheetId="23">MITSUBA2!#REF!</definedName>
    <definedName name="_xlnm.Print_Area" localSheetId="24">'P&amp;R'!#REF!</definedName>
    <definedName name="_xlnm.Print_Area" localSheetId="25">RADICAL!#REF!</definedName>
    <definedName name="_xlnm.Print_Area" localSheetId="28">ROBERTS!#REF!</definedName>
    <definedName name="_xlnm.Print_Area" localSheetId="29">SHIMANO!#REF!</definedName>
    <definedName name="_xlnm.Print_Area" localSheetId="30">SHOSHIBA!#REF!</definedName>
    <definedName name="_xlnm.Print_Area" localSheetId="3">'Stratification 1'!$A$1:$AG$56</definedName>
    <definedName name="_xlnm.Print_Area" localSheetId="4">'Stratification 2'!$A$1:$Q$59</definedName>
    <definedName name="_xlnm.Print_Area" localSheetId="31">VACUUMTECH!#REF!</definedName>
    <definedName name="_xlnm.Print_Area" localSheetId="26">YAMASHIN!#REF!</definedName>
    <definedName name="_xlnm.Print_Area" localSheetId="27">YUTAKA!#REF!</definedName>
    <definedName name="_xlnm.Print_Area" localSheetId="32">'YUTAKA (2)'!#REF!</definedName>
    <definedName name="_xlnm.Print_Area">#REF!</definedName>
    <definedName name="PRINT_AREA_MI" localSheetId="13">#REF!</definedName>
    <definedName name="PRINT_AREA_MI" localSheetId="12">#REF!</definedName>
    <definedName name="PRINT_AREA_MI" localSheetId="16">#REF!</definedName>
    <definedName name="PRINT_AREA_MI" localSheetId="21">#REF!</definedName>
    <definedName name="PRINT_AREA_MI" localSheetId="25">#REF!</definedName>
    <definedName name="PRINT_AREA_MI" localSheetId="29">#REF!</definedName>
    <definedName name="PRINT_AREA_MI" localSheetId="30">#REF!</definedName>
    <definedName name="PRINT_AREA_MI" localSheetId="31">#REF!</definedName>
    <definedName name="PRINT_AREA_MI" localSheetId="32">#REF!</definedName>
    <definedName name="PRINT_AREA_MI">#REF!</definedName>
    <definedName name="PT板見積り" localSheetId="13">#REF!</definedName>
    <definedName name="PT板見積り" localSheetId="2">#REF!</definedName>
    <definedName name="PT板見積り" localSheetId="12">#REF!</definedName>
    <definedName name="PT板見積り" localSheetId="8">#REF!</definedName>
    <definedName name="PT板見積り" localSheetId="16">#REF!</definedName>
    <definedName name="PT板見積り" localSheetId="21">#REF!</definedName>
    <definedName name="PT板見積り" localSheetId="25">#REF!</definedName>
    <definedName name="PT板見積り" localSheetId="29">#REF!</definedName>
    <definedName name="PT板見積り" localSheetId="30">#REF!</definedName>
    <definedName name="PT板見積り" localSheetId="4">#REF!</definedName>
    <definedName name="PT板見積り" localSheetId="0">#REF!</definedName>
    <definedName name="PT板見積り" localSheetId="1">#REF!</definedName>
    <definedName name="PT板見積り" localSheetId="31">#REF!</definedName>
    <definedName name="PT板見積り" localSheetId="32">#REF!</definedName>
    <definedName name="PT板見積り">#REF!</definedName>
    <definedName name="Q_M3_MONTH_REPORT" localSheetId="13">#REF!</definedName>
    <definedName name="Q_M3_MONTH_REPORT" localSheetId="2">#REF!</definedName>
    <definedName name="Q_M3_MONTH_REPORT" localSheetId="12">#REF!</definedName>
    <definedName name="Q_M3_MONTH_REPORT" localSheetId="8">#REF!</definedName>
    <definedName name="Q_M3_MONTH_REPORT" localSheetId="16">#REF!</definedName>
    <definedName name="Q_M3_MONTH_REPORT" localSheetId="21">#REF!</definedName>
    <definedName name="Q_M3_MONTH_REPORT" localSheetId="25">#REF!</definedName>
    <definedName name="Q_M3_MONTH_REPORT" localSheetId="29">#REF!</definedName>
    <definedName name="Q_M3_MONTH_REPORT" localSheetId="30">#REF!</definedName>
    <definedName name="Q_M3_MONTH_REPORT" localSheetId="4">#REF!</definedName>
    <definedName name="Q_M3_MONTH_REPORT" localSheetId="0">#REF!</definedName>
    <definedName name="Q_M3_MONTH_REPORT" localSheetId="1">#REF!</definedName>
    <definedName name="Q_M3_MONTH_REPORT" localSheetId="31">#REF!</definedName>
    <definedName name="Q_M3_MONTH_REPORT" localSheetId="32">#REF!</definedName>
    <definedName name="Q_M3_MONTH_REPORT">#REF!</definedName>
    <definedName name="qas" localSheetId="4">#REF!</definedName>
    <definedName name="qas" localSheetId="0">#REF!</definedName>
    <definedName name="qas" localSheetId="1">#REF!</definedName>
    <definedName name="qas">#REF!</definedName>
    <definedName name="qry週割納期管理表" localSheetId="13">#REF!</definedName>
    <definedName name="qry週割納期管理表" localSheetId="12">#REF!</definedName>
    <definedName name="qry週割納期管理表" localSheetId="16">#REF!</definedName>
    <definedName name="qry週割納期管理表" localSheetId="21">#REF!</definedName>
    <definedName name="qry週割納期管理表" localSheetId="25">#REF!</definedName>
    <definedName name="qry週割納期管理表" localSheetId="29">#REF!</definedName>
    <definedName name="qry週割納期管理表" localSheetId="30">#REF!</definedName>
    <definedName name="qry週割納期管理表" localSheetId="31">#REF!</definedName>
    <definedName name="qry週割納期管理表" localSheetId="32">#REF!</definedName>
    <definedName name="qry週割納期管理表">#REF!</definedName>
    <definedName name="QW" localSheetId="2">[1]SA2015!#REF!</definedName>
    <definedName name="QW" localSheetId="4">[1]SA2015!#REF!</definedName>
    <definedName name="QW" localSheetId="0">[1]SA2015!#REF!</definedName>
    <definedName name="QW" localSheetId="1">[1]SA2015!#REF!</definedName>
    <definedName name="QW">[1]SA2015!#REF!</definedName>
    <definedName name="RE" localSheetId="2">[1]SA2015!#REF!</definedName>
    <definedName name="RE" localSheetId="4">[1]SA2015!#REF!</definedName>
    <definedName name="RE" localSheetId="0">[1]SA2015!#REF!</definedName>
    <definedName name="RE" localSheetId="1">[1]SA2015!#REF!</definedName>
    <definedName name="RE">[1]SA2015!#REF!</definedName>
    <definedName name="rere" localSheetId="2">[1]SA2015!#REF!</definedName>
    <definedName name="rere" localSheetId="4">[1]SA2015!#REF!</definedName>
    <definedName name="rere" localSheetId="0">[1]SA2015!#REF!</definedName>
    <definedName name="rere" localSheetId="1">[1]SA2015!#REF!</definedName>
    <definedName name="rere">[1]SA2015!#REF!</definedName>
    <definedName name="REREA" localSheetId="2">[1]SA2015!#REF!</definedName>
    <definedName name="REREA" localSheetId="4">[1]SA2015!#REF!</definedName>
    <definedName name="REREA" localSheetId="0">[1]SA2015!#REF!</definedName>
    <definedName name="REREA" localSheetId="1">[1]SA2015!#REF!</definedName>
    <definedName name="REREA">[1]SA2015!#REF!</definedName>
    <definedName name="rerere" localSheetId="2">[1]SA2015!#REF!</definedName>
    <definedName name="rerere" localSheetId="4">[1]SA2015!#REF!</definedName>
    <definedName name="rerere" localSheetId="0">[1]SA2015!#REF!</definedName>
    <definedName name="rerere" localSheetId="1">[1]SA2015!#REF!</definedName>
    <definedName name="rerere">[1]SA2015!#REF!</definedName>
    <definedName name="rghrehrthtrh" localSheetId="2">#REF!</definedName>
    <definedName name="rghrehrthtrh" localSheetId="4">#REF!</definedName>
    <definedName name="rghrehrthtrh" localSheetId="0">#REF!</definedName>
    <definedName name="rghrehrthtrh" localSheetId="1">#REF!</definedName>
    <definedName name="rghrehrthtrh">#REF!</definedName>
    <definedName name="rherrgs" localSheetId="2">[1]SA2015!#REF!</definedName>
    <definedName name="rherrgs" localSheetId="4">[1]SA2015!#REF!</definedName>
    <definedName name="rherrgs" localSheetId="0">[1]SA2015!#REF!</definedName>
    <definedName name="rherrgs" localSheetId="1">[1]SA2015!#REF!</definedName>
    <definedName name="rherrgs">[1]SA2015!#REF!</definedName>
    <definedName name="rjrt6rt5err" localSheetId="2">#REF!</definedName>
    <definedName name="rjrt6rt5err" localSheetId="4">#REF!</definedName>
    <definedName name="rjrt6rt5err" localSheetId="0">#REF!</definedName>
    <definedName name="rjrt6rt5err" localSheetId="1">#REF!</definedName>
    <definedName name="rjrt6rt5err">#REF!</definedName>
    <definedName name="rthtyhdrhxcttghr" localSheetId="2">#REF!</definedName>
    <definedName name="rthtyhdrhxcttghr" localSheetId="4">#REF!</definedName>
    <definedName name="rthtyhdrhxcttghr" localSheetId="0">#REF!</definedName>
    <definedName name="rthtyhdrhxcttghr" localSheetId="1">#REF!</definedName>
    <definedName name="rthtyhdrhxcttghr">#REF!</definedName>
    <definedName name="SA" localSheetId="2">[1]SA2015!#REF!</definedName>
    <definedName name="SA" localSheetId="4">[1]SA2015!#REF!</definedName>
    <definedName name="SA" localSheetId="0">[1]SA2015!#REF!</definedName>
    <definedName name="SA" localSheetId="1">[1]SA2015!#REF!</definedName>
    <definedName name="SA">[1]SA2015!#REF!</definedName>
    <definedName name="sdfasdfa" localSheetId="2">#REF!</definedName>
    <definedName name="sdfasdfa" localSheetId="4">#REF!</definedName>
    <definedName name="sdfasdfa" localSheetId="0">#REF!</definedName>
    <definedName name="sdfasdfa" localSheetId="1">#REF!</definedName>
    <definedName name="sdfasdfa">#REF!</definedName>
    <definedName name="sdvfdvfsd" localSheetId="2">#REF!</definedName>
    <definedName name="sdvfdvfsd" localSheetId="4">#REF!</definedName>
    <definedName name="sdvfdvfsd" localSheetId="0">#REF!</definedName>
    <definedName name="sdvfdvfsd" localSheetId="1">#REF!</definedName>
    <definedName name="sdvfdvfsd">#REF!</definedName>
    <definedName name="SE" localSheetId="2">[1]SA2015!#REF!</definedName>
    <definedName name="SE" localSheetId="4">[1]SA2015!#REF!</definedName>
    <definedName name="SE" localSheetId="0">[1]SA2015!#REF!</definedName>
    <definedName name="SE" localSheetId="1">[1]SA2015!#REF!</definedName>
    <definedName name="SE">[1]SA2015!#REF!</definedName>
    <definedName name="serfwerwetery" localSheetId="2">[1]SA2015!#REF!</definedName>
    <definedName name="serfwerwetery" localSheetId="4">[1]SA2015!#REF!</definedName>
    <definedName name="serfwerwetery" localSheetId="0">[1]SA2015!#REF!</definedName>
    <definedName name="serfwerwetery" localSheetId="1">[1]SA2015!#REF!</definedName>
    <definedName name="serfwerwetery">[1]SA2015!#REF!</definedName>
    <definedName name="seteryhrtujhytkuikl" localSheetId="2">#REF!</definedName>
    <definedName name="seteryhrtujhytkuikl" localSheetId="4">#REF!</definedName>
    <definedName name="seteryhrtujhytkuikl" localSheetId="0">#REF!</definedName>
    <definedName name="seteryhrtujhytkuikl" localSheetId="1">#REF!</definedName>
    <definedName name="seteryhrtujhytkuikl">#REF!</definedName>
    <definedName name="SF" localSheetId="2">[1]SA2015!#REF!</definedName>
    <definedName name="SF" localSheetId="4">[1]SA2015!#REF!</definedName>
    <definedName name="SF" localSheetId="0">[1]SA2015!#REF!</definedName>
    <definedName name="SF" localSheetId="1">[1]SA2015!#REF!</definedName>
    <definedName name="SF">[1]SA2015!#REF!</definedName>
    <definedName name="sfjwelfhwaeio" localSheetId="2">#REF!</definedName>
    <definedName name="sfjwelfhwaeio" localSheetId="4">#REF!</definedName>
    <definedName name="sfjwelfhwaeio" localSheetId="0">#REF!</definedName>
    <definedName name="sfjwelfhwaeio" localSheetId="1">#REF!</definedName>
    <definedName name="sfjwelfhwaeio">#REF!</definedName>
    <definedName name="SK作成日" localSheetId="13">#REF!</definedName>
    <definedName name="SK作成日" localSheetId="2">#REF!</definedName>
    <definedName name="SK作成日" localSheetId="12">#REF!</definedName>
    <definedName name="SK作成日" localSheetId="8">#REF!</definedName>
    <definedName name="SK作成日" localSheetId="16">#REF!</definedName>
    <definedName name="SK作成日" localSheetId="21">#REF!</definedName>
    <definedName name="SK作成日" localSheetId="25">#REF!</definedName>
    <definedName name="SK作成日" localSheetId="29">#REF!</definedName>
    <definedName name="SK作成日" localSheetId="30">#REF!</definedName>
    <definedName name="SK作成日" localSheetId="4">#REF!</definedName>
    <definedName name="SK作成日" localSheetId="0">#REF!</definedName>
    <definedName name="SK作成日" localSheetId="1">#REF!</definedName>
    <definedName name="SK作成日" localSheetId="31">#REF!</definedName>
    <definedName name="SK作成日" localSheetId="32">#REF!</definedName>
    <definedName name="SK作成日">#REF!</definedName>
    <definedName name="SSD" localSheetId="2">[1]SA2015!#REF!</definedName>
    <definedName name="SSD" localSheetId="4">[1]SA2015!#REF!</definedName>
    <definedName name="SSD" localSheetId="0">[1]SA2015!#REF!</definedName>
    <definedName name="SSD" localSheetId="1">[1]SA2015!#REF!</definedName>
    <definedName name="SSD">[1]SA2015!#REF!</definedName>
    <definedName name="ST" localSheetId="2">[1]SA2015!#REF!</definedName>
    <definedName name="ST" localSheetId="4">[1]SA2015!#REF!</definedName>
    <definedName name="ST" localSheetId="0">[1]SA2015!#REF!</definedName>
    <definedName name="ST" localSheetId="1">[1]SA2015!#REF!</definedName>
    <definedName name="ST">[1]SA2015!#REF!</definedName>
    <definedName name="Sup_Name">[6]MASTER!$J$3:$J$48</definedName>
    <definedName name="tgjhtrer4tw" localSheetId="2">#REF!</definedName>
    <definedName name="tgjhtrer4tw" localSheetId="4">#REF!</definedName>
    <definedName name="tgjhtrer4tw" localSheetId="0">#REF!</definedName>
    <definedName name="tgjhtrer4tw" localSheetId="1">#REF!</definedName>
    <definedName name="tgjhtrer4tw">#REF!</definedName>
    <definedName name="tinydim" localSheetId="2">#REF!</definedName>
    <definedName name="tinydim" localSheetId="4">#REF!</definedName>
    <definedName name="tinydim" localSheetId="0">#REF!</definedName>
    <definedName name="tinydim" localSheetId="1">#REF!</definedName>
    <definedName name="tinydim">#REF!</definedName>
    <definedName name="tjtyikuykuiky" localSheetId="2">#REF!</definedName>
    <definedName name="tjtyikuykuiky" localSheetId="4">#REF!</definedName>
    <definedName name="tjtyikuykuiky" localSheetId="0">#REF!</definedName>
    <definedName name="tjtyikuykuiky" localSheetId="1">#REF!</definedName>
    <definedName name="tjtyikuykuiky">#REF!</definedName>
    <definedName name="Ton数" localSheetId="13">#REF!</definedName>
    <definedName name="Ton数" localSheetId="12">#REF!</definedName>
    <definedName name="Ton数" localSheetId="16">#REF!</definedName>
    <definedName name="Ton数" localSheetId="21">#REF!</definedName>
    <definedName name="Ton数" localSheetId="25">#REF!</definedName>
    <definedName name="Ton数" localSheetId="29">#REF!</definedName>
    <definedName name="Ton数" localSheetId="30">#REF!</definedName>
    <definedName name="Ton数" localSheetId="31">#REF!</definedName>
    <definedName name="Ton数" localSheetId="32">#REF!</definedName>
    <definedName name="Ton数">#REF!</definedName>
    <definedName name="Ton数List" localSheetId="13">#REF!</definedName>
    <definedName name="Ton数List" localSheetId="12">#REF!</definedName>
    <definedName name="Ton数List" localSheetId="16">#REF!</definedName>
    <definedName name="Ton数List" localSheetId="21">#REF!</definedName>
    <definedName name="Ton数List" localSheetId="25">#REF!</definedName>
    <definedName name="Ton数List" localSheetId="29">#REF!</definedName>
    <definedName name="Ton数List" localSheetId="30">#REF!</definedName>
    <definedName name="Ton数List" localSheetId="31">#REF!</definedName>
    <definedName name="Ton数List" localSheetId="32">#REF!</definedName>
    <definedName name="Ton数List">#REF!</definedName>
    <definedName name="tri" localSheetId="2">#REF!</definedName>
    <definedName name="tri" localSheetId="4">#REF!</definedName>
    <definedName name="tri" localSheetId="0">#REF!</definedName>
    <definedName name="tri" localSheetId="1">#REF!</definedName>
    <definedName name="tri">#REF!</definedName>
    <definedName name="trjhtrhththed" localSheetId="2">#REF!</definedName>
    <definedName name="trjhtrhththed" localSheetId="4">#REF!</definedName>
    <definedName name="trjhtrhththed" localSheetId="0">#REF!</definedName>
    <definedName name="trjhtrhththed" localSheetId="1">#REF!</definedName>
    <definedName name="trjhtrhththed">#REF!</definedName>
    <definedName name="vabnolfoe" localSheetId="2">#REF!</definedName>
    <definedName name="vabnolfoe" localSheetId="4">#REF!</definedName>
    <definedName name="vabnolfoe" localSheetId="0">#REF!</definedName>
    <definedName name="vabnolfoe" localSheetId="1">#REF!</definedName>
    <definedName name="vabnolfoe">#REF!</definedName>
    <definedName name="van" localSheetId="2">#REF!</definedName>
    <definedName name="van" localSheetId="4">#REF!</definedName>
    <definedName name="van" localSheetId="0">#REF!</definedName>
    <definedName name="van" localSheetId="1">#REF!</definedName>
    <definedName name="van">#REF!</definedName>
    <definedName name="vcsdfvsd" localSheetId="2">[1]SA2015!#REF!</definedName>
    <definedName name="vcsdfvsd" localSheetId="4">[1]SA2015!#REF!</definedName>
    <definedName name="vcsdfvsd" localSheetId="0">[1]SA2015!#REF!</definedName>
    <definedName name="vcsdfvsd" localSheetId="1">[1]SA2015!#REF!</definedName>
    <definedName name="vcsdfvsd">[1]SA2015!#REF!</definedName>
    <definedName name="vcxzcvxc" localSheetId="2">#REF!</definedName>
    <definedName name="vcxzcvxc" localSheetId="4">#REF!</definedName>
    <definedName name="vcxzcvxc" localSheetId="0">#REF!</definedName>
    <definedName name="vcxzcvxc" localSheetId="1">#REF!</definedName>
    <definedName name="vcxzcvxc">#REF!</definedName>
    <definedName name="vcxzvxczvzx" localSheetId="2">#REF!</definedName>
    <definedName name="vcxzvxczvzx" localSheetId="4">#REF!</definedName>
    <definedName name="vcxzvxczvzx" localSheetId="0">#REF!</definedName>
    <definedName name="vcxzvxczvzx" localSheetId="1">#REF!</definedName>
    <definedName name="vcxzvxczvzx">#REF!</definedName>
    <definedName name="vdfvdvs" localSheetId="2">#REF!</definedName>
    <definedName name="vdfvdvs" localSheetId="4">#REF!</definedName>
    <definedName name="vdfvdvs" localSheetId="0">#REF!</definedName>
    <definedName name="vdfvdvs" localSheetId="1">#REF!</definedName>
    <definedName name="vdfvdvs">#REF!</definedName>
    <definedName name="vdfvrdv" localSheetId="2">#REF!</definedName>
    <definedName name="vdfvrdv" localSheetId="4">#REF!</definedName>
    <definedName name="vdfvrdv" localSheetId="0">#REF!</definedName>
    <definedName name="vdfvrdv" localSheetId="1">#REF!</definedName>
    <definedName name="vdfvrdv">#REF!</definedName>
    <definedName name="vdfvsdvsd" localSheetId="2">#REF!</definedName>
    <definedName name="vdfvsdvsd" localSheetId="4">#REF!</definedName>
    <definedName name="vdfvsdvsd" localSheetId="0">#REF!</definedName>
    <definedName name="vdfvsdvsd" localSheetId="1">#REF!</definedName>
    <definedName name="vdfvsdvsd">#REF!</definedName>
    <definedName name="vdscwefe" localSheetId="2">#REF!</definedName>
    <definedName name="vdscwefe" localSheetId="4">#REF!</definedName>
    <definedName name="vdscwefe" localSheetId="0">#REF!</definedName>
    <definedName name="vdscwefe" localSheetId="1">#REF!</definedName>
    <definedName name="vdscwefe">#REF!</definedName>
    <definedName name="vgesgfwefg" localSheetId="2">#REF!</definedName>
    <definedName name="vgesgfwefg" localSheetId="4">#REF!</definedName>
    <definedName name="vgesgfwefg" localSheetId="0">#REF!</definedName>
    <definedName name="vgesgfwefg" localSheetId="1">#REF!</definedName>
    <definedName name="vgesgfwefg">#REF!</definedName>
    <definedName name="vsagvrv" localSheetId="2">#REF!</definedName>
    <definedName name="vsagvrv" localSheetId="4">#REF!</definedName>
    <definedName name="vsagvrv" localSheetId="0">#REF!</definedName>
    <definedName name="vsagvrv" localSheetId="1">#REF!</definedName>
    <definedName name="vsagvrv">#REF!</definedName>
    <definedName name="vsdvrv" localSheetId="2">#REF!</definedName>
    <definedName name="vsdvrv" localSheetId="4">#REF!</definedName>
    <definedName name="vsdvrv" localSheetId="0">#REF!</definedName>
    <definedName name="vsdvrv" localSheetId="1">#REF!</definedName>
    <definedName name="vsdvrv">#REF!</definedName>
    <definedName name="vsdvsdvas" localSheetId="2">#REF!</definedName>
    <definedName name="vsdvsdvas" localSheetId="4">#REF!</definedName>
    <definedName name="vsdvsdvas" localSheetId="0">#REF!</definedName>
    <definedName name="vsdvsdvas" localSheetId="1">#REF!</definedName>
    <definedName name="vsdvsdvas">#REF!</definedName>
    <definedName name="vsegvrvrf" localSheetId="2">#REF!</definedName>
    <definedName name="vsegvrvrf" localSheetId="4">#REF!</definedName>
    <definedName name="vsegvrvrf" localSheetId="0">#REF!</definedName>
    <definedName name="vsegvrvrf" localSheetId="1">#REF!</definedName>
    <definedName name="vsegvrvrf">#REF!</definedName>
    <definedName name="vsvrrdfbg" localSheetId="2">#REF!</definedName>
    <definedName name="vsvrrdfbg" localSheetId="4">#REF!</definedName>
    <definedName name="vsvrrdfbg" localSheetId="0">#REF!</definedName>
    <definedName name="vsvrrdfbg" localSheetId="1">#REF!</definedName>
    <definedName name="vsvrrdfbg">#REF!</definedName>
    <definedName name="W" localSheetId="13">#REF!</definedName>
    <definedName name="W" localSheetId="12">#REF!</definedName>
    <definedName name="W" localSheetId="16">#REF!</definedName>
    <definedName name="W" localSheetId="21">#REF!</definedName>
    <definedName name="W" localSheetId="25">#REF!</definedName>
    <definedName name="W" localSheetId="29">#REF!</definedName>
    <definedName name="W" localSheetId="30">#REF!</definedName>
    <definedName name="W" localSheetId="31">#REF!</definedName>
    <definedName name="W" localSheetId="32">#REF!</definedName>
    <definedName name="W">#REF!</definedName>
    <definedName name="wt3y56uy67ujhrf" localSheetId="2">[1]SA2015!#REF!</definedName>
    <definedName name="wt3y56uy67ujhrf" localSheetId="4">[1]SA2015!#REF!</definedName>
    <definedName name="wt3y56uy67ujhrf" localSheetId="0">[1]SA2015!#REF!</definedName>
    <definedName name="wt3y56uy67ujhrf" localSheetId="1">[1]SA2015!#REF!</definedName>
    <definedName name="wt3y56uy67ujhrf">[1]SA2015!#REF!</definedName>
    <definedName name="xdfjduyykiuk" localSheetId="2">#REF!</definedName>
    <definedName name="xdfjduyykiuk" localSheetId="4">#REF!</definedName>
    <definedName name="xdfjduyykiuk" localSheetId="0">#REF!</definedName>
    <definedName name="xdfjduyykiuk" localSheetId="1">#REF!</definedName>
    <definedName name="xdfjduyykiuk">#REF!</definedName>
    <definedName name="Z" localSheetId="13">#REF!</definedName>
    <definedName name="Z" localSheetId="2">#REF!</definedName>
    <definedName name="Z" localSheetId="12">#REF!</definedName>
    <definedName name="Z" localSheetId="8">#REF!</definedName>
    <definedName name="Z" localSheetId="16">#REF!</definedName>
    <definedName name="Z" localSheetId="21">#REF!</definedName>
    <definedName name="Z" localSheetId="25">#REF!</definedName>
    <definedName name="Z" localSheetId="29">#REF!</definedName>
    <definedName name="Z" localSheetId="30">#REF!</definedName>
    <definedName name="Z" localSheetId="4">#REF!</definedName>
    <definedName name="Z" localSheetId="0">#REF!</definedName>
    <definedName name="Z" localSheetId="1">#REF!</definedName>
    <definedName name="Z" localSheetId="31">#REF!</definedName>
    <definedName name="Z" localSheetId="32">#REF!</definedName>
    <definedName name="Z">#REF!</definedName>
    <definedName name="ZZ" localSheetId="13">#REF!</definedName>
    <definedName name="ZZ" localSheetId="2">#REF!</definedName>
    <definedName name="ZZ" localSheetId="12">#REF!</definedName>
    <definedName name="ZZ" localSheetId="8">#REF!</definedName>
    <definedName name="ZZ" localSheetId="16">#REF!</definedName>
    <definedName name="ZZ" localSheetId="21">#REF!</definedName>
    <definedName name="ZZ" localSheetId="25">#REF!</definedName>
    <definedName name="ZZ" localSheetId="29">#REF!</definedName>
    <definedName name="ZZ" localSheetId="30">#REF!</definedName>
    <definedName name="ZZ" localSheetId="4">#REF!</definedName>
    <definedName name="ZZ" localSheetId="0">#REF!</definedName>
    <definedName name="ZZ" localSheetId="1">#REF!</definedName>
    <definedName name="ZZ" localSheetId="31">#REF!</definedName>
    <definedName name="ZZ" localSheetId="32">#REF!</definedName>
    <definedName name="ZZ">#REF!</definedName>
    <definedName name="ｚｚｚ" localSheetId="13">#REF!,#REF!,#REF!,#REF!,#REF!,#REF!,#REF!,#REF!,#REF!,#REF!,#REF!,#REF!,#REF!,#REF!,#REF!</definedName>
    <definedName name="ｚｚｚ" localSheetId="12">#REF!,#REF!,#REF!,#REF!,#REF!,#REF!,#REF!,#REF!,#REF!,#REF!,#REF!,#REF!,#REF!,#REF!,#REF!</definedName>
    <definedName name="ｚｚｚ" localSheetId="16">#REF!,#REF!,#REF!,#REF!,#REF!,#REF!,#REF!,#REF!,#REF!,#REF!,#REF!,#REF!,#REF!,#REF!,#REF!</definedName>
    <definedName name="ｚｚｚ" localSheetId="21">#REF!,#REF!,#REF!,#REF!,#REF!,#REF!,#REF!,#REF!,#REF!,#REF!,#REF!,#REF!,#REF!,#REF!,#REF!</definedName>
    <definedName name="ｚｚｚ" localSheetId="25">#REF!,#REF!,#REF!,#REF!,#REF!,#REF!,#REF!,#REF!,#REF!,#REF!,#REF!,#REF!,#REF!,#REF!,#REF!</definedName>
    <definedName name="ｚｚｚ" localSheetId="29">#REF!,#REF!,#REF!,#REF!,#REF!,#REF!,#REF!,#REF!,#REF!,#REF!,#REF!,#REF!,#REF!,#REF!,#REF!</definedName>
    <definedName name="ｚｚｚ" localSheetId="30">#REF!,#REF!,#REF!,#REF!,#REF!,#REF!,#REF!,#REF!,#REF!,#REF!,#REF!,#REF!,#REF!,#REF!,#REF!</definedName>
    <definedName name="ｚｚｚ" localSheetId="31">#REF!,#REF!,#REF!,#REF!,#REF!,#REF!,#REF!,#REF!,#REF!,#REF!,#REF!,#REF!,#REF!,#REF!,#REF!</definedName>
    <definedName name="ｚｚｚ" localSheetId="32">#REF!,#REF!,#REF!,#REF!,#REF!,#REF!,#REF!,#REF!,#REF!,#REF!,#REF!,#REF!,#REF!,#REF!,#REF!</definedName>
    <definedName name="ｚｚｚ">#REF!,#REF!,#REF!,#REF!,#REF!,#REF!,#REF!,#REF!,#REF!,#REF!,#REF!,#REF!,#REF!,#REF!,#REF!</definedName>
    <definedName name="ZZZZ" localSheetId="13">#REF!</definedName>
    <definedName name="ZZZZ" localSheetId="2">#REF!</definedName>
    <definedName name="ZZZZ" localSheetId="12">#REF!</definedName>
    <definedName name="ZZZZ" localSheetId="8">#REF!</definedName>
    <definedName name="ZZZZ" localSheetId="16">#REF!</definedName>
    <definedName name="ZZZZ" localSheetId="21">#REF!</definedName>
    <definedName name="ZZZZ" localSheetId="25">#REF!</definedName>
    <definedName name="ZZZZ" localSheetId="29">#REF!</definedName>
    <definedName name="ZZZZ" localSheetId="30">#REF!</definedName>
    <definedName name="ZZZZ" localSheetId="4">#REF!</definedName>
    <definedName name="ZZZZ" localSheetId="0">#REF!</definedName>
    <definedName name="ZZZZ" localSheetId="1">#REF!</definedName>
    <definedName name="ZZZZ" localSheetId="31">#REF!</definedName>
    <definedName name="ZZZZ" localSheetId="32">#REF!</definedName>
    <definedName name="ZZZZ">#REF!</definedName>
    <definedName name="ZZZZZZ" localSheetId="13">#REF!</definedName>
    <definedName name="ZZZZZZ" localSheetId="2">#REF!</definedName>
    <definedName name="ZZZZZZ" localSheetId="12">#REF!</definedName>
    <definedName name="ZZZZZZ" localSheetId="8">#REF!</definedName>
    <definedName name="ZZZZZZ" localSheetId="16">#REF!</definedName>
    <definedName name="ZZZZZZ" localSheetId="21">#REF!</definedName>
    <definedName name="ZZZZZZ" localSheetId="25">#REF!</definedName>
    <definedName name="ZZZZZZ" localSheetId="29">#REF!</definedName>
    <definedName name="ZZZZZZ" localSheetId="30">#REF!</definedName>
    <definedName name="ZZZZZZ" localSheetId="4">#REF!</definedName>
    <definedName name="ZZZZZZ" localSheetId="0">#REF!</definedName>
    <definedName name="ZZZZZZ" localSheetId="1">#REF!</definedName>
    <definedName name="ZZZZZZ" localSheetId="31">#REF!</definedName>
    <definedName name="ZZZZZZ" localSheetId="32">#REF!</definedName>
    <definedName name="ZZZZZZ">#REF!</definedName>
    <definedName name="ZZZZZZZZZZ" localSheetId="13">#REF!</definedName>
    <definedName name="ZZZZZZZZZZ" localSheetId="2">#REF!</definedName>
    <definedName name="ZZZZZZZZZZ" localSheetId="12">#REF!</definedName>
    <definedName name="ZZZZZZZZZZ" localSheetId="8">#REF!</definedName>
    <definedName name="ZZZZZZZZZZ" localSheetId="16">#REF!</definedName>
    <definedName name="ZZZZZZZZZZ" localSheetId="21">#REF!</definedName>
    <definedName name="ZZZZZZZZZZ" localSheetId="25">#REF!</definedName>
    <definedName name="ZZZZZZZZZZ" localSheetId="29">#REF!</definedName>
    <definedName name="ZZZZZZZZZZ" localSheetId="30">#REF!</definedName>
    <definedName name="ZZZZZZZZZZ" localSheetId="4">#REF!</definedName>
    <definedName name="ZZZZZZZZZZ" localSheetId="0">#REF!</definedName>
    <definedName name="ZZZZZZZZZZ" localSheetId="1">#REF!</definedName>
    <definedName name="ZZZZZZZZZZ" localSheetId="31">#REF!</definedName>
    <definedName name="ZZZZZZZZZZ" localSheetId="32">#REF!</definedName>
    <definedName name="ZZZZZZZZZZ">#REF!</definedName>
    <definedName name="ZZZZZZZZZZZ" localSheetId="13">#REF!</definedName>
    <definedName name="ZZZZZZZZZZZ" localSheetId="2">#REF!</definedName>
    <definedName name="ZZZZZZZZZZZ" localSheetId="12">#REF!</definedName>
    <definedName name="ZZZZZZZZZZZ" localSheetId="8">#REF!</definedName>
    <definedName name="ZZZZZZZZZZZ" localSheetId="16">#REF!</definedName>
    <definedName name="ZZZZZZZZZZZ" localSheetId="21">#REF!</definedName>
    <definedName name="ZZZZZZZZZZZ" localSheetId="25">#REF!</definedName>
    <definedName name="ZZZZZZZZZZZ" localSheetId="29">#REF!</definedName>
    <definedName name="ZZZZZZZZZZZ" localSheetId="30">#REF!</definedName>
    <definedName name="ZZZZZZZZZZZ" localSheetId="4">#REF!</definedName>
    <definedName name="ZZZZZZZZZZZ" localSheetId="0">#REF!</definedName>
    <definedName name="ZZZZZZZZZZZ" localSheetId="1">#REF!</definedName>
    <definedName name="ZZZZZZZZZZZ" localSheetId="31">#REF!</definedName>
    <definedName name="ZZZZZZZZZZZ" localSheetId="32">#REF!</definedName>
    <definedName name="ZZZZZZZZZZZ">#REF!</definedName>
    <definedName name="あ" localSheetId="13">[7]Sheet1!#REF!</definedName>
    <definedName name="あ" localSheetId="12">[7]Sheet1!#REF!</definedName>
    <definedName name="あ" localSheetId="16">[7]Sheet1!#REF!</definedName>
    <definedName name="あ" localSheetId="21">[7]Sheet1!#REF!</definedName>
    <definedName name="あ" localSheetId="25">[7]Sheet1!#REF!</definedName>
    <definedName name="あ" localSheetId="29">[7]Sheet1!#REF!</definedName>
    <definedName name="あ" localSheetId="30">[7]Sheet1!#REF!</definedName>
    <definedName name="あ" localSheetId="31">[7]Sheet1!#REF!</definedName>
    <definedName name="あ" localSheetId="32">[7]Sheet1!#REF!</definedName>
    <definedName name="あ">[7]Sheet1!#REF!</definedName>
    <definedName name="コストマスター" localSheetId="13">#REF!</definedName>
    <definedName name="コストマスター" localSheetId="2">#REF!</definedName>
    <definedName name="コストマスター" localSheetId="12">#REF!</definedName>
    <definedName name="コストマスター" localSheetId="8">#REF!</definedName>
    <definedName name="コストマスター" localSheetId="16">#REF!</definedName>
    <definedName name="コストマスター" localSheetId="21">#REF!</definedName>
    <definedName name="コストマスター" localSheetId="25">#REF!</definedName>
    <definedName name="コストマスター" localSheetId="29">#REF!</definedName>
    <definedName name="コストマスター" localSheetId="30">#REF!</definedName>
    <definedName name="コストマスター" localSheetId="4">#REF!</definedName>
    <definedName name="コストマスター" localSheetId="0">#REF!</definedName>
    <definedName name="コストマスター" localSheetId="1">#REF!</definedName>
    <definedName name="コストマスター" localSheetId="31">#REF!</definedName>
    <definedName name="コストマスター" localSheetId="32">#REF!</definedName>
    <definedName name="コストマスター">#REF!</definedName>
    <definedName name="さ" localSheetId="8" hidden="1">{"'納状'!$B$375:$F$541"}</definedName>
    <definedName name="さ" localSheetId="0" hidden="1">{"'納状'!$B$375:$F$541"}</definedName>
    <definedName name="さ" localSheetId="1" hidden="1">{"'納状'!$B$375:$F$541"}</definedName>
    <definedName name="さ" hidden="1">{"'納状'!$B$375:$F$541"}</definedName>
    <definedName name="シボ" localSheetId="13">#REF!</definedName>
    <definedName name="シボ" localSheetId="12">#REF!</definedName>
    <definedName name="シボ" localSheetId="16">#REF!</definedName>
    <definedName name="シボ" localSheetId="21">#REF!</definedName>
    <definedName name="シボ" localSheetId="25">#REF!</definedName>
    <definedName name="シボ" localSheetId="29">#REF!</definedName>
    <definedName name="シボ" localSheetId="30">#REF!</definedName>
    <definedName name="シボ" localSheetId="31">#REF!</definedName>
    <definedName name="シボ" localSheetId="32">#REF!</definedName>
    <definedName name="シボ">#REF!</definedName>
    <definedName name="に" localSheetId="13">#REF!</definedName>
    <definedName name="に" localSheetId="12">#REF!</definedName>
    <definedName name="に" localSheetId="16">#REF!</definedName>
    <definedName name="に" localSheetId="21">#REF!</definedName>
    <definedName name="に" localSheetId="25">#REF!</definedName>
    <definedName name="に" localSheetId="29">#REF!</definedName>
    <definedName name="に" localSheetId="30">#REF!</definedName>
    <definedName name="に" localSheetId="31">#REF!</definedName>
    <definedName name="に" localSheetId="32">#REF!</definedName>
    <definedName name="に">#REF!</definedName>
    <definedName name="ﾋﾟﾝｽﾗｲﾄﾞ" localSheetId="13">#REF!</definedName>
    <definedName name="ﾋﾟﾝｽﾗｲﾄﾞ" localSheetId="12">#REF!</definedName>
    <definedName name="ﾋﾟﾝｽﾗｲﾄﾞ" localSheetId="16">#REF!</definedName>
    <definedName name="ﾋﾟﾝｽﾗｲﾄﾞ" localSheetId="21">#REF!</definedName>
    <definedName name="ﾋﾟﾝｽﾗｲﾄﾞ" localSheetId="25">#REF!</definedName>
    <definedName name="ﾋﾟﾝｽﾗｲﾄﾞ" localSheetId="29">#REF!</definedName>
    <definedName name="ﾋﾟﾝｽﾗｲﾄﾞ" localSheetId="30">#REF!</definedName>
    <definedName name="ﾋﾟﾝｽﾗｲﾄﾞ" localSheetId="31">#REF!</definedName>
    <definedName name="ﾋﾟﾝｽﾗｲﾄﾞ" localSheetId="32">#REF!</definedName>
    <definedName name="ﾋﾟﾝｽﾗｲﾄﾞ">#REF!</definedName>
    <definedName name="ﾌﾛﾝﾃｯｸ1110_200311" localSheetId="13">#REF!</definedName>
    <definedName name="ﾌﾛﾝﾃｯｸ1110_200311" localSheetId="12">#REF!</definedName>
    <definedName name="ﾌﾛﾝﾃｯｸ1110_200311" localSheetId="16">#REF!</definedName>
    <definedName name="ﾌﾛﾝﾃｯｸ1110_200311" localSheetId="21">#REF!</definedName>
    <definedName name="ﾌﾛﾝﾃｯｸ1110_200311" localSheetId="25">#REF!</definedName>
    <definedName name="ﾌﾛﾝﾃｯｸ1110_200311" localSheetId="29">#REF!</definedName>
    <definedName name="ﾌﾛﾝﾃｯｸ1110_200311" localSheetId="30">#REF!</definedName>
    <definedName name="ﾌﾛﾝﾃｯｸ1110_200311" localSheetId="31">#REF!</definedName>
    <definedName name="ﾌﾛﾝﾃｯｸ1110_200311" localSheetId="32">#REF!</definedName>
    <definedName name="ﾌﾛﾝﾃｯｸ1110_200311">#REF!</definedName>
    <definedName name="ﾌﾛﾝﾃｯｸ1110_2004021" localSheetId="13">#REF!</definedName>
    <definedName name="ﾌﾛﾝﾃｯｸ1110_2004021" localSheetId="12">#REF!</definedName>
    <definedName name="ﾌﾛﾝﾃｯｸ1110_2004021" localSheetId="16">#REF!</definedName>
    <definedName name="ﾌﾛﾝﾃｯｸ1110_2004021" localSheetId="21">#REF!</definedName>
    <definedName name="ﾌﾛﾝﾃｯｸ1110_2004021" localSheetId="25">#REF!</definedName>
    <definedName name="ﾌﾛﾝﾃｯｸ1110_2004021" localSheetId="29">#REF!</definedName>
    <definedName name="ﾌﾛﾝﾃｯｸ1110_2004021" localSheetId="30">#REF!</definedName>
    <definedName name="ﾌﾛﾝﾃｯｸ1110_2004021" localSheetId="31">#REF!</definedName>
    <definedName name="ﾌﾛﾝﾃｯｸ1110_2004021" localSheetId="32">#REF!</definedName>
    <definedName name="ﾌﾛﾝﾃｯｸ1110_2004021">#REF!</definedName>
    <definedName name="ﾌﾛﾝﾃｯｸ1110_200403" localSheetId="13">#REF!</definedName>
    <definedName name="ﾌﾛﾝﾃｯｸ1110_200403" localSheetId="12">#REF!</definedName>
    <definedName name="ﾌﾛﾝﾃｯｸ1110_200403" localSheetId="16">#REF!</definedName>
    <definedName name="ﾌﾛﾝﾃｯｸ1110_200403" localSheetId="21">#REF!</definedName>
    <definedName name="ﾌﾛﾝﾃｯｸ1110_200403" localSheetId="25">#REF!</definedName>
    <definedName name="ﾌﾛﾝﾃｯｸ1110_200403" localSheetId="29">#REF!</definedName>
    <definedName name="ﾌﾛﾝﾃｯｸ1110_200403" localSheetId="30">#REF!</definedName>
    <definedName name="ﾌﾛﾝﾃｯｸ1110_200403" localSheetId="31">#REF!</definedName>
    <definedName name="ﾌﾛﾝﾃｯｸ1110_200403" localSheetId="32">#REF!</definedName>
    <definedName name="ﾌﾛﾝﾃｯｸ1110_200403">#REF!</definedName>
    <definedName name="みつもり" localSheetId="13">#REF!</definedName>
    <definedName name="みつもり" localSheetId="12">#REF!</definedName>
    <definedName name="みつもり" localSheetId="16">#REF!</definedName>
    <definedName name="みつもり" localSheetId="21">#REF!</definedName>
    <definedName name="みつもり" localSheetId="25">#REF!</definedName>
    <definedName name="みつもり" localSheetId="29">#REF!</definedName>
    <definedName name="みつもり" localSheetId="30">#REF!</definedName>
    <definedName name="みつもり" localSheetId="31">#REF!</definedName>
    <definedName name="みつもり" localSheetId="32">#REF!</definedName>
    <definedName name="みつもり">#REF!</definedName>
    <definedName name="ﾒﾆｭｰ" localSheetId="13">#REF!</definedName>
    <definedName name="ﾒﾆｭｰ" localSheetId="12">#REF!</definedName>
    <definedName name="ﾒﾆｭｰ" localSheetId="16">#REF!</definedName>
    <definedName name="ﾒﾆｭｰ" localSheetId="21">#REF!</definedName>
    <definedName name="ﾒﾆｭｰ" localSheetId="25">#REF!</definedName>
    <definedName name="ﾒﾆｭｰ" localSheetId="29">#REF!</definedName>
    <definedName name="ﾒﾆｭｰ" localSheetId="30">#REF!</definedName>
    <definedName name="ﾒﾆｭｰ" localSheetId="31">#REF!</definedName>
    <definedName name="ﾒﾆｭｰ" localSheetId="32">#REF!</definedName>
    <definedName name="ﾒﾆｭｰ">#REF!</definedName>
    <definedName name="ﾛｯﾄ" localSheetId="13">#REF!</definedName>
    <definedName name="ﾛｯﾄ" localSheetId="12">#REF!</definedName>
    <definedName name="ﾛｯﾄ" localSheetId="16">#REF!</definedName>
    <definedName name="ﾛｯﾄ" localSheetId="21">#REF!</definedName>
    <definedName name="ﾛｯﾄ" localSheetId="25">#REF!</definedName>
    <definedName name="ﾛｯﾄ" localSheetId="29">#REF!</definedName>
    <definedName name="ﾛｯﾄ" localSheetId="30">#REF!</definedName>
    <definedName name="ﾛｯﾄ" localSheetId="31">#REF!</definedName>
    <definedName name="ﾛｯﾄ" localSheetId="32">#REF!</definedName>
    <definedName name="ﾛｯﾄ">#REF!</definedName>
    <definedName name="ﾛｯﾄ1" localSheetId="2">#REF!</definedName>
    <definedName name="ﾛｯﾄ1" localSheetId="8">#REF!</definedName>
    <definedName name="ﾛｯﾄ1" localSheetId="4">#REF!</definedName>
    <definedName name="ﾛｯﾄ1" localSheetId="0">#REF!</definedName>
    <definedName name="ﾛｯﾄ1" localSheetId="1">#REF!</definedName>
    <definedName name="ﾛｯﾄ1">[5]条件!$B$3</definedName>
    <definedName name="ﾛｯﾄ11">[8]条件!$B$3</definedName>
    <definedName name="ﾛｯﾄ2" localSheetId="2">#REF!</definedName>
    <definedName name="ﾛｯﾄ2" localSheetId="8">#REF!</definedName>
    <definedName name="ﾛｯﾄ2" localSheetId="4">#REF!</definedName>
    <definedName name="ﾛｯﾄ2" localSheetId="0">#REF!</definedName>
    <definedName name="ﾛｯﾄ2" localSheetId="1">#REF!</definedName>
    <definedName name="ﾛｯﾄ2">[5]条件!$C$3</definedName>
    <definedName name="ﾛｯﾄ3" localSheetId="2">#REF!</definedName>
    <definedName name="ﾛｯﾄ3" localSheetId="8">#REF!</definedName>
    <definedName name="ﾛｯﾄ3" localSheetId="4">#REF!</definedName>
    <definedName name="ﾛｯﾄ3" localSheetId="0">#REF!</definedName>
    <definedName name="ﾛｯﾄ3" localSheetId="1">#REF!</definedName>
    <definedName name="ﾛｯﾄ3">[9]条件!$D$3</definedName>
    <definedName name="ﾛｯﾄ4" localSheetId="13">#REF!</definedName>
    <definedName name="ﾛｯﾄ4" localSheetId="2">#REF!</definedName>
    <definedName name="ﾛｯﾄ4" localSheetId="12">#REF!</definedName>
    <definedName name="ﾛｯﾄ4" localSheetId="8">#REF!</definedName>
    <definedName name="ﾛｯﾄ4" localSheetId="16">#REF!</definedName>
    <definedName name="ﾛｯﾄ4" localSheetId="21">#REF!</definedName>
    <definedName name="ﾛｯﾄ4" localSheetId="25">#REF!</definedName>
    <definedName name="ﾛｯﾄ4" localSheetId="29">#REF!</definedName>
    <definedName name="ﾛｯﾄ4" localSheetId="30">#REF!</definedName>
    <definedName name="ﾛｯﾄ4" localSheetId="4">#REF!</definedName>
    <definedName name="ﾛｯﾄ4" localSheetId="0">#REF!</definedName>
    <definedName name="ﾛｯﾄ4" localSheetId="1">#REF!</definedName>
    <definedName name="ﾛｯﾄ4" localSheetId="31">#REF!</definedName>
    <definedName name="ﾛｯﾄ4" localSheetId="32">#REF!</definedName>
    <definedName name="ﾛｯﾄ4">#REF!</definedName>
    <definedName name="ﾛｯﾄ5" localSheetId="8">[10]条件!$F$3</definedName>
    <definedName name="ﾛｯﾄ5" localSheetId="0">[10]条件!$F$3</definedName>
    <definedName name="ﾛｯﾄ5" localSheetId="1">[10]条件!$F$3</definedName>
    <definedName name="ﾛｯﾄ5">[9]条件!$F$3</definedName>
    <definedName name="ロット採用一覧">[3]List!$S$4:$S$5</definedName>
    <definedName name="上期累計一本２" localSheetId="13">#REF!</definedName>
    <definedName name="上期累計一本２" localSheetId="12">#REF!</definedName>
    <definedName name="上期累計一本２" localSheetId="16">#REF!</definedName>
    <definedName name="上期累計一本２" localSheetId="21">#REF!</definedName>
    <definedName name="上期累計一本２" localSheetId="25">#REF!</definedName>
    <definedName name="上期累計一本２" localSheetId="29">#REF!</definedName>
    <definedName name="上期累計一本２" localSheetId="30">#REF!</definedName>
    <definedName name="上期累計一本２" localSheetId="31">#REF!</definedName>
    <definedName name="上期累計一本２" localSheetId="32">#REF!</definedName>
    <definedName name="上期累計一本２">#REF!</definedName>
    <definedName name="修正" localSheetId="13">#REF!</definedName>
    <definedName name="修正" localSheetId="12">#REF!</definedName>
    <definedName name="修正" localSheetId="16">#REF!</definedName>
    <definedName name="修正" localSheetId="21">#REF!</definedName>
    <definedName name="修正" localSheetId="25">#REF!</definedName>
    <definedName name="修正" localSheetId="29">#REF!</definedName>
    <definedName name="修正" localSheetId="30">#REF!</definedName>
    <definedName name="修正" localSheetId="31">#REF!</definedName>
    <definedName name="修正" localSheetId="32">#REF!</definedName>
    <definedName name="修正">#REF!</definedName>
    <definedName name="修正値_処理" localSheetId="8">[8]List!$N$13</definedName>
    <definedName name="修正値_処理" localSheetId="0">[8]List!$N$13</definedName>
    <definedName name="修正値_処理" localSheetId="1">[8]List!$N$13</definedName>
    <definedName name="修正値_処理">[5]List!$N$13</definedName>
    <definedName name="修正値_加工" localSheetId="8">[8]List!$N$16</definedName>
    <definedName name="修正値_加工" localSheetId="0">[8]List!$N$16</definedName>
    <definedName name="修正値_加工" localSheetId="1">[8]List!$N$16</definedName>
    <definedName name="修正値_加工">[5]List!$N$16</definedName>
    <definedName name="修正値_材料" localSheetId="8">[10]List!$N$10</definedName>
    <definedName name="修正値_材料" localSheetId="0">[10]List!$N$10</definedName>
    <definedName name="修正値_材料" localSheetId="1">[10]List!$N$10</definedName>
    <definedName name="修正値_材料">[9]List!$N$10</definedName>
    <definedName name="修正値_金型係数" localSheetId="8">[10]List!$N$22</definedName>
    <definedName name="修正値_金型係数" localSheetId="0">[10]List!$N$22</definedName>
    <definedName name="修正値_金型係数" localSheetId="1">[10]List!$N$22</definedName>
    <definedName name="修正値_金型係数">[9]List!$N$22</definedName>
    <definedName name="入力" localSheetId="13">#REF!</definedName>
    <definedName name="入力" localSheetId="12">#REF!</definedName>
    <definedName name="入力" localSheetId="16">#REF!</definedName>
    <definedName name="入力" localSheetId="21">#REF!</definedName>
    <definedName name="入力" localSheetId="25">#REF!</definedName>
    <definedName name="入力" localSheetId="29">#REF!</definedName>
    <definedName name="入力" localSheetId="30">#REF!</definedName>
    <definedName name="入力" localSheetId="31">#REF!</definedName>
    <definedName name="入力" localSheetId="32">#REF!</definedName>
    <definedName name="入力">#REF!</definedName>
    <definedName name="全本部データ" localSheetId="13">#REF!</definedName>
    <definedName name="全本部データ" localSheetId="12">#REF!</definedName>
    <definedName name="全本部データ" localSheetId="16">#REF!</definedName>
    <definedName name="全本部データ" localSheetId="21">#REF!</definedName>
    <definedName name="全本部データ" localSheetId="25">#REF!</definedName>
    <definedName name="全本部データ" localSheetId="29">#REF!</definedName>
    <definedName name="全本部データ" localSheetId="30">#REF!</definedName>
    <definedName name="全本部データ" localSheetId="31">#REF!</definedName>
    <definedName name="全本部データ" localSheetId="32">#REF!</definedName>
    <definedName name="全本部データ">#REF!</definedName>
    <definedName name="処理リンク範囲" localSheetId="13">#REF!</definedName>
    <definedName name="処理リンク範囲" localSheetId="12">#REF!</definedName>
    <definedName name="処理リンク範囲" localSheetId="16">#REF!</definedName>
    <definedName name="処理リンク範囲" localSheetId="21">#REF!</definedName>
    <definedName name="処理リンク範囲" localSheetId="25">#REF!</definedName>
    <definedName name="処理リンク範囲" localSheetId="29">#REF!</definedName>
    <definedName name="処理リンク範囲" localSheetId="30">#REF!</definedName>
    <definedName name="処理リンク範囲" localSheetId="31">#REF!</definedName>
    <definedName name="処理リンク範囲" localSheetId="32">#REF!</definedName>
    <definedName name="処理リンク範囲">#REF!</definedName>
    <definedName name="加工種範囲" localSheetId="13">#REF!</definedName>
    <definedName name="加工種範囲" localSheetId="12">#REF!</definedName>
    <definedName name="加工種範囲" localSheetId="16">#REF!</definedName>
    <definedName name="加工種範囲" localSheetId="21">#REF!</definedName>
    <definedName name="加工種範囲" localSheetId="25">#REF!</definedName>
    <definedName name="加工種範囲" localSheetId="29">#REF!</definedName>
    <definedName name="加工種範囲" localSheetId="30">#REF!</definedName>
    <definedName name="加工種範囲" localSheetId="31">#REF!</definedName>
    <definedName name="加工種範囲" localSheetId="32">#REF!</definedName>
    <definedName name="加工種範囲">#REF!</definedName>
    <definedName name="単価設定元一覧">[11]リスト!$C$2:$C$4</definedName>
    <definedName name="単金セット">[3]List!$F$4:$F$7</definedName>
    <definedName name="単金ｾｯﾄ1" localSheetId="2">#REF!</definedName>
    <definedName name="単金ｾｯﾄ1" localSheetId="8">#REF!</definedName>
    <definedName name="単金ｾｯﾄ1" localSheetId="4">#REF!</definedName>
    <definedName name="単金ｾｯﾄ1" localSheetId="0">#REF!</definedName>
    <definedName name="単金ｾｯﾄ1" localSheetId="1">#REF!</definedName>
    <definedName name="単金ｾｯﾄ1">[5]条件!$B$4</definedName>
    <definedName name="単金ｾｯﾄ2" localSheetId="2">#REF!</definedName>
    <definedName name="単金ｾｯﾄ2" localSheetId="8">#REF!</definedName>
    <definedName name="単金ｾｯﾄ2" localSheetId="4">#REF!</definedName>
    <definedName name="単金ｾｯﾄ2" localSheetId="0">#REF!</definedName>
    <definedName name="単金ｾｯﾄ2" localSheetId="1">#REF!</definedName>
    <definedName name="単金ｾｯﾄ2">[5]条件!$C$4</definedName>
    <definedName name="単金ｾｯﾄ3" localSheetId="2">#REF!</definedName>
    <definedName name="単金ｾｯﾄ3" localSheetId="8">#REF!</definedName>
    <definedName name="単金ｾｯﾄ3" localSheetId="4">#REF!</definedName>
    <definedName name="単金ｾｯﾄ3" localSheetId="0">#REF!</definedName>
    <definedName name="単金ｾｯﾄ3" localSheetId="1">#REF!</definedName>
    <definedName name="単金ｾｯﾄ3">[5]条件!$D$4</definedName>
    <definedName name="単金ｾｯﾄ4" localSheetId="2">#REF!</definedName>
    <definedName name="単金ｾｯﾄ4" localSheetId="8">#REF!</definedName>
    <definedName name="単金ｾｯﾄ4" localSheetId="4">#REF!</definedName>
    <definedName name="単金ｾｯﾄ4" localSheetId="0">#REF!</definedName>
    <definedName name="単金ｾｯﾄ4" localSheetId="1">#REF!</definedName>
    <definedName name="単金ｾｯﾄ4">[5]条件!$E$4</definedName>
    <definedName name="単金ｾｯﾄ5" localSheetId="8">[8]条件!$F$4</definedName>
    <definedName name="単金ｾｯﾄ5" localSheetId="0">[8]条件!$F$4</definedName>
    <definedName name="単金ｾｯﾄ5" localSheetId="1">[8]条件!$F$4</definedName>
    <definedName name="単金ｾｯﾄ5">[5]条件!$F$4</definedName>
    <definedName name="印刷" localSheetId="13">#REF!</definedName>
    <definedName name="印刷" localSheetId="12">#REF!</definedName>
    <definedName name="印刷" localSheetId="16">#REF!</definedName>
    <definedName name="印刷" localSheetId="21">#REF!</definedName>
    <definedName name="印刷" localSheetId="25">#REF!</definedName>
    <definedName name="印刷" localSheetId="29">#REF!</definedName>
    <definedName name="印刷" localSheetId="30">#REF!</definedName>
    <definedName name="印刷" localSheetId="31">#REF!</definedName>
    <definedName name="印刷" localSheetId="32">#REF!</definedName>
    <definedName name="印刷">#REF!</definedName>
    <definedName name="原単位_C700" localSheetId="13">#REF!</definedName>
    <definedName name="原単位_C700" localSheetId="2">#REF!</definedName>
    <definedName name="原単位_C700" localSheetId="12">#REF!</definedName>
    <definedName name="原単位_C700" localSheetId="8">#REF!</definedName>
    <definedName name="原単位_C700" localSheetId="16">#REF!</definedName>
    <definedName name="原単位_C700" localSheetId="21">#REF!</definedName>
    <definedName name="原単位_C700" localSheetId="25">#REF!</definedName>
    <definedName name="原単位_C700" localSheetId="29">#REF!</definedName>
    <definedName name="原単位_C700" localSheetId="30">#REF!</definedName>
    <definedName name="原単位_C700" localSheetId="4">#REF!</definedName>
    <definedName name="原単位_C700" localSheetId="0">#REF!</definedName>
    <definedName name="原単位_C700" localSheetId="1">#REF!</definedName>
    <definedName name="原単位_C700" localSheetId="31">#REF!</definedName>
    <definedName name="原単位_C700" localSheetId="32">#REF!</definedName>
    <definedName name="原単位_C700">#REF!</definedName>
    <definedName name="原単位_C701" localSheetId="13">#REF!</definedName>
    <definedName name="原単位_C701" localSheetId="2">#REF!</definedName>
    <definedName name="原単位_C701" localSheetId="12">#REF!</definedName>
    <definedName name="原単位_C701" localSheetId="8">#REF!</definedName>
    <definedName name="原単位_C701" localSheetId="16">#REF!</definedName>
    <definedName name="原単位_C701" localSheetId="21">#REF!</definedName>
    <definedName name="原単位_C701" localSheetId="25">#REF!</definedName>
    <definedName name="原単位_C701" localSheetId="29">#REF!</definedName>
    <definedName name="原単位_C701" localSheetId="30">#REF!</definedName>
    <definedName name="原単位_C701" localSheetId="4">#REF!</definedName>
    <definedName name="原単位_C701" localSheetId="0">#REF!</definedName>
    <definedName name="原単位_C701" localSheetId="1">#REF!</definedName>
    <definedName name="原単位_C701" localSheetId="31">#REF!</definedName>
    <definedName name="原単位_C701" localSheetId="32">#REF!</definedName>
    <definedName name="原単位_C701">#REF!</definedName>
    <definedName name="原単位_D550" localSheetId="13">#REF!</definedName>
    <definedName name="原単位_D550" localSheetId="2">#REF!</definedName>
    <definedName name="原単位_D550" localSheetId="12">#REF!</definedName>
    <definedName name="原単位_D550" localSheetId="8">#REF!</definedName>
    <definedName name="原単位_D550" localSheetId="16">#REF!</definedName>
    <definedName name="原単位_D550" localSheetId="21">#REF!</definedName>
    <definedName name="原単位_D550" localSheetId="25">#REF!</definedName>
    <definedName name="原単位_D550" localSheetId="29">#REF!</definedName>
    <definedName name="原単位_D550" localSheetId="30">#REF!</definedName>
    <definedName name="原単位_D550" localSheetId="4">#REF!</definedName>
    <definedName name="原単位_D550" localSheetId="0">#REF!</definedName>
    <definedName name="原単位_D550" localSheetId="1">#REF!</definedName>
    <definedName name="原単位_D550" localSheetId="31">#REF!</definedName>
    <definedName name="原単位_D550" localSheetId="32">#REF!</definedName>
    <definedName name="原単位_D550">#REF!</definedName>
    <definedName name="原単位_D651" localSheetId="13">#REF!</definedName>
    <definedName name="原単位_D651" localSheetId="2">#REF!</definedName>
    <definedName name="原単位_D651" localSheetId="12">#REF!</definedName>
    <definedName name="原単位_D651" localSheetId="8">#REF!</definedName>
    <definedName name="原単位_D651" localSheetId="16">#REF!</definedName>
    <definedName name="原単位_D651" localSheetId="21">#REF!</definedName>
    <definedName name="原単位_D651" localSheetId="25">#REF!</definedName>
    <definedName name="原単位_D651" localSheetId="29">#REF!</definedName>
    <definedName name="原単位_D651" localSheetId="30">#REF!</definedName>
    <definedName name="原単位_D651" localSheetId="4">#REF!</definedName>
    <definedName name="原単位_D651" localSheetId="0">#REF!</definedName>
    <definedName name="原単位_D651" localSheetId="1">#REF!</definedName>
    <definedName name="原単位_D651" localSheetId="31">#REF!</definedName>
    <definedName name="原単位_D651" localSheetId="32">#REF!</definedName>
    <definedName name="原単位_D651">#REF!</definedName>
    <definedName name="参照先" localSheetId="8">[8]List!$D$4:$D$8</definedName>
    <definedName name="参照先" localSheetId="0">[8]List!$D$4:$D$8</definedName>
    <definedName name="参照先" localSheetId="1">[8]List!$D$4:$D$8</definedName>
    <definedName name="参照先">[5]List!$D$4:$D$8</definedName>
    <definedName name="合価_D550_Lot100" localSheetId="13">#REF!</definedName>
    <definedName name="合価_D550_Lot100" localSheetId="2">#REF!</definedName>
    <definedName name="合価_D550_Lot100" localSheetId="12">#REF!</definedName>
    <definedName name="合価_D550_Lot100" localSheetId="8">#REF!</definedName>
    <definedName name="合価_D550_Lot100" localSheetId="16">#REF!</definedName>
    <definedName name="合価_D550_Lot100" localSheetId="21">#REF!</definedName>
    <definedName name="合価_D550_Lot100" localSheetId="25">#REF!</definedName>
    <definedName name="合価_D550_Lot100" localSheetId="29">#REF!</definedName>
    <definedName name="合価_D550_Lot100" localSheetId="30">#REF!</definedName>
    <definedName name="合価_D550_Lot100" localSheetId="4">#REF!</definedName>
    <definedName name="合価_D550_Lot100" localSheetId="0">#REF!</definedName>
    <definedName name="合価_D550_Lot100" localSheetId="1">#REF!</definedName>
    <definedName name="合価_D550_Lot100" localSheetId="31">#REF!</definedName>
    <definedName name="合価_D550_Lot100" localSheetId="32">#REF!</definedName>
    <definedName name="合価_D550_Lot100">#REF!</definedName>
    <definedName name="合価_D550_Lot1000" localSheetId="13">#REF!</definedName>
    <definedName name="合価_D550_Lot1000" localSheetId="2">#REF!</definedName>
    <definedName name="合価_D550_Lot1000" localSheetId="12">#REF!</definedName>
    <definedName name="合価_D550_Lot1000" localSheetId="8">#REF!</definedName>
    <definedName name="合価_D550_Lot1000" localSheetId="16">#REF!</definedName>
    <definedName name="合価_D550_Lot1000" localSheetId="21">#REF!</definedName>
    <definedName name="合価_D550_Lot1000" localSheetId="25">#REF!</definedName>
    <definedName name="合価_D550_Lot1000" localSheetId="29">#REF!</definedName>
    <definedName name="合価_D550_Lot1000" localSheetId="30">#REF!</definedName>
    <definedName name="合価_D550_Lot1000" localSheetId="4">#REF!</definedName>
    <definedName name="合価_D550_Lot1000" localSheetId="0">#REF!</definedName>
    <definedName name="合価_D550_Lot1000" localSheetId="1">#REF!</definedName>
    <definedName name="合価_D550_Lot1000" localSheetId="31">#REF!</definedName>
    <definedName name="合価_D550_Lot1000" localSheetId="32">#REF!</definedName>
    <definedName name="合価_D550_Lot1000">#REF!</definedName>
    <definedName name="合価_D550_Lot500" localSheetId="13">#REF!</definedName>
    <definedName name="合価_D550_Lot500" localSheetId="2">#REF!</definedName>
    <definedName name="合価_D550_Lot500" localSheetId="12">#REF!</definedName>
    <definedName name="合価_D550_Lot500" localSheetId="8">#REF!</definedName>
    <definedName name="合価_D550_Lot500" localSheetId="16">#REF!</definedName>
    <definedName name="合価_D550_Lot500" localSheetId="21">#REF!</definedName>
    <definedName name="合価_D550_Lot500" localSheetId="25">#REF!</definedName>
    <definedName name="合価_D550_Lot500" localSheetId="29">#REF!</definedName>
    <definedName name="合価_D550_Lot500" localSheetId="30">#REF!</definedName>
    <definedName name="合価_D550_Lot500" localSheetId="4">#REF!</definedName>
    <definedName name="合価_D550_Lot500" localSheetId="0">#REF!</definedName>
    <definedName name="合価_D550_Lot500" localSheetId="1">#REF!</definedName>
    <definedName name="合価_D550_Lot500" localSheetId="31">#REF!</definedName>
    <definedName name="合価_D550_Lot500" localSheetId="32">#REF!</definedName>
    <definedName name="合価_D550_Lot500">#REF!</definedName>
    <definedName name="合価_D651_Lot100" localSheetId="13">#REF!</definedName>
    <definedName name="合価_D651_Lot100" localSheetId="2">#REF!</definedName>
    <definedName name="合価_D651_Lot100" localSheetId="12">#REF!</definedName>
    <definedName name="合価_D651_Lot100" localSheetId="8">#REF!</definedName>
    <definedName name="合価_D651_Lot100" localSheetId="16">#REF!</definedName>
    <definedName name="合価_D651_Lot100" localSheetId="21">#REF!</definedName>
    <definedName name="合価_D651_Lot100" localSheetId="25">#REF!</definedName>
    <definedName name="合価_D651_Lot100" localSheetId="29">#REF!</definedName>
    <definedName name="合価_D651_Lot100" localSheetId="30">#REF!</definedName>
    <definedName name="合価_D651_Lot100" localSheetId="4">#REF!</definedName>
    <definedName name="合価_D651_Lot100" localSheetId="0">#REF!</definedName>
    <definedName name="合価_D651_Lot100" localSheetId="1">#REF!</definedName>
    <definedName name="合価_D651_Lot100" localSheetId="31">#REF!</definedName>
    <definedName name="合価_D651_Lot100" localSheetId="32">#REF!</definedName>
    <definedName name="合価_D651_Lot100">#REF!</definedName>
    <definedName name="合価_D651_Lot1000" localSheetId="13">#REF!</definedName>
    <definedName name="合価_D651_Lot1000" localSheetId="2">#REF!</definedName>
    <definedName name="合価_D651_Lot1000" localSheetId="12">#REF!</definedName>
    <definedName name="合価_D651_Lot1000" localSheetId="8">#REF!</definedName>
    <definedName name="合価_D651_Lot1000" localSheetId="16">#REF!</definedName>
    <definedName name="合価_D651_Lot1000" localSheetId="21">#REF!</definedName>
    <definedName name="合価_D651_Lot1000" localSheetId="25">#REF!</definedName>
    <definedName name="合価_D651_Lot1000" localSheetId="29">#REF!</definedName>
    <definedName name="合価_D651_Lot1000" localSheetId="30">#REF!</definedName>
    <definedName name="合価_D651_Lot1000" localSheetId="4">#REF!</definedName>
    <definedName name="合価_D651_Lot1000" localSheetId="0">#REF!</definedName>
    <definedName name="合価_D651_Lot1000" localSheetId="1">#REF!</definedName>
    <definedName name="合価_D651_Lot1000" localSheetId="31">#REF!</definedName>
    <definedName name="合価_D651_Lot1000" localSheetId="32">#REF!</definedName>
    <definedName name="合価_D651_Lot1000">#REF!</definedName>
    <definedName name="合価_D651_Lot500" localSheetId="13">#REF!</definedName>
    <definedName name="合価_D651_Lot500" localSheetId="2">#REF!</definedName>
    <definedName name="合価_D651_Lot500" localSheetId="12">#REF!</definedName>
    <definedName name="合価_D651_Lot500" localSheetId="8">#REF!</definedName>
    <definedName name="合価_D651_Lot500" localSheetId="16">#REF!</definedName>
    <definedName name="合価_D651_Lot500" localSheetId="21">#REF!</definedName>
    <definedName name="合価_D651_Lot500" localSheetId="25">#REF!</definedName>
    <definedName name="合価_D651_Lot500" localSheetId="29">#REF!</definedName>
    <definedName name="合価_D651_Lot500" localSheetId="30">#REF!</definedName>
    <definedName name="合価_D651_Lot500" localSheetId="4">#REF!</definedName>
    <definedName name="合価_D651_Lot500" localSheetId="0">#REF!</definedName>
    <definedName name="合価_D651_Lot500" localSheetId="1">#REF!</definedName>
    <definedName name="合価_D651_Lot500" localSheetId="31">#REF!</definedName>
    <definedName name="合価_D651_Lot500" localSheetId="32">#REF!</definedName>
    <definedName name="合価_D651_Lot500">#REF!</definedName>
    <definedName name="名前種" localSheetId="13">#REF!</definedName>
    <definedName name="名前種" localSheetId="2">#REF!</definedName>
    <definedName name="名前種" localSheetId="12">#REF!</definedName>
    <definedName name="名前種" localSheetId="8">#REF!</definedName>
    <definedName name="名前種" localSheetId="16">#REF!</definedName>
    <definedName name="名前種" localSheetId="21">#REF!</definedName>
    <definedName name="名前種" localSheetId="25">#REF!</definedName>
    <definedName name="名前種" localSheetId="29">#REF!</definedName>
    <definedName name="名前種" localSheetId="30">#REF!</definedName>
    <definedName name="名前種" localSheetId="4">#REF!</definedName>
    <definedName name="名前種" localSheetId="0">#REF!</definedName>
    <definedName name="名前種" localSheetId="1">#REF!</definedName>
    <definedName name="名前種" localSheetId="31">#REF!</definedName>
    <definedName name="名前種" localSheetId="32">#REF!</definedName>
    <definedName name="名前種">#REF!</definedName>
    <definedName name="品名" localSheetId="13">#REF!</definedName>
    <definedName name="品名" localSheetId="12">#REF!</definedName>
    <definedName name="品名" localSheetId="16">#REF!</definedName>
    <definedName name="品名" localSheetId="21">#REF!</definedName>
    <definedName name="品名" localSheetId="25">#REF!</definedName>
    <definedName name="品名" localSheetId="29">#REF!</definedName>
    <definedName name="品名" localSheetId="30">#REF!</definedName>
    <definedName name="品名" localSheetId="31">#REF!</definedName>
    <definedName name="品名" localSheetId="32">#REF!</definedName>
    <definedName name="品名">#REF!</definedName>
    <definedName name="図番" localSheetId="13">#REF!</definedName>
    <definedName name="図番" localSheetId="12">#REF!</definedName>
    <definedName name="図番" localSheetId="16">#REF!</definedName>
    <definedName name="図番" localSheetId="21">#REF!</definedName>
    <definedName name="図番" localSheetId="25">#REF!</definedName>
    <definedName name="図番" localSheetId="29">#REF!</definedName>
    <definedName name="図番" localSheetId="30">#REF!</definedName>
    <definedName name="図番" localSheetId="31">#REF!</definedName>
    <definedName name="図番" localSheetId="32">#REF!</definedName>
    <definedName name="図番">#REF!</definedName>
    <definedName name="図番範囲" localSheetId="13">#REF!</definedName>
    <definedName name="図番範囲" localSheetId="12">#REF!</definedName>
    <definedName name="図番範囲" localSheetId="16">#REF!</definedName>
    <definedName name="図番範囲" localSheetId="21">#REF!</definedName>
    <definedName name="図番範囲" localSheetId="25">#REF!</definedName>
    <definedName name="図番範囲" localSheetId="29">#REF!</definedName>
    <definedName name="図番範囲" localSheetId="30">#REF!</definedName>
    <definedName name="図番範囲" localSheetId="31">#REF!</definedName>
    <definedName name="図番範囲" localSheetId="32">#REF!</definedName>
    <definedName name="図番範囲">#REF!</definedName>
    <definedName name="国内外List" localSheetId="13">#REF!</definedName>
    <definedName name="国内外List" localSheetId="12">#REF!</definedName>
    <definedName name="国内外List" localSheetId="16">#REF!</definedName>
    <definedName name="国内外List" localSheetId="21">#REF!</definedName>
    <definedName name="国内外List" localSheetId="25">#REF!</definedName>
    <definedName name="国内外List" localSheetId="29">#REF!</definedName>
    <definedName name="国内外List" localSheetId="30">#REF!</definedName>
    <definedName name="国内外List" localSheetId="31">#REF!</definedName>
    <definedName name="国内外List" localSheetId="32">#REF!</definedName>
    <definedName name="国内外List">#REF!</definedName>
    <definedName name="型手区分一覧" localSheetId="8">[8]List!$V$4:$V$5</definedName>
    <definedName name="型手区分一覧" localSheetId="0">[8]List!$V$4:$V$5</definedName>
    <definedName name="型手区分一覧" localSheetId="1">[8]List!$V$4:$V$5</definedName>
    <definedName name="型手区分一覧">[5]List!$V$4:$V$5</definedName>
    <definedName name="型適手造り区分範囲" localSheetId="13">#REF!</definedName>
    <definedName name="型適手造り区分範囲" localSheetId="12">#REF!</definedName>
    <definedName name="型適手造り区分範囲" localSheetId="16">#REF!</definedName>
    <definedName name="型適手造り区分範囲" localSheetId="21">#REF!</definedName>
    <definedName name="型適手造り区分範囲" localSheetId="25">#REF!</definedName>
    <definedName name="型適手造り区分範囲" localSheetId="29">#REF!</definedName>
    <definedName name="型適手造り区分範囲" localSheetId="30">#REF!</definedName>
    <definedName name="型適手造り区分範囲" localSheetId="31">#REF!</definedName>
    <definedName name="型適手造り区分範囲" localSheetId="32">#REF!</definedName>
    <definedName name="型適手造り区分範囲">#REF!</definedName>
    <definedName name="基準型費" localSheetId="13">#REF!</definedName>
    <definedName name="基準型費" localSheetId="12">#REF!</definedName>
    <definedName name="基準型費" localSheetId="16">#REF!</definedName>
    <definedName name="基準型費" localSheetId="21">#REF!</definedName>
    <definedName name="基準型費" localSheetId="25">#REF!</definedName>
    <definedName name="基準型費" localSheetId="29">#REF!</definedName>
    <definedName name="基準型費" localSheetId="30">#REF!</definedName>
    <definedName name="基準型費" localSheetId="31">#REF!</definedName>
    <definedName name="基準型費" localSheetId="32">#REF!</definedName>
    <definedName name="基準型費">#REF!</definedName>
    <definedName name="外注_MO単金" localSheetId="13">#REF!</definedName>
    <definedName name="外注_MO単金" localSheetId="12">#REF!</definedName>
    <definedName name="外注_MO単金" localSheetId="16">#REF!</definedName>
    <definedName name="外注_MO単金" localSheetId="21">#REF!</definedName>
    <definedName name="外注_MO単金" localSheetId="25">#REF!</definedName>
    <definedName name="外注_MO単金" localSheetId="29">#REF!</definedName>
    <definedName name="外注_MO単金" localSheetId="30">#REF!</definedName>
    <definedName name="外注_MO単金" localSheetId="31">#REF!</definedName>
    <definedName name="外注_MO単金" localSheetId="32">#REF!</definedName>
    <definedName name="外注_MO単金">#REF!</definedName>
    <definedName name="外注_MO歩留まり" localSheetId="13">#REF!</definedName>
    <definedName name="外注_MO歩留まり" localSheetId="12">#REF!</definedName>
    <definedName name="外注_MO歩留まり" localSheetId="16">#REF!</definedName>
    <definedName name="外注_MO歩留まり" localSheetId="21">#REF!</definedName>
    <definedName name="外注_MO歩留まり" localSheetId="25">#REF!</definedName>
    <definedName name="外注_MO歩留まり" localSheetId="29">#REF!</definedName>
    <definedName name="外注_MO歩留まり" localSheetId="30">#REF!</definedName>
    <definedName name="外注_MO歩留まり" localSheetId="31">#REF!</definedName>
    <definedName name="外注_MO歩留まり" localSheetId="32">#REF!</definedName>
    <definedName name="外注_MO歩留まり">#REF!</definedName>
    <definedName name="外注単金能率" localSheetId="13">#REF!</definedName>
    <definedName name="外注単金能率" localSheetId="12">#REF!</definedName>
    <definedName name="外注単金能率" localSheetId="16">#REF!</definedName>
    <definedName name="外注単金能率" localSheetId="21">#REF!</definedName>
    <definedName name="外注単金能率" localSheetId="25">#REF!</definedName>
    <definedName name="外注単金能率" localSheetId="29">#REF!</definedName>
    <definedName name="外注単金能率" localSheetId="30">#REF!</definedName>
    <definedName name="外注単金能率" localSheetId="31">#REF!</definedName>
    <definedName name="外注単金能率" localSheetId="32">#REF!</definedName>
    <definedName name="外注単金能率">#REF!</definedName>
    <definedName name="外注組立単金_国内" localSheetId="13">#REF!</definedName>
    <definedName name="外注組立単金_国内" localSheetId="2">#REF!</definedName>
    <definedName name="外注組立単金_国内" localSheetId="12">#REF!</definedName>
    <definedName name="外注組立単金_国内" localSheetId="8">#REF!</definedName>
    <definedName name="外注組立単金_国内" localSheetId="16">#REF!</definedName>
    <definedName name="外注組立単金_国内" localSheetId="21">#REF!</definedName>
    <definedName name="外注組立単金_国内" localSheetId="25">#REF!</definedName>
    <definedName name="外注組立単金_国内" localSheetId="29">#REF!</definedName>
    <definedName name="外注組立単金_国内" localSheetId="30">#REF!</definedName>
    <definedName name="外注組立単金_国内" localSheetId="4">#REF!</definedName>
    <definedName name="外注組立単金_国内" localSheetId="0">#REF!</definedName>
    <definedName name="外注組立単金_国内" localSheetId="1">#REF!</definedName>
    <definedName name="外注組立単金_国内" localSheetId="31">#REF!</definedName>
    <definedName name="外注組立単金_国内" localSheetId="32">#REF!</definedName>
    <definedName name="外注組立単金_国内">#REF!</definedName>
    <definedName name="大人" localSheetId="13">#REF!</definedName>
    <definedName name="大人" localSheetId="12">#REF!</definedName>
    <definedName name="大人" localSheetId="16">#REF!</definedName>
    <definedName name="大人" localSheetId="21">#REF!</definedName>
    <definedName name="大人" localSheetId="25">#REF!</definedName>
    <definedName name="大人" localSheetId="29">#REF!</definedName>
    <definedName name="大人" localSheetId="30">#REF!</definedName>
    <definedName name="大人" localSheetId="31">#REF!</definedName>
    <definedName name="大人" localSheetId="32">#REF!</definedName>
    <definedName name="大人">#REF!</definedName>
    <definedName name="子供" localSheetId="13">#REF!</definedName>
    <definedName name="子供" localSheetId="12">#REF!</definedName>
    <definedName name="子供" localSheetId="16">#REF!</definedName>
    <definedName name="子供" localSheetId="21">#REF!</definedName>
    <definedName name="子供" localSheetId="25">#REF!</definedName>
    <definedName name="子供" localSheetId="29">#REF!</definedName>
    <definedName name="子供" localSheetId="30">#REF!</definedName>
    <definedName name="子供" localSheetId="31">#REF!</definedName>
    <definedName name="子供" localSheetId="32">#REF!</definedName>
    <definedName name="子供">#REF!</definedName>
    <definedName name="宿題">[12]BRU売上!$S$119,[12]BRU売上!$S$119:$T$125</definedName>
    <definedName name="工数計算" localSheetId="8">[10]List!$D$11</definedName>
    <definedName name="工数計算" localSheetId="0">[10]List!$D$11</definedName>
    <definedName name="工数計算" localSheetId="1">[10]List!$D$11</definedName>
    <definedName name="工数計算">[9]List!$D$11</definedName>
    <definedName name="引当" localSheetId="13">#REF!</definedName>
    <definedName name="引当" localSheetId="2">#REF!</definedName>
    <definedName name="引当" localSheetId="12">#REF!</definedName>
    <definedName name="引当" localSheetId="8">#REF!</definedName>
    <definedName name="引当" localSheetId="16">#REF!</definedName>
    <definedName name="引当" localSheetId="21">#REF!</definedName>
    <definedName name="引当" localSheetId="25">#REF!</definedName>
    <definedName name="引当" localSheetId="29">#REF!</definedName>
    <definedName name="引当" localSheetId="30">#REF!</definedName>
    <definedName name="引当" localSheetId="4">#REF!</definedName>
    <definedName name="引当" localSheetId="0">#REF!</definedName>
    <definedName name="引当" localSheetId="1">#REF!</definedName>
    <definedName name="引当" localSheetId="31">#REF!</definedName>
    <definedName name="引当" localSheetId="32">#REF!</definedName>
    <definedName name="引当">#REF!</definedName>
    <definedName name="後加工費リンク範囲" localSheetId="13">#REF!</definedName>
    <definedName name="後加工費リンク範囲" localSheetId="12">#REF!</definedName>
    <definedName name="後加工費リンク範囲" localSheetId="16">#REF!</definedName>
    <definedName name="後加工費リンク範囲" localSheetId="21">#REF!</definedName>
    <definedName name="後加工費リンク範囲" localSheetId="25">#REF!</definedName>
    <definedName name="後加工費リンク範囲" localSheetId="29">#REF!</definedName>
    <definedName name="後加工費リンク範囲" localSheetId="30">#REF!</definedName>
    <definedName name="後加工費リンク範囲" localSheetId="31">#REF!</definedName>
    <definedName name="後加工費リンク範囲" localSheetId="32">#REF!</definedName>
    <definedName name="後加工費リンク範囲">#REF!</definedName>
    <definedName name="成果評価データ" localSheetId="13">#REF!</definedName>
    <definedName name="成果評価データ" localSheetId="12">#REF!</definedName>
    <definedName name="成果評価データ" localSheetId="16">#REF!</definedName>
    <definedName name="成果評価データ" localSheetId="21">#REF!</definedName>
    <definedName name="成果評価データ" localSheetId="25">#REF!</definedName>
    <definedName name="成果評価データ" localSheetId="29">#REF!</definedName>
    <definedName name="成果評価データ" localSheetId="30">#REF!</definedName>
    <definedName name="成果評価データ" localSheetId="31">#REF!</definedName>
    <definedName name="成果評価データ" localSheetId="32">#REF!</definedName>
    <definedName name="成果評価データ">#REF!</definedName>
    <definedName name="成果評価データ2" localSheetId="13">#REF!</definedName>
    <definedName name="成果評価データ2" localSheetId="12">#REF!</definedName>
    <definedName name="成果評価データ2" localSheetId="16">#REF!</definedName>
    <definedName name="成果評価データ2" localSheetId="21">#REF!</definedName>
    <definedName name="成果評価データ2" localSheetId="25">#REF!</definedName>
    <definedName name="成果評価データ2" localSheetId="29">#REF!</definedName>
    <definedName name="成果評価データ2" localSheetId="30">#REF!</definedName>
    <definedName name="成果評価データ2" localSheetId="31">#REF!</definedName>
    <definedName name="成果評価データ2" localSheetId="32">#REF!</definedName>
    <definedName name="成果評価データ2">#REF!</definedName>
    <definedName name="成果評価一覧作成３">[13]成果評価一覧!$A$1:$CS$111</definedName>
    <definedName name="所要データ" localSheetId="13">#REF!</definedName>
    <definedName name="所要データ" localSheetId="12">#REF!</definedName>
    <definedName name="所要データ" localSheetId="16">#REF!</definedName>
    <definedName name="所要データ" localSheetId="21">#REF!</definedName>
    <definedName name="所要データ" localSheetId="25">#REF!</definedName>
    <definedName name="所要データ" localSheetId="29">#REF!</definedName>
    <definedName name="所要データ" localSheetId="30">#REF!</definedName>
    <definedName name="所要データ" localSheetId="31">#REF!</definedName>
    <definedName name="所要データ" localSheetId="32">#REF!</definedName>
    <definedName name="所要データ">#REF!</definedName>
    <definedName name="所要計画－6_3" localSheetId="2">#REF!</definedName>
    <definedName name="所要計画－6_3" localSheetId="4">#REF!</definedName>
    <definedName name="所要計画－6_3" localSheetId="0">#REF!</definedName>
    <definedName name="所要計画－6_3" localSheetId="1">#REF!</definedName>
    <definedName name="所要計画－6_3">#REF!</definedName>
    <definedName name="文字入れ" localSheetId="13">#REF!</definedName>
    <definedName name="文字入れ" localSheetId="12">#REF!</definedName>
    <definedName name="文字入れ" localSheetId="16">#REF!</definedName>
    <definedName name="文字入れ" localSheetId="21">#REF!</definedName>
    <definedName name="文字入れ" localSheetId="25">#REF!</definedName>
    <definedName name="文字入れ" localSheetId="29">#REF!</definedName>
    <definedName name="文字入れ" localSheetId="30">#REF!</definedName>
    <definedName name="文字入れ" localSheetId="31">#REF!</definedName>
    <definedName name="文字入れ" localSheetId="32">#REF!</definedName>
    <definedName name="文字入れ">#REF!</definedName>
    <definedName name="時間外単金" localSheetId="13">#REF!</definedName>
    <definedName name="時間外単金" localSheetId="12">#REF!</definedName>
    <definedName name="時間外単金" localSheetId="16">#REF!</definedName>
    <definedName name="時間外単金" localSheetId="21">#REF!</definedName>
    <definedName name="時間外単金" localSheetId="25">#REF!</definedName>
    <definedName name="時間外単金" localSheetId="29">#REF!</definedName>
    <definedName name="時間外単金" localSheetId="30">#REF!</definedName>
    <definedName name="時間外単金" localSheetId="31">#REF!</definedName>
    <definedName name="時間外単金" localSheetId="32">#REF!</definedName>
    <definedName name="時間外単金">#REF!</definedName>
    <definedName name="月04" localSheetId="13">#REF!</definedName>
    <definedName name="月04" localSheetId="12">#REF!</definedName>
    <definedName name="月04" localSheetId="16">#REF!</definedName>
    <definedName name="月04" localSheetId="21">#REF!</definedName>
    <definedName name="月04" localSheetId="25">#REF!</definedName>
    <definedName name="月04" localSheetId="29">#REF!</definedName>
    <definedName name="月04" localSheetId="30">#REF!</definedName>
    <definedName name="月04" localSheetId="31">#REF!</definedName>
    <definedName name="月04" localSheetId="32">#REF!</definedName>
    <definedName name="月04">#REF!</definedName>
    <definedName name="月10" localSheetId="13">#REF!</definedName>
    <definedName name="月10" localSheetId="12">#REF!</definedName>
    <definedName name="月10" localSheetId="16">#REF!</definedName>
    <definedName name="月10" localSheetId="21">#REF!</definedName>
    <definedName name="月10" localSheetId="25">#REF!</definedName>
    <definedName name="月10" localSheetId="29">#REF!</definedName>
    <definedName name="月10" localSheetId="30">#REF!</definedName>
    <definedName name="月10" localSheetId="31">#REF!</definedName>
    <definedName name="月10" localSheetId="32">#REF!</definedName>
    <definedName name="月10">#REF!</definedName>
    <definedName name="有無List" localSheetId="13">#REF!</definedName>
    <definedName name="有無List" localSheetId="12">#REF!</definedName>
    <definedName name="有無List" localSheetId="16">#REF!</definedName>
    <definedName name="有無List" localSheetId="21">#REF!</definedName>
    <definedName name="有無List" localSheetId="25">#REF!</definedName>
    <definedName name="有無List" localSheetId="29">#REF!</definedName>
    <definedName name="有無List" localSheetId="30">#REF!</definedName>
    <definedName name="有無List" localSheetId="31">#REF!</definedName>
    <definedName name="有無List" localSheetId="32">#REF!</definedName>
    <definedName name="有無List">#REF!</definedName>
    <definedName name="杉原" localSheetId="13">#REF!</definedName>
    <definedName name="杉原" localSheetId="12">#REF!</definedName>
    <definedName name="杉原" localSheetId="16">#REF!</definedName>
    <definedName name="杉原" localSheetId="21">#REF!</definedName>
    <definedName name="杉原" localSheetId="25">#REF!</definedName>
    <definedName name="杉原" localSheetId="29">#REF!</definedName>
    <definedName name="杉原" localSheetId="30">#REF!</definedName>
    <definedName name="杉原" localSheetId="31">#REF!</definedName>
    <definedName name="杉原" localSheetId="32">#REF!</definedName>
    <definedName name="杉原">#REF!</definedName>
    <definedName name="材料係数一覧" localSheetId="13">#REF!</definedName>
    <definedName name="材料係数一覧" localSheetId="12">#REF!</definedName>
    <definedName name="材料係数一覧" localSheetId="16">#REF!</definedName>
    <definedName name="材料係数一覧" localSheetId="21">#REF!</definedName>
    <definedName name="材料係数一覧" localSheetId="25">#REF!</definedName>
    <definedName name="材料係数一覧" localSheetId="29">#REF!</definedName>
    <definedName name="材料係数一覧" localSheetId="30">#REF!</definedName>
    <definedName name="材料係数一覧" localSheetId="31">#REF!</definedName>
    <definedName name="材料係数一覧" localSheetId="32">#REF!</definedName>
    <definedName name="材料係数一覧">#REF!</definedName>
    <definedName name="材料係数一覧_部品" localSheetId="8">[10]条件!$B$9:$B$13</definedName>
    <definedName name="材料係数一覧_部品" localSheetId="0">[10]条件!$B$9:$B$13</definedName>
    <definedName name="材料係数一覧_部品" localSheetId="1">[10]条件!$B$9:$B$13</definedName>
    <definedName name="材料係数一覧_部品">[9]条件!$B$9:$B$13</definedName>
    <definedName name="材料係数一覧_金型" localSheetId="8">[10]条件!$C$9:$C$13</definedName>
    <definedName name="材料係数一覧_金型" localSheetId="0">[10]条件!$C$9:$C$13</definedName>
    <definedName name="材料係数一覧_金型" localSheetId="1">[10]条件!$C$9:$C$13</definedName>
    <definedName name="材料係数一覧_金型">[9]条件!$C$9:$C$13</definedName>
    <definedName name="材料費リンク範囲" localSheetId="13">#REF!</definedName>
    <definedName name="材料費リンク範囲" localSheetId="12">#REF!</definedName>
    <definedName name="材料費リンク範囲" localSheetId="16">#REF!</definedName>
    <definedName name="材料費リンク範囲" localSheetId="21">#REF!</definedName>
    <definedName name="材料費リンク範囲" localSheetId="25">#REF!</definedName>
    <definedName name="材料費リンク範囲" localSheetId="29">#REF!</definedName>
    <definedName name="材料費リンク範囲" localSheetId="30">#REF!</definedName>
    <definedName name="材料費リンク範囲" localSheetId="31">#REF!</definedName>
    <definedName name="材料費リンク範囲" localSheetId="32">#REF!</definedName>
    <definedName name="材料費リンク範囲">#REF!</definedName>
    <definedName name="査定_C700_Lot100" localSheetId="13">#REF!</definedName>
    <definedName name="査定_C700_Lot100" localSheetId="2">#REF!</definedName>
    <definedName name="査定_C700_Lot100" localSheetId="12">#REF!</definedName>
    <definedName name="査定_C700_Lot100" localSheetId="8">#REF!</definedName>
    <definedName name="査定_C700_Lot100" localSheetId="16">#REF!</definedName>
    <definedName name="査定_C700_Lot100" localSheetId="21">#REF!</definedName>
    <definedName name="査定_C700_Lot100" localSheetId="25">#REF!</definedName>
    <definedName name="査定_C700_Lot100" localSheetId="29">#REF!</definedName>
    <definedName name="査定_C700_Lot100" localSheetId="30">#REF!</definedName>
    <definedName name="査定_C700_Lot100" localSheetId="4">#REF!</definedName>
    <definedName name="査定_C700_Lot100" localSheetId="0">#REF!</definedName>
    <definedName name="査定_C700_Lot100" localSheetId="1">#REF!</definedName>
    <definedName name="査定_C700_Lot100" localSheetId="31">#REF!</definedName>
    <definedName name="査定_C700_Lot100" localSheetId="32">#REF!</definedName>
    <definedName name="査定_C700_Lot100">#REF!</definedName>
    <definedName name="査定_C700_Lot1000" localSheetId="13">#REF!</definedName>
    <definedName name="査定_C700_Lot1000" localSheetId="2">#REF!</definedName>
    <definedName name="査定_C700_Lot1000" localSheetId="12">#REF!</definedName>
    <definedName name="査定_C700_Lot1000" localSheetId="8">#REF!</definedName>
    <definedName name="査定_C700_Lot1000" localSheetId="16">#REF!</definedName>
    <definedName name="査定_C700_Lot1000" localSheetId="21">#REF!</definedName>
    <definedName name="査定_C700_Lot1000" localSheetId="25">#REF!</definedName>
    <definedName name="査定_C700_Lot1000" localSheetId="29">#REF!</definedName>
    <definedName name="査定_C700_Lot1000" localSheetId="30">#REF!</definedName>
    <definedName name="査定_C700_Lot1000" localSheetId="4">#REF!</definedName>
    <definedName name="査定_C700_Lot1000" localSheetId="0">#REF!</definedName>
    <definedName name="査定_C700_Lot1000" localSheetId="1">#REF!</definedName>
    <definedName name="査定_C700_Lot1000" localSheetId="31">#REF!</definedName>
    <definedName name="査定_C700_Lot1000" localSheetId="32">#REF!</definedName>
    <definedName name="査定_C700_Lot1000">#REF!</definedName>
    <definedName name="査定_C700_Lot500" localSheetId="13">#REF!</definedName>
    <definedName name="査定_C700_Lot500" localSheetId="2">#REF!</definedName>
    <definedName name="査定_C700_Lot500" localSheetId="12">#REF!</definedName>
    <definedName name="査定_C700_Lot500" localSheetId="8">#REF!</definedName>
    <definedName name="査定_C700_Lot500" localSheetId="16">#REF!</definedName>
    <definedName name="査定_C700_Lot500" localSheetId="21">#REF!</definedName>
    <definedName name="査定_C700_Lot500" localSheetId="25">#REF!</definedName>
    <definedName name="査定_C700_Lot500" localSheetId="29">#REF!</definedName>
    <definedName name="査定_C700_Lot500" localSheetId="30">#REF!</definedName>
    <definedName name="査定_C700_Lot500" localSheetId="4">#REF!</definedName>
    <definedName name="査定_C700_Lot500" localSheetId="0">#REF!</definedName>
    <definedName name="査定_C700_Lot500" localSheetId="1">#REF!</definedName>
    <definedName name="査定_C700_Lot500" localSheetId="31">#REF!</definedName>
    <definedName name="査定_C700_Lot500" localSheetId="32">#REF!</definedName>
    <definedName name="査定_C700_Lot500">#REF!</definedName>
    <definedName name="査定_C701_Lot100" localSheetId="13">#REF!</definedName>
    <definedName name="査定_C701_Lot100" localSheetId="2">#REF!</definedName>
    <definedName name="査定_C701_Lot100" localSheetId="12">#REF!</definedName>
    <definedName name="査定_C701_Lot100" localSheetId="8">#REF!</definedName>
    <definedName name="査定_C701_Lot100" localSheetId="16">#REF!</definedName>
    <definedName name="査定_C701_Lot100" localSheetId="21">#REF!</definedName>
    <definedName name="査定_C701_Lot100" localSheetId="25">#REF!</definedName>
    <definedName name="査定_C701_Lot100" localSheetId="29">#REF!</definedName>
    <definedName name="査定_C701_Lot100" localSheetId="30">#REF!</definedName>
    <definedName name="査定_C701_Lot100" localSheetId="4">#REF!</definedName>
    <definedName name="査定_C701_Lot100" localSheetId="0">#REF!</definedName>
    <definedName name="査定_C701_Lot100" localSheetId="1">#REF!</definedName>
    <definedName name="査定_C701_Lot100" localSheetId="31">#REF!</definedName>
    <definedName name="査定_C701_Lot100" localSheetId="32">#REF!</definedName>
    <definedName name="査定_C701_Lot100">#REF!</definedName>
    <definedName name="査定_C701_Lot1000" localSheetId="13">#REF!</definedName>
    <definedName name="査定_C701_Lot1000" localSheetId="2">#REF!</definedName>
    <definedName name="査定_C701_Lot1000" localSheetId="12">#REF!</definedName>
    <definedName name="査定_C701_Lot1000" localSheetId="8">#REF!</definedName>
    <definedName name="査定_C701_Lot1000" localSheetId="16">#REF!</definedName>
    <definedName name="査定_C701_Lot1000" localSheetId="21">#REF!</definedName>
    <definedName name="査定_C701_Lot1000" localSheetId="25">#REF!</definedName>
    <definedName name="査定_C701_Lot1000" localSheetId="29">#REF!</definedName>
    <definedName name="査定_C701_Lot1000" localSheetId="30">#REF!</definedName>
    <definedName name="査定_C701_Lot1000" localSheetId="4">#REF!</definedName>
    <definedName name="査定_C701_Lot1000" localSheetId="0">#REF!</definedName>
    <definedName name="査定_C701_Lot1000" localSheetId="1">#REF!</definedName>
    <definedName name="査定_C701_Lot1000" localSheetId="31">#REF!</definedName>
    <definedName name="査定_C701_Lot1000" localSheetId="32">#REF!</definedName>
    <definedName name="査定_C701_Lot1000">#REF!</definedName>
    <definedName name="査定_C701_Lot500" localSheetId="13">#REF!</definedName>
    <definedName name="査定_C701_Lot500" localSheetId="2">#REF!</definedName>
    <definedName name="査定_C701_Lot500" localSheetId="12">#REF!</definedName>
    <definedName name="査定_C701_Lot500" localSheetId="8">#REF!</definedName>
    <definedName name="査定_C701_Lot500" localSheetId="16">#REF!</definedName>
    <definedName name="査定_C701_Lot500" localSheetId="21">#REF!</definedName>
    <definedName name="査定_C701_Lot500" localSheetId="25">#REF!</definedName>
    <definedName name="査定_C701_Lot500" localSheetId="29">#REF!</definedName>
    <definedName name="査定_C701_Lot500" localSheetId="30">#REF!</definedName>
    <definedName name="査定_C701_Lot500" localSheetId="4">#REF!</definedName>
    <definedName name="査定_C701_Lot500" localSheetId="0">#REF!</definedName>
    <definedName name="査定_C701_Lot500" localSheetId="1">#REF!</definedName>
    <definedName name="査定_C701_Lot500" localSheetId="31">#REF!</definedName>
    <definedName name="査定_C701_Lot500" localSheetId="32">#REF!</definedName>
    <definedName name="査定_C701_Lot500">#REF!</definedName>
    <definedName name="査定_D550_Lot100" localSheetId="13">#REF!</definedName>
    <definedName name="査定_D550_Lot100" localSheetId="2">#REF!</definedName>
    <definedName name="査定_D550_Lot100" localSheetId="12">#REF!</definedName>
    <definedName name="査定_D550_Lot100" localSheetId="8">#REF!</definedName>
    <definedName name="査定_D550_Lot100" localSheetId="16">#REF!</definedName>
    <definedName name="査定_D550_Lot100" localSheetId="21">#REF!</definedName>
    <definedName name="査定_D550_Lot100" localSheetId="25">#REF!</definedName>
    <definedName name="査定_D550_Lot100" localSheetId="29">#REF!</definedName>
    <definedName name="査定_D550_Lot100" localSheetId="30">#REF!</definedName>
    <definedName name="査定_D550_Lot100" localSheetId="4">#REF!</definedName>
    <definedName name="査定_D550_Lot100" localSheetId="0">#REF!</definedName>
    <definedName name="査定_D550_Lot100" localSheetId="1">#REF!</definedName>
    <definedName name="査定_D550_Lot100" localSheetId="31">#REF!</definedName>
    <definedName name="査定_D550_Lot100" localSheetId="32">#REF!</definedName>
    <definedName name="査定_D550_Lot100">#REF!</definedName>
    <definedName name="査定_D550_Lot1000" localSheetId="13">#REF!</definedName>
    <definedName name="査定_D550_Lot1000" localSheetId="2">#REF!</definedName>
    <definedName name="査定_D550_Lot1000" localSheetId="12">#REF!</definedName>
    <definedName name="査定_D550_Lot1000" localSheetId="8">#REF!</definedName>
    <definedName name="査定_D550_Lot1000" localSheetId="16">#REF!</definedName>
    <definedName name="査定_D550_Lot1000" localSheetId="21">#REF!</definedName>
    <definedName name="査定_D550_Lot1000" localSheetId="25">#REF!</definedName>
    <definedName name="査定_D550_Lot1000" localSheetId="29">#REF!</definedName>
    <definedName name="査定_D550_Lot1000" localSheetId="30">#REF!</definedName>
    <definedName name="査定_D550_Lot1000" localSheetId="4">#REF!</definedName>
    <definedName name="査定_D550_Lot1000" localSheetId="0">#REF!</definedName>
    <definedName name="査定_D550_Lot1000" localSheetId="1">#REF!</definedName>
    <definedName name="査定_D550_Lot1000" localSheetId="31">#REF!</definedName>
    <definedName name="査定_D550_Lot1000" localSheetId="32">#REF!</definedName>
    <definedName name="査定_D550_Lot1000">#REF!</definedName>
    <definedName name="査定_D550_Lot500" localSheetId="13">#REF!</definedName>
    <definedName name="査定_D550_Lot500" localSheetId="2">#REF!</definedName>
    <definedName name="査定_D550_Lot500" localSheetId="12">#REF!</definedName>
    <definedName name="査定_D550_Lot500" localSheetId="8">#REF!</definedName>
    <definedName name="査定_D550_Lot500" localSheetId="16">#REF!</definedName>
    <definedName name="査定_D550_Lot500" localSheetId="21">#REF!</definedName>
    <definedName name="査定_D550_Lot500" localSheetId="25">#REF!</definedName>
    <definedName name="査定_D550_Lot500" localSheetId="29">#REF!</definedName>
    <definedName name="査定_D550_Lot500" localSheetId="30">#REF!</definedName>
    <definedName name="査定_D550_Lot500" localSheetId="4">#REF!</definedName>
    <definedName name="査定_D550_Lot500" localSheetId="0">#REF!</definedName>
    <definedName name="査定_D550_Lot500" localSheetId="1">#REF!</definedName>
    <definedName name="査定_D550_Lot500" localSheetId="31">#REF!</definedName>
    <definedName name="査定_D550_Lot500" localSheetId="32">#REF!</definedName>
    <definedName name="査定_D550_Lot500">#REF!</definedName>
    <definedName name="査定_D651_Lot100" localSheetId="13">#REF!</definedName>
    <definedName name="査定_D651_Lot100" localSheetId="2">#REF!</definedName>
    <definedName name="査定_D651_Lot100" localSheetId="12">#REF!</definedName>
    <definedName name="査定_D651_Lot100" localSheetId="8">#REF!</definedName>
    <definedName name="査定_D651_Lot100" localSheetId="16">#REF!</definedName>
    <definedName name="査定_D651_Lot100" localSheetId="21">#REF!</definedName>
    <definedName name="査定_D651_Lot100" localSheetId="25">#REF!</definedName>
    <definedName name="査定_D651_Lot100" localSheetId="29">#REF!</definedName>
    <definedName name="査定_D651_Lot100" localSheetId="30">#REF!</definedName>
    <definedName name="査定_D651_Lot100" localSheetId="4">#REF!</definedName>
    <definedName name="査定_D651_Lot100" localSheetId="0">#REF!</definedName>
    <definedName name="査定_D651_Lot100" localSheetId="1">#REF!</definedName>
    <definedName name="査定_D651_Lot100" localSheetId="31">#REF!</definedName>
    <definedName name="査定_D651_Lot100" localSheetId="32">#REF!</definedName>
    <definedName name="査定_D651_Lot100">#REF!</definedName>
    <definedName name="査定_D651_Lot1000" localSheetId="13">#REF!</definedName>
    <definedName name="査定_D651_Lot1000" localSheetId="2">#REF!</definedName>
    <definedName name="査定_D651_Lot1000" localSheetId="12">#REF!</definedName>
    <definedName name="査定_D651_Lot1000" localSheetId="8">#REF!</definedName>
    <definedName name="査定_D651_Lot1000" localSheetId="16">#REF!</definedName>
    <definedName name="査定_D651_Lot1000" localSheetId="21">#REF!</definedName>
    <definedName name="査定_D651_Lot1000" localSheetId="25">#REF!</definedName>
    <definedName name="査定_D651_Lot1000" localSheetId="29">#REF!</definedName>
    <definedName name="査定_D651_Lot1000" localSheetId="30">#REF!</definedName>
    <definedName name="査定_D651_Lot1000" localSheetId="4">#REF!</definedName>
    <definedName name="査定_D651_Lot1000" localSheetId="0">#REF!</definedName>
    <definedName name="査定_D651_Lot1000" localSheetId="1">#REF!</definedName>
    <definedName name="査定_D651_Lot1000" localSheetId="31">#REF!</definedName>
    <definedName name="査定_D651_Lot1000" localSheetId="32">#REF!</definedName>
    <definedName name="査定_D651_Lot1000">#REF!</definedName>
    <definedName name="査定_D651_Lot500" localSheetId="13">#REF!</definedName>
    <definedName name="査定_D651_Lot500" localSheetId="2">#REF!</definedName>
    <definedName name="査定_D651_Lot500" localSheetId="12">#REF!</definedName>
    <definedName name="査定_D651_Lot500" localSheetId="8">#REF!</definedName>
    <definedName name="査定_D651_Lot500" localSheetId="16">#REF!</definedName>
    <definedName name="査定_D651_Lot500" localSheetId="21">#REF!</definedName>
    <definedName name="査定_D651_Lot500" localSheetId="25">#REF!</definedName>
    <definedName name="査定_D651_Lot500" localSheetId="29">#REF!</definedName>
    <definedName name="査定_D651_Lot500" localSheetId="30">#REF!</definedName>
    <definedName name="査定_D651_Lot500" localSheetId="4">#REF!</definedName>
    <definedName name="査定_D651_Lot500" localSheetId="0">#REF!</definedName>
    <definedName name="査定_D651_Lot500" localSheetId="1">#REF!</definedName>
    <definedName name="査定_D651_Lot500" localSheetId="31">#REF!</definedName>
    <definedName name="査定_D651_Lot500" localSheetId="32">#REF!</definedName>
    <definedName name="査定_D651_Lot500">#REF!</definedName>
    <definedName name="査定用ﾛｯﾄ1" localSheetId="13">#REF!</definedName>
    <definedName name="査定用ﾛｯﾄ1" localSheetId="2">#REF!</definedName>
    <definedName name="査定用ﾛｯﾄ1" localSheetId="12">#REF!</definedName>
    <definedName name="査定用ﾛｯﾄ1" localSheetId="8">#REF!</definedName>
    <definedName name="査定用ﾛｯﾄ1" localSheetId="16">#REF!</definedName>
    <definedName name="査定用ﾛｯﾄ1" localSheetId="21">#REF!</definedName>
    <definedName name="査定用ﾛｯﾄ1" localSheetId="25">#REF!</definedName>
    <definedName name="査定用ﾛｯﾄ1" localSheetId="29">#REF!</definedName>
    <definedName name="査定用ﾛｯﾄ1" localSheetId="30">#REF!</definedName>
    <definedName name="査定用ﾛｯﾄ1" localSheetId="4">#REF!</definedName>
    <definedName name="査定用ﾛｯﾄ1" localSheetId="0">#REF!</definedName>
    <definedName name="査定用ﾛｯﾄ1" localSheetId="1">#REF!</definedName>
    <definedName name="査定用ﾛｯﾄ1" localSheetId="31">#REF!</definedName>
    <definedName name="査定用ﾛｯﾄ1" localSheetId="32">#REF!</definedName>
    <definedName name="査定用ﾛｯﾄ1">#REF!</definedName>
    <definedName name="査定用ﾛｯﾄ10" localSheetId="13">#REF!</definedName>
    <definedName name="査定用ﾛｯﾄ10" localSheetId="2">#REF!</definedName>
    <definedName name="査定用ﾛｯﾄ10" localSheetId="12">#REF!</definedName>
    <definedName name="査定用ﾛｯﾄ10" localSheetId="8">#REF!</definedName>
    <definedName name="査定用ﾛｯﾄ10" localSheetId="16">#REF!</definedName>
    <definedName name="査定用ﾛｯﾄ10" localSheetId="21">#REF!</definedName>
    <definedName name="査定用ﾛｯﾄ10" localSheetId="25">#REF!</definedName>
    <definedName name="査定用ﾛｯﾄ10" localSheetId="29">#REF!</definedName>
    <definedName name="査定用ﾛｯﾄ10" localSheetId="30">#REF!</definedName>
    <definedName name="査定用ﾛｯﾄ10" localSheetId="4">#REF!</definedName>
    <definedName name="査定用ﾛｯﾄ10" localSheetId="0">#REF!</definedName>
    <definedName name="査定用ﾛｯﾄ10" localSheetId="1">#REF!</definedName>
    <definedName name="査定用ﾛｯﾄ10" localSheetId="31">#REF!</definedName>
    <definedName name="査定用ﾛｯﾄ10" localSheetId="32">#REF!</definedName>
    <definedName name="査定用ﾛｯﾄ10">#REF!</definedName>
    <definedName name="査定用ﾛｯﾄ100" localSheetId="13">#REF!</definedName>
    <definedName name="査定用ﾛｯﾄ100" localSheetId="2">#REF!</definedName>
    <definedName name="査定用ﾛｯﾄ100" localSheetId="12">#REF!</definedName>
    <definedName name="査定用ﾛｯﾄ100" localSheetId="8">#REF!</definedName>
    <definedName name="査定用ﾛｯﾄ100" localSheetId="16">#REF!</definedName>
    <definedName name="査定用ﾛｯﾄ100" localSheetId="21">#REF!</definedName>
    <definedName name="査定用ﾛｯﾄ100" localSheetId="25">#REF!</definedName>
    <definedName name="査定用ﾛｯﾄ100" localSheetId="29">#REF!</definedName>
    <definedName name="査定用ﾛｯﾄ100" localSheetId="30">#REF!</definedName>
    <definedName name="査定用ﾛｯﾄ100" localSheetId="4">#REF!</definedName>
    <definedName name="査定用ﾛｯﾄ100" localSheetId="0">#REF!</definedName>
    <definedName name="査定用ﾛｯﾄ100" localSheetId="1">#REF!</definedName>
    <definedName name="査定用ﾛｯﾄ100" localSheetId="31">#REF!</definedName>
    <definedName name="査定用ﾛｯﾄ100" localSheetId="32">#REF!</definedName>
    <definedName name="査定用ﾛｯﾄ100">#REF!</definedName>
    <definedName name="査定用ﾛｯﾄ1000" localSheetId="13">#REF!</definedName>
    <definedName name="査定用ﾛｯﾄ1000" localSheetId="2">#REF!</definedName>
    <definedName name="査定用ﾛｯﾄ1000" localSheetId="12">#REF!</definedName>
    <definedName name="査定用ﾛｯﾄ1000" localSheetId="8">#REF!</definedName>
    <definedName name="査定用ﾛｯﾄ1000" localSheetId="16">#REF!</definedName>
    <definedName name="査定用ﾛｯﾄ1000" localSheetId="21">#REF!</definedName>
    <definedName name="査定用ﾛｯﾄ1000" localSheetId="25">#REF!</definedName>
    <definedName name="査定用ﾛｯﾄ1000" localSheetId="29">#REF!</definedName>
    <definedName name="査定用ﾛｯﾄ1000" localSheetId="30">#REF!</definedName>
    <definedName name="査定用ﾛｯﾄ1000" localSheetId="4">#REF!</definedName>
    <definedName name="査定用ﾛｯﾄ1000" localSheetId="0">#REF!</definedName>
    <definedName name="査定用ﾛｯﾄ1000" localSheetId="1">#REF!</definedName>
    <definedName name="査定用ﾛｯﾄ1000" localSheetId="31">#REF!</definedName>
    <definedName name="査定用ﾛｯﾄ1000" localSheetId="32">#REF!</definedName>
    <definedName name="査定用ﾛｯﾄ1000">#REF!</definedName>
    <definedName name="査定用ﾛｯﾄ1001" localSheetId="13">#REF!</definedName>
    <definedName name="査定用ﾛｯﾄ1001" localSheetId="2">#REF!</definedName>
    <definedName name="査定用ﾛｯﾄ1001" localSheetId="12">#REF!</definedName>
    <definedName name="査定用ﾛｯﾄ1001" localSheetId="8">#REF!</definedName>
    <definedName name="査定用ﾛｯﾄ1001" localSheetId="16">#REF!</definedName>
    <definedName name="査定用ﾛｯﾄ1001" localSheetId="21">#REF!</definedName>
    <definedName name="査定用ﾛｯﾄ1001" localSheetId="25">#REF!</definedName>
    <definedName name="査定用ﾛｯﾄ1001" localSheetId="29">#REF!</definedName>
    <definedName name="査定用ﾛｯﾄ1001" localSheetId="30">#REF!</definedName>
    <definedName name="査定用ﾛｯﾄ1001" localSheetId="4">#REF!</definedName>
    <definedName name="査定用ﾛｯﾄ1001" localSheetId="0">#REF!</definedName>
    <definedName name="査定用ﾛｯﾄ1001" localSheetId="1">#REF!</definedName>
    <definedName name="査定用ﾛｯﾄ1001" localSheetId="31">#REF!</definedName>
    <definedName name="査定用ﾛｯﾄ1001" localSheetId="32">#REF!</definedName>
    <definedName name="査定用ﾛｯﾄ1001">#REF!</definedName>
    <definedName name="査定用ﾛｯﾄ300" localSheetId="13">#REF!</definedName>
    <definedName name="査定用ﾛｯﾄ300" localSheetId="2">#REF!</definedName>
    <definedName name="査定用ﾛｯﾄ300" localSheetId="12">#REF!</definedName>
    <definedName name="査定用ﾛｯﾄ300" localSheetId="8">#REF!</definedName>
    <definedName name="査定用ﾛｯﾄ300" localSheetId="16">#REF!</definedName>
    <definedName name="査定用ﾛｯﾄ300" localSheetId="21">#REF!</definedName>
    <definedName name="査定用ﾛｯﾄ300" localSheetId="25">#REF!</definedName>
    <definedName name="査定用ﾛｯﾄ300" localSheetId="29">#REF!</definedName>
    <definedName name="査定用ﾛｯﾄ300" localSheetId="30">#REF!</definedName>
    <definedName name="査定用ﾛｯﾄ300" localSheetId="4">#REF!</definedName>
    <definedName name="査定用ﾛｯﾄ300" localSheetId="0">#REF!</definedName>
    <definedName name="査定用ﾛｯﾄ300" localSheetId="1">#REF!</definedName>
    <definedName name="査定用ﾛｯﾄ300" localSheetId="31">#REF!</definedName>
    <definedName name="査定用ﾛｯﾄ300" localSheetId="32">#REF!</definedName>
    <definedName name="査定用ﾛｯﾄ300">#REF!</definedName>
    <definedName name="査定用ﾛｯﾄ4" localSheetId="13">#REF!</definedName>
    <definedName name="査定用ﾛｯﾄ4" localSheetId="2">#REF!</definedName>
    <definedName name="査定用ﾛｯﾄ4" localSheetId="12">#REF!</definedName>
    <definedName name="査定用ﾛｯﾄ4" localSheetId="8">#REF!</definedName>
    <definedName name="査定用ﾛｯﾄ4" localSheetId="16">#REF!</definedName>
    <definedName name="査定用ﾛｯﾄ4" localSheetId="21">#REF!</definedName>
    <definedName name="査定用ﾛｯﾄ4" localSheetId="25">#REF!</definedName>
    <definedName name="査定用ﾛｯﾄ4" localSheetId="29">#REF!</definedName>
    <definedName name="査定用ﾛｯﾄ4" localSheetId="30">#REF!</definedName>
    <definedName name="査定用ﾛｯﾄ4" localSheetId="4">#REF!</definedName>
    <definedName name="査定用ﾛｯﾄ4" localSheetId="0">#REF!</definedName>
    <definedName name="査定用ﾛｯﾄ4" localSheetId="1">#REF!</definedName>
    <definedName name="査定用ﾛｯﾄ4" localSheetId="31">#REF!</definedName>
    <definedName name="査定用ﾛｯﾄ4" localSheetId="32">#REF!</definedName>
    <definedName name="査定用ﾛｯﾄ4">#REF!</definedName>
    <definedName name="査定用ﾛｯﾄ50" localSheetId="13">#REF!</definedName>
    <definedName name="査定用ﾛｯﾄ50" localSheetId="2">#REF!</definedName>
    <definedName name="査定用ﾛｯﾄ50" localSheetId="12">#REF!</definedName>
    <definedName name="査定用ﾛｯﾄ50" localSheetId="8">#REF!</definedName>
    <definedName name="査定用ﾛｯﾄ50" localSheetId="16">#REF!</definedName>
    <definedName name="査定用ﾛｯﾄ50" localSheetId="21">#REF!</definedName>
    <definedName name="査定用ﾛｯﾄ50" localSheetId="25">#REF!</definedName>
    <definedName name="査定用ﾛｯﾄ50" localSheetId="29">#REF!</definedName>
    <definedName name="査定用ﾛｯﾄ50" localSheetId="30">#REF!</definedName>
    <definedName name="査定用ﾛｯﾄ50" localSheetId="4">#REF!</definedName>
    <definedName name="査定用ﾛｯﾄ50" localSheetId="0">#REF!</definedName>
    <definedName name="査定用ﾛｯﾄ50" localSheetId="1">#REF!</definedName>
    <definedName name="査定用ﾛｯﾄ50" localSheetId="31">#REF!</definedName>
    <definedName name="査定用ﾛｯﾄ50" localSheetId="32">#REF!</definedName>
    <definedName name="査定用ﾛｯﾄ50">#REF!</definedName>
    <definedName name="査定用ﾛｯﾄ500" localSheetId="13">#REF!</definedName>
    <definedName name="査定用ﾛｯﾄ500" localSheetId="2">#REF!</definedName>
    <definedName name="査定用ﾛｯﾄ500" localSheetId="12">#REF!</definedName>
    <definedName name="査定用ﾛｯﾄ500" localSheetId="8">#REF!</definedName>
    <definedName name="査定用ﾛｯﾄ500" localSheetId="16">#REF!</definedName>
    <definedName name="査定用ﾛｯﾄ500" localSheetId="21">#REF!</definedName>
    <definedName name="査定用ﾛｯﾄ500" localSheetId="25">#REF!</definedName>
    <definedName name="査定用ﾛｯﾄ500" localSheetId="29">#REF!</definedName>
    <definedName name="査定用ﾛｯﾄ500" localSheetId="30">#REF!</definedName>
    <definedName name="査定用ﾛｯﾄ500" localSheetId="4">#REF!</definedName>
    <definedName name="査定用ﾛｯﾄ500" localSheetId="0">#REF!</definedName>
    <definedName name="査定用ﾛｯﾄ500" localSheetId="1">#REF!</definedName>
    <definedName name="査定用ﾛｯﾄ500" localSheetId="31">#REF!</definedName>
    <definedName name="査定用ﾛｯﾄ500" localSheetId="32">#REF!</definedName>
    <definedName name="査定用ﾛｯﾄ500">#REF!</definedName>
    <definedName name="検査員" localSheetId="13">#REF!</definedName>
    <definedName name="検査員" localSheetId="2">#REF!</definedName>
    <definedName name="検査員" localSheetId="12">#REF!</definedName>
    <definedName name="検査員" localSheetId="8">#REF!</definedName>
    <definedName name="検査員" localSheetId="16">#REF!</definedName>
    <definedName name="検査員" localSheetId="21">#REF!</definedName>
    <definedName name="検査員" localSheetId="25">#REF!</definedName>
    <definedName name="検査員" localSheetId="29">#REF!</definedName>
    <definedName name="検査員" localSheetId="30">#REF!</definedName>
    <definedName name="検査員" localSheetId="4">#REF!</definedName>
    <definedName name="検査員" localSheetId="0">#REF!</definedName>
    <definedName name="検査員" localSheetId="1">#REF!</definedName>
    <definedName name="検査員" localSheetId="31">#REF!</definedName>
    <definedName name="検査員" localSheetId="32">#REF!</definedName>
    <definedName name="検査員">#REF!</definedName>
    <definedName name="検査種" localSheetId="13">[14]summry!#REF!</definedName>
    <definedName name="検査種" localSheetId="2">[2]summry!#REF!</definedName>
    <definedName name="検査種" localSheetId="12">[14]summry!#REF!</definedName>
    <definedName name="検査種" localSheetId="8">[2]summry!#REF!</definedName>
    <definedName name="検査種" localSheetId="16">[14]summry!#REF!</definedName>
    <definedName name="検査種" localSheetId="21">[14]summry!#REF!</definedName>
    <definedName name="検査種" localSheetId="25">[14]summry!#REF!</definedName>
    <definedName name="検査種" localSheetId="29">[14]summry!#REF!</definedName>
    <definedName name="検査種" localSheetId="30">[14]summry!#REF!</definedName>
    <definedName name="検査種" localSheetId="4">[2]summry!#REF!</definedName>
    <definedName name="検査種" localSheetId="0">[2]summry!#REF!</definedName>
    <definedName name="検査種" localSheetId="1">[2]summry!#REF!</definedName>
    <definedName name="検査種" localSheetId="31">[14]summry!#REF!</definedName>
    <definedName name="検査種" localSheetId="32">[14]summry!#REF!</definedName>
    <definedName name="検査種">[14]summry!#REF!</definedName>
    <definedName name="業者別見積り" localSheetId="13">#REF!</definedName>
    <definedName name="業者別見積り" localSheetId="2">#REF!</definedName>
    <definedName name="業者別見積り" localSheetId="12">#REF!</definedName>
    <definedName name="業者別見積り" localSheetId="8">#REF!</definedName>
    <definedName name="業者別見積り" localSheetId="16">#REF!</definedName>
    <definedName name="業者別見積り" localSheetId="21">#REF!</definedName>
    <definedName name="業者別見積り" localSheetId="25">#REF!</definedName>
    <definedName name="業者別見積り" localSheetId="29">#REF!</definedName>
    <definedName name="業者別見積り" localSheetId="30">#REF!</definedName>
    <definedName name="業者別見積り" localSheetId="4">#REF!</definedName>
    <definedName name="業者別見積り" localSheetId="0">#REF!</definedName>
    <definedName name="業者別見積り" localSheetId="1">#REF!</definedName>
    <definedName name="業者別見積り" localSheetId="31">#REF!</definedName>
    <definedName name="業者別見積り" localSheetId="32">#REF!</definedName>
    <definedName name="業者別見積り">#REF!</definedName>
    <definedName name="概算見積り" localSheetId="13">#REF!</definedName>
    <definedName name="概算見積り" localSheetId="2">#REF!</definedName>
    <definedName name="概算見積り" localSheetId="12">#REF!</definedName>
    <definedName name="概算見積り" localSheetId="8">#REF!</definedName>
    <definedName name="概算見積り" localSheetId="16">#REF!</definedName>
    <definedName name="概算見積り" localSheetId="21">#REF!</definedName>
    <definedName name="概算見積り" localSheetId="25">#REF!</definedName>
    <definedName name="概算見積り" localSheetId="29">#REF!</definedName>
    <definedName name="概算見積り" localSheetId="30">#REF!</definedName>
    <definedName name="概算見積り" localSheetId="4">#REF!</definedName>
    <definedName name="概算見積り" localSheetId="0">#REF!</definedName>
    <definedName name="概算見積り" localSheetId="1">#REF!</definedName>
    <definedName name="概算見積り" localSheetId="31">#REF!</definedName>
    <definedName name="概算見積り" localSheetId="32">#REF!</definedName>
    <definedName name="概算見積り">#REF!</definedName>
    <definedName name="機種" localSheetId="13">#REF!</definedName>
    <definedName name="機種" localSheetId="12">#REF!</definedName>
    <definedName name="機種" localSheetId="16">#REF!</definedName>
    <definedName name="機種" localSheetId="21">#REF!</definedName>
    <definedName name="機種" localSheetId="25">#REF!</definedName>
    <definedName name="機種" localSheetId="29">#REF!</definedName>
    <definedName name="機種" localSheetId="30">#REF!</definedName>
    <definedName name="機種" localSheetId="31">#REF!</definedName>
    <definedName name="機種" localSheetId="32">#REF!</definedName>
    <definedName name="機種">#REF!</definedName>
    <definedName name="毎月_所要計画" localSheetId="13">#REF!</definedName>
    <definedName name="毎月_所要計画" localSheetId="2">#REF!</definedName>
    <definedName name="毎月_所要計画" localSheetId="12">#REF!</definedName>
    <definedName name="毎月_所要計画" localSheetId="8">#REF!</definedName>
    <definedName name="毎月_所要計画" localSheetId="16">#REF!</definedName>
    <definedName name="毎月_所要計画" localSheetId="21">#REF!</definedName>
    <definedName name="毎月_所要計画" localSheetId="25">#REF!</definedName>
    <definedName name="毎月_所要計画" localSheetId="29">#REF!</definedName>
    <definedName name="毎月_所要計画" localSheetId="30">#REF!</definedName>
    <definedName name="毎月_所要計画" localSheetId="4">#REF!</definedName>
    <definedName name="毎月_所要計画" localSheetId="0">#REF!</definedName>
    <definedName name="毎月_所要計画" localSheetId="1">#REF!</definedName>
    <definedName name="毎月_所要計画" localSheetId="31">#REF!</definedName>
    <definedName name="毎月_所要計画" localSheetId="32">#REF!</definedName>
    <definedName name="毎月_所要計画">#REF!</definedName>
    <definedName name="版数" localSheetId="13">#REF!</definedName>
    <definedName name="版数" localSheetId="12">#REF!</definedName>
    <definedName name="版数" localSheetId="16">#REF!</definedName>
    <definedName name="版数" localSheetId="21">#REF!</definedName>
    <definedName name="版数" localSheetId="25">#REF!</definedName>
    <definedName name="版数" localSheetId="29">#REF!</definedName>
    <definedName name="版数" localSheetId="30">#REF!</definedName>
    <definedName name="版数" localSheetId="31">#REF!</definedName>
    <definedName name="版数" localSheetId="32">#REF!</definedName>
    <definedName name="版数">#REF!</definedName>
    <definedName name="現調障害ﾃﾞｰﾀ" localSheetId="8" hidden="1">{"'納状'!$B$375:$F$541"}</definedName>
    <definedName name="現調障害ﾃﾞｰﾀ" localSheetId="0" hidden="1">{"'納状'!$B$375:$F$541"}</definedName>
    <definedName name="現調障害ﾃﾞｰﾀ" localSheetId="1" hidden="1">{"'納状'!$B$375:$F$541"}</definedName>
    <definedName name="現調障害ﾃﾞｰﾀ" hidden="1">{"'納状'!$B$375:$F$541"}</definedName>
    <definedName name="生年月日" localSheetId="13">#REF!</definedName>
    <definedName name="生年月日" localSheetId="12">#REF!</definedName>
    <definedName name="生年月日" localSheetId="16">#REF!</definedName>
    <definedName name="生年月日" localSheetId="21">#REF!</definedName>
    <definedName name="生年月日" localSheetId="25">#REF!</definedName>
    <definedName name="生年月日" localSheetId="29">#REF!</definedName>
    <definedName name="生年月日" localSheetId="30">#REF!</definedName>
    <definedName name="生年月日" localSheetId="31">#REF!</definedName>
    <definedName name="生年月日" localSheetId="32">#REF!</definedName>
    <definedName name="生年月日">#REF!</definedName>
    <definedName name="発注List" localSheetId="13">#REF!</definedName>
    <definedName name="発注List" localSheetId="12">#REF!</definedName>
    <definedName name="発注List" localSheetId="16">#REF!</definedName>
    <definedName name="発注List" localSheetId="21">#REF!</definedName>
    <definedName name="発注List" localSheetId="25">#REF!</definedName>
    <definedName name="発注List" localSheetId="29">#REF!</definedName>
    <definedName name="発注List" localSheetId="30">#REF!</definedName>
    <definedName name="発注List" localSheetId="31">#REF!</definedName>
    <definedName name="発注List" localSheetId="32">#REF!</definedName>
    <definedName name="発注List">#REF!</definedName>
    <definedName name="発注先" localSheetId="8">[8]List!$B$4:$B$7</definedName>
    <definedName name="発注先" localSheetId="0">[8]List!$B$4:$B$7</definedName>
    <definedName name="発注先" localSheetId="1">[8]List!$B$4:$B$7</definedName>
    <definedName name="発注先">[5]List!$B$4:$B$7</definedName>
    <definedName name="発注先変換表">[3]List!$A$4:$B$7</definedName>
    <definedName name="社内単金">'[15]P02.詳細'!$V$90</definedName>
    <definedName name="社給_下搬送" localSheetId="13">#REF!</definedName>
    <definedName name="社給_下搬送" localSheetId="2">#REF!</definedName>
    <definedName name="社給_下搬送" localSheetId="12">#REF!</definedName>
    <definedName name="社給_下搬送" localSheetId="8">#REF!</definedName>
    <definedName name="社給_下搬送" localSheetId="16">#REF!</definedName>
    <definedName name="社給_下搬送" localSheetId="21">#REF!</definedName>
    <definedName name="社給_下搬送" localSheetId="25">#REF!</definedName>
    <definedName name="社給_下搬送" localSheetId="29">#REF!</definedName>
    <definedName name="社給_下搬送" localSheetId="30">#REF!</definedName>
    <definedName name="社給_下搬送" localSheetId="4">#REF!</definedName>
    <definedName name="社給_下搬送" localSheetId="0">#REF!</definedName>
    <definedName name="社給_下搬送" localSheetId="1">#REF!</definedName>
    <definedName name="社給_下搬送" localSheetId="31">#REF!</definedName>
    <definedName name="社給_下搬送" localSheetId="32">#REF!</definedName>
    <definedName name="社給_下搬送">#REF!</definedName>
    <definedName name="種別" localSheetId="13">[14]summry!#REF!</definedName>
    <definedName name="種別" localSheetId="2">[2]summry!#REF!</definedName>
    <definedName name="種別" localSheetId="12">[14]summry!#REF!</definedName>
    <definedName name="種別" localSheetId="8">[2]summry!#REF!</definedName>
    <definedName name="種別" localSheetId="16">[14]summry!#REF!</definedName>
    <definedName name="種別" localSheetId="21">[14]summry!#REF!</definedName>
    <definedName name="種別" localSheetId="25">[14]summry!#REF!</definedName>
    <definedName name="種別" localSheetId="29">[14]summry!#REF!</definedName>
    <definedName name="種別" localSheetId="30">[14]summry!#REF!</definedName>
    <definedName name="種別" localSheetId="4">[2]summry!#REF!</definedName>
    <definedName name="種別" localSheetId="0">[2]summry!#REF!</definedName>
    <definedName name="種別" localSheetId="1">[2]summry!#REF!</definedName>
    <definedName name="種別" localSheetId="31">[14]summry!#REF!</definedName>
    <definedName name="種別" localSheetId="32">[14]summry!#REF!</definedName>
    <definedName name="種別">[14]summry!#REF!</definedName>
    <definedName name="端数処理_処理" localSheetId="2">#REF!</definedName>
    <definedName name="端数処理_処理" localSheetId="8">#REF!</definedName>
    <definedName name="端数処理_処理" localSheetId="4">#REF!</definedName>
    <definedName name="端数処理_処理" localSheetId="0">#REF!</definedName>
    <definedName name="端数処理_処理" localSheetId="1">#REF!</definedName>
    <definedName name="端数処理_処理">[3]条件!$B$17</definedName>
    <definedName name="端数処理_加工" localSheetId="2">#REF!</definedName>
    <definedName name="端数処理_加工" localSheetId="8">#REF!</definedName>
    <definedName name="端数処理_加工" localSheetId="4">#REF!</definedName>
    <definedName name="端数処理_加工" localSheetId="0">#REF!</definedName>
    <definedName name="端数処理_加工" localSheetId="1">#REF!</definedName>
    <definedName name="端数処理_加工">[3]条件!$C$17</definedName>
    <definedName name="端数処理_材料" localSheetId="2">#REF!</definedName>
    <definedName name="端数処理_材料" localSheetId="8">#REF!</definedName>
    <definedName name="端数処理_材料" localSheetId="4">#REF!</definedName>
    <definedName name="端数処理_材料" localSheetId="0">#REF!</definedName>
    <definedName name="端数処理_材料" localSheetId="1">#REF!</definedName>
    <definedName name="端数処理_材料">[3]条件!$A$17</definedName>
    <definedName name="端数処理_材料UP">[3]条件!$D$17</definedName>
    <definedName name="端数処理_金型係数">[3]条件!$E$17</definedName>
    <definedName name="端数処理一覧">[3]List!$M$4:$N$6</definedName>
    <definedName name="管理費" localSheetId="13">#REF!</definedName>
    <definedName name="管理費" localSheetId="2">#REF!</definedName>
    <definedName name="管理費" localSheetId="12">#REF!</definedName>
    <definedName name="管理費" localSheetId="8">#REF!</definedName>
    <definedName name="管理費" localSheetId="16">#REF!</definedName>
    <definedName name="管理費" localSheetId="21">#REF!</definedName>
    <definedName name="管理費" localSheetId="25">#REF!</definedName>
    <definedName name="管理費" localSheetId="29">#REF!</definedName>
    <definedName name="管理費" localSheetId="30">#REF!</definedName>
    <definedName name="管理費" localSheetId="4">#REF!</definedName>
    <definedName name="管理費" localSheetId="0">#REF!</definedName>
    <definedName name="管理費" localSheetId="1">#REF!</definedName>
    <definedName name="管理費" localSheetId="31">#REF!</definedName>
    <definedName name="管理費" localSheetId="32">#REF!</definedName>
    <definedName name="管理費">#REF!</definedName>
    <definedName name="管理費_下搬送" localSheetId="13">#REF!</definedName>
    <definedName name="管理費_下搬送" localSheetId="2">#REF!</definedName>
    <definedName name="管理費_下搬送" localSheetId="12">#REF!</definedName>
    <definedName name="管理費_下搬送" localSheetId="8">#REF!</definedName>
    <definedName name="管理費_下搬送" localSheetId="16">#REF!</definedName>
    <definedName name="管理費_下搬送" localSheetId="21">#REF!</definedName>
    <definedName name="管理費_下搬送" localSheetId="25">#REF!</definedName>
    <definedName name="管理費_下搬送" localSheetId="29">#REF!</definedName>
    <definedName name="管理費_下搬送" localSheetId="30">#REF!</definedName>
    <definedName name="管理費_下搬送" localSheetId="4">#REF!</definedName>
    <definedName name="管理費_下搬送" localSheetId="0">#REF!</definedName>
    <definedName name="管理費_下搬送" localSheetId="1">#REF!</definedName>
    <definedName name="管理費_下搬送" localSheetId="31">#REF!</definedName>
    <definedName name="管理費_下搬送" localSheetId="32">#REF!</definedName>
    <definedName name="管理費_下搬送">#REF!</definedName>
    <definedName name="能率セット">[3]List!$K$4:$K$21</definedName>
    <definedName name="能率ｾｯﾄ1" localSheetId="2">#REF!</definedName>
    <definedName name="能率ｾｯﾄ1" localSheetId="8">#REF!</definedName>
    <definedName name="能率ｾｯﾄ1" localSheetId="4">#REF!</definedName>
    <definedName name="能率ｾｯﾄ1" localSheetId="0">#REF!</definedName>
    <definedName name="能率ｾｯﾄ1" localSheetId="1">#REF!</definedName>
    <definedName name="能率ｾｯﾄ1">[5]条件!$B$5</definedName>
    <definedName name="能率ｾｯﾄ2" localSheetId="2">#REF!</definedName>
    <definedName name="能率ｾｯﾄ2" localSheetId="8">#REF!</definedName>
    <definedName name="能率ｾｯﾄ2" localSheetId="4">#REF!</definedName>
    <definedName name="能率ｾｯﾄ2" localSheetId="0">#REF!</definedName>
    <definedName name="能率ｾｯﾄ2" localSheetId="1">#REF!</definedName>
    <definedName name="能率ｾｯﾄ2">[5]条件!$C$5</definedName>
    <definedName name="能率ｾｯﾄ3" localSheetId="2">#REF!</definedName>
    <definedName name="能率ｾｯﾄ3" localSheetId="8">#REF!</definedName>
    <definedName name="能率ｾｯﾄ3" localSheetId="4">#REF!</definedName>
    <definedName name="能率ｾｯﾄ3" localSheetId="0">#REF!</definedName>
    <definedName name="能率ｾｯﾄ3" localSheetId="1">#REF!</definedName>
    <definedName name="能率ｾｯﾄ3">[5]条件!$D$5</definedName>
    <definedName name="能率ｾｯﾄ4" localSheetId="2">#REF!</definedName>
    <definedName name="能率ｾｯﾄ4" localSheetId="8">#REF!</definedName>
    <definedName name="能率ｾｯﾄ4" localSheetId="4">#REF!</definedName>
    <definedName name="能率ｾｯﾄ4" localSheetId="0">#REF!</definedName>
    <definedName name="能率ｾｯﾄ4" localSheetId="1">#REF!</definedName>
    <definedName name="能率ｾｯﾄ4">[5]条件!$E$5</definedName>
    <definedName name="能率ｾｯﾄ5" localSheetId="8">[8]条件!$F$5</definedName>
    <definedName name="能率ｾｯﾄ5" localSheetId="0">[8]条件!$F$5</definedName>
    <definedName name="能率ｾｯﾄ5" localSheetId="1">[8]条件!$F$5</definedName>
    <definedName name="能率ｾｯﾄ5">[5]条件!$F$5</definedName>
    <definedName name="般一成果評価一覧2_1" localSheetId="13">#REF!</definedName>
    <definedName name="般一成果評価一覧2_1" localSheetId="12">#REF!</definedName>
    <definedName name="般一成果評価一覧2_1" localSheetId="16">#REF!</definedName>
    <definedName name="般一成果評価一覧2_1" localSheetId="21">#REF!</definedName>
    <definedName name="般一成果評価一覧2_1" localSheetId="25">#REF!</definedName>
    <definedName name="般一成果評価一覧2_1" localSheetId="29">#REF!</definedName>
    <definedName name="般一成果評価一覧2_1" localSheetId="30">#REF!</definedName>
    <definedName name="般一成果評価一覧2_1" localSheetId="31">#REF!</definedName>
    <definedName name="般一成果評価一覧2_1" localSheetId="32">#REF!</definedName>
    <definedName name="般一成果評価一覧2_1">#REF!</definedName>
    <definedName name="般一成果評価一覧2_2" localSheetId="13">#REF!</definedName>
    <definedName name="般一成果評価一覧2_2" localSheetId="12">#REF!</definedName>
    <definedName name="般一成果評価一覧2_2" localSheetId="16">#REF!</definedName>
    <definedName name="般一成果評価一覧2_2" localSheetId="21">#REF!</definedName>
    <definedName name="般一成果評価一覧2_2" localSheetId="25">#REF!</definedName>
    <definedName name="般一成果評価一覧2_2" localSheetId="29">#REF!</definedName>
    <definedName name="般一成果評価一覧2_2" localSheetId="30">#REF!</definedName>
    <definedName name="般一成果評価一覧2_2" localSheetId="31">#REF!</definedName>
    <definedName name="般一成果評価一覧2_2" localSheetId="32">#REF!</definedName>
    <definedName name="般一成果評価一覧2_2">#REF!</definedName>
    <definedName name="般一成果評価一覧３" localSheetId="13">#REF!</definedName>
    <definedName name="般一成果評価一覧３" localSheetId="12">#REF!</definedName>
    <definedName name="般一成果評価一覧３" localSheetId="16">#REF!</definedName>
    <definedName name="般一成果評価一覧３" localSheetId="21">#REF!</definedName>
    <definedName name="般一成果評価一覧３" localSheetId="25">#REF!</definedName>
    <definedName name="般一成果評価一覧３" localSheetId="29">#REF!</definedName>
    <definedName name="般一成果評価一覧３" localSheetId="30">#REF!</definedName>
    <definedName name="般一成果評価一覧３" localSheetId="31">#REF!</definedName>
    <definedName name="般一成果評価一覧３" localSheetId="32">#REF!</definedName>
    <definedName name="般一成果評価一覧３">#REF!</definedName>
    <definedName name="般一成果評価一覧３の重複レコード" localSheetId="13">#REF!</definedName>
    <definedName name="般一成果評価一覧３の重複レコード" localSheetId="12">#REF!</definedName>
    <definedName name="般一成果評価一覧３の重複レコード" localSheetId="16">#REF!</definedName>
    <definedName name="般一成果評価一覧３の重複レコード" localSheetId="21">#REF!</definedName>
    <definedName name="般一成果評価一覧３の重複レコード" localSheetId="25">#REF!</definedName>
    <definedName name="般一成果評価一覧３の重複レコード" localSheetId="29">#REF!</definedName>
    <definedName name="般一成果評価一覧３の重複レコード" localSheetId="30">#REF!</definedName>
    <definedName name="般一成果評価一覧３の重複レコード" localSheetId="31">#REF!</definedName>
    <definedName name="般一成果評価一覧３の重複レコード" localSheetId="32">#REF!</definedName>
    <definedName name="般一成果評価一覧３の重複レコード">#REF!</definedName>
    <definedName name="補正_シボ" localSheetId="13">#REF!</definedName>
    <definedName name="補正_シボ" localSheetId="12">#REF!</definedName>
    <definedName name="補正_シボ" localSheetId="16">#REF!</definedName>
    <definedName name="補正_シボ" localSheetId="21">#REF!</definedName>
    <definedName name="補正_シボ" localSheetId="25">#REF!</definedName>
    <definedName name="補正_シボ" localSheetId="29">#REF!</definedName>
    <definedName name="補正_シボ" localSheetId="30">#REF!</definedName>
    <definedName name="補正_シボ" localSheetId="31">#REF!</definedName>
    <definedName name="補正_シボ" localSheetId="32">#REF!</definedName>
    <definedName name="補正_シボ">#REF!</definedName>
    <definedName name="補正_ピンスライド" localSheetId="13">#REF!</definedName>
    <definedName name="補正_ピンスライド" localSheetId="12">#REF!</definedName>
    <definedName name="補正_ピンスライド" localSheetId="16">#REF!</definedName>
    <definedName name="補正_ピンスライド" localSheetId="21">#REF!</definedName>
    <definedName name="補正_ピンスライド" localSheetId="25">#REF!</definedName>
    <definedName name="補正_ピンスライド" localSheetId="29">#REF!</definedName>
    <definedName name="補正_ピンスライド" localSheetId="30">#REF!</definedName>
    <definedName name="補正_ピンスライド" localSheetId="31">#REF!</definedName>
    <definedName name="補正_ピンスライド" localSheetId="32">#REF!</definedName>
    <definedName name="補正_ピンスライド">#REF!</definedName>
    <definedName name="補正_基準" localSheetId="13">#REF!</definedName>
    <definedName name="補正_基準" localSheetId="12">#REF!</definedName>
    <definedName name="補正_基準" localSheetId="16">#REF!</definedName>
    <definedName name="補正_基準" localSheetId="21">#REF!</definedName>
    <definedName name="補正_基準" localSheetId="25">#REF!</definedName>
    <definedName name="補正_基準" localSheetId="29">#REF!</definedName>
    <definedName name="補正_基準" localSheetId="30">#REF!</definedName>
    <definedName name="補正_基準" localSheetId="31">#REF!</definedName>
    <definedName name="補正_基準" localSheetId="32">#REF!</definedName>
    <definedName name="補正_基準">#REF!</definedName>
    <definedName name="補正_面スライド" localSheetId="13">#REF!</definedName>
    <definedName name="補正_面スライド" localSheetId="12">#REF!</definedName>
    <definedName name="補正_面スライド" localSheetId="16">#REF!</definedName>
    <definedName name="補正_面スライド" localSheetId="21">#REF!</definedName>
    <definedName name="補正_面スライド" localSheetId="25">#REF!</definedName>
    <definedName name="補正_面スライド" localSheetId="29">#REF!</definedName>
    <definedName name="補正_面スライド" localSheetId="30">#REF!</definedName>
    <definedName name="補正_面スライド" localSheetId="31">#REF!</definedName>
    <definedName name="補正_面スライド" localSheetId="32">#REF!</definedName>
    <definedName name="補正_面スライド">#REF!</definedName>
    <definedName name="製_営4_8" localSheetId="13">#REF!,#REF!,#REF!,#REF!,#REF!,#REF!,#REF!,#REF!,#REF!,#REF!,#REF!,#REF!</definedName>
    <definedName name="製_営4_8" localSheetId="12">#REF!,#REF!,#REF!,#REF!,#REF!,#REF!,#REF!,#REF!,#REF!,#REF!,#REF!,#REF!</definedName>
    <definedName name="製_営4_8" localSheetId="16">#REF!,#REF!,#REF!,#REF!,#REF!,#REF!,#REF!,#REF!,#REF!,#REF!,#REF!,#REF!</definedName>
    <definedName name="製_営4_8" localSheetId="21">#REF!,#REF!,#REF!,#REF!,#REF!,#REF!,#REF!,#REF!,#REF!,#REF!,#REF!,#REF!</definedName>
    <definedName name="製_営4_8" localSheetId="25">#REF!,#REF!,#REF!,#REF!,#REF!,#REF!,#REF!,#REF!,#REF!,#REF!,#REF!,#REF!</definedName>
    <definedName name="製_営4_8" localSheetId="29">#REF!,#REF!,#REF!,#REF!,#REF!,#REF!,#REF!,#REF!,#REF!,#REF!,#REF!,#REF!</definedName>
    <definedName name="製_営4_8" localSheetId="30">#REF!,#REF!,#REF!,#REF!,#REF!,#REF!,#REF!,#REF!,#REF!,#REF!,#REF!,#REF!</definedName>
    <definedName name="製_営4_8" localSheetId="31">#REF!,#REF!,#REF!,#REF!,#REF!,#REF!,#REF!,#REF!,#REF!,#REF!,#REF!,#REF!</definedName>
    <definedName name="製_営4_8" localSheetId="32">#REF!,#REF!,#REF!,#REF!,#REF!,#REF!,#REF!,#REF!,#REF!,#REF!,#REF!,#REF!</definedName>
    <definedName name="製_営4_8">#REF!,#REF!,#REF!,#REF!,#REF!,#REF!,#REF!,#REF!,#REF!,#REF!,#REF!,#REF!</definedName>
    <definedName name="見積り版数範囲" localSheetId="13">#REF!</definedName>
    <definedName name="見積り版数範囲" localSheetId="12">#REF!</definedName>
    <definedName name="見積り版数範囲" localSheetId="16">#REF!</definedName>
    <definedName name="見積り版数範囲" localSheetId="21">#REF!</definedName>
    <definedName name="見積り版数範囲" localSheetId="25">#REF!</definedName>
    <definedName name="見積り版数範囲" localSheetId="29">#REF!</definedName>
    <definedName name="見積り版数範囲" localSheetId="30">#REF!</definedName>
    <definedName name="見積り版数範囲" localSheetId="31">#REF!</definedName>
    <definedName name="見積り版数範囲" localSheetId="32">#REF!</definedName>
    <definedName name="見積り版数範囲">#REF!</definedName>
    <definedName name="見積り詳細" localSheetId="13">#REF!</definedName>
    <definedName name="見積り詳細" localSheetId="2">#REF!</definedName>
    <definedName name="見積り詳細" localSheetId="12">#REF!</definedName>
    <definedName name="見積り詳細" localSheetId="8">#REF!</definedName>
    <definedName name="見積り詳細" localSheetId="16">#REF!</definedName>
    <definedName name="見積り詳細" localSheetId="21">#REF!</definedName>
    <definedName name="見積り詳細" localSheetId="25">#REF!</definedName>
    <definedName name="見積り詳細" localSheetId="29">#REF!</definedName>
    <definedName name="見積り詳細" localSheetId="30">#REF!</definedName>
    <definedName name="見積り詳細" localSheetId="4">#REF!</definedName>
    <definedName name="見積り詳細" localSheetId="0">#REF!</definedName>
    <definedName name="見積り詳細" localSheetId="1">#REF!</definedName>
    <definedName name="見積り詳細" localSheetId="31">#REF!</definedName>
    <definedName name="見積り詳細" localSheetId="32">#REF!</definedName>
    <definedName name="見積り詳細">#REF!</definedName>
    <definedName name="見積り詳細_提出" localSheetId="13">#REF!</definedName>
    <definedName name="見積り詳細_提出" localSheetId="12">#REF!</definedName>
    <definedName name="見積り詳細_提出" localSheetId="16">#REF!</definedName>
    <definedName name="見積り詳細_提出" localSheetId="21">#REF!</definedName>
    <definedName name="見積り詳細_提出" localSheetId="25">#REF!</definedName>
    <definedName name="見積り詳細_提出" localSheetId="29">#REF!</definedName>
    <definedName name="見積り詳細_提出" localSheetId="30">#REF!</definedName>
    <definedName name="見積り詳細_提出" localSheetId="31">#REF!</definedName>
    <definedName name="見積り詳細_提出" localSheetId="32">#REF!</definedName>
    <definedName name="見積り詳細_提出">#REF!</definedName>
    <definedName name="見積り詳細_査定" localSheetId="13">#REF!</definedName>
    <definedName name="見積り詳細_査定" localSheetId="12">#REF!</definedName>
    <definedName name="見積り詳細_査定" localSheetId="16">#REF!</definedName>
    <definedName name="見積り詳細_査定" localSheetId="21">#REF!</definedName>
    <definedName name="見積り詳細_査定" localSheetId="25">#REF!</definedName>
    <definedName name="見積り詳細_査定" localSheetId="29">#REF!</definedName>
    <definedName name="見積り詳細_査定" localSheetId="30">#REF!</definedName>
    <definedName name="見積り詳細_査定" localSheetId="31">#REF!</definedName>
    <definedName name="見積り詳細_査定" localSheetId="32">#REF!</definedName>
    <definedName name="見積り詳細_査定">#REF!</definedName>
    <definedName name="親加工種_TPU" localSheetId="13">#REF!</definedName>
    <definedName name="親加工種_TPU" localSheetId="2">#REF!</definedName>
    <definedName name="親加工種_TPU" localSheetId="12">#REF!</definedName>
    <definedName name="親加工種_TPU" localSheetId="8">#REF!</definedName>
    <definedName name="親加工種_TPU" localSheetId="16">#REF!</definedName>
    <definedName name="親加工種_TPU" localSheetId="21">#REF!</definedName>
    <definedName name="親加工種_TPU" localSheetId="25">#REF!</definedName>
    <definedName name="親加工種_TPU" localSheetId="29">#REF!</definedName>
    <definedName name="親加工種_TPU" localSheetId="30">#REF!</definedName>
    <definedName name="親加工種_TPU" localSheetId="4">#REF!</definedName>
    <definedName name="親加工種_TPU" localSheetId="0">#REF!</definedName>
    <definedName name="親加工種_TPU" localSheetId="1">#REF!</definedName>
    <definedName name="親加工種_TPU" localSheetId="31">#REF!</definedName>
    <definedName name="親加工種_TPU" localSheetId="32">#REF!</definedName>
    <definedName name="親加工種_TPU">#REF!</definedName>
    <definedName name="親加工種_下搬送" localSheetId="13">#REF!</definedName>
    <definedName name="親加工種_下搬送" localSheetId="2">#REF!</definedName>
    <definedName name="親加工種_下搬送" localSheetId="12">#REF!</definedName>
    <definedName name="親加工種_下搬送" localSheetId="8">#REF!</definedName>
    <definedName name="親加工種_下搬送" localSheetId="16">#REF!</definedName>
    <definedName name="親加工種_下搬送" localSheetId="21">#REF!</definedName>
    <definedName name="親加工種_下搬送" localSheetId="25">#REF!</definedName>
    <definedName name="親加工種_下搬送" localSheetId="29">#REF!</definedName>
    <definedName name="親加工種_下搬送" localSheetId="30">#REF!</definedName>
    <definedName name="親加工種_下搬送" localSheetId="4">#REF!</definedName>
    <definedName name="親加工種_下搬送" localSheetId="0">#REF!</definedName>
    <definedName name="親加工種_下搬送" localSheetId="1">#REF!</definedName>
    <definedName name="親加工種_下搬送" localSheetId="31">#REF!</definedName>
    <definedName name="親加工種_下搬送" localSheetId="32">#REF!</definedName>
    <definedName name="親加工種_下搬送">#REF!</definedName>
    <definedName name="試作査定用" localSheetId="13">#REF!</definedName>
    <definedName name="試作査定用" localSheetId="2">#REF!</definedName>
    <definedName name="試作査定用" localSheetId="12">#REF!</definedName>
    <definedName name="試作査定用" localSheetId="8">#REF!</definedName>
    <definedName name="試作査定用" localSheetId="16">#REF!</definedName>
    <definedName name="試作査定用" localSheetId="21">#REF!</definedName>
    <definedName name="試作査定用" localSheetId="25">#REF!</definedName>
    <definedName name="試作査定用" localSheetId="29">#REF!</definedName>
    <definedName name="試作査定用" localSheetId="30">#REF!</definedName>
    <definedName name="試作査定用" localSheetId="4">#REF!</definedName>
    <definedName name="試作査定用" localSheetId="0">#REF!</definedName>
    <definedName name="試作査定用" localSheetId="1">#REF!</definedName>
    <definedName name="試作査定用" localSheetId="31">#REF!</definedName>
    <definedName name="試作査定用" localSheetId="32">#REF!</definedName>
    <definedName name="試作査定用">#REF!</definedName>
    <definedName name="試作用" localSheetId="13">#REF!</definedName>
    <definedName name="試作用" localSheetId="2">#REF!</definedName>
    <definedName name="試作用" localSheetId="12">#REF!</definedName>
    <definedName name="試作用" localSheetId="8">#REF!</definedName>
    <definedName name="試作用" localSheetId="16">#REF!</definedName>
    <definedName name="試作用" localSheetId="21">#REF!</definedName>
    <definedName name="試作用" localSheetId="25">#REF!</definedName>
    <definedName name="試作用" localSheetId="29">#REF!</definedName>
    <definedName name="試作用" localSheetId="30">#REF!</definedName>
    <definedName name="試作用" localSheetId="4">#REF!</definedName>
    <definedName name="試作用" localSheetId="0">#REF!</definedName>
    <definedName name="試作用" localSheetId="1">#REF!</definedName>
    <definedName name="試作用" localSheetId="31">#REF!</definedName>
    <definedName name="試作用" localSheetId="32">#REF!</definedName>
    <definedName name="試作用">#REF!</definedName>
    <definedName name="試作用ﾛｯﾄ1" localSheetId="13">#REF!</definedName>
    <definedName name="試作用ﾛｯﾄ1" localSheetId="2">#REF!</definedName>
    <definedName name="試作用ﾛｯﾄ1" localSheetId="12">#REF!</definedName>
    <definedName name="試作用ﾛｯﾄ1" localSheetId="8">#REF!</definedName>
    <definedName name="試作用ﾛｯﾄ1" localSheetId="16">#REF!</definedName>
    <definedName name="試作用ﾛｯﾄ1" localSheetId="21">#REF!</definedName>
    <definedName name="試作用ﾛｯﾄ1" localSheetId="25">#REF!</definedName>
    <definedName name="試作用ﾛｯﾄ1" localSheetId="29">#REF!</definedName>
    <definedName name="試作用ﾛｯﾄ1" localSheetId="30">#REF!</definedName>
    <definedName name="試作用ﾛｯﾄ1" localSheetId="4">#REF!</definedName>
    <definedName name="試作用ﾛｯﾄ1" localSheetId="0">#REF!</definedName>
    <definedName name="試作用ﾛｯﾄ1" localSheetId="1">#REF!</definedName>
    <definedName name="試作用ﾛｯﾄ1" localSheetId="31">#REF!</definedName>
    <definedName name="試作用ﾛｯﾄ1" localSheetId="32">#REF!</definedName>
    <definedName name="試作用ﾛｯﾄ1">#REF!</definedName>
    <definedName name="試作用ﾛｯﾄ10" localSheetId="13">#REF!</definedName>
    <definedName name="試作用ﾛｯﾄ10" localSheetId="2">#REF!</definedName>
    <definedName name="試作用ﾛｯﾄ10" localSheetId="12">#REF!</definedName>
    <definedName name="試作用ﾛｯﾄ10" localSheetId="8">#REF!</definedName>
    <definedName name="試作用ﾛｯﾄ10" localSheetId="16">#REF!</definedName>
    <definedName name="試作用ﾛｯﾄ10" localSheetId="21">#REF!</definedName>
    <definedName name="試作用ﾛｯﾄ10" localSheetId="25">#REF!</definedName>
    <definedName name="試作用ﾛｯﾄ10" localSheetId="29">#REF!</definedName>
    <definedName name="試作用ﾛｯﾄ10" localSheetId="30">#REF!</definedName>
    <definedName name="試作用ﾛｯﾄ10" localSheetId="4">#REF!</definedName>
    <definedName name="試作用ﾛｯﾄ10" localSheetId="0">#REF!</definedName>
    <definedName name="試作用ﾛｯﾄ10" localSheetId="1">#REF!</definedName>
    <definedName name="試作用ﾛｯﾄ10" localSheetId="31">#REF!</definedName>
    <definedName name="試作用ﾛｯﾄ10" localSheetId="32">#REF!</definedName>
    <definedName name="試作用ﾛｯﾄ10">#REF!</definedName>
    <definedName name="試作用ﾛｯﾄ4" localSheetId="13">#REF!</definedName>
    <definedName name="試作用ﾛｯﾄ4" localSheetId="2">#REF!</definedName>
    <definedName name="試作用ﾛｯﾄ4" localSheetId="12">#REF!</definedName>
    <definedName name="試作用ﾛｯﾄ4" localSheetId="8">#REF!</definedName>
    <definedName name="試作用ﾛｯﾄ4" localSheetId="16">#REF!</definedName>
    <definedName name="試作用ﾛｯﾄ4" localSheetId="21">#REF!</definedName>
    <definedName name="試作用ﾛｯﾄ4" localSheetId="25">#REF!</definedName>
    <definedName name="試作用ﾛｯﾄ4" localSheetId="29">#REF!</definedName>
    <definedName name="試作用ﾛｯﾄ4" localSheetId="30">#REF!</definedName>
    <definedName name="試作用ﾛｯﾄ4" localSheetId="4">#REF!</definedName>
    <definedName name="試作用ﾛｯﾄ4" localSheetId="0">#REF!</definedName>
    <definedName name="試作用ﾛｯﾄ4" localSheetId="1">#REF!</definedName>
    <definedName name="試作用ﾛｯﾄ4" localSheetId="31">#REF!</definedName>
    <definedName name="試作用ﾛｯﾄ4" localSheetId="32">#REF!</definedName>
    <definedName name="試作用ﾛｯﾄ4">#REF!</definedName>
    <definedName name="購入副費">'[15]P02.詳細'!$V$92</definedName>
    <definedName name="購入品検索キー列">[3]購入関連見積り一覧!$A$5:$A$438</definedName>
    <definedName name="購入費詳細リンク範囲" localSheetId="13">#REF!</definedName>
    <definedName name="購入費詳細リンク範囲" localSheetId="12">#REF!</definedName>
    <definedName name="購入費詳細リンク範囲" localSheetId="16">#REF!</definedName>
    <definedName name="購入費詳細リンク範囲" localSheetId="21">#REF!</definedName>
    <definedName name="購入費詳細リンク範囲" localSheetId="25">#REF!</definedName>
    <definedName name="購入費詳細リンク範囲" localSheetId="29">#REF!</definedName>
    <definedName name="購入費詳細リンク範囲" localSheetId="30">#REF!</definedName>
    <definedName name="購入費詳細リンク範囲" localSheetId="31">#REF!</definedName>
    <definedName name="購入費詳細リンク範囲" localSheetId="32">#REF!</definedName>
    <definedName name="購入費詳細リンク範囲">#REF!</definedName>
    <definedName name="購入関連" localSheetId="8">[10]List!$D$20</definedName>
    <definedName name="購入関連" localSheetId="0">[10]List!$D$20</definedName>
    <definedName name="購入関連" localSheetId="1">[10]List!$D$20</definedName>
    <definedName name="購入関連">[9]List!$D$20</definedName>
    <definedName name="購入関連リンク範囲" localSheetId="13">#REF!</definedName>
    <definedName name="購入関連リンク範囲" localSheetId="12">#REF!</definedName>
    <definedName name="購入関連リンク範囲" localSheetId="16">#REF!</definedName>
    <definedName name="購入関連リンク範囲" localSheetId="21">#REF!</definedName>
    <definedName name="購入関連リンク範囲" localSheetId="25">#REF!</definedName>
    <definedName name="購入関連リンク範囲" localSheetId="29">#REF!</definedName>
    <definedName name="購入関連リンク範囲" localSheetId="30">#REF!</definedName>
    <definedName name="購入関連リンク範囲" localSheetId="31">#REF!</definedName>
    <definedName name="購入関連リンク範囲" localSheetId="32">#REF!</definedName>
    <definedName name="購入関連リンク範囲">#REF!</definedName>
    <definedName name="購入関連参照先一覧">[3]List!$P$4:$P$7</definedName>
    <definedName name="購入関連見積り一覧" localSheetId="2">#REF!</definedName>
    <definedName name="購入関連見積り一覧" localSheetId="8">#REF!</definedName>
    <definedName name="購入関連見積り一覧" localSheetId="4">#REF!</definedName>
    <definedName name="購入関連見積り一覧" localSheetId="0">#REF!</definedName>
    <definedName name="購入関連見積り一覧" localSheetId="1">#REF!</definedName>
    <definedName name="購入関連見積り一覧">[3]購入関連見積り一覧!$A$5:$BH$438</definedName>
    <definedName name="部品形状" localSheetId="13">#REF!</definedName>
    <definedName name="部品形状" localSheetId="12">#REF!</definedName>
    <definedName name="部品形状" localSheetId="16">#REF!</definedName>
    <definedName name="部品形状" localSheetId="21">#REF!</definedName>
    <definedName name="部品形状" localSheetId="25">#REF!</definedName>
    <definedName name="部品形状" localSheetId="29">#REF!</definedName>
    <definedName name="部品形状" localSheetId="30">#REF!</definedName>
    <definedName name="部品形状" localSheetId="31">#REF!</definedName>
    <definedName name="部品形状" localSheetId="32">#REF!</definedName>
    <definedName name="部品形状">#REF!</definedName>
    <definedName name="部品形状List" localSheetId="13">#REF!</definedName>
    <definedName name="部品形状List" localSheetId="12">#REF!</definedName>
    <definedName name="部品形状List" localSheetId="16">#REF!</definedName>
    <definedName name="部品形状List" localSheetId="21">#REF!</definedName>
    <definedName name="部品形状List" localSheetId="25">#REF!</definedName>
    <definedName name="部品形状List" localSheetId="29">#REF!</definedName>
    <definedName name="部品形状List" localSheetId="30">#REF!</definedName>
    <definedName name="部品形状List" localSheetId="31">#REF!</definedName>
    <definedName name="部品形状List" localSheetId="32">#REF!</definedName>
    <definedName name="部品形状List">#REF!</definedName>
    <definedName name="量産査定用" localSheetId="13">#REF!</definedName>
    <definedName name="量産査定用" localSheetId="2">#REF!</definedName>
    <definedName name="量産査定用" localSheetId="12">#REF!</definedName>
    <definedName name="量産査定用" localSheetId="8">#REF!</definedName>
    <definedName name="量産査定用" localSheetId="16">#REF!</definedName>
    <definedName name="量産査定用" localSheetId="21">#REF!</definedName>
    <definedName name="量産査定用" localSheetId="25">#REF!</definedName>
    <definedName name="量産査定用" localSheetId="29">#REF!</definedName>
    <definedName name="量産査定用" localSheetId="30">#REF!</definedName>
    <definedName name="量産査定用" localSheetId="4">#REF!</definedName>
    <definedName name="量産査定用" localSheetId="0">#REF!</definedName>
    <definedName name="量産査定用" localSheetId="1">#REF!</definedName>
    <definedName name="量産査定用" localSheetId="31">#REF!</definedName>
    <definedName name="量産査定用" localSheetId="32">#REF!</definedName>
    <definedName name="量産査定用">#REF!</definedName>
    <definedName name="量産用" localSheetId="13">#REF!</definedName>
    <definedName name="量産用" localSheetId="2">#REF!</definedName>
    <definedName name="量産用" localSheetId="12">#REF!</definedName>
    <definedName name="量産用" localSheetId="8">#REF!</definedName>
    <definedName name="量産用" localSheetId="16">#REF!</definedName>
    <definedName name="量産用" localSheetId="21">#REF!</definedName>
    <definedName name="量産用" localSheetId="25">#REF!</definedName>
    <definedName name="量産用" localSheetId="29">#REF!</definedName>
    <definedName name="量産用" localSheetId="30">#REF!</definedName>
    <definedName name="量産用" localSheetId="4">#REF!</definedName>
    <definedName name="量産用" localSheetId="0">#REF!</definedName>
    <definedName name="量産用" localSheetId="1">#REF!</definedName>
    <definedName name="量産用" localSheetId="31">#REF!</definedName>
    <definedName name="量産用" localSheetId="32">#REF!</definedName>
    <definedName name="量産用">#REF!</definedName>
    <definedName name="量産用ﾛｯﾄ100" localSheetId="13">#REF!</definedName>
    <definedName name="量産用ﾛｯﾄ100" localSheetId="2">#REF!</definedName>
    <definedName name="量産用ﾛｯﾄ100" localSheetId="12">#REF!</definedName>
    <definedName name="量産用ﾛｯﾄ100" localSheetId="8">#REF!</definedName>
    <definedName name="量産用ﾛｯﾄ100" localSheetId="16">#REF!</definedName>
    <definedName name="量産用ﾛｯﾄ100" localSheetId="21">#REF!</definedName>
    <definedName name="量産用ﾛｯﾄ100" localSheetId="25">#REF!</definedName>
    <definedName name="量産用ﾛｯﾄ100" localSheetId="29">#REF!</definedName>
    <definedName name="量産用ﾛｯﾄ100" localSheetId="30">#REF!</definedName>
    <definedName name="量産用ﾛｯﾄ100" localSheetId="4">#REF!</definedName>
    <definedName name="量産用ﾛｯﾄ100" localSheetId="0">#REF!</definedName>
    <definedName name="量産用ﾛｯﾄ100" localSheetId="1">#REF!</definedName>
    <definedName name="量産用ﾛｯﾄ100" localSheetId="31">#REF!</definedName>
    <definedName name="量産用ﾛｯﾄ100" localSheetId="32">#REF!</definedName>
    <definedName name="量産用ﾛｯﾄ100">#REF!</definedName>
    <definedName name="量産用ﾛｯﾄ1000" localSheetId="13">#REF!</definedName>
    <definedName name="量産用ﾛｯﾄ1000" localSheetId="2">#REF!</definedName>
    <definedName name="量産用ﾛｯﾄ1000" localSheetId="12">#REF!</definedName>
    <definedName name="量産用ﾛｯﾄ1000" localSheetId="8">#REF!</definedName>
    <definedName name="量産用ﾛｯﾄ1000" localSheetId="16">#REF!</definedName>
    <definedName name="量産用ﾛｯﾄ1000" localSheetId="21">#REF!</definedName>
    <definedName name="量産用ﾛｯﾄ1000" localSheetId="25">#REF!</definedName>
    <definedName name="量産用ﾛｯﾄ1000" localSheetId="29">#REF!</definedName>
    <definedName name="量産用ﾛｯﾄ1000" localSheetId="30">#REF!</definedName>
    <definedName name="量産用ﾛｯﾄ1000" localSheetId="4">#REF!</definedName>
    <definedName name="量産用ﾛｯﾄ1000" localSheetId="0">#REF!</definedName>
    <definedName name="量産用ﾛｯﾄ1000" localSheetId="1">#REF!</definedName>
    <definedName name="量産用ﾛｯﾄ1000" localSheetId="31">#REF!</definedName>
    <definedName name="量産用ﾛｯﾄ1000" localSheetId="32">#REF!</definedName>
    <definedName name="量産用ﾛｯﾄ1000">#REF!</definedName>
    <definedName name="量産用ﾛｯﾄ1001" localSheetId="13">#REF!</definedName>
    <definedName name="量産用ﾛｯﾄ1001" localSheetId="2">#REF!</definedName>
    <definedName name="量産用ﾛｯﾄ1001" localSheetId="12">#REF!</definedName>
    <definedName name="量産用ﾛｯﾄ1001" localSheetId="8">#REF!</definedName>
    <definedName name="量産用ﾛｯﾄ1001" localSheetId="16">#REF!</definedName>
    <definedName name="量産用ﾛｯﾄ1001" localSheetId="21">#REF!</definedName>
    <definedName name="量産用ﾛｯﾄ1001" localSheetId="25">#REF!</definedName>
    <definedName name="量産用ﾛｯﾄ1001" localSheetId="29">#REF!</definedName>
    <definedName name="量産用ﾛｯﾄ1001" localSheetId="30">#REF!</definedName>
    <definedName name="量産用ﾛｯﾄ1001" localSheetId="4">#REF!</definedName>
    <definedName name="量産用ﾛｯﾄ1001" localSheetId="0">#REF!</definedName>
    <definedName name="量産用ﾛｯﾄ1001" localSheetId="1">#REF!</definedName>
    <definedName name="量産用ﾛｯﾄ1001" localSheetId="31">#REF!</definedName>
    <definedName name="量産用ﾛｯﾄ1001" localSheetId="32">#REF!</definedName>
    <definedName name="量産用ﾛｯﾄ1001">#REF!</definedName>
    <definedName name="量産用ﾛｯﾄ300" localSheetId="13">#REF!</definedName>
    <definedName name="量産用ﾛｯﾄ300" localSheetId="2">#REF!</definedName>
    <definedName name="量産用ﾛｯﾄ300" localSheetId="12">#REF!</definedName>
    <definedName name="量産用ﾛｯﾄ300" localSheetId="8">#REF!</definedName>
    <definedName name="量産用ﾛｯﾄ300" localSheetId="16">#REF!</definedName>
    <definedName name="量産用ﾛｯﾄ300" localSheetId="21">#REF!</definedName>
    <definedName name="量産用ﾛｯﾄ300" localSheetId="25">#REF!</definedName>
    <definedName name="量産用ﾛｯﾄ300" localSheetId="29">#REF!</definedName>
    <definedName name="量産用ﾛｯﾄ300" localSheetId="30">#REF!</definedName>
    <definedName name="量産用ﾛｯﾄ300" localSheetId="4">#REF!</definedName>
    <definedName name="量産用ﾛｯﾄ300" localSheetId="0">#REF!</definedName>
    <definedName name="量産用ﾛｯﾄ300" localSheetId="1">#REF!</definedName>
    <definedName name="量産用ﾛｯﾄ300" localSheetId="31">#REF!</definedName>
    <definedName name="量産用ﾛｯﾄ300" localSheetId="32">#REF!</definedName>
    <definedName name="量産用ﾛｯﾄ300">#REF!</definedName>
    <definedName name="量産用ﾛｯﾄ50" localSheetId="13">#REF!</definedName>
    <definedName name="量産用ﾛｯﾄ50" localSheetId="2">#REF!</definedName>
    <definedName name="量産用ﾛｯﾄ50" localSheetId="12">#REF!</definedName>
    <definedName name="量産用ﾛｯﾄ50" localSheetId="8">#REF!</definedName>
    <definedName name="量産用ﾛｯﾄ50" localSheetId="16">#REF!</definedName>
    <definedName name="量産用ﾛｯﾄ50" localSheetId="21">#REF!</definedName>
    <definedName name="量産用ﾛｯﾄ50" localSheetId="25">#REF!</definedName>
    <definedName name="量産用ﾛｯﾄ50" localSheetId="29">#REF!</definedName>
    <definedName name="量産用ﾛｯﾄ50" localSheetId="30">#REF!</definedName>
    <definedName name="量産用ﾛｯﾄ50" localSheetId="4">#REF!</definedName>
    <definedName name="量産用ﾛｯﾄ50" localSheetId="0">#REF!</definedName>
    <definedName name="量産用ﾛｯﾄ50" localSheetId="1">#REF!</definedName>
    <definedName name="量産用ﾛｯﾄ50" localSheetId="31">#REF!</definedName>
    <definedName name="量産用ﾛｯﾄ50" localSheetId="32">#REF!</definedName>
    <definedName name="量産用ﾛｯﾄ50">#REF!</definedName>
    <definedName name="量産用ﾛｯﾄ500" localSheetId="13">#REF!</definedName>
    <definedName name="量産用ﾛｯﾄ500" localSheetId="2">#REF!</definedName>
    <definedName name="量産用ﾛｯﾄ500" localSheetId="12">#REF!</definedName>
    <definedName name="量産用ﾛｯﾄ500" localSheetId="8">#REF!</definedName>
    <definedName name="量産用ﾛｯﾄ500" localSheetId="16">#REF!</definedName>
    <definedName name="量産用ﾛｯﾄ500" localSheetId="21">#REF!</definedName>
    <definedName name="量産用ﾛｯﾄ500" localSheetId="25">#REF!</definedName>
    <definedName name="量産用ﾛｯﾄ500" localSheetId="29">#REF!</definedName>
    <definedName name="量産用ﾛｯﾄ500" localSheetId="30">#REF!</definedName>
    <definedName name="量産用ﾛｯﾄ500" localSheetId="4">#REF!</definedName>
    <definedName name="量産用ﾛｯﾄ500" localSheetId="0">#REF!</definedName>
    <definedName name="量産用ﾛｯﾄ500" localSheetId="1">#REF!</definedName>
    <definedName name="量産用ﾛｯﾄ500" localSheetId="31">#REF!</definedName>
    <definedName name="量産用ﾛｯﾄ500" localSheetId="32">#REF!</definedName>
    <definedName name="量産用ﾛｯﾄ500">#REF!</definedName>
    <definedName name="金型" localSheetId="8">[16]FTEC発注!$X$1:$X$5</definedName>
    <definedName name="金型" localSheetId="0">[16]FTEC発注!$X$1:$X$5</definedName>
    <definedName name="金型" localSheetId="1">[16]FTEC発注!$X$1:$X$5</definedName>
    <definedName name="金型">[17]FTEC発注!$X$1:$X$5</definedName>
    <definedName name="金型係数" localSheetId="8">[8]条件!$B$21:$E$25</definedName>
    <definedName name="金型係数" localSheetId="0">[8]条件!$B$21:$E$25</definedName>
    <definedName name="金型係数" localSheetId="1">[8]条件!$B$21:$E$25</definedName>
    <definedName name="金型係数">[5]条件!$B$21:$E$25</definedName>
    <definedName name="金型係数用加工種" localSheetId="8">[8]条件!$A$21:$A$25</definedName>
    <definedName name="金型係数用加工種" localSheetId="0">[8]条件!$A$21:$A$25</definedName>
    <definedName name="金型係数用加工種" localSheetId="1">[8]条件!$A$21:$A$25</definedName>
    <definedName name="金型係数用加工種">[5]条件!$A$21:$A$25</definedName>
    <definedName name="金額_ｼﾎﾞ" localSheetId="13">#REF!</definedName>
    <definedName name="金額_ｼﾎﾞ" localSheetId="12">#REF!</definedName>
    <definedName name="金額_ｼﾎﾞ" localSheetId="16">#REF!</definedName>
    <definedName name="金額_ｼﾎﾞ" localSheetId="21">#REF!</definedName>
    <definedName name="金額_ｼﾎﾞ" localSheetId="25">#REF!</definedName>
    <definedName name="金額_ｼﾎﾞ" localSheetId="29">#REF!</definedName>
    <definedName name="金額_ｼﾎﾞ" localSheetId="30">#REF!</definedName>
    <definedName name="金額_ｼﾎﾞ" localSheetId="31">#REF!</definedName>
    <definedName name="金額_ｼﾎﾞ" localSheetId="32">#REF!</definedName>
    <definedName name="金額_ｼﾎﾞ">#REF!</definedName>
    <definedName name="金額_ﾋﾟﾝｽﾗｲﾄﾞ" localSheetId="13">#REF!</definedName>
    <definedName name="金額_ﾋﾟﾝｽﾗｲﾄﾞ" localSheetId="12">#REF!</definedName>
    <definedName name="金額_ﾋﾟﾝｽﾗｲﾄﾞ" localSheetId="16">#REF!</definedName>
    <definedName name="金額_ﾋﾟﾝｽﾗｲﾄﾞ" localSheetId="21">#REF!</definedName>
    <definedName name="金額_ﾋﾟﾝｽﾗｲﾄﾞ" localSheetId="25">#REF!</definedName>
    <definedName name="金額_ﾋﾟﾝｽﾗｲﾄﾞ" localSheetId="29">#REF!</definedName>
    <definedName name="金額_ﾋﾟﾝｽﾗｲﾄﾞ" localSheetId="30">#REF!</definedName>
    <definedName name="金額_ﾋﾟﾝｽﾗｲﾄﾞ" localSheetId="31">#REF!</definedName>
    <definedName name="金額_ﾋﾟﾝｽﾗｲﾄﾞ" localSheetId="32">#REF!</definedName>
    <definedName name="金額_ﾋﾟﾝｽﾗｲﾄﾞ">#REF!</definedName>
    <definedName name="金額_文字入れ" localSheetId="13">#REF!</definedName>
    <definedName name="金額_文字入れ" localSheetId="12">#REF!</definedName>
    <definedName name="金額_文字入れ" localSheetId="16">#REF!</definedName>
    <definedName name="金額_文字入れ" localSheetId="21">#REF!</definedName>
    <definedName name="金額_文字入れ" localSheetId="25">#REF!</definedName>
    <definedName name="金額_文字入れ" localSheetId="29">#REF!</definedName>
    <definedName name="金額_文字入れ" localSheetId="30">#REF!</definedName>
    <definedName name="金額_文字入れ" localSheetId="31">#REF!</definedName>
    <definedName name="金額_文字入れ" localSheetId="32">#REF!</definedName>
    <definedName name="金額_文字入れ">#REF!</definedName>
    <definedName name="金額_面ｽﾗｲﾄﾞ" localSheetId="13">#REF!</definedName>
    <definedName name="金額_面ｽﾗｲﾄﾞ" localSheetId="12">#REF!</definedName>
    <definedName name="金額_面ｽﾗｲﾄﾞ" localSheetId="16">#REF!</definedName>
    <definedName name="金額_面ｽﾗｲﾄﾞ" localSheetId="21">#REF!</definedName>
    <definedName name="金額_面ｽﾗｲﾄﾞ" localSheetId="25">#REF!</definedName>
    <definedName name="金額_面ｽﾗｲﾄﾞ" localSheetId="29">#REF!</definedName>
    <definedName name="金額_面ｽﾗｲﾄﾞ" localSheetId="30">#REF!</definedName>
    <definedName name="金額_面ｽﾗｲﾄﾞ" localSheetId="31">#REF!</definedName>
    <definedName name="金額_面ｽﾗｲﾄﾞ" localSheetId="32">#REF!</definedName>
    <definedName name="金額_面ｽﾗｲﾄﾞ">#REF!</definedName>
    <definedName name="面ｽﾗｲﾄﾞ" localSheetId="13">#REF!</definedName>
    <definedName name="面ｽﾗｲﾄﾞ" localSheetId="12">#REF!</definedName>
    <definedName name="面ｽﾗｲﾄﾞ" localSheetId="16">#REF!</definedName>
    <definedName name="面ｽﾗｲﾄﾞ" localSheetId="21">#REF!</definedName>
    <definedName name="面ｽﾗｲﾄﾞ" localSheetId="25">#REF!</definedName>
    <definedName name="面ｽﾗｲﾄﾞ" localSheetId="29">#REF!</definedName>
    <definedName name="面ｽﾗｲﾄﾞ" localSheetId="30">#REF!</definedName>
    <definedName name="面ｽﾗｲﾄﾞ" localSheetId="31">#REF!</definedName>
    <definedName name="面ｽﾗｲﾄﾞ" localSheetId="32">#REF!</definedName>
    <definedName name="面ｽﾗｲﾄﾞ">#REF!</definedName>
    <definedName name="項_下搬送" localSheetId="13">#REF!</definedName>
    <definedName name="項_下搬送" localSheetId="2">#REF!</definedName>
    <definedName name="項_下搬送" localSheetId="12">#REF!</definedName>
    <definedName name="項_下搬送" localSheetId="8">#REF!</definedName>
    <definedName name="項_下搬送" localSheetId="16">#REF!</definedName>
    <definedName name="項_下搬送" localSheetId="21">#REF!</definedName>
    <definedName name="項_下搬送" localSheetId="25">#REF!</definedName>
    <definedName name="項_下搬送" localSheetId="29">#REF!</definedName>
    <definedName name="項_下搬送" localSheetId="30">#REF!</definedName>
    <definedName name="項_下搬送" localSheetId="4">#REF!</definedName>
    <definedName name="項_下搬送" localSheetId="0">#REF!</definedName>
    <definedName name="項_下搬送" localSheetId="1">#REF!</definedName>
    <definedName name="項_下搬送" localSheetId="31">#REF!</definedName>
    <definedName name="項_下搬送" localSheetId="32">#REF!</definedName>
    <definedName name="項_下搬送">#REF!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1788" i="31" l="1"/>
  <c r="X1788" i="31"/>
  <c r="AF1788" i="31"/>
  <c r="V52" i="40"/>
  <c r="T52" i="40"/>
  <c r="R52" i="40"/>
  <c r="P52" i="40"/>
  <c r="R51" i="40"/>
  <c r="V51" i="40"/>
  <c r="T51" i="40"/>
  <c r="P51" i="40"/>
  <c r="P53" i="40"/>
  <c r="R53" i="40"/>
  <c r="T53" i="40"/>
  <c r="V53" i="40"/>
  <c r="E134" i="42"/>
  <c r="E135" i="42"/>
  <c r="E136" i="42"/>
  <c r="E137" i="42"/>
  <c r="E138" i="42"/>
  <c r="E139" i="42"/>
  <c r="E126" i="42"/>
  <c r="E127" i="42"/>
  <c r="E128" i="42"/>
  <c r="E129" i="42"/>
  <c r="E130" i="42"/>
  <c r="E131" i="42"/>
  <c r="E132" i="42"/>
  <c r="E133" i="42"/>
  <c r="P20" i="31"/>
  <c r="Q20" i="31"/>
  <c r="R20" i="31" s="1"/>
  <c r="P21" i="31"/>
  <c r="Q21" i="31"/>
  <c r="P22" i="31"/>
  <c r="Q22" i="31"/>
  <c r="P23" i="31"/>
  <c r="Q23" i="31"/>
  <c r="R23" i="31" s="1"/>
  <c r="Z23" i="31" s="1"/>
  <c r="P24" i="31"/>
  <c r="Q24" i="31"/>
  <c r="R24" i="31" s="1"/>
  <c r="Z24" i="31" s="1"/>
  <c r="P25" i="31"/>
  <c r="Q25" i="31"/>
  <c r="R25" i="31" s="1"/>
  <c r="P26" i="31"/>
  <c r="Q26" i="31"/>
  <c r="P27" i="31"/>
  <c r="Q27" i="31"/>
  <c r="R27" i="31" s="1"/>
  <c r="P28" i="31"/>
  <c r="Q28" i="31"/>
  <c r="R28" i="31" s="1"/>
  <c r="V28" i="31" s="1"/>
  <c r="P29" i="31"/>
  <c r="Q29" i="31"/>
  <c r="R29" i="31" s="1"/>
  <c r="P30" i="31"/>
  <c r="Q30" i="31"/>
  <c r="P31" i="31"/>
  <c r="Q31" i="31"/>
  <c r="R31" i="31" s="1"/>
  <c r="P32" i="31"/>
  <c r="Q32" i="31"/>
  <c r="R32" i="31" s="1"/>
  <c r="P33" i="31"/>
  <c r="Q33" i="31"/>
  <c r="R33" i="31" s="1"/>
  <c r="P34" i="31"/>
  <c r="Q34" i="31"/>
  <c r="P35" i="31"/>
  <c r="Q35" i="31"/>
  <c r="R35" i="31" s="1"/>
  <c r="P36" i="31"/>
  <c r="Q36" i="31"/>
  <c r="R36" i="31" s="1"/>
  <c r="P37" i="31"/>
  <c r="Q37" i="31"/>
  <c r="R37" i="31" s="1"/>
  <c r="P38" i="31"/>
  <c r="Q38" i="31"/>
  <c r="P39" i="31"/>
  <c r="Q39" i="31"/>
  <c r="R39" i="31" s="1"/>
  <c r="P40" i="31"/>
  <c r="Q40" i="31"/>
  <c r="P41" i="31"/>
  <c r="Q41" i="31"/>
  <c r="R41" i="31" s="1"/>
  <c r="P42" i="31"/>
  <c r="Q42" i="31"/>
  <c r="R42" i="31" s="1"/>
  <c r="V42" i="31" s="1"/>
  <c r="P43" i="31"/>
  <c r="Q43" i="31"/>
  <c r="P44" i="31"/>
  <c r="Q44" i="31"/>
  <c r="R44" i="31" s="1"/>
  <c r="P45" i="31"/>
  <c r="Q45" i="31"/>
  <c r="R45" i="31" s="1"/>
  <c r="W45" i="31" s="1"/>
  <c r="P46" i="31"/>
  <c r="Q46" i="31"/>
  <c r="P47" i="31"/>
  <c r="Q47" i="31"/>
  <c r="P48" i="31"/>
  <c r="Q48" i="31"/>
  <c r="R48" i="31" s="1"/>
  <c r="P49" i="31"/>
  <c r="Q49" i="31"/>
  <c r="P50" i="31"/>
  <c r="Q50" i="31"/>
  <c r="R50" i="31" s="1"/>
  <c r="Z50" i="31" s="1"/>
  <c r="P51" i="31"/>
  <c r="Q51" i="31"/>
  <c r="P52" i="31"/>
  <c r="Q52" i="31"/>
  <c r="R52" i="31" s="1"/>
  <c r="V52" i="31" s="1"/>
  <c r="P53" i="31"/>
  <c r="Q53" i="31"/>
  <c r="P54" i="31"/>
  <c r="Q54" i="31"/>
  <c r="R54" i="31" s="1"/>
  <c r="P55" i="31"/>
  <c r="Q55" i="31"/>
  <c r="P56" i="31"/>
  <c r="Q56" i="31"/>
  <c r="R56" i="31" s="1"/>
  <c r="P57" i="31"/>
  <c r="Q57" i="31"/>
  <c r="R57" i="31" s="1"/>
  <c r="P58" i="31"/>
  <c r="Q58" i="31"/>
  <c r="P59" i="31"/>
  <c r="Q59" i="31"/>
  <c r="P60" i="31"/>
  <c r="Q60" i="31"/>
  <c r="P61" i="31"/>
  <c r="Q61" i="31"/>
  <c r="P62" i="31"/>
  <c r="Q62" i="31"/>
  <c r="P63" i="31"/>
  <c r="Q63" i="31"/>
  <c r="P64" i="31"/>
  <c r="Q64" i="31"/>
  <c r="R64" i="31" s="1"/>
  <c r="W64" i="31" s="1"/>
  <c r="P65" i="31"/>
  <c r="Q65" i="31"/>
  <c r="R65" i="31" s="1"/>
  <c r="P66" i="31"/>
  <c r="Q66" i="31"/>
  <c r="R66" i="31" s="1"/>
  <c r="AG66" i="31" s="1"/>
  <c r="P67" i="31"/>
  <c r="Q67" i="31"/>
  <c r="P68" i="31"/>
  <c r="Q68" i="31"/>
  <c r="R68" i="31" s="1"/>
  <c r="W68" i="31" s="1"/>
  <c r="AE68" i="31" s="1"/>
  <c r="AF68" i="31" s="1"/>
  <c r="P69" i="31"/>
  <c r="Q69" i="31"/>
  <c r="R69" i="31" s="1"/>
  <c r="P70" i="31"/>
  <c r="Q70" i="31"/>
  <c r="R70" i="31" s="1"/>
  <c r="P71" i="31"/>
  <c r="Q71" i="31"/>
  <c r="P72" i="31"/>
  <c r="Q72" i="31"/>
  <c r="P73" i="31"/>
  <c r="Q73" i="31"/>
  <c r="P74" i="31"/>
  <c r="Q74" i="31"/>
  <c r="R74" i="31" s="1"/>
  <c r="Z74" i="31" s="1"/>
  <c r="P75" i="31"/>
  <c r="Q75" i="31"/>
  <c r="P76" i="31"/>
  <c r="Q76" i="31"/>
  <c r="R76" i="31" s="1"/>
  <c r="P77" i="31"/>
  <c r="Q77" i="31"/>
  <c r="P78" i="31"/>
  <c r="Q78" i="31"/>
  <c r="R78" i="31" s="1"/>
  <c r="P79" i="31"/>
  <c r="Q79" i="31"/>
  <c r="R79" i="31" s="1"/>
  <c r="P80" i="31"/>
  <c r="Q80" i="31"/>
  <c r="R80" i="31" s="1"/>
  <c r="P81" i="31"/>
  <c r="Q81" i="31"/>
  <c r="P82" i="31"/>
  <c r="Q82" i="31"/>
  <c r="R82" i="31" s="1"/>
  <c r="P83" i="31"/>
  <c r="Q83" i="31"/>
  <c r="R83" i="31" s="1"/>
  <c r="P84" i="31"/>
  <c r="Q84" i="31"/>
  <c r="P85" i="31"/>
  <c r="Q85" i="31"/>
  <c r="P86" i="31"/>
  <c r="Q86" i="31"/>
  <c r="R86" i="31" s="1"/>
  <c r="P87" i="31"/>
  <c r="Q87" i="31"/>
  <c r="R87" i="31" s="1"/>
  <c r="P88" i="31"/>
  <c r="Q88" i="31"/>
  <c r="R88" i="31" s="1"/>
  <c r="V88" i="31" s="1"/>
  <c r="P89" i="31"/>
  <c r="Q89" i="31"/>
  <c r="P90" i="31"/>
  <c r="Q90" i="31"/>
  <c r="R90" i="31" s="1"/>
  <c r="P91" i="31"/>
  <c r="Q91" i="31"/>
  <c r="P92" i="31"/>
  <c r="Q92" i="31"/>
  <c r="R92" i="31" s="1"/>
  <c r="AG92" i="31" s="1"/>
  <c r="P93" i="31"/>
  <c r="Q93" i="31"/>
  <c r="P94" i="31"/>
  <c r="Q94" i="31"/>
  <c r="R94" i="31" s="1"/>
  <c r="P95" i="31"/>
  <c r="Q95" i="31"/>
  <c r="R95" i="31" s="1"/>
  <c r="P96" i="31"/>
  <c r="Q96" i="31"/>
  <c r="R96" i="31" s="1"/>
  <c r="P97" i="31"/>
  <c r="Q97" i="31"/>
  <c r="P98" i="31"/>
  <c r="Q98" i="31"/>
  <c r="R98" i="31" s="1"/>
  <c r="P99" i="31"/>
  <c r="Q99" i="31"/>
  <c r="R99" i="31" s="1"/>
  <c r="S99" i="31" s="1"/>
  <c r="P100" i="31"/>
  <c r="Q100" i="31"/>
  <c r="P101" i="31"/>
  <c r="Q101" i="31"/>
  <c r="P102" i="31"/>
  <c r="Q102" i="31"/>
  <c r="R102" i="31" s="1"/>
  <c r="AG102" i="31" s="1"/>
  <c r="P103" i="31"/>
  <c r="Q103" i="31"/>
  <c r="R103" i="31" s="1"/>
  <c r="P104" i="31"/>
  <c r="Q104" i="31"/>
  <c r="P105" i="31"/>
  <c r="Q105" i="31"/>
  <c r="P106" i="31"/>
  <c r="Q106" i="31"/>
  <c r="R106" i="31" s="1"/>
  <c r="S106" i="31" s="1"/>
  <c r="P107" i="31"/>
  <c r="Q107" i="31"/>
  <c r="R107" i="31" s="1"/>
  <c r="P108" i="31"/>
  <c r="Q108" i="31"/>
  <c r="R108" i="31" s="1"/>
  <c r="U108" i="31" s="1"/>
  <c r="P109" i="31"/>
  <c r="Q109" i="31"/>
  <c r="P110" i="31"/>
  <c r="Q110" i="31"/>
  <c r="R110" i="31" s="1"/>
  <c r="P111" i="31"/>
  <c r="Q111" i="31"/>
  <c r="P112" i="31"/>
  <c r="Q112" i="31"/>
  <c r="P113" i="31"/>
  <c r="Q113" i="31"/>
  <c r="P114" i="31"/>
  <c r="Q114" i="31"/>
  <c r="R114" i="31" s="1"/>
  <c r="X114" i="31" s="1"/>
  <c r="P115" i="31"/>
  <c r="Q115" i="31"/>
  <c r="R115" i="31" s="1"/>
  <c r="P116" i="31"/>
  <c r="Q116" i="31"/>
  <c r="P117" i="31"/>
  <c r="Q117" i="31"/>
  <c r="P118" i="31"/>
  <c r="Q118" i="31"/>
  <c r="R118" i="31" s="1"/>
  <c r="P119" i="31"/>
  <c r="Q119" i="31"/>
  <c r="R119" i="31" s="1"/>
  <c r="Z119" i="31" s="1"/>
  <c r="P120" i="31"/>
  <c r="Q120" i="31"/>
  <c r="R120" i="31" s="1"/>
  <c r="P121" i="31"/>
  <c r="Q121" i="31"/>
  <c r="R121" i="31" s="1"/>
  <c r="P122" i="31"/>
  <c r="Q122" i="31"/>
  <c r="P123" i="31"/>
  <c r="Q123" i="31"/>
  <c r="P124" i="31"/>
  <c r="Q124" i="31"/>
  <c r="R124" i="31" s="1"/>
  <c r="P125" i="31"/>
  <c r="Q125" i="31"/>
  <c r="R125" i="31" s="1"/>
  <c r="X125" i="31" s="1"/>
  <c r="P126" i="31"/>
  <c r="Q126" i="31"/>
  <c r="P127" i="31"/>
  <c r="Q127" i="31"/>
  <c r="R127" i="31" s="1"/>
  <c r="P128" i="31"/>
  <c r="Q128" i="31"/>
  <c r="AE128" i="31" s="1"/>
  <c r="AF128" i="31" s="1"/>
  <c r="P129" i="31"/>
  <c r="Q129" i="31"/>
  <c r="R129" i="31" s="1"/>
  <c r="P130" i="31"/>
  <c r="Q130" i="31"/>
  <c r="P131" i="31"/>
  <c r="Q131" i="31"/>
  <c r="R131" i="31" s="1"/>
  <c r="P132" i="31"/>
  <c r="Q132" i="31"/>
  <c r="P133" i="31"/>
  <c r="Q133" i="31"/>
  <c r="R133" i="31" s="1"/>
  <c r="P134" i="31"/>
  <c r="Q134" i="31"/>
  <c r="P135" i="31"/>
  <c r="Q135" i="31"/>
  <c r="R135" i="31" s="1"/>
  <c r="P136" i="31"/>
  <c r="Q136" i="31"/>
  <c r="P137" i="31"/>
  <c r="Q137" i="31"/>
  <c r="R137" i="31" s="1"/>
  <c r="AG137" i="31" s="1"/>
  <c r="P138" i="31"/>
  <c r="Q138" i="31"/>
  <c r="P139" i="31"/>
  <c r="Q139" i="31"/>
  <c r="R139" i="31" s="1"/>
  <c r="P140" i="31"/>
  <c r="Q140" i="31"/>
  <c r="P141" i="31"/>
  <c r="Q141" i="31"/>
  <c r="R141" i="31" s="1"/>
  <c r="P142" i="31"/>
  <c r="Q142" i="31"/>
  <c r="P143" i="31"/>
  <c r="Q143" i="31"/>
  <c r="R143" i="31" s="1"/>
  <c r="P144" i="31"/>
  <c r="Q144" i="31"/>
  <c r="P145" i="31"/>
  <c r="Q145" i="31"/>
  <c r="R145" i="31" s="1"/>
  <c r="P146" i="31"/>
  <c r="Q146" i="31"/>
  <c r="P147" i="31"/>
  <c r="Q147" i="31"/>
  <c r="R147" i="31" s="1"/>
  <c r="T147" i="31" s="1"/>
  <c r="P148" i="31"/>
  <c r="Q148" i="31"/>
  <c r="P149" i="31"/>
  <c r="Q149" i="31"/>
  <c r="R149" i="31" s="1"/>
  <c r="Z149" i="31" s="1"/>
  <c r="P150" i="31"/>
  <c r="Q150" i="31"/>
  <c r="R150" i="31" s="1"/>
  <c r="S150" i="31" s="1"/>
  <c r="P151" i="31"/>
  <c r="Q151" i="31"/>
  <c r="R151" i="31" s="1"/>
  <c r="P152" i="31"/>
  <c r="Q152" i="31"/>
  <c r="P153" i="31"/>
  <c r="Q153" i="31"/>
  <c r="R153" i="31" s="1"/>
  <c r="P154" i="31"/>
  <c r="Q154" i="31"/>
  <c r="R154" i="31" s="1"/>
  <c r="P155" i="31"/>
  <c r="Q155" i="31"/>
  <c r="P156" i="31"/>
  <c r="Q156" i="31"/>
  <c r="R156" i="31" s="1"/>
  <c r="V156" i="31" s="1"/>
  <c r="P157" i="31"/>
  <c r="Q157" i="31"/>
  <c r="R157" i="31" s="1"/>
  <c r="X157" i="31" s="1"/>
  <c r="P158" i="31"/>
  <c r="Q158" i="31"/>
  <c r="R158" i="31" s="1"/>
  <c r="P159" i="31"/>
  <c r="Q159" i="31"/>
  <c r="R159" i="31" s="1"/>
  <c r="V159" i="31" s="1"/>
  <c r="P160" i="31"/>
  <c r="Q160" i="31"/>
  <c r="P161" i="31"/>
  <c r="Q161" i="31"/>
  <c r="R161" i="31" s="1"/>
  <c r="P162" i="31"/>
  <c r="Q162" i="31"/>
  <c r="R162" i="31" s="1"/>
  <c r="V162" i="31" s="1"/>
  <c r="P163" i="31"/>
  <c r="Q163" i="31"/>
  <c r="P164" i="31"/>
  <c r="Q164" i="31"/>
  <c r="P165" i="31"/>
  <c r="Q165" i="31"/>
  <c r="R165" i="31" s="1"/>
  <c r="P166" i="31"/>
  <c r="Q166" i="31"/>
  <c r="R166" i="31" s="1"/>
  <c r="S166" i="31" s="1"/>
  <c r="P167" i="31"/>
  <c r="Q167" i="31"/>
  <c r="P168" i="31"/>
  <c r="Q168" i="31"/>
  <c r="P169" i="31"/>
  <c r="Q169" i="31"/>
  <c r="R169" i="31" s="1"/>
  <c r="P170" i="31"/>
  <c r="Q170" i="31"/>
  <c r="R170" i="31" s="1"/>
  <c r="P171" i="31"/>
  <c r="Q171" i="31"/>
  <c r="R171" i="31" s="1"/>
  <c r="P172" i="31"/>
  <c r="Q172" i="31"/>
  <c r="P173" i="31"/>
  <c r="Q173" i="31"/>
  <c r="R173" i="31" s="1"/>
  <c r="AG173" i="31" s="1"/>
  <c r="P174" i="31"/>
  <c r="Q174" i="31"/>
  <c r="R174" i="31" s="1"/>
  <c r="P175" i="31"/>
  <c r="Q175" i="31"/>
  <c r="R175" i="31" s="1"/>
  <c r="Y175" i="31" s="1"/>
  <c r="P176" i="31"/>
  <c r="Q176" i="31"/>
  <c r="P177" i="31"/>
  <c r="Q177" i="31"/>
  <c r="R177" i="31" s="1"/>
  <c r="AG177" i="31" s="1"/>
  <c r="P178" i="31"/>
  <c r="Q178" i="31"/>
  <c r="R178" i="31" s="1"/>
  <c r="P179" i="31"/>
  <c r="Q179" i="31"/>
  <c r="R179" i="31" s="1"/>
  <c r="U179" i="31" s="1"/>
  <c r="P180" i="31"/>
  <c r="Q180" i="31"/>
  <c r="P181" i="31"/>
  <c r="Q181" i="31"/>
  <c r="R181" i="31" s="1"/>
  <c r="P182" i="31"/>
  <c r="Q182" i="31"/>
  <c r="R182" i="31" s="1"/>
  <c r="P183" i="31"/>
  <c r="Q183" i="31"/>
  <c r="R183" i="31" s="1"/>
  <c r="V183" i="31" s="1"/>
  <c r="P184" i="31"/>
  <c r="Q184" i="31"/>
  <c r="P185" i="31"/>
  <c r="Q185" i="31"/>
  <c r="R185" i="31" s="1"/>
  <c r="S185" i="31" s="1"/>
  <c r="X185" i="31" s="1"/>
  <c r="P186" i="31"/>
  <c r="Q186" i="31"/>
  <c r="R186" i="31" s="1"/>
  <c r="P187" i="31"/>
  <c r="Q187" i="31"/>
  <c r="R187" i="31" s="1"/>
  <c r="P188" i="31"/>
  <c r="Q188" i="31"/>
  <c r="P189" i="31"/>
  <c r="Q189" i="31"/>
  <c r="R189" i="31" s="1"/>
  <c r="P190" i="31"/>
  <c r="Q190" i="31"/>
  <c r="R190" i="31" s="1"/>
  <c r="S190" i="31" s="1"/>
  <c r="P191" i="31"/>
  <c r="Q191" i="31"/>
  <c r="R191" i="31" s="1"/>
  <c r="P192" i="31"/>
  <c r="Q192" i="31"/>
  <c r="P193" i="31"/>
  <c r="Q193" i="31"/>
  <c r="R193" i="31" s="1"/>
  <c r="P194" i="31"/>
  <c r="Q194" i="31"/>
  <c r="R194" i="31" s="1"/>
  <c r="P195" i="31"/>
  <c r="Q195" i="31"/>
  <c r="R195" i="31" s="1"/>
  <c r="U195" i="31" s="1"/>
  <c r="P196" i="31"/>
  <c r="Q196" i="31"/>
  <c r="P197" i="31"/>
  <c r="Q197" i="31"/>
  <c r="R197" i="31" s="1"/>
  <c r="P198" i="31"/>
  <c r="Q198" i="31"/>
  <c r="R198" i="31" s="1"/>
  <c r="P199" i="31"/>
  <c r="Q199" i="31"/>
  <c r="P200" i="31"/>
  <c r="Q200" i="31"/>
  <c r="P201" i="31"/>
  <c r="Q201" i="31"/>
  <c r="R201" i="31" s="1"/>
  <c r="S201" i="31" s="1"/>
  <c r="P202" i="31"/>
  <c r="Q202" i="31"/>
  <c r="R202" i="31" s="1"/>
  <c r="S202" i="31" s="1"/>
  <c r="P203" i="31"/>
  <c r="Q203" i="31"/>
  <c r="R203" i="31" s="1"/>
  <c r="U203" i="31" s="1"/>
  <c r="P204" i="31"/>
  <c r="Q204" i="31"/>
  <c r="P205" i="31"/>
  <c r="Q205" i="31"/>
  <c r="R205" i="31" s="1"/>
  <c r="T205" i="31" s="1"/>
  <c r="P206" i="31"/>
  <c r="Q206" i="31"/>
  <c r="R206" i="31" s="1"/>
  <c r="P207" i="31"/>
  <c r="Q207" i="31"/>
  <c r="R207" i="31" s="1"/>
  <c r="U207" i="31" s="1"/>
  <c r="P208" i="31"/>
  <c r="Q208" i="31"/>
  <c r="P209" i="31"/>
  <c r="Q209" i="31"/>
  <c r="R209" i="31" s="1"/>
  <c r="AG209" i="31" s="1"/>
  <c r="P210" i="31"/>
  <c r="Q210" i="31"/>
  <c r="R210" i="31" s="1"/>
  <c r="P211" i="31"/>
  <c r="Q211" i="31"/>
  <c r="P212" i="31"/>
  <c r="Q212" i="31"/>
  <c r="P213" i="31"/>
  <c r="Q213" i="31"/>
  <c r="R213" i="31" s="1"/>
  <c r="P214" i="31"/>
  <c r="Q214" i="31"/>
  <c r="R214" i="31" s="1"/>
  <c r="S214" i="31" s="1"/>
  <c r="P215" i="31"/>
  <c r="Q215" i="31"/>
  <c r="R215" i="31" s="1"/>
  <c r="P216" i="31"/>
  <c r="Q216" i="31"/>
  <c r="P217" i="31"/>
  <c r="Q217" i="31"/>
  <c r="R217" i="31" s="1"/>
  <c r="AG217" i="31" s="1"/>
  <c r="P218" i="31"/>
  <c r="Q218" i="31"/>
  <c r="R218" i="31" s="1"/>
  <c r="S218" i="31" s="1"/>
  <c r="P219" i="31"/>
  <c r="Q219" i="31"/>
  <c r="R219" i="31" s="1"/>
  <c r="P220" i="31"/>
  <c r="Q220" i="31"/>
  <c r="P221" i="31"/>
  <c r="Q221" i="31"/>
  <c r="R221" i="31" s="1"/>
  <c r="P222" i="31"/>
  <c r="Q222" i="31"/>
  <c r="R222" i="31" s="1"/>
  <c r="P223" i="31"/>
  <c r="Q223" i="31"/>
  <c r="R223" i="31" s="1"/>
  <c r="P224" i="31"/>
  <c r="Q224" i="31"/>
  <c r="R224" i="31" s="1"/>
  <c r="T224" i="31" s="1"/>
  <c r="P225" i="31"/>
  <c r="Q225" i="31"/>
  <c r="P226" i="31"/>
  <c r="Q226" i="31"/>
  <c r="R226" i="31" s="1"/>
  <c r="P227" i="31"/>
  <c r="Q227" i="31"/>
  <c r="R227" i="31" s="1"/>
  <c r="V227" i="31" s="1"/>
  <c r="P228" i="31"/>
  <c r="Q228" i="31"/>
  <c r="R228" i="31" s="1"/>
  <c r="P229" i="31"/>
  <c r="Q229" i="31"/>
  <c r="R229" i="31"/>
  <c r="P230" i="31"/>
  <c r="Q230" i="31"/>
  <c r="P231" i="31"/>
  <c r="Q231" i="31"/>
  <c r="R231" i="31" s="1"/>
  <c r="Z231" i="31" s="1"/>
  <c r="P232" i="31"/>
  <c r="Q232" i="31"/>
  <c r="R232" i="31" s="1"/>
  <c r="P233" i="31"/>
  <c r="Q233" i="31"/>
  <c r="P234" i="31"/>
  <c r="Q234" i="31"/>
  <c r="P235" i="31"/>
  <c r="Q235" i="31"/>
  <c r="R235" i="31" s="1"/>
  <c r="S235" i="31" s="1"/>
  <c r="X235" i="31" s="1"/>
  <c r="P236" i="31"/>
  <c r="Q236" i="31"/>
  <c r="P237" i="31"/>
  <c r="Q237" i="31"/>
  <c r="R237" i="31" s="1"/>
  <c r="P238" i="31"/>
  <c r="Q238" i="31"/>
  <c r="P239" i="31"/>
  <c r="Q239" i="31"/>
  <c r="R239" i="31" s="1"/>
  <c r="P240" i="31"/>
  <c r="Q240" i="31"/>
  <c r="R240" i="31" s="1"/>
  <c r="P241" i="31"/>
  <c r="Q241" i="31"/>
  <c r="R241" i="31" s="1"/>
  <c r="T241" i="31" s="1"/>
  <c r="P242" i="31"/>
  <c r="Q242" i="31"/>
  <c r="P243" i="31"/>
  <c r="Q243" i="31"/>
  <c r="R243" i="31" s="1"/>
  <c r="P244" i="31"/>
  <c r="Q244" i="31"/>
  <c r="R244" i="31" s="1"/>
  <c r="P245" i="31"/>
  <c r="Q245" i="31"/>
  <c r="R245" i="31" s="1"/>
  <c r="X245" i="31" s="1"/>
  <c r="P246" i="31"/>
  <c r="Q246" i="31"/>
  <c r="P247" i="31"/>
  <c r="Q247" i="31"/>
  <c r="R247" i="31" s="1"/>
  <c r="P248" i="31"/>
  <c r="Q248" i="31"/>
  <c r="R248" i="31" s="1"/>
  <c r="P249" i="31"/>
  <c r="Q249" i="31"/>
  <c r="P250" i="31"/>
  <c r="Q250" i="31"/>
  <c r="P251" i="31"/>
  <c r="Q251" i="31"/>
  <c r="R251" i="31" s="1"/>
  <c r="P252" i="31"/>
  <c r="Q252" i="31"/>
  <c r="P253" i="31"/>
  <c r="Q253" i="31"/>
  <c r="R253" i="31" s="1"/>
  <c r="P254" i="31"/>
  <c r="Q254" i="31"/>
  <c r="P255" i="31"/>
  <c r="Q255" i="31"/>
  <c r="R255" i="31" s="1"/>
  <c r="P256" i="31"/>
  <c r="Q256" i="31"/>
  <c r="R256" i="31" s="1"/>
  <c r="P257" i="31"/>
  <c r="Q257" i="31"/>
  <c r="R257" i="31" s="1"/>
  <c r="T257" i="31" s="1"/>
  <c r="P258" i="31"/>
  <c r="Q258" i="31"/>
  <c r="P259" i="31"/>
  <c r="Q259" i="31"/>
  <c r="R259" i="31" s="1"/>
  <c r="V259" i="31" s="1"/>
  <c r="P260" i="31"/>
  <c r="Q260" i="31"/>
  <c r="R260" i="31" s="1"/>
  <c r="S260" i="31" s="1"/>
  <c r="P261" i="31"/>
  <c r="Q261" i="31"/>
  <c r="R261" i="31" s="1"/>
  <c r="X261" i="31" s="1"/>
  <c r="P262" i="31"/>
  <c r="Q262" i="31"/>
  <c r="P263" i="31"/>
  <c r="Q263" i="31"/>
  <c r="R263" i="31" s="1"/>
  <c r="S263" i="31" s="1"/>
  <c r="P264" i="31"/>
  <c r="Q264" i="31"/>
  <c r="R264" i="31" s="1"/>
  <c r="P265" i="31"/>
  <c r="Q265" i="31"/>
  <c r="P266" i="31"/>
  <c r="Q266" i="31"/>
  <c r="P267" i="31"/>
  <c r="Q267" i="31"/>
  <c r="R267" i="31" s="1"/>
  <c r="P268" i="31"/>
  <c r="Q268" i="31"/>
  <c r="P269" i="31"/>
  <c r="Q269" i="31"/>
  <c r="R269" i="31" s="1"/>
  <c r="P270" i="31"/>
  <c r="Q270" i="31"/>
  <c r="P271" i="31"/>
  <c r="Q271" i="31"/>
  <c r="R271" i="31" s="1"/>
  <c r="P272" i="31"/>
  <c r="Q272" i="31"/>
  <c r="R272" i="31" s="1"/>
  <c r="P273" i="31"/>
  <c r="Q273" i="31"/>
  <c r="R273" i="31" s="1"/>
  <c r="T273" i="31" s="1"/>
  <c r="P274" i="31"/>
  <c r="Q274" i="31"/>
  <c r="P275" i="31"/>
  <c r="Q275" i="31"/>
  <c r="R275" i="31" s="1"/>
  <c r="P276" i="31"/>
  <c r="Q276" i="31"/>
  <c r="R276" i="31" s="1"/>
  <c r="P277" i="31"/>
  <c r="Q277" i="31"/>
  <c r="R277" i="31" s="1"/>
  <c r="P278" i="31"/>
  <c r="Q278" i="31"/>
  <c r="P279" i="31"/>
  <c r="Q279" i="31"/>
  <c r="P280" i="31"/>
  <c r="Q280" i="31"/>
  <c r="R280" i="31" s="1"/>
  <c r="P281" i="31"/>
  <c r="Q281" i="31"/>
  <c r="R281" i="31" s="1"/>
  <c r="Z281" i="31" s="1"/>
  <c r="P282" i="31"/>
  <c r="Q282" i="31"/>
  <c r="R282" i="31" s="1"/>
  <c r="P283" i="31"/>
  <c r="Q283" i="31"/>
  <c r="P284" i="31"/>
  <c r="Q284" i="31"/>
  <c r="R284" i="31" s="1"/>
  <c r="S284" i="31" s="1"/>
  <c r="P285" i="31"/>
  <c r="Q285" i="31"/>
  <c r="R285" i="31" s="1"/>
  <c r="S285" i="31" s="1"/>
  <c r="P286" i="31"/>
  <c r="Q286" i="31"/>
  <c r="R286" i="31" s="1"/>
  <c r="U286" i="31" s="1"/>
  <c r="P287" i="31"/>
  <c r="Q287" i="31"/>
  <c r="P288" i="31"/>
  <c r="Q288" i="31"/>
  <c r="R288" i="31" s="1"/>
  <c r="P289" i="31"/>
  <c r="Q289" i="31"/>
  <c r="R289" i="31" s="1"/>
  <c r="P290" i="31"/>
  <c r="Q290" i="31"/>
  <c r="R290" i="31" s="1"/>
  <c r="P291" i="31"/>
  <c r="Q291" i="31"/>
  <c r="P292" i="31"/>
  <c r="Q292" i="31"/>
  <c r="R292" i="31" s="1"/>
  <c r="S292" i="31" s="1"/>
  <c r="P293" i="31"/>
  <c r="Q293" i="31"/>
  <c r="R293" i="31" s="1"/>
  <c r="Z293" i="31" s="1"/>
  <c r="P294" i="31"/>
  <c r="Q294" i="31"/>
  <c r="P295" i="31"/>
  <c r="Q295" i="31"/>
  <c r="P296" i="31"/>
  <c r="Q296" i="31"/>
  <c r="R296" i="31" s="1"/>
  <c r="P297" i="31"/>
  <c r="Q297" i="31"/>
  <c r="R297" i="31" s="1"/>
  <c r="P298" i="31"/>
  <c r="Q298" i="31"/>
  <c r="R298" i="31" s="1"/>
  <c r="V298" i="31" s="1"/>
  <c r="P299" i="31"/>
  <c r="Q299" i="31"/>
  <c r="P300" i="31"/>
  <c r="Q300" i="31"/>
  <c r="R300" i="31" s="1"/>
  <c r="X300" i="31" s="1"/>
  <c r="P301" i="31"/>
  <c r="Q301" i="31"/>
  <c r="R301" i="31" s="1"/>
  <c r="Z301" i="31" s="1"/>
  <c r="P302" i="31"/>
  <c r="Q302" i="31"/>
  <c r="R302" i="31" s="1"/>
  <c r="P303" i="31"/>
  <c r="Q303" i="31"/>
  <c r="P304" i="31"/>
  <c r="Q304" i="31"/>
  <c r="R304" i="31" s="1"/>
  <c r="AG304" i="31" s="1"/>
  <c r="P305" i="31"/>
  <c r="Q305" i="31"/>
  <c r="R305" i="31" s="1"/>
  <c r="S305" i="31" s="1"/>
  <c r="P306" i="31"/>
  <c r="Q306" i="31"/>
  <c r="R306" i="31" s="1"/>
  <c r="P307" i="31"/>
  <c r="Q307" i="31"/>
  <c r="P308" i="31"/>
  <c r="Q308" i="31"/>
  <c r="R308" i="31" s="1"/>
  <c r="V308" i="31" s="1"/>
  <c r="P309" i="31"/>
  <c r="Q309" i="31"/>
  <c r="R309" i="31" s="1"/>
  <c r="P310" i="31"/>
  <c r="Q310" i="31"/>
  <c r="P311" i="31"/>
  <c r="Q311" i="31"/>
  <c r="P312" i="31"/>
  <c r="Q312" i="31"/>
  <c r="R312" i="31" s="1"/>
  <c r="P313" i="31"/>
  <c r="Q313" i="31"/>
  <c r="R313" i="31" s="1"/>
  <c r="Z313" i="31" s="1"/>
  <c r="P314" i="31"/>
  <c r="Q314" i="31"/>
  <c r="R314" i="31" s="1"/>
  <c r="P315" i="31"/>
  <c r="Q315" i="31"/>
  <c r="P316" i="31"/>
  <c r="Q316" i="31"/>
  <c r="R316" i="31" s="1"/>
  <c r="T316" i="31" s="1"/>
  <c r="P317" i="31"/>
  <c r="Q317" i="31"/>
  <c r="R317" i="31" s="1"/>
  <c r="P318" i="31"/>
  <c r="Q318" i="31"/>
  <c r="R318" i="31" s="1"/>
  <c r="P319" i="31"/>
  <c r="Q319" i="31"/>
  <c r="P320" i="31"/>
  <c r="Q320" i="31"/>
  <c r="R320" i="31" s="1"/>
  <c r="V320" i="31" s="1"/>
  <c r="P321" i="31"/>
  <c r="Q321" i="31"/>
  <c r="R321" i="31" s="1"/>
  <c r="Z321" i="31" s="1"/>
  <c r="P322" i="31"/>
  <c r="Q322" i="31"/>
  <c r="R322" i="31" s="1"/>
  <c r="P323" i="31"/>
  <c r="Q323" i="31"/>
  <c r="P324" i="31"/>
  <c r="Q324" i="31"/>
  <c r="R324" i="31" s="1"/>
  <c r="P325" i="31"/>
  <c r="Q325" i="31"/>
  <c r="R325" i="31" s="1"/>
  <c r="Z325" i="31" s="1"/>
  <c r="P326" i="31"/>
  <c r="Q326" i="31"/>
  <c r="R326" i="31" s="1"/>
  <c r="AG326" i="31" s="1"/>
  <c r="P327" i="31"/>
  <c r="Q327" i="31"/>
  <c r="P328" i="31"/>
  <c r="Q328" i="31"/>
  <c r="R328" i="31" s="1"/>
  <c r="P329" i="31"/>
  <c r="Q329" i="31"/>
  <c r="R329" i="31" s="1"/>
  <c r="P330" i="31"/>
  <c r="Q330" i="31"/>
  <c r="R330" i="31" s="1"/>
  <c r="P331" i="31"/>
  <c r="Q331" i="31"/>
  <c r="P332" i="31"/>
  <c r="Q332" i="31"/>
  <c r="R332" i="31" s="1"/>
  <c r="V332" i="31" s="1"/>
  <c r="P333" i="31"/>
  <c r="Q333" i="31"/>
  <c r="R333" i="31" s="1"/>
  <c r="P334" i="31"/>
  <c r="Q334" i="31"/>
  <c r="P335" i="31"/>
  <c r="Q335" i="31"/>
  <c r="P336" i="31"/>
  <c r="Q336" i="31"/>
  <c r="P337" i="31"/>
  <c r="Q337" i="31"/>
  <c r="P338" i="31"/>
  <c r="Q338" i="31"/>
  <c r="R338" i="31" s="1"/>
  <c r="Z338" i="31" s="1"/>
  <c r="P339" i="31"/>
  <c r="Q339" i="31"/>
  <c r="P340" i="31"/>
  <c r="Q340" i="31"/>
  <c r="R340" i="31" s="1"/>
  <c r="P341" i="31"/>
  <c r="Q341" i="31"/>
  <c r="R341" i="31" s="1"/>
  <c r="U341" i="31" s="1"/>
  <c r="P342" i="31"/>
  <c r="Q342" i="31"/>
  <c r="R342" i="31" s="1"/>
  <c r="P343" i="31"/>
  <c r="Q343" i="31"/>
  <c r="P344" i="31"/>
  <c r="Q344" i="31"/>
  <c r="R344" i="31" s="1"/>
  <c r="P345" i="31"/>
  <c r="Q345" i="31"/>
  <c r="R345" i="31" s="1"/>
  <c r="Z345" i="31" s="1"/>
  <c r="P346" i="31"/>
  <c r="Q346" i="31"/>
  <c r="R346" i="31" s="1"/>
  <c r="P347" i="31"/>
  <c r="Q347" i="31"/>
  <c r="P348" i="31"/>
  <c r="Q348" i="31"/>
  <c r="R348" i="31" s="1"/>
  <c r="P349" i="31"/>
  <c r="Q349" i="31"/>
  <c r="R349" i="31" s="1"/>
  <c r="P350" i="31"/>
  <c r="Q350" i="31"/>
  <c r="P351" i="31"/>
  <c r="Q351" i="31"/>
  <c r="P352" i="31"/>
  <c r="Q352" i="31"/>
  <c r="P353" i="31"/>
  <c r="Q353" i="31"/>
  <c r="P354" i="31"/>
  <c r="Q354" i="31"/>
  <c r="R354" i="31" s="1"/>
  <c r="Z354" i="31" s="1"/>
  <c r="P355" i="31"/>
  <c r="Q355" i="31"/>
  <c r="P356" i="31"/>
  <c r="Q356" i="31"/>
  <c r="R356" i="31" s="1"/>
  <c r="P357" i="31"/>
  <c r="Q357" i="31"/>
  <c r="R357" i="31" s="1"/>
  <c r="U357" i="31" s="1"/>
  <c r="P358" i="31"/>
  <c r="Q358" i="31"/>
  <c r="R358" i="31" s="1"/>
  <c r="P359" i="31"/>
  <c r="Q359" i="31"/>
  <c r="P360" i="31"/>
  <c r="Q360" i="31"/>
  <c r="R360" i="31" s="1"/>
  <c r="V360" i="31" s="1"/>
  <c r="P361" i="31"/>
  <c r="Q361" i="31"/>
  <c r="R361" i="31" s="1"/>
  <c r="P362" i="31"/>
  <c r="Q362" i="31"/>
  <c r="R362" i="31" s="1"/>
  <c r="P363" i="31"/>
  <c r="Q363" i="31"/>
  <c r="P364" i="31"/>
  <c r="Q364" i="31"/>
  <c r="R364" i="31" s="1"/>
  <c r="P365" i="31"/>
  <c r="Q365" i="31"/>
  <c r="R365" i="31" s="1"/>
  <c r="P366" i="31"/>
  <c r="Q366" i="31"/>
  <c r="R366" i="31" s="1"/>
  <c r="AG366" i="31" s="1"/>
  <c r="P367" i="31"/>
  <c r="Q367" i="31"/>
  <c r="R367" i="31" s="1"/>
  <c r="S367" i="31" s="1"/>
  <c r="P368" i="31"/>
  <c r="Q368" i="31"/>
  <c r="R368" i="31" s="1"/>
  <c r="P369" i="31"/>
  <c r="Q369" i="31"/>
  <c r="P370" i="31"/>
  <c r="Q370" i="31"/>
  <c r="R370" i="31" s="1"/>
  <c r="P371" i="31"/>
  <c r="Q371" i="31"/>
  <c r="R371" i="31" s="1"/>
  <c r="P372" i="31"/>
  <c r="Q372" i="31"/>
  <c r="R372" i="31" s="1"/>
  <c r="P373" i="31"/>
  <c r="Q373" i="31"/>
  <c r="P374" i="31"/>
  <c r="Q374" i="31"/>
  <c r="R374" i="31" s="1"/>
  <c r="P375" i="31"/>
  <c r="Q375" i="31"/>
  <c r="R375" i="31" s="1"/>
  <c r="Z375" i="31" s="1"/>
  <c r="P376" i="31"/>
  <c r="Q376" i="31"/>
  <c r="R376" i="31" s="1"/>
  <c r="P377" i="31"/>
  <c r="Q377" i="31"/>
  <c r="P378" i="31"/>
  <c r="Q378" i="31"/>
  <c r="R378" i="31" s="1"/>
  <c r="T378" i="31" s="1"/>
  <c r="P379" i="31"/>
  <c r="Q379" i="31"/>
  <c r="R379" i="31" s="1"/>
  <c r="S379" i="31" s="1"/>
  <c r="P380" i="31"/>
  <c r="Q380" i="31"/>
  <c r="R380" i="31" s="1"/>
  <c r="V380" i="31" s="1"/>
  <c r="P381" i="31"/>
  <c r="Q381" i="31"/>
  <c r="P382" i="31"/>
  <c r="Q382" i="31"/>
  <c r="R382" i="31" s="1"/>
  <c r="AG382" i="31" s="1"/>
  <c r="P383" i="31"/>
  <c r="Q383" i="31"/>
  <c r="R383" i="31" s="1"/>
  <c r="P384" i="31"/>
  <c r="Q384" i="31"/>
  <c r="R384" i="31" s="1"/>
  <c r="V384" i="31" s="1"/>
  <c r="P385" i="31"/>
  <c r="Q385" i="31"/>
  <c r="P386" i="31"/>
  <c r="Q386" i="31"/>
  <c r="R386" i="31" s="1"/>
  <c r="AG386" i="31" s="1"/>
  <c r="P387" i="31"/>
  <c r="Q387" i="31"/>
  <c r="R387" i="31" s="1"/>
  <c r="P388" i="31"/>
  <c r="Q388" i="31"/>
  <c r="R388" i="31" s="1"/>
  <c r="V388" i="31" s="1"/>
  <c r="P389" i="31"/>
  <c r="Q389" i="31"/>
  <c r="P390" i="31"/>
  <c r="Q390" i="31"/>
  <c r="R390" i="31" s="1"/>
  <c r="P391" i="31"/>
  <c r="Q391" i="31"/>
  <c r="R391" i="31" s="1"/>
  <c r="P392" i="31"/>
  <c r="Q392" i="31"/>
  <c r="R392" i="31" s="1"/>
  <c r="Z392" i="31" s="1"/>
  <c r="P393" i="31"/>
  <c r="Q393" i="31"/>
  <c r="P394" i="31"/>
  <c r="Q394" i="31"/>
  <c r="R394" i="31" s="1"/>
  <c r="AG394" i="31" s="1"/>
  <c r="P395" i="31"/>
  <c r="Q395" i="31"/>
  <c r="R395" i="31" s="1"/>
  <c r="V395" i="31" s="1"/>
  <c r="P396" i="31"/>
  <c r="Q396" i="31"/>
  <c r="R396" i="31" s="1"/>
  <c r="Z396" i="31" s="1"/>
  <c r="P397" i="31"/>
  <c r="Q397" i="31"/>
  <c r="R397" i="31" s="1"/>
  <c r="P398" i="31"/>
  <c r="Q398" i="31"/>
  <c r="P399" i="31"/>
  <c r="Q399" i="31"/>
  <c r="R399" i="31" s="1"/>
  <c r="Z399" i="31" s="1"/>
  <c r="P400" i="31"/>
  <c r="Q400" i="31"/>
  <c r="R400" i="31" s="1"/>
  <c r="P401" i="31"/>
  <c r="Q401" i="31"/>
  <c r="P402" i="31"/>
  <c r="Q402" i="31"/>
  <c r="P403" i="31"/>
  <c r="Q403" i="31"/>
  <c r="R403" i="31" s="1"/>
  <c r="P404" i="31"/>
  <c r="Q404" i="31"/>
  <c r="P405" i="31"/>
  <c r="Q405" i="31"/>
  <c r="R405" i="31" s="1"/>
  <c r="U405" i="31" s="1"/>
  <c r="P406" i="31"/>
  <c r="Q406" i="31"/>
  <c r="P407" i="31"/>
  <c r="Q407" i="31"/>
  <c r="R407" i="31" s="1"/>
  <c r="Z407" i="31" s="1"/>
  <c r="P408" i="31"/>
  <c r="Q408" i="31"/>
  <c r="R408" i="31" s="1"/>
  <c r="P409" i="31"/>
  <c r="Q409" i="31"/>
  <c r="R409" i="31" s="1"/>
  <c r="U409" i="31" s="1"/>
  <c r="P410" i="31"/>
  <c r="Q410" i="31"/>
  <c r="P411" i="31"/>
  <c r="Q411" i="31"/>
  <c r="R411" i="31" s="1"/>
  <c r="S411" i="31" s="1"/>
  <c r="P412" i="31"/>
  <c r="Q412" i="31"/>
  <c r="R412" i="31" s="1"/>
  <c r="P413" i="31"/>
  <c r="Q413" i="31"/>
  <c r="R413" i="31" s="1"/>
  <c r="P414" i="31"/>
  <c r="Q414" i="31"/>
  <c r="P415" i="31"/>
  <c r="Q415" i="31"/>
  <c r="R415" i="31" s="1"/>
  <c r="T415" i="31" s="1"/>
  <c r="P416" i="31"/>
  <c r="Q416" i="31"/>
  <c r="R416" i="31" s="1"/>
  <c r="Z416" i="31" s="1"/>
  <c r="P417" i="31"/>
  <c r="Q417" i="31"/>
  <c r="R417" i="31" s="1"/>
  <c r="U417" i="31" s="1"/>
  <c r="P418" i="31"/>
  <c r="Q418" i="31"/>
  <c r="P419" i="31"/>
  <c r="Q419" i="31"/>
  <c r="R419" i="31" s="1"/>
  <c r="S419" i="31" s="1"/>
  <c r="X419" i="31" s="1"/>
  <c r="P420" i="31"/>
  <c r="Q420" i="31"/>
  <c r="R420" i="31" s="1"/>
  <c r="V420" i="31" s="1"/>
  <c r="P421" i="31"/>
  <c r="Q421" i="31"/>
  <c r="R421" i="31" s="1"/>
  <c r="Z421" i="31" s="1"/>
  <c r="P422" i="31"/>
  <c r="Q422" i="31"/>
  <c r="P423" i="31"/>
  <c r="Q423" i="31"/>
  <c r="R423" i="31" s="1"/>
  <c r="S423" i="31" s="1"/>
  <c r="P424" i="31"/>
  <c r="Q424" i="31"/>
  <c r="P425" i="31"/>
  <c r="Q425" i="31"/>
  <c r="R425" i="31" s="1"/>
  <c r="Z425" i="31" s="1"/>
  <c r="P426" i="31"/>
  <c r="Q426" i="31"/>
  <c r="P427" i="31"/>
  <c r="Q427" i="31"/>
  <c r="R427" i="31" s="1"/>
  <c r="P428" i="31"/>
  <c r="Q428" i="31"/>
  <c r="R428" i="31" s="1"/>
  <c r="P429" i="31"/>
  <c r="Q429" i="31"/>
  <c r="R429" i="31" s="1"/>
  <c r="T429" i="31" s="1"/>
  <c r="P430" i="31"/>
  <c r="Q430" i="31"/>
  <c r="P431" i="31"/>
  <c r="Q431" i="31"/>
  <c r="R431" i="31" s="1"/>
  <c r="T431" i="31" s="1"/>
  <c r="P432" i="31"/>
  <c r="Q432" i="31"/>
  <c r="P433" i="31"/>
  <c r="Q433" i="31"/>
  <c r="R433" i="31" s="1"/>
  <c r="P434" i="31"/>
  <c r="Q434" i="31"/>
  <c r="P435" i="31"/>
  <c r="Q435" i="31"/>
  <c r="R435" i="31" s="1"/>
  <c r="S435" i="31" s="1"/>
  <c r="P436" i="31"/>
  <c r="Q436" i="31"/>
  <c r="R436" i="31" s="1"/>
  <c r="P437" i="31"/>
  <c r="Q437" i="31"/>
  <c r="P438" i="31"/>
  <c r="Q438" i="31"/>
  <c r="P439" i="31"/>
  <c r="Q439" i="31"/>
  <c r="R439" i="31" s="1"/>
  <c r="S439" i="31" s="1"/>
  <c r="X439" i="31" s="1"/>
  <c r="P440" i="31"/>
  <c r="Q440" i="31"/>
  <c r="P441" i="31"/>
  <c r="Q441" i="31"/>
  <c r="R441" i="31" s="1"/>
  <c r="P442" i="31"/>
  <c r="Q442" i="31"/>
  <c r="P443" i="31"/>
  <c r="Q443" i="31"/>
  <c r="R443" i="31" s="1"/>
  <c r="P444" i="31"/>
  <c r="Q444" i="31"/>
  <c r="R444" i="31" s="1"/>
  <c r="U444" i="31" s="1"/>
  <c r="P445" i="31"/>
  <c r="Q445" i="31"/>
  <c r="R445" i="31" s="1"/>
  <c r="P446" i="31"/>
  <c r="Q446" i="31"/>
  <c r="P447" i="31"/>
  <c r="Q447" i="31"/>
  <c r="R447" i="31" s="1"/>
  <c r="AG447" i="31" s="1"/>
  <c r="P448" i="31"/>
  <c r="Q448" i="31"/>
  <c r="R448" i="31" s="1"/>
  <c r="W448" i="31" s="1"/>
  <c r="AE448" i="31" s="1"/>
  <c r="AF448" i="31" s="1"/>
  <c r="P449" i="31"/>
  <c r="Q449" i="31"/>
  <c r="R449" i="31" s="1"/>
  <c r="P450" i="31"/>
  <c r="Q450" i="31"/>
  <c r="P451" i="31"/>
  <c r="Q451" i="31"/>
  <c r="R451" i="31" s="1"/>
  <c r="P452" i="31"/>
  <c r="Q452" i="31"/>
  <c r="R452" i="31" s="1"/>
  <c r="P453" i="31"/>
  <c r="Q453" i="31"/>
  <c r="P454" i="31"/>
  <c r="Q454" i="31"/>
  <c r="P455" i="31"/>
  <c r="Q455" i="31"/>
  <c r="R455" i="31" s="1"/>
  <c r="P456" i="31"/>
  <c r="Q456" i="31"/>
  <c r="P457" i="31"/>
  <c r="Q457" i="31"/>
  <c r="R457" i="31" s="1"/>
  <c r="P458" i="31"/>
  <c r="Q458" i="31"/>
  <c r="P459" i="31"/>
  <c r="Q459" i="31"/>
  <c r="R459" i="31" s="1"/>
  <c r="P460" i="31"/>
  <c r="Q460" i="31"/>
  <c r="R460" i="31" s="1"/>
  <c r="U460" i="31" s="1"/>
  <c r="P461" i="31"/>
  <c r="Q461" i="31"/>
  <c r="R461" i="31" s="1"/>
  <c r="T461" i="31" s="1"/>
  <c r="P462" i="31"/>
  <c r="Q462" i="31"/>
  <c r="P463" i="31"/>
  <c r="Q463" i="31"/>
  <c r="R463" i="31" s="1"/>
  <c r="P464" i="31"/>
  <c r="Q464" i="31"/>
  <c r="P465" i="31"/>
  <c r="Q465" i="31"/>
  <c r="R465" i="31" s="1"/>
  <c r="P466" i="31"/>
  <c r="Q466" i="31"/>
  <c r="P467" i="31"/>
  <c r="Q467" i="31"/>
  <c r="R467" i="31" s="1"/>
  <c r="Z467" i="31" s="1"/>
  <c r="P468" i="31"/>
  <c r="Q468" i="31"/>
  <c r="R468" i="31" s="1"/>
  <c r="P469" i="31"/>
  <c r="Q469" i="31"/>
  <c r="P470" i="31"/>
  <c r="Q470" i="31"/>
  <c r="P471" i="31"/>
  <c r="Q471" i="31"/>
  <c r="P472" i="31"/>
  <c r="Q472" i="31"/>
  <c r="P473" i="31"/>
  <c r="Q473" i="31"/>
  <c r="R473" i="31" s="1"/>
  <c r="U473" i="31" s="1"/>
  <c r="P474" i="31"/>
  <c r="Q474" i="31"/>
  <c r="P475" i="31"/>
  <c r="Q475" i="31"/>
  <c r="R475" i="31" s="1"/>
  <c r="P476" i="31"/>
  <c r="Q476" i="31"/>
  <c r="R476" i="31" s="1"/>
  <c r="U476" i="31" s="1"/>
  <c r="P477" i="31"/>
  <c r="Q477" i="31"/>
  <c r="R477" i="31" s="1"/>
  <c r="T477" i="31" s="1"/>
  <c r="P478" i="31"/>
  <c r="Q478" i="31"/>
  <c r="P479" i="31"/>
  <c r="Q479" i="31"/>
  <c r="R479" i="31" s="1"/>
  <c r="T479" i="31" s="1"/>
  <c r="P480" i="31"/>
  <c r="Q480" i="31"/>
  <c r="R480" i="31" s="1"/>
  <c r="P481" i="31"/>
  <c r="Q481" i="31"/>
  <c r="R481" i="31" s="1"/>
  <c r="P482" i="31"/>
  <c r="Q482" i="31"/>
  <c r="P483" i="31"/>
  <c r="Q483" i="31"/>
  <c r="R483" i="31" s="1"/>
  <c r="S483" i="31" s="1"/>
  <c r="P484" i="31"/>
  <c r="Q484" i="31"/>
  <c r="R484" i="31" s="1"/>
  <c r="P485" i="31"/>
  <c r="Q485" i="31"/>
  <c r="P486" i="31"/>
  <c r="Q486" i="31"/>
  <c r="R486" i="31" s="1"/>
  <c r="S486" i="31" s="1"/>
  <c r="P487" i="31"/>
  <c r="Q487" i="31"/>
  <c r="R487" i="31" s="1"/>
  <c r="V487" i="31" s="1"/>
  <c r="P488" i="31"/>
  <c r="Q488" i="31"/>
  <c r="P489" i="31"/>
  <c r="Q489" i="31"/>
  <c r="R489" i="31" s="1"/>
  <c r="P490" i="31"/>
  <c r="Q490" i="31"/>
  <c r="R490" i="31" s="1"/>
  <c r="S490" i="31" s="1"/>
  <c r="P491" i="31"/>
  <c r="Q491" i="31"/>
  <c r="R491" i="31" s="1"/>
  <c r="V491" i="31" s="1"/>
  <c r="P492" i="31"/>
  <c r="Q492" i="31"/>
  <c r="P493" i="31"/>
  <c r="Q493" i="31"/>
  <c r="R493" i="31" s="1"/>
  <c r="P494" i="31"/>
  <c r="Q494" i="31"/>
  <c r="R494" i="31" s="1"/>
  <c r="V494" i="31" s="1"/>
  <c r="P495" i="31"/>
  <c r="Q495" i="31"/>
  <c r="R495" i="31" s="1"/>
  <c r="V495" i="31" s="1"/>
  <c r="P496" i="31"/>
  <c r="Q496" i="31"/>
  <c r="P497" i="31"/>
  <c r="Q497" i="31"/>
  <c r="R497" i="31" s="1"/>
  <c r="P498" i="31"/>
  <c r="Q498" i="31"/>
  <c r="R498" i="31" s="1"/>
  <c r="P499" i="31"/>
  <c r="Q499" i="31"/>
  <c r="R499" i="31" s="1"/>
  <c r="V499" i="31" s="1"/>
  <c r="P500" i="31"/>
  <c r="Q500" i="31"/>
  <c r="P501" i="31"/>
  <c r="Q501" i="31"/>
  <c r="R501" i="31" s="1"/>
  <c r="P502" i="31"/>
  <c r="Q502" i="31"/>
  <c r="R502" i="31" s="1"/>
  <c r="P503" i="31"/>
  <c r="Q503" i="31"/>
  <c r="R503" i="31" s="1"/>
  <c r="V503" i="31" s="1"/>
  <c r="P504" i="31"/>
  <c r="Q504" i="31"/>
  <c r="P505" i="31"/>
  <c r="Q505" i="31"/>
  <c r="R505" i="31" s="1"/>
  <c r="T505" i="31" s="1"/>
  <c r="P506" i="31"/>
  <c r="Q506" i="31"/>
  <c r="R506" i="31" s="1"/>
  <c r="V506" i="31" s="1"/>
  <c r="P507" i="31"/>
  <c r="Q507" i="31"/>
  <c r="R507" i="31" s="1"/>
  <c r="P508" i="31"/>
  <c r="Q508" i="31"/>
  <c r="P509" i="31"/>
  <c r="Q509" i="31"/>
  <c r="R509" i="31" s="1"/>
  <c r="T509" i="31" s="1"/>
  <c r="P510" i="31"/>
  <c r="Q510" i="31"/>
  <c r="R510" i="31" s="1"/>
  <c r="S510" i="31" s="1"/>
  <c r="P511" i="31"/>
  <c r="Q511" i="31"/>
  <c r="R511" i="31" s="1"/>
  <c r="V511" i="31" s="1"/>
  <c r="P512" i="31"/>
  <c r="Q512" i="31"/>
  <c r="P513" i="31"/>
  <c r="Q513" i="31"/>
  <c r="R513" i="31" s="1"/>
  <c r="P514" i="31"/>
  <c r="Q514" i="31"/>
  <c r="R514" i="31" s="1"/>
  <c r="P515" i="31"/>
  <c r="Q515" i="31"/>
  <c r="R515" i="31" s="1"/>
  <c r="P516" i="31"/>
  <c r="Q516" i="31"/>
  <c r="P517" i="31"/>
  <c r="Q517" i="31"/>
  <c r="R517" i="31" s="1"/>
  <c r="P518" i="31"/>
  <c r="Q518" i="31"/>
  <c r="R518" i="31" s="1"/>
  <c r="Z518" i="31" s="1"/>
  <c r="P519" i="31"/>
  <c r="Q519" i="31"/>
  <c r="AE519" i="31" s="1"/>
  <c r="AF519" i="31" s="1"/>
  <c r="P520" i="31"/>
  <c r="Q520" i="31"/>
  <c r="P521" i="31"/>
  <c r="Q521" i="31"/>
  <c r="R521" i="31" s="1"/>
  <c r="P522" i="31"/>
  <c r="Q522" i="31"/>
  <c r="R522" i="31" s="1"/>
  <c r="V522" i="31" s="1"/>
  <c r="P523" i="31"/>
  <c r="Q523" i="31"/>
  <c r="R523" i="31" s="1"/>
  <c r="P524" i="31"/>
  <c r="Q524" i="31"/>
  <c r="P525" i="31"/>
  <c r="Q525" i="31"/>
  <c r="R525" i="31" s="1"/>
  <c r="AG525" i="31" s="1"/>
  <c r="P526" i="31"/>
  <c r="Q526" i="31"/>
  <c r="R526" i="31" s="1"/>
  <c r="P527" i="31"/>
  <c r="Q527" i="31"/>
  <c r="R527" i="31" s="1"/>
  <c r="V527" i="31" s="1"/>
  <c r="P528" i="31"/>
  <c r="Q528" i="31"/>
  <c r="P529" i="31"/>
  <c r="Q529" i="31"/>
  <c r="R529" i="31" s="1"/>
  <c r="P530" i="31"/>
  <c r="Q530" i="31"/>
  <c r="R530" i="31" s="1"/>
  <c r="Z530" i="31" s="1"/>
  <c r="P531" i="31"/>
  <c r="Q531" i="31"/>
  <c r="R531" i="31" s="1"/>
  <c r="Z531" i="31" s="1"/>
  <c r="P532" i="31"/>
  <c r="Q532" i="31"/>
  <c r="P533" i="31"/>
  <c r="Q533" i="31"/>
  <c r="R533" i="31" s="1"/>
  <c r="P534" i="31"/>
  <c r="Q534" i="31"/>
  <c r="R534" i="31" s="1"/>
  <c r="S534" i="31" s="1"/>
  <c r="P535" i="31"/>
  <c r="Q535" i="31"/>
  <c r="P536" i="31"/>
  <c r="Q536" i="31"/>
  <c r="P537" i="31"/>
  <c r="Q537" i="31"/>
  <c r="R537" i="31" s="1"/>
  <c r="P538" i="31"/>
  <c r="Q538" i="31"/>
  <c r="R538" i="31" s="1"/>
  <c r="Z538" i="31" s="1"/>
  <c r="P539" i="31"/>
  <c r="Q539" i="31"/>
  <c r="R539" i="31" s="1"/>
  <c r="Z539" i="31" s="1"/>
  <c r="AC539" i="31"/>
  <c r="AD539" i="31" s="1"/>
  <c r="P540" i="31"/>
  <c r="Q540" i="31"/>
  <c r="P541" i="31"/>
  <c r="Q541" i="31"/>
  <c r="R541" i="31" s="1"/>
  <c r="AG541" i="31" s="1"/>
  <c r="P542" i="31"/>
  <c r="Q542" i="31"/>
  <c r="R542" i="31" s="1"/>
  <c r="Z542" i="31" s="1"/>
  <c r="P543" i="31"/>
  <c r="Q543" i="31"/>
  <c r="R543" i="31" s="1"/>
  <c r="P544" i="31"/>
  <c r="Q544" i="31"/>
  <c r="P545" i="31"/>
  <c r="Q545" i="31"/>
  <c r="R545" i="31" s="1"/>
  <c r="P546" i="31"/>
  <c r="Q546" i="31"/>
  <c r="R546" i="31" s="1"/>
  <c r="P547" i="31"/>
  <c r="Q547" i="31"/>
  <c r="R547" i="31" s="1"/>
  <c r="Z547" i="31" s="1"/>
  <c r="P548" i="31"/>
  <c r="Q548" i="31"/>
  <c r="P549" i="31"/>
  <c r="Q549" i="31"/>
  <c r="R549" i="31" s="1"/>
  <c r="AG549" i="31" s="1"/>
  <c r="P550" i="31"/>
  <c r="Q550" i="31"/>
  <c r="R550" i="31" s="1"/>
  <c r="P551" i="31"/>
  <c r="Q551" i="31"/>
  <c r="R551" i="31" s="1"/>
  <c r="Z551" i="31" s="1"/>
  <c r="P552" i="31"/>
  <c r="Q552" i="31"/>
  <c r="P553" i="31"/>
  <c r="Q553" i="31"/>
  <c r="R553" i="31" s="1"/>
  <c r="P554" i="31"/>
  <c r="Q554" i="31"/>
  <c r="R554" i="31" s="1"/>
  <c r="S554" i="31" s="1"/>
  <c r="P555" i="31"/>
  <c r="Q555" i="31"/>
  <c r="R555" i="31" s="1"/>
  <c r="Z555" i="31" s="1"/>
  <c r="P556" i="31"/>
  <c r="Q556" i="31"/>
  <c r="P557" i="31"/>
  <c r="Q557" i="31"/>
  <c r="R557" i="31" s="1"/>
  <c r="AG557" i="31" s="1"/>
  <c r="P558" i="31"/>
  <c r="Q558" i="31"/>
  <c r="R558" i="31" s="1"/>
  <c r="P559" i="31"/>
  <c r="Q559" i="31"/>
  <c r="R559" i="31" s="1"/>
  <c r="V559" i="31" s="1"/>
  <c r="P560" i="31"/>
  <c r="Q560" i="31"/>
  <c r="P561" i="31"/>
  <c r="Q561" i="31"/>
  <c r="R561" i="31" s="1"/>
  <c r="P562" i="31"/>
  <c r="Q562" i="31"/>
  <c r="P563" i="31"/>
  <c r="Q563" i="31"/>
  <c r="R563" i="31" s="1"/>
  <c r="Z563" i="31" s="1"/>
  <c r="P564" i="31"/>
  <c r="Q564" i="31"/>
  <c r="P565" i="31"/>
  <c r="Q565" i="31"/>
  <c r="R565" i="31" s="1"/>
  <c r="P566" i="31"/>
  <c r="Q566" i="31"/>
  <c r="R566" i="31" s="1"/>
  <c r="Z566" i="31" s="1"/>
  <c r="P567" i="31"/>
  <c r="Q567" i="31"/>
  <c r="R567" i="31" s="1"/>
  <c r="V567" i="31" s="1"/>
  <c r="P568" i="31"/>
  <c r="Q568" i="31"/>
  <c r="P569" i="31"/>
  <c r="Q569" i="31"/>
  <c r="R569" i="31" s="1"/>
  <c r="S569" i="31" s="1"/>
  <c r="X569" i="31" s="1"/>
  <c r="P570" i="31"/>
  <c r="Q570" i="31"/>
  <c r="R570" i="31" s="1"/>
  <c r="S570" i="31" s="1"/>
  <c r="P571" i="31"/>
  <c r="Q571" i="31"/>
  <c r="R571" i="31" s="1"/>
  <c r="Z571" i="31" s="1"/>
  <c r="P572" i="31"/>
  <c r="Q572" i="31"/>
  <c r="P573" i="31"/>
  <c r="Q573" i="31"/>
  <c r="R573" i="31" s="1"/>
  <c r="T573" i="31" s="1"/>
  <c r="P574" i="31"/>
  <c r="Q574" i="31"/>
  <c r="R574" i="31" s="1"/>
  <c r="Z574" i="31" s="1"/>
  <c r="P575" i="31"/>
  <c r="Q575" i="31"/>
  <c r="R575" i="31" s="1"/>
  <c r="V575" i="31" s="1"/>
  <c r="P576" i="31"/>
  <c r="Q576" i="31"/>
  <c r="P577" i="31"/>
  <c r="Q577" i="31"/>
  <c r="R577" i="31" s="1"/>
  <c r="P578" i="31"/>
  <c r="Q578" i="31"/>
  <c r="P579" i="31"/>
  <c r="Q579" i="31"/>
  <c r="R579" i="31" s="1"/>
  <c r="Z579" i="31" s="1"/>
  <c r="P580" i="31"/>
  <c r="Q580" i="31"/>
  <c r="P581" i="31"/>
  <c r="Q581" i="31"/>
  <c r="R581" i="31" s="1"/>
  <c r="S581" i="31" s="1"/>
  <c r="X581" i="31" s="1"/>
  <c r="P582" i="31"/>
  <c r="Q582" i="31"/>
  <c r="R582" i="31" s="1"/>
  <c r="Z582" i="31" s="1"/>
  <c r="P583" i="31"/>
  <c r="Q583" i="31"/>
  <c r="R583" i="31" s="1"/>
  <c r="V583" i="31" s="1"/>
  <c r="P584" i="31"/>
  <c r="Q584" i="31"/>
  <c r="P585" i="31"/>
  <c r="Q585" i="31"/>
  <c r="R585" i="31" s="1"/>
  <c r="AG585" i="31" s="1"/>
  <c r="P586" i="31"/>
  <c r="Q586" i="31"/>
  <c r="R586" i="31" s="1"/>
  <c r="P587" i="31"/>
  <c r="Q587" i="31"/>
  <c r="R587" i="31" s="1"/>
  <c r="Z587" i="31" s="1"/>
  <c r="P588" i="31"/>
  <c r="Q588" i="31"/>
  <c r="P589" i="31"/>
  <c r="Q589" i="31"/>
  <c r="R589" i="31" s="1"/>
  <c r="P590" i="31"/>
  <c r="Q590" i="31"/>
  <c r="R590" i="31" s="1"/>
  <c r="Z590" i="31" s="1"/>
  <c r="P591" i="31"/>
  <c r="Q591" i="31"/>
  <c r="R591" i="31" s="1"/>
  <c r="V591" i="31" s="1"/>
  <c r="P592" i="31"/>
  <c r="Q592" i="31"/>
  <c r="P593" i="31"/>
  <c r="Q593" i="31"/>
  <c r="R593" i="31" s="1"/>
  <c r="S593" i="31" s="1"/>
  <c r="P594" i="31"/>
  <c r="Q594" i="31"/>
  <c r="R594" i="31" s="1"/>
  <c r="Z594" i="31" s="1"/>
  <c r="P595" i="31"/>
  <c r="Q595" i="31"/>
  <c r="R595" i="31" s="1"/>
  <c r="Z595" i="31" s="1"/>
  <c r="P596" i="31"/>
  <c r="Q596" i="31"/>
  <c r="P597" i="31"/>
  <c r="Q597" i="31"/>
  <c r="R597" i="31" s="1"/>
  <c r="P598" i="31"/>
  <c r="Q598" i="31"/>
  <c r="R598" i="31" s="1"/>
  <c r="Z598" i="31" s="1"/>
  <c r="P599" i="31"/>
  <c r="Q599" i="31"/>
  <c r="R599" i="31" s="1"/>
  <c r="V599" i="31" s="1"/>
  <c r="P600" i="31"/>
  <c r="Q600" i="31"/>
  <c r="P601" i="31"/>
  <c r="Q601" i="31"/>
  <c r="R601" i="31" s="1"/>
  <c r="P602" i="31"/>
  <c r="Q602" i="31"/>
  <c r="P603" i="31"/>
  <c r="Q603" i="31"/>
  <c r="R603" i="31" s="1"/>
  <c r="Z603" i="31" s="1"/>
  <c r="P604" i="31"/>
  <c r="Q604" i="31"/>
  <c r="P605" i="31"/>
  <c r="Q605" i="31"/>
  <c r="R605" i="31" s="1"/>
  <c r="P606" i="31"/>
  <c r="Q606" i="31"/>
  <c r="R606" i="31" s="1"/>
  <c r="Z606" i="31" s="1"/>
  <c r="P607" i="31"/>
  <c r="Q607" i="31"/>
  <c r="R607" i="31" s="1"/>
  <c r="V607" i="31" s="1"/>
  <c r="P608" i="31"/>
  <c r="Q608" i="31"/>
  <c r="P609" i="31"/>
  <c r="Q609" i="31"/>
  <c r="R609" i="31" s="1"/>
  <c r="S609" i="31" s="1"/>
  <c r="P610" i="31"/>
  <c r="Q610" i="31"/>
  <c r="P611" i="31"/>
  <c r="Q611" i="31"/>
  <c r="R611" i="31" s="1"/>
  <c r="Z611" i="31" s="1"/>
  <c r="P612" i="31"/>
  <c r="Q612" i="31"/>
  <c r="P613" i="31"/>
  <c r="Q613" i="31"/>
  <c r="R613" i="31" s="1"/>
  <c r="S613" i="31" s="1"/>
  <c r="X613" i="31" s="1"/>
  <c r="P614" i="31"/>
  <c r="Q614" i="31"/>
  <c r="R614" i="31" s="1"/>
  <c r="P615" i="31"/>
  <c r="Q615" i="31"/>
  <c r="R615" i="31" s="1"/>
  <c r="P616" i="31"/>
  <c r="Q616" i="31"/>
  <c r="R616" i="31" s="1"/>
  <c r="T616" i="31" s="1"/>
  <c r="P617" i="31"/>
  <c r="Q617" i="31"/>
  <c r="P618" i="31"/>
  <c r="Q618" i="31"/>
  <c r="R618" i="31" s="1"/>
  <c r="V618" i="31" s="1"/>
  <c r="P619" i="31"/>
  <c r="Q619" i="31"/>
  <c r="R619" i="31" s="1"/>
  <c r="Y619" i="31" s="1"/>
  <c r="P620" i="31"/>
  <c r="Q620" i="31"/>
  <c r="R620" i="31" s="1"/>
  <c r="P621" i="31"/>
  <c r="Q621" i="31"/>
  <c r="P622" i="31"/>
  <c r="Q622" i="31"/>
  <c r="R622" i="31" s="1"/>
  <c r="T622" i="31" s="1"/>
  <c r="P623" i="31"/>
  <c r="Q623" i="31"/>
  <c r="R623" i="31" s="1"/>
  <c r="P624" i="31"/>
  <c r="Q624" i="31"/>
  <c r="P625" i="31"/>
  <c r="Q625" i="31"/>
  <c r="P626" i="31"/>
  <c r="Q626" i="31"/>
  <c r="R626" i="31" s="1"/>
  <c r="P627" i="31"/>
  <c r="Q627" i="31"/>
  <c r="P628" i="31"/>
  <c r="Q628" i="31"/>
  <c r="R628" i="31" s="1"/>
  <c r="P629" i="31"/>
  <c r="Q629" i="31"/>
  <c r="P630" i="31"/>
  <c r="Q630" i="31"/>
  <c r="R630" i="31" s="1"/>
  <c r="P631" i="31"/>
  <c r="Q631" i="31"/>
  <c r="R631" i="31" s="1"/>
  <c r="U631" i="31" s="1"/>
  <c r="P632" i="31"/>
  <c r="Q632" i="31"/>
  <c r="R632" i="31" s="1"/>
  <c r="P633" i="31"/>
  <c r="Q633" i="31"/>
  <c r="P634" i="31"/>
  <c r="Q634" i="31"/>
  <c r="R634" i="31" s="1"/>
  <c r="T634" i="31" s="1"/>
  <c r="P635" i="31"/>
  <c r="Q635" i="31"/>
  <c r="R635" i="31" s="1"/>
  <c r="S635" i="31" s="1"/>
  <c r="P636" i="31"/>
  <c r="Q636" i="31"/>
  <c r="R636" i="31" s="1"/>
  <c r="V636" i="31" s="1"/>
  <c r="P637" i="31"/>
  <c r="Q637" i="31"/>
  <c r="P638" i="31"/>
  <c r="Q638" i="31"/>
  <c r="R638" i="31" s="1"/>
  <c r="P639" i="31"/>
  <c r="Q639" i="31"/>
  <c r="R639" i="31" s="1"/>
  <c r="P640" i="31"/>
  <c r="Q640" i="31"/>
  <c r="R640" i="31" s="1"/>
  <c r="P641" i="31"/>
  <c r="Q641" i="31"/>
  <c r="P642" i="31"/>
  <c r="Q642" i="31"/>
  <c r="R642" i="31" s="1"/>
  <c r="AG642" i="31" s="1"/>
  <c r="P643" i="31"/>
  <c r="Q643" i="31"/>
  <c r="R643" i="31" s="1"/>
  <c r="S643" i="31" s="1"/>
  <c r="P644" i="31"/>
  <c r="Q644" i="31"/>
  <c r="R644" i="31" s="1"/>
  <c r="P645" i="31"/>
  <c r="Q645" i="31"/>
  <c r="P646" i="31"/>
  <c r="Q646" i="31"/>
  <c r="R646" i="31" s="1"/>
  <c r="AG646" i="31" s="1"/>
  <c r="P647" i="31"/>
  <c r="Q647" i="31"/>
  <c r="R647" i="31" s="1"/>
  <c r="P648" i="31"/>
  <c r="Q648" i="31"/>
  <c r="R648" i="31" s="1"/>
  <c r="Z648" i="31" s="1"/>
  <c r="P649" i="31"/>
  <c r="Q649" i="31"/>
  <c r="P650" i="31"/>
  <c r="Q650" i="31"/>
  <c r="R650" i="31" s="1"/>
  <c r="AG650" i="31" s="1"/>
  <c r="P651" i="31"/>
  <c r="Q651" i="31"/>
  <c r="R651" i="31" s="1"/>
  <c r="P652" i="31"/>
  <c r="Q652" i="31"/>
  <c r="R652" i="31" s="1"/>
  <c r="P653" i="31"/>
  <c r="Q653" i="31"/>
  <c r="P654" i="31"/>
  <c r="Q654" i="31"/>
  <c r="R654" i="31" s="1"/>
  <c r="P655" i="31"/>
  <c r="Q655" i="31"/>
  <c r="R655" i="31" s="1"/>
  <c r="P656" i="31"/>
  <c r="Q656" i="31"/>
  <c r="R656" i="31" s="1"/>
  <c r="P657" i="31"/>
  <c r="Q657" i="31"/>
  <c r="P658" i="31"/>
  <c r="Q658" i="31"/>
  <c r="R658" i="31" s="1"/>
  <c r="AG658" i="31" s="1"/>
  <c r="P659" i="31"/>
  <c r="Q659" i="31"/>
  <c r="R659" i="31" s="1"/>
  <c r="V659" i="31" s="1"/>
  <c r="P660" i="31"/>
  <c r="Q660" i="31"/>
  <c r="R660" i="31" s="1"/>
  <c r="P661" i="31"/>
  <c r="Q661" i="31"/>
  <c r="P662" i="31"/>
  <c r="Q662" i="31"/>
  <c r="R662" i="31" s="1"/>
  <c r="P663" i="31"/>
  <c r="Q663" i="31"/>
  <c r="R663" i="31" s="1"/>
  <c r="S663" i="31" s="1"/>
  <c r="P664" i="31"/>
  <c r="Q664" i="31"/>
  <c r="R664" i="31" s="1"/>
  <c r="P665" i="31"/>
  <c r="Q665" i="31"/>
  <c r="P666" i="31"/>
  <c r="Q666" i="31"/>
  <c r="R666" i="31" s="1"/>
  <c r="AG666" i="31" s="1"/>
  <c r="P667" i="31"/>
  <c r="Q667" i="31"/>
  <c r="R667" i="31" s="1"/>
  <c r="P668" i="31"/>
  <c r="Q668" i="31"/>
  <c r="R668" i="31" s="1"/>
  <c r="P669" i="31"/>
  <c r="Q669" i="31"/>
  <c r="P670" i="31"/>
  <c r="Q670" i="31"/>
  <c r="R670" i="31" s="1"/>
  <c r="P671" i="31"/>
  <c r="Q671" i="31"/>
  <c r="R671" i="31" s="1"/>
  <c r="P672" i="31"/>
  <c r="Q672" i="31"/>
  <c r="R672" i="31" s="1"/>
  <c r="P673" i="31"/>
  <c r="Q673" i="31"/>
  <c r="P674" i="31"/>
  <c r="Q674" i="31"/>
  <c r="R674" i="31" s="1"/>
  <c r="AG674" i="31" s="1"/>
  <c r="P675" i="31"/>
  <c r="Q675" i="31"/>
  <c r="R675" i="31" s="1"/>
  <c r="S675" i="31" s="1"/>
  <c r="P676" i="31"/>
  <c r="Q676" i="31"/>
  <c r="R676" i="31" s="1"/>
  <c r="P677" i="31"/>
  <c r="Q677" i="31"/>
  <c r="P678" i="31"/>
  <c r="Q678" i="31"/>
  <c r="R678" i="31" s="1"/>
  <c r="T678" i="31" s="1"/>
  <c r="P679" i="31"/>
  <c r="Q679" i="31"/>
  <c r="R679" i="31" s="1"/>
  <c r="S679" i="31" s="1"/>
  <c r="P680" i="31"/>
  <c r="Q680" i="31"/>
  <c r="R680" i="31" s="1"/>
  <c r="P681" i="31"/>
  <c r="Q681" i="31"/>
  <c r="P682" i="31"/>
  <c r="Q682" i="31"/>
  <c r="R682" i="31" s="1"/>
  <c r="AG682" i="31" s="1"/>
  <c r="P683" i="31"/>
  <c r="Q683" i="31"/>
  <c r="R683" i="31" s="1"/>
  <c r="P684" i="31"/>
  <c r="Q684" i="31"/>
  <c r="R684" i="31" s="1"/>
  <c r="P685" i="31"/>
  <c r="Q685" i="31"/>
  <c r="P686" i="31"/>
  <c r="Q686" i="31"/>
  <c r="R686" i="31" s="1"/>
  <c r="P687" i="31"/>
  <c r="Q687" i="31"/>
  <c r="R687" i="31" s="1"/>
  <c r="S687" i="31" s="1"/>
  <c r="P688" i="31"/>
  <c r="Q688" i="31"/>
  <c r="R688" i="31" s="1"/>
  <c r="P689" i="31"/>
  <c r="Q689" i="31"/>
  <c r="P690" i="31"/>
  <c r="Q690" i="31"/>
  <c r="R690" i="31" s="1"/>
  <c r="AG690" i="31" s="1"/>
  <c r="P691" i="31"/>
  <c r="Q691" i="31"/>
  <c r="R691" i="31" s="1"/>
  <c r="S691" i="31" s="1"/>
  <c r="P692" i="31"/>
  <c r="Q692" i="31"/>
  <c r="R692" i="31" s="1"/>
  <c r="P693" i="31"/>
  <c r="Q693" i="31"/>
  <c r="P694" i="31"/>
  <c r="Q694" i="31"/>
  <c r="R694" i="31" s="1"/>
  <c r="AG694" i="31" s="1"/>
  <c r="P695" i="31"/>
  <c r="Q695" i="31"/>
  <c r="R695" i="31" s="1"/>
  <c r="P696" i="31"/>
  <c r="Q696" i="31"/>
  <c r="AE696" i="31" s="1"/>
  <c r="AF696" i="31" s="1"/>
  <c r="P697" i="31"/>
  <c r="Q697" i="31"/>
  <c r="P698" i="31"/>
  <c r="Q698" i="31"/>
  <c r="R698" i="31" s="1"/>
  <c r="AG698" i="31" s="1"/>
  <c r="P699" i="31"/>
  <c r="Q699" i="31"/>
  <c r="R699" i="31" s="1"/>
  <c r="P700" i="31"/>
  <c r="Q700" i="31"/>
  <c r="R700" i="31" s="1"/>
  <c r="P701" i="31"/>
  <c r="Q701" i="31"/>
  <c r="P702" i="31"/>
  <c r="Q702" i="31"/>
  <c r="R702" i="31" s="1"/>
  <c r="P703" i="31"/>
  <c r="Q703" i="31"/>
  <c r="R703" i="31" s="1"/>
  <c r="S703" i="31" s="1"/>
  <c r="P704" i="31"/>
  <c r="Q704" i="31"/>
  <c r="R704" i="31" s="1"/>
  <c r="Z704" i="31" s="1"/>
  <c r="P705" i="31"/>
  <c r="Q705" i="31"/>
  <c r="P706" i="31"/>
  <c r="Q706" i="31"/>
  <c r="R706" i="31" s="1"/>
  <c r="AG706" i="31" s="1"/>
  <c r="P707" i="31"/>
  <c r="Q707" i="31"/>
  <c r="R707" i="31" s="1"/>
  <c r="P708" i="31"/>
  <c r="Q708" i="31"/>
  <c r="R708" i="31" s="1"/>
  <c r="P709" i="31"/>
  <c r="Q709" i="31"/>
  <c r="P710" i="31"/>
  <c r="Q710" i="31"/>
  <c r="R710" i="31" s="1"/>
  <c r="AG710" i="31" s="1"/>
  <c r="P711" i="31"/>
  <c r="Q711" i="31"/>
  <c r="R711" i="31" s="1"/>
  <c r="V711" i="31" s="1"/>
  <c r="P712" i="31"/>
  <c r="Q712" i="31"/>
  <c r="R712" i="31" s="1"/>
  <c r="P713" i="31"/>
  <c r="Q713" i="31"/>
  <c r="P714" i="31"/>
  <c r="Q714" i="31"/>
  <c r="R714" i="31" s="1"/>
  <c r="AG714" i="31" s="1"/>
  <c r="P715" i="31"/>
  <c r="Q715" i="31"/>
  <c r="P716" i="31"/>
  <c r="Q716" i="31"/>
  <c r="R716" i="31" s="1"/>
  <c r="P717" i="31"/>
  <c r="Q717" i="31"/>
  <c r="P718" i="31"/>
  <c r="Q718" i="31"/>
  <c r="R718" i="31" s="1"/>
  <c r="P719" i="31"/>
  <c r="Q719" i="31"/>
  <c r="R719" i="31" s="1"/>
  <c r="P720" i="31"/>
  <c r="Q720" i="31"/>
  <c r="R720" i="31" s="1"/>
  <c r="V720" i="31" s="1"/>
  <c r="P721" i="31"/>
  <c r="Q721" i="31"/>
  <c r="P722" i="31"/>
  <c r="Q722" i="31"/>
  <c r="R722" i="31" s="1"/>
  <c r="P723" i="31"/>
  <c r="Q723" i="31"/>
  <c r="R723" i="31" s="1"/>
  <c r="P724" i="31"/>
  <c r="Q724" i="31"/>
  <c r="R724" i="31" s="1"/>
  <c r="P725" i="31"/>
  <c r="Q725" i="31"/>
  <c r="P726" i="31"/>
  <c r="Q726" i="31"/>
  <c r="R726" i="31" s="1"/>
  <c r="T726" i="31" s="1"/>
  <c r="P727" i="31"/>
  <c r="Q727" i="31"/>
  <c r="R727" i="31" s="1"/>
  <c r="S727" i="31" s="1"/>
  <c r="P728" i="31"/>
  <c r="Q728" i="31"/>
  <c r="R728" i="31" s="1"/>
  <c r="P729" i="31"/>
  <c r="Q729" i="31"/>
  <c r="P730" i="31"/>
  <c r="Q730" i="31"/>
  <c r="R730" i="31" s="1"/>
  <c r="AG730" i="31" s="1"/>
  <c r="P731" i="31"/>
  <c r="Q731" i="31"/>
  <c r="R731" i="31" s="1"/>
  <c r="P732" i="31"/>
  <c r="Q732" i="31"/>
  <c r="R732" i="31" s="1"/>
  <c r="P733" i="31"/>
  <c r="Q733" i="31"/>
  <c r="P734" i="31"/>
  <c r="Q734" i="31"/>
  <c r="R734" i="31" s="1"/>
  <c r="P735" i="31"/>
  <c r="Q735" i="31"/>
  <c r="P736" i="31"/>
  <c r="Q736" i="31"/>
  <c r="R736" i="31" s="1"/>
  <c r="P737" i="31"/>
  <c r="Q737" i="31"/>
  <c r="P738" i="31"/>
  <c r="Q738" i="31"/>
  <c r="R738" i="31" s="1"/>
  <c r="AG738" i="31" s="1"/>
  <c r="P739" i="31"/>
  <c r="Q739" i="31"/>
  <c r="AE739" i="31" s="1"/>
  <c r="AF739" i="31" s="1"/>
  <c r="P740" i="31"/>
  <c r="Q740" i="31"/>
  <c r="R740" i="31" s="1"/>
  <c r="P741" i="31"/>
  <c r="Q741" i="31"/>
  <c r="P742" i="31"/>
  <c r="Q742" i="31"/>
  <c r="R742" i="31" s="1"/>
  <c r="S742" i="31" s="1"/>
  <c r="X742" i="31" s="1"/>
  <c r="P743" i="31"/>
  <c r="Q743" i="31"/>
  <c r="R743" i="31" s="1"/>
  <c r="P744" i="31"/>
  <c r="Q744" i="31"/>
  <c r="R744" i="31" s="1"/>
  <c r="P745" i="31"/>
  <c r="Q745" i="31"/>
  <c r="P746" i="31"/>
  <c r="Q746" i="31"/>
  <c r="R746" i="31" s="1"/>
  <c r="AG746" i="31" s="1"/>
  <c r="P747" i="31"/>
  <c r="Q747" i="31"/>
  <c r="R747" i="31" s="1"/>
  <c r="P748" i="31"/>
  <c r="Q748" i="31"/>
  <c r="R748" i="31" s="1"/>
  <c r="P749" i="31"/>
  <c r="Q749" i="31"/>
  <c r="P750" i="31"/>
  <c r="Q750" i="31"/>
  <c r="R750" i="31" s="1"/>
  <c r="AG750" i="31" s="1"/>
  <c r="P751" i="31"/>
  <c r="Q751" i="31"/>
  <c r="R751" i="31" s="1"/>
  <c r="Z751" i="31" s="1"/>
  <c r="P752" i="31"/>
  <c r="Q752" i="31"/>
  <c r="R752" i="31" s="1"/>
  <c r="P753" i="31"/>
  <c r="Q753" i="31"/>
  <c r="P754" i="31"/>
  <c r="Q754" i="31"/>
  <c r="R754" i="31" s="1"/>
  <c r="AG754" i="31" s="1"/>
  <c r="P755" i="31"/>
  <c r="Q755" i="31"/>
  <c r="R755" i="31" s="1"/>
  <c r="P756" i="31"/>
  <c r="Q756" i="31"/>
  <c r="R756" i="31" s="1"/>
  <c r="P757" i="31"/>
  <c r="Q757" i="31"/>
  <c r="P758" i="31"/>
  <c r="Q758" i="31"/>
  <c r="R758" i="31" s="1"/>
  <c r="P759" i="31"/>
  <c r="Q759" i="31"/>
  <c r="R759" i="31" s="1"/>
  <c r="P760" i="31"/>
  <c r="Q760" i="31"/>
  <c r="R760" i="31" s="1"/>
  <c r="P761" i="31"/>
  <c r="Q761" i="31"/>
  <c r="P762" i="31"/>
  <c r="Q762" i="31"/>
  <c r="R762" i="31" s="1"/>
  <c r="AG762" i="31" s="1"/>
  <c r="P763" i="31"/>
  <c r="Q763" i="31"/>
  <c r="R763" i="31" s="1"/>
  <c r="Z763" i="31" s="1"/>
  <c r="P764" i="31"/>
  <c r="Q764" i="31"/>
  <c r="R764" i="31" s="1"/>
  <c r="P765" i="31"/>
  <c r="Q765" i="31"/>
  <c r="P766" i="31"/>
  <c r="Q766" i="31"/>
  <c r="R766" i="31" s="1"/>
  <c r="P767" i="31"/>
  <c r="Q767" i="31"/>
  <c r="R767" i="31" s="1"/>
  <c r="P768" i="31"/>
  <c r="Q768" i="31"/>
  <c r="P769" i="31"/>
  <c r="Q769" i="31"/>
  <c r="P770" i="31"/>
  <c r="Q770" i="31"/>
  <c r="R770" i="31" s="1"/>
  <c r="P771" i="31"/>
  <c r="Q771" i="31"/>
  <c r="R771" i="31" s="1"/>
  <c r="W771" i="31" s="1"/>
  <c r="AE771" i="31" s="1"/>
  <c r="AF771" i="31" s="1"/>
  <c r="P772" i="31"/>
  <c r="Q772" i="31"/>
  <c r="P773" i="31"/>
  <c r="Q773" i="31"/>
  <c r="P774" i="31"/>
  <c r="Q774" i="31"/>
  <c r="R774" i="31" s="1"/>
  <c r="T774" i="31" s="1"/>
  <c r="P775" i="31"/>
  <c r="Q775" i="31"/>
  <c r="R775" i="31" s="1"/>
  <c r="S775" i="31" s="1"/>
  <c r="P776" i="31"/>
  <c r="Q776" i="31"/>
  <c r="P777" i="31"/>
  <c r="Q777" i="31"/>
  <c r="P778" i="31"/>
  <c r="Q778" i="31"/>
  <c r="R778" i="31" s="1"/>
  <c r="AG778" i="31" s="1"/>
  <c r="P779" i="31"/>
  <c r="Q779" i="31"/>
  <c r="P780" i="31"/>
  <c r="Q780" i="31"/>
  <c r="P781" i="31"/>
  <c r="Q781" i="31"/>
  <c r="P782" i="31"/>
  <c r="Q782" i="31"/>
  <c r="R782" i="31" s="1"/>
  <c r="AG782" i="31" s="1"/>
  <c r="P783" i="31"/>
  <c r="Q783" i="31"/>
  <c r="P784" i="31"/>
  <c r="Q784" i="31"/>
  <c r="P785" i="31"/>
  <c r="Q785" i="31"/>
  <c r="P786" i="31"/>
  <c r="Q786" i="31"/>
  <c r="R786" i="31" s="1"/>
  <c r="P787" i="31"/>
  <c r="Q787" i="31"/>
  <c r="R787" i="31" s="1"/>
  <c r="P788" i="31"/>
  <c r="Q788" i="31"/>
  <c r="P789" i="31"/>
  <c r="Q789" i="31"/>
  <c r="P790" i="31"/>
  <c r="Q790" i="31"/>
  <c r="R790" i="31" s="1"/>
  <c r="S790" i="31" s="1"/>
  <c r="P791" i="31"/>
  <c r="Q791" i="31"/>
  <c r="R791" i="31" s="1"/>
  <c r="P792" i="31"/>
  <c r="Q792" i="31"/>
  <c r="P793" i="31"/>
  <c r="Q793" i="31"/>
  <c r="P794" i="31"/>
  <c r="Q794" i="31"/>
  <c r="R794" i="31" s="1"/>
  <c r="AG794" i="31" s="1"/>
  <c r="P795" i="31"/>
  <c r="Q795" i="31"/>
  <c r="R795" i="31" s="1"/>
  <c r="P796" i="31"/>
  <c r="Q796" i="31"/>
  <c r="P797" i="31"/>
  <c r="Q797" i="31"/>
  <c r="P798" i="31"/>
  <c r="Q798" i="31"/>
  <c r="R798" i="31" s="1"/>
  <c r="T798" i="31" s="1"/>
  <c r="P799" i="31"/>
  <c r="Q799" i="31"/>
  <c r="P800" i="31"/>
  <c r="Q800" i="31"/>
  <c r="P801" i="31"/>
  <c r="Q801" i="31"/>
  <c r="P802" i="31"/>
  <c r="Q802" i="31"/>
  <c r="R802" i="31" s="1"/>
  <c r="AG802" i="31" s="1"/>
  <c r="P803" i="31"/>
  <c r="Q803" i="31"/>
  <c r="R803" i="31" s="1"/>
  <c r="Z803" i="31" s="1"/>
  <c r="P804" i="31"/>
  <c r="Q804" i="31"/>
  <c r="R804" i="31" s="1"/>
  <c r="P805" i="31"/>
  <c r="Q805" i="31"/>
  <c r="P806" i="31"/>
  <c r="Q806" i="31"/>
  <c r="R806" i="31" s="1"/>
  <c r="P807" i="31"/>
  <c r="Q807" i="31"/>
  <c r="R807" i="31" s="1"/>
  <c r="Z807" i="31" s="1"/>
  <c r="P808" i="31"/>
  <c r="Q808" i="31"/>
  <c r="R808" i="31" s="1"/>
  <c r="P809" i="31"/>
  <c r="Q809" i="31"/>
  <c r="P810" i="31"/>
  <c r="Q810" i="31"/>
  <c r="R810" i="31" s="1"/>
  <c r="T810" i="31" s="1"/>
  <c r="P811" i="31"/>
  <c r="Q811" i="31"/>
  <c r="R811" i="31" s="1"/>
  <c r="Z811" i="31" s="1"/>
  <c r="P812" i="31"/>
  <c r="Q812" i="31"/>
  <c r="R812" i="31"/>
  <c r="V812" i="31" s="1"/>
  <c r="P813" i="31"/>
  <c r="Q813" i="31"/>
  <c r="P814" i="31"/>
  <c r="Q814" i="31"/>
  <c r="R814" i="31" s="1"/>
  <c r="P815" i="31"/>
  <c r="Q815" i="31"/>
  <c r="R815" i="31" s="1"/>
  <c r="P816" i="31"/>
  <c r="Q816" i="31"/>
  <c r="R816" i="31" s="1"/>
  <c r="P817" i="31"/>
  <c r="Q817" i="31"/>
  <c r="P818" i="31"/>
  <c r="Q818" i="31"/>
  <c r="R818" i="31" s="1"/>
  <c r="S818" i="31" s="1"/>
  <c r="X818" i="31" s="1"/>
  <c r="P819" i="31"/>
  <c r="Q819" i="31"/>
  <c r="R819" i="31" s="1"/>
  <c r="Z819" i="31" s="1"/>
  <c r="P820" i="31"/>
  <c r="Q820" i="31"/>
  <c r="P821" i="31"/>
  <c r="Q821" i="31"/>
  <c r="P822" i="31"/>
  <c r="Q822" i="31"/>
  <c r="R822" i="31" s="1"/>
  <c r="P823" i="31"/>
  <c r="Q823" i="31"/>
  <c r="R823" i="31" s="1"/>
  <c r="V823" i="31" s="1"/>
  <c r="P824" i="31"/>
  <c r="Q824" i="31"/>
  <c r="R824" i="31" s="1"/>
  <c r="P825" i="31"/>
  <c r="Q825" i="31"/>
  <c r="P826" i="31"/>
  <c r="Q826" i="31"/>
  <c r="R826" i="31" s="1"/>
  <c r="T826" i="31" s="1"/>
  <c r="P827" i="31"/>
  <c r="Q827" i="31"/>
  <c r="R827" i="31" s="1"/>
  <c r="Z827" i="31" s="1"/>
  <c r="P828" i="31"/>
  <c r="Q828" i="31"/>
  <c r="R828" i="31" s="1"/>
  <c r="P829" i="31"/>
  <c r="Q829" i="31"/>
  <c r="P830" i="31"/>
  <c r="Q830" i="31"/>
  <c r="R830" i="31" s="1"/>
  <c r="P831" i="31"/>
  <c r="Q831" i="31"/>
  <c r="R831" i="31" s="1"/>
  <c r="P832" i="31"/>
  <c r="Q832" i="31"/>
  <c r="R832" i="31" s="1"/>
  <c r="P833" i="31"/>
  <c r="Q833" i="31"/>
  <c r="P834" i="31"/>
  <c r="Q834" i="31"/>
  <c r="R834" i="31" s="1"/>
  <c r="T834" i="31" s="1"/>
  <c r="P835" i="31"/>
  <c r="Q835" i="31"/>
  <c r="R835" i="31" s="1"/>
  <c r="Z835" i="31" s="1"/>
  <c r="P836" i="31"/>
  <c r="Q836" i="31"/>
  <c r="R836" i="31" s="1"/>
  <c r="P837" i="31"/>
  <c r="Q837" i="31"/>
  <c r="P838" i="31"/>
  <c r="Q838" i="31"/>
  <c r="R838" i="31" s="1"/>
  <c r="P839" i="31"/>
  <c r="Q839" i="31"/>
  <c r="R839" i="31" s="1"/>
  <c r="P840" i="31"/>
  <c r="Q840" i="31"/>
  <c r="R840" i="31" s="1"/>
  <c r="P841" i="31"/>
  <c r="Q841" i="31"/>
  <c r="P842" i="31"/>
  <c r="Q842" i="31"/>
  <c r="R842" i="31" s="1"/>
  <c r="AG842" i="31" s="1"/>
  <c r="P843" i="31"/>
  <c r="Q843" i="31"/>
  <c r="R843" i="31" s="1"/>
  <c r="P844" i="31"/>
  <c r="Q844" i="31"/>
  <c r="R844" i="31" s="1"/>
  <c r="Z844" i="31" s="1"/>
  <c r="P845" i="31"/>
  <c r="Q845" i="31"/>
  <c r="P846" i="31"/>
  <c r="Q846" i="31"/>
  <c r="R846" i="31" s="1"/>
  <c r="S846" i="31" s="1"/>
  <c r="X846" i="31" s="1"/>
  <c r="P847" i="31"/>
  <c r="Q847" i="31"/>
  <c r="R847" i="31" s="1"/>
  <c r="Z847" i="31" s="1"/>
  <c r="P848" i="31"/>
  <c r="Q848" i="31"/>
  <c r="R848" i="31" s="1"/>
  <c r="Z848" i="31" s="1"/>
  <c r="P849" i="31"/>
  <c r="Q849" i="31"/>
  <c r="P850" i="31"/>
  <c r="Q850" i="31"/>
  <c r="R850" i="31" s="1"/>
  <c r="AG850" i="31" s="1"/>
  <c r="P851" i="31"/>
  <c r="Q851" i="31"/>
  <c r="R851" i="31" s="1"/>
  <c r="Z851" i="31" s="1"/>
  <c r="P852" i="31"/>
  <c r="Q852" i="31"/>
  <c r="R852" i="31" s="1"/>
  <c r="P853" i="31"/>
  <c r="Q853" i="31"/>
  <c r="P854" i="31"/>
  <c r="Q854" i="31"/>
  <c r="R854" i="31" s="1"/>
  <c r="S854" i="31" s="1"/>
  <c r="X854" i="31" s="1"/>
  <c r="P855" i="31"/>
  <c r="Q855" i="31"/>
  <c r="R855" i="31" s="1"/>
  <c r="V855" i="31" s="1"/>
  <c r="P856" i="31"/>
  <c r="Q856" i="31"/>
  <c r="R856" i="31" s="1"/>
  <c r="P857" i="31"/>
  <c r="Q857" i="31"/>
  <c r="P858" i="31"/>
  <c r="Q858" i="31"/>
  <c r="R858" i="31" s="1"/>
  <c r="P859" i="31"/>
  <c r="Q859" i="31"/>
  <c r="R859" i="31" s="1"/>
  <c r="P860" i="31"/>
  <c r="Q860" i="31"/>
  <c r="R860" i="31" s="1"/>
  <c r="P861" i="31"/>
  <c r="Q861" i="31"/>
  <c r="P862" i="31"/>
  <c r="Q862" i="31"/>
  <c r="R862" i="31" s="1"/>
  <c r="P863" i="31"/>
  <c r="Q863" i="31"/>
  <c r="R863" i="31" s="1"/>
  <c r="Z863" i="31" s="1"/>
  <c r="P864" i="31"/>
  <c r="Q864" i="31"/>
  <c r="R864" i="31" s="1"/>
  <c r="Z864" i="31" s="1"/>
  <c r="P865" i="31"/>
  <c r="Q865" i="31"/>
  <c r="P866" i="31"/>
  <c r="Q866" i="31"/>
  <c r="R866" i="31" s="1"/>
  <c r="T866" i="31" s="1"/>
  <c r="P867" i="31"/>
  <c r="Q867" i="31"/>
  <c r="R867" i="31" s="1"/>
  <c r="Z867" i="31" s="1"/>
  <c r="P868" i="31"/>
  <c r="Q868" i="31"/>
  <c r="R868" i="31" s="1"/>
  <c r="V868" i="31" s="1"/>
  <c r="P869" i="31"/>
  <c r="Q869" i="31"/>
  <c r="P870" i="31"/>
  <c r="Q870" i="31"/>
  <c r="R870" i="31" s="1"/>
  <c r="P871" i="31"/>
  <c r="Q871" i="31"/>
  <c r="R871" i="31" s="1"/>
  <c r="P872" i="31"/>
  <c r="Q872" i="31"/>
  <c r="R872" i="31" s="1"/>
  <c r="P873" i="31"/>
  <c r="Q873" i="31"/>
  <c r="P874" i="31"/>
  <c r="Q874" i="31"/>
  <c r="R874" i="31" s="1"/>
  <c r="P875" i="31"/>
  <c r="Q875" i="31"/>
  <c r="R875" i="31" s="1"/>
  <c r="Z875" i="31" s="1"/>
  <c r="P876" i="31"/>
  <c r="Q876" i="31"/>
  <c r="R876" i="31" s="1"/>
  <c r="P877" i="31"/>
  <c r="Q877" i="31"/>
  <c r="P878" i="31"/>
  <c r="Q878" i="31"/>
  <c r="R878" i="31" s="1"/>
  <c r="P879" i="31"/>
  <c r="Q879" i="31"/>
  <c r="R879" i="31" s="1"/>
  <c r="V879" i="31" s="1"/>
  <c r="P880" i="31"/>
  <c r="Q880" i="31"/>
  <c r="R880" i="31" s="1"/>
  <c r="P881" i="31"/>
  <c r="Q881" i="31"/>
  <c r="P882" i="31"/>
  <c r="Q882" i="31"/>
  <c r="R882" i="31" s="1"/>
  <c r="W882" i="31" s="1"/>
  <c r="P883" i="31"/>
  <c r="Q883" i="31"/>
  <c r="R883" i="31" s="1"/>
  <c r="P884" i="31"/>
  <c r="Q884" i="31"/>
  <c r="R884" i="31" s="1"/>
  <c r="Z884" i="31" s="1"/>
  <c r="P885" i="31"/>
  <c r="Q885" i="31"/>
  <c r="P886" i="31"/>
  <c r="Q886" i="31"/>
  <c r="R886" i="31" s="1"/>
  <c r="S886" i="31" s="1"/>
  <c r="X886" i="31" s="1"/>
  <c r="P887" i="31"/>
  <c r="Q887" i="31"/>
  <c r="R887" i="31" s="1"/>
  <c r="P888" i="31"/>
  <c r="Q888" i="31"/>
  <c r="R888" i="31" s="1"/>
  <c r="Z888" i="31" s="1"/>
  <c r="P889" i="31"/>
  <c r="Q889" i="31"/>
  <c r="P890" i="31"/>
  <c r="Q890" i="31"/>
  <c r="R890" i="31" s="1"/>
  <c r="T890" i="31" s="1"/>
  <c r="P891" i="31"/>
  <c r="Q891" i="31"/>
  <c r="R891" i="31" s="1"/>
  <c r="P892" i="31"/>
  <c r="Q892" i="31"/>
  <c r="P893" i="31"/>
  <c r="Q893" i="31"/>
  <c r="P894" i="31"/>
  <c r="Q894" i="31"/>
  <c r="R894" i="31" s="1"/>
  <c r="P895" i="31"/>
  <c r="Q895" i="31"/>
  <c r="R895" i="31" s="1"/>
  <c r="S895" i="31" s="1"/>
  <c r="P896" i="31"/>
  <c r="Q896" i="31"/>
  <c r="P897" i="31"/>
  <c r="Q897" i="31"/>
  <c r="P898" i="31"/>
  <c r="Q898" i="31"/>
  <c r="R898" i="31" s="1"/>
  <c r="S898" i="31" s="1"/>
  <c r="X898" i="31" s="1"/>
  <c r="P899" i="31"/>
  <c r="Q899" i="31"/>
  <c r="R899" i="31" s="1"/>
  <c r="Z899" i="31" s="1"/>
  <c r="P900" i="31"/>
  <c r="Q900" i="31"/>
  <c r="R900" i="31" s="1"/>
  <c r="P901" i="31"/>
  <c r="Q901" i="31"/>
  <c r="P902" i="31"/>
  <c r="Q902" i="31"/>
  <c r="R902" i="31" s="1"/>
  <c r="P903" i="31"/>
  <c r="Q903" i="31"/>
  <c r="R903" i="31" s="1"/>
  <c r="P904" i="31"/>
  <c r="Q904" i="31"/>
  <c r="R904" i="31" s="1"/>
  <c r="P905" i="31"/>
  <c r="Q905" i="31"/>
  <c r="P906" i="31"/>
  <c r="Q906" i="31"/>
  <c r="R906" i="31" s="1"/>
  <c r="X906" i="31" s="1"/>
  <c r="P907" i="31"/>
  <c r="Q907" i="31"/>
  <c r="R907" i="31" s="1"/>
  <c r="P908" i="31"/>
  <c r="Q908" i="31"/>
  <c r="R908" i="31" s="1"/>
  <c r="U908" i="31" s="1"/>
  <c r="P909" i="31"/>
  <c r="Q909" i="31"/>
  <c r="P910" i="31"/>
  <c r="Q910" i="31"/>
  <c r="R910" i="31" s="1"/>
  <c r="P911" i="31"/>
  <c r="Q911" i="31"/>
  <c r="R911" i="31" s="1"/>
  <c r="P912" i="31"/>
  <c r="Q912" i="31"/>
  <c r="R912" i="31" s="1"/>
  <c r="S912" i="31" s="1"/>
  <c r="Y912" i="31" s="1"/>
  <c r="P913" i="31"/>
  <c r="Q913" i="31"/>
  <c r="R913" i="31" s="1"/>
  <c r="P914" i="31"/>
  <c r="Q914" i="31"/>
  <c r="P915" i="31"/>
  <c r="Q915" i="31"/>
  <c r="R915" i="31" s="1"/>
  <c r="T915" i="31" s="1"/>
  <c r="P916" i="31"/>
  <c r="Q916" i="31"/>
  <c r="R916" i="31" s="1"/>
  <c r="P917" i="31"/>
  <c r="Q917" i="31"/>
  <c r="P918" i="31"/>
  <c r="Q918" i="31"/>
  <c r="P919" i="31"/>
  <c r="Q919" i="31"/>
  <c r="P920" i="31"/>
  <c r="Q920" i="31"/>
  <c r="P921" i="31"/>
  <c r="Q921" i="31"/>
  <c r="R921" i="31" s="1"/>
  <c r="P922" i="31"/>
  <c r="Q922" i="31"/>
  <c r="P923" i="31"/>
  <c r="Q923" i="31"/>
  <c r="R923" i="31" s="1"/>
  <c r="T923" i="31" s="1"/>
  <c r="P924" i="31"/>
  <c r="Q924" i="31"/>
  <c r="R924" i="31" s="1"/>
  <c r="P925" i="31"/>
  <c r="Q925" i="31"/>
  <c r="P926" i="31"/>
  <c r="Q926" i="31"/>
  <c r="R926" i="31" s="1"/>
  <c r="P927" i="31"/>
  <c r="Q927" i="31"/>
  <c r="R927" i="31" s="1"/>
  <c r="P928" i="31"/>
  <c r="Q928" i="31"/>
  <c r="R928" i="31" s="1"/>
  <c r="P929" i="31"/>
  <c r="Q929" i="31"/>
  <c r="P930" i="31"/>
  <c r="Q930" i="31"/>
  <c r="P931" i="31"/>
  <c r="Q931" i="31"/>
  <c r="R931" i="31" s="1"/>
  <c r="P932" i="31"/>
  <c r="Q932" i="31"/>
  <c r="R932" i="31" s="1"/>
  <c r="T932" i="31" s="1"/>
  <c r="P933" i="31"/>
  <c r="Q933" i="31"/>
  <c r="P934" i="31"/>
  <c r="Q934" i="31"/>
  <c r="R934" i="31" s="1"/>
  <c r="P935" i="31"/>
  <c r="Q935" i="31"/>
  <c r="R935" i="31" s="1"/>
  <c r="P936" i="31"/>
  <c r="Q936" i="31"/>
  <c r="P937" i="31"/>
  <c r="Q937" i="31"/>
  <c r="P938" i="31"/>
  <c r="Q938" i="31"/>
  <c r="R938" i="31" s="1"/>
  <c r="P939" i="31"/>
  <c r="Q939" i="31"/>
  <c r="P940" i="31"/>
  <c r="Q940" i="31"/>
  <c r="R940" i="31" s="1"/>
  <c r="P941" i="31"/>
  <c r="Q941" i="31"/>
  <c r="P942" i="31"/>
  <c r="Q942" i="31"/>
  <c r="AE942" i="31" s="1"/>
  <c r="AF942" i="31" s="1"/>
  <c r="P943" i="31"/>
  <c r="Q943" i="31"/>
  <c r="R943" i="31" s="1"/>
  <c r="P944" i="31"/>
  <c r="Q944" i="31"/>
  <c r="R944" i="31" s="1"/>
  <c r="P945" i="31"/>
  <c r="Q945" i="31"/>
  <c r="P946" i="31"/>
  <c r="Q946" i="31"/>
  <c r="R946" i="31" s="1"/>
  <c r="P947" i="31"/>
  <c r="Q947" i="31"/>
  <c r="R947" i="31" s="1"/>
  <c r="P948" i="31"/>
  <c r="Q948" i="31"/>
  <c r="R948" i="31" s="1"/>
  <c r="T948" i="31" s="1"/>
  <c r="P949" i="31"/>
  <c r="Q949" i="31"/>
  <c r="P950" i="31"/>
  <c r="Q950" i="31"/>
  <c r="R950" i="31" s="1"/>
  <c r="P951" i="31"/>
  <c r="Q951" i="31"/>
  <c r="R951" i="31" s="1"/>
  <c r="P952" i="31"/>
  <c r="Q952" i="31"/>
  <c r="P953" i="31"/>
  <c r="Q953" i="31"/>
  <c r="P954" i="31"/>
  <c r="Q954" i="31"/>
  <c r="R954" i="31" s="1"/>
  <c r="P955" i="31"/>
  <c r="Q955" i="31"/>
  <c r="P956" i="31"/>
  <c r="Q956" i="31"/>
  <c r="R956" i="31" s="1"/>
  <c r="P957" i="31"/>
  <c r="Q957" i="31"/>
  <c r="P958" i="31"/>
  <c r="Q958" i="31"/>
  <c r="R958" i="31" s="1"/>
  <c r="P959" i="31"/>
  <c r="Q959" i="31"/>
  <c r="R959" i="31" s="1"/>
  <c r="P960" i="31"/>
  <c r="Q960" i="31"/>
  <c r="R960" i="31" s="1"/>
  <c r="T960" i="31" s="1"/>
  <c r="P961" i="31"/>
  <c r="Q961" i="31"/>
  <c r="P962" i="31"/>
  <c r="Q962" i="31"/>
  <c r="R962" i="31" s="1"/>
  <c r="W962" i="31" s="1"/>
  <c r="P963" i="31"/>
  <c r="Q963" i="31"/>
  <c r="R963" i="31" s="1"/>
  <c r="Y963" i="31" s="1"/>
  <c r="P964" i="31"/>
  <c r="Q964" i="31"/>
  <c r="R964" i="31" s="1"/>
  <c r="T964" i="31" s="1"/>
  <c r="P965" i="31"/>
  <c r="Q965" i="31"/>
  <c r="P966" i="31"/>
  <c r="Q966" i="31"/>
  <c r="R966" i="31" s="1"/>
  <c r="Z966" i="31" s="1"/>
  <c r="P967" i="31"/>
  <c r="Q967" i="31"/>
  <c r="R967" i="31" s="1"/>
  <c r="P968" i="31"/>
  <c r="Q968" i="31"/>
  <c r="P969" i="31"/>
  <c r="Q969" i="31"/>
  <c r="P970" i="31"/>
  <c r="Q970" i="31"/>
  <c r="R970" i="31" s="1"/>
  <c r="W970" i="31" s="1"/>
  <c r="AE970" i="31" s="1"/>
  <c r="AF970" i="31" s="1"/>
  <c r="P971" i="31"/>
  <c r="Q971" i="31"/>
  <c r="P972" i="31"/>
  <c r="Q972" i="31"/>
  <c r="R972" i="31" s="1"/>
  <c r="S972" i="31" s="1"/>
  <c r="P973" i="31"/>
  <c r="Q973" i="31"/>
  <c r="R973" i="31" s="1"/>
  <c r="P974" i="31"/>
  <c r="Q974" i="31"/>
  <c r="P975" i="31"/>
  <c r="Q975" i="31"/>
  <c r="R975" i="31" s="1"/>
  <c r="AG975" i="31" s="1"/>
  <c r="P976" i="31"/>
  <c r="Q976" i="31"/>
  <c r="R976" i="31" s="1"/>
  <c r="P977" i="31"/>
  <c r="Q977" i="31"/>
  <c r="R977" i="31" s="1"/>
  <c r="P978" i="31"/>
  <c r="Q978" i="31"/>
  <c r="P979" i="31"/>
  <c r="Q979" i="31"/>
  <c r="R979" i="31" s="1"/>
  <c r="AG979" i="31" s="1"/>
  <c r="P980" i="31"/>
  <c r="Q980" i="31"/>
  <c r="R980" i="31" s="1"/>
  <c r="P981" i="31"/>
  <c r="Q981" i="31"/>
  <c r="R981" i="31" s="1"/>
  <c r="P982" i="31"/>
  <c r="Q982" i="31"/>
  <c r="P983" i="31"/>
  <c r="Q983" i="31"/>
  <c r="R983" i="31" s="1"/>
  <c r="P984" i="31"/>
  <c r="Q984" i="31"/>
  <c r="R984" i="31" s="1"/>
  <c r="S984" i="31" s="1"/>
  <c r="P985" i="31"/>
  <c r="Q985" i="31"/>
  <c r="R985" i="31" s="1"/>
  <c r="P986" i="31"/>
  <c r="Q986" i="31"/>
  <c r="P987" i="31"/>
  <c r="Q987" i="31"/>
  <c r="R987" i="31" s="1"/>
  <c r="P988" i="31"/>
  <c r="Q988" i="31"/>
  <c r="R988" i="31" s="1"/>
  <c r="Z988" i="31" s="1"/>
  <c r="P989" i="31"/>
  <c r="Q989" i="31"/>
  <c r="R989" i="31" s="1"/>
  <c r="P990" i="31"/>
  <c r="Q990" i="31"/>
  <c r="P991" i="31"/>
  <c r="Q991" i="31"/>
  <c r="R991" i="31" s="1"/>
  <c r="P992" i="31"/>
  <c r="Q992" i="31"/>
  <c r="R992" i="31" s="1"/>
  <c r="P993" i="31"/>
  <c r="Q993" i="31"/>
  <c r="R993" i="31" s="1"/>
  <c r="Z993" i="31" s="1"/>
  <c r="P994" i="31"/>
  <c r="Q994" i="31"/>
  <c r="P995" i="31"/>
  <c r="Q995" i="31"/>
  <c r="R995" i="31" s="1"/>
  <c r="AG995" i="31" s="1"/>
  <c r="P996" i="31"/>
  <c r="Q996" i="31"/>
  <c r="R996" i="31" s="1"/>
  <c r="Z996" i="31" s="1"/>
  <c r="P997" i="31"/>
  <c r="Q997" i="31"/>
  <c r="R997" i="31" s="1"/>
  <c r="P998" i="31"/>
  <c r="Q998" i="31"/>
  <c r="P999" i="31"/>
  <c r="Q999" i="31"/>
  <c r="R999" i="31" s="1"/>
  <c r="S999" i="31" s="1"/>
  <c r="X999" i="31" s="1"/>
  <c r="P1000" i="31"/>
  <c r="Q1000" i="31"/>
  <c r="R1000" i="31" s="1"/>
  <c r="P1001" i="31"/>
  <c r="Q1001" i="31"/>
  <c r="R1001" i="31" s="1"/>
  <c r="Z1001" i="31" s="1"/>
  <c r="P1002" i="31"/>
  <c r="Q1002" i="31"/>
  <c r="P1003" i="31"/>
  <c r="Q1003" i="31"/>
  <c r="R1003" i="31" s="1"/>
  <c r="P1004" i="31"/>
  <c r="Q1004" i="31"/>
  <c r="R1004" i="31" s="1"/>
  <c r="Z1004" i="31" s="1"/>
  <c r="P1005" i="31"/>
  <c r="Q1005" i="31"/>
  <c r="R1005" i="31" s="1"/>
  <c r="P1006" i="31"/>
  <c r="Q1006" i="31"/>
  <c r="P1007" i="31"/>
  <c r="Q1007" i="31"/>
  <c r="R1007" i="31" s="1"/>
  <c r="P1008" i="31"/>
  <c r="Q1008" i="31"/>
  <c r="R1008" i="31" s="1"/>
  <c r="P1009" i="31"/>
  <c r="Q1009" i="31"/>
  <c r="R1009" i="31" s="1"/>
  <c r="Z1009" i="31" s="1"/>
  <c r="P1010" i="31"/>
  <c r="Q1010" i="31"/>
  <c r="P1011" i="31"/>
  <c r="Q1011" i="31"/>
  <c r="R1011" i="31" s="1"/>
  <c r="P1012" i="31"/>
  <c r="Q1012" i="31"/>
  <c r="R1012" i="31" s="1"/>
  <c r="Z1012" i="31" s="1"/>
  <c r="P1013" i="31"/>
  <c r="Q1013" i="31"/>
  <c r="R1013" i="31" s="1"/>
  <c r="P1014" i="31"/>
  <c r="Q1014" i="31"/>
  <c r="R1014" i="31" s="1"/>
  <c r="P1015" i="31"/>
  <c r="Q1015" i="31"/>
  <c r="P1016" i="31"/>
  <c r="Q1016" i="31"/>
  <c r="R1016" i="31" s="1"/>
  <c r="V1016" i="31" s="1"/>
  <c r="P1017" i="31"/>
  <c r="Q1017" i="31"/>
  <c r="R1017" i="31" s="1"/>
  <c r="P1018" i="31"/>
  <c r="Q1018" i="31"/>
  <c r="R1018" i="31" s="1"/>
  <c r="P1019" i="31"/>
  <c r="Q1019" i="31"/>
  <c r="P1020" i="31"/>
  <c r="Q1020" i="31"/>
  <c r="R1020" i="31" s="1"/>
  <c r="T1020" i="31" s="1"/>
  <c r="P1021" i="31"/>
  <c r="Q1021" i="31"/>
  <c r="R1021" i="31" s="1"/>
  <c r="W1021" i="31" s="1"/>
  <c r="AE1021" i="31" s="1"/>
  <c r="AF1021" i="31" s="1"/>
  <c r="P1022" i="31"/>
  <c r="Q1022" i="31"/>
  <c r="R1022" i="31" s="1"/>
  <c r="P1023" i="31"/>
  <c r="Q1023" i="31"/>
  <c r="P1024" i="31"/>
  <c r="Q1024" i="31"/>
  <c r="R1024" i="31" s="1"/>
  <c r="P1025" i="31"/>
  <c r="Q1025" i="31"/>
  <c r="R1025" i="31" s="1"/>
  <c r="P1026" i="31"/>
  <c r="Q1026" i="31"/>
  <c r="R1026" i="31" s="1"/>
  <c r="P1027" i="31"/>
  <c r="Q1027" i="31"/>
  <c r="P1028" i="31"/>
  <c r="Q1028" i="31"/>
  <c r="R1028" i="31" s="1"/>
  <c r="P1029" i="31"/>
  <c r="Q1029" i="31"/>
  <c r="R1029" i="31" s="1"/>
  <c r="P1030" i="31"/>
  <c r="Q1030" i="31"/>
  <c r="R1030" i="31" s="1"/>
  <c r="V1030" i="31" s="1"/>
  <c r="P1031" i="31"/>
  <c r="Q1031" i="31"/>
  <c r="R1031" i="31" s="1"/>
  <c r="V1031" i="31" s="1"/>
  <c r="P1032" i="31"/>
  <c r="Q1032" i="31"/>
  <c r="R1032" i="31" s="1"/>
  <c r="P1033" i="31"/>
  <c r="Q1033" i="31"/>
  <c r="R1033" i="31" s="1"/>
  <c r="P1034" i="31"/>
  <c r="Q1034" i="31"/>
  <c r="R1034" i="31" s="1"/>
  <c r="P1035" i="31"/>
  <c r="Q1035" i="31"/>
  <c r="R1035" i="31" s="1"/>
  <c r="P1036" i="31"/>
  <c r="Q1036" i="31"/>
  <c r="R1036" i="31" s="1"/>
  <c r="P1037" i="31"/>
  <c r="Q1037" i="31"/>
  <c r="R1037" i="31" s="1"/>
  <c r="P1038" i="31"/>
  <c r="Q1038" i="31"/>
  <c r="R1038" i="31" s="1"/>
  <c r="P1039" i="31"/>
  <c r="Q1039" i="31"/>
  <c r="R1039" i="31" s="1"/>
  <c r="S1039" i="31" s="1"/>
  <c r="P1040" i="31"/>
  <c r="Q1040" i="31"/>
  <c r="R1040" i="31" s="1"/>
  <c r="P1041" i="31"/>
  <c r="Q1041" i="31"/>
  <c r="R1041" i="31" s="1"/>
  <c r="P1042" i="31"/>
  <c r="Q1042" i="31"/>
  <c r="R1042" i="31" s="1"/>
  <c r="P1043" i="31"/>
  <c r="Q1043" i="31"/>
  <c r="R1043" i="31" s="1"/>
  <c r="V1043" i="31" s="1"/>
  <c r="P1044" i="31"/>
  <c r="Q1044" i="31"/>
  <c r="R1044" i="31" s="1"/>
  <c r="P1045" i="31"/>
  <c r="Q1045" i="31"/>
  <c r="R1045" i="31" s="1"/>
  <c r="P1046" i="31"/>
  <c r="Q1046" i="31"/>
  <c r="R1046" i="31" s="1"/>
  <c r="P1047" i="31"/>
  <c r="Q1047" i="31"/>
  <c r="R1047" i="31" s="1"/>
  <c r="P1048" i="31"/>
  <c r="Q1048" i="31"/>
  <c r="R1048" i="31" s="1"/>
  <c r="P1049" i="31"/>
  <c r="Q1049" i="31"/>
  <c r="R1049" i="31" s="1"/>
  <c r="P1050" i="31"/>
  <c r="Q1050" i="31"/>
  <c r="R1050" i="31" s="1"/>
  <c r="Z1050" i="31" s="1"/>
  <c r="P1051" i="31"/>
  <c r="Q1051" i="31"/>
  <c r="R1051" i="31" s="1"/>
  <c r="Z1051" i="31" s="1"/>
  <c r="P1052" i="31"/>
  <c r="Q1052" i="31"/>
  <c r="R1052" i="31" s="1"/>
  <c r="P1053" i="31"/>
  <c r="Q1053" i="31"/>
  <c r="R1053" i="31" s="1"/>
  <c r="P1054" i="31"/>
  <c r="Q1054" i="31"/>
  <c r="R1054" i="31" s="1"/>
  <c r="W1054" i="31" s="1"/>
  <c r="AE1054" i="31" s="1"/>
  <c r="AF1054" i="31" s="1"/>
  <c r="P1055" i="31"/>
  <c r="Q1055" i="31"/>
  <c r="R1055" i="31" s="1"/>
  <c r="P1056" i="31"/>
  <c r="Q1056" i="31"/>
  <c r="R1056" i="31" s="1"/>
  <c r="P1057" i="31"/>
  <c r="Q1057" i="31"/>
  <c r="R1057" i="31" s="1"/>
  <c r="P1058" i="31"/>
  <c r="Q1058" i="31"/>
  <c r="R1058" i="31" s="1"/>
  <c r="S1058" i="31" s="1"/>
  <c r="P1059" i="31"/>
  <c r="Q1059" i="31"/>
  <c r="R1059" i="31" s="1"/>
  <c r="P1060" i="31"/>
  <c r="Q1060" i="31"/>
  <c r="R1060" i="31" s="1"/>
  <c r="P1061" i="31"/>
  <c r="Q1061" i="31"/>
  <c r="R1061" i="31" s="1"/>
  <c r="P1062" i="31"/>
  <c r="Q1062" i="31"/>
  <c r="R1062" i="31" s="1"/>
  <c r="S1062" i="31" s="1"/>
  <c r="P1063" i="31"/>
  <c r="Q1063" i="31"/>
  <c r="R1063" i="31" s="1"/>
  <c r="P1064" i="31"/>
  <c r="Q1064" i="31"/>
  <c r="R1064" i="31" s="1"/>
  <c r="P1065" i="31"/>
  <c r="Q1065" i="31"/>
  <c r="R1065" i="31" s="1"/>
  <c r="P1066" i="31"/>
  <c r="Q1066" i="31"/>
  <c r="R1066" i="31" s="1"/>
  <c r="P1067" i="31"/>
  <c r="Q1067" i="31"/>
  <c r="R1067" i="31" s="1"/>
  <c r="Z1067" i="31" s="1"/>
  <c r="P1068" i="31"/>
  <c r="Q1068" i="31"/>
  <c r="R1068" i="31" s="1"/>
  <c r="P1069" i="31"/>
  <c r="Q1069" i="31"/>
  <c r="R1069" i="31" s="1"/>
  <c r="P1070" i="31"/>
  <c r="Q1070" i="31"/>
  <c r="R1070" i="31" s="1"/>
  <c r="P1071" i="31"/>
  <c r="Q1071" i="31"/>
  <c r="R1071" i="31" s="1"/>
  <c r="P1072" i="31"/>
  <c r="Q1072" i="31"/>
  <c r="R1072" i="31" s="1"/>
  <c r="P1073" i="31"/>
  <c r="Q1073" i="31"/>
  <c r="R1073" i="31" s="1"/>
  <c r="P1074" i="31"/>
  <c r="Q1074" i="31"/>
  <c r="R1074" i="31" s="1"/>
  <c r="P1075" i="31"/>
  <c r="Q1075" i="31"/>
  <c r="R1075" i="31" s="1"/>
  <c r="P1076" i="31"/>
  <c r="Q1076" i="31"/>
  <c r="R1076" i="31" s="1"/>
  <c r="P1077" i="31"/>
  <c r="Q1077" i="31"/>
  <c r="R1077" i="31" s="1"/>
  <c r="P1078" i="31"/>
  <c r="Q1078" i="31"/>
  <c r="R1078" i="31" s="1"/>
  <c r="S1078" i="31" s="1"/>
  <c r="P1079" i="31"/>
  <c r="Q1079" i="31"/>
  <c r="R1079" i="31" s="1"/>
  <c r="P1080" i="31"/>
  <c r="Q1080" i="31"/>
  <c r="R1080" i="31" s="1"/>
  <c r="P1081" i="31"/>
  <c r="Q1081" i="31"/>
  <c r="R1081" i="31" s="1"/>
  <c r="P1082" i="31"/>
  <c r="Q1082" i="31"/>
  <c r="R1082" i="31" s="1"/>
  <c r="P1083" i="31"/>
  <c r="Q1083" i="31"/>
  <c r="R1083" i="31" s="1"/>
  <c r="Z1083" i="31" s="1"/>
  <c r="P1084" i="31"/>
  <c r="Q1084" i="31"/>
  <c r="R1084" i="31" s="1"/>
  <c r="P1085" i="31"/>
  <c r="Q1085" i="31"/>
  <c r="R1085" i="31" s="1"/>
  <c r="P1086" i="31"/>
  <c r="Q1086" i="31"/>
  <c r="R1086" i="31" s="1"/>
  <c r="S1086" i="31" s="1"/>
  <c r="P1087" i="31"/>
  <c r="Q1087" i="31"/>
  <c r="R1087" i="31" s="1"/>
  <c r="P1088" i="31"/>
  <c r="Q1088" i="31"/>
  <c r="R1088" i="31" s="1"/>
  <c r="P1089" i="31"/>
  <c r="Q1089" i="31"/>
  <c r="R1089" i="31" s="1"/>
  <c r="P1090" i="31"/>
  <c r="Q1090" i="31"/>
  <c r="R1090" i="31" s="1"/>
  <c r="P1091" i="31"/>
  <c r="Q1091" i="31"/>
  <c r="R1091" i="31" s="1"/>
  <c r="P1092" i="31"/>
  <c r="Q1092" i="31"/>
  <c r="R1092" i="31" s="1"/>
  <c r="P1093" i="31"/>
  <c r="Q1093" i="31"/>
  <c r="R1093" i="31" s="1"/>
  <c r="P1094" i="31"/>
  <c r="Q1094" i="31"/>
  <c r="R1094" i="31" s="1"/>
  <c r="S1094" i="31" s="1"/>
  <c r="P1095" i="31"/>
  <c r="Q1095" i="31"/>
  <c r="R1095" i="31" s="1"/>
  <c r="P1096" i="31"/>
  <c r="Q1096" i="31"/>
  <c r="R1096" i="31" s="1"/>
  <c r="P1097" i="31"/>
  <c r="Q1097" i="31"/>
  <c r="R1097" i="31" s="1"/>
  <c r="P1098" i="31"/>
  <c r="Q1098" i="31"/>
  <c r="R1098" i="31" s="1"/>
  <c r="P1099" i="31"/>
  <c r="Q1099" i="31"/>
  <c r="R1099" i="31" s="1"/>
  <c r="Z1099" i="31" s="1"/>
  <c r="P1100" i="31"/>
  <c r="Q1100" i="31"/>
  <c r="R1100" i="31" s="1"/>
  <c r="P1101" i="31"/>
  <c r="Q1101" i="31"/>
  <c r="R1101" i="31" s="1"/>
  <c r="P1102" i="31"/>
  <c r="Q1102" i="31"/>
  <c r="R1102" i="31" s="1"/>
  <c r="P1103" i="31"/>
  <c r="Q1103" i="31"/>
  <c r="R1103" i="31" s="1"/>
  <c r="P1104" i="31"/>
  <c r="Q1104" i="31"/>
  <c r="R1104" i="31" s="1"/>
  <c r="P1105" i="31"/>
  <c r="Q1105" i="31"/>
  <c r="R1105" i="31" s="1"/>
  <c r="P1106" i="31"/>
  <c r="Q1106" i="31"/>
  <c r="R1106" i="31" s="1"/>
  <c r="V1106" i="31" s="1"/>
  <c r="P1107" i="31"/>
  <c r="Q1107" i="31"/>
  <c r="R1107" i="31" s="1"/>
  <c r="P1108" i="31"/>
  <c r="Q1108" i="31"/>
  <c r="R1108" i="31" s="1"/>
  <c r="P1109" i="31"/>
  <c r="Q1109" i="31"/>
  <c r="R1109" i="31" s="1"/>
  <c r="P1110" i="31"/>
  <c r="Q1110" i="31"/>
  <c r="R1110" i="31" s="1"/>
  <c r="S1110" i="31" s="1"/>
  <c r="P1111" i="31"/>
  <c r="Q1111" i="31"/>
  <c r="R1111" i="31" s="1"/>
  <c r="P1112" i="31"/>
  <c r="Q1112" i="31"/>
  <c r="R1112" i="31" s="1"/>
  <c r="P1113" i="31"/>
  <c r="Q1113" i="31"/>
  <c r="R1113" i="31" s="1"/>
  <c r="P1114" i="31"/>
  <c r="Q1114" i="31"/>
  <c r="R1114" i="31" s="1"/>
  <c r="P1115" i="31"/>
  <c r="Q1115" i="31"/>
  <c r="R1115" i="31" s="1"/>
  <c r="Z1115" i="31" s="1"/>
  <c r="P1116" i="31"/>
  <c r="Q1116" i="31"/>
  <c r="R1116" i="31" s="1"/>
  <c r="P1117" i="31"/>
  <c r="Q1117" i="31"/>
  <c r="R1117" i="31" s="1"/>
  <c r="P1118" i="31"/>
  <c r="Q1118" i="31"/>
  <c r="R1118" i="31" s="1"/>
  <c r="S1118" i="31" s="1"/>
  <c r="P1119" i="31"/>
  <c r="Q1119" i="31"/>
  <c r="R1119" i="31" s="1"/>
  <c r="P1120" i="31"/>
  <c r="Q1120" i="31"/>
  <c r="R1120" i="31" s="1"/>
  <c r="P1121" i="31"/>
  <c r="Q1121" i="31"/>
  <c r="R1121" i="31" s="1"/>
  <c r="P1122" i="31"/>
  <c r="Q1122" i="31"/>
  <c r="R1122" i="31" s="1"/>
  <c r="S1122" i="31" s="1"/>
  <c r="P1123" i="31"/>
  <c r="Q1123" i="31"/>
  <c r="R1123" i="31" s="1"/>
  <c r="P1124" i="31"/>
  <c r="Q1124" i="31"/>
  <c r="R1124" i="31" s="1"/>
  <c r="P1125" i="31"/>
  <c r="Q1125" i="31"/>
  <c r="R1125" i="31" s="1"/>
  <c r="P1126" i="31"/>
  <c r="Q1126" i="31"/>
  <c r="R1126" i="31" s="1"/>
  <c r="S1126" i="31" s="1"/>
  <c r="P1127" i="31"/>
  <c r="Q1127" i="31"/>
  <c r="R1127" i="31" s="1"/>
  <c r="P1128" i="31"/>
  <c r="Q1128" i="31"/>
  <c r="R1128" i="31" s="1"/>
  <c r="P1129" i="31"/>
  <c r="Q1129" i="31"/>
  <c r="R1129" i="31" s="1"/>
  <c r="P1130" i="31"/>
  <c r="Q1130" i="31"/>
  <c r="R1130" i="31" s="1"/>
  <c r="W1130" i="31" s="1"/>
  <c r="AE1130" i="31" s="1"/>
  <c r="AF1130" i="31" s="1"/>
  <c r="P1131" i="31"/>
  <c r="Q1131" i="31"/>
  <c r="R1131" i="31" s="1"/>
  <c r="Z1131" i="31" s="1"/>
  <c r="P1132" i="31"/>
  <c r="Q1132" i="31"/>
  <c r="R1132" i="31" s="1"/>
  <c r="P1133" i="31"/>
  <c r="Q1133" i="31"/>
  <c r="R1133" i="31" s="1"/>
  <c r="P1134" i="31"/>
  <c r="Q1134" i="31"/>
  <c r="R1134" i="31" s="1"/>
  <c r="V1134" i="31" s="1"/>
  <c r="P1135" i="31"/>
  <c r="Q1135" i="31"/>
  <c r="R1135" i="31" s="1"/>
  <c r="P1136" i="31"/>
  <c r="Q1136" i="31"/>
  <c r="R1136" i="31" s="1"/>
  <c r="P1137" i="31"/>
  <c r="Q1137" i="31"/>
  <c r="R1137" i="31" s="1"/>
  <c r="P1138" i="31"/>
  <c r="Q1138" i="31"/>
  <c r="R1138" i="31" s="1"/>
  <c r="S1138" i="31" s="1"/>
  <c r="P1139" i="31"/>
  <c r="Q1139" i="31"/>
  <c r="R1139" i="31" s="1"/>
  <c r="P1140" i="31"/>
  <c r="Q1140" i="31"/>
  <c r="R1140" i="31" s="1"/>
  <c r="P1141" i="31"/>
  <c r="Q1141" i="31"/>
  <c r="R1141" i="31" s="1"/>
  <c r="P1142" i="31"/>
  <c r="Q1142" i="31"/>
  <c r="R1142" i="31" s="1"/>
  <c r="W1142" i="31" s="1"/>
  <c r="AE1142" i="31" s="1"/>
  <c r="AF1142" i="31" s="1"/>
  <c r="P1143" i="31"/>
  <c r="Q1143" i="31"/>
  <c r="R1143" i="31" s="1"/>
  <c r="Z1143" i="31" s="1"/>
  <c r="P1144" i="31"/>
  <c r="Q1144" i="31"/>
  <c r="R1144" i="31" s="1"/>
  <c r="P1145" i="31"/>
  <c r="Q1145" i="31"/>
  <c r="R1145" i="31" s="1"/>
  <c r="P1146" i="31"/>
  <c r="Q1146" i="31"/>
  <c r="R1146" i="31" s="1"/>
  <c r="V1146" i="31" s="1"/>
  <c r="P1147" i="31"/>
  <c r="Q1147" i="31"/>
  <c r="R1147" i="31" s="1"/>
  <c r="Z1147" i="31" s="1"/>
  <c r="P1148" i="31"/>
  <c r="Q1148" i="31"/>
  <c r="R1148" i="31" s="1"/>
  <c r="P1149" i="31"/>
  <c r="Q1149" i="31"/>
  <c r="R1149" i="31" s="1"/>
  <c r="P1150" i="31"/>
  <c r="Q1150" i="31"/>
  <c r="R1150" i="31" s="1"/>
  <c r="V1150" i="31" s="1"/>
  <c r="P1151" i="31"/>
  <c r="Q1151" i="31"/>
  <c r="R1151" i="31" s="1"/>
  <c r="Z1151" i="31" s="1"/>
  <c r="P1152" i="31"/>
  <c r="Q1152" i="31"/>
  <c r="R1152" i="31" s="1"/>
  <c r="P1153" i="31"/>
  <c r="Q1153" i="31"/>
  <c r="R1153" i="31" s="1"/>
  <c r="P1154" i="31"/>
  <c r="Q1154" i="31"/>
  <c r="R1154" i="31" s="1"/>
  <c r="P1155" i="31"/>
  <c r="Q1155" i="31"/>
  <c r="R1155" i="31" s="1"/>
  <c r="P1156" i="31"/>
  <c r="Q1156" i="31"/>
  <c r="R1156" i="31" s="1"/>
  <c r="P1157" i="31"/>
  <c r="Q1157" i="31"/>
  <c r="R1157" i="31" s="1"/>
  <c r="P1158" i="31"/>
  <c r="Q1158" i="31"/>
  <c r="R1158" i="31" s="1"/>
  <c r="S1158" i="31" s="1"/>
  <c r="P1159" i="31"/>
  <c r="Q1159" i="31"/>
  <c r="R1159" i="31" s="1"/>
  <c r="Z1159" i="31" s="1"/>
  <c r="P1160" i="31"/>
  <c r="Q1160" i="31"/>
  <c r="R1160" i="31" s="1"/>
  <c r="P1161" i="31"/>
  <c r="Q1161" i="31"/>
  <c r="R1161" i="31" s="1"/>
  <c r="P1162" i="31"/>
  <c r="Q1162" i="31"/>
  <c r="R1162" i="31" s="1"/>
  <c r="P1163" i="31"/>
  <c r="Q1163" i="31"/>
  <c r="R1163" i="31" s="1"/>
  <c r="Z1163" i="31" s="1"/>
  <c r="P1164" i="31"/>
  <c r="Q1164" i="31"/>
  <c r="R1164" i="31" s="1"/>
  <c r="P1165" i="31"/>
  <c r="Q1165" i="31"/>
  <c r="R1165" i="31" s="1"/>
  <c r="P1166" i="31"/>
  <c r="Q1166" i="31"/>
  <c r="R1166" i="31" s="1"/>
  <c r="P1167" i="31"/>
  <c r="Q1167" i="31"/>
  <c r="R1167" i="31" s="1"/>
  <c r="Z1167" i="31" s="1"/>
  <c r="P1168" i="31"/>
  <c r="Q1168" i="31"/>
  <c r="R1168" i="31" s="1"/>
  <c r="P1169" i="31"/>
  <c r="Q1169" i="31"/>
  <c r="R1169" i="31" s="1"/>
  <c r="P1170" i="31"/>
  <c r="Q1170" i="31"/>
  <c r="R1170" i="31" s="1"/>
  <c r="V1170" i="31" s="1"/>
  <c r="P1171" i="31"/>
  <c r="Q1171" i="31"/>
  <c r="R1171" i="31" s="1"/>
  <c r="P1172" i="31"/>
  <c r="Q1172" i="31"/>
  <c r="R1172" i="31" s="1"/>
  <c r="P1173" i="31"/>
  <c r="Q1173" i="31"/>
  <c r="R1173" i="31" s="1"/>
  <c r="P1174" i="31"/>
  <c r="Q1174" i="31"/>
  <c r="R1174" i="31" s="1"/>
  <c r="P1175" i="31"/>
  <c r="Q1175" i="31"/>
  <c r="R1175" i="31" s="1"/>
  <c r="P1176" i="31"/>
  <c r="Q1176" i="31"/>
  <c r="R1176" i="31" s="1"/>
  <c r="P1177" i="31"/>
  <c r="Q1177" i="31"/>
  <c r="R1177" i="31" s="1"/>
  <c r="P1178" i="31"/>
  <c r="Q1178" i="31"/>
  <c r="R1178" i="31" s="1"/>
  <c r="V1178" i="31" s="1"/>
  <c r="P1179" i="31"/>
  <c r="Q1179" i="31"/>
  <c r="R1179" i="31" s="1"/>
  <c r="P1180" i="31"/>
  <c r="Q1180" i="31"/>
  <c r="P1181" i="31"/>
  <c r="Q1181" i="31"/>
  <c r="R1181" i="31" s="1"/>
  <c r="AG1181" i="31" s="1"/>
  <c r="P1182" i="31"/>
  <c r="Q1182" i="31"/>
  <c r="R1182" i="31" s="1"/>
  <c r="S1182" i="31" s="1"/>
  <c r="P1183" i="31"/>
  <c r="Q1183" i="31"/>
  <c r="R1183" i="31" s="1"/>
  <c r="P1184" i="31"/>
  <c r="Q1184" i="31"/>
  <c r="P1185" i="31"/>
  <c r="Q1185" i="31"/>
  <c r="R1185" i="31" s="1"/>
  <c r="T1185" i="31" s="1"/>
  <c r="P1186" i="31"/>
  <c r="Q1186" i="31"/>
  <c r="R1186" i="31" s="1"/>
  <c r="S1186" i="31" s="1"/>
  <c r="P1187" i="31"/>
  <c r="Q1187" i="31"/>
  <c r="R1187" i="31" s="1"/>
  <c r="P1188" i="31"/>
  <c r="Q1188" i="31"/>
  <c r="P1189" i="31"/>
  <c r="Q1189" i="31"/>
  <c r="R1189" i="31" s="1"/>
  <c r="AG1189" i="31" s="1"/>
  <c r="P1190" i="31"/>
  <c r="Q1190" i="31"/>
  <c r="R1190" i="31" s="1"/>
  <c r="S1190" i="31" s="1"/>
  <c r="P1191" i="31"/>
  <c r="Q1191" i="31"/>
  <c r="R1191" i="31" s="1"/>
  <c r="P1192" i="31"/>
  <c r="Q1192" i="31"/>
  <c r="P1193" i="31"/>
  <c r="Q1193" i="31"/>
  <c r="R1193" i="31" s="1"/>
  <c r="T1193" i="31" s="1"/>
  <c r="P1194" i="31"/>
  <c r="Q1194" i="31"/>
  <c r="R1194" i="31" s="1"/>
  <c r="V1194" i="31" s="1"/>
  <c r="P1195" i="31"/>
  <c r="Q1195" i="31"/>
  <c r="R1195" i="31" s="1"/>
  <c r="P1196" i="31"/>
  <c r="Q1196" i="31"/>
  <c r="P1197" i="31"/>
  <c r="Q1197" i="31"/>
  <c r="R1197" i="31" s="1"/>
  <c r="AG1197" i="31" s="1"/>
  <c r="P1198" i="31"/>
  <c r="Q1198" i="31"/>
  <c r="R1198" i="31" s="1"/>
  <c r="W1198" i="31" s="1"/>
  <c r="AE1198" i="31" s="1"/>
  <c r="AF1198" i="31" s="1"/>
  <c r="P1199" i="31"/>
  <c r="Q1199" i="31"/>
  <c r="R1199" i="31" s="1"/>
  <c r="P1200" i="31"/>
  <c r="Q1200" i="31"/>
  <c r="P1201" i="31"/>
  <c r="Q1201" i="31"/>
  <c r="R1201" i="31" s="1"/>
  <c r="T1201" i="31" s="1"/>
  <c r="P1202" i="31"/>
  <c r="Q1202" i="31"/>
  <c r="R1202" i="31" s="1"/>
  <c r="S1202" i="31" s="1"/>
  <c r="P1203" i="31"/>
  <c r="Q1203" i="31"/>
  <c r="R1203" i="31" s="1"/>
  <c r="P1204" i="31"/>
  <c r="Q1204" i="31"/>
  <c r="P1205" i="31"/>
  <c r="Q1205" i="31"/>
  <c r="R1205" i="31" s="1"/>
  <c r="AG1205" i="31" s="1"/>
  <c r="P1206" i="31"/>
  <c r="Q1206" i="31"/>
  <c r="R1206" i="31" s="1"/>
  <c r="S1206" i="31" s="1"/>
  <c r="P1207" i="31"/>
  <c r="Q1207" i="31"/>
  <c r="R1207" i="31" s="1"/>
  <c r="P1208" i="31"/>
  <c r="Q1208" i="31"/>
  <c r="P1209" i="31"/>
  <c r="Q1209" i="31"/>
  <c r="R1209" i="31" s="1"/>
  <c r="T1209" i="31" s="1"/>
  <c r="P1210" i="31"/>
  <c r="Q1210" i="31"/>
  <c r="R1210" i="31" s="1"/>
  <c r="V1210" i="31" s="1"/>
  <c r="P1211" i="31"/>
  <c r="Q1211" i="31"/>
  <c r="R1211" i="31" s="1"/>
  <c r="P1212" i="31"/>
  <c r="Q1212" i="31"/>
  <c r="P1213" i="31"/>
  <c r="Q1213" i="31"/>
  <c r="R1213" i="31" s="1"/>
  <c r="AG1213" i="31" s="1"/>
  <c r="P1214" i="31"/>
  <c r="Q1214" i="31"/>
  <c r="R1214" i="31" s="1"/>
  <c r="S1214" i="31" s="1"/>
  <c r="P1215" i="31"/>
  <c r="Q1215" i="31"/>
  <c r="R1215" i="31" s="1"/>
  <c r="P1216" i="31"/>
  <c r="Q1216" i="31"/>
  <c r="P1217" i="31"/>
  <c r="Q1217" i="31"/>
  <c r="R1217" i="31" s="1"/>
  <c r="P1218" i="31"/>
  <c r="Q1218" i="31"/>
  <c r="R1218" i="31" s="1"/>
  <c r="Z1218" i="31" s="1"/>
  <c r="P1219" i="31"/>
  <c r="Q1219" i="31"/>
  <c r="R1219" i="31" s="1"/>
  <c r="V1219" i="31" s="1"/>
  <c r="P1220" i="31"/>
  <c r="Q1220" i="31"/>
  <c r="P1221" i="31"/>
  <c r="Q1221" i="31"/>
  <c r="R1221" i="31" s="1"/>
  <c r="AG1221" i="31" s="1"/>
  <c r="P1222" i="31"/>
  <c r="Q1222" i="31"/>
  <c r="R1222" i="31" s="1"/>
  <c r="P1223" i="31"/>
  <c r="Q1223" i="31"/>
  <c r="R1223" i="31" s="1"/>
  <c r="V1223" i="31" s="1"/>
  <c r="P1224" i="31"/>
  <c r="Q1224" i="31"/>
  <c r="P1225" i="31"/>
  <c r="Q1225" i="31"/>
  <c r="R1225" i="31" s="1"/>
  <c r="AG1225" i="31" s="1"/>
  <c r="P1226" i="31"/>
  <c r="Q1226" i="31"/>
  <c r="R1226" i="31" s="1"/>
  <c r="P1227" i="31"/>
  <c r="Q1227" i="31"/>
  <c r="R1227" i="31" s="1"/>
  <c r="P1228" i="31"/>
  <c r="Q1228" i="31"/>
  <c r="P1229" i="31"/>
  <c r="Q1229" i="31"/>
  <c r="R1229" i="31" s="1"/>
  <c r="W1229" i="31" s="1"/>
  <c r="P1230" i="31"/>
  <c r="Q1230" i="31"/>
  <c r="R1230" i="31" s="1"/>
  <c r="P1231" i="31"/>
  <c r="Q1231" i="31"/>
  <c r="R1231" i="31" s="1"/>
  <c r="P1232" i="31"/>
  <c r="Q1232" i="31"/>
  <c r="P1233" i="31"/>
  <c r="Q1233" i="31"/>
  <c r="R1233" i="31" s="1"/>
  <c r="X1233" i="31" s="1"/>
  <c r="P1234" i="31"/>
  <c r="Q1234" i="31"/>
  <c r="R1234" i="31" s="1"/>
  <c r="S1234" i="31" s="1"/>
  <c r="P1235" i="31"/>
  <c r="Q1235" i="31"/>
  <c r="R1235" i="31" s="1"/>
  <c r="P1236" i="31"/>
  <c r="Q1236" i="31"/>
  <c r="P1237" i="31"/>
  <c r="Q1237" i="31"/>
  <c r="R1237" i="31" s="1"/>
  <c r="P1238" i="31"/>
  <c r="Q1238" i="31"/>
  <c r="R1238" i="31" s="1"/>
  <c r="S1238" i="31" s="1"/>
  <c r="P1239" i="31"/>
  <c r="Q1239" i="31"/>
  <c r="R1239" i="31" s="1"/>
  <c r="P1240" i="31"/>
  <c r="Q1240" i="31"/>
  <c r="P1241" i="31"/>
  <c r="Q1241" i="31"/>
  <c r="R1241" i="31" s="1"/>
  <c r="AG1241" i="31" s="1"/>
  <c r="P1242" i="31"/>
  <c r="Q1242" i="31"/>
  <c r="R1242" i="31" s="1"/>
  <c r="P1243" i="31"/>
  <c r="Q1243" i="31"/>
  <c r="R1243" i="31" s="1"/>
  <c r="P1244" i="31"/>
  <c r="Q1244" i="31"/>
  <c r="P1245" i="31"/>
  <c r="Q1245" i="31"/>
  <c r="R1245" i="31" s="1"/>
  <c r="P1246" i="31"/>
  <c r="Q1246" i="31"/>
  <c r="R1246" i="31" s="1"/>
  <c r="P1247" i="31"/>
  <c r="Q1247" i="31"/>
  <c r="R1247" i="31" s="1"/>
  <c r="P1248" i="31"/>
  <c r="Q1248" i="31"/>
  <c r="P1249" i="31"/>
  <c r="Q1249" i="31"/>
  <c r="R1249" i="31" s="1"/>
  <c r="AG1249" i="31" s="1"/>
  <c r="P1250" i="31"/>
  <c r="Q1250" i="31"/>
  <c r="R1250" i="31" s="1"/>
  <c r="Z1250" i="31" s="1"/>
  <c r="P1251" i="31"/>
  <c r="Q1251" i="31"/>
  <c r="R1251" i="31" s="1"/>
  <c r="P1252" i="31"/>
  <c r="Q1252" i="31"/>
  <c r="P1253" i="31"/>
  <c r="Q1253" i="31"/>
  <c r="R1253" i="31" s="1"/>
  <c r="AG1253" i="31" s="1"/>
  <c r="P1254" i="31"/>
  <c r="Q1254" i="31"/>
  <c r="R1254" i="31" s="1"/>
  <c r="S1254" i="31" s="1"/>
  <c r="P1255" i="31"/>
  <c r="Q1255" i="31"/>
  <c r="R1255" i="31" s="1"/>
  <c r="P1256" i="31"/>
  <c r="Q1256" i="31"/>
  <c r="P1257" i="31"/>
  <c r="Q1257" i="31"/>
  <c r="R1257" i="31" s="1"/>
  <c r="AG1257" i="31" s="1"/>
  <c r="P1258" i="31"/>
  <c r="Q1258" i="31"/>
  <c r="R1258" i="31" s="1"/>
  <c r="S1258" i="31" s="1"/>
  <c r="P1259" i="31"/>
  <c r="Q1259" i="31"/>
  <c r="R1259" i="31" s="1"/>
  <c r="P1260" i="31"/>
  <c r="Q1260" i="31"/>
  <c r="P1261" i="31"/>
  <c r="Q1261" i="31"/>
  <c r="R1261" i="31" s="1"/>
  <c r="AG1261" i="31" s="1"/>
  <c r="P1262" i="31"/>
  <c r="Q1262" i="31"/>
  <c r="R1262" i="31" s="1"/>
  <c r="P1263" i="31"/>
  <c r="Q1263" i="31"/>
  <c r="R1263" i="31" s="1"/>
  <c r="P1264" i="31"/>
  <c r="Q1264" i="31"/>
  <c r="P1265" i="31"/>
  <c r="Q1265" i="31"/>
  <c r="R1265" i="31" s="1"/>
  <c r="AG1265" i="31" s="1"/>
  <c r="P1266" i="31"/>
  <c r="Q1266" i="31"/>
  <c r="R1266" i="31" s="1"/>
  <c r="P1267" i="31"/>
  <c r="Q1267" i="31"/>
  <c r="R1267" i="31" s="1"/>
  <c r="P1268" i="31"/>
  <c r="Q1268" i="31"/>
  <c r="P1269" i="31"/>
  <c r="Q1269" i="31"/>
  <c r="R1269" i="31" s="1"/>
  <c r="P1270" i="31"/>
  <c r="Q1270" i="31"/>
  <c r="AC1270" i="31"/>
  <c r="AD1270" i="31" s="1"/>
  <c r="P1271" i="31"/>
  <c r="Q1271" i="31"/>
  <c r="R1271" i="31" s="1"/>
  <c r="Z1271" i="31" s="1"/>
  <c r="AC1271" i="31"/>
  <c r="AD1271" i="31" s="1"/>
  <c r="P1272" i="31"/>
  <c r="Q1272" i="31"/>
  <c r="P1273" i="31"/>
  <c r="Q1273" i="31"/>
  <c r="R1273" i="31" s="1"/>
  <c r="AG1273" i="31" s="1"/>
  <c r="P1274" i="31"/>
  <c r="Q1274" i="31"/>
  <c r="R1274" i="31" s="1"/>
  <c r="S1274" i="31" s="1"/>
  <c r="P1275" i="31"/>
  <c r="Q1275" i="31"/>
  <c r="R1275" i="31" s="1"/>
  <c r="P1276" i="31"/>
  <c r="Q1276" i="31"/>
  <c r="P1277" i="31"/>
  <c r="Q1277" i="31"/>
  <c r="R1277" i="31" s="1"/>
  <c r="AG1277" i="31" s="1"/>
  <c r="P1278" i="31"/>
  <c r="Q1278" i="31"/>
  <c r="R1278" i="31" s="1"/>
  <c r="P1279" i="31"/>
  <c r="Q1279" i="31"/>
  <c r="R1279" i="31" s="1"/>
  <c r="P1280" i="31"/>
  <c r="Q1280" i="31"/>
  <c r="P1281" i="31"/>
  <c r="Q1281" i="31"/>
  <c r="R1281" i="31" s="1"/>
  <c r="T1281" i="31" s="1"/>
  <c r="P1282" i="31"/>
  <c r="Q1282" i="31"/>
  <c r="R1282" i="31" s="1"/>
  <c r="P1283" i="31"/>
  <c r="Q1283" i="31"/>
  <c r="R1283" i="31" s="1"/>
  <c r="P1284" i="31"/>
  <c r="Q1284" i="31"/>
  <c r="P1285" i="31"/>
  <c r="Q1285" i="31"/>
  <c r="R1285" i="31" s="1"/>
  <c r="AG1285" i="31" s="1"/>
  <c r="P1286" i="31"/>
  <c r="Q1286" i="31"/>
  <c r="R1286" i="31" s="1"/>
  <c r="P1287" i="31"/>
  <c r="Q1287" i="31"/>
  <c r="R1287" i="31" s="1"/>
  <c r="P1288" i="31"/>
  <c r="Q1288" i="31"/>
  <c r="P1289" i="31"/>
  <c r="Q1289" i="31"/>
  <c r="R1289" i="31" s="1"/>
  <c r="W1289" i="31" s="1"/>
  <c r="P1290" i="31"/>
  <c r="Q1290" i="31"/>
  <c r="R1290" i="31" s="1"/>
  <c r="W1290" i="31" s="1"/>
  <c r="AE1290" i="31" s="1"/>
  <c r="AF1290" i="31" s="1"/>
  <c r="P1291" i="31"/>
  <c r="Q1291" i="31"/>
  <c r="R1291" i="31" s="1"/>
  <c r="P1292" i="31"/>
  <c r="Q1292" i="31"/>
  <c r="P1293" i="31"/>
  <c r="Q1293" i="31"/>
  <c r="R1293" i="31" s="1"/>
  <c r="AG1293" i="31" s="1"/>
  <c r="P1294" i="31"/>
  <c r="Q1294" i="31"/>
  <c r="R1294" i="31" s="1"/>
  <c r="Z1294" i="31" s="1"/>
  <c r="P1295" i="31"/>
  <c r="Q1295" i="31"/>
  <c r="R1295" i="31" s="1"/>
  <c r="P1296" i="31"/>
  <c r="Q1296" i="31"/>
  <c r="P1297" i="31"/>
  <c r="Q1297" i="31"/>
  <c r="R1297" i="31" s="1"/>
  <c r="P1298" i="31"/>
  <c r="Q1298" i="31"/>
  <c r="R1298" i="31" s="1"/>
  <c r="P1299" i="31"/>
  <c r="Q1299" i="31"/>
  <c r="R1299" i="31" s="1"/>
  <c r="P1300" i="31"/>
  <c r="Q1300" i="31"/>
  <c r="P1301" i="31"/>
  <c r="Q1301" i="31"/>
  <c r="R1301" i="31" s="1"/>
  <c r="AG1301" i="31" s="1"/>
  <c r="P1302" i="31"/>
  <c r="Q1302" i="31"/>
  <c r="R1302" i="31" s="1"/>
  <c r="W1302" i="31" s="1"/>
  <c r="AE1302" i="31" s="1"/>
  <c r="AF1302" i="31" s="1"/>
  <c r="P1303" i="31"/>
  <c r="Q1303" i="31"/>
  <c r="R1303" i="31" s="1"/>
  <c r="P1304" i="31"/>
  <c r="Q1304" i="31"/>
  <c r="P1305" i="31"/>
  <c r="Q1305" i="31"/>
  <c r="R1305" i="31" s="1"/>
  <c r="S1305" i="31" s="1"/>
  <c r="X1305" i="31" s="1"/>
  <c r="P1306" i="31"/>
  <c r="Q1306" i="31"/>
  <c r="R1306" i="31" s="1"/>
  <c r="S1306" i="31" s="1"/>
  <c r="P1307" i="31"/>
  <c r="Q1307" i="31"/>
  <c r="R1307" i="31" s="1"/>
  <c r="P1308" i="31"/>
  <c r="Q1308" i="31"/>
  <c r="P1309" i="31"/>
  <c r="Q1309" i="31"/>
  <c r="R1309" i="31" s="1"/>
  <c r="AG1309" i="31" s="1"/>
  <c r="P1310" i="31"/>
  <c r="Q1310" i="31"/>
  <c r="R1310" i="31" s="1"/>
  <c r="S1310" i="31" s="1"/>
  <c r="P1311" i="31"/>
  <c r="Q1311" i="31"/>
  <c r="R1311" i="31" s="1"/>
  <c r="P1312" i="31"/>
  <c r="Q1312" i="31"/>
  <c r="P1313" i="31"/>
  <c r="Q1313" i="31"/>
  <c r="R1313" i="31" s="1"/>
  <c r="T1313" i="31" s="1"/>
  <c r="P1314" i="31"/>
  <c r="Q1314" i="31"/>
  <c r="AE1314" i="31" s="1"/>
  <c r="AF1314" i="31" s="1"/>
  <c r="P1315" i="31"/>
  <c r="Q1315" i="31"/>
  <c r="R1315" i="31" s="1"/>
  <c r="P1316" i="31"/>
  <c r="Q1316" i="31"/>
  <c r="P1317" i="31"/>
  <c r="Q1317" i="31"/>
  <c r="R1317" i="31" s="1"/>
  <c r="AG1317" i="31" s="1"/>
  <c r="P1318" i="31"/>
  <c r="Q1318" i="31"/>
  <c r="R1318" i="31" s="1"/>
  <c r="P1319" i="31"/>
  <c r="Q1319" i="31"/>
  <c r="R1319" i="31" s="1"/>
  <c r="P1320" i="31"/>
  <c r="Q1320" i="31"/>
  <c r="P1321" i="31"/>
  <c r="Q1321" i="31"/>
  <c r="R1321" i="31" s="1"/>
  <c r="S1321" i="31" s="1"/>
  <c r="X1321" i="31" s="1"/>
  <c r="P1322" i="31"/>
  <c r="Q1322" i="31"/>
  <c r="R1322" i="31" s="1"/>
  <c r="S1322" i="31" s="1"/>
  <c r="P1323" i="31"/>
  <c r="Q1323" i="31"/>
  <c r="R1323" i="31" s="1"/>
  <c r="P1324" i="31"/>
  <c r="Q1324" i="31"/>
  <c r="P1325" i="31"/>
  <c r="Q1325" i="31"/>
  <c r="R1325" i="31" s="1"/>
  <c r="X1325" i="31" s="1"/>
  <c r="P1326" i="31"/>
  <c r="Q1326" i="31"/>
  <c r="R1326" i="31" s="1"/>
  <c r="P1327" i="31"/>
  <c r="Q1327" i="31"/>
  <c r="R1327" i="31" s="1"/>
  <c r="P1328" i="31"/>
  <c r="Q1328" i="31"/>
  <c r="P1329" i="31"/>
  <c r="Q1329" i="31"/>
  <c r="R1329" i="31" s="1"/>
  <c r="S1329" i="31" s="1"/>
  <c r="X1329" i="31" s="1"/>
  <c r="P1330" i="31"/>
  <c r="Q1330" i="31"/>
  <c r="R1330" i="31" s="1"/>
  <c r="P1331" i="31"/>
  <c r="Q1331" i="31"/>
  <c r="R1331" i="31" s="1"/>
  <c r="P1332" i="31"/>
  <c r="Q1332" i="31"/>
  <c r="P1333" i="31"/>
  <c r="Q1333" i="31"/>
  <c r="R1333" i="31" s="1"/>
  <c r="AG1333" i="31" s="1"/>
  <c r="P1334" i="31"/>
  <c r="Q1334" i="31"/>
  <c r="R1334" i="31" s="1"/>
  <c r="AC1334" i="31"/>
  <c r="AD1334" i="31" s="1"/>
  <c r="P1335" i="31"/>
  <c r="Q1335" i="31"/>
  <c r="R1335" i="31" s="1"/>
  <c r="P1336" i="31"/>
  <c r="Q1336" i="31"/>
  <c r="P1337" i="31"/>
  <c r="Q1337" i="31"/>
  <c r="R1337" i="31" s="1"/>
  <c r="S1337" i="31" s="1"/>
  <c r="X1337" i="31" s="1"/>
  <c r="P1338" i="31"/>
  <c r="Q1338" i="31"/>
  <c r="R1338" i="31" s="1"/>
  <c r="P1339" i="31"/>
  <c r="Q1339" i="31"/>
  <c r="R1339" i="31" s="1"/>
  <c r="Z1339" i="31" s="1"/>
  <c r="P1340" i="31"/>
  <c r="Q1340" i="31"/>
  <c r="P1341" i="31"/>
  <c r="Q1341" i="31"/>
  <c r="R1341" i="31" s="1"/>
  <c r="S1341" i="31" s="1"/>
  <c r="X1341" i="31" s="1"/>
  <c r="P1342" i="31"/>
  <c r="Q1342" i="31"/>
  <c r="R1342" i="31" s="1"/>
  <c r="Z1342" i="31" s="1"/>
  <c r="P1343" i="31"/>
  <c r="Q1343" i="31"/>
  <c r="R1343" i="31" s="1"/>
  <c r="P1344" i="31"/>
  <c r="Q1344" i="31"/>
  <c r="P1345" i="31"/>
  <c r="Q1345" i="31"/>
  <c r="R1345" i="31" s="1"/>
  <c r="P1346" i="31"/>
  <c r="Q1346" i="31"/>
  <c r="R1346" i="31" s="1"/>
  <c r="S1346" i="31" s="1"/>
  <c r="P1347" i="31"/>
  <c r="Q1347" i="31"/>
  <c r="R1347" i="31" s="1"/>
  <c r="Z1347" i="31" s="1"/>
  <c r="P1348" i="31"/>
  <c r="Q1348" i="31"/>
  <c r="P1349" i="31"/>
  <c r="Q1349" i="31"/>
  <c r="R1349" i="31" s="1"/>
  <c r="S1349" i="31" s="1"/>
  <c r="X1349" i="31" s="1"/>
  <c r="P1350" i="31"/>
  <c r="Q1350" i="31"/>
  <c r="R1350" i="31" s="1"/>
  <c r="Z1350" i="31" s="1"/>
  <c r="P1351" i="31"/>
  <c r="Q1351" i="31"/>
  <c r="R1351" i="31" s="1"/>
  <c r="P1352" i="31"/>
  <c r="Q1352" i="31"/>
  <c r="P1353" i="31"/>
  <c r="Q1353" i="31"/>
  <c r="R1353" i="31" s="1"/>
  <c r="P1354" i="31"/>
  <c r="Q1354" i="31"/>
  <c r="R1354" i="31" s="1"/>
  <c r="P1355" i="31"/>
  <c r="Q1355" i="31"/>
  <c r="R1355" i="31" s="1"/>
  <c r="W1355" i="31" s="1"/>
  <c r="AE1355" i="31" s="1"/>
  <c r="AF1355" i="31" s="1"/>
  <c r="P1356" i="31"/>
  <c r="Q1356" i="31"/>
  <c r="R1356" i="31" s="1"/>
  <c r="P1357" i="31"/>
  <c r="Q1357" i="31"/>
  <c r="R1357" i="31" s="1"/>
  <c r="P1358" i="31"/>
  <c r="Q1358" i="31"/>
  <c r="R1358" i="31" s="1"/>
  <c r="S1358" i="31" s="1"/>
  <c r="P1359" i="31"/>
  <c r="Q1359" i="31"/>
  <c r="R1359" i="31" s="1"/>
  <c r="P1360" i="31"/>
  <c r="Q1360" i="31"/>
  <c r="R1360" i="31" s="1"/>
  <c r="P1361" i="31"/>
  <c r="Q1361" i="31"/>
  <c r="R1361" i="31" s="1"/>
  <c r="AC1361" i="31"/>
  <c r="AD1361" i="31" s="1"/>
  <c r="P1362" i="31"/>
  <c r="Q1362" i="31"/>
  <c r="R1362" i="31" s="1"/>
  <c r="AC1362" i="31"/>
  <c r="AD1362" i="31" s="1"/>
  <c r="P1363" i="31"/>
  <c r="Q1363" i="31"/>
  <c r="R1363" i="31" s="1"/>
  <c r="AC1363" i="31"/>
  <c r="AD1363" i="31" s="1"/>
  <c r="P1364" i="31"/>
  <c r="Q1364" i="31"/>
  <c r="R1364" i="31" s="1"/>
  <c r="AC1364" i="31"/>
  <c r="AD1364" i="31" s="1"/>
  <c r="P1365" i="31"/>
  <c r="Q1365" i="31"/>
  <c r="R1365" i="31" s="1"/>
  <c r="AC1365" i="31"/>
  <c r="AD1365" i="31" s="1"/>
  <c r="P1366" i="31"/>
  <c r="Q1366" i="31"/>
  <c r="R1366" i="31" s="1"/>
  <c r="AC1366" i="31"/>
  <c r="AD1366" i="31" s="1"/>
  <c r="P1367" i="31"/>
  <c r="Q1367" i="31"/>
  <c r="R1367" i="31" s="1"/>
  <c r="AC1367" i="31"/>
  <c r="AD1367" i="31" s="1"/>
  <c r="P1368" i="31"/>
  <c r="Q1368" i="31"/>
  <c r="R1368" i="31" s="1"/>
  <c r="AC1368" i="31"/>
  <c r="AD1368" i="31" s="1"/>
  <c r="P1369" i="31"/>
  <c r="Q1369" i="31"/>
  <c r="R1369" i="31" s="1"/>
  <c r="P1370" i="31"/>
  <c r="Q1370" i="31"/>
  <c r="R1370" i="31" s="1"/>
  <c r="AC1370" i="31"/>
  <c r="AD1370" i="31" s="1"/>
  <c r="P1371" i="31"/>
  <c r="Q1371" i="31"/>
  <c r="R1371" i="31" s="1"/>
  <c r="AC1371" i="31"/>
  <c r="AD1371" i="31" s="1"/>
  <c r="P1372" i="31"/>
  <c r="Q1372" i="31"/>
  <c r="R1372" i="31" s="1"/>
  <c r="P1373" i="31"/>
  <c r="Q1373" i="31"/>
  <c r="R1373" i="31" s="1"/>
  <c r="S1373" i="31" s="1"/>
  <c r="AC1373" i="31"/>
  <c r="AD1373" i="31" s="1"/>
  <c r="P1374" i="31"/>
  <c r="Q1374" i="31"/>
  <c r="R1374" i="31" s="1"/>
  <c r="Z1374" i="31" s="1"/>
  <c r="AC1374" i="31"/>
  <c r="AD1374" i="31" s="1"/>
  <c r="P1375" i="31"/>
  <c r="Q1375" i="31"/>
  <c r="P1376" i="31"/>
  <c r="Q1376" i="31"/>
  <c r="R1376" i="31" s="1"/>
  <c r="T1376" i="31" s="1"/>
  <c r="AC1376" i="31"/>
  <c r="AD1376" i="31" s="1"/>
  <c r="P1377" i="31"/>
  <c r="Q1377" i="31"/>
  <c r="R1377" i="31" s="1"/>
  <c r="AC1377" i="31"/>
  <c r="AD1377" i="31" s="1"/>
  <c r="P1378" i="31"/>
  <c r="Q1378" i="31"/>
  <c r="R1378" i="31" s="1"/>
  <c r="AC1378" i="31"/>
  <c r="AD1378" i="31" s="1"/>
  <c r="P1379" i="31"/>
  <c r="Q1379" i="31"/>
  <c r="P1380" i="31"/>
  <c r="Q1380" i="31"/>
  <c r="R1380" i="31" s="1"/>
  <c r="T1380" i="31" s="1"/>
  <c r="P1381" i="31"/>
  <c r="Q1381" i="31"/>
  <c r="R1381" i="31" s="1"/>
  <c r="S1381" i="31" s="1"/>
  <c r="P1382" i="31"/>
  <c r="Q1382" i="31"/>
  <c r="R1382" i="31" s="1"/>
  <c r="P1383" i="31"/>
  <c r="Q1383" i="31"/>
  <c r="P1384" i="31"/>
  <c r="Q1384" i="31"/>
  <c r="R1384" i="31" s="1"/>
  <c r="X1384" i="31" s="1"/>
  <c r="P1385" i="31"/>
  <c r="Q1385" i="31"/>
  <c r="R1385" i="31" s="1"/>
  <c r="P1386" i="31"/>
  <c r="Q1386" i="31"/>
  <c r="R1386" i="31" s="1"/>
  <c r="V1386" i="31" s="1"/>
  <c r="P1387" i="31"/>
  <c r="Q1387" i="31"/>
  <c r="P1388" i="31"/>
  <c r="Q1388" i="31"/>
  <c r="R1388" i="31" s="1"/>
  <c r="T1388" i="31" s="1"/>
  <c r="P1389" i="31"/>
  <c r="Q1389" i="31"/>
  <c r="R1389" i="31" s="1"/>
  <c r="S1389" i="31" s="1"/>
  <c r="P1390" i="31"/>
  <c r="Q1390" i="31"/>
  <c r="R1390" i="31" s="1"/>
  <c r="V1390" i="31" s="1"/>
  <c r="P1391" i="31"/>
  <c r="Q1391" i="31"/>
  <c r="P1392" i="31"/>
  <c r="Q1392" i="31"/>
  <c r="R1392" i="31" s="1"/>
  <c r="P1393" i="31"/>
  <c r="Q1393" i="31"/>
  <c r="R1393" i="31" s="1"/>
  <c r="S1393" i="31" s="1"/>
  <c r="P1394" i="31"/>
  <c r="Q1394" i="31"/>
  <c r="R1394" i="31" s="1"/>
  <c r="P1395" i="31"/>
  <c r="Q1395" i="31"/>
  <c r="P1396" i="31"/>
  <c r="Q1396" i="31"/>
  <c r="R1396" i="31" s="1"/>
  <c r="T1396" i="31" s="1"/>
  <c r="AC1396" i="31"/>
  <c r="AD1396" i="31" s="1"/>
  <c r="P1397" i="31"/>
  <c r="Q1397" i="31"/>
  <c r="R1397" i="31" s="1"/>
  <c r="S1397" i="31" s="1"/>
  <c r="P1398" i="31"/>
  <c r="Q1398" i="31"/>
  <c r="R1398" i="31" s="1"/>
  <c r="P1399" i="31"/>
  <c r="Q1399" i="31"/>
  <c r="P1400" i="31"/>
  <c r="Q1400" i="31"/>
  <c r="R1400" i="31" s="1"/>
  <c r="AG1400" i="31" s="1"/>
  <c r="P1401" i="31"/>
  <c r="Q1401" i="31"/>
  <c r="R1401" i="31" s="1"/>
  <c r="P1402" i="31"/>
  <c r="Q1402" i="31"/>
  <c r="R1402" i="31" s="1"/>
  <c r="V1402" i="31" s="1"/>
  <c r="P1403" i="31"/>
  <c r="Q1403" i="31"/>
  <c r="P1404" i="31"/>
  <c r="Q1404" i="31"/>
  <c r="R1404" i="31" s="1"/>
  <c r="P1405" i="31"/>
  <c r="Q1405" i="31"/>
  <c r="R1405" i="31" s="1"/>
  <c r="S1405" i="31" s="1"/>
  <c r="P1406" i="31"/>
  <c r="Q1406" i="31"/>
  <c r="R1406" i="31" s="1"/>
  <c r="P1407" i="31"/>
  <c r="Q1407" i="31"/>
  <c r="P1408" i="31"/>
  <c r="Q1408" i="31"/>
  <c r="R1408" i="31" s="1"/>
  <c r="P1409" i="31"/>
  <c r="Q1409" i="31"/>
  <c r="R1409" i="31" s="1"/>
  <c r="S1409" i="31" s="1"/>
  <c r="P1410" i="31"/>
  <c r="Q1410" i="31"/>
  <c r="R1410" i="31" s="1"/>
  <c r="P1411" i="31"/>
  <c r="Q1411" i="31"/>
  <c r="P1412" i="31"/>
  <c r="Q1412" i="31"/>
  <c r="R1412" i="31" s="1"/>
  <c r="AG1412" i="31" s="1"/>
  <c r="P1413" i="31"/>
  <c r="Q1413" i="31"/>
  <c r="R1413" i="31" s="1"/>
  <c r="S1413" i="31" s="1"/>
  <c r="P1414" i="31"/>
  <c r="Q1414" i="31"/>
  <c r="R1414" i="31" s="1"/>
  <c r="Z1414" i="31" s="1"/>
  <c r="P1415" i="31"/>
  <c r="Q1415" i="31"/>
  <c r="P1416" i="31"/>
  <c r="Q1416" i="31"/>
  <c r="R1416" i="31" s="1"/>
  <c r="T1416" i="31" s="1"/>
  <c r="P1417" i="31"/>
  <c r="Q1417" i="31"/>
  <c r="R1417" i="31" s="1"/>
  <c r="P1418" i="31"/>
  <c r="Q1418" i="31"/>
  <c r="R1418" i="31" s="1"/>
  <c r="V1418" i="31" s="1"/>
  <c r="P1419" i="31"/>
  <c r="Q1419" i="31"/>
  <c r="AC1419" i="31"/>
  <c r="AD1419" i="31" s="1"/>
  <c r="P1420" i="31"/>
  <c r="Q1420" i="31"/>
  <c r="R1420" i="31" s="1"/>
  <c r="T1420" i="31" s="1"/>
  <c r="P1421" i="31"/>
  <c r="Q1421" i="31"/>
  <c r="R1421" i="31" s="1"/>
  <c r="P1422" i="31"/>
  <c r="Q1422" i="31"/>
  <c r="R1422" i="31" s="1"/>
  <c r="V1422" i="31" s="1"/>
  <c r="P1423" i="31"/>
  <c r="Q1423" i="31"/>
  <c r="P1424" i="31"/>
  <c r="Q1424" i="31"/>
  <c r="R1424" i="31" s="1"/>
  <c r="AG1424" i="31" s="1"/>
  <c r="P1425" i="31"/>
  <c r="Q1425" i="31"/>
  <c r="R1425" i="31" s="1"/>
  <c r="S1425" i="31" s="1"/>
  <c r="P1426" i="31"/>
  <c r="Q1426" i="31"/>
  <c r="R1426" i="31" s="1"/>
  <c r="P1427" i="31"/>
  <c r="Q1427" i="31"/>
  <c r="P1428" i="31"/>
  <c r="Q1428" i="31"/>
  <c r="R1428" i="31" s="1"/>
  <c r="P1429" i="31"/>
  <c r="Q1429" i="31"/>
  <c r="R1429" i="31" s="1"/>
  <c r="S1429" i="31" s="1"/>
  <c r="P1430" i="31"/>
  <c r="Q1430" i="31"/>
  <c r="R1430" i="31" s="1"/>
  <c r="P1431" i="31"/>
  <c r="Q1431" i="31"/>
  <c r="P1432" i="31"/>
  <c r="Q1432" i="31"/>
  <c r="R1432" i="31" s="1"/>
  <c r="P1433" i="31"/>
  <c r="Q1433" i="31"/>
  <c r="R1433" i="31" s="1"/>
  <c r="P1434" i="31"/>
  <c r="Q1434" i="31"/>
  <c r="R1434" i="31" s="1"/>
  <c r="V1434" i="31" s="1"/>
  <c r="P1435" i="31"/>
  <c r="Q1435" i="31"/>
  <c r="P1436" i="31"/>
  <c r="Q1436" i="31"/>
  <c r="R1436" i="31" s="1"/>
  <c r="T1436" i="31" s="1"/>
  <c r="P1437" i="31"/>
  <c r="Q1437" i="31"/>
  <c r="R1437" i="31" s="1"/>
  <c r="S1437" i="31" s="1"/>
  <c r="P1438" i="31"/>
  <c r="Q1438" i="31"/>
  <c r="R1438" i="31" s="1"/>
  <c r="P1439" i="31"/>
  <c r="Q1439" i="31"/>
  <c r="P1440" i="31"/>
  <c r="Q1440" i="31"/>
  <c r="R1440" i="31" s="1"/>
  <c r="AG1440" i="31" s="1"/>
  <c r="P1441" i="31"/>
  <c r="Q1441" i="31"/>
  <c r="R1441" i="31" s="1"/>
  <c r="P1442" i="31"/>
  <c r="Q1442" i="31"/>
  <c r="R1442" i="31" s="1"/>
  <c r="V1442" i="31" s="1"/>
  <c r="P1443" i="31"/>
  <c r="Q1443" i="31"/>
  <c r="AC1443" i="31"/>
  <c r="AD1443" i="31" s="1"/>
  <c r="P1444" i="31"/>
  <c r="Q1444" i="31"/>
  <c r="R1444" i="31" s="1"/>
  <c r="T1444" i="31" s="1"/>
  <c r="P1445" i="31"/>
  <c r="Q1445" i="31"/>
  <c r="R1445" i="31" s="1"/>
  <c r="P1446" i="31"/>
  <c r="Q1446" i="31"/>
  <c r="R1446" i="31" s="1"/>
  <c r="V1446" i="31" s="1"/>
  <c r="P1447" i="31"/>
  <c r="Q1447" i="31"/>
  <c r="P1448" i="31"/>
  <c r="Q1448" i="31"/>
  <c r="R1448" i="31" s="1"/>
  <c r="T1448" i="31" s="1"/>
  <c r="P1449" i="31"/>
  <c r="Q1449" i="31"/>
  <c r="R1449" i="31" s="1"/>
  <c r="S1449" i="31" s="1"/>
  <c r="P1450" i="31"/>
  <c r="Q1450" i="31"/>
  <c r="R1450" i="31" s="1"/>
  <c r="V1450" i="31" s="1"/>
  <c r="P1451" i="31"/>
  <c r="Q1451" i="31"/>
  <c r="P1452" i="31"/>
  <c r="Q1452" i="31"/>
  <c r="R1452" i="31" s="1"/>
  <c r="P1453" i="31"/>
  <c r="Q1453" i="31"/>
  <c r="R1453" i="31" s="1"/>
  <c r="S1453" i="31" s="1"/>
  <c r="P1454" i="31"/>
  <c r="Q1454" i="31"/>
  <c r="R1454" i="31" s="1"/>
  <c r="P1455" i="31"/>
  <c r="Q1455" i="31"/>
  <c r="P1456" i="31"/>
  <c r="Q1456" i="31"/>
  <c r="R1456" i="31" s="1"/>
  <c r="T1456" i="31" s="1"/>
  <c r="P1457" i="31"/>
  <c r="Q1457" i="31"/>
  <c r="R1457" i="31" s="1"/>
  <c r="S1457" i="31" s="1"/>
  <c r="P1458" i="31"/>
  <c r="Q1458" i="31"/>
  <c r="R1458" i="31" s="1"/>
  <c r="P1459" i="31"/>
  <c r="Q1459" i="31"/>
  <c r="P1460" i="31"/>
  <c r="Q1460" i="31"/>
  <c r="R1460" i="31" s="1"/>
  <c r="AG1460" i="31" s="1"/>
  <c r="P1461" i="31"/>
  <c r="Q1461" i="31"/>
  <c r="R1461" i="31" s="1"/>
  <c r="P1462" i="31"/>
  <c r="Q1462" i="31"/>
  <c r="R1462" i="31" s="1"/>
  <c r="V1462" i="31" s="1"/>
  <c r="P1463" i="31"/>
  <c r="Q1463" i="31"/>
  <c r="P1464" i="31"/>
  <c r="Q1464" i="31"/>
  <c r="R1464" i="31" s="1"/>
  <c r="AG1464" i="31" s="1"/>
  <c r="P1465" i="31"/>
  <c r="Q1465" i="31"/>
  <c r="R1465" i="31" s="1"/>
  <c r="S1465" i="31" s="1"/>
  <c r="P1466" i="31"/>
  <c r="Q1466" i="31"/>
  <c r="R1466" i="31" s="1"/>
  <c r="P1467" i="31"/>
  <c r="Q1467" i="31"/>
  <c r="P1468" i="31"/>
  <c r="Q1468" i="31"/>
  <c r="R1468" i="31" s="1"/>
  <c r="P1469" i="31"/>
  <c r="Q1469" i="31"/>
  <c r="R1469" i="31" s="1"/>
  <c r="P1470" i="31"/>
  <c r="Q1470" i="31"/>
  <c r="P1471" i="31"/>
  <c r="Q1471" i="31"/>
  <c r="P1472" i="31"/>
  <c r="Q1472" i="31"/>
  <c r="R1472" i="31" s="1"/>
  <c r="T1472" i="31" s="1"/>
  <c r="P1473" i="31"/>
  <c r="Q1473" i="31"/>
  <c r="R1473" i="31" s="1"/>
  <c r="S1473" i="31" s="1"/>
  <c r="P1474" i="31"/>
  <c r="Q1474" i="31"/>
  <c r="R1474" i="31" s="1"/>
  <c r="V1474" i="31" s="1"/>
  <c r="AC1474" i="31"/>
  <c r="AD1474" i="31" s="1"/>
  <c r="P1475" i="31"/>
  <c r="Q1475" i="31"/>
  <c r="P1476" i="31"/>
  <c r="Q1476" i="31"/>
  <c r="R1476" i="31" s="1"/>
  <c r="T1476" i="31" s="1"/>
  <c r="P1477" i="31"/>
  <c r="Q1477" i="31"/>
  <c r="R1477" i="31" s="1"/>
  <c r="P1478" i="31"/>
  <c r="Q1478" i="31"/>
  <c r="R1478" i="31" s="1"/>
  <c r="V1478" i="31" s="1"/>
  <c r="P1479" i="31"/>
  <c r="Q1479" i="31"/>
  <c r="P1480" i="31"/>
  <c r="Q1480" i="31"/>
  <c r="R1480" i="31" s="1"/>
  <c r="T1480" i="31" s="1"/>
  <c r="P1481" i="31"/>
  <c r="Q1481" i="31"/>
  <c r="R1481" i="31" s="1"/>
  <c r="S1481" i="31" s="1"/>
  <c r="P1482" i="31"/>
  <c r="Q1482" i="31"/>
  <c r="R1482" i="31" s="1"/>
  <c r="V1482" i="31" s="1"/>
  <c r="P1483" i="31"/>
  <c r="Q1483" i="31"/>
  <c r="P1484" i="31"/>
  <c r="Q1484" i="31"/>
  <c r="R1484" i="31" s="1"/>
  <c r="AG1484" i="31" s="1"/>
  <c r="P1485" i="31"/>
  <c r="Q1485" i="31"/>
  <c r="R1485" i="31" s="1"/>
  <c r="S1485" i="31" s="1"/>
  <c r="P1486" i="31"/>
  <c r="Q1486" i="31"/>
  <c r="R1486" i="31" s="1"/>
  <c r="P1487" i="31"/>
  <c r="Q1487" i="31"/>
  <c r="P1488" i="31"/>
  <c r="Q1488" i="31"/>
  <c r="R1488" i="31" s="1"/>
  <c r="T1488" i="31" s="1"/>
  <c r="P1489" i="31"/>
  <c r="Q1489" i="31"/>
  <c r="R1489" i="31" s="1"/>
  <c r="S1489" i="31" s="1"/>
  <c r="AC1489" i="31"/>
  <c r="AD1489" i="31" s="1"/>
  <c r="P1490" i="31"/>
  <c r="Q1490" i="31"/>
  <c r="R1490" i="31" s="1"/>
  <c r="AC1490" i="31"/>
  <c r="AD1490" i="31" s="1"/>
  <c r="P1491" i="31"/>
  <c r="Q1491" i="31"/>
  <c r="P1492" i="31"/>
  <c r="Q1492" i="31"/>
  <c r="R1492" i="31" s="1"/>
  <c r="P1493" i="31"/>
  <c r="Q1493" i="31"/>
  <c r="R1493" i="31" s="1"/>
  <c r="AC1493" i="31"/>
  <c r="AD1493" i="31" s="1"/>
  <c r="P1494" i="31"/>
  <c r="Q1494" i="31"/>
  <c r="R1494" i="31" s="1"/>
  <c r="P1495" i="31"/>
  <c r="Q1495" i="31"/>
  <c r="P1496" i="31"/>
  <c r="Q1496" i="31"/>
  <c r="R1496" i="31" s="1"/>
  <c r="AG1496" i="31" s="1"/>
  <c r="P1497" i="31"/>
  <c r="Q1497" i="31"/>
  <c r="R1497" i="31" s="1"/>
  <c r="P1498" i="31"/>
  <c r="Q1498" i="31"/>
  <c r="R1498" i="31" s="1"/>
  <c r="V1498" i="31" s="1"/>
  <c r="P1499" i="31"/>
  <c r="Q1499" i="31"/>
  <c r="P1500" i="31"/>
  <c r="Q1500" i="31"/>
  <c r="R1500" i="31" s="1"/>
  <c r="AG1500" i="31" s="1"/>
  <c r="P1501" i="31"/>
  <c r="Q1501" i="31"/>
  <c r="R1501" i="31" s="1"/>
  <c r="S1501" i="31" s="1"/>
  <c r="P1502" i="31"/>
  <c r="Q1502" i="31"/>
  <c r="R1502" i="31" s="1"/>
  <c r="V1502" i="31" s="1"/>
  <c r="P1503" i="31"/>
  <c r="Q1503" i="31"/>
  <c r="AC1503" i="31"/>
  <c r="AD1503" i="31" s="1"/>
  <c r="P1504" i="31"/>
  <c r="Q1504" i="31"/>
  <c r="R1504" i="31" s="1"/>
  <c r="AG1504" i="31" s="1"/>
  <c r="P1505" i="31"/>
  <c r="Q1505" i="31"/>
  <c r="R1505" i="31" s="1"/>
  <c r="P1506" i="31"/>
  <c r="Q1506" i="31"/>
  <c r="R1506" i="31" s="1"/>
  <c r="V1506" i="31" s="1"/>
  <c r="P1507" i="31"/>
  <c r="Q1507" i="31"/>
  <c r="AC1507" i="31"/>
  <c r="AD1507" i="31" s="1"/>
  <c r="P1508" i="31"/>
  <c r="Q1508" i="31"/>
  <c r="R1508" i="31" s="1"/>
  <c r="T1508" i="31" s="1"/>
  <c r="P1509" i="31"/>
  <c r="Q1509" i="31"/>
  <c r="R1509" i="31" s="1"/>
  <c r="P1510" i="31"/>
  <c r="Q1510" i="31"/>
  <c r="R1510" i="31" s="1"/>
  <c r="AC1510" i="31"/>
  <c r="AD1510" i="31" s="1"/>
  <c r="P1511" i="31"/>
  <c r="Q1511" i="31"/>
  <c r="P1512" i="31"/>
  <c r="Q1512" i="31"/>
  <c r="R1512" i="31" s="1"/>
  <c r="T1512" i="31" s="1"/>
  <c r="P1513" i="31"/>
  <c r="Q1513" i="31"/>
  <c r="R1513" i="31" s="1"/>
  <c r="S1513" i="31" s="1"/>
  <c r="P1514" i="31"/>
  <c r="Q1514" i="31"/>
  <c r="R1514" i="31" s="1"/>
  <c r="P1515" i="31"/>
  <c r="Q1515" i="31"/>
  <c r="P1516" i="31"/>
  <c r="Q1516" i="31"/>
  <c r="R1516" i="31" s="1"/>
  <c r="AG1516" i="31" s="1"/>
  <c r="P1517" i="31"/>
  <c r="Q1517" i="31"/>
  <c r="R1517" i="31" s="1"/>
  <c r="P1518" i="31"/>
  <c r="Q1518" i="31"/>
  <c r="R1518" i="31" s="1"/>
  <c r="Z1518" i="31" s="1"/>
  <c r="P1519" i="31"/>
  <c r="Q1519" i="31"/>
  <c r="P1520" i="31"/>
  <c r="Q1520" i="31"/>
  <c r="R1520" i="31" s="1"/>
  <c r="X1520" i="31" s="1"/>
  <c r="P1521" i="31"/>
  <c r="Q1521" i="31"/>
  <c r="R1521" i="31" s="1"/>
  <c r="AC1521" i="31"/>
  <c r="AD1521" i="31" s="1"/>
  <c r="P1522" i="31"/>
  <c r="Q1522" i="31"/>
  <c r="R1522" i="31" s="1"/>
  <c r="Z1522" i="31" s="1"/>
  <c r="P1523" i="31"/>
  <c r="Q1523" i="31"/>
  <c r="P1524" i="31"/>
  <c r="Q1524" i="31"/>
  <c r="R1524" i="31" s="1"/>
  <c r="AG1524" i="31" s="1"/>
  <c r="P1525" i="31"/>
  <c r="Q1525" i="31"/>
  <c r="R1525" i="31" s="1"/>
  <c r="S1525" i="31" s="1"/>
  <c r="P1526" i="31"/>
  <c r="Q1526" i="31"/>
  <c r="R1526" i="31" s="1"/>
  <c r="V1526" i="31" s="1"/>
  <c r="P1527" i="31"/>
  <c r="Q1527" i="31"/>
  <c r="P1528" i="31"/>
  <c r="Q1528" i="31"/>
  <c r="R1528" i="31" s="1"/>
  <c r="X1528" i="31" s="1"/>
  <c r="P1529" i="31"/>
  <c r="Q1529" i="31"/>
  <c r="R1529" i="31" s="1"/>
  <c r="S1529" i="31" s="1"/>
  <c r="P1530" i="31"/>
  <c r="Q1530" i="31"/>
  <c r="P1531" i="31"/>
  <c r="Q1531" i="31"/>
  <c r="P1532" i="31"/>
  <c r="Q1532" i="31"/>
  <c r="R1532" i="31" s="1"/>
  <c r="T1532" i="31" s="1"/>
  <c r="P1533" i="31"/>
  <c r="Q1533" i="31"/>
  <c r="R1533" i="31" s="1"/>
  <c r="S1533" i="31" s="1"/>
  <c r="P1534" i="31"/>
  <c r="Q1534" i="31"/>
  <c r="R1534" i="31" s="1"/>
  <c r="V1534" i="31" s="1"/>
  <c r="AC1534" i="31"/>
  <c r="AD1534" i="31" s="1"/>
  <c r="P1535" i="31"/>
  <c r="Q1535" i="31"/>
  <c r="P1536" i="31"/>
  <c r="Q1536" i="31"/>
  <c r="R1536" i="31" s="1"/>
  <c r="T1536" i="31" s="1"/>
  <c r="P1537" i="31"/>
  <c r="Q1537" i="31"/>
  <c r="R1537" i="31" s="1"/>
  <c r="S1537" i="31" s="1"/>
  <c r="P1538" i="31"/>
  <c r="Q1538" i="31"/>
  <c r="R1538" i="31" s="1"/>
  <c r="V1538" i="31" s="1"/>
  <c r="P1539" i="31"/>
  <c r="Q1539" i="31"/>
  <c r="P1540" i="31"/>
  <c r="Q1540" i="31"/>
  <c r="R1540" i="31" s="1"/>
  <c r="AG1540" i="31" s="1"/>
  <c r="P1541" i="31"/>
  <c r="Q1541" i="31"/>
  <c r="R1541" i="31" s="1"/>
  <c r="S1541" i="31" s="1"/>
  <c r="AC1541" i="31"/>
  <c r="AD1541" i="31" s="1"/>
  <c r="P1542" i="31"/>
  <c r="Q1542" i="31"/>
  <c r="R1542" i="31" s="1"/>
  <c r="P1543" i="31"/>
  <c r="Q1543" i="31"/>
  <c r="P1544" i="31"/>
  <c r="Q1544" i="31"/>
  <c r="R1544" i="31" s="1"/>
  <c r="P1545" i="31"/>
  <c r="Q1545" i="31"/>
  <c r="R1545" i="31" s="1"/>
  <c r="S1545" i="31" s="1"/>
  <c r="AC1545" i="31"/>
  <c r="AD1545" i="31" s="1"/>
  <c r="P1546" i="31"/>
  <c r="Q1546" i="31"/>
  <c r="R1546" i="31" s="1"/>
  <c r="V1546" i="31" s="1"/>
  <c r="P1547" i="31"/>
  <c r="Q1547" i="31"/>
  <c r="P1548" i="31"/>
  <c r="Q1548" i="31"/>
  <c r="R1548" i="31" s="1"/>
  <c r="AG1548" i="31" s="1"/>
  <c r="P1549" i="31"/>
  <c r="Q1549" i="31"/>
  <c r="R1549" i="31" s="1"/>
  <c r="W1549" i="31" s="1"/>
  <c r="P1550" i="31"/>
  <c r="Q1550" i="31"/>
  <c r="R1550" i="31" s="1"/>
  <c r="Z1550" i="31" s="1"/>
  <c r="AC1550" i="31"/>
  <c r="AD1550" i="31" s="1"/>
  <c r="P1551" i="31"/>
  <c r="Q1551" i="31"/>
  <c r="AC1551" i="31"/>
  <c r="AD1551" i="31" s="1"/>
  <c r="P1552" i="31"/>
  <c r="Q1552" i="31"/>
  <c r="R1552" i="31" s="1"/>
  <c r="P1553" i="31"/>
  <c r="Q1553" i="31"/>
  <c r="R1553" i="31" s="1"/>
  <c r="S1553" i="31" s="1"/>
  <c r="X1553" i="31" s="1"/>
  <c r="AC1553" i="31"/>
  <c r="AD1553" i="31" s="1"/>
  <c r="P1554" i="31"/>
  <c r="Q1554" i="31"/>
  <c r="R1554" i="31" s="1"/>
  <c r="AC1554" i="31"/>
  <c r="AD1554" i="31" s="1"/>
  <c r="P1555" i="31"/>
  <c r="Q1555" i="31"/>
  <c r="R1555" i="31" s="1"/>
  <c r="V1555" i="31" s="1"/>
  <c r="AC1555" i="31"/>
  <c r="AD1555" i="31" s="1"/>
  <c r="P1556" i="31"/>
  <c r="Q1556" i="31"/>
  <c r="P1557" i="31"/>
  <c r="Q1557" i="31"/>
  <c r="R1557" i="31" s="1"/>
  <c r="S1557" i="31" s="1"/>
  <c r="P1558" i="31"/>
  <c r="Q1558" i="31"/>
  <c r="R1558" i="31" s="1"/>
  <c r="S1558" i="31" s="1"/>
  <c r="P1559" i="31"/>
  <c r="Q1559" i="31"/>
  <c r="AE1559" i="31" s="1"/>
  <c r="AF1559" i="31" s="1"/>
  <c r="P1560" i="31"/>
  <c r="Q1560" i="31"/>
  <c r="P1561" i="31"/>
  <c r="Q1561" i="31"/>
  <c r="R1561" i="31" s="1"/>
  <c r="AG1561" i="31" s="1"/>
  <c r="P1562" i="31"/>
  <c r="Q1562" i="31"/>
  <c r="R1562" i="31" s="1"/>
  <c r="S1562" i="31" s="1"/>
  <c r="P1563" i="31"/>
  <c r="Q1563" i="31"/>
  <c r="R1563" i="31" s="1"/>
  <c r="P1564" i="31"/>
  <c r="Q1564" i="31"/>
  <c r="P1565" i="31"/>
  <c r="Q1565" i="31"/>
  <c r="R1565" i="31" s="1"/>
  <c r="S1565" i="31" s="1"/>
  <c r="X1565" i="31" s="1"/>
  <c r="P1566" i="31"/>
  <c r="Q1566" i="31"/>
  <c r="R1566" i="31" s="1"/>
  <c r="P1567" i="31"/>
  <c r="Q1567" i="31"/>
  <c r="AE1567" i="31" s="1"/>
  <c r="AF1567" i="31" s="1"/>
  <c r="P1568" i="31"/>
  <c r="Q1568" i="31"/>
  <c r="AC1568" i="31"/>
  <c r="AD1568" i="31" s="1"/>
  <c r="P1569" i="31"/>
  <c r="Q1569" i="31"/>
  <c r="R1569" i="31" s="1"/>
  <c r="T1569" i="31" s="1"/>
  <c r="P1570" i="31"/>
  <c r="Q1570" i="31"/>
  <c r="R1570" i="31" s="1"/>
  <c r="P1571" i="31"/>
  <c r="Q1571" i="31"/>
  <c r="R1571" i="31" s="1"/>
  <c r="P1572" i="31"/>
  <c r="Q1572" i="31"/>
  <c r="P1573" i="31"/>
  <c r="Q1573" i="31"/>
  <c r="R1573" i="31" s="1"/>
  <c r="P1574" i="31"/>
  <c r="Q1574" i="31"/>
  <c r="R1574" i="31" s="1"/>
  <c r="S1574" i="31" s="1"/>
  <c r="P1575" i="31"/>
  <c r="Q1575" i="31"/>
  <c r="R1575" i="31" s="1"/>
  <c r="P1576" i="31"/>
  <c r="Q1576" i="31"/>
  <c r="P1577" i="31"/>
  <c r="Q1577" i="31"/>
  <c r="R1577" i="31" s="1"/>
  <c r="X1577" i="31" s="1"/>
  <c r="P1578" i="31"/>
  <c r="Q1578" i="31"/>
  <c r="R1578" i="31" s="1"/>
  <c r="P1579" i="31"/>
  <c r="Q1579" i="31"/>
  <c r="R1579" i="31" s="1"/>
  <c r="U1579" i="31" s="1"/>
  <c r="P1580" i="31"/>
  <c r="Q1580" i="31"/>
  <c r="P1581" i="31"/>
  <c r="Q1581" i="31"/>
  <c r="R1581" i="31" s="1"/>
  <c r="T1581" i="31" s="1"/>
  <c r="P1582" i="31"/>
  <c r="Q1582" i="31"/>
  <c r="R1582" i="31" s="1"/>
  <c r="P1583" i="31"/>
  <c r="Q1583" i="31"/>
  <c r="R1583" i="31" s="1"/>
  <c r="P1584" i="31"/>
  <c r="Q1584" i="31"/>
  <c r="P1585" i="31"/>
  <c r="Q1585" i="31"/>
  <c r="R1585" i="31" s="1"/>
  <c r="S1585" i="31" s="1"/>
  <c r="X1585" i="31" s="1"/>
  <c r="P1586" i="31"/>
  <c r="Q1586" i="31"/>
  <c r="R1586" i="31" s="1"/>
  <c r="P1587" i="31"/>
  <c r="Q1587" i="31"/>
  <c r="R1587" i="31" s="1"/>
  <c r="P1588" i="31"/>
  <c r="Q1588" i="31"/>
  <c r="P1589" i="31"/>
  <c r="Q1589" i="31"/>
  <c r="R1589" i="31" s="1"/>
  <c r="S1589" i="31" s="1"/>
  <c r="X1589" i="31" s="1"/>
  <c r="P1590" i="31"/>
  <c r="Q1590" i="31"/>
  <c r="R1590" i="31" s="1"/>
  <c r="P1591" i="31"/>
  <c r="Q1591" i="31"/>
  <c r="R1591" i="31" s="1"/>
  <c r="U1591" i="31" s="1"/>
  <c r="P1592" i="31"/>
  <c r="Q1592" i="31"/>
  <c r="P1593" i="31"/>
  <c r="Q1593" i="31"/>
  <c r="R1593" i="31" s="1"/>
  <c r="AG1593" i="31" s="1"/>
  <c r="P1594" i="31"/>
  <c r="Q1594" i="31"/>
  <c r="R1594" i="31" s="1"/>
  <c r="S1594" i="31" s="1"/>
  <c r="P1595" i="31"/>
  <c r="Q1595" i="31"/>
  <c r="R1595" i="31" s="1"/>
  <c r="P1596" i="31"/>
  <c r="Q1596" i="31"/>
  <c r="P1597" i="31"/>
  <c r="Q1597" i="31"/>
  <c r="R1597" i="31" s="1"/>
  <c r="S1597" i="31" s="1"/>
  <c r="X1597" i="31" s="1"/>
  <c r="P1598" i="31"/>
  <c r="Q1598" i="31"/>
  <c r="R1598" i="31" s="1"/>
  <c r="P1599" i="31"/>
  <c r="Q1599" i="31"/>
  <c r="R1599" i="31" s="1"/>
  <c r="P1600" i="31"/>
  <c r="Q1600" i="31"/>
  <c r="P1601" i="31"/>
  <c r="Q1601" i="31"/>
  <c r="R1601" i="31" s="1"/>
  <c r="AG1601" i="31" s="1"/>
  <c r="P1602" i="31"/>
  <c r="Q1602" i="31"/>
  <c r="R1602" i="31" s="1"/>
  <c r="P1603" i="31"/>
  <c r="Q1603" i="31"/>
  <c r="R1603" i="31" s="1"/>
  <c r="P1604" i="31"/>
  <c r="Q1604" i="31"/>
  <c r="P1605" i="31"/>
  <c r="Q1605" i="31"/>
  <c r="R1605" i="31" s="1"/>
  <c r="S1605" i="31" s="1"/>
  <c r="X1605" i="31" s="1"/>
  <c r="P1606" i="31"/>
  <c r="Q1606" i="31"/>
  <c r="R1606" i="31" s="1"/>
  <c r="P1607" i="31"/>
  <c r="Q1607" i="31"/>
  <c r="R1607" i="31" s="1"/>
  <c r="Z1607" i="31" s="1"/>
  <c r="P1608" i="31"/>
  <c r="Q1608" i="31"/>
  <c r="P1609" i="31"/>
  <c r="Q1609" i="31"/>
  <c r="R1609" i="31" s="1"/>
  <c r="T1609" i="31" s="1"/>
  <c r="P1610" i="31"/>
  <c r="Q1610" i="31"/>
  <c r="R1610" i="31" s="1"/>
  <c r="P1611" i="31"/>
  <c r="Q1611" i="31"/>
  <c r="R1611" i="31" s="1"/>
  <c r="U1611" i="31" s="1"/>
  <c r="P1612" i="31"/>
  <c r="Q1612" i="31"/>
  <c r="P1613" i="31"/>
  <c r="Q1613" i="31"/>
  <c r="R1613" i="31" s="1"/>
  <c r="P1614" i="31"/>
  <c r="Q1614" i="31"/>
  <c r="R1614" i="31" s="1"/>
  <c r="S1614" i="31" s="1"/>
  <c r="P1615" i="31"/>
  <c r="Q1615" i="31"/>
  <c r="R1615" i="31" s="1"/>
  <c r="P1616" i="31"/>
  <c r="Q1616" i="31"/>
  <c r="P1617" i="31"/>
  <c r="Q1617" i="31"/>
  <c r="R1617" i="31" s="1"/>
  <c r="T1617" i="31" s="1"/>
  <c r="P1618" i="31"/>
  <c r="Q1618" i="31"/>
  <c r="R1618" i="31" s="1"/>
  <c r="P1619" i="31"/>
  <c r="Q1619" i="31"/>
  <c r="R1619" i="31" s="1"/>
  <c r="Z1619" i="31" s="1"/>
  <c r="P1620" i="31"/>
  <c r="Q1620" i="31"/>
  <c r="P1621" i="31"/>
  <c r="Q1621" i="31"/>
  <c r="R1621" i="31" s="1"/>
  <c r="P1622" i="31"/>
  <c r="Q1622" i="31"/>
  <c r="R1622" i="31" s="1"/>
  <c r="S1622" i="31" s="1"/>
  <c r="P1623" i="31"/>
  <c r="Q1623" i="31"/>
  <c r="R1623" i="31" s="1"/>
  <c r="U1623" i="31" s="1"/>
  <c r="P1624" i="31"/>
  <c r="Q1624" i="31"/>
  <c r="P1625" i="31"/>
  <c r="Q1625" i="31"/>
  <c r="R1625" i="31" s="1"/>
  <c r="AG1625" i="31" s="1"/>
  <c r="P1626" i="31"/>
  <c r="Q1626" i="31"/>
  <c r="R1626" i="31" s="1"/>
  <c r="P1627" i="31"/>
  <c r="Q1627" i="31"/>
  <c r="R1627" i="31" s="1"/>
  <c r="P1628" i="31"/>
  <c r="Q1628" i="31"/>
  <c r="P1629" i="31"/>
  <c r="Q1629" i="31"/>
  <c r="R1629" i="31" s="1"/>
  <c r="P1630" i="31"/>
  <c r="Q1630" i="31"/>
  <c r="R1630" i="31" s="1"/>
  <c r="P1631" i="31"/>
  <c r="Q1631" i="31"/>
  <c r="R1631" i="31" s="1"/>
  <c r="P1632" i="31"/>
  <c r="Q1632" i="31"/>
  <c r="P1633" i="31"/>
  <c r="Q1633" i="31"/>
  <c r="R1633" i="31" s="1"/>
  <c r="T1633" i="31" s="1"/>
  <c r="P1634" i="31"/>
  <c r="Q1634" i="31"/>
  <c r="R1634" i="31" s="1"/>
  <c r="S1634" i="31" s="1"/>
  <c r="P1635" i="31"/>
  <c r="Q1635" i="31"/>
  <c r="R1635" i="31" s="1"/>
  <c r="P1636" i="31"/>
  <c r="Q1636" i="31"/>
  <c r="R1636" i="31" s="1"/>
  <c r="U1636" i="31" s="1"/>
  <c r="P1637" i="31"/>
  <c r="Q1637" i="31"/>
  <c r="P1638" i="31"/>
  <c r="Q1638" i="31"/>
  <c r="R1638" i="31" s="1"/>
  <c r="S1638" i="31" s="1"/>
  <c r="P1639" i="31"/>
  <c r="Q1639" i="31"/>
  <c r="R1639" i="31" s="1"/>
  <c r="P1640" i="31"/>
  <c r="Q1640" i="31"/>
  <c r="R1640" i="31" s="1"/>
  <c r="P1641" i="31"/>
  <c r="Q1641" i="31"/>
  <c r="P1642" i="31"/>
  <c r="Q1642" i="31"/>
  <c r="R1642" i="31" s="1"/>
  <c r="S1642" i="31" s="1"/>
  <c r="P1643" i="31"/>
  <c r="Q1643" i="31"/>
  <c r="R1643" i="31" s="1"/>
  <c r="P1644" i="31"/>
  <c r="Q1644" i="31"/>
  <c r="R1644" i="31" s="1"/>
  <c r="T1644" i="31" s="1"/>
  <c r="P1645" i="31"/>
  <c r="Q1645" i="31"/>
  <c r="P1646" i="31"/>
  <c r="Q1646" i="31"/>
  <c r="R1646" i="31" s="1"/>
  <c r="P1647" i="31"/>
  <c r="Q1647" i="31"/>
  <c r="R1647" i="31" s="1"/>
  <c r="P1648" i="31"/>
  <c r="Q1648" i="31"/>
  <c r="R1648" i="31" s="1"/>
  <c r="P1649" i="31"/>
  <c r="Q1649" i="31"/>
  <c r="P1650" i="31"/>
  <c r="Q1650" i="31"/>
  <c r="R1650" i="31" s="1"/>
  <c r="S1650" i="31" s="1"/>
  <c r="P1651" i="31"/>
  <c r="Q1651" i="31"/>
  <c r="R1651" i="31" s="1"/>
  <c r="P1652" i="31"/>
  <c r="Q1652" i="31"/>
  <c r="R1652" i="31" s="1"/>
  <c r="P1653" i="31"/>
  <c r="Q1653" i="31"/>
  <c r="P1654" i="31"/>
  <c r="Q1654" i="31"/>
  <c r="R1654" i="31" s="1"/>
  <c r="P1655" i="31"/>
  <c r="Q1655" i="31"/>
  <c r="R1655" i="31" s="1"/>
  <c r="P1656" i="31"/>
  <c r="Q1656" i="31"/>
  <c r="R1656" i="31" s="1"/>
  <c r="P1657" i="31"/>
  <c r="Q1657" i="31"/>
  <c r="R1657" i="31" s="1"/>
  <c r="S1657" i="31" s="1"/>
  <c r="X1657" i="31" s="1"/>
  <c r="P1658" i="31"/>
  <c r="Q1658" i="31"/>
  <c r="R1658" i="31" s="1"/>
  <c r="P1659" i="31"/>
  <c r="Q1659" i="31"/>
  <c r="R1659" i="31" s="1"/>
  <c r="S1659" i="31" s="1"/>
  <c r="P1660" i="31"/>
  <c r="Q1660" i="31"/>
  <c r="R1660" i="31" s="1"/>
  <c r="P1661" i="31"/>
  <c r="Q1661" i="31"/>
  <c r="R1661" i="31" s="1"/>
  <c r="P1662" i="31"/>
  <c r="Q1662" i="31"/>
  <c r="R1662" i="31" s="1"/>
  <c r="S1662" i="31" s="1"/>
  <c r="P1663" i="31"/>
  <c r="Q1663" i="31"/>
  <c r="R1663" i="31" s="1"/>
  <c r="S1663" i="31" s="1"/>
  <c r="P1664" i="31"/>
  <c r="Q1664" i="31"/>
  <c r="R1664" i="31" s="1"/>
  <c r="P1665" i="31"/>
  <c r="Q1665" i="31"/>
  <c r="R1665" i="31" s="1"/>
  <c r="U1665" i="31" s="1"/>
  <c r="P1666" i="31"/>
  <c r="Q1666" i="31"/>
  <c r="R1666" i="31" s="1"/>
  <c r="P1667" i="31"/>
  <c r="Q1667" i="31"/>
  <c r="R1667" i="31" s="1"/>
  <c r="S1667" i="31" s="1"/>
  <c r="P1668" i="31"/>
  <c r="Q1668" i="31"/>
  <c r="R1668" i="31" s="1"/>
  <c r="P1669" i="31"/>
  <c r="Q1669" i="31"/>
  <c r="R1669" i="31" s="1"/>
  <c r="P1670" i="31"/>
  <c r="Q1670" i="31"/>
  <c r="R1670" i="31" s="1"/>
  <c r="T1670" i="31" s="1"/>
  <c r="P1671" i="31"/>
  <c r="Q1671" i="31"/>
  <c r="R1671" i="31" s="1"/>
  <c r="S1671" i="31" s="1"/>
  <c r="P1672" i="31"/>
  <c r="Q1672" i="31"/>
  <c r="R1672" i="31" s="1"/>
  <c r="P1673" i="31"/>
  <c r="Q1673" i="31"/>
  <c r="R1673" i="31" s="1"/>
  <c r="U1673" i="31" s="1"/>
  <c r="P1674" i="31"/>
  <c r="Q1674" i="31"/>
  <c r="R1674" i="31" s="1"/>
  <c r="P1675" i="31"/>
  <c r="Q1675" i="31"/>
  <c r="R1675" i="31" s="1"/>
  <c r="S1675" i="31" s="1"/>
  <c r="P1676" i="31"/>
  <c r="Q1676" i="31"/>
  <c r="R1676" i="31" s="1"/>
  <c r="P1677" i="31"/>
  <c r="Q1677" i="31"/>
  <c r="R1677" i="31" s="1"/>
  <c r="U1677" i="31" s="1"/>
  <c r="P1678" i="31"/>
  <c r="Q1678" i="31"/>
  <c r="R1678" i="31" s="1"/>
  <c r="P1679" i="31"/>
  <c r="Q1679" i="31"/>
  <c r="R1679" i="31" s="1"/>
  <c r="S1679" i="31" s="1"/>
  <c r="P1680" i="31"/>
  <c r="Q1680" i="31"/>
  <c r="R1680" i="31" s="1"/>
  <c r="P1681" i="31"/>
  <c r="Q1681" i="31"/>
  <c r="R1681" i="31" s="1"/>
  <c r="U1681" i="31" s="1"/>
  <c r="P1682" i="31"/>
  <c r="Q1682" i="31"/>
  <c r="R1682" i="31" s="1"/>
  <c r="T1682" i="31" s="1"/>
  <c r="P1683" i="31"/>
  <c r="Q1683" i="31"/>
  <c r="R1683" i="31" s="1"/>
  <c r="S1683" i="31" s="1"/>
  <c r="P1684" i="31"/>
  <c r="Q1684" i="31"/>
  <c r="R1684" i="31" s="1"/>
  <c r="P1685" i="31"/>
  <c r="Q1685" i="31"/>
  <c r="R1685" i="31" s="1"/>
  <c r="S1685" i="31" s="1"/>
  <c r="X1685" i="31" s="1"/>
  <c r="P1686" i="31"/>
  <c r="Q1686" i="31"/>
  <c r="R1686" i="31" s="1"/>
  <c r="T1686" i="31" s="1"/>
  <c r="P1687" i="31"/>
  <c r="Q1687" i="31"/>
  <c r="R1687" i="31" s="1"/>
  <c r="S1687" i="31" s="1"/>
  <c r="P1688" i="31"/>
  <c r="Q1688" i="31"/>
  <c r="R1688" i="31" s="1"/>
  <c r="P1689" i="31"/>
  <c r="Q1689" i="31"/>
  <c r="R1689" i="31" s="1"/>
  <c r="U1689" i="31" s="1"/>
  <c r="P1690" i="31"/>
  <c r="Q1690" i="31"/>
  <c r="R1690" i="31" s="1"/>
  <c r="P1691" i="31"/>
  <c r="Q1691" i="31"/>
  <c r="R1691" i="31" s="1"/>
  <c r="S1691" i="31" s="1"/>
  <c r="P1692" i="31"/>
  <c r="Q1692" i="31"/>
  <c r="R1692" i="31" s="1"/>
  <c r="P1693" i="31"/>
  <c r="Q1693" i="31"/>
  <c r="R1693" i="31" s="1"/>
  <c r="S1693" i="31" s="1"/>
  <c r="P1694" i="31"/>
  <c r="Q1694" i="31"/>
  <c r="AE1694" i="31" s="1"/>
  <c r="AF1694" i="31" s="1"/>
  <c r="P1695" i="31"/>
  <c r="Q1695" i="31"/>
  <c r="R1695" i="31" s="1"/>
  <c r="S1695" i="31" s="1"/>
  <c r="P1696" i="31"/>
  <c r="Q1696" i="31"/>
  <c r="R1696" i="31" s="1"/>
  <c r="P1697" i="31"/>
  <c r="Q1697" i="31"/>
  <c r="R1697" i="31" s="1"/>
  <c r="AG1697" i="31" s="1"/>
  <c r="P1698" i="31"/>
  <c r="Q1698" i="31"/>
  <c r="R1698" i="31" s="1"/>
  <c r="P1699" i="31"/>
  <c r="Q1699" i="31"/>
  <c r="R1699" i="31" s="1"/>
  <c r="S1699" i="31" s="1"/>
  <c r="P1700" i="31"/>
  <c r="Q1700" i="31"/>
  <c r="R1700" i="31" s="1"/>
  <c r="P1701" i="31"/>
  <c r="Q1701" i="31"/>
  <c r="R1701" i="31" s="1"/>
  <c r="P1702" i="31"/>
  <c r="Q1702" i="31"/>
  <c r="R1702" i="31" s="1"/>
  <c r="T1702" i="31" s="1"/>
  <c r="P1703" i="31"/>
  <c r="Q1703" i="31"/>
  <c r="R1703" i="31" s="1"/>
  <c r="S1703" i="31" s="1"/>
  <c r="P1704" i="31"/>
  <c r="Q1704" i="31"/>
  <c r="R1704" i="31" s="1"/>
  <c r="P1705" i="31"/>
  <c r="Q1705" i="31"/>
  <c r="R1705" i="31" s="1"/>
  <c r="P1706" i="31"/>
  <c r="Q1706" i="31"/>
  <c r="R1706" i="31" s="1"/>
  <c r="P1707" i="31"/>
  <c r="Q1707" i="31"/>
  <c r="R1707" i="31" s="1"/>
  <c r="S1707" i="31" s="1"/>
  <c r="P1708" i="31"/>
  <c r="Q1708" i="31"/>
  <c r="R1708" i="31" s="1"/>
  <c r="P1709" i="31"/>
  <c r="Q1709" i="31"/>
  <c r="R1709" i="31" s="1"/>
  <c r="U1709" i="31" s="1"/>
  <c r="P1710" i="31"/>
  <c r="Q1710" i="31"/>
  <c r="R1710" i="31" s="1"/>
  <c r="P1711" i="31"/>
  <c r="Q1711" i="31"/>
  <c r="R1711" i="31" s="1"/>
  <c r="S1711" i="31" s="1"/>
  <c r="P1712" i="31"/>
  <c r="Q1712" i="31"/>
  <c r="R1712" i="31" s="1"/>
  <c r="P1713" i="31"/>
  <c r="Q1713" i="31"/>
  <c r="R1713" i="31" s="1"/>
  <c r="U1713" i="31" s="1"/>
  <c r="P1714" i="31"/>
  <c r="Q1714" i="31"/>
  <c r="R1714" i="31" s="1"/>
  <c r="T1714" i="31" s="1"/>
  <c r="P1715" i="31"/>
  <c r="Q1715" i="31"/>
  <c r="R1715" i="31" s="1"/>
  <c r="S1715" i="31" s="1"/>
  <c r="P1716" i="31"/>
  <c r="Q1716" i="31"/>
  <c r="R1716" i="31" s="1"/>
  <c r="P1717" i="31"/>
  <c r="Q1717" i="31"/>
  <c r="R1717" i="31" s="1"/>
  <c r="P1718" i="31"/>
  <c r="Q1718" i="31"/>
  <c r="R1718" i="31" s="1"/>
  <c r="T1718" i="31" s="1"/>
  <c r="P1719" i="31"/>
  <c r="Q1719" i="31"/>
  <c r="R1719" i="31" s="1"/>
  <c r="S1719" i="31" s="1"/>
  <c r="P1720" i="31"/>
  <c r="Q1720" i="31"/>
  <c r="R1720" i="31" s="1"/>
  <c r="P1721" i="31"/>
  <c r="Q1721" i="31"/>
  <c r="R1721" i="31" s="1"/>
  <c r="P1722" i="31"/>
  <c r="Q1722" i="31"/>
  <c r="R1722" i="31" s="1"/>
  <c r="P1723" i="31"/>
  <c r="Q1723" i="31"/>
  <c r="R1723" i="31" s="1"/>
  <c r="S1723" i="31" s="1"/>
  <c r="P1724" i="31"/>
  <c r="Q1724" i="31"/>
  <c r="R1724" i="31" s="1"/>
  <c r="P1725" i="31"/>
  <c r="Q1725" i="31"/>
  <c r="R1725" i="31" s="1"/>
  <c r="U1725" i="31" s="1"/>
  <c r="P1726" i="31"/>
  <c r="Q1726" i="31"/>
  <c r="R1726" i="31" s="1"/>
  <c r="P1727" i="31"/>
  <c r="Q1727" i="31"/>
  <c r="R1727" i="31" s="1"/>
  <c r="S1727" i="31" s="1"/>
  <c r="P1728" i="31"/>
  <c r="Q1728" i="31"/>
  <c r="R1728" i="31" s="1"/>
  <c r="P1729" i="31"/>
  <c r="Q1729" i="31"/>
  <c r="R1729" i="31" s="1"/>
  <c r="P1730" i="31"/>
  <c r="Q1730" i="31"/>
  <c r="R1730" i="31" s="1"/>
  <c r="P1731" i="31"/>
  <c r="Q1731" i="31"/>
  <c r="R1731" i="31" s="1"/>
  <c r="S1731" i="31" s="1"/>
  <c r="P1732" i="31"/>
  <c r="Q1732" i="31"/>
  <c r="R1732" i="31" s="1"/>
  <c r="P1733" i="31"/>
  <c r="Q1733" i="31"/>
  <c r="R1733" i="31" s="1"/>
  <c r="U1733" i="31" s="1"/>
  <c r="P1734" i="31"/>
  <c r="Q1734" i="31"/>
  <c r="R1734" i="31" s="1"/>
  <c r="T1734" i="31" s="1"/>
  <c r="P1735" i="31"/>
  <c r="Q1735" i="31"/>
  <c r="R1735" i="31" s="1"/>
  <c r="S1735" i="31" s="1"/>
  <c r="P1736" i="31"/>
  <c r="Q1736" i="31"/>
  <c r="R1736" i="31" s="1"/>
  <c r="P1737" i="31"/>
  <c r="Q1737" i="31"/>
  <c r="R1737" i="31" s="1"/>
  <c r="U1737" i="31" s="1"/>
  <c r="P1738" i="31"/>
  <c r="Q1738" i="31"/>
  <c r="R1738" i="31" s="1"/>
  <c r="P1739" i="31"/>
  <c r="Q1739" i="31"/>
  <c r="R1739" i="31" s="1"/>
  <c r="S1739" i="31" s="1"/>
  <c r="P1740" i="31"/>
  <c r="Q1740" i="31"/>
  <c r="R1740" i="31" s="1"/>
  <c r="P1741" i="31"/>
  <c r="Q1741" i="31"/>
  <c r="R1741" i="31" s="1"/>
  <c r="P1742" i="31"/>
  <c r="Q1742" i="31"/>
  <c r="R1742" i="31" s="1"/>
  <c r="P1743" i="31"/>
  <c r="Q1743" i="31"/>
  <c r="R1743" i="31" s="1"/>
  <c r="S1743" i="31" s="1"/>
  <c r="P1744" i="31"/>
  <c r="Q1744" i="31"/>
  <c r="R1744" i="31" s="1"/>
  <c r="P1745" i="31"/>
  <c r="Q1745" i="31"/>
  <c r="R1745" i="31" s="1"/>
  <c r="U1745" i="31" s="1"/>
  <c r="P1746" i="31"/>
  <c r="Q1746" i="31"/>
  <c r="R1746" i="31" s="1"/>
  <c r="T1746" i="31" s="1"/>
  <c r="P1747" i="31"/>
  <c r="Q1747" i="31"/>
  <c r="R1747" i="31" s="1"/>
  <c r="S1747" i="31" s="1"/>
  <c r="P1748" i="31"/>
  <c r="Q1748" i="31"/>
  <c r="R1748" i="31" s="1"/>
  <c r="P1749" i="31"/>
  <c r="Q1749" i="31"/>
  <c r="R1749" i="31" s="1"/>
  <c r="U1749" i="31" s="1"/>
  <c r="P1750" i="31"/>
  <c r="Q1750" i="31"/>
  <c r="R1750" i="31" s="1"/>
  <c r="P1751" i="31"/>
  <c r="Q1751" i="31"/>
  <c r="R1751" i="31" s="1"/>
  <c r="S1751" i="31" s="1"/>
  <c r="P1752" i="31"/>
  <c r="Q1752" i="31"/>
  <c r="R1752" i="31" s="1"/>
  <c r="P1753" i="31"/>
  <c r="Q1753" i="31"/>
  <c r="R1753" i="31" s="1"/>
  <c r="U1753" i="31" s="1"/>
  <c r="P1754" i="31"/>
  <c r="Q1754" i="31"/>
  <c r="R1754" i="31" s="1"/>
  <c r="T1754" i="31" s="1"/>
  <c r="P1755" i="31"/>
  <c r="Q1755" i="31"/>
  <c r="R1755" i="31" s="1"/>
  <c r="S1755" i="31" s="1"/>
  <c r="P1756" i="31"/>
  <c r="Q1756" i="31"/>
  <c r="R1756" i="31" s="1"/>
  <c r="P1757" i="31"/>
  <c r="Q1757" i="31"/>
  <c r="R1757" i="31" s="1"/>
  <c r="P1758" i="31"/>
  <c r="Q1758" i="31"/>
  <c r="R1758" i="31" s="1"/>
  <c r="P1759" i="31"/>
  <c r="Q1759" i="31"/>
  <c r="R1759" i="31" s="1"/>
  <c r="S1759" i="31" s="1"/>
  <c r="P1760" i="31"/>
  <c r="Q1760" i="31"/>
  <c r="R1760" i="31" s="1"/>
  <c r="P1761" i="31"/>
  <c r="Q1761" i="31"/>
  <c r="R1761" i="31" s="1"/>
  <c r="P1762" i="31"/>
  <c r="Q1762" i="31"/>
  <c r="R1762" i="31" s="1"/>
  <c r="T1762" i="31" s="1"/>
  <c r="P1763" i="31"/>
  <c r="Q1763" i="31"/>
  <c r="R1763" i="31" s="1"/>
  <c r="S1763" i="31" s="1"/>
  <c r="P1764" i="31"/>
  <c r="Q1764" i="31"/>
  <c r="R1764" i="31" s="1"/>
  <c r="P1765" i="31"/>
  <c r="Q1765" i="31"/>
  <c r="R1765" i="31" s="1"/>
  <c r="U1765" i="31" s="1"/>
  <c r="P1766" i="31"/>
  <c r="Q1766" i="31"/>
  <c r="R1766" i="31" s="1"/>
  <c r="P1767" i="31"/>
  <c r="Q1767" i="31"/>
  <c r="R1767" i="31" s="1"/>
  <c r="S1767" i="31" s="1"/>
  <c r="P1768" i="31"/>
  <c r="Q1768" i="31"/>
  <c r="R1768" i="31" s="1"/>
  <c r="P1769" i="31"/>
  <c r="Q1769" i="31"/>
  <c r="R1769" i="31" s="1"/>
  <c r="P1770" i="31"/>
  <c r="Q1770" i="31"/>
  <c r="R1770" i="31" s="1"/>
  <c r="T1770" i="31" s="1"/>
  <c r="P1771" i="31"/>
  <c r="Q1771" i="31"/>
  <c r="R1771" i="31" s="1"/>
  <c r="S1771" i="31" s="1"/>
  <c r="P1772" i="31"/>
  <c r="Q1772" i="31"/>
  <c r="R1772" i="31" s="1"/>
  <c r="P1773" i="31"/>
  <c r="Q1773" i="31"/>
  <c r="R1773" i="31" s="1"/>
  <c r="U1773" i="31" s="1"/>
  <c r="P1774" i="31"/>
  <c r="Q1774" i="31"/>
  <c r="R1774" i="31" s="1"/>
  <c r="P1775" i="31"/>
  <c r="Q1775" i="31"/>
  <c r="R1775" i="31" s="1"/>
  <c r="S1775" i="31" s="1"/>
  <c r="P1776" i="31"/>
  <c r="Q1776" i="31"/>
  <c r="R1776" i="31" s="1"/>
  <c r="P1777" i="31"/>
  <c r="Q1777" i="31"/>
  <c r="R1777" i="31" s="1"/>
  <c r="P1778" i="31"/>
  <c r="Q1778" i="31"/>
  <c r="R1778" i="31" s="1"/>
  <c r="T1778" i="31" s="1"/>
  <c r="P1779" i="31"/>
  <c r="Q1779" i="31"/>
  <c r="R1779" i="31" s="1"/>
  <c r="S1779" i="31" s="1"/>
  <c r="P1780" i="31"/>
  <c r="Q1780" i="31"/>
  <c r="R1780" i="31" s="1"/>
  <c r="P1781" i="31"/>
  <c r="Q1781" i="31"/>
  <c r="R1781" i="31" s="1"/>
  <c r="P1782" i="31"/>
  <c r="Q1782" i="31"/>
  <c r="R1782" i="31" s="1"/>
  <c r="T1782" i="31" s="1"/>
  <c r="P1783" i="31"/>
  <c r="Q1783" i="31"/>
  <c r="R1783" i="31" s="1"/>
  <c r="S1783" i="31" s="1"/>
  <c r="P1784" i="31"/>
  <c r="Q1784" i="31"/>
  <c r="R1784" i="31" s="1"/>
  <c r="P1785" i="31"/>
  <c r="Q1785" i="31"/>
  <c r="R1785" i="31" s="1"/>
  <c r="P1786" i="31"/>
  <c r="Q1786" i="31"/>
  <c r="R1786" i="31" s="1"/>
  <c r="P1787" i="31"/>
  <c r="Q1787" i="31"/>
  <c r="R1787" i="31" s="1"/>
  <c r="S1787" i="31" s="1"/>
  <c r="P1788" i="31"/>
  <c r="Q1788" i="31"/>
  <c r="R1788" i="31" s="1"/>
  <c r="W565" i="31" l="1"/>
  <c r="W1305" i="31"/>
  <c r="AG1420" i="31"/>
  <c r="T710" i="31"/>
  <c r="W459" i="31"/>
  <c r="AE459" i="31" s="1"/>
  <c r="AF459" i="31" s="1"/>
  <c r="S1142" i="31"/>
  <c r="V908" i="31"/>
  <c r="T790" i="31"/>
  <c r="W106" i="31"/>
  <c r="AG1581" i="31"/>
  <c r="W1003" i="31"/>
  <c r="AG866" i="31"/>
  <c r="T525" i="31"/>
  <c r="Z367" i="31"/>
  <c r="T106" i="31"/>
  <c r="S541" i="31"/>
  <c r="X541" i="31" s="1"/>
  <c r="S538" i="31"/>
  <c r="X538" i="31" s="1"/>
  <c r="Z499" i="31"/>
  <c r="T382" i="31"/>
  <c r="X1400" i="31"/>
  <c r="V1054" i="31"/>
  <c r="T1400" i="31"/>
  <c r="V1182" i="31"/>
  <c r="S1054" i="31"/>
  <c r="AG634" i="31"/>
  <c r="X593" i="31"/>
  <c r="W502" i="31"/>
  <c r="AE502" i="31" s="1"/>
  <c r="AF502" i="31" s="1"/>
  <c r="Z473" i="31"/>
  <c r="Z285" i="31"/>
  <c r="X177" i="31"/>
  <c r="Z28" i="31"/>
  <c r="V635" i="31"/>
  <c r="S622" i="31"/>
  <c r="X622" i="31" s="1"/>
  <c r="AB622" i="31" s="1"/>
  <c r="AC622" i="31" s="1"/>
  <c r="AD622" i="31" s="1"/>
  <c r="W549" i="31"/>
  <c r="AG509" i="31"/>
  <c r="W468" i="31"/>
  <c r="T320" i="31"/>
  <c r="W1345" i="31"/>
  <c r="W898" i="31"/>
  <c r="AG618" i="31"/>
  <c r="Z137" i="31"/>
  <c r="AE27" i="31"/>
  <c r="AF27" i="31" s="1"/>
  <c r="Z1534" i="31"/>
  <c r="W1525" i="31"/>
  <c r="AG1508" i="31"/>
  <c r="AE1271" i="31"/>
  <c r="AF1271" i="31" s="1"/>
  <c r="Z1219" i="31"/>
  <c r="W1114" i="31"/>
  <c r="AE1114" i="31" s="1"/>
  <c r="AF1114" i="31" s="1"/>
  <c r="S1106" i="31"/>
  <c r="X1106" i="31" s="1"/>
  <c r="S906" i="31"/>
  <c r="R739" i="31"/>
  <c r="X739" i="31" s="1"/>
  <c r="V704" i="31"/>
  <c r="W623" i="31"/>
  <c r="AE623" i="31" s="1"/>
  <c r="AF623" i="31" s="1"/>
  <c r="T618" i="31"/>
  <c r="U551" i="31"/>
  <c r="U531" i="31"/>
  <c r="Z476" i="31"/>
  <c r="X379" i="31"/>
  <c r="W271" i="31"/>
  <c r="AE271" i="31" s="1"/>
  <c r="AF271" i="31" s="1"/>
  <c r="AE1619" i="31"/>
  <c r="AF1619" i="31" s="1"/>
  <c r="T1540" i="31"/>
  <c r="W1082" i="31"/>
  <c r="AE1082" i="31" s="1"/>
  <c r="AF1082" i="31" s="1"/>
  <c r="W1034" i="31"/>
  <c r="AE1034" i="31" s="1"/>
  <c r="AF1034" i="31" s="1"/>
  <c r="W987" i="31"/>
  <c r="T898" i="31"/>
  <c r="AB898" i="31" s="1"/>
  <c r="AC898" i="31" s="1"/>
  <c r="AD898" i="31" s="1"/>
  <c r="S810" i="31"/>
  <c r="X810" i="31" s="1"/>
  <c r="AB810" i="31" s="1"/>
  <c r="AC810" i="31" s="1"/>
  <c r="AD810" i="31" s="1"/>
  <c r="W787" i="31"/>
  <c r="AE787" i="31" s="1"/>
  <c r="AF787" i="31" s="1"/>
  <c r="W232" i="31"/>
  <c r="AG106" i="31"/>
  <c r="AE33" i="31"/>
  <c r="AF33" i="31" s="1"/>
  <c r="S526" i="31"/>
  <c r="Z526" i="31"/>
  <c r="S223" i="31"/>
  <c r="Y223" i="31" s="1"/>
  <c r="Z223" i="31"/>
  <c r="Z680" i="31"/>
  <c r="V680" i="31"/>
  <c r="Z647" i="31"/>
  <c r="S647" i="31"/>
  <c r="T39" i="31"/>
  <c r="Z39" i="31"/>
  <c r="V648" i="31"/>
  <c r="T646" i="31"/>
  <c r="AG156" i="31"/>
  <c r="Z42" i="31"/>
  <c r="U28" i="31"/>
  <c r="S1569" i="31"/>
  <c r="X1569" i="31" s="1"/>
  <c r="AE1538" i="31"/>
  <c r="AF1538" i="31" s="1"/>
  <c r="AG1305" i="31"/>
  <c r="V1198" i="31"/>
  <c r="AG1185" i="31"/>
  <c r="V1122" i="31"/>
  <c r="W1102" i="31"/>
  <c r="AE1102" i="31" s="1"/>
  <c r="AF1102" i="31" s="1"/>
  <c r="W894" i="31"/>
  <c r="AE894" i="31" s="1"/>
  <c r="AF894" i="31" s="1"/>
  <c r="S659" i="31"/>
  <c r="AG581" i="31"/>
  <c r="Z534" i="31"/>
  <c r="W427" i="31"/>
  <c r="AE427" i="31" s="1"/>
  <c r="AF427" i="31" s="1"/>
  <c r="AG425" i="31"/>
  <c r="W387" i="31"/>
  <c r="AE387" i="31" s="1"/>
  <c r="AF387" i="31" s="1"/>
  <c r="AG379" i="31"/>
  <c r="AG378" i="31"/>
  <c r="W361" i="31"/>
  <c r="AE361" i="31" s="1"/>
  <c r="AF361" i="31" s="1"/>
  <c r="W360" i="31"/>
  <c r="AE360" i="31" s="1"/>
  <c r="AF360" i="31" s="1"/>
  <c r="W340" i="31"/>
  <c r="AE340" i="31" s="1"/>
  <c r="AF340" i="31" s="1"/>
  <c r="AG338" i="31"/>
  <c r="AE301" i="31"/>
  <c r="AF301" i="31" s="1"/>
  <c r="AE260" i="31"/>
  <c r="AF260" i="31" s="1"/>
  <c r="W240" i="31"/>
  <c r="W173" i="31"/>
  <c r="Z156" i="31"/>
  <c r="AG149" i="31"/>
  <c r="AG1337" i="31"/>
  <c r="T1305" i="31"/>
  <c r="AB1305" i="31" s="1"/>
  <c r="AC1305" i="31" s="1"/>
  <c r="AD1305" i="31" s="1"/>
  <c r="W1282" i="31"/>
  <c r="AE1282" i="31" s="1"/>
  <c r="AF1282" i="31" s="1"/>
  <c r="W1262" i="31"/>
  <c r="AE1262" i="31" s="1"/>
  <c r="AF1262" i="31" s="1"/>
  <c r="S1198" i="31"/>
  <c r="W1182" i="31"/>
  <c r="AE1182" i="31" s="1"/>
  <c r="AF1182" i="31" s="1"/>
  <c r="S1150" i="31"/>
  <c r="W1046" i="31"/>
  <c r="AE1046" i="31" s="1"/>
  <c r="AF1046" i="31" s="1"/>
  <c r="Z1039" i="31"/>
  <c r="U156" i="31"/>
  <c r="U92" i="31"/>
  <c r="S42" i="31"/>
  <c r="X42" i="31" s="1"/>
  <c r="S1749" i="31"/>
  <c r="X1749" i="31" s="1"/>
  <c r="W1654" i="31"/>
  <c r="AE1654" i="31" s="1"/>
  <c r="AF1654" i="31" s="1"/>
  <c r="S1617" i="31"/>
  <c r="X1617" i="31" s="1"/>
  <c r="AE1594" i="31"/>
  <c r="AF1594" i="31" s="1"/>
  <c r="W1457" i="31"/>
  <c r="T1440" i="31"/>
  <c r="W1334" i="31"/>
  <c r="AE1334" i="31" s="1"/>
  <c r="AF1334" i="31" s="1"/>
  <c r="AG1233" i="31"/>
  <c r="V1039" i="31"/>
  <c r="T999" i="31"/>
  <c r="AB999" i="31" s="1"/>
  <c r="AC999" i="31" s="1"/>
  <c r="AD999" i="31" s="1"/>
  <c r="Z908" i="31"/>
  <c r="AG898" i="31"/>
  <c r="W814" i="31"/>
  <c r="AG810" i="31"/>
  <c r="T694" i="31"/>
  <c r="V691" i="31"/>
  <c r="S619" i="31"/>
  <c r="AG613" i="31"/>
  <c r="S594" i="31"/>
  <c r="AG593" i="31"/>
  <c r="S522" i="31"/>
  <c r="AG473" i="31"/>
  <c r="W419" i="31"/>
  <c r="AE419" i="31" s="1"/>
  <c r="AF419" i="31" s="1"/>
  <c r="W411" i="31"/>
  <c r="AE411" i="31" s="1"/>
  <c r="AF411" i="31" s="1"/>
  <c r="Z320" i="31"/>
  <c r="W256" i="31"/>
  <c r="AE256" i="31" s="1"/>
  <c r="AF256" i="31" s="1"/>
  <c r="T209" i="31"/>
  <c r="Z1586" i="31"/>
  <c r="V1586" i="31"/>
  <c r="Z736" i="31"/>
  <c r="U736" i="31"/>
  <c r="S537" i="31"/>
  <c r="X537" i="31" s="1"/>
  <c r="T537" i="31"/>
  <c r="Y20" i="31"/>
  <c r="S20" i="31"/>
  <c r="AG1577" i="31"/>
  <c r="W655" i="31"/>
  <c r="AE655" i="31" s="1"/>
  <c r="AF655" i="31" s="1"/>
  <c r="V655" i="31"/>
  <c r="AE896" i="31"/>
  <c r="AF896" i="31" s="1"/>
  <c r="R896" i="31"/>
  <c r="Z896" i="31" s="1"/>
  <c r="S309" i="31"/>
  <c r="V309" i="31"/>
  <c r="S44" i="31"/>
  <c r="X44" i="31" s="1"/>
  <c r="T44" i="31"/>
  <c r="S931" i="31"/>
  <c r="W931" i="31"/>
  <c r="AE931" i="31" s="1"/>
  <c r="AF931" i="31" s="1"/>
  <c r="AG678" i="31"/>
  <c r="X678" i="31"/>
  <c r="AB678" i="31" s="1"/>
  <c r="AC678" i="31" s="1"/>
  <c r="AD678" i="31" s="1"/>
  <c r="V25" i="31"/>
  <c r="U25" i="31"/>
  <c r="AG25" i="31"/>
  <c r="T1577" i="31"/>
  <c r="AB1577" i="31" s="1"/>
  <c r="AC1577" i="31" s="1"/>
  <c r="AD1577" i="31" s="1"/>
  <c r="W1066" i="31"/>
  <c r="AE1066" i="31" s="1"/>
  <c r="AF1066" i="31" s="1"/>
  <c r="V1058" i="31"/>
  <c r="AG934" i="31"/>
  <c r="T934" i="31"/>
  <c r="W866" i="31"/>
  <c r="S866" i="31"/>
  <c r="S774" i="31"/>
  <c r="X774" i="31" s="1"/>
  <c r="AG774" i="31"/>
  <c r="AG722" i="31"/>
  <c r="T722" i="31"/>
  <c r="AG662" i="31"/>
  <c r="T662" i="31"/>
  <c r="W630" i="31"/>
  <c r="AE630" i="31" s="1"/>
  <c r="AF630" i="31" s="1"/>
  <c r="S589" i="31"/>
  <c r="X589" i="31" s="1"/>
  <c r="AG589" i="31"/>
  <c r="X585" i="31"/>
  <c r="AG569" i="31"/>
  <c r="V510" i="31"/>
  <c r="W506" i="31"/>
  <c r="AE506" i="31" s="1"/>
  <c r="AF506" i="31" s="1"/>
  <c r="T395" i="31"/>
  <c r="AG395" i="31"/>
  <c r="Z368" i="31"/>
  <c r="V368" i="31"/>
  <c r="AE218" i="31"/>
  <c r="AF218" i="31" s="1"/>
  <c r="W178" i="31"/>
  <c r="AG157" i="31"/>
  <c r="AG181" i="31"/>
  <c r="W181" i="31"/>
  <c r="W1437" i="31"/>
  <c r="Z554" i="31"/>
  <c r="V554" i="31"/>
  <c r="T141" i="31"/>
  <c r="AG141" i="31"/>
  <c r="AG1585" i="31"/>
  <c r="AG1569" i="31"/>
  <c r="AG1532" i="31"/>
  <c r="T1749" i="31"/>
  <c r="W1749" i="31"/>
  <c r="AE1749" i="31" s="1"/>
  <c r="AF1749" i="31" s="1"/>
  <c r="AG1617" i="31"/>
  <c r="W1609" i="31"/>
  <c r="AE1609" i="31" s="1"/>
  <c r="AF1609" i="31" s="1"/>
  <c r="S1577" i="31"/>
  <c r="R1559" i="31"/>
  <c r="Z1559" i="31" s="1"/>
  <c r="W1381" i="31"/>
  <c r="AE1381" i="31" s="1"/>
  <c r="AF1381" i="31" s="1"/>
  <c r="W1253" i="31"/>
  <c r="AE1253" i="31" s="1"/>
  <c r="AF1253" i="31" s="1"/>
  <c r="W1246" i="31"/>
  <c r="AE1246" i="31" s="1"/>
  <c r="AF1246" i="31" s="1"/>
  <c r="AE1222" i="31"/>
  <c r="AF1222" i="31" s="1"/>
  <c r="W1158" i="31"/>
  <c r="AE1158" i="31" s="1"/>
  <c r="AF1158" i="31" s="1"/>
  <c r="W1150" i="31"/>
  <c r="AE1150" i="31" s="1"/>
  <c r="AF1150" i="31" s="1"/>
  <c r="W1146" i="31"/>
  <c r="AE1146" i="31" s="1"/>
  <c r="AF1146" i="31" s="1"/>
  <c r="W1098" i="31"/>
  <c r="AE1098" i="31" s="1"/>
  <c r="AF1098" i="31" s="1"/>
  <c r="X970" i="31"/>
  <c r="R942" i="31"/>
  <c r="S942" i="31" s="1"/>
  <c r="S882" i="31"/>
  <c r="T882" i="31"/>
  <c r="W862" i="31"/>
  <c r="AE799" i="31"/>
  <c r="AF799" i="31" s="1"/>
  <c r="R799" i="31"/>
  <c r="Z799" i="31" s="1"/>
  <c r="Z775" i="31"/>
  <c r="V775" i="31"/>
  <c r="V703" i="31"/>
  <c r="R696" i="31"/>
  <c r="U628" i="31"/>
  <c r="Z628" i="31"/>
  <c r="W619" i="31"/>
  <c r="W589" i="31"/>
  <c r="S585" i="31"/>
  <c r="S553" i="31"/>
  <c r="X553" i="31" s="1"/>
  <c r="AG553" i="31"/>
  <c r="V551" i="31"/>
  <c r="AG537" i="31"/>
  <c r="T521" i="31"/>
  <c r="AG521" i="31"/>
  <c r="R519" i="31"/>
  <c r="V519" i="31" s="1"/>
  <c r="Z435" i="31"/>
  <c r="U428" i="31"/>
  <c r="Z428" i="31"/>
  <c r="AG419" i="31"/>
  <c r="T411" i="31"/>
  <c r="Z411" i="31"/>
  <c r="T407" i="31"/>
  <c r="W395" i="31"/>
  <c r="AE395" i="31" s="1"/>
  <c r="AF395" i="31" s="1"/>
  <c r="S345" i="31"/>
  <c r="X345" i="31" s="1"/>
  <c r="U345" i="31"/>
  <c r="Z309" i="31"/>
  <c r="W235" i="31"/>
  <c r="AE235" i="31" s="1"/>
  <c r="AF235" i="31" s="1"/>
  <c r="Z218" i="31"/>
  <c r="X181" i="31"/>
  <c r="T177" i="31"/>
  <c r="AB177" i="31" s="1"/>
  <c r="AC177" i="31" s="1"/>
  <c r="AD177" i="31" s="1"/>
  <c r="S177" i="31"/>
  <c r="W157" i="31"/>
  <c r="W826" i="31"/>
  <c r="W810" i="31"/>
  <c r="AE810" i="31" s="1"/>
  <c r="AF810" i="31" s="1"/>
  <c r="W494" i="31"/>
  <c r="AE494" i="31" s="1"/>
  <c r="AF494" i="31" s="1"/>
  <c r="W248" i="31"/>
  <c r="W190" i="31"/>
  <c r="AE190" i="31" s="1"/>
  <c r="AF190" i="31" s="1"/>
  <c r="X106" i="31"/>
  <c r="AB106" i="31" s="1"/>
  <c r="AC106" i="31" s="1"/>
  <c r="AD106" i="31" s="1"/>
  <c r="U1769" i="31"/>
  <c r="S1769" i="31"/>
  <c r="X1769" i="31" s="1"/>
  <c r="Z1769" i="31"/>
  <c r="T1706" i="31"/>
  <c r="S1706" i="31"/>
  <c r="V1647" i="31"/>
  <c r="S1647" i="31"/>
  <c r="Y1647" i="31" s="1"/>
  <c r="W1647" i="31"/>
  <c r="AE1647" i="31" s="1"/>
  <c r="AF1647" i="31" s="1"/>
  <c r="U1741" i="31"/>
  <c r="S1741" i="31"/>
  <c r="X1741" i="31"/>
  <c r="T1698" i="31"/>
  <c r="S1698" i="31"/>
  <c r="S1330" i="31"/>
  <c r="X1330" i="31" s="1"/>
  <c r="Z1330" i="31"/>
  <c r="AG1621" i="31"/>
  <c r="T1621" i="31"/>
  <c r="W1493" i="31"/>
  <c r="AE1493" i="31" s="1"/>
  <c r="AF1493" i="31" s="1"/>
  <c r="S1493" i="31"/>
  <c r="Y1493" i="31" s="1"/>
  <c r="S1353" i="31"/>
  <c r="X1353" i="31"/>
  <c r="T983" i="31"/>
  <c r="X983" i="31"/>
  <c r="AG983" i="31"/>
  <c r="AE930" i="31"/>
  <c r="AF930" i="31" s="1"/>
  <c r="R930" i="31"/>
  <c r="T930" i="31" s="1"/>
  <c r="V791" i="31"/>
  <c r="S791" i="31"/>
  <c r="W791" i="31"/>
  <c r="AE791" i="31" s="1"/>
  <c r="AF791" i="31" s="1"/>
  <c r="Z767" i="31"/>
  <c r="S767" i="31"/>
  <c r="V767" i="31"/>
  <c r="W767" i="31"/>
  <c r="AE767" i="31" s="1"/>
  <c r="AF767" i="31" s="1"/>
  <c r="U1657" i="31"/>
  <c r="Z1657" i="31"/>
  <c r="V1606" i="31"/>
  <c r="S1606" i="31"/>
  <c r="R1530" i="31"/>
  <c r="W1530" i="31" s="1"/>
  <c r="AE1530" i="31"/>
  <c r="AF1530" i="31" s="1"/>
  <c r="R1470" i="31"/>
  <c r="Z1470" i="31" s="1"/>
  <c r="AE1470" i="31"/>
  <c r="AF1470" i="31" s="1"/>
  <c r="AG1428" i="31"/>
  <c r="T1428" i="31"/>
  <c r="V1310" i="31"/>
  <c r="Z1310" i="31"/>
  <c r="V1214" i="31"/>
  <c r="W1214" i="31"/>
  <c r="AE1214" i="31" s="1"/>
  <c r="AF1214" i="31" s="1"/>
  <c r="S1000" i="31"/>
  <c r="Y1000" i="31" s="1"/>
  <c r="V1000" i="31"/>
  <c r="Z723" i="31"/>
  <c r="S723" i="31"/>
  <c r="V723" i="31"/>
  <c r="V716" i="31"/>
  <c r="Z716" i="31"/>
  <c r="R735" i="31"/>
  <c r="AG735" i="31" s="1"/>
  <c r="AE735" i="31"/>
  <c r="AF735" i="31" s="1"/>
  <c r="AG1749" i="31"/>
  <c r="Z1745" i="31"/>
  <c r="Z1733" i="31"/>
  <c r="R1694" i="31"/>
  <c r="T1694" i="31" s="1"/>
  <c r="S1586" i="31"/>
  <c r="T1496" i="31"/>
  <c r="AG1404" i="31"/>
  <c r="T1404" i="31"/>
  <c r="AE1394" i="31"/>
  <c r="AF1394" i="31" s="1"/>
  <c r="W1373" i="31"/>
  <c r="AE1373" i="31" s="1"/>
  <c r="AF1373" i="31" s="1"/>
  <c r="R1314" i="31"/>
  <c r="S1314" i="31" s="1"/>
  <c r="S1313" i="31"/>
  <c r="X1313" i="31" s="1"/>
  <c r="AB1313" i="31" s="1"/>
  <c r="AC1313" i="31" s="1"/>
  <c r="AD1313" i="31" s="1"/>
  <c r="W1313" i="31"/>
  <c r="AE1313" i="31" s="1"/>
  <c r="AF1313" i="31" s="1"/>
  <c r="W1281" i="31"/>
  <c r="AE1281" i="31" s="1"/>
  <c r="AF1281" i="31" s="1"/>
  <c r="W1261" i="31"/>
  <c r="AE1261" i="31" s="1"/>
  <c r="AF1261" i="31" s="1"/>
  <c r="X1241" i="31"/>
  <c r="T1217" i="31"/>
  <c r="X1217" i="31"/>
  <c r="AG1217" i="31"/>
  <c r="AG1201" i="31"/>
  <c r="V1118" i="31"/>
  <c r="S830" i="31"/>
  <c r="AG830" i="31"/>
  <c r="T766" i="31"/>
  <c r="AG766" i="31"/>
  <c r="T734" i="31"/>
  <c r="S734" i="31"/>
  <c r="X734" i="31" s="1"/>
  <c r="AG734" i="31"/>
  <c r="T1674" i="31"/>
  <c r="S1674" i="31"/>
  <c r="X1674" i="31" s="1"/>
  <c r="AG786" i="31"/>
  <c r="X786" i="31"/>
  <c r="U752" i="31"/>
  <c r="Z752" i="31"/>
  <c r="Z731" i="31"/>
  <c r="S731" i="31"/>
  <c r="S1745" i="31"/>
  <c r="S1733" i="31"/>
  <c r="Y1733" i="31" s="1"/>
  <c r="W1674" i="31"/>
  <c r="AE1674" i="31" s="1"/>
  <c r="AF1674" i="31" s="1"/>
  <c r="S1621" i="31"/>
  <c r="X1621" i="31" s="1"/>
  <c r="S1609" i="31"/>
  <c r="AG1609" i="31"/>
  <c r="W1581" i="31"/>
  <c r="S1581" i="31"/>
  <c r="AG1553" i="31"/>
  <c r="AG1544" i="31"/>
  <c r="T1544" i="31"/>
  <c r="AG1536" i="31"/>
  <c r="V1490" i="31"/>
  <c r="Z1490" i="31"/>
  <c r="W1297" i="31"/>
  <c r="AE1297" i="31" s="1"/>
  <c r="AF1297" i="31" s="1"/>
  <c r="S1290" i="31"/>
  <c r="Z1290" i="31"/>
  <c r="S1246" i="31"/>
  <c r="X1246" i="31" s="1"/>
  <c r="Z1246" i="31"/>
  <c r="S1134" i="31"/>
  <c r="S1102" i="31"/>
  <c r="Y1102" i="31" s="1"/>
  <c r="V1102" i="31"/>
  <c r="V799" i="31"/>
  <c r="S758" i="31"/>
  <c r="T758" i="31"/>
  <c r="AG758" i="31"/>
  <c r="W830" i="31"/>
  <c r="AE830" i="31" s="1"/>
  <c r="AF830" i="31" s="1"/>
  <c r="W1541" i="31"/>
  <c r="AE1541" i="31" s="1"/>
  <c r="AF1541" i="31" s="1"/>
  <c r="T1464" i="31"/>
  <c r="AE1430" i="31"/>
  <c r="AF1430" i="31" s="1"/>
  <c r="W1397" i="31"/>
  <c r="AE1397" i="31" s="1"/>
  <c r="AF1397" i="31" s="1"/>
  <c r="T1384" i="31"/>
  <c r="AB1384" i="31" s="1"/>
  <c r="AC1384" i="31" s="1"/>
  <c r="AD1384" i="31" s="1"/>
  <c r="W1341" i="31"/>
  <c r="AE1341" i="31" s="1"/>
  <c r="AF1341" i="31" s="1"/>
  <c r="W1330" i="31"/>
  <c r="AE1330" i="31" s="1"/>
  <c r="AF1330" i="31" s="1"/>
  <c r="W1134" i="31"/>
  <c r="AE1134" i="31" s="1"/>
  <c r="AF1134" i="31" s="1"/>
  <c r="W1118" i="31"/>
  <c r="AE1118" i="31" s="1"/>
  <c r="AF1118" i="31" s="1"/>
  <c r="W1016" i="31"/>
  <c r="AE1016" i="31" s="1"/>
  <c r="AF1016" i="31" s="1"/>
  <c r="AG790" i="31"/>
  <c r="AG999" i="31"/>
  <c r="AE962" i="31"/>
  <c r="AF962" i="31" s="1"/>
  <c r="W934" i="31"/>
  <c r="AE934" i="31" s="1"/>
  <c r="AF934" i="31" s="1"/>
  <c r="W916" i="31"/>
  <c r="AG882" i="31"/>
  <c r="X790" i="31"/>
  <c r="AB790" i="31" s="1"/>
  <c r="AC790" i="31" s="1"/>
  <c r="AD790" i="31" s="1"/>
  <c r="W775" i="31"/>
  <c r="AE775" i="31" s="1"/>
  <c r="AF775" i="31" s="1"/>
  <c r="W44" i="31"/>
  <c r="AE44" i="31" s="1"/>
  <c r="AF44" i="31" s="1"/>
  <c r="U1785" i="31"/>
  <c r="S1785" i="31"/>
  <c r="X1785" i="31" s="1"/>
  <c r="Z1785" i="31"/>
  <c r="T1730" i="31"/>
  <c r="S1730" i="31"/>
  <c r="Y1730" i="31" s="1"/>
  <c r="Z1730" i="31"/>
  <c r="Z1599" i="31"/>
  <c r="U1599" i="31"/>
  <c r="T1758" i="31"/>
  <c r="S1758" i="31"/>
  <c r="X1758" i="31" s="1"/>
  <c r="T1750" i="31"/>
  <c r="S1750" i="31"/>
  <c r="Z1750" i="31"/>
  <c r="T1722" i="31"/>
  <c r="S1722" i="31"/>
  <c r="V1486" i="31"/>
  <c r="Z1486" i="31"/>
  <c r="Z1426" i="31"/>
  <c r="V1426" i="31"/>
  <c r="V1286" i="31"/>
  <c r="W1286" i="31"/>
  <c r="AE1286" i="31" s="1"/>
  <c r="AF1286" i="31" s="1"/>
  <c r="S1286" i="31"/>
  <c r="W1226" i="31"/>
  <c r="AE1226" i="31" s="1"/>
  <c r="AF1226" i="31" s="1"/>
  <c r="S1226" i="31"/>
  <c r="T1786" i="31"/>
  <c r="Z1786" i="31"/>
  <c r="U1781" i="31"/>
  <c r="AG1781" i="31"/>
  <c r="S1781" i="31"/>
  <c r="X1781" i="31" s="1"/>
  <c r="T1781" i="31"/>
  <c r="Z1781" i="31"/>
  <c r="U1729" i="31"/>
  <c r="Z1729" i="31"/>
  <c r="AG1729" i="31"/>
  <c r="S1729" i="31"/>
  <c r="T1729" i="31"/>
  <c r="U1705" i="31"/>
  <c r="S1705" i="31"/>
  <c r="T1705" i="31"/>
  <c r="AG1705" i="31"/>
  <c r="Z1705" i="31"/>
  <c r="U1669" i="31"/>
  <c r="Z1669" i="31"/>
  <c r="S1669" i="31"/>
  <c r="W1655" i="31"/>
  <c r="AE1655" i="31" s="1"/>
  <c r="AF1655" i="31" s="1"/>
  <c r="U1655" i="31"/>
  <c r="AG1655" i="31"/>
  <c r="S1655" i="31"/>
  <c r="Y1655" i="31" s="1"/>
  <c r="Z1655" i="31"/>
  <c r="S1598" i="31"/>
  <c r="Z1598" i="31"/>
  <c r="S1298" i="31"/>
  <c r="W1298" i="31"/>
  <c r="AE1298" i="31" s="1"/>
  <c r="AF1298" i="31" s="1"/>
  <c r="W1278" i="31"/>
  <c r="AE1278" i="31" s="1"/>
  <c r="AF1278" i="31" s="1"/>
  <c r="S1278" i="31"/>
  <c r="X1278" i="31" s="1"/>
  <c r="V1266" i="31"/>
  <c r="S1266" i="31"/>
  <c r="Y1266" i="31" s="1"/>
  <c r="W1266" i="31"/>
  <c r="AE1266" i="31" s="1"/>
  <c r="AF1266" i="31" s="1"/>
  <c r="S1222" i="31"/>
  <c r="V1222" i="31"/>
  <c r="U1757" i="31"/>
  <c r="Z1757" i="31"/>
  <c r="AG1757" i="31"/>
  <c r="S1757" i="31"/>
  <c r="T1757" i="31"/>
  <c r="Z1652" i="31"/>
  <c r="T1652" i="31"/>
  <c r="AG1652" i="31"/>
  <c r="U1652" i="31"/>
  <c r="Z1430" i="31"/>
  <c r="V1430" i="31"/>
  <c r="Z1406" i="31"/>
  <c r="V1406" i="31"/>
  <c r="U1717" i="31"/>
  <c r="Z1717" i="31"/>
  <c r="Z1583" i="31"/>
  <c r="V1583" i="31"/>
  <c r="S1230" i="31"/>
  <c r="Y1230" i="31" s="1"/>
  <c r="W1230" i="31"/>
  <c r="AE1230" i="31" s="1"/>
  <c r="AF1230" i="31" s="1"/>
  <c r="AG1014" i="31"/>
  <c r="U1014" i="31"/>
  <c r="Z1014" i="31"/>
  <c r="S911" i="31"/>
  <c r="X911" i="31" s="1"/>
  <c r="V911" i="31"/>
  <c r="AG911" i="31"/>
  <c r="W902" i="31"/>
  <c r="AE902" i="31" s="1"/>
  <c r="AF902" i="31" s="1"/>
  <c r="X902" i="31"/>
  <c r="S902" i="31"/>
  <c r="AG902" i="31"/>
  <c r="R892" i="31"/>
  <c r="T892" i="31" s="1"/>
  <c r="AE892" i="31"/>
  <c r="AF892" i="31" s="1"/>
  <c r="W695" i="31"/>
  <c r="AE695" i="31" s="1"/>
  <c r="AF695" i="31" s="1"/>
  <c r="S695" i="31"/>
  <c r="AG517" i="31"/>
  <c r="T517" i="31"/>
  <c r="AG501" i="31"/>
  <c r="T501" i="31"/>
  <c r="W289" i="31"/>
  <c r="AE289" i="31" s="1"/>
  <c r="AF289" i="31" s="1"/>
  <c r="V289" i="31"/>
  <c r="Z289" i="31"/>
  <c r="S289" i="31"/>
  <c r="W194" i="31"/>
  <c r="AE194" i="31" s="1"/>
  <c r="AF194" i="31" s="1"/>
  <c r="S194" i="31"/>
  <c r="V194" i="31"/>
  <c r="Z194" i="31"/>
  <c r="S186" i="31"/>
  <c r="X186" i="31" s="1"/>
  <c r="Z186" i="31"/>
  <c r="T133" i="31"/>
  <c r="AG133" i="31"/>
  <c r="V1571" i="31"/>
  <c r="U1571" i="31"/>
  <c r="W1318" i="31"/>
  <c r="AE1318" i="31" s="1"/>
  <c r="AF1318" i="31" s="1"/>
  <c r="Z1318" i="31"/>
  <c r="W1781" i="31"/>
  <c r="AE1781" i="31" s="1"/>
  <c r="AF1781" i="31" s="1"/>
  <c r="AG1717" i="31"/>
  <c r="Z1709" i="31"/>
  <c r="W1705" i="31"/>
  <c r="AE1705" i="31" s="1"/>
  <c r="AF1705" i="31" s="1"/>
  <c r="W1702" i="31"/>
  <c r="AE1702" i="31" s="1"/>
  <c r="AF1702" i="31" s="1"/>
  <c r="U1693" i="31"/>
  <c r="Z1693" i="31"/>
  <c r="T1685" i="31"/>
  <c r="W1685" i="31"/>
  <c r="AE1685" i="31" s="1"/>
  <c r="AF1685" i="31" s="1"/>
  <c r="Z1681" i="31"/>
  <c r="T1662" i="31"/>
  <c r="W1662" i="31"/>
  <c r="AE1662" i="31" s="1"/>
  <c r="AF1662" i="31" s="1"/>
  <c r="X1650" i="31"/>
  <c r="AE1642" i="31"/>
  <c r="AF1642" i="31" s="1"/>
  <c r="W1626" i="31"/>
  <c r="AE1626" i="31" s="1"/>
  <c r="AF1626" i="31" s="1"/>
  <c r="V1558" i="31"/>
  <c r="Z1558" i="31"/>
  <c r="W1485" i="31"/>
  <c r="AG1468" i="31"/>
  <c r="T1468" i="31"/>
  <c r="W1465" i="31"/>
  <c r="T1424" i="31"/>
  <c r="T1412" i="31"/>
  <c r="AG1345" i="31"/>
  <c r="Z1334" i="31"/>
  <c r="AG1321" i="31"/>
  <c r="W1321" i="31"/>
  <c r="AE1321" i="31" s="1"/>
  <c r="AF1321" i="31" s="1"/>
  <c r="AG1297" i="31"/>
  <c r="W1258" i="31"/>
  <c r="AE1258" i="31" s="1"/>
  <c r="AF1258" i="31" s="1"/>
  <c r="AG1193" i="31"/>
  <c r="S1154" i="31"/>
  <c r="V1154" i="31"/>
  <c r="V1020" i="31"/>
  <c r="Z1020" i="31"/>
  <c r="S1020" i="31"/>
  <c r="AG1020" i="31"/>
  <c r="S838" i="31"/>
  <c r="X838" i="31" s="1"/>
  <c r="W838" i="31"/>
  <c r="AG838" i="31"/>
  <c r="W651" i="31"/>
  <c r="AE651" i="31" s="1"/>
  <c r="AF651" i="31" s="1"/>
  <c r="Z651" i="31"/>
  <c r="X529" i="31"/>
  <c r="W529" i="31"/>
  <c r="V383" i="31"/>
  <c r="W383" i="31"/>
  <c r="AE383" i="31" s="1"/>
  <c r="AF383" i="31" s="1"/>
  <c r="W1757" i="31"/>
  <c r="AE1757" i="31" s="1"/>
  <c r="AF1757" i="31" s="1"/>
  <c r="U1697" i="31"/>
  <c r="T1697" i="31"/>
  <c r="V1242" i="31"/>
  <c r="W1242" i="31"/>
  <c r="AE1242" i="31" s="1"/>
  <c r="AF1242" i="31" s="1"/>
  <c r="S1070" i="31"/>
  <c r="Y1070" i="31" s="1"/>
  <c r="V1070" i="31"/>
  <c r="W1070" i="31"/>
  <c r="AE1070" i="31" s="1"/>
  <c r="AF1070" i="31" s="1"/>
  <c r="V1778" i="31"/>
  <c r="W1762" i="31"/>
  <c r="AE1762" i="31" s="1"/>
  <c r="AF1762" i="31" s="1"/>
  <c r="Z1753" i="31"/>
  <c r="Z1749" i="31"/>
  <c r="Z1725" i="31"/>
  <c r="S1718" i="31"/>
  <c r="T1717" i="31"/>
  <c r="W1717" i="31"/>
  <c r="AE1717" i="31" s="1"/>
  <c r="AF1717" i="31" s="1"/>
  <c r="Z1713" i="31"/>
  <c r="S1709" i="31"/>
  <c r="X1709" i="31" s="1"/>
  <c r="Z1697" i="31"/>
  <c r="S1681" i="31"/>
  <c r="Y1681" i="31" s="1"/>
  <c r="AG1597" i="31"/>
  <c r="T1597" i="31"/>
  <c r="T1553" i="31"/>
  <c r="AB1553" i="31" s="1"/>
  <c r="T1516" i="31"/>
  <c r="W1513" i="31"/>
  <c r="AE1513" i="31" s="1"/>
  <c r="AF1513" i="31" s="1"/>
  <c r="T1504" i="31"/>
  <c r="W1433" i="31"/>
  <c r="AE1433" i="31" s="1"/>
  <c r="AF1433" i="31" s="1"/>
  <c r="S1433" i="31"/>
  <c r="Y1433" i="31" s="1"/>
  <c r="W1417" i="31"/>
  <c r="AE1417" i="31" s="1"/>
  <c r="AF1417" i="31" s="1"/>
  <c r="AB1400" i="31"/>
  <c r="AC1400" i="31" s="1"/>
  <c r="AD1400" i="31" s="1"/>
  <c r="V1374" i="31"/>
  <c r="T1345" i="31"/>
  <c r="AG1341" i="31"/>
  <c r="W1337" i="31"/>
  <c r="T1337" i="31"/>
  <c r="AB1337" i="31" s="1"/>
  <c r="AC1337" i="31" s="1"/>
  <c r="AD1337" i="31" s="1"/>
  <c r="V1334" i="31"/>
  <c r="V1318" i="31"/>
  <c r="W1306" i="31"/>
  <c r="AE1306" i="31" s="1"/>
  <c r="AF1306" i="31" s="1"/>
  <c r="S1302" i="31"/>
  <c r="W1274" i="31"/>
  <c r="AE1274" i="31" s="1"/>
  <c r="AF1274" i="31" s="1"/>
  <c r="W1273" i="31"/>
  <c r="AE1273" i="31" s="1"/>
  <c r="AF1273" i="31" s="1"/>
  <c r="S1261" i="31"/>
  <c r="T1261" i="31"/>
  <c r="W1254" i="31"/>
  <c r="AE1254" i="31" s="1"/>
  <c r="AF1254" i="31" s="1"/>
  <c r="AG1229" i="31"/>
  <c r="S1170" i="31"/>
  <c r="Y1170" i="31" s="1"/>
  <c r="V1090" i="31"/>
  <c r="S1090" i="31"/>
  <c r="R1027" i="31"/>
  <c r="V1027" i="31" s="1"/>
  <c r="AE1027" i="31"/>
  <c r="AF1027" i="31" s="1"/>
  <c r="R820" i="31"/>
  <c r="AG820" i="31" s="1"/>
  <c r="AE820" i="31"/>
  <c r="AF820" i="31" s="1"/>
  <c r="R715" i="31"/>
  <c r="AE715" i="31"/>
  <c r="AF715" i="31" s="1"/>
  <c r="W1729" i="31"/>
  <c r="AE1729" i="31" s="1"/>
  <c r="AF1729" i="31" s="1"/>
  <c r="W1630" i="31"/>
  <c r="AE1630" i="31" s="1"/>
  <c r="AF1630" i="31" s="1"/>
  <c r="S1630" i="31"/>
  <c r="S1782" i="31"/>
  <c r="S1778" i="31"/>
  <c r="Y1778" i="31" s="1"/>
  <c r="S1762" i="31"/>
  <c r="X1762" i="31" s="1"/>
  <c r="S1753" i="31"/>
  <c r="X1753" i="31" s="1"/>
  <c r="Z1746" i="31"/>
  <c r="Z1734" i="31"/>
  <c r="S1725" i="31"/>
  <c r="Y1725" i="31" s="1"/>
  <c r="S1717" i="31"/>
  <c r="S1713" i="31"/>
  <c r="X1713" i="31" s="1"/>
  <c r="S1702" i="31"/>
  <c r="S1697" i="31"/>
  <c r="U1685" i="31"/>
  <c r="Z1685" i="31"/>
  <c r="T1650" i="31"/>
  <c r="Z1650" i="31"/>
  <c r="V1630" i="31"/>
  <c r="T1629" i="31"/>
  <c r="S1629" i="31"/>
  <c r="AG1605" i="31"/>
  <c r="U1583" i="31"/>
  <c r="W1573" i="31"/>
  <c r="R1567" i="31"/>
  <c r="X1567" i="31" s="1"/>
  <c r="S1549" i="31"/>
  <c r="T1520" i="31"/>
  <c r="AB1520" i="31" s="1"/>
  <c r="AC1520" i="31" s="1"/>
  <c r="AD1520" i="31" s="1"/>
  <c r="T1500" i="31"/>
  <c r="AG1380" i="31"/>
  <c r="S1345" i="31"/>
  <c r="S1334" i="31"/>
  <c r="T1321" i="31"/>
  <c r="S1318" i="31"/>
  <c r="Y1318" i="31" s="1"/>
  <c r="S1281" i="31"/>
  <c r="AG1281" i="31"/>
  <c r="S1242" i="31"/>
  <c r="Z1238" i="31"/>
  <c r="Z1230" i="31"/>
  <c r="V1218" i="31"/>
  <c r="AG1209" i="31"/>
  <c r="V1166" i="31"/>
  <c r="S1166" i="31"/>
  <c r="W1166" i="31"/>
  <c r="AE1166" i="31" s="1"/>
  <c r="AF1166" i="31" s="1"/>
  <c r="V1086" i="31"/>
  <c r="W1086" i="31"/>
  <c r="AE1086" i="31" s="1"/>
  <c r="AF1086" i="31" s="1"/>
  <c r="X1042" i="31"/>
  <c r="S1042" i="31"/>
  <c r="Z1034" i="31"/>
  <c r="U1017" i="31"/>
  <c r="W1017" i="31"/>
  <c r="AE1017" i="31" s="1"/>
  <c r="AF1017" i="31" s="1"/>
  <c r="T1014" i="31"/>
  <c r="Z977" i="31"/>
  <c r="V977" i="31"/>
  <c r="S935" i="31"/>
  <c r="Y935" i="31" s="1"/>
  <c r="W935" i="31"/>
  <c r="AE935" i="31" s="1"/>
  <c r="AF935" i="31" s="1"/>
  <c r="AG910" i="31"/>
  <c r="S910" i="31"/>
  <c r="W870" i="31"/>
  <c r="AG870" i="31"/>
  <c r="S870" i="31"/>
  <c r="X870" i="31" s="1"/>
  <c r="W586" i="31"/>
  <c r="AE586" i="31" s="1"/>
  <c r="AF586" i="31" s="1"/>
  <c r="Z586" i="31"/>
  <c r="Z498" i="31"/>
  <c r="S498" i="31"/>
  <c r="AG493" i="31"/>
  <c r="T493" i="31"/>
  <c r="S878" i="31"/>
  <c r="AG878" i="31"/>
  <c r="W854" i="31"/>
  <c r="AE854" i="31" s="1"/>
  <c r="AF854" i="31" s="1"/>
  <c r="AG854" i="31"/>
  <c r="AG846" i="31"/>
  <c r="W846" i="31"/>
  <c r="R779" i="31"/>
  <c r="Z779" i="31" s="1"/>
  <c r="AE779" i="31"/>
  <c r="AF779" i="31" s="1"/>
  <c r="S750" i="31"/>
  <c r="T750" i="31"/>
  <c r="AG718" i="31"/>
  <c r="T718" i="31"/>
  <c r="S699" i="31"/>
  <c r="V699" i="31"/>
  <c r="Z632" i="31"/>
  <c r="V632" i="31"/>
  <c r="X267" i="31"/>
  <c r="W267" i="31"/>
  <c r="AE267" i="31" s="1"/>
  <c r="AF267" i="31" s="1"/>
  <c r="S267" i="31"/>
  <c r="Y244" i="31"/>
  <c r="S244" i="31"/>
  <c r="W244" i="31"/>
  <c r="AE244" i="31" s="1"/>
  <c r="AF244" i="31" s="1"/>
  <c r="T213" i="31"/>
  <c r="W213" i="31"/>
  <c r="AG213" i="31"/>
  <c r="T56" i="31"/>
  <c r="Z56" i="31"/>
  <c r="S56" i="31"/>
  <c r="X56" i="31" s="1"/>
  <c r="X54" i="31"/>
  <c r="T54" i="31"/>
  <c r="V37" i="31"/>
  <c r="U37" i="31"/>
  <c r="Y29" i="31"/>
  <c r="AG29" i="31"/>
  <c r="W1020" i="31"/>
  <c r="AE1020" i="31" s="1"/>
  <c r="AF1020" i="31" s="1"/>
  <c r="V972" i="31"/>
  <c r="W972" i="31"/>
  <c r="AE972" i="31" s="1"/>
  <c r="AF972" i="31" s="1"/>
  <c r="U960" i="31"/>
  <c r="X960" i="31"/>
  <c r="AB960" i="31" s="1"/>
  <c r="AC960" i="31" s="1"/>
  <c r="AD960" i="31" s="1"/>
  <c r="Y960" i="31"/>
  <c r="S938" i="31"/>
  <c r="X938" i="31" s="1"/>
  <c r="W938" i="31"/>
  <c r="AE938" i="31" s="1"/>
  <c r="AF938" i="31" s="1"/>
  <c r="T906" i="31"/>
  <c r="AB906" i="31" s="1"/>
  <c r="AC906" i="31" s="1"/>
  <c r="AD906" i="31" s="1"/>
  <c r="W906" i="31"/>
  <c r="W878" i="31"/>
  <c r="W874" i="31"/>
  <c r="AG874" i="31"/>
  <c r="S850" i="31"/>
  <c r="X850" i="31"/>
  <c r="W842" i="31"/>
  <c r="X842" i="31"/>
  <c r="S822" i="31"/>
  <c r="AG822" i="31"/>
  <c r="S814" i="31"/>
  <c r="X814" i="31" s="1"/>
  <c r="AG814" i="31"/>
  <c r="Z744" i="31"/>
  <c r="U744" i="31"/>
  <c r="V719" i="31"/>
  <c r="W719" i="31"/>
  <c r="AE719" i="31" s="1"/>
  <c r="AF719" i="31" s="1"/>
  <c r="V683" i="31"/>
  <c r="W683" i="31"/>
  <c r="AE683" i="31" s="1"/>
  <c r="AF683" i="31" s="1"/>
  <c r="S565" i="31"/>
  <c r="X565" i="31" s="1"/>
  <c r="AG565" i="31"/>
  <c r="T497" i="31"/>
  <c r="AG497" i="31"/>
  <c r="T489" i="31"/>
  <c r="AG489" i="31"/>
  <c r="S272" i="31"/>
  <c r="Y272" i="31"/>
  <c r="Z272" i="31"/>
  <c r="Y260" i="31"/>
  <c r="W260" i="31"/>
  <c r="V103" i="31"/>
  <c r="S103" i="31"/>
  <c r="U76" i="31"/>
  <c r="Z76" i="31"/>
  <c r="AG76" i="31"/>
  <c r="W48" i="31"/>
  <c r="AE48" i="31" s="1"/>
  <c r="AF48" i="31" s="1"/>
  <c r="S48" i="31"/>
  <c r="X48" i="31"/>
  <c r="W1697" i="31"/>
  <c r="AE1697" i="31" s="1"/>
  <c r="AF1697" i="31" s="1"/>
  <c r="W1569" i="31"/>
  <c r="W1565" i="31"/>
  <c r="AE1565" i="31" s="1"/>
  <c r="AF1565" i="31" s="1"/>
  <c r="W1497" i="31"/>
  <c r="AE1497" i="31" s="1"/>
  <c r="AF1497" i="31" s="1"/>
  <c r="W1421" i="31"/>
  <c r="AE1421" i="31" s="1"/>
  <c r="AF1421" i="31" s="1"/>
  <c r="W1413" i="31"/>
  <c r="W1238" i="31"/>
  <c r="AE1238" i="31" s="1"/>
  <c r="AF1238" i="31" s="1"/>
  <c r="S1074" i="31"/>
  <c r="Y1074" i="31" s="1"/>
  <c r="V1074" i="31"/>
  <c r="W1008" i="31"/>
  <c r="T975" i="31"/>
  <c r="X975" i="31"/>
  <c r="R919" i="31"/>
  <c r="AG919" i="31" s="1"/>
  <c r="AG906" i="31"/>
  <c r="T858" i="31"/>
  <c r="AG858" i="31"/>
  <c r="W822" i="31"/>
  <c r="Z771" i="31"/>
  <c r="S771" i="31"/>
  <c r="S747" i="31"/>
  <c r="Y747" i="31" s="1"/>
  <c r="Z747" i="31"/>
  <c r="S726" i="31"/>
  <c r="X726" i="31" s="1"/>
  <c r="AG726" i="31"/>
  <c r="Z703" i="31"/>
  <c r="T702" i="31"/>
  <c r="AG702" i="31"/>
  <c r="X609" i="31"/>
  <c r="AG609" i="31"/>
  <c r="S605" i="31"/>
  <c r="X605" i="31" s="1"/>
  <c r="W605" i="31"/>
  <c r="AG605" i="31"/>
  <c r="S296" i="31"/>
  <c r="X296" i="31" s="1"/>
  <c r="T296" i="31"/>
  <c r="Z296" i="31"/>
  <c r="AG296" i="31"/>
  <c r="S74" i="31"/>
  <c r="X74" i="31"/>
  <c r="W581" i="31"/>
  <c r="AB537" i="31"/>
  <c r="AC537" i="31" s="1"/>
  <c r="AD537" i="31" s="1"/>
  <c r="T447" i="31"/>
  <c r="AE432" i="31"/>
  <c r="AF432" i="31" s="1"/>
  <c r="R432" i="31"/>
  <c r="Z420" i="31"/>
  <c r="W420" i="31"/>
  <c r="AE420" i="31" s="1"/>
  <c r="AF420" i="31" s="1"/>
  <c r="S420" i="31"/>
  <c r="U322" i="31"/>
  <c r="Z322" i="31"/>
  <c r="AG322" i="31"/>
  <c r="S247" i="31"/>
  <c r="Z247" i="31"/>
  <c r="S210" i="31"/>
  <c r="Z210" i="31"/>
  <c r="W202" i="31"/>
  <c r="AE202" i="31" s="1"/>
  <c r="AF202" i="31" s="1"/>
  <c r="V202" i="31"/>
  <c r="Z202" i="31"/>
  <c r="U191" i="31"/>
  <c r="V191" i="31"/>
  <c r="U187" i="31"/>
  <c r="Z187" i="31"/>
  <c r="U41" i="31"/>
  <c r="T41" i="31"/>
  <c r="Z41" i="31"/>
  <c r="AG41" i="31"/>
  <c r="W1030" i="31"/>
  <c r="AE1030" i="31" s="1"/>
  <c r="AF1030" i="31" s="1"/>
  <c r="X882" i="31"/>
  <c r="X866" i="31"/>
  <c r="AB866" i="31" s="1"/>
  <c r="AC866" i="31" s="1"/>
  <c r="AD866" i="31" s="1"/>
  <c r="W735" i="31"/>
  <c r="W613" i="31"/>
  <c r="Y448" i="31"/>
  <c r="S448" i="31"/>
  <c r="T419" i="31"/>
  <c r="AB419" i="31" s="1"/>
  <c r="AC419" i="31" s="1"/>
  <c r="AD419" i="31" s="1"/>
  <c r="Z419" i="31"/>
  <c r="V372" i="31"/>
  <c r="Z372" i="31"/>
  <c r="U342" i="31"/>
  <c r="X342" i="31"/>
  <c r="AG342" i="31"/>
  <c r="U215" i="31"/>
  <c r="V215" i="31"/>
  <c r="S198" i="31"/>
  <c r="Z198" i="31"/>
  <c r="W170" i="31"/>
  <c r="AE170" i="31" s="1"/>
  <c r="AF170" i="31" s="1"/>
  <c r="S170" i="31"/>
  <c r="V170" i="31"/>
  <c r="Z170" i="31"/>
  <c r="S82" i="31"/>
  <c r="V82" i="31"/>
  <c r="W82" i="31"/>
  <c r="AE82" i="31" s="1"/>
  <c r="AF82" i="31" s="1"/>
  <c r="W439" i="31"/>
  <c r="AE439" i="31" s="1"/>
  <c r="AF439" i="31" s="1"/>
  <c r="S407" i="31"/>
  <c r="T379" i="31"/>
  <c r="AB379" i="31" s="1"/>
  <c r="AC379" i="31" s="1"/>
  <c r="AD379" i="31" s="1"/>
  <c r="AG367" i="31"/>
  <c r="W356" i="31"/>
  <c r="AE356" i="31" s="1"/>
  <c r="AF356" i="31" s="1"/>
  <c r="AG354" i="31"/>
  <c r="V292" i="31"/>
  <c r="W285" i="31"/>
  <c r="AE285" i="31" s="1"/>
  <c r="AF285" i="31" s="1"/>
  <c r="AG284" i="31"/>
  <c r="AE281" i="31"/>
  <c r="AF281" i="31" s="1"/>
  <c r="S209" i="31"/>
  <c r="V175" i="31"/>
  <c r="X137" i="31"/>
  <c r="R128" i="31"/>
  <c r="W128" i="31" s="1"/>
  <c r="T42" i="31"/>
  <c r="AB42" i="31" s="1"/>
  <c r="AC42" i="31" s="1"/>
  <c r="AD42" i="31" s="1"/>
  <c r="S39" i="31"/>
  <c r="S28" i="31"/>
  <c r="T25" i="31"/>
  <c r="W296" i="31"/>
  <c r="AE296" i="31" s="1"/>
  <c r="AF296" i="31" s="1"/>
  <c r="W239" i="31"/>
  <c r="AE239" i="31" s="1"/>
  <c r="AF239" i="31" s="1"/>
  <c r="W443" i="31"/>
  <c r="AE443" i="31" s="1"/>
  <c r="AF443" i="31" s="1"/>
  <c r="W407" i="31"/>
  <c r="AE407" i="31" s="1"/>
  <c r="AF407" i="31" s="1"/>
  <c r="Z379" i="31"/>
  <c r="W333" i="31"/>
  <c r="AE333" i="31" s="1"/>
  <c r="AF333" i="31" s="1"/>
  <c r="Z44" i="31"/>
  <c r="Y28" i="31"/>
  <c r="Z25" i="31"/>
  <c r="T1766" i="31"/>
  <c r="S1766" i="31"/>
  <c r="W1766" i="31"/>
  <c r="AE1766" i="31" s="1"/>
  <c r="AF1766" i="31" s="1"/>
  <c r="T1742" i="31"/>
  <c r="Z1742" i="31"/>
  <c r="S1742" i="31"/>
  <c r="V1742" i="31"/>
  <c r="W1742" i="31"/>
  <c r="AE1742" i="31" s="1"/>
  <c r="AF1742" i="31" s="1"/>
  <c r="T1710" i="31"/>
  <c r="S1710" i="31"/>
  <c r="W1710" i="31"/>
  <c r="AE1710" i="31" s="1"/>
  <c r="AF1710" i="31" s="1"/>
  <c r="T1646" i="31"/>
  <c r="S1646" i="31"/>
  <c r="X1646" i="31" s="1"/>
  <c r="Z1646" i="31"/>
  <c r="AG1646" i="31"/>
  <c r="V1646" i="31"/>
  <c r="Z1618" i="31"/>
  <c r="S1618" i="31"/>
  <c r="V1618" i="31"/>
  <c r="W1618" i="31"/>
  <c r="AE1618" i="31" s="1"/>
  <c r="AF1618" i="31" s="1"/>
  <c r="T1774" i="31"/>
  <c r="Z1774" i="31"/>
  <c r="S1774" i="31"/>
  <c r="W1774" i="31"/>
  <c r="AE1774" i="31" s="1"/>
  <c r="AF1774" i="31" s="1"/>
  <c r="V1774" i="31"/>
  <c r="Z1578" i="31"/>
  <c r="V1578" i="31"/>
  <c r="W1578" i="31"/>
  <c r="AE1578" i="31" s="1"/>
  <c r="AF1578" i="31" s="1"/>
  <c r="S1578" i="31"/>
  <c r="V1454" i="31"/>
  <c r="Z1454" i="31"/>
  <c r="Z1410" i="31"/>
  <c r="V1410" i="31"/>
  <c r="U1038" i="31"/>
  <c r="S1038" i="31"/>
  <c r="X1038" i="31" s="1"/>
  <c r="Z1038" i="31"/>
  <c r="T1038" i="31"/>
  <c r="V1038" i="31"/>
  <c r="W1038" i="31"/>
  <c r="AE1038" i="31" s="1"/>
  <c r="AF1038" i="31" s="1"/>
  <c r="AG1038" i="31"/>
  <c r="U1701" i="31"/>
  <c r="V1701" i="31"/>
  <c r="S1701" i="31"/>
  <c r="X1701" i="31" s="1"/>
  <c r="Z1701" i="31"/>
  <c r="T1701" i="31"/>
  <c r="AG1701" i="31"/>
  <c r="Z1554" i="31"/>
  <c r="V1554" i="31"/>
  <c r="S1554" i="31"/>
  <c r="X1554" i="31" s="1"/>
  <c r="W1554" i="31"/>
  <c r="AE1554" i="31" s="1"/>
  <c r="AF1554" i="31" s="1"/>
  <c r="Z1542" i="31"/>
  <c r="V1542" i="31"/>
  <c r="Z1494" i="31"/>
  <c r="V1494" i="31"/>
  <c r="U1777" i="31"/>
  <c r="V1777" i="31"/>
  <c r="S1777" i="31"/>
  <c r="X1777" i="31" s="1"/>
  <c r="Z1777" i="31"/>
  <c r="T1777" i="31"/>
  <c r="AG1777" i="31"/>
  <c r="U1761" i="31"/>
  <c r="S1761" i="31"/>
  <c r="Z1761" i="31"/>
  <c r="T1761" i="31"/>
  <c r="AG1761" i="31"/>
  <c r="V1761" i="31"/>
  <c r="U1721" i="31"/>
  <c r="T1721" i="31"/>
  <c r="S1721" i="31"/>
  <c r="X1721" i="31" s="1"/>
  <c r="Z1721" i="31"/>
  <c r="V1721" i="31"/>
  <c r="AG1721" i="31"/>
  <c r="Z1566" i="31"/>
  <c r="S1566" i="31"/>
  <c r="Y1566" i="31" s="1"/>
  <c r="V1566" i="31"/>
  <c r="Z1394" i="31"/>
  <c r="V1394" i="31"/>
  <c r="S1366" i="31"/>
  <c r="Z1366" i="31"/>
  <c r="V1366" i="31"/>
  <c r="Z1326" i="31"/>
  <c r="V1326" i="31"/>
  <c r="W1326" i="31"/>
  <c r="AE1326" i="31" s="1"/>
  <c r="AF1326" i="31" s="1"/>
  <c r="S1326" i="31"/>
  <c r="X1326" i="31" s="1"/>
  <c r="U980" i="31"/>
  <c r="S980" i="31"/>
  <c r="X980" i="31" s="1"/>
  <c r="V980" i="31"/>
  <c r="W980" i="31"/>
  <c r="AE980" i="31" s="1"/>
  <c r="AF980" i="31" s="1"/>
  <c r="Z980" i="31"/>
  <c r="T1738" i="31"/>
  <c r="S1738" i="31"/>
  <c r="X1738" i="31" s="1"/>
  <c r="AB1738" i="31" s="1"/>
  <c r="AC1738" i="31" s="1"/>
  <c r="AD1738" i="31" s="1"/>
  <c r="W1738" i="31"/>
  <c r="AE1738" i="31" s="1"/>
  <c r="AF1738" i="31" s="1"/>
  <c r="T1666" i="31"/>
  <c r="S1666" i="31"/>
  <c r="W1666" i="31"/>
  <c r="AE1666" i="31" s="1"/>
  <c r="AF1666" i="31" s="1"/>
  <c r="T1658" i="31"/>
  <c r="S1658" i="31"/>
  <c r="W1658" i="31"/>
  <c r="AE1658" i="31" s="1"/>
  <c r="AF1658" i="31" s="1"/>
  <c r="T1678" i="31"/>
  <c r="S1678" i="31"/>
  <c r="W1678" i="31"/>
  <c r="AE1678" i="31" s="1"/>
  <c r="AF1678" i="31" s="1"/>
  <c r="S1370" i="31"/>
  <c r="Z1370" i="31"/>
  <c r="V1370" i="31"/>
  <c r="T1726" i="31"/>
  <c r="Z1726" i="31"/>
  <c r="S1726" i="31"/>
  <c r="W1726" i="31"/>
  <c r="AE1726" i="31" s="1"/>
  <c r="AF1726" i="31" s="1"/>
  <c r="T1690" i="31"/>
  <c r="S1690" i="31"/>
  <c r="Y1690" i="31" s="1"/>
  <c r="W1690" i="31"/>
  <c r="AE1690" i="31" s="1"/>
  <c r="AF1690" i="31" s="1"/>
  <c r="U1661" i="31"/>
  <c r="V1661" i="31"/>
  <c r="S1661" i="31"/>
  <c r="Z1661" i="31"/>
  <c r="T1661" i="31"/>
  <c r="AG1661" i="31"/>
  <c r="Z1635" i="31"/>
  <c r="S1635" i="31"/>
  <c r="Y1635" i="31" s="1"/>
  <c r="U1635" i="31"/>
  <c r="W1635" i="31"/>
  <c r="AE1635" i="31" s="1"/>
  <c r="AF1635" i="31" s="1"/>
  <c r="Y1631" i="31"/>
  <c r="U1631" i="31"/>
  <c r="W1602" i="31"/>
  <c r="AE1602" i="31" s="1"/>
  <c r="AF1602" i="31" s="1"/>
  <c r="S1602" i="31"/>
  <c r="S1362" i="31"/>
  <c r="X1362" i="31" s="1"/>
  <c r="Z1362" i="31"/>
  <c r="V1362" i="31"/>
  <c r="S1354" i="31"/>
  <c r="W1354" i="31"/>
  <c r="AE1354" i="31" s="1"/>
  <c r="AF1354" i="31" s="1"/>
  <c r="V1354" i="31"/>
  <c r="Z1354" i="31"/>
  <c r="S1338" i="31"/>
  <c r="W1338" i="31"/>
  <c r="V1338" i="31"/>
  <c r="Z1338" i="31"/>
  <c r="AG1329" i="31"/>
  <c r="U1046" i="31"/>
  <c r="V1046" i="31"/>
  <c r="S1046" i="31"/>
  <c r="AG1046" i="31"/>
  <c r="T1046" i="31"/>
  <c r="T991" i="31"/>
  <c r="S991" i="31"/>
  <c r="X991" i="31"/>
  <c r="S958" i="31"/>
  <c r="W958" i="31"/>
  <c r="AE958" i="31" s="1"/>
  <c r="AF958" i="31" s="1"/>
  <c r="U947" i="31"/>
  <c r="W947" i="31"/>
  <c r="AE947" i="31" s="1"/>
  <c r="AF947" i="31" s="1"/>
  <c r="S947" i="31"/>
  <c r="Y947" i="31"/>
  <c r="S926" i="31"/>
  <c r="W926" i="31"/>
  <c r="AE926" i="31" s="1"/>
  <c r="AF926" i="31" s="1"/>
  <c r="Z923" i="31"/>
  <c r="V923" i="31"/>
  <c r="S903" i="31"/>
  <c r="V903" i="31"/>
  <c r="Z903" i="31"/>
  <c r="S871" i="31"/>
  <c r="Z871" i="31"/>
  <c r="V871" i="31"/>
  <c r="U860" i="31"/>
  <c r="V860" i="31"/>
  <c r="Z860" i="31"/>
  <c r="Z795" i="31"/>
  <c r="W795" i="31"/>
  <c r="AE795" i="31" s="1"/>
  <c r="AF795" i="31" s="1"/>
  <c r="S795" i="31"/>
  <c r="W759" i="31"/>
  <c r="AE759" i="31" s="1"/>
  <c r="AF759" i="31" s="1"/>
  <c r="V759" i="31"/>
  <c r="S759" i="31"/>
  <c r="Y759" i="31" s="1"/>
  <c r="Z759" i="31"/>
  <c r="S597" i="31"/>
  <c r="X597" i="31" s="1"/>
  <c r="W597" i="31"/>
  <c r="AG597" i="31"/>
  <c r="T597" i="31"/>
  <c r="S408" i="31"/>
  <c r="V408" i="31"/>
  <c r="W408" i="31"/>
  <c r="AE408" i="31" s="1"/>
  <c r="AF408" i="31" s="1"/>
  <c r="Z408" i="31"/>
  <c r="S344" i="31"/>
  <c r="X344" i="31" s="1"/>
  <c r="V344" i="31"/>
  <c r="W344" i="31"/>
  <c r="AE344" i="31" s="1"/>
  <c r="AF344" i="31" s="1"/>
  <c r="AG344" i="31"/>
  <c r="S83" i="31"/>
  <c r="Y83" i="31" s="1"/>
  <c r="U83" i="31"/>
  <c r="Z83" i="31"/>
  <c r="W83" i="31"/>
  <c r="AE83" i="31" s="1"/>
  <c r="AF83" i="31" s="1"/>
  <c r="Z1622" i="31"/>
  <c r="AG1589" i="31"/>
  <c r="S1269" i="31"/>
  <c r="X1269" i="31"/>
  <c r="S1245" i="31"/>
  <c r="X1245" i="31"/>
  <c r="S1237" i="31"/>
  <c r="T1237" i="31"/>
  <c r="V1195" i="31"/>
  <c r="Z1195" i="31"/>
  <c r="V1187" i="31"/>
  <c r="Z1187" i="31"/>
  <c r="T1174" i="31"/>
  <c r="Z1174" i="31"/>
  <c r="V1174" i="31"/>
  <c r="T1162" i="31"/>
  <c r="Z1162" i="31"/>
  <c r="S1162" i="31"/>
  <c r="X1162" i="31" s="1"/>
  <c r="S1139" i="31"/>
  <c r="V1139" i="31"/>
  <c r="Z1139" i="31"/>
  <c r="S1119" i="31"/>
  <c r="Y1119" i="31" s="1"/>
  <c r="V1119" i="31"/>
  <c r="S1107" i="31"/>
  <c r="V1107" i="31"/>
  <c r="Z1107" i="31"/>
  <c r="S1103" i="31"/>
  <c r="Y1103" i="31" s="1"/>
  <c r="V1103" i="31"/>
  <c r="S1091" i="31"/>
  <c r="V1091" i="31"/>
  <c r="Z1091" i="31"/>
  <c r="S1075" i="31"/>
  <c r="V1075" i="31"/>
  <c r="Z1075" i="31"/>
  <c r="S1071" i="31"/>
  <c r="Y1071" i="31" s="1"/>
  <c r="V1071" i="31"/>
  <c r="S1055" i="31"/>
  <c r="V1055" i="31"/>
  <c r="S1011" i="31"/>
  <c r="X1011" i="31" s="1"/>
  <c r="AG1011" i="31"/>
  <c r="U976" i="31"/>
  <c r="V976" i="31"/>
  <c r="S976" i="31"/>
  <c r="Y976" i="31" s="1"/>
  <c r="T950" i="31"/>
  <c r="V950" i="31"/>
  <c r="W950" i="31"/>
  <c r="AG950" i="31"/>
  <c r="X950" i="31"/>
  <c r="AB950" i="31" s="1"/>
  <c r="AC950" i="31" s="1"/>
  <c r="AD950" i="31" s="1"/>
  <c r="U944" i="31"/>
  <c r="T944" i="31"/>
  <c r="S831" i="31"/>
  <c r="Y831" i="31" s="1"/>
  <c r="Z831" i="31"/>
  <c r="V831" i="31"/>
  <c r="S755" i="31"/>
  <c r="Z755" i="31"/>
  <c r="V672" i="31"/>
  <c r="Z672" i="31"/>
  <c r="R610" i="31"/>
  <c r="Z1782" i="31"/>
  <c r="V1773" i="31"/>
  <c r="W1770" i="31"/>
  <c r="AE1770" i="31" s="1"/>
  <c r="AF1770" i="31" s="1"/>
  <c r="V1765" i="31"/>
  <c r="W1761" i="31"/>
  <c r="AE1761" i="31" s="1"/>
  <c r="AF1761" i="31" s="1"/>
  <c r="W1746" i="31"/>
  <c r="AE1746" i="31" s="1"/>
  <c r="AF1746" i="31" s="1"/>
  <c r="W1741" i="31"/>
  <c r="AE1741" i="31" s="1"/>
  <c r="AF1741" i="31" s="1"/>
  <c r="V1737" i="31"/>
  <c r="W1701" i="31"/>
  <c r="AE1701" i="31" s="1"/>
  <c r="AF1701" i="31" s="1"/>
  <c r="X1693" i="31"/>
  <c r="X1681" i="31"/>
  <c r="V1677" i="31"/>
  <c r="AG1673" i="31"/>
  <c r="V1673" i="31"/>
  <c r="X1669" i="31"/>
  <c r="V1665" i="31"/>
  <c r="W1646" i="31"/>
  <c r="AE1646" i="31" s="1"/>
  <c r="AF1646" i="31" s="1"/>
  <c r="X1638" i="31"/>
  <c r="AG1629" i="31"/>
  <c r="W1598" i="31"/>
  <c r="AE1598" i="31" s="1"/>
  <c r="AF1598" i="31" s="1"/>
  <c r="AG1396" i="31"/>
  <c r="W1353" i="31"/>
  <c r="AE1353" i="31" s="1"/>
  <c r="AF1353" i="31" s="1"/>
  <c r="Z1346" i="31"/>
  <c r="AG1269" i="31"/>
  <c r="S1262" i="31"/>
  <c r="Z1262" i="31"/>
  <c r="T1202" i="31"/>
  <c r="Z1202" i="31"/>
  <c r="W1202" i="31"/>
  <c r="AE1202" i="31" s="1"/>
  <c r="AF1202" i="31" s="1"/>
  <c r="S1155" i="31"/>
  <c r="V1155" i="31"/>
  <c r="Z1155" i="31"/>
  <c r="S1151" i="31"/>
  <c r="X1151" i="31" s="1"/>
  <c r="V1151" i="31"/>
  <c r="S1131" i="31"/>
  <c r="V1131" i="31"/>
  <c r="T1130" i="31"/>
  <c r="Z1130" i="31"/>
  <c r="S1130" i="31"/>
  <c r="V1130" i="31"/>
  <c r="T1082" i="31"/>
  <c r="Z1082" i="31"/>
  <c r="S1082" i="31"/>
  <c r="Y1082" i="31" s="1"/>
  <c r="V1082" i="31"/>
  <c r="T1066" i="31"/>
  <c r="Z1066" i="31"/>
  <c r="S1066" i="31"/>
  <c r="X1066" i="31" s="1"/>
  <c r="V1066" i="31"/>
  <c r="T1050" i="31"/>
  <c r="S1050" i="31"/>
  <c r="AG1050" i="31"/>
  <c r="V1050" i="31"/>
  <c r="W1050" i="31"/>
  <c r="AE1050" i="31" s="1"/>
  <c r="AF1050" i="31" s="1"/>
  <c r="T1024" i="31"/>
  <c r="S1024" i="31"/>
  <c r="X1024" i="31" s="1"/>
  <c r="Z1008" i="31"/>
  <c r="S1008" i="31"/>
  <c r="V1008" i="31"/>
  <c r="S915" i="31"/>
  <c r="X915" i="31" s="1"/>
  <c r="AB915" i="31" s="1"/>
  <c r="AC915" i="31" s="1"/>
  <c r="AD915" i="31" s="1"/>
  <c r="Z915" i="31"/>
  <c r="T1773" i="31"/>
  <c r="AG1765" i="31"/>
  <c r="T1765" i="31"/>
  <c r="W1765" i="31"/>
  <c r="AE1765" i="31" s="1"/>
  <c r="AF1765" i="31" s="1"/>
  <c r="V1754" i="31"/>
  <c r="V1753" i="31"/>
  <c r="AG1737" i="31"/>
  <c r="T1737" i="31"/>
  <c r="V1734" i="31"/>
  <c r="V1733" i="31"/>
  <c r="W1730" i="31"/>
  <c r="AE1730" i="31" s="1"/>
  <c r="AF1730" i="31" s="1"/>
  <c r="AG1725" i="31"/>
  <c r="V1725" i="31"/>
  <c r="W1714" i="31"/>
  <c r="AE1714" i="31" s="1"/>
  <c r="AF1714" i="31" s="1"/>
  <c r="V1713" i="31"/>
  <c r="AB1713" i="31" s="1"/>
  <c r="AC1713" i="31" s="1"/>
  <c r="AD1713" i="31" s="1"/>
  <c r="V1693" i="31"/>
  <c r="W1686" i="31"/>
  <c r="AE1686" i="31" s="1"/>
  <c r="AF1686" i="31" s="1"/>
  <c r="AG1677" i="31"/>
  <c r="T1677" i="31"/>
  <c r="W1677" i="31"/>
  <c r="AE1677" i="31" s="1"/>
  <c r="AF1677" i="31" s="1"/>
  <c r="T1673" i="31"/>
  <c r="W1673" i="31"/>
  <c r="AE1673" i="31" s="1"/>
  <c r="AF1673" i="31" s="1"/>
  <c r="W1670" i="31"/>
  <c r="AE1670" i="31" s="1"/>
  <c r="AF1670" i="31" s="1"/>
  <c r="V1669" i="31"/>
  <c r="AG1665" i="31"/>
  <c r="T1665" i="31"/>
  <c r="W1665" i="31"/>
  <c r="AE1665" i="31" s="1"/>
  <c r="AF1665" i="31" s="1"/>
  <c r="V1657" i="31"/>
  <c r="AB1657" i="31" s="1"/>
  <c r="W1650" i="31"/>
  <c r="AE1650" i="31" s="1"/>
  <c r="AF1650" i="31" s="1"/>
  <c r="T1638" i="31"/>
  <c r="Z1630" i="31"/>
  <c r="X1629" i="31"/>
  <c r="V1622" i="31"/>
  <c r="Z1606" i="31"/>
  <c r="V1598" i="31"/>
  <c r="Z1594" i="31"/>
  <c r="T1589" i="31"/>
  <c r="V1574" i="31"/>
  <c r="Z1571" i="31"/>
  <c r="AG1565" i="31"/>
  <c r="W1558" i="31"/>
  <c r="AE1558" i="31" s="1"/>
  <c r="AF1558" i="31" s="1"/>
  <c r="W1529" i="31"/>
  <c r="AE1529" i="31" s="1"/>
  <c r="AF1529" i="31" s="1"/>
  <c r="Z1526" i="31"/>
  <c r="AG1520" i="31"/>
  <c r="W1489" i="31"/>
  <c r="Z1482" i="31"/>
  <c r="AG1480" i="31"/>
  <c r="AG1476" i="31"/>
  <c r="W1453" i="31"/>
  <c r="Z1450" i="31"/>
  <c r="AG1448" i="31"/>
  <c r="AG1444" i="31"/>
  <c r="Z1434" i="31"/>
  <c r="AG1416" i="31"/>
  <c r="W1409" i="31"/>
  <c r="AE1409" i="31" s="1"/>
  <c r="AF1409" i="31" s="1"/>
  <c r="W1393" i="31"/>
  <c r="AE1393" i="31" s="1"/>
  <c r="AF1393" i="31" s="1"/>
  <c r="Z1390" i="31"/>
  <c r="AG1388" i="31"/>
  <c r="AG1384" i="31"/>
  <c r="Z1358" i="31"/>
  <c r="AG1353" i="31"/>
  <c r="T1353" i="31"/>
  <c r="AB1353" i="31" s="1"/>
  <c r="AC1353" i="31" s="1"/>
  <c r="AD1353" i="31" s="1"/>
  <c r="AG1349" i="31"/>
  <c r="W1346" i="31"/>
  <c r="AE1346" i="31" s="1"/>
  <c r="AF1346" i="31" s="1"/>
  <c r="W1329" i="31"/>
  <c r="AE1329" i="31" s="1"/>
  <c r="AF1329" i="31" s="1"/>
  <c r="AG1325" i="31"/>
  <c r="Z1322" i="31"/>
  <c r="W1310" i="31"/>
  <c r="AE1310" i="31" s="1"/>
  <c r="AF1310" i="31" s="1"/>
  <c r="Z1302" i="31"/>
  <c r="S1297" i="31"/>
  <c r="X1297" i="31" s="1"/>
  <c r="T1297" i="31"/>
  <c r="V1294" i="31"/>
  <c r="Z1278" i="31"/>
  <c r="S1273" i="31"/>
  <c r="X1273" i="31" s="1"/>
  <c r="T1273" i="31"/>
  <c r="W1269" i="31"/>
  <c r="Z1258" i="31"/>
  <c r="S1253" i="31"/>
  <c r="X1253" i="31" s="1"/>
  <c r="T1253" i="31"/>
  <c r="V1250" i="31"/>
  <c r="W1245" i="31"/>
  <c r="AE1245" i="31" s="1"/>
  <c r="AF1245" i="31" s="1"/>
  <c r="AG1237" i="31"/>
  <c r="S1229" i="31"/>
  <c r="X1229" i="31"/>
  <c r="T1229" i="31"/>
  <c r="T1222" i="31"/>
  <c r="W1222" i="31"/>
  <c r="Z1222" i="31"/>
  <c r="W1174" i="31"/>
  <c r="AE1174" i="31" s="1"/>
  <c r="AF1174" i="31" s="1"/>
  <c r="S1171" i="31"/>
  <c r="Y1171" i="31" s="1"/>
  <c r="V1171" i="31"/>
  <c r="Z1171" i="31"/>
  <c r="S1167" i="31"/>
  <c r="V1167" i="31"/>
  <c r="W1162" i="31"/>
  <c r="AE1162" i="31" s="1"/>
  <c r="AF1162" i="31" s="1"/>
  <c r="T1154" i="31"/>
  <c r="Z1154" i="31"/>
  <c r="W1154" i="31"/>
  <c r="AE1154" i="31" s="1"/>
  <c r="AF1154" i="31" s="1"/>
  <c r="S1147" i="31"/>
  <c r="V1147" i="31"/>
  <c r="S1143" i="31"/>
  <c r="X1143" i="31" s="1"/>
  <c r="V1143" i="31"/>
  <c r="T1142" i="31"/>
  <c r="Z1142" i="31"/>
  <c r="V1142" i="31"/>
  <c r="T1126" i="31"/>
  <c r="Z1126" i="31"/>
  <c r="V1126" i="31"/>
  <c r="W1126" i="31"/>
  <c r="AE1126" i="31" s="1"/>
  <c r="AF1126" i="31" s="1"/>
  <c r="T1110" i="31"/>
  <c r="Z1110" i="31"/>
  <c r="V1110" i="31"/>
  <c r="W1110" i="31"/>
  <c r="AE1110" i="31" s="1"/>
  <c r="AF1110" i="31" s="1"/>
  <c r="T1094" i="31"/>
  <c r="Z1094" i="31"/>
  <c r="V1094" i="31"/>
  <c r="W1094" i="31"/>
  <c r="AE1094" i="31" s="1"/>
  <c r="AF1094" i="31" s="1"/>
  <c r="T1078" i="31"/>
  <c r="Z1078" i="31"/>
  <c r="V1078" i="31"/>
  <c r="W1078" i="31"/>
  <c r="AE1078" i="31" s="1"/>
  <c r="AF1078" i="31" s="1"/>
  <c r="T1062" i="31"/>
  <c r="Z1062" i="31"/>
  <c r="V1062" i="31"/>
  <c r="W1062" i="31"/>
  <c r="AE1062" i="31" s="1"/>
  <c r="AF1062" i="31" s="1"/>
  <c r="U1042" i="31"/>
  <c r="V1042" i="31"/>
  <c r="T1042" i="31"/>
  <c r="AG1042" i="31"/>
  <c r="W1042" i="31"/>
  <c r="AE1042" i="31" s="1"/>
  <c r="AF1042" i="31" s="1"/>
  <c r="S1035" i="31"/>
  <c r="Y1035" i="31" s="1"/>
  <c r="Z1035" i="31"/>
  <c r="V1035" i="31"/>
  <c r="S995" i="31"/>
  <c r="X995" i="31" s="1"/>
  <c r="W995" i="31"/>
  <c r="U984" i="31"/>
  <c r="W984" i="31"/>
  <c r="AE984" i="31" s="1"/>
  <c r="AF984" i="31" s="1"/>
  <c r="V984" i="31"/>
  <c r="Z984" i="31"/>
  <c r="Z976" i="31"/>
  <c r="U963" i="31"/>
  <c r="W963" i="31"/>
  <c r="AE963" i="31" s="1"/>
  <c r="AF963" i="31" s="1"/>
  <c r="S963" i="31"/>
  <c r="Z962" i="31"/>
  <c r="T962" i="31"/>
  <c r="V962" i="31"/>
  <c r="AG962" i="31"/>
  <c r="S951" i="31"/>
  <c r="W951" i="31"/>
  <c r="AE951" i="31" s="1"/>
  <c r="AF951" i="31" s="1"/>
  <c r="Z950" i="31"/>
  <c r="U876" i="31"/>
  <c r="Z876" i="31"/>
  <c r="V876" i="31"/>
  <c r="U836" i="31"/>
  <c r="Z836" i="31"/>
  <c r="V836" i="31"/>
  <c r="S815" i="31"/>
  <c r="X815" i="31" s="1"/>
  <c r="V815" i="31"/>
  <c r="Z815" i="31"/>
  <c r="W806" i="31"/>
  <c r="AG806" i="31"/>
  <c r="S806" i="31"/>
  <c r="X806" i="31"/>
  <c r="S743" i="31"/>
  <c r="Y743" i="31" s="1"/>
  <c r="V743" i="31"/>
  <c r="W743" i="31"/>
  <c r="AE743" i="31" s="1"/>
  <c r="AF743" i="31" s="1"/>
  <c r="Z743" i="31"/>
  <c r="T707" i="31"/>
  <c r="V707" i="31"/>
  <c r="S707" i="31"/>
  <c r="Y707" i="31" s="1"/>
  <c r="W707" i="31"/>
  <c r="AE707" i="31" s="1"/>
  <c r="AF707" i="31" s="1"/>
  <c r="Z707" i="31"/>
  <c r="Z664" i="31"/>
  <c r="V664" i="31"/>
  <c r="AG638" i="31"/>
  <c r="T638" i="31"/>
  <c r="U371" i="31"/>
  <c r="S371" i="31"/>
  <c r="X371" i="31" s="1"/>
  <c r="Z371" i="31"/>
  <c r="T371" i="31"/>
  <c r="AG371" i="31"/>
  <c r="W371" i="31"/>
  <c r="AE371" i="31" s="1"/>
  <c r="AF371" i="31" s="1"/>
  <c r="V371" i="31"/>
  <c r="V364" i="31"/>
  <c r="AG364" i="31"/>
  <c r="T364" i="31"/>
  <c r="Z364" i="31"/>
  <c r="S364" i="31"/>
  <c r="X364" i="31" s="1"/>
  <c r="U288" i="31"/>
  <c r="T288" i="31"/>
  <c r="Z288" i="31"/>
  <c r="X288" i="31"/>
  <c r="S288" i="31"/>
  <c r="V288" i="31"/>
  <c r="W288" i="31"/>
  <c r="AE288" i="31" s="1"/>
  <c r="AF288" i="31" s="1"/>
  <c r="AG288" i="31"/>
  <c r="U280" i="31"/>
  <c r="S280" i="31"/>
  <c r="X280" i="31" s="1"/>
  <c r="T280" i="31"/>
  <c r="AG280" i="31"/>
  <c r="V280" i="31"/>
  <c r="Z280" i="31"/>
  <c r="W251" i="31"/>
  <c r="AE251" i="31" s="1"/>
  <c r="AF251" i="31" s="1"/>
  <c r="S251" i="31"/>
  <c r="X251" i="31" s="1"/>
  <c r="Z1770" i="31"/>
  <c r="Z1754" i="31"/>
  <c r="Z1638" i="31"/>
  <c r="AG1557" i="31"/>
  <c r="T1460" i="31"/>
  <c r="S1289" i="31"/>
  <c r="X1289" i="31"/>
  <c r="V1211" i="31"/>
  <c r="Z1211" i="31"/>
  <c r="V1203" i="31"/>
  <c r="Z1203" i="31"/>
  <c r="V1179" i="31"/>
  <c r="Z1179" i="31"/>
  <c r="S1175" i="31"/>
  <c r="X1175" i="31" s="1"/>
  <c r="V1175" i="31"/>
  <c r="S1135" i="31"/>
  <c r="V1135" i="31"/>
  <c r="S1123" i="31"/>
  <c r="V1123" i="31"/>
  <c r="Z1123" i="31"/>
  <c r="S1087" i="31"/>
  <c r="Y1087" i="31" s="1"/>
  <c r="V1087" i="31"/>
  <c r="S1059" i="31"/>
  <c r="V1059" i="31"/>
  <c r="Z1059" i="31"/>
  <c r="S1047" i="31"/>
  <c r="Z1047" i="31"/>
  <c r="V1047" i="31"/>
  <c r="V992" i="31"/>
  <c r="W992" i="31"/>
  <c r="AE992" i="31" s="1"/>
  <c r="AF992" i="31" s="1"/>
  <c r="Z992" i="31"/>
  <c r="T966" i="31"/>
  <c r="AG966" i="31"/>
  <c r="S966" i="31"/>
  <c r="Y966" i="31" s="1"/>
  <c r="V966" i="31"/>
  <c r="S887" i="31"/>
  <c r="V887" i="31"/>
  <c r="Z887" i="31"/>
  <c r="V640" i="31"/>
  <c r="Z640" i="31"/>
  <c r="R578" i="31"/>
  <c r="U578" i="31" s="1"/>
  <c r="U318" i="31"/>
  <c r="V318" i="31"/>
  <c r="Z318" i="31"/>
  <c r="W1786" i="31"/>
  <c r="AE1786" i="31" s="1"/>
  <c r="AF1786" i="31" s="1"/>
  <c r="W1777" i="31"/>
  <c r="AE1777" i="31" s="1"/>
  <c r="AF1777" i="31" s="1"/>
  <c r="W1754" i="31"/>
  <c r="AE1754" i="31" s="1"/>
  <c r="AF1754" i="31" s="1"/>
  <c r="W1734" i="31"/>
  <c r="AE1734" i="31" s="1"/>
  <c r="AF1734" i="31" s="1"/>
  <c r="W1721" i="31"/>
  <c r="AE1721" i="31" s="1"/>
  <c r="AF1721" i="31" s="1"/>
  <c r="V1689" i="31"/>
  <c r="W1661" i="31"/>
  <c r="AE1661" i="31" s="1"/>
  <c r="AF1661" i="31" s="1"/>
  <c r="W1622" i="31"/>
  <c r="AE1622" i="31" s="1"/>
  <c r="AF1622" i="31" s="1"/>
  <c r="W1589" i="31"/>
  <c r="AE1589" i="31" s="1"/>
  <c r="AF1589" i="31" s="1"/>
  <c r="Z1574" i="31"/>
  <c r="X1557" i="31"/>
  <c r="AG1472" i="31"/>
  <c r="AG1376" i="31"/>
  <c r="W1294" i="31"/>
  <c r="AE1294" i="31" s="1"/>
  <c r="AF1294" i="31" s="1"/>
  <c r="AG1289" i="31"/>
  <c r="S1282" i="31"/>
  <c r="Z1282" i="31"/>
  <c r="W1250" i="31"/>
  <c r="AE1250" i="31" s="1"/>
  <c r="AF1250" i="31" s="1"/>
  <c r="AG1245" i="31"/>
  <c r="W1234" i="31"/>
  <c r="AE1234" i="31" s="1"/>
  <c r="AF1234" i="31" s="1"/>
  <c r="Z1234" i="31"/>
  <c r="T1210" i="31"/>
  <c r="Z1210" i="31"/>
  <c r="S1210" i="31"/>
  <c r="T1206" i="31"/>
  <c r="Z1206" i="31"/>
  <c r="V1206" i="31"/>
  <c r="T1194" i="31"/>
  <c r="Z1194" i="31"/>
  <c r="S1194" i="31"/>
  <c r="X1194" i="31" s="1"/>
  <c r="T1190" i="31"/>
  <c r="Z1190" i="31"/>
  <c r="V1190" i="31"/>
  <c r="T1186" i="31"/>
  <c r="Z1186" i="31"/>
  <c r="W1186" i="31"/>
  <c r="AE1186" i="31" s="1"/>
  <c r="AF1186" i="31" s="1"/>
  <c r="T1178" i="31"/>
  <c r="Z1178" i="31"/>
  <c r="S1178" i="31"/>
  <c r="T1138" i="31"/>
  <c r="Z1138" i="31"/>
  <c r="W1138" i="31"/>
  <c r="AE1138" i="31" s="1"/>
  <c r="AF1138" i="31" s="1"/>
  <c r="T1114" i="31"/>
  <c r="Z1114" i="31"/>
  <c r="S1114" i="31"/>
  <c r="Y1114" i="31" s="1"/>
  <c r="V1114" i="31"/>
  <c r="T1098" i="31"/>
  <c r="Z1098" i="31"/>
  <c r="S1098" i="31"/>
  <c r="Y1098" i="31" s="1"/>
  <c r="V1098" i="31"/>
  <c r="S1043" i="31"/>
  <c r="Y1043" i="31" s="1"/>
  <c r="Z1043" i="31"/>
  <c r="V1786" i="31"/>
  <c r="V1785" i="31"/>
  <c r="W1782" i="31"/>
  <c r="AE1782" i="31" s="1"/>
  <c r="AF1782" i="31" s="1"/>
  <c r="Z1778" i="31"/>
  <c r="AG1773" i="31"/>
  <c r="W1773" i="31"/>
  <c r="AE1773" i="31" s="1"/>
  <c r="AF1773" i="31" s="1"/>
  <c r="V1770" i="31"/>
  <c r="V1769" i="31"/>
  <c r="X1757" i="31"/>
  <c r="W1750" i="31"/>
  <c r="AE1750" i="31" s="1"/>
  <c r="AF1750" i="31" s="1"/>
  <c r="V1746" i="31"/>
  <c r="V1745" i="31"/>
  <c r="Z1743" i="31"/>
  <c r="AG1741" i="31"/>
  <c r="V1741" i="31"/>
  <c r="W1737" i="31"/>
  <c r="AE1737" i="31" s="1"/>
  <c r="AF1737" i="31" s="1"/>
  <c r="AG1709" i="31"/>
  <c r="V1709" i="31"/>
  <c r="AG1689" i="31"/>
  <c r="T1689" i="31"/>
  <c r="W1689" i="31"/>
  <c r="AE1689" i="31" s="1"/>
  <c r="AF1689" i="31" s="1"/>
  <c r="W1682" i="31"/>
  <c r="AE1682" i="31" s="1"/>
  <c r="AF1682" i="31" s="1"/>
  <c r="V1681" i="31"/>
  <c r="AG1657" i="31"/>
  <c r="X1642" i="31"/>
  <c r="W1638" i="31"/>
  <c r="AE1638" i="31" s="1"/>
  <c r="AF1638" i="31" s="1"/>
  <c r="X1581" i="31"/>
  <c r="AB1581" i="31" s="1"/>
  <c r="Z1579" i="31"/>
  <c r="T1557" i="31"/>
  <c r="S1786" i="31"/>
  <c r="X1786" i="31" s="1"/>
  <c r="AG1785" i="31"/>
  <c r="T1785" i="31"/>
  <c r="W1785" i="31"/>
  <c r="AE1785" i="31" s="1"/>
  <c r="AF1785" i="31" s="1"/>
  <c r="V1782" i="31"/>
  <c r="V1781" i="31"/>
  <c r="W1778" i="31"/>
  <c r="AE1778" i="31" s="1"/>
  <c r="AF1778" i="31" s="1"/>
  <c r="Z1773" i="31"/>
  <c r="S1773" i="31"/>
  <c r="S1770" i="31"/>
  <c r="AG1769" i="31"/>
  <c r="T1769" i="31"/>
  <c r="W1769" i="31"/>
  <c r="AE1769" i="31" s="1"/>
  <c r="AF1769" i="31" s="1"/>
  <c r="Z1765" i="31"/>
  <c r="S1765" i="31"/>
  <c r="Y1765" i="31" s="1"/>
  <c r="W1758" i="31"/>
  <c r="AE1758" i="31" s="1"/>
  <c r="AF1758" i="31" s="1"/>
  <c r="V1757" i="31"/>
  <c r="S1754" i="31"/>
  <c r="X1754" i="31" s="1"/>
  <c r="AG1753" i="31"/>
  <c r="T1753" i="31"/>
  <c r="W1753" i="31"/>
  <c r="AE1753" i="31" s="1"/>
  <c r="AF1753" i="31" s="1"/>
  <c r="V1750" i="31"/>
  <c r="V1749" i="31"/>
  <c r="AB1749" i="31" s="1"/>
  <c r="AC1749" i="31" s="1"/>
  <c r="AD1749" i="31" s="1"/>
  <c r="S1746" i="31"/>
  <c r="X1746" i="31" s="1"/>
  <c r="AG1745" i="31"/>
  <c r="T1745" i="31"/>
  <c r="W1745" i="31"/>
  <c r="AE1745" i="31" s="1"/>
  <c r="AF1745" i="31" s="1"/>
  <c r="V1743" i="31"/>
  <c r="Z1741" i="31"/>
  <c r="T1741" i="31"/>
  <c r="Z1737" i="31"/>
  <c r="S1737" i="31"/>
  <c r="X1737" i="31" s="1"/>
  <c r="S1734" i="31"/>
  <c r="AG1733" i="31"/>
  <c r="T1733" i="31"/>
  <c r="W1733" i="31"/>
  <c r="AE1733" i="31" s="1"/>
  <c r="AF1733" i="31" s="1"/>
  <c r="V1730" i="31"/>
  <c r="V1729" i="31"/>
  <c r="T1725" i="31"/>
  <c r="W1725" i="31"/>
  <c r="AE1725" i="31" s="1"/>
  <c r="AF1725" i="31" s="1"/>
  <c r="W1722" i="31"/>
  <c r="AE1722" i="31" s="1"/>
  <c r="AF1722" i="31" s="1"/>
  <c r="W1718" i="31"/>
  <c r="AE1718" i="31" s="1"/>
  <c r="AF1718" i="31" s="1"/>
  <c r="V1717" i="31"/>
  <c r="S1714" i="31"/>
  <c r="Y1714" i="31" s="1"/>
  <c r="AG1713" i="31"/>
  <c r="T1713" i="31"/>
  <c r="W1713" i="31"/>
  <c r="AE1713" i="31" s="1"/>
  <c r="AF1713" i="31" s="1"/>
  <c r="T1709" i="31"/>
  <c r="W1709" i="31"/>
  <c r="AE1709" i="31" s="1"/>
  <c r="AF1709" i="31" s="1"/>
  <c r="W1706" i="31"/>
  <c r="AE1706" i="31" s="1"/>
  <c r="AF1706" i="31" s="1"/>
  <c r="V1705" i="31"/>
  <c r="W1698" i="31"/>
  <c r="AE1698" i="31" s="1"/>
  <c r="AF1698" i="31" s="1"/>
  <c r="V1697" i="31"/>
  <c r="S1694" i="31"/>
  <c r="AG1693" i="31"/>
  <c r="T1693" i="31"/>
  <c r="W1693" i="31"/>
  <c r="AE1693" i="31" s="1"/>
  <c r="AF1693" i="31" s="1"/>
  <c r="Z1689" i="31"/>
  <c r="S1689" i="31"/>
  <c r="Y1689" i="31" s="1"/>
  <c r="S1686" i="31"/>
  <c r="X1686" i="31" s="1"/>
  <c r="AG1685" i="31"/>
  <c r="V1685" i="31"/>
  <c r="AB1685" i="31" s="1"/>
  <c r="S1682" i="31"/>
  <c r="AG1681" i="31"/>
  <c r="T1681" i="31"/>
  <c r="W1681" i="31"/>
  <c r="AE1681" i="31" s="1"/>
  <c r="AF1681" i="31" s="1"/>
  <c r="Z1677" i="31"/>
  <c r="S1677" i="31"/>
  <c r="X1677" i="31" s="1"/>
  <c r="Z1673" i="31"/>
  <c r="S1673" i="31"/>
  <c r="X1673" i="31" s="1"/>
  <c r="S1670" i="31"/>
  <c r="X1670" i="31" s="1"/>
  <c r="AG1669" i="31"/>
  <c r="T1669" i="31"/>
  <c r="W1669" i="31"/>
  <c r="AE1669" i="31" s="1"/>
  <c r="AF1669" i="31" s="1"/>
  <c r="Z1665" i="31"/>
  <c r="S1665" i="31"/>
  <c r="X1665" i="31" s="1"/>
  <c r="T1657" i="31"/>
  <c r="W1657" i="31"/>
  <c r="AE1657" i="31" s="1"/>
  <c r="AF1657" i="31" s="1"/>
  <c r="S1626" i="31"/>
  <c r="S1573" i="31"/>
  <c r="X1573" i="31" s="1"/>
  <c r="T1548" i="31"/>
  <c r="W1377" i="31"/>
  <c r="AE1377" i="31" s="1"/>
  <c r="AF1377" i="31" s="1"/>
  <c r="V1358" i="31"/>
  <c r="W1349" i="31"/>
  <c r="AE1349" i="31" s="1"/>
  <c r="AF1349" i="31" s="1"/>
  <c r="V1346" i="31"/>
  <c r="AE1338" i="31"/>
  <c r="AF1338" i="31" s="1"/>
  <c r="T1329" i="31"/>
  <c r="AB1329" i="31" s="1"/>
  <c r="AC1329" i="31" s="1"/>
  <c r="AD1329" i="31" s="1"/>
  <c r="W1322" i="31"/>
  <c r="AE1322" i="31" s="1"/>
  <c r="AF1322" i="31" s="1"/>
  <c r="AB1321" i="31"/>
  <c r="AG1313" i="31"/>
  <c r="Z1306" i="31"/>
  <c r="V1302" i="31"/>
  <c r="Z1298" i="31"/>
  <c r="S1294" i="31"/>
  <c r="T1289" i="31"/>
  <c r="Z1286" i="31"/>
  <c r="V1278" i="31"/>
  <c r="Z1274" i="31"/>
  <c r="R1270" i="31"/>
  <c r="V1270" i="31" s="1"/>
  <c r="T1269" i="31"/>
  <c r="Z1266" i="31"/>
  <c r="V1258" i="31"/>
  <c r="Z1254" i="31"/>
  <c r="S1250" i="31"/>
  <c r="Y1250" i="31" s="1"/>
  <c r="T1245" i="31"/>
  <c r="Z1242" i="31"/>
  <c r="W1237" i="31"/>
  <c r="V1234" i="31"/>
  <c r="V1226" i="31"/>
  <c r="Z1226" i="31"/>
  <c r="T1218" i="31"/>
  <c r="W1218" i="31"/>
  <c r="AE1218" i="31" s="1"/>
  <c r="AF1218" i="31" s="1"/>
  <c r="S1218" i="31"/>
  <c r="W1210" i="31"/>
  <c r="AE1210" i="31" s="1"/>
  <c r="AF1210" i="31" s="1"/>
  <c r="W1206" i="31"/>
  <c r="AE1206" i="31" s="1"/>
  <c r="AF1206" i="31" s="1"/>
  <c r="V1202" i="31"/>
  <c r="W1194" i="31"/>
  <c r="AE1194" i="31" s="1"/>
  <c r="AF1194" i="31" s="1"/>
  <c r="W1190" i="31"/>
  <c r="AE1190" i="31" s="1"/>
  <c r="AF1190" i="31" s="1"/>
  <c r="V1186" i="31"/>
  <c r="W1178" i="31"/>
  <c r="AE1178" i="31" s="1"/>
  <c r="AF1178" i="31" s="1"/>
  <c r="Z1175" i="31"/>
  <c r="S1174" i="31"/>
  <c r="T1170" i="31"/>
  <c r="Z1170" i="31"/>
  <c r="W1170" i="31"/>
  <c r="AE1170" i="31" s="1"/>
  <c r="AF1170" i="31" s="1"/>
  <c r="S1163" i="31"/>
  <c r="V1163" i="31"/>
  <c r="V1162" i="31"/>
  <c r="S1159" i="31"/>
  <c r="V1159" i="31"/>
  <c r="T1158" i="31"/>
  <c r="Z1158" i="31"/>
  <c r="V1158" i="31"/>
  <c r="T1146" i="31"/>
  <c r="Z1146" i="31"/>
  <c r="S1146" i="31"/>
  <c r="Y1146" i="31" s="1"/>
  <c r="V1138" i="31"/>
  <c r="Z1135" i="31"/>
  <c r="S1127" i="31"/>
  <c r="Y1127" i="31" s="1"/>
  <c r="V1127" i="31"/>
  <c r="Z1127" i="31"/>
  <c r="Z1119" i="31"/>
  <c r="S1111" i="31"/>
  <c r="V1111" i="31"/>
  <c r="Z1111" i="31"/>
  <c r="Z1103" i="31"/>
  <c r="S1095" i="31"/>
  <c r="X1095" i="31" s="1"/>
  <c r="V1095" i="31"/>
  <c r="Z1095" i="31"/>
  <c r="Z1087" i="31"/>
  <c r="S1079" i="31"/>
  <c r="X1079" i="31" s="1"/>
  <c r="V1079" i="31"/>
  <c r="Z1079" i="31"/>
  <c r="Z1071" i="31"/>
  <c r="S1063" i="31"/>
  <c r="V1063" i="31"/>
  <c r="Z1063" i="31"/>
  <c r="Z1055" i="31"/>
  <c r="Z1046" i="31"/>
  <c r="Z1042" i="31"/>
  <c r="U1034" i="31"/>
  <c r="V1034" i="31"/>
  <c r="S1034" i="31"/>
  <c r="X1034" i="31" s="1"/>
  <c r="AG1034" i="31"/>
  <c r="T1034" i="31"/>
  <c r="S1031" i="31"/>
  <c r="Z1031" i="31"/>
  <c r="U1030" i="31"/>
  <c r="S1030" i="31"/>
  <c r="X1030" i="31" s="1"/>
  <c r="Z1030" i="31"/>
  <c r="AG1030" i="31"/>
  <c r="T1030" i="31"/>
  <c r="Z1024" i="31"/>
  <c r="W1011" i="31"/>
  <c r="AE1011" i="31" s="1"/>
  <c r="AF1011" i="31" s="1"/>
  <c r="AE1008" i="31"/>
  <c r="AF1008" i="31" s="1"/>
  <c r="T1007" i="31"/>
  <c r="S1007" i="31"/>
  <c r="X1007" i="31" s="1"/>
  <c r="AG1007" i="31"/>
  <c r="S992" i="31"/>
  <c r="AG991" i="31"/>
  <c r="V985" i="31"/>
  <c r="Z985" i="31"/>
  <c r="W976" i="31"/>
  <c r="AE976" i="31" s="1"/>
  <c r="AF976" i="31" s="1"/>
  <c r="S967" i="31"/>
  <c r="Y967" i="31" s="1"/>
  <c r="W967" i="31"/>
  <c r="AE967" i="31" s="1"/>
  <c r="AF967" i="31" s="1"/>
  <c r="T954" i="31"/>
  <c r="X954" i="31"/>
  <c r="S954" i="31"/>
  <c r="W954" i="31"/>
  <c r="AE954" i="31" s="1"/>
  <c r="AF954" i="31" s="1"/>
  <c r="S950" i="31"/>
  <c r="T946" i="31"/>
  <c r="AG946" i="31"/>
  <c r="V946" i="31"/>
  <c r="Z946" i="31"/>
  <c r="U900" i="31"/>
  <c r="Z900" i="31"/>
  <c r="V900" i="31"/>
  <c r="U852" i="31"/>
  <c r="Z852" i="31"/>
  <c r="V852" i="31"/>
  <c r="U760" i="31"/>
  <c r="Z760" i="31"/>
  <c r="V688" i="31"/>
  <c r="Z688" i="31"/>
  <c r="T671" i="31"/>
  <c r="Z671" i="31"/>
  <c r="S671" i="31"/>
  <c r="Y671" i="31" s="1"/>
  <c r="W671" i="31"/>
  <c r="AE671" i="31" s="1"/>
  <c r="AF671" i="31" s="1"/>
  <c r="V671" i="31"/>
  <c r="T667" i="31"/>
  <c r="S667" i="31"/>
  <c r="V667" i="31"/>
  <c r="W667" i="31"/>
  <c r="AE667" i="31" s="1"/>
  <c r="AF667" i="31" s="1"/>
  <c r="Z667" i="31"/>
  <c r="T639" i="31"/>
  <c r="S639" i="31"/>
  <c r="X639" i="31" s="1"/>
  <c r="V639" i="31"/>
  <c r="Z639" i="31"/>
  <c r="W639" i="31"/>
  <c r="AE639" i="31" s="1"/>
  <c r="AF639" i="31" s="1"/>
  <c r="S546" i="31"/>
  <c r="Y546" i="31" s="1"/>
  <c r="V546" i="31"/>
  <c r="Z546" i="31"/>
  <c r="S463" i="31"/>
  <c r="X463" i="31" s="1"/>
  <c r="T463" i="31"/>
  <c r="Z463" i="31"/>
  <c r="AG463" i="31"/>
  <c r="V463" i="31"/>
  <c r="V451" i="31"/>
  <c r="AG451" i="31"/>
  <c r="S451" i="31"/>
  <c r="X451" i="31" s="1"/>
  <c r="T451" i="31"/>
  <c r="Z451" i="31"/>
  <c r="T374" i="31"/>
  <c r="AG374" i="31"/>
  <c r="T1122" i="31"/>
  <c r="Z1122" i="31"/>
  <c r="S1115" i="31"/>
  <c r="V1115" i="31"/>
  <c r="T1106" i="31"/>
  <c r="Z1106" i="31"/>
  <c r="S1099" i="31"/>
  <c r="V1099" i="31"/>
  <c r="T1090" i="31"/>
  <c r="Z1090" i="31"/>
  <c r="S1083" i="31"/>
  <c r="V1083" i="31"/>
  <c r="T1074" i="31"/>
  <c r="Z1074" i="31"/>
  <c r="S1067" i="31"/>
  <c r="V1067" i="31"/>
  <c r="T1058" i="31"/>
  <c r="Z1058" i="31"/>
  <c r="S1051" i="31"/>
  <c r="V1051" i="31"/>
  <c r="S1017" i="31"/>
  <c r="Z1017" i="31"/>
  <c r="S1003" i="31"/>
  <c r="X1003" i="31" s="1"/>
  <c r="AG1003" i="31"/>
  <c r="W1000" i="31"/>
  <c r="AE1000" i="31" s="1"/>
  <c r="AF1000" i="31" s="1"/>
  <c r="S987" i="31"/>
  <c r="AG987" i="31"/>
  <c r="T970" i="31"/>
  <c r="S970" i="31"/>
  <c r="AE950" i="31"/>
  <c r="AF950" i="31" s="1"/>
  <c r="W946" i="31"/>
  <c r="AE946" i="31" s="1"/>
  <c r="AF946" i="31" s="1"/>
  <c r="T938" i="31"/>
  <c r="V934" i="31"/>
  <c r="S934" i="31"/>
  <c r="Z934" i="31"/>
  <c r="AG921" i="31"/>
  <c r="U921" i="31"/>
  <c r="R920" i="31"/>
  <c r="T920" i="31" s="1"/>
  <c r="AE920" i="31"/>
  <c r="AF920" i="31" s="1"/>
  <c r="Z895" i="31"/>
  <c r="AG894" i="31"/>
  <c r="AG890" i="31"/>
  <c r="S874" i="31"/>
  <c r="X874" i="31" s="1"/>
  <c r="T874" i="31"/>
  <c r="W858" i="31"/>
  <c r="AE858" i="31" s="1"/>
  <c r="AF858" i="31" s="1"/>
  <c r="W850" i="31"/>
  <c r="T850" i="31"/>
  <c r="S847" i="31"/>
  <c r="V847" i="31"/>
  <c r="S839" i="31"/>
  <c r="X839" i="31" s="1"/>
  <c r="Z839" i="31"/>
  <c r="V839" i="31"/>
  <c r="AG834" i="31"/>
  <c r="U828" i="31"/>
  <c r="Z828" i="31"/>
  <c r="V828" i="31"/>
  <c r="S826" i="31"/>
  <c r="X826" i="31" s="1"/>
  <c r="AB826" i="31" s="1"/>
  <c r="AC826" i="31" s="1"/>
  <c r="AD826" i="31" s="1"/>
  <c r="AG826" i="31"/>
  <c r="S823" i="31"/>
  <c r="Y823" i="31" s="1"/>
  <c r="Z823" i="31"/>
  <c r="AG818" i="31"/>
  <c r="S803" i="31"/>
  <c r="W803" i="31"/>
  <c r="AE803" i="31" s="1"/>
  <c r="AF803" i="31" s="1"/>
  <c r="S799" i="31"/>
  <c r="W799" i="31"/>
  <c r="S798" i="31"/>
  <c r="X798" i="31" s="1"/>
  <c r="AG798" i="31"/>
  <c r="S787" i="31"/>
  <c r="Z787" i="31"/>
  <c r="S782" i="31"/>
  <c r="X782" i="31" s="1"/>
  <c r="AB782" i="31" s="1"/>
  <c r="AC782" i="31" s="1"/>
  <c r="AD782" i="31" s="1"/>
  <c r="T782" i="31"/>
  <c r="V751" i="31"/>
  <c r="S751" i="31"/>
  <c r="X751" i="31" s="1"/>
  <c r="W751" i="31"/>
  <c r="AE751" i="31" s="1"/>
  <c r="AF751" i="31" s="1"/>
  <c r="T711" i="31"/>
  <c r="S711" i="31"/>
  <c r="Y711" i="31" s="1"/>
  <c r="W711" i="31"/>
  <c r="AE711" i="31" s="1"/>
  <c r="AF711" i="31" s="1"/>
  <c r="Z711" i="31"/>
  <c r="V696" i="31"/>
  <c r="Z696" i="31"/>
  <c r="T686" i="31"/>
  <c r="AG686" i="31"/>
  <c r="T675" i="31"/>
  <c r="Z675" i="31"/>
  <c r="V675" i="31"/>
  <c r="W675" i="31"/>
  <c r="AE675" i="31" s="1"/>
  <c r="AF675" i="31" s="1"/>
  <c r="T643" i="31"/>
  <c r="W643" i="31"/>
  <c r="AE643" i="31" s="1"/>
  <c r="AF643" i="31" s="1"/>
  <c r="Z643" i="31"/>
  <c r="V643" i="31"/>
  <c r="V515" i="31"/>
  <c r="Z515" i="31"/>
  <c r="T502" i="31"/>
  <c r="S502" i="31"/>
  <c r="V502" i="31"/>
  <c r="Z502" i="31"/>
  <c r="T490" i="31"/>
  <c r="V490" i="31"/>
  <c r="W490" i="31"/>
  <c r="AE490" i="31" s="1"/>
  <c r="AF490" i="31" s="1"/>
  <c r="Z490" i="31"/>
  <c r="U403" i="31"/>
  <c r="S403" i="31"/>
  <c r="X403" i="31" s="1"/>
  <c r="AG403" i="31"/>
  <c r="T403" i="31"/>
  <c r="Z403" i="31"/>
  <c r="V403" i="31"/>
  <c r="W403" i="31"/>
  <c r="AE403" i="31" s="1"/>
  <c r="AF403" i="31" s="1"/>
  <c r="R401" i="31"/>
  <c r="W401" i="31" s="1"/>
  <c r="AE401" i="31"/>
  <c r="AF401" i="31" s="1"/>
  <c r="S348" i="31"/>
  <c r="Y348" i="31" s="1"/>
  <c r="Z348" i="31"/>
  <c r="T348" i="31"/>
  <c r="V348" i="31"/>
  <c r="AG348" i="31"/>
  <c r="S328" i="31"/>
  <c r="X328" i="31" s="1"/>
  <c r="V328" i="31"/>
  <c r="AG328" i="31"/>
  <c r="W328" i="31"/>
  <c r="AE328" i="31" s="1"/>
  <c r="AF328" i="31" s="1"/>
  <c r="U86" i="31"/>
  <c r="S86" i="31"/>
  <c r="X86" i="31" s="1"/>
  <c r="T86" i="31"/>
  <c r="Z86" i="31"/>
  <c r="V86" i="31"/>
  <c r="W86" i="31"/>
  <c r="AE86" i="31" s="1"/>
  <c r="AF86" i="31" s="1"/>
  <c r="AG86" i="31"/>
  <c r="T70" i="31"/>
  <c r="V70" i="31"/>
  <c r="S65" i="31"/>
  <c r="V65" i="31"/>
  <c r="Y65" i="31"/>
  <c r="R60" i="31"/>
  <c r="U60" i="31" s="1"/>
  <c r="T31" i="31"/>
  <c r="V31" i="31"/>
  <c r="AG31" i="31"/>
  <c r="W31" i="31"/>
  <c r="AE31" i="31" s="1"/>
  <c r="AF31" i="31" s="1"/>
  <c r="Z31" i="31"/>
  <c r="S27" i="31"/>
  <c r="X27" i="31"/>
  <c r="AG27" i="31"/>
  <c r="S23" i="31"/>
  <c r="X23" i="31" s="1"/>
  <c r="T23" i="31"/>
  <c r="W23" i="31"/>
  <c r="AE23" i="31" s="1"/>
  <c r="AF23" i="31" s="1"/>
  <c r="T1214" i="31"/>
  <c r="Z1214" i="31"/>
  <c r="T1198" i="31"/>
  <c r="Z1198" i="31"/>
  <c r="T1182" i="31"/>
  <c r="Z1182" i="31"/>
  <c r="T1166" i="31"/>
  <c r="Z1166" i="31"/>
  <c r="T1150" i="31"/>
  <c r="Z1150" i="31"/>
  <c r="T1134" i="31"/>
  <c r="Z1134" i="31"/>
  <c r="W1122" i="31"/>
  <c r="AE1122" i="31" s="1"/>
  <c r="AF1122" i="31" s="1"/>
  <c r="T1118" i="31"/>
  <c r="Z1118" i="31"/>
  <c r="W1106" i="31"/>
  <c r="AE1106" i="31" s="1"/>
  <c r="AF1106" i="31" s="1"/>
  <c r="T1102" i="31"/>
  <c r="Z1102" i="31"/>
  <c r="W1090" i="31"/>
  <c r="AE1090" i="31" s="1"/>
  <c r="AF1090" i="31" s="1"/>
  <c r="T1086" i="31"/>
  <c r="Z1086" i="31"/>
  <c r="W1074" i="31"/>
  <c r="AE1074" i="31" s="1"/>
  <c r="AF1074" i="31" s="1"/>
  <c r="T1070" i="31"/>
  <c r="Z1070" i="31"/>
  <c r="W1058" i="31"/>
  <c r="AE1058" i="31" s="1"/>
  <c r="AF1058" i="31" s="1"/>
  <c r="T1054" i="31"/>
  <c r="Z1054" i="31"/>
  <c r="Y1017" i="31"/>
  <c r="S1016" i="31"/>
  <c r="Y1016" i="31" s="1"/>
  <c r="AG1016" i="31"/>
  <c r="Z1000" i="31"/>
  <c r="U972" i="31"/>
  <c r="Z972" i="31"/>
  <c r="X934" i="31"/>
  <c r="U931" i="31"/>
  <c r="Y931" i="31"/>
  <c r="U928" i="31"/>
  <c r="T928" i="31"/>
  <c r="W923" i="31"/>
  <c r="AE923" i="31" s="1"/>
  <c r="AF923" i="31" s="1"/>
  <c r="V919" i="31"/>
  <c r="W910" i="31"/>
  <c r="AE910" i="31" s="1"/>
  <c r="AF910" i="31" s="1"/>
  <c r="X910" i="31"/>
  <c r="V895" i="31"/>
  <c r="S894" i="31"/>
  <c r="X894" i="31" s="1"/>
  <c r="AG886" i="31"/>
  <c r="W886" i="31"/>
  <c r="AE886" i="31" s="1"/>
  <c r="AF886" i="31" s="1"/>
  <c r="AG862" i="31"/>
  <c r="S862" i="31"/>
  <c r="X862" i="31" s="1"/>
  <c r="S842" i="31"/>
  <c r="T842" i="31"/>
  <c r="U812" i="31"/>
  <c r="Z812" i="31"/>
  <c r="Z791" i="31"/>
  <c r="R783" i="31"/>
  <c r="X783" i="31" s="1"/>
  <c r="AE783" i="31"/>
  <c r="AF783" i="31" s="1"/>
  <c r="S763" i="31"/>
  <c r="Y763" i="31" s="1"/>
  <c r="W727" i="31"/>
  <c r="AE727" i="31" s="1"/>
  <c r="AF727" i="31" s="1"/>
  <c r="V727" i="31"/>
  <c r="Z727" i="31"/>
  <c r="Z712" i="31"/>
  <c r="V712" i="31"/>
  <c r="W626" i="31"/>
  <c r="AE626" i="31" s="1"/>
  <c r="AF626" i="31" s="1"/>
  <c r="S626" i="31"/>
  <c r="W614" i="31"/>
  <c r="AE614" i="31" s="1"/>
  <c r="AF614" i="31" s="1"/>
  <c r="S561" i="31"/>
  <c r="X561" i="31" s="1"/>
  <c r="AG561" i="31"/>
  <c r="U543" i="31"/>
  <c r="V543" i="31"/>
  <c r="Z543" i="31"/>
  <c r="U539" i="31"/>
  <c r="T518" i="31"/>
  <c r="S518" i="31"/>
  <c r="V518" i="31"/>
  <c r="W518" i="31"/>
  <c r="AE518" i="31" s="1"/>
  <c r="AF518" i="31" s="1"/>
  <c r="T513" i="31"/>
  <c r="AG513" i="31"/>
  <c r="V507" i="31"/>
  <c r="Z507" i="31"/>
  <c r="T467" i="31"/>
  <c r="S467" i="31"/>
  <c r="X467" i="31" s="1"/>
  <c r="AG467" i="31"/>
  <c r="V467" i="31"/>
  <c r="R464" i="31"/>
  <c r="T464" i="31" s="1"/>
  <c r="U415" i="31"/>
  <c r="W415" i="31"/>
  <c r="AE415" i="31" s="1"/>
  <c r="AF415" i="31" s="1"/>
  <c r="AG415" i="31"/>
  <c r="S415" i="31"/>
  <c r="X415" i="31"/>
  <c r="AB415" i="31" s="1"/>
  <c r="AC415" i="31" s="1"/>
  <c r="AD415" i="31" s="1"/>
  <c r="V415" i="31"/>
  <c r="Z415" i="31"/>
  <c r="U329" i="31"/>
  <c r="W329" i="31"/>
  <c r="AE329" i="31" s="1"/>
  <c r="AF329" i="31" s="1"/>
  <c r="S329" i="31"/>
  <c r="Y329" i="31" s="1"/>
  <c r="Z329" i="31"/>
  <c r="T326" i="31"/>
  <c r="U326" i="31"/>
  <c r="Z326" i="31"/>
  <c r="U312" i="31"/>
  <c r="T312" i="31"/>
  <c r="Z312" i="31"/>
  <c r="V312" i="31"/>
  <c r="W312" i="31"/>
  <c r="AE312" i="31" s="1"/>
  <c r="AF312" i="31" s="1"/>
  <c r="X312" i="31"/>
  <c r="AB312" i="31" s="1"/>
  <c r="AC312" i="31" s="1"/>
  <c r="AD312" i="31" s="1"/>
  <c r="S312" i="31"/>
  <c r="AG312" i="31"/>
  <c r="U308" i="31"/>
  <c r="S308" i="31"/>
  <c r="Y308" i="31" s="1"/>
  <c r="Z308" i="31"/>
  <c r="T308" i="31"/>
  <c r="AG308" i="31"/>
  <c r="V305" i="31"/>
  <c r="W305" i="31"/>
  <c r="AE305" i="31" s="1"/>
  <c r="AF305" i="31" s="1"/>
  <c r="Z305" i="31"/>
  <c r="U269" i="31"/>
  <c r="Z269" i="31"/>
  <c r="AG269" i="31"/>
  <c r="T269" i="31"/>
  <c r="S222" i="31"/>
  <c r="Y222" i="31" s="1"/>
  <c r="W222" i="31"/>
  <c r="AE222" i="31" s="1"/>
  <c r="AF222" i="31" s="1"/>
  <c r="AG222" i="31"/>
  <c r="W189" i="31"/>
  <c r="AG189" i="31"/>
  <c r="U131" i="31"/>
  <c r="Z131" i="31"/>
  <c r="V131" i="31"/>
  <c r="AG131" i="31"/>
  <c r="T131" i="31"/>
  <c r="W890" i="31"/>
  <c r="S890" i="31"/>
  <c r="X890" i="31" s="1"/>
  <c r="AB890" i="31" s="1"/>
  <c r="AC890" i="31" s="1"/>
  <c r="AD890" i="31" s="1"/>
  <c r="U884" i="31"/>
  <c r="V884" i="31"/>
  <c r="S879" i="31"/>
  <c r="Z879" i="31"/>
  <c r="U868" i="31"/>
  <c r="Z868" i="31"/>
  <c r="S863" i="31"/>
  <c r="V863" i="31"/>
  <c r="S858" i="31"/>
  <c r="X858" i="31"/>
  <c r="S855" i="31"/>
  <c r="Z855" i="31"/>
  <c r="U844" i="31"/>
  <c r="V844" i="31"/>
  <c r="S834" i="31"/>
  <c r="X834" i="31" s="1"/>
  <c r="AB834" i="31" s="1"/>
  <c r="AC834" i="31" s="1"/>
  <c r="AD834" i="31" s="1"/>
  <c r="W834" i="31"/>
  <c r="T818" i="31"/>
  <c r="AB818" i="31" s="1"/>
  <c r="AC818" i="31" s="1"/>
  <c r="AD818" i="31" s="1"/>
  <c r="W818" i="31"/>
  <c r="AE818" i="31" s="1"/>
  <c r="AF818" i="31" s="1"/>
  <c r="S807" i="31"/>
  <c r="V807" i="31"/>
  <c r="AG742" i="31"/>
  <c r="T742" i="31"/>
  <c r="AB742" i="31" s="1"/>
  <c r="AC742" i="31" s="1"/>
  <c r="AD742" i="31" s="1"/>
  <c r="U728" i="31"/>
  <c r="Z728" i="31"/>
  <c r="T687" i="31"/>
  <c r="Z687" i="31"/>
  <c r="V687" i="31"/>
  <c r="W687" i="31"/>
  <c r="AE687" i="31" s="1"/>
  <c r="AF687" i="31" s="1"/>
  <c r="T679" i="31"/>
  <c r="V679" i="31"/>
  <c r="W679" i="31"/>
  <c r="AE679" i="31" s="1"/>
  <c r="AF679" i="31" s="1"/>
  <c r="Z679" i="31"/>
  <c r="T663" i="31"/>
  <c r="V663" i="31"/>
  <c r="W663" i="31"/>
  <c r="AE663" i="31" s="1"/>
  <c r="AF663" i="31" s="1"/>
  <c r="Z663" i="31"/>
  <c r="T654" i="31"/>
  <c r="AG654" i="31"/>
  <c r="S601" i="31"/>
  <c r="X601" i="31" s="1"/>
  <c r="AG601" i="31"/>
  <c r="V570" i="31"/>
  <c r="W570" i="31"/>
  <c r="AE570" i="31" s="1"/>
  <c r="AF570" i="31" s="1"/>
  <c r="Z570" i="31"/>
  <c r="S557" i="31"/>
  <c r="X557" i="31" s="1"/>
  <c r="T557" i="31"/>
  <c r="W557" i="31"/>
  <c r="AE557" i="31" s="1"/>
  <c r="AF557" i="31" s="1"/>
  <c r="X533" i="31"/>
  <c r="AG533" i="31"/>
  <c r="T514" i="31"/>
  <c r="V514" i="31"/>
  <c r="W514" i="31"/>
  <c r="AE514" i="31" s="1"/>
  <c r="AF514" i="31" s="1"/>
  <c r="S514" i="31"/>
  <c r="Z514" i="31"/>
  <c r="T483" i="31"/>
  <c r="V483" i="31"/>
  <c r="X483" i="31"/>
  <c r="Z483" i="31"/>
  <c r="AG483" i="31"/>
  <c r="S479" i="31"/>
  <c r="AG479" i="31"/>
  <c r="V479" i="31"/>
  <c r="Z479" i="31"/>
  <c r="W455" i="31"/>
  <c r="AE455" i="31" s="1"/>
  <c r="AF455" i="31" s="1"/>
  <c r="S455" i="31"/>
  <c r="X455" i="31" s="1"/>
  <c r="W423" i="31"/>
  <c r="AE423" i="31" s="1"/>
  <c r="AF423" i="31" s="1"/>
  <c r="X423" i="31"/>
  <c r="S416" i="31"/>
  <c r="W416" i="31"/>
  <c r="AE416" i="31" s="1"/>
  <c r="AF416" i="31" s="1"/>
  <c r="R404" i="31"/>
  <c r="T404" i="31" s="1"/>
  <c r="U391" i="31"/>
  <c r="S391" i="31"/>
  <c r="X391" i="31"/>
  <c r="AG391" i="31"/>
  <c r="T391" i="31"/>
  <c r="Z391" i="31"/>
  <c r="V391" i="31"/>
  <c r="W391" i="31"/>
  <c r="AE391" i="31" s="1"/>
  <c r="AF391" i="31" s="1"/>
  <c r="T370" i="31"/>
  <c r="AG370" i="31"/>
  <c r="AG358" i="31"/>
  <c r="T358" i="31"/>
  <c r="U358" i="31"/>
  <c r="Z358" i="31"/>
  <c r="U304" i="31"/>
  <c r="S304" i="31"/>
  <c r="T304" i="31"/>
  <c r="Z304" i="31"/>
  <c r="V304" i="31"/>
  <c r="W304" i="31"/>
  <c r="AE304" i="31" s="1"/>
  <c r="AF304" i="31" s="1"/>
  <c r="U302" i="31"/>
  <c r="V302" i="31"/>
  <c r="Z302" i="31"/>
  <c r="S243" i="31"/>
  <c r="X243" i="31" s="1"/>
  <c r="Z243" i="31"/>
  <c r="T243" i="31"/>
  <c r="AG243" i="31"/>
  <c r="V243" i="31"/>
  <c r="S153" i="31"/>
  <c r="X153" i="31" s="1"/>
  <c r="AG153" i="31"/>
  <c r="T153" i="31"/>
  <c r="V153" i="31"/>
  <c r="Z153" i="31"/>
  <c r="AB726" i="31"/>
  <c r="AC726" i="31" s="1"/>
  <c r="AD726" i="31" s="1"/>
  <c r="T719" i="31"/>
  <c r="S719" i="31"/>
  <c r="T699" i="31"/>
  <c r="Z699" i="31"/>
  <c r="T695" i="31"/>
  <c r="V695" i="31"/>
  <c r="T691" i="31"/>
  <c r="W691" i="31"/>
  <c r="AE691" i="31" s="1"/>
  <c r="AF691" i="31" s="1"/>
  <c r="T683" i="31"/>
  <c r="S683" i="31"/>
  <c r="Y683" i="31" s="1"/>
  <c r="V656" i="31"/>
  <c r="Z656" i="31"/>
  <c r="T651" i="31"/>
  <c r="S651" i="31"/>
  <c r="X651" i="31" s="1"/>
  <c r="V651" i="31"/>
  <c r="V622" i="31"/>
  <c r="AG622" i="31"/>
  <c r="U615" i="31"/>
  <c r="Z615" i="31"/>
  <c r="R602" i="31"/>
  <c r="S586" i="31"/>
  <c r="V586" i="31"/>
  <c r="S577" i="31"/>
  <c r="X577" i="31" s="1"/>
  <c r="AG577" i="31"/>
  <c r="R562" i="31"/>
  <c r="T562" i="31" s="1"/>
  <c r="S549" i="31"/>
  <c r="X549" i="31" s="1"/>
  <c r="T549" i="31"/>
  <c r="S545" i="31"/>
  <c r="X545" i="31" s="1"/>
  <c r="AG545" i="31"/>
  <c r="T541" i="31"/>
  <c r="AB541" i="31" s="1"/>
  <c r="AC541" i="31" s="1"/>
  <c r="AD541" i="31" s="1"/>
  <c r="W541" i="31"/>
  <c r="S530" i="31"/>
  <c r="V530" i="31"/>
  <c r="W530" i="31"/>
  <c r="AE530" i="31" s="1"/>
  <c r="AF530" i="31" s="1"/>
  <c r="T526" i="31"/>
  <c r="V526" i="31"/>
  <c r="W526" i="31"/>
  <c r="AE526" i="31" s="1"/>
  <c r="AF526" i="31" s="1"/>
  <c r="T510" i="31"/>
  <c r="W510" i="31"/>
  <c r="AE510" i="31" s="1"/>
  <c r="AF510" i="31" s="1"/>
  <c r="Z510" i="31"/>
  <c r="T506" i="31"/>
  <c r="Z506" i="31"/>
  <c r="S506" i="31"/>
  <c r="T498" i="31"/>
  <c r="V498" i="31"/>
  <c r="W498" i="31"/>
  <c r="AE498" i="31" s="1"/>
  <c r="AF498" i="31" s="1"/>
  <c r="T494" i="31"/>
  <c r="S494" i="31"/>
  <c r="Y494" i="31" s="1"/>
  <c r="Z494" i="31"/>
  <c r="S480" i="31"/>
  <c r="Y480" i="31" s="1"/>
  <c r="W480" i="31"/>
  <c r="AE480" i="31" s="1"/>
  <c r="AF480" i="31" s="1"/>
  <c r="S447" i="31"/>
  <c r="W447" i="31"/>
  <c r="AE447" i="31" s="1"/>
  <c r="AF447" i="31" s="1"/>
  <c r="V447" i="31"/>
  <c r="Z447" i="31"/>
  <c r="V435" i="31"/>
  <c r="AG435" i="31"/>
  <c r="T435" i="31"/>
  <c r="AB435" i="31" s="1"/>
  <c r="AC435" i="31" s="1"/>
  <c r="AD435" i="31" s="1"/>
  <c r="X435" i="31"/>
  <c r="U399" i="31"/>
  <c r="W399" i="31"/>
  <c r="AE399" i="31" s="1"/>
  <c r="AF399" i="31" s="1"/>
  <c r="S399" i="31"/>
  <c r="X399" i="31" s="1"/>
  <c r="AG399" i="31"/>
  <c r="T399" i="31"/>
  <c r="V399" i="31"/>
  <c r="AG390" i="31"/>
  <c r="T390" i="31"/>
  <c r="U383" i="31"/>
  <c r="S383" i="31"/>
  <c r="X383" i="31" s="1"/>
  <c r="Z383" i="31"/>
  <c r="T383" i="31"/>
  <c r="AG383" i="31"/>
  <c r="U375" i="31"/>
  <c r="T375" i="31"/>
  <c r="AG375" i="31"/>
  <c r="V375" i="31"/>
  <c r="S375" i="31"/>
  <c r="X375" i="31" s="1"/>
  <c r="W375" i="31"/>
  <c r="AE375" i="31" s="1"/>
  <c r="AF375" i="31" s="1"/>
  <c r="R352" i="31"/>
  <c r="S317" i="31"/>
  <c r="W317" i="31"/>
  <c r="AE317" i="31" s="1"/>
  <c r="AF317" i="31" s="1"/>
  <c r="Z317" i="31"/>
  <c r="U316" i="31"/>
  <c r="W316" i="31"/>
  <c r="AE316" i="31" s="1"/>
  <c r="AF316" i="31" s="1"/>
  <c r="AG316" i="31"/>
  <c r="S316" i="31"/>
  <c r="X316" i="31"/>
  <c r="AB316" i="31" s="1"/>
  <c r="AC316" i="31" s="1"/>
  <c r="AD316" i="31" s="1"/>
  <c r="V316" i="31"/>
  <c r="Z316" i="31"/>
  <c r="U300" i="31"/>
  <c r="T300" i="31"/>
  <c r="AB300" i="31" s="1"/>
  <c r="AC300" i="31" s="1"/>
  <c r="AD300" i="31" s="1"/>
  <c r="Z300" i="31"/>
  <c r="V300" i="31"/>
  <c r="AG300" i="31"/>
  <c r="S300" i="31"/>
  <c r="W300" i="31"/>
  <c r="AE300" i="31" s="1"/>
  <c r="AF300" i="31" s="1"/>
  <c r="V286" i="31"/>
  <c r="Z286" i="31"/>
  <c r="U237" i="31"/>
  <c r="Z237" i="31"/>
  <c r="T237" i="31"/>
  <c r="AG237" i="31"/>
  <c r="AE163" i="31"/>
  <c r="AF163" i="31" s="1"/>
  <c r="R163" i="31"/>
  <c r="Z158" i="31"/>
  <c r="S158" i="31"/>
  <c r="Y158" i="31" s="1"/>
  <c r="W90" i="31"/>
  <c r="AE90" i="31" s="1"/>
  <c r="AF90" i="31" s="1"/>
  <c r="S90" i="31"/>
  <c r="W1024" i="31"/>
  <c r="AE1024" i="31" s="1"/>
  <c r="AF1024" i="31" s="1"/>
  <c r="W966" i="31"/>
  <c r="AE966" i="31" s="1"/>
  <c r="AF966" i="31" s="1"/>
  <c r="AB774" i="31"/>
  <c r="AC774" i="31" s="1"/>
  <c r="AD774" i="31" s="1"/>
  <c r="S766" i="31"/>
  <c r="X766" i="31"/>
  <c r="T723" i="31"/>
  <c r="W723" i="31"/>
  <c r="AE723" i="31" s="1"/>
  <c r="AF723" i="31" s="1"/>
  <c r="Z719" i="31"/>
  <c r="T703" i="31"/>
  <c r="W703" i="31"/>
  <c r="AE703" i="31" s="1"/>
  <c r="AF703" i="31" s="1"/>
  <c r="W699" i="31"/>
  <c r="AE699" i="31" s="1"/>
  <c r="AF699" i="31" s="1"/>
  <c r="Z695" i="31"/>
  <c r="Z691" i="31"/>
  <c r="Z683" i="31"/>
  <c r="T670" i="31"/>
  <c r="AG670" i="31"/>
  <c r="T659" i="31"/>
  <c r="W659" i="31"/>
  <c r="AE659" i="31" s="1"/>
  <c r="AF659" i="31" s="1"/>
  <c r="Z659" i="31"/>
  <c r="T655" i="31"/>
  <c r="Z655" i="31"/>
  <c r="S655" i="31"/>
  <c r="Y655" i="31" s="1"/>
  <c r="T647" i="31"/>
  <c r="V647" i="31"/>
  <c r="W647" i="31"/>
  <c r="AE647" i="31" s="1"/>
  <c r="AF647" i="31" s="1"/>
  <c r="T635" i="31"/>
  <c r="W635" i="31"/>
  <c r="AE635" i="31" s="1"/>
  <c r="AF635" i="31" s="1"/>
  <c r="Z635" i="31"/>
  <c r="Z622" i="31"/>
  <c r="W622" i="31"/>
  <c r="AE622" i="31" s="1"/>
  <c r="AF622" i="31" s="1"/>
  <c r="S618" i="31"/>
  <c r="W618" i="31"/>
  <c r="AE618" i="31" s="1"/>
  <c r="AF618" i="31" s="1"/>
  <c r="Z618" i="31"/>
  <c r="V594" i="31"/>
  <c r="W594" i="31"/>
  <c r="AE594" i="31" s="1"/>
  <c r="AF594" i="31" s="1"/>
  <c r="S573" i="31"/>
  <c r="X573" i="31" s="1"/>
  <c r="AB573" i="31" s="1"/>
  <c r="AC573" i="31" s="1"/>
  <c r="AD573" i="31" s="1"/>
  <c r="W573" i="31"/>
  <c r="AE573" i="31" s="1"/>
  <c r="AF573" i="31" s="1"/>
  <c r="AG573" i="31"/>
  <c r="V538" i="31"/>
  <c r="W538" i="31"/>
  <c r="AE538" i="31" s="1"/>
  <c r="AF538" i="31" s="1"/>
  <c r="S529" i="31"/>
  <c r="AG529" i="31"/>
  <c r="T529" i="31"/>
  <c r="V523" i="31"/>
  <c r="Z523" i="31"/>
  <c r="T522" i="31"/>
  <c r="W522" i="31"/>
  <c r="AE522" i="31" s="1"/>
  <c r="AF522" i="31" s="1"/>
  <c r="Z522" i="31"/>
  <c r="T486" i="31"/>
  <c r="W486" i="31"/>
  <c r="AE486" i="31" s="1"/>
  <c r="AF486" i="31" s="1"/>
  <c r="V486" i="31"/>
  <c r="Z486" i="31"/>
  <c r="W475" i="31"/>
  <c r="AE475" i="31" s="1"/>
  <c r="AF475" i="31" s="1"/>
  <c r="Y445" i="31"/>
  <c r="T445" i="31"/>
  <c r="X445" i="31"/>
  <c r="S431" i="31"/>
  <c r="X431" i="31" s="1"/>
  <c r="AB431" i="31" s="1"/>
  <c r="AC431" i="31" s="1"/>
  <c r="AD431" i="31" s="1"/>
  <c r="V431" i="31"/>
  <c r="Z431" i="31"/>
  <c r="AG431" i="31"/>
  <c r="U387" i="31"/>
  <c r="S387" i="31"/>
  <c r="X387" i="31" s="1"/>
  <c r="Z387" i="31"/>
  <c r="T387" i="31"/>
  <c r="AG387" i="31"/>
  <c r="V387" i="31"/>
  <c r="V376" i="31"/>
  <c r="Z376" i="31"/>
  <c r="U367" i="31"/>
  <c r="V367" i="31"/>
  <c r="W367" i="31"/>
  <c r="AE367" i="31" s="1"/>
  <c r="AF367" i="31" s="1"/>
  <c r="T367" i="31"/>
  <c r="X367" i="31"/>
  <c r="S361" i="31"/>
  <c r="Z361" i="31"/>
  <c r="U361" i="31"/>
  <c r="S332" i="31"/>
  <c r="X332" i="31" s="1"/>
  <c r="Z332" i="31"/>
  <c r="T332" i="31"/>
  <c r="AG332" i="31"/>
  <c r="S321" i="31"/>
  <c r="Y321" i="31" s="1"/>
  <c r="V321" i="31"/>
  <c r="W321" i="31"/>
  <c r="AE321" i="31" s="1"/>
  <c r="AF321" i="31" s="1"/>
  <c r="T275" i="31"/>
  <c r="V275" i="31"/>
  <c r="Z275" i="31"/>
  <c r="S275" i="31"/>
  <c r="X275" i="31" s="1"/>
  <c r="AG275" i="31"/>
  <c r="S259" i="31"/>
  <c r="X259" i="31" s="1"/>
  <c r="Z259" i="31"/>
  <c r="T259" i="31"/>
  <c r="AG259" i="31"/>
  <c r="T253" i="31"/>
  <c r="U253" i="31"/>
  <c r="Z253" i="31"/>
  <c r="AG253" i="31"/>
  <c r="T226" i="31"/>
  <c r="V226" i="31"/>
  <c r="Z226" i="31"/>
  <c r="AG226" i="31"/>
  <c r="S226" i="31"/>
  <c r="X226" i="31" s="1"/>
  <c r="AG221" i="31"/>
  <c r="T221" i="31"/>
  <c r="Z174" i="31"/>
  <c r="S174" i="31"/>
  <c r="Y174" i="31" s="1"/>
  <c r="S161" i="31"/>
  <c r="AG161" i="31"/>
  <c r="T161" i="31"/>
  <c r="T143" i="31"/>
  <c r="Z143" i="31"/>
  <c r="AG143" i="31"/>
  <c r="V143" i="31"/>
  <c r="S127" i="31"/>
  <c r="Z127" i="31"/>
  <c r="T127" i="31"/>
  <c r="S120" i="31"/>
  <c r="W120" i="31"/>
  <c r="AE120" i="31" s="1"/>
  <c r="AF120" i="31" s="1"/>
  <c r="Z120" i="31"/>
  <c r="U120" i="31"/>
  <c r="V119" i="31"/>
  <c r="S119" i="31"/>
  <c r="Y119" i="31" s="1"/>
  <c r="W119" i="31"/>
  <c r="AE119" i="31" s="1"/>
  <c r="AF119" i="31" s="1"/>
  <c r="AG119" i="31"/>
  <c r="S107" i="31"/>
  <c r="W107" i="31"/>
  <c r="AE107" i="31" s="1"/>
  <c r="AF107" i="31" s="1"/>
  <c r="Z107" i="31"/>
  <c r="T98" i="31"/>
  <c r="X98" i="31"/>
  <c r="AG98" i="31"/>
  <c r="W915" i="31"/>
  <c r="AE915" i="31" s="1"/>
  <c r="AF915" i="31" s="1"/>
  <c r="AE619" i="31"/>
  <c r="AF619" i="31" s="1"/>
  <c r="T613" i="31"/>
  <c r="AB613" i="31" s="1"/>
  <c r="AC613" i="31" s="1"/>
  <c r="AD613" i="31" s="1"/>
  <c r="T605" i="31"/>
  <c r="AB605" i="31" s="1"/>
  <c r="AC605" i="31" s="1"/>
  <c r="AD605" i="31" s="1"/>
  <c r="T589" i="31"/>
  <c r="T581" i="31"/>
  <c r="AB581" i="31" s="1"/>
  <c r="AC581" i="31" s="1"/>
  <c r="AD581" i="31" s="1"/>
  <c r="T565" i="31"/>
  <c r="AB565" i="31" s="1"/>
  <c r="AC565" i="31" s="1"/>
  <c r="AD565" i="31" s="1"/>
  <c r="AG505" i="31"/>
  <c r="Z491" i="31"/>
  <c r="W479" i="31"/>
  <c r="AE479" i="31" s="1"/>
  <c r="AF479" i="31" s="1"/>
  <c r="R471" i="31"/>
  <c r="W451" i="31"/>
  <c r="AE451" i="31" s="1"/>
  <c r="AF451" i="31" s="1"/>
  <c r="S432" i="31"/>
  <c r="U425" i="31"/>
  <c r="U419" i="31"/>
  <c r="V419" i="31"/>
  <c r="U411" i="31"/>
  <c r="V411" i="31"/>
  <c r="X411" i="31"/>
  <c r="AG411" i="31"/>
  <c r="U407" i="31"/>
  <c r="V407" i="31"/>
  <c r="AG407" i="31"/>
  <c r="X407" i="31"/>
  <c r="W400" i="31"/>
  <c r="AE400" i="31" s="1"/>
  <c r="AF400" i="31" s="1"/>
  <c r="T386" i="31"/>
  <c r="W364" i="31"/>
  <c r="AE364" i="31" s="1"/>
  <c r="AF364" i="31" s="1"/>
  <c r="S360" i="31"/>
  <c r="Y360" i="31" s="1"/>
  <c r="AG360" i="31"/>
  <c r="W349" i="31"/>
  <c r="AE349" i="31" s="1"/>
  <c r="AF349" i="31" s="1"/>
  <c r="Y342" i="31"/>
  <c r="T342" i="31"/>
  <c r="AB342" i="31" s="1"/>
  <c r="AC342" i="31" s="1"/>
  <c r="AD342" i="31" s="1"/>
  <c r="Z342" i="31"/>
  <c r="R336" i="31"/>
  <c r="W336" i="31" s="1"/>
  <c r="AE336" i="31" s="1"/>
  <c r="AF336" i="31" s="1"/>
  <c r="U320" i="31"/>
  <c r="W320" i="31"/>
  <c r="AE320" i="31" s="1"/>
  <c r="AF320" i="31" s="1"/>
  <c r="AG320" i="31"/>
  <c r="S320" i="31"/>
  <c r="X320" i="31"/>
  <c r="AB296" i="31"/>
  <c r="AC296" i="31" s="1"/>
  <c r="AD296" i="31" s="1"/>
  <c r="S240" i="31"/>
  <c r="Z240" i="31"/>
  <c r="U240" i="31"/>
  <c r="S178" i="31"/>
  <c r="X178" i="31" s="1"/>
  <c r="V178" i="31"/>
  <c r="Z178" i="31"/>
  <c r="T135" i="31"/>
  <c r="Z135" i="31"/>
  <c r="AG135" i="31"/>
  <c r="V135" i="31"/>
  <c r="AG80" i="31"/>
  <c r="T80" i="31"/>
  <c r="Z80" i="31"/>
  <c r="U80" i="31"/>
  <c r="W463" i="31"/>
  <c r="AE463" i="31" s="1"/>
  <c r="AF463" i="31" s="1"/>
  <c r="W435" i="31"/>
  <c r="AE435" i="31" s="1"/>
  <c r="AF435" i="31" s="1"/>
  <c r="U395" i="31"/>
  <c r="Z395" i="31"/>
  <c r="S395" i="31"/>
  <c r="X395" i="31" s="1"/>
  <c r="U379" i="31"/>
  <c r="V379" i="31"/>
  <c r="W379" i="31"/>
  <c r="W345" i="31"/>
  <c r="AE345" i="31" s="1"/>
  <c r="AF345" i="31" s="1"/>
  <c r="Y345" i="31"/>
  <c r="S301" i="31"/>
  <c r="W301" i="31"/>
  <c r="S293" i="31"/>
  <c r="Y293" i="31" s="1"/>
  <c r="V293" i="31"/>
  <c r="U292" i="31"/>
  <c r="T292" i="31"/>
  <c r="AG292" i="31"/>
  <c r="X292" i="31"/>
  <c r="Z292" i="31"/>
  <c r="U284" i="31"/>
  <c r="T284" i="31"/>
  <c r="Z284" i="31"/>
  <c r="V284" i="31"/>
  <c r="W284" i="31"/>
  <c r="AE284" i="31" s="1"/>
  <c r="AF284" i="31" s="1"/>
  <c r="X284" i="31"/>
  <c r="AB284" i="31" s="1"/>
  <c r="AC284" i="31" s="1"/>
  <c r="AD284" i="31" s="1"/>
  <c r="T263" i="31"/>
  <c r="X263" i="31"/>
  <c r="Z263" i="31"/>
  <c r="S256" i="31"/>
  <c r="Y256" i="31" s="1"/>
  <c r="Z256" i="31"/>
  <c r="U256" i="31"/>
  <c r="S231" i="31"/>
  <c r="X231" i="31" s="1"/>
  <c r="T231" i="31"/>
  <c r="T185" i="31"/>
  <c r="AB185" i="31" s="1"/>
  <c r="AC185" i="31" s="1"/>
  <c r="AD185" i="31" s="1"/>
  <c r="AG185" i="31"/>
  <c r="S169" i="31"/>
  <c r="X169" i="31" s="1"/>
  <c r="T169" i="31"/>
  <c r="AG169" i="31"/>
  <c r="Z162" i="31"/>
  <c r="S162" i="31"/>
  <c r="W162" i="31"/>
  <c r="AE162" i="31" s="1"/>
  <c r="AF162" i="31" s="1"/>
  <c r="R123" i="31"/>
  <c r="Z123" i="31" s="1"/>
  <c r="W483" i="31"/>
  <c r="AE483" i="31" s="1"/>
  <c r="AF483" i="31" s="1"/>
  <c r="W467" i="31"/>
  <c r="AE467" i="31" s="1"/>
  <c r="AF467" i="31" s="1"/>
  <c r="W431" i="31"/>
  <c r="AE431" i="31" s="1"/>
  <c r="AF431" i="31" s="1"/>
  <c r="V417" i="31"/>
  <c r="AE379" i="31"/>
  <c r="AF379" i="31" s="1"/>
  <c r="W348" i="31"/>
  <c r="AE348" i="31" s="1"/>
  <c r="AF348" i="31" s="1"/>
  <c r="W332" i="31"/>
  <c r="AE332" i="31" s="1"/>
  <c r="AF332" i="31" s="1"/>
  <c r="W308" i="31"/>
  <c r="AE308" i="31" s="1"/>
  <c r="AF308" i="31" s="1"/>
  <c r="U296" i="31"/>
  <c r="V296" i="31"/>
  <c r="S227" i="31"/>
  <c r="Y227" i="31" s="1"/>
  <c r="V218" i="31"/>
  <c r="W218" i="31"/>
  <c r="V210" i="31"/>
  <c r="W210" i="31"/>
  <c r="AE210" i="31" s="1"/>
  <c r="AF210" i="31" s="1"/>
  <c r="W198" i="31"/>
  <c r="AE198" i="31" s="1"/>
  <c r="AF198" i="31" s="1"/>
  <c r="AE178" i="31"/>
  <c r="AF178" i="31" s="1"/>
  <c r="S149" i="31"/>
  <c r="T149" i="31"/>
  <c r="V149" i="31"/>
  <c r="V133" i="31"/>
  <c r="X133" i="31"/>
  <c r="Z133" i="31"/>
  <c r="T99" i="31"/>
  <c r="Z99" i="31"/>
  <c r="V99" i="31"/>
  <c r="W99" i="31"/>
  <c r="AE99" i="31" s="1"/>
  <c r="AF99" i="31" s="1"/>
  <c r="S35" i="31"/>
  <c r="X35" i="31"/>
  <c r="AG35" i="31"/>
  <c r="T35" i="31"/>
  <c r="Z35" i="31"/>
  <c r="V35" i="31"/>
  <c r="W35" i="31"/>
  <c r="AE35" i="31" s="1"/>
  <c r="AF35" i="31" s="1"/>
  <c r="U272" i="31"/>
  <c r="W272" i="31"/>
  <c r="AE272" i="31" s="1"/>
  <c r="AF272" i="31" s="1"/>
  <c r="T247" i="31"/>
  <c r="X247" i="31"/>
  <c r="AE240" i="31"/>
  <c r="AF240" i="31" s="1"/>
  <c r="V224" i="31"/>
  <c r="Y224" i="31"/>
  <c r="S217" i="31"/>
  <c r="X217" i="31" s="1"/>
  <c r="T217" i="31"/>
  <c r="V186" i="31"/>
  <c r="W186" i="31"/>
  <c r="AE186" i="31" s="1"/>
  <c r="AF186" i="31" s="1"/>
  <c r="W149" i="31"/>
  <c r="AE149" i="31" s="1"/>
  <c r="AF149" i="31" s="1"/>
  <c r="V141" i="31"/>
  <c r="X141" i="31"/>
  <c r="Z141" i="31"/>
  <c r="V115" i="31"/>
  <c r="Z115" i="31"/>
  <c r="S115" i="31"/>
  <c r="W115" i="31"/>
  <c r="AE115" i="31" s="1"/>
  <c r="AF115" i="31" s="1"/>
  <c r="S114" i="31"/>
  <c r="T114" i="31"/>
  <c r="AB114" i="31" s="1"/>
  <c r="AC114" i="31" s="1"/>
  <c r="AD114" i="31" s="1"/>
  <c r="AG114" i="31"/>
  <c r="AE111" i="31"/>
  <c r="AF111" i="31" s="1"/>
  <c r="R111" i="31"/>
  <c r="R100" i="31"/>
  <c r="AE100" i="31"/>
  <c r="AF100" i="31" s="1"/>
  <c r="S64" i="31"/>
  <c r="V64" i="31"/>
  <c r="AG64" i="31"/>
  <c r="X64" i="31"/>
  <c r="W280" i="31"/>
  <c r="AE280" i="31" s="1"/>
  <c r="AF280" i="31" s="1"/>
  <c r="W259" i="31"/>
  <c r="AE259" i="31" s="1"/>
  <c r="AF259" i="31" s="1"/>
  <c r="W243" i="31"/>
  <c r="AE243" i="31" s="1"/>
  <c r="AF243" i="31" s="1"/>
  <c r="AE232" i="31"/>
  <c r="AF232" i="31" s="1"/>
  <c r="W231" i="31"/>
  <c r="AE231" i="31" s="1"/>
  <c r="AF231" i="31" s="1"/>
  <c r="W221" i="31"/>
  <c r="S156" i="31"/>
  <c r="Y156" i="31" s="1"/>
  <c r="T156" i="31"/>
  <c r="W153" i="31"/>
  <c r="AE153" i="31" s="1"/>
  <c r="AF153" i="31" s="1"/>
  <c r="W103" i="31"/>
  <c r="AE103" i="31" s="1"/>
  <c r="AF103" i="31" s="1"/>
  <c r="T68" i="31"/>
  <c r="Z68" i="31"/>
  <c r="AG68" i="31"/>
  <c r="AE64" i="31"/>
  <c r="AF64" i="31" s="1"/>
  <c r="R53" i="31"/>
  <c r="AG50" i="31"/>
  <c r="T50" i="31"/>
  <c r="U50" i="31"/>
  <c r="T33" i="31"/>
  <c r="Y33" i="31"/>
  <c r="W292" i="31"/>
  <c r="AE292" i="31" s="1"/>
  <c r="AF292" i="31" s="1"/>
  <c r="W275" i="31"/>
  <c r="AE275" i="31" s="1"/>
  <c r="AF275" i="31" s="1"/>
  <c r="W263" i="31"/>
  <c r="AE263" i="31" s="1"/>
  <c r="AF263" i="31" s="1"/>
  <c r="W247" i="31"/>
  <c r="AE247" i="31" s="1"/>
  <c r="AF247" i="31" s="1"/>
  <c r="W226" i="31"/>
  <c r="AE226" i="31" s="1"/>
  <c r="AF226" i="31" s="1"/>
  <c r="AE137" i="31"/>
  <c r="AF137" i="31" s="1"/>
  <c r="Z103" i="31"/>
  <c r="U95" i="31"/>
  <c r="Z95" i="31"/>
  <c r="T74" i="31"/>
  <c r="AB74" i="31" s="1"/>
  <c r="AC74" i="31" s="1"/>
  <c r="AD74" i="31" s="1"/>
  <c r="W74" i="31"/>
  <c r="AE74" i="31" s="1"/>
  <c r="AF74" i="31" s="1"/>
  <c r="S57" i="31"/>
  <c r="Y57" i="31"/>
  <c r="W94" i="31"/>
  <c r="AE94" i="31" s="1"/>
  <c r="AF94" i="31" s="1"/>
  <c r="AG56" i="31"/>
  <c r="V56" i="31"/>
  <c r="Y54" i="31"/>
  <c r="Y41" i="31"/>
  <c r="X39" i="31"/>
  <c r="Z37" i="31"/>
  <c r="W127" i="31"/>
  <c r="AE127" i="31" s="1"/>
  <c r="AF127" i="31" s="1"/>
  <c r="AG82" i="31"/>
  <c r="W56" i="31"/>
  <c r="AE56" i="31" s="1"/>
  <c r="AF56" i="31" s="1"/>
  <c r="AE45" i="31"/>
  <c r="AF45" i="31" s="1"/>
  <c r="AG42" i="31"/>
  <c r="U42" i="31"/>
  <c r="W42" i="31"/>
  <c r="AE42" i="31" s="1"/>
  <c r="AF42" i="31" s="1"/>
  <c r="V1780" i="31"/>
  <c r="Z1780" i="31"/>
  <c r="S1780" i="31"/>
  <c r="Y1780" i="31" s="1"/>
  <c r="W1780" i="31"/>
  <c r="AE1780" i="31" s="1"/>
  <c r="AF1780" i="31" s="1"/>
  <c r="T1780" i="31"/>
  <c r="AG1780" i="31"/>
  <c r="U1780" i="31"/>
  <c r="V1728" i="31"/>
  <c r="Z1728" i="31"/>
  <c r="S1728" i="31"/>
  <c r="Y1728" i="31" s="1"/>
  <c r="W1728" i="31"/>
  <c r="AE1728" i="31" s="1"/>
  <c r="AF1728" i="31" s="1"/>
  <c r="AG1728" i="31"/>
  <c r="T1728" i="31"/>
  <c r="U1728" i="31"/>
  <c r="V1716" i="31"/>
  <c r="Z1716" i="31"/>
  <c r="T1716" i="31"/>
  <c r="S1716" i="31"/>
  <c r="X1716" i="31" s="1"/>
  <c r="W1716" i="31"/>
  <c r="AE1716" i="31" s="1"/>
  <c r="AF1716" i="31" s="1"/>
  <c r="AG1716" i="31"/>
  <c r="U1716" i="31"/>
  <c r="Y1716" i="31"/>
  <c r="V1696" i="31"/>
  <c r="Z1696" i="31"/>
  <c r="AG1696" i="31"/>
  <c r="S1696" i="31"/>
  <c r="X1696" i="31" s="1"/>
  <c r="W1696" i="31"/>
  <c r="AE1696" i="31" s="1"/>
  <c r="AF1696" i="31" s="1"/>
  <c r="T1696" i="31"/>
  <c r="U1696" i="31"/>
  <c r="Y1696" i="31"/>
  <c r="V1684" i="31"/>
  <c r="Z1684" i="31"/>
  <c r="T1684" i="31"/>
  <c r="S1684" i="31"/>
  <c r="X1684" i="31" s="1"/>
  <c r="W1684" i="31"/>
  <c r="AE1684" i="31" s="1"/>
  <c r="AF1684" i="31" s="1"/>
  <c r="AG1684" i="31"/>
  <c r="U1684" i="31"/>
  <c r="Y1684" i="31"/>
  <c r="S1627" i="31"/>
  <c r="X1627" i="31" s="1"/>
  <c r="W1627" i="31"/>
  <c r="AE1627" i="31" s="1"/>
  <c r="AF1627" i="31" s="1"/>
  <c r="T1627" i="31"/>
  <c r="AG1627" i="31"/>
  <c r="Z1627" i="31"/>
  <c r="U1627" i="31"/>
  <c r="V1627" i="31"/>
  <c r="S1563" i="31"/>
  <c r="X1563" i="31" s="1"/>
  <c r="W1563" i="31"/>
  <c r="AE1563" i="31" s="1"/>
  <c r="AF1563" i="31" s="1"/>
  <c r="T1563" i="31"/>
  <c r="AG1563" i="31"/>
  <c r="Z1563" i="31"/>
  <c r="V1563" i="31"/>
  <c r="U1563" i="31"/>
  <c r="V1776" i="31"/>
  <c r="Z1776" i="31"/>
  <c r="S1776" i="31"/>
  <c r="X1776" i="31" s="1"/>
  <c r="W1776" i="31"/>
  <c r="AE1776" i="31" s="1"/>
  <c r="AF1776" i="31" s="1"/>
  <c r="T1776" i="31"/>
  <c r="AG1776" i="31"/>
  <c r="U1776" i="31"/>
  <c r="V1760" i="31"/>
  <c r="Z1760" i="31"/>
  <c r="AG1760" i="31"/>
  <c r="U1760" i="31"/>
  <c r="S1760" i="31"/>
  <c r="X1760" i="31" s="1"/>
  <c r="AB1760" i="31" s="1"/>
  <c r="AC1760" i="31" s="1"/>
  <c r="AD1760" i="31" s="1"/>
  <c r="W1760" i="31"/>
  <c r="AE1760" i="31" s="1"/>
  <c r="AF1760" i="31" s="1"/>
  <c r="T1760" i="31"/>
  <c r="V1724" i="31"/>
  <c r="Z1724" i="31"/>
  <c r="AG1724" i="31"/>
  <c r="S1724" i="31"/>
  <c r="Y1724" i="31" s="1"/>
  <c r="W1724" i="31"/>
  <c r="AE1724" i="31" s="1"/>
  <c r="AF1724" i="31" s="1"/>
  <c r="T1724" i="31"/>
  <c r="U1724" i="31"/>
  <c r="V1720" i="31"/>
  <c r="Z1720" i="31"/>
  <c r="T1720" i="31"/>
  <c r="AG1720" i="31"/>
  <c r="S1720" i="31"/>
  <c r="X1720" i="31" s="1"/>
  <c r="AB1720" i="31" s="1"/>
  <c r="AC1720" i="31" s="1"/>
  <c r="AD1720" i="31" s="1"/>
  <c r="W1720" i="31"/>
  <c r="U1720" i="31"/>
  <c r="V1700" i="31"/>
  <c r="Z1700" i="31"/>
  <c r="AG1700" i="31"/>
  <c r="S1700" i="31"/>
  <c r="X1700" i="31" s="1"/>
  <c r="W1700" i="31"/>
  <c r="AE1700" i="31" s="1"/>
  <c r="AF1700" i="31" s="1"/>
  <c r="T1700" i="31"/>
  <c r="U1700" i="31"/>
  <c r="T1643" i="31"/>
  <c r="AG1643" i="31"/>
  <c r="W1643" i="31"/>
  <c r="AE1643" i="31" s="1"/>
  <c r="AF1643" i="31" s="1"/>
  <c r="V1643" i="31"/>
  <c r="S1643" i="31"/>
  <c r="X1643" i="31" s="1"/>
  <c r="U1643" i="31"/>
  <c r="Z1643" i="31"/>
  <c r="S1615" i="31"/>
  <c r="W1615" i="31"/>
  <c r="AE1615" i="31" s="1"/>
  <c r="AF1615" i="31" s="1"/>
  <c r="T1615" i="31"/>
  <c r="X1615" i="31"/>
  <c r="AG1615" i="31"/>
  <c r="Z1615" i="31"/>
  <c r="V1615" i="31"/>
  <c r="U1615" i="31"/>
  <c r="Y1615" i="31"/>
  <c r="S1595" i="31"/>
  <c r="X1595" i="31" s="1"/>
  <c r="W1595" i="31"/>
  <c r="AE1595" i="31" s="1"/>
  <c r="AF1595" i="31" s="1"/>
  <c r="T1595" i="31"/>
  <c r="AG1595" i="31"/>
  <c r="Z1595" i="31"/>
  <c r="U1595" i="31"/>
  <c r="V1595" i="31"/>
  <c r="S1575" i="31"/>
  <c r="W1575" i="31"/>
  <c r="AE1575" i="31" s="1"/>
  <c r="AF1575" i="31" s="1"/>
  <c r="T1575" i="31"/>
  <c r="X1575" i="31"/>
  <c r="AG1575" i="31"/>
  <c r="Z1575" i="31"/>
  <c r="V1575" i="31"/>
  <c r="U1575" i="31"/>
  <c r="Y1575" i="31"/>
  <c r="V1756" i="31"/>
  <c r="Z1756" i="31"/>
  <c r="T1756" i="31"/>
  <c r="U1756" i="31"/>
  <c r="S1756" i="31"/>
  <c r="Y1756" i="31" s="1"/>
  <c r="W1756" i="31"/>
  <c r="AE1756" i="31" s="1"/>
  <c r="AF1756" i="31" s="1"/>
  <c r="AG1756" i="31"/>
  <c r="V1788" i="31"/>
  <c r="Z1788" i="31"/>
  <c r="S1788" i="31"/>
  <c r="W1788" i="31"/>
  <c r="AE1788" i="31" s="1"/>
  <c r="T1788" i="31"/>
  <c r="U1788" i="31"/>
  <c r="AG1788" i="31"/>
  <c r="V1772" i="31"/>
  <c r="Z1772" i="31"/>
  <c r="S1772" i="31"/>
  <c r="W1772" i="31"/>
  <c r="T1772" i="31"/>
  <c r="X1772" i="31"/>
  <c r="AG1772" i="31"/>
  <c r="Y1772" i="31"/>
  <c r="U1772" i="31"/>
  <c r="V1764" i="31"/>
  <c r="Z1764" i="31"/>
  <c r="S1764" i="31"/>
  <c r="W1764" i="31"/>
  <c r="T1764" i="31"/>
  <c r="X1764" i="31"/>
  <c r="AG1764" i="31"/>
  <c r="U1764" i="31"/>
  <c r="Y1764" i="31"/>
  <c r="V1748" i="31"/>
  <c r="Z1748" i="31"/>
  <c r="S1748" i="31"/>
  <c r="W1748" i="31"/>
  <c r="T1748" i="31"/>
  <c r="AG1748" i="31"/>
  <c r="U1748" i="31"/>
  <c r="V1736" i="31"/>
  <c r="Z1736" i="31"/>
  <c r="S1736" i="31"/>
  <c r="W1736" i="31"/>
  <c r="AE1736" i="31" s="1"/>
  <c r="AF1736" i="31" s="1"/>
  <c r="T1736" i="31"/>
  <c r="X1736" i="31"/>
  <c r="AG1736" i="31"/>
  <c r="U1736" i="31"/>
  <c r="Y1736" i="31"/>
  <c r="V1704" i="31"/>
  <c r="Z1704" i="31"/>
  <c r="AG1704" i="31"/>
  <c r="S1704" i="31"/>
  <c r="X1704" i="31" s="1"/>
  <c r="W1704" i="31"/>
  <c r="AE1704" i="31" s="1"/>
  <c r="AF1704" i="31" s="1"/>
  <c r="T1704" i="31"/>
  <c r="U1704" i="31"/>
  <c r="Y1704" i="31"/>
  <c r="V1688" i="31"/>
  <c r="Z1688" i="31"/>
  <c r="T1688" i="31"/>
  <c r="S1688" i="31"/>
  <c r="X1688" i="31" s="1"/>
  <c r="W1688" i="31"/>
  <c r="AE1688" i="31" s="1"/>
  <c r="AF1688" i="31" s="1"/>
  <c r="AG1688" i="31"/>
  <c r="U1688" i="31"/>
  <c r="Y1688" i="31"/>
  <c r="V1676" i="31"/>
  <c r="Z1676" i="31"/>
  <c r="AG1676" i="31"/>
  <c r="S1676" i="31"/>
  <c r="Y1676" i="31" s="1"/>
  <c r="W1676" i="31"/>
  <c r="AE1676" i="31" s="1"/>
  <c r="AF1676" i="31" s="1"/>
  <c r="T1676" i="31"/>
  <c r="U1676" i="31"/>
  <c r="V1672" i="31"/>
  <c r="Z1672" i="31"/>
  <c r="AG1672" i="31"/>
  <c r="U1672" i="31"/>
  <c r="S1672" i="31"/>
  <c r="X1672" i="31" s="1"/>
  <c r="AB1672" i="31" s="1"/>
  <c r="AC1672" i="31" s="1"/>
  <c r="AD1672" i="31" s="1"/>
  <c r="W1672" i="31"/>
  <c r="AE1672" i="31" s="1"/>
  <c r="AF1672" i="31" s="1"/>
  <c r="T1672" i="31"/>
  <c r="V1664" i="31"/>
  <c r="Z1664" i="31"/>
  <c r="AG1664" i="31"/>
  <c r="S1664" i="31"/>
  <c r="X1664" i="31" s="1"/>
  <c r="W1664" i="31"/>
  <c r="AE1664" i="31" s="1"/>
  <c r="AF1664" i="31" s="1"/>
  <c r="T1664" i="31"/>
  <c r="U1664" i="31"/>
  <c r="S1640" i="31"/>
  <c r="X1640" i="31" s="1"/>
  <c r="W1640" i="31"/>
  <c r="AE1640" i="31" s="1"/>
  <c r="AF1640" i="31" s="1"/>
  <c r="T1640" i="31"/>
  <c r="U1640" i="31"/>
  <c r="Z1640" i="31"/>
  <c r="AG1640" i="31"/>
  <c r="V1640" i="31"/>
  <c r="V1784" i="31"/>
  <c r="Z1784" i="31"/>
  <c r="S1784" i="31"/>
  <c r="X1784" i="31" s="1"/>
  <c r="W1784" i="31"/>
  <c r="U1784" i="31"/>
  <c r="T1784" i="31"/>
  <c r="AG1784" i="31"/>
  <c r="V1768" i="31"/>
  <c r="Z1768" i="31"/>
  <c r="S1768" i="31"/>
  <c r="Y1768" i="31" s="1"/>
  <c r="W1768" i="31"/>
  <c r="AE1768" i="31" s="1"/>
  <c r="AF1768" i="31" s="1"/>
  <c r="AG1768" i="31"/>
  <c r="T1768" i="31"/>
  <c r="X1768" i="31"/>
  <c r="U1768" i="31"/>
  <c r="V1752" i="31"/>
  <c r="Z1752" i="31"/>
  <c r="S1752" i="31"/>
  <c r="X1752" i="31" s="1"/>
  <c r="W1752" i="31"/>
  <c r="AE1752" i="31" s="1"/>
  <c r="AF1752" i="31" s="1"/>
  <c r="T1752" i="31"/>
  <c r="AG1752" i="31"/>
  <c r="U1752" i="31"/>
  <c r="V1744" i="31"/>
  <c r="Z1744" i="31"/>
  <c r="S1744" i="31"/>
  <c r="X1744" i="31" s="1"/>
  <c r="W1744" i="31"/>
  <c r="AE1744" i="31" s="1"/>
  <c r="AF1744" i="31" s="1"/>
  <c r="T1744" i="31"/>
  <c r="AG1744" i="31"/>
  <c r="U1744" i="31"/>
  <c r="V1740" i="31"/>
  <c r="Z1740" i="31"/>
  <c r="S1740" i="31"/>
  <c r="Y1740" i="31" s="1"/>
  <c r="W1740" i="31"/>
  <c r="AE1740" i="31" s="1"/>
  <c r="AF1740" i="31" s="1"/>
  <c r="T1740" i="31"/>
  <c r="AG1740" i="31"/>
  <c r="U1740" i="31"/>
  <c r="V1732" i="31"/>
  <c r="Z1732" i="31"/>
  <c r="AG1732" i="31"/>
  <c r="S1732" i="31"/>
  <c r="Y1732" i="31" s="1"/>
  <c r="W1732" i="31"/>
  <c r="AE1732" i="31" s="1"/>
  <c r="AF1732" i="31" s="1"/>
  <c r="T1732" i="31"/>
  <c r="U1732" i="31"/>
  <c r="V1712" i="31"/>
  <c r="Z1712" i="31"/>
  <c r="T1712" i="31"/>
  <c r="S1712" i="31"/>
  <c r="X1712" i="31" s="1"/>
  <c r="W1712" i="31"/>
  <c r="AG1712" i="31"/>
  <c r="U1712" i="31"/>
  <c r="V1708" i="31"/>
  <c r="Z1708" i="31"/>
  <c r="T1708" i="31"/>
  <c r="S1708" i="31"/>
  <c r="X1708" i="31" s="1"/>
  <c r="W1708" i="31"/>
  <c r="AE1708" i="31" s="1"/>
  <c r="AF1708" i="31" s="1"/>
  <c r="AG1708" i="31"/>
  <c r="U1708" i="31"/>
  <c r="V1692" i="31"/>
  <c r="Z1692" i="31"/>
  <c r="T1692" i="31"/>
  <c r="AG1692" i="31"/>
  <c r="S1692" i="31"/>
  <c r="X1692" i="31" s="1"/>
  <c r="AB1692" i="31" s="1"/>
  <c r="AC1692" i="31" s="1"/>
  <c r="AD1692" i="31" s="1"/>
  <c r="W1692" i="31"/>
  <c r="AE1692" i="31" s="1"/>
  <c r="AF1692" i="31" s="1"/>
  <c r="U1692" i="31"/>
  <c r="V1680" i="31"/>
  <c r="Z1680" i="31"/>
  <c r="AG1680" i="31"/>
  <c r="S1680" i="31"/>
  <c r="Y1680" i="31" s="1"/>
  <c r="W1680" i="31"/>
  <c r="AE1680" i="31" s="1"/>
  <c r="AF1680" i="31" s="1"/>
  <c r="T1680" i="31"/>
  <c r="U1680" i="31"/>
  <c r="V1668" i="31"/>
  <c r="Z1668" i="31"/>
  <c r="AG1668" i="31"/>
  <c r="U1668" i="31"/>
  <c r="S1668" i="31"/>
  <c r="X1668" i="31" s="1"/>
  <c r="AB1668" i="31" s="1"/>
  <c r="AC1668" i="31" s="1"/>
  <c r="AD1668" i="31" s="1"/>
  <c r="W1668" i="31"/>
  <c r="AE1668" i="31" s="1"/>
  <c r="AF1668" i="31" s="1"/>
  <c r="T1668" i="31"/>
  <c r="V1660" i="31"/>
  <c r="Z1660" i="31"/>
  <c r="T1660" i="31"/>
  <c r="S1660" i="31"/>
  <c r="Y1660" i="31" s="1"/>
  <c r="W1660" i="31"/>
  <c r="AE1660" i="31" s="1"/>
  <c r="AF1660" i="31" s="1"/>
  <c r="AG1660" i="31"/>
  <c r="U1660" i="31"/>
  <c r="V1656" i="31"/>
  <c r="Z1656" i="31"/>
  <c r="T1656" i="31"/>
  <c r="AG1656" i="31"/>
  <c r="S1656" i="31"/>
  <c r="X1656" i="31" s="1"/>
  <c r="AB1656" i="31" s="1"/>
  <c r="AC1656" i="31" s="1"/>
  <c r="AD1656" i="31" s="1"/>
  <c r="W1656" i="31"/>
  <c r="AE1656" i="31" s="1"/>
  <c r="AF1656" i="31" s="1"/>
  <c r="U1656" i="31"/>
  <c r="S1603" i="31"/>
  <c r="W1603" i="31"/>
  <c r="AE1603" i="31" s="1"/>
  <c r="AF1603" i="31" s="1"/>
  <c r="T1603" i="31"/>
  <c r="AG1603" i="31"/>
  <c r="Z1603" i="31"/>
  <c r="U1603" i="31"/>
  <c r="V1603" i="31"/>
  <c r="Z1775" i="31"/>
  <c r="V1775" i="31"/>
  <c r="Z1771" i="31"/>
  <c r="V1771" i="31"/>
  <c r="Z1759" i="31"/>
  <c r="V1759" i="31"/>
  <c r="Z1747" i="31"/>
  <c r="V1747" i="31"/>
  <c r="Z1739" i="31"/>
  <c r="V1739" i="31"/>
  <c r="Z1711" i="31"/>
  <c r="V1711" i="31"/>
  <c r="Z1707" i="31"/>
  <c r="V1707" i="31"/>
  <c r="Z1659" i="31"/>
  <c r="V1659" i="31"/>
  <c r="T1651" i="31"/>
  <c r="AG1651" i="31"/>
  <c r="S1648" i="31"/>
  <c r="Y1648" i="31" s="1"/>
  <c r="W1648" i="31"/>
  <c r="AE1648" i="31" s="1"/>
  <c r="AF1648" i="31" s="1"/>
  <c r="T1639" i="31"/>
  <c r="AG1639" i="31"/>
  <c r="AG1633" i="31"/>
  <c r="U1613" i="31"/>
  <c r="V1613" i="31"/>
  <c r="Z1613" i="31"/>
  <c r="U1601" i="31"/>
  <c r="V1601" i="31"/>
  <c r="Z1601" i="31"/>
  <c r="U1593" i="31"/>
  <c r="V1593" i="31"/>
  <c r="Z1593" i="31"/>
  <c r="T1582" i="31"/>
  <c r="AG1582" i="31"/>
  <c r="U1582" i="31"/>
  <c r="T1570" i="31"/>
  <c r="X1570" i="31"/>
  <c r="AG1570" i="31"/>
  <c r="U1570" i="31"/>
  <c r="Y1570" i="31"/>
  <c r="R1568" i="31"/>
  <c r="U1561" i="31"/>
  <c r="Y1561" i="31"/>
  <c r="V1561" i="31"/>
  <c r="Z1561" i="31"/>
  <c r="R1535" i="31"/>
  <c r="AG1528" i="31"/>
  <c r="T1521" i="31"/>
  <c r="AG1521" i="31"/>
  <c r="U1521" i="31"/>
  <c r="V1521" i="31"/>
  <c r="Z1521" i="31"/>
  <c r="S1514" i="31"/>
  <c r="W1514" i="31"/>
  <c r="AE1514" i="31" s="1"/>
  <c r="AF1514" i="31" s="1"/>
  <c r="T1514" i="31"/>
  <c r="AG1514" i="31"/>
  <c r="U1514" i="31"/>
  <c r="R1495" i="31"/>
  <c r="AG1492" i="31"/>
  <c r="U1484" i="31"/>
  <c r="Y1484" i="31"/>
  <c r="V1484" i="31"/>
  <c r="Z1484" i="31"/>
  <c r="S1484" i="31"/>
  <c r="W1484" i="31"/>
  <c r="AE1484" i="31" s="1"/>
  <c r="AF1484" i="31" s="1"/>
  <c r="T1469" i="31"/>
  <c r="AG1469" i="31"/>
  <c r="U1469" i="31"/>
  <c r="V1469" i="31"/>
  <c r="Z1469" i="31"/>
  <c r="U1452" i="31"/>
  <c r="V1452" i="31"/>
  <c r="Z1452" i="31"/>
  <c r="S1452" i="31"/>
  <c r="Y1452" i="31" s="1"/>
  <c r="W1452" i="31"/>
  <c r="AE1452" i="31" s="1"/>
  <c r="AF1452" i="31" s="1"/>
  <c r="U1432" i="31"/>
  <c r="V1432" i="31"/>
  <c r="Z1432" i="31"/>
  <c r="S1432" i="31"/>
  <c r="W1432" i="31"/>
  <c r="AE1432" i="31" s="1"/>
  <c r="AF1432" i="31" s="1"/>
  <c r="T1385" i="31"/>
  <c r="X1385" i="31"/>
  <c r="AG1385" i="31"/>
  <c r="U1385" i="31"/>
  <c r="Y1385" i="31"/>
  <c r="V1385" i="31"/>
  <c r="Z1385" i="31"/>
  <c r="S1263" i="31"/>
  <c r="Y1263" i="31" s="1"/>
  <c r="W1263" i="31"/>
  <c r="AE1263" i="31" s="1"/>
  <c r="AF1263" i="31" s="1"/>
  <c r="T1263" i="31"/>
  <c r="AG1263" i="31"/>
  <c r="V1263" i="31"/>
  <c r="Z1263" i="31"/>
  <c r="U1263" i="31"/>
  <c r="Z1779" i="31"/>
  <c r="V1779" i="31"/>
  <c r="Z1767" i="31"/>
  <c r="V1767" i="31"/>
  <c r="Z1763" i="31"/>
  <c r="V1763" i="31"/>
  <c r="Z1735" i="31"/>
  <c r="V1735" i="31"/>
  <c r="Z1731" i="31"/>
  <c r="V1731" i="31"/>
  <c r="Z1723" i="31"/>
  <c r="V1723" i="31"/>
  <c r="Z1699" i="31"/>
  <c r="V1699" i="31"/>
  <c r="Z1691" i="31"/>
  <c r="V1691" i="31"/>
  <c r="Z1683" i="31"/>
  <c r="V1683" i="31"/>
  <c r="V1663" i="31"/>
  <c r="U1654" i="31"/>
  <c r="R1649" i="31"/>
  <c r="W1639" i="31"/>
  <c r="AE1639" i="31" s="1"/>
  <c r="AF1639" i="31" s="1"/>
  <c r="U1625" i="31"/>
  <c r="V1625" i="31"/>
  <c r="Z1625" i="31"/>
  <c r="S1619" i="31"/>
  <c r="W1619" i="31"/>
  <c r="T1619" i="31"/>
  <c r="X1619" i="31"/>
  <c r="AG1619" i="31"/>
  <c r="AG1613" i="31"/>
  <c r="T1610" i="31"/>
  <c r="AG1610" i="31"/>
  <c r="U1610" i="31"/>
  <c r="S1607" i="31"/>
  <c r="W1607" i="31"/>
  <c r="AE1607" i="31" s="1"/>
  <c r="AF1607" i="31" s="1"/>
  <c r="T1607" i="31"/>
  <c r="X1607" i="31"/>
  <c r="AG1607" i="31"/>
  <c r="T1590" i="31"/>
  <c r="AG1590" i="31"/>
  <c r="U1590" i="31"/>
  <c r="Z1555" i="31"/>
  <c r="U1552" i="31"/>
  <c r="V1552" i="31"/>
  <c r="Z1552" i="31"/>
  <c r="S1552" i="31"/>
  <c r="Y1552" i="31" s="1"/>
  <c r="W1552" i="31"/>
  <c r="AE1552" i="31" s="1"/>
  <c r="AF1552" i="31" s="1"/>
  <c r="R1531" i="31"/>
  <c r="T1517" i="31"/>
  <c r="AG1517" i="31"/>
  <c r="U1517" i="31"/>
  <c r="V1517" i="31"/>
  <c r="Z1517" i="31"/>
  <c r="S1510" i="31"/>
  <c r="Y1510" i="31" s="1"/>
  <c r="W1510" i="31"/>
  <c r="AE1510" i="31" s="1"/>
  <c r="AF1510" i="31" s="1"/>
  <c r="T1510" i="31"/>
  <c r="AG1510" i="31"/>
  <c r="U1510" i="31"/>
  <c r="T1505" i="31"/>
  <c r="AG1505" i="31"/>
  <c r="U1505" i="31"/>
  <c r="V1505" i="31"/>
  <c r="Z1505" i="31"/>
  <c r="R1503" i="31"/>
  <c r="R1479" i="31"/>
  <c r="T1477" i="31"/>
  <c r="AG1477" i="31"/>
  <c r="U1477" i="31"/>
  <c r="V1477" i="31"/>
  <c r="Z1477" i="31"/>
  <c r="S1458" i="31"/>
  <c r="Y1458" i="31" s="1"/>
  <c r="W1458" i="31"/>
  <c r="AE1458" i="31" s="1"/>
  <c r="AF1458" i="31" s="1"/>
  <c r="T1458" i="31"/>
  <c r="AG1458" i="31"/>
  <c r="U1458" i="31"/>
  <c r="R1447" i="31"/>
  <c r="T1441" i="31"/>
  <c r="AG1441" i="31"/>
  <c r="U1441" i="31"/>
  <c r="V1441" i="31"/>
  <c r="Z1441" i="31"/>
  <c r="R1419" i="31"/>
  <c r="U1392" i="31"/>
  <c r="V1392" i="31"/>
  <c r="Z1392" i="31"/>
  <c r="S1392" i="31"/>
  <c r="Y1392" i="31" s="1"/>
  <c r="W1392" i="31"/>
  <c r="AE1392" i="31" s="1"/>
  <c r="AF1392" i="31" s="1"/>
  <c r="R1375" i="31"/>
  <c r="U1372" i="31"/>
  <c r="V1372" i="31"/>
  <c r="Z1372" i="31"/>
  <c r="S1372" i="31"/>
  <c r="X1372" i="31" s="1"/>
  <c r="W1372" i="31"/>
  <c r="AE1372" i="31" s="1"/>
  <c r="AF1372" i="31" s="1"/>
  <c r="U1356" i="31"/>
  <c r="V1356" i="31"/>
  <c r="Z1356" i="31"/>
  <c r="S1356" i="31"/>
  <c r="X1356" i="31" s="1"/>
  <c r="W1356" i="31"/>
  <c r="T1356" i="31"/>
  <c r="AG1356" i="31"/>
  <c r="S1283" i="31"/>
  <c r="W1283" i="31"/>
  <c r="AE1283" i="31" s="1"/>
  <c r="AF1283" i="31" s="1"/>
  <c r="T1283" i="31"/>
  <c r="X1283" i="31"/>
  <c r="AG1283" i="31"/>
  <c r="V1283" i="31"/>
  <c r="Y1283" i="31"/>
  <c r="Z1283" i="31"/>
  <c r="U1283" i="31"/>
  <c r="U1787" i="31"/>
  <c r="Y1783" i="31"/>
  <c r="U1779" i="31"/>
  <c r="Y1775" i="31"/>
  <c r="Z1758" i="31"/>
  <c r="Y1755" i="31"/>
  <c r="Y1751" i="31"/>
  <c r="U1751" i="31"/>
  <c r="R1527" i="31"/>
  <c r="U1512" i="31"/>
  <c r="Y1512" i="31"/>
  <c r="V1512" i="31"/>
  <c r="Z1512" i="31"/>
  <c r="S1512" i="31"/>
  <c r="W1512" i="31"/>
  <c r="AE1512" i="31" s="1"/>
  <c r="AF1512" i="31" s="1"/>
  <c r="S1506" i="31"/>
  <c r="Y1506" i="31" s="1"/>
  <c r="W1506" i="31"/>
  <c r="AE1506" i="31" s="1"/>
  <c r="AF1506" i="31" s="1"/>
  <c r="T1506" i="31"/>
  <c r="AG1506" i="31"/>
  <c r="U1506" i="31"/>
  <c r="U1488" i="31"/>
  <c r="V1488" i="31"/>
  <c r="Z1488" i="31"/>
  <c r="S1488" i="31"/>
  <c r="Y1488" i="31" s="1"/>
  <c r="W1488" i="31"/>
  <c r="AE1488" i="31" s="1"/>
  <c r="AF1488" i="31" s="1"/>
  <c r="U1456" i="31"/>
  <c r="V1456" i="31"/>
  <c r="Z1456" i="31"/>
  <c r="S1456" i="31"/>
  <c r="X1456" i="31" s="1"/>
  <c r="AB1456" i="31" s="1"/>
  <c r="AC1456" i="31" s="1"/>
  <c r="AD1456" i="31" s="1"/>
  <c r="W1456" i="31"/>
  <c r="AE1456" i="31" s="1"/>
  <c r="AF1456" i="31" s="1"/>
  <c r="U1436" i="31"/>
  <c r="V1436" i="31"/>
  <c r="Z1436" i="31"/>
  <c r="S1436" i="31"/>
  <c r="Y1436" i="31" s="1"/>
  <c r="W1436" i="31"/>
  <c r="AE1436" i="31" s="1"/>
  <c r="AF1436" i="31" s="1"/>
  <c r="R1431" i="31"/>
  <c r="T1429" i="31"/>
  <c r="X1429" i="31"/>
  <c r="AG1429" i="31"/>
  <c r="U1429" i="31"/>
  <c r="Y1429" i="31"/>
  <c r="V1429" i="31"/>
  <c r="Z1429" i="31"/>
  <c r="R1427" i="31"/>
  <c r="T1425" i="31"/>
  <c r="X1425" i="31"/>
  <c r="AG1425" i="31"/>
  <c r="U1425" i="31"/>
  <c r="Y1425" i="31"/>
  <c r="V1425" i="31"/>
  <c r="Z1425" i="31"/>
  <c r="S1422" i="31"/>
  <c r="Y1422" i="31" s="1"/>
  <c r="W1422" i="31"/>
  <c r="AE1422" i="31" s="1"/>
  <c r="AF1422" i="31" s="1"/>
  <c r="T1422" i="31"/>
  <c r="AG1422" i="31"/>
  <c r="U1422" i="31"/>
  <c r="U1412" i="31"/>
  <c r="V1412" i="31"/>
  <c r="Z1412" i="31"/>
  <c r="S1412" i="31"/>
  <c r="Y1412" i="31" s="1"/>
  <c r="W1412" i="31"/>
  <c r="R1407" i="31"/>
  <c r="T1405" i="31"/>
  <c r="X1405" i="31"/>
  <c r="AG1405" i="31"/>
  <c r="U1405" i="31"/>
  <c r="Y1405" i="31"/>
  <c r="V1405" i="31"/>
  <c r="Z1405" i="31"/>
  <c r="S1402" i="31"/>
  <c r="X1402" i="31" s="1"/>
  <c r="W1402" i="31"/>
  <c r="AE1402" i="31" s="1"/>
  <c r="AF1402" i="31" s="1"/>
  <c r="T1402" i="31"/>
  <c r="AG1402" i="31"/>
  <c r="U1402" i="31"/>
  <c r="U1396" i="31"/>
  <c r="V1396" i="31"/>
  <c r="Z1396" i="31"/>
  <c r="S1396" i="31"/>
  <c r="Y1396" i="31" s="1"/>
  <c r="W1396" i="31"/>
  <c r="AE1396" i="31" s="1"/>
  <c r="AF1396" i="31" s="1"/>
  <c r="R1391" i="31"/>
  <c r="T1389" i="31"/>
  <c r="X1389" i="31"/>
  <c r="AG1389" i="31"/>
  <c r="U1389" i="31"/>
  <c r="Y1389" i="31"/>
  <c r="V1389" i="31"/>
  <c r="Z1389" i="31"/>
  <c r="S1386" i="31"/>
  <c r="Y1386" i="31" s="1"/>
  <c r="W1386" i="31"/>
  <c r="AE1386" i="31" s="1"/>
  <c r="AF1386" i="31" s="1"/>
  <c r="T1386" i="31"/>
  <c r="AG1386" i="31"/>
  <c r="U1386" i="31"/>
  <c r="U1380" i="31"/>
  <c r="V1380" i="31"/>
  <c r="Z1380" i="31"/>
  <c r="S1380" i="31"/>
  <c r="W1380" i="31"/>
  <c r="AE1380" i="31" s="1"/>
  <c r="AF1380" i="31" s="1"/>
  <c r="V1371" i="31"/>
  <c r="Z1371" i="31"/>
  <c r="S1371" i="31"/>
  <c r="Y1371" i="31" s="1"/>
  <c r="W1371" i="31"/>
  <c r="AE1371" i="31" s="1"/>
  <c r="AF1371" i="31" s="1"/>
  <c r="T1371" i="31"/>
  <c r="AG1371" i="31"/>
  <c r="U1371" i="31"/>
  <c r="U1368" i="31"/>
  <c r="V1368" i="31"/>
  <c r="Z1368" i="31"/>
  <c r="S1368" i="31"/>
  <c r="Y1368" i="31" s="1"/>
  <c r="W1368" i="31"/>
  <c r="T1368" i="31"/>
  <c r="AG1368" i="31"/>
  <c r="V1367" i="31"/>
  <c r="Z1367" i="31"/>
  <c r="S1367" i="31"/>
  <c r="Y1367" i="31" s="1"/>
  <c r="W1367" i="31"/>
  <c r="AE1367" i="31" s="1"/>
  <c r="AF1367" i="31" s="1"/>
  <c r="T1367" i="31"/>
  <c r="AG1367" i="31"/>
  <c r="U1367" i="31"/>
  <c r="U1364" i="31"/>
  <c r="V1364" i="31"/>
  <c r="Z1364" i="31"/>
  <c r="S1364" i="31"/>
  <c r="X1364" i="31" s="1"/>
  <c r="W1364" i="31"/>
  <c r="AE1364" i="31" s="1"/>
  <c r="AF1364" i="31" s="1"/>
  <c r="T1364" i="31"/>
  <c r="AG1364" i="31"/>
  <c r="V1363" i="31"/>
  <c r="Z1363" i="31"/>
  <c r="S1363" i="31"/>
  <c r="Y1363" i="31" s="1"/>
  <c r="W1363" i="31"/>
  <c r="AE1363" i="31" s="1"/>
  <c r="AF1363" i="31" s="1"/>
  <c r="T1363" i="31"/>
  <c r="AG1363" i="31"/>
  <c r="U1363" i="31"/>
  <c r="U1360" i="31"/>
  <c r="V1360" i="31"/>
  <c r="Z1360" i="31"/>
  <c r="S1360" i="31"/>
  <c r="Y1360" i="31" s="1"/>
  <c r="W1360" i="31"/>
  <c r="AE1360" i="31" s="1"/>
  <c r="AF1360" i="31" s="1"/>
  <c r="T1360" i="31"/>
  <c r="AG1360" i="31"/>
  <c r="S1335" i="31"/>
  <c r="W1335" i="31"/>
  <c r="AE1335" i="31" s="1"/>
  <c r="AF1335" i="31" s="1"/>
  <c r="T1335" i="31"/>
  <c r="X1335" i="31"/>
  <c r="AG1335" i="31"/>
  <c r="Y1335" i="31"/>
  <c r="Z1335" i="31"/>
  <c r="U1335" i="31"/>
  <c r="V1335" i="31"/>
  <c r="S1331" i="31"/>
  <c r="X1331" i="31" s="1"/>
  <c r="W1331" i="31"/>
  <c r="AE1331" i="31" s="1"/>
  <c r="AF1331" i="31" s="1"/>
  <c r="T1331" i="31"/>
  <c r="AG1331" i="31"/>
  <c r="V1331" i="31"/>
  <c r="Z1331" i="31"/>
  <c r="U1331" i="31"/>
  <c r="S1315" i="31"/>
  <c r="Y1315" i="31" s="1"/>
  <c r="W1315" i="31"/>
  <c r="AE1315" i="31" s="1"/>
  <c r="AF1315" i="31" s="1"/>
  <c r="T1315" i="31"/>
  <c r="AG1315" i="31"/>
  <c r="V1315" i="31"/>
  <c r="Z1315" i="31"/>
  <c r="U1315" i="31"/>
  <c r="S1311" i="31"/>
  <c r="X1311" i="31" s="1"/>
  <c r="W1311" i="31"/>
  <c r="AE1311" i="31" s="1"/>
  <c r="AF1311" i="31" s="1"/>
  <c r="T1311" i="31"/>
  <c r="AG1311" i="31"/>
  <c r="Z1311" i="31"/>
  <c r="U1311" i="31"/>
  <c r="V1311" i="31"/>
  <c r="S1299" i="31"/>
  <c r="X1299" i="31" s="1"/>
  <c r="W1299" i="31"/>
  <c r="AE1299" i="31" s="1"/>
  <c r="AF1299" i="31" s="1"/>
  <c r="T1299" i="31"/>
  <c r="AG1299" i="31"/>
  <c r="V1299" i="31"/>
  <c r="Z1299" i="31"/>
  <c r="U1299" i="31"/>
  <c r="S1287" i="31"/>
  <c r="W1287" i="31"/>
  <c r="AE1287" i="31" s="1"/>
  <c r="AF1287" i="31" s="1"/>
  <c r="T1287" i="31"/>
  <c r="X1287" i="31"/>
  <c r="AG1287" i="31"/>
  <c r="Z1287" i="31"/>
  <c r="U1287" i="31"/>
  <c r="V1287" i="31"/>
  <c r="Y1287" i="31"/>
  <c r="S1275" i="31"/>
  <c r="Y1275" i="31" s="1"/>
  <c r="W1275" i="31"/>
  <c r="AE1275" i="31" s="1"/>
  <c r="AF1275" i="31" s="1"/>
  <c r="T1275" i="31"/>
  <c r="AG1275" i="31"/>
  <c r="V1275" i="31"/>
  <c r="Z1275" i="31"/>
  <c r="U1275" i="31"/>
  <c r="S1267" i="31"/>
  <c r="X1267" i="31" s="1"/>
  <c r="W1267" i="31"/>
  <c r="AE1267" i="31" s="1"/>
  <c r="AF1267" i="31" s="1"/>
  <c r="T1267" i="31"/>
  <c r="AG1267" i="31"/>
  <c r="Z1267" i="31"/>
  <c r="U1267" i="31"/>
  <c r="V1267" i="31"/>
  <c r="S1255" i="31"/>
  <c r="Y1255" i="31" s="1"/>
  <c r="W1255" i="31"/>
  <c r="AE1255" i="31" s="1"/>
  <c r="AF1255" i="31" s="1"/>
  <c r="T1255" i="31"/>
  <c r="AG1255" i="31"/>
  <c r="V1255" i="31"/>
  <c r="Z1255" i="31"/>
  <c r="U1255" i="31"/>
  <c r="S1243" i="31"/>
  <c r="X1243" i="31" s="1"/>
  <c r="W1243" i="31"/>
  <c r="AE1243" i="31" s="1"/>
  <c r="AF1243" i="31" s="1"/>
  <c r="T1243" i="31"/>
  <c r="AG1243" i="31"/>
  <c r="Z1243" i="31"/>
  <c r="U1243" i="31"/>
  <c r="V1243" i="31"/>
  <c r="S1239" i="31"/>
  <c r="W1239" i="31"/>
  <c r="AE1239" i="31" s="1"/>
  <c r="AF1239" i="31" s="1"/>
  <c r="T1239" i="31"/>
  <c r="X1239" i="31"/>
  <c r="AG1239" i="31"/>
  <c r="V1239" i="31"/>
  <c r="Y1239" i="31"/>
  <c r="Z1239" i="31"/>
  <c r="U1239" i="31"/>
  <c r="Z1787" i="31"/>
  <c r="V1787" i="31"/>
  <c r="Z1783" i="31"/>
  <c r="V1783" i="31"/>
  <c r="Z1727" i="31"/>
  <c r="V1727" i="31"/>
  <c r="Z1719" i="31"/>
  <c r="V1719" i="31"/>
  <c r="Z1715" i="31"/>
  <c r="V1715" i="31"/>
  <c r="Z1703" i="31"/>
  <c r="V1703" i="31"/>
  <c r="Z1695" i="31"/>
  <c r="V1695" i="31"/>
  <c r="Z1687" i="31"/>
  <c r="V1687" i="31"/>
  <c r="Z1679" i="31"/>
  <c r="V1679" i="31"/>
  <c r="Z1675" i="31"/>
  <c r="V1675" i="31"/>
  <c r="R1637" i="31"/>
  <c r="X1636" i="31"/>
  <c r="Z1610" i="31"/>
  <c r="R1608" i="31"/>
  <c r="Z1590" i="31"/>
  <c r="S1587" i="31"/>
  <c r="W1587" i="31"/>
  <c r="AE1587" i="31" s="1"/>
  <c r="AF1587" i="31" s="1"/>
  <c r="T1587" i="31"/>
  <c r="X1587" i="31"/>
  <c r="AG1587" i="31"/>
  <c r="Z1582" i="31"/>
  <c r="R1580" i="31"/>
  <c r="Z1570" i="31"/>
  <c r="AG1552" i="31"/>
  <c r="U1524" i="31"/>
  <c r="V1524" i="31"/>
  <c r="Z1524" i="31"/>
  <c r="S1524" i="31"/>
  <c r="X1524" i="31" s="1"/>
  <c r="W1524" i="31"/>
  <c r="T1509" i="31"/>
  <c r="AG1509" i="31"/>
  <c r="U1509" i="31"/>
  <c r="V1509" i="31"/>
  <c r="Z1509" i="31"/>
  <c r="R1507" i="31"/>
  <c r="R1499" i="31"/>
  <c r="R1471" i="31"/>
  <c r="S1466" i="31"/>
  <c r="W1466" i="31"/>
  <c r="AE1466" i="31" s="1"/>
  <c r="AF1466" i="31" s="1"/>
  <c r="T1466" i="31"/>
  <c r="X1466" i="31"/>
  <c r="AG1466" i="31"/>
  <c r="U1466" i="31"/>
  <c r="Y1466" i="31"/>
  <c r="T1461" i="31"/>
  <c r="AG1461" i="31"/>
  <c r="U1461" i="31"/>
  <c r="V1461" i="31"/>
  <c r="Z1461" i="31"/>
  <c r="AG1452" i="31"/>
  <c r="T1445" i="31"/>
  <c r="AG1445" i="31"/>
  <c r="U1445" i="31"/>
  <c r="V1445" i="31"/>
  <c r="Z1445" i="31"/>
  <c r="R1443" i="31"/>
  <c r="S1438" i="31"/>
  <c r="Y1438" i="31" s="1"/>
  <c r="W1438" i="31"/>
  <c r="AE1438" i="31" s="1"/>
  <c r="AF1438" i="31" s="1"/>
  <c r="T1438" i="31"/>
  <c r="AG1438" i="31"/>
  <c r="U1438" i="31"/>
  <c r="U1408" i="31"/>
  <c r="V1408" i="31"/>
  <c r="Z1408" i="31"/>
  <c r="S1408" i="31"/>
  <c r="Y1408" i="31" s="1"/>
  <c r="W1408" i="31"/>
  <c r="AE1408" i="31" s="1"/>
  <c r="AF1408" i="31" s="1"/>
  <c r="R1403" i="31"/>
  <c r="T1401" i="31"/>
  <c r="AG1401" i="31"/>
  <c r="U1401" i="31"/>
  <c r="V1401" i="31"/>
  <c r="Z1401" i="31"/>
  <c r="S1398" i="31"/>
  <c r="Y1398" i="31" s="1"/>
  <c r="W1398" i="31"/>
  <c r="AE1398" i="31" s="1"/>
  <c r="AF1398" i="31" s="1"/>
  <c r="T1398" i="31"/>
  <c r="AG1398" i="31"/>
  <c r="U1398" i="31"/>
  <c r="AG1392" i="31"/>
  <c r="S1382" i="31"/>
  <c r="Y1382" i="31" s="1"/>
  <c r="W1382" i="31"/>
  <c r="AE1382" i="31" s="1"/>
  <c r="AF1382" i="31" s="1"/>
  <c r="T1382" i="31"/>
  <c r="AG1382" i="31"/>
  <c r="U1382" i="31"/>
  <c r="S1378" i="31"/>
  <c r="X1378" i="31" s="1"/>
  <c r="W1378" i="31"/>
  <c r="AE1378" i="31" s="1"/>
  <c r="AF1378" i="31" s="1"/>
  <c r="T1378" i="31"/>
  <c r="AG1378" i="31"/>
  <c r="U1378" i="31"/>
  <c r="Y1779" i="31"/>
  <c r="U1775" i="31"/>
  <c r="Y1771" i="31"/>
  <c r="U1771" i="31"/>
  <c r="Y1763" i="31"/>
  <c r="U1763" i="31"/>
  <c r="V1762" i="31"/>
  <c r="U1759" i="31"/>
  <c r="V1758" i="31"/>
  <c r="Z1738" i="31"/>
  <c r="V1738" i="31"/>
  <c r="Y1731" i="31"/>
  <c r="U1731" i="31"/>
  <c r="Z1722" i="31"/>
  <c r="V1722" i="31"/>
  <c r="Y1719" i="31"/>
  <c r="Z1718" i="31"/>
  <c r="V1718" i="31"/>
  <c r="Z1710" i="31"/>
  <c r="V1710" i="31"/>
  <c r="Y1707" i="31"/>
  <c r="U1707" i="31"/>
  <c r="Z1702" i="31"/>
  <c r="V1702" i="31"/>
  <c r="Y1699" i="31"/>
  <c r="U1699" i="31"/>
  <c r="Z1698" i="31"/>
  <c r="V1698" i="31"/>
  <c r="Y1695" i="31"/>
  <c r="U1695" i="31"/>
  <c r="Y1687" i="31"/>
  <c r="U1687" i="31"/>
  <c r="Y1683" i="31"/>
  <c r="U1683" i="31"/>
  <c r="Y1679" i="31"/>
  <c r="U1679" i="31"/>
  <c r="Z1678" i="31"/>
  <c r="V1678" i="31"/>
  <c r="Z1674" i="31"/>
  <c r="V1674" i="31"/>
  <c r="Z1670" i="31"/>
  <c r="V1670" i="31"/>
  <c r="Y1667" i="31"/>
  <c r="U1667" i="31"/>
  <c r="Z1666" i="31"/>
  <c r="V1666" i="31"/>
  <c r="Y1663" i="31"/>
  <c r="U1663" i="31"/>
  <c r="Y1659" i="31"/>
  <c r="U1659" i="31"/>
  <c r="Z1658" i="31"/>
  <c r="V1658" i="31"/>
  <c r="AG1654" i="31"/>
  <c r="V1654" i="31"/>
  <c r="R1645" i="31"/>
  <c r="S1644" i="31"/>
  <c r="W1644" i="31"/>
  <c r="AE1644" i="31" s="1"/>
  <c r="AF1644" i="31" s="1"/>
  <c r="U1642" i="31"/>
  <c r="Y1642" i="31"/>
  <c r="V1636" i="31"/>
  <c r="T1634" i="31"/>
  <c r="X1634" i="31"/>
  <c r="U1634" i="31"/>
  <c r="Y1634" i="31"/>
  <c r="W1633" i="31"/>
  <c r="R1632" i="31"/>
  <c r="Z1631" i="31"/>
  <c r="Z1626" i="31"/>
  <c r="S1623" i="31"/>
  <c r="Y1623" i="31" s="1"/>
  <c r="W1623" i="31"/>
  <c r="AE1623" i="31" s="1"/>
  <c r="AF1623" i="31" s="1"/>
  <c r="T1623" i="31"/>
  <c r="AG1623" i="31"/>
  <c r="T1614" i="31"/>
  <c r="X1614" i="31"/>
  <c r="AG1614" i="31"/>
  <c r="U1614" i="31"/>
  <c r="Y1614" i="31"/>
  <c r="S1611" i="31"/>
  <c r="X1611" i="31" s="1"/>
  <c r="W1611" i="31"/>
  <c r="AE1611" i="31" s="1"/>
  <c r="AF1611" i="31" s="1"/>
  <c r="T1611" i="31"/>
  <c r="AG1611" i="31"/>
  <c r="W1610" i="31"/>
  <c r="AE1610" i="31" s="1"/>
  <c r="AF1610" i="31" s="1"/>
  <c r="U1605" i="31"/>
  <c r="Y1605" i="31"/>
  <c r="V1605" i="31"/>
  <c r="AB1605" i="31" s="1"/>
  <c r="AC1605" i="31" s="1"/>
  <c r="AD1605" i="31" s="1"/>
  <c r="Z1605" i="31"/>
  <c r="Z1602" i="31"/>
  <c r="W1601" i="31"/>
  <c r="AE1601" i="31" s="1"/>
  <c r="AF1601" i="31" s="1"/>
  <c r="R1600" i="31"/>
  <c r="T1594" i="31"/>
  <c r="X1594" i="31"/>
  <c r="AG1594" i="31"/>
  <c r="U1594" i="31"/>
  <c r="Y1594" i="31"/>
  <c r="W1593" i="31"/>
  <c r="AE1593" i="31" s="1"/>
  <c r="AF1593" i="31" s="1"/>
  <c r="S1591" i="31"/>
  <c r="X1591" i="31" s="1"/>
  <c r="W1591" i="31"/>
  <c r="AE1591" i="31" s="1"/>
  <c r="AF1591" i="31" s="1"/>
  <c r="T1591" i="31"/>
  <c r="AG1591" i="31"/>
  <c r="W1590" i="31"/>
  <c r="AE1590" i="31" s="1"/>
  <c r="AF1590" i="31" s="1"/>
  <c r="U1585" i="31"/>
  <c r="Y1585" i="31"/>
  <c r="V1585" i="31"/>
  <c r="AB1585" i="31" s="1"/>
  <c r="AC1585" i="31" s="1"/>
  <c r="AD1585" i="31" s="1"/>
  <c r="Z1585" i="31"/>
  <c r="AG1573" i="31"/>
  <c r="T1562" i="31"/>
  <c r="X1562" i="31"/>
  <c r="AG1562" i="31"/>
  <c r="U1562" i="31"/>
  <c r="Y1562" i="31"/>
  <c r="W1561" i="31"/>
  <c r="T1545" i="31"/>
  <c r="X1545" i="31"/>
  <c r="AG1545" i="31"/>
  <c r="U1545" i="31"/>
  <c r="Y1545" i="31"/>
  <c r="V1545" i="31"/>
  <c r="Z1545" i="31"/>
  <c r="R1543" i="31"/>
  <c r="AE1543" i="31"/>
  <c r="AF1543" i="31" s="1"/>
  <c r="S1498" i="31"/>
  <c r="X1498" i="31" s="1"/>
  <c r="W1498" i="31"/>
  <c r="AE1498" i="31" s="1"/>
  <c r="AF1498" i="31" s="1"/>
  <c r="T1498" i="31"/>
  <c r="AG1498" i="31"/>
  <c r="U1498" i="31"/>
  <c r="Y1498" i="31"/>
  <c r="R1483" i="31"/>
  <c r="T1481" i="31"/>
  <c r="X1481" i="31"/>
  <c r="AG1481" i="31"/>
  <c r="U1481" i="31"/>
  <c r="Y1481" i="31"/>
  <c r="V1481" i="31"/>
  <c r="Z1481" i="31"/>
  <c r="S1478" i="31"/>
  <c r="Y1478" i="31" s="1"/>
  <c r="W1478" i="31"/>
  <c r="AE1478" i="31" s="1"/>
  <c r="AF1478" i="31" s="1"/>
  <c r="T1478" i="31"/>
  <c r="AG1478" i="31"/>
  <c r="U1478" i="31"/>
  <c r="S1474" i="31"/>
  <c r="Y1474" i="31" s="1"/>
  <c r="W1474" i="31"/>
  <c r="AE1474" i="31" s="1"/>
  <c r="AF1474" i="31" s="1"/>
  <c r="T1474" i="31"/>
  <c r="AG1474" i="31"/>
  <c r="U1474" i="31"/>
  <c r="S1462" i="31"/>
  <c r="Y1462" i="31" s="1"/>
  <c r="W1462" i="31"/>
  <c r="AE1462" i="31" s="1"/>
  <c r="AF1462" i="31" s="1"/>
  <c r="T1462" i="31"/>
  <c r="AG1462" i="31"/>
  <c r="U1462" i="31"/>
  <c r="AG1456" i="31"/>
  <c r="AG1436" i="31"/>
  <c r="X1787" i="31"/>
  <c r="T1787" i="31"/>
  <c r="AG1783" i="31"/>
  <c r="Y1782" i="31"/>
  <c r="U1782" i="31"/>
  <c r="X1779" i="31"/>
  <c r="T1779" i="31"/>
  <c r="U1778" i="31"/>
  <c r="X1775" i="31"/>
  <c r="T1775" i="31"/>
  <c r="Y1774" i="31"/>
  <c r="X1771" i="31"/>
  <c r="T1771" i="31"/>
  <c r="X1767" i="31"/>
  <c r="T1767" i="31"/>
  <c r="U1766" i="31"/>
  <c r="X1763" i="31"/>
  <c r="T1763" i="31"/>
  <c r="U1762" i="31"/>
  <c r="AG1759" i="31"/>
  <c r="AG1755" i="31"/>
  <c r="U1754" i="31"/>
  <c r="X1751" i="31"/>
  <c r="T1751" i="31"/>
  <c r="X1747" i="31"/>
  <c r="T1747" i="31"/>
  <c r="X1739" i="31"/>
  <c r="T1739" i="31"/>
  <c r="U1738" i="31"/>
  <c r="X1735" i="31"/>
  <c r="T1735" i="31"/>
  <c r="U1734" i="31"/>
  <c r="AG1731" i="31"/>
  <c r="U1730" i="31"/>
  <c r="X1727" i="31"/>
  <c r="T1727" i="31"/>
  <c r="Y1726" i="31"/>
  <c r="U1726" i="31"/>
  <c r="AG1723" i="31"/>
  <c r="X1723" i="31"/>
  <c r="T1723" i="31"/>
  <c r="U1722" i="31"/>
  <c r="AG1719" i="31"/>
  <c r="X1719" i="31"/>
  <c r="T1719" i="31"/>
  <c r="U1718" i="31"/>
  <c r="AG1715" i="31"/>
  <c r="X1715" i="31"/>
  <c r="T1715" i="31"/>
  <c r="U1714" i="31"/>
  <c r="AG1711" i="31"/>
  <c r="X1711" i="31"/>
  <c r="T1711" i="31"/>
  <c r="U1710" i="31"/>
  <c r="AG1707" i="31"/>
  <c r="X1707" i="31"/>
  <c r="T1707" i="31"/>
  <c r="Y1706" i="31"/>
  <c r="U1706" i="31"/>
  <c r="AG1703" i="31"/>
  <c r="X1703" i="31"/>
  <c r="T1703" i="31"/>
  <c r="U1702" i="31"/>
  <c r="AG1699" i="31"/>
  <c r="X1699" i="31"/>
  <c r="T1699" i="31"/>
  <c r="Y1698" i="31"/>
  <c r="U1698" i="31"/>
  <c r="AG1695" i="31"/>
  <c r="X1695" i="31"/>
  <c r="T1695" i="31"/>
  <c r="AG1691" i="31"/>
  <c r="X1691" i="31"/>
  <c r="T1691" i="31"/>
  <c r="U1690" i="31"/>
  <c r="AG1687" i="31"/>
  <c r="X1687" i="31"/>
  <c r="T1687" i="31"/>
  <c r="U1686" i="31"/>
  <c r="AG1683" i="31"/>
  <c r="X1683" i="31"/>
  <c r="T1683" i="31"/>
  <c r="U1682" i="31"/>
  <c r="AG1679" i="31"/>
  <c r="X1679" i="31"/>
  <c r="T1679" i="31"/>
  <c r="U1678" i="31"/>
  <c r="AG1675" i="31"/>
  <c r="X1675" i="31"/>
  <c r="T1675" i="31"/>
  <c r="U1674" i="31"/>
  <c r="AG1671" i="31"/>
  <c r="X1671" i="31"/>
  <c r="T1671" i="31"/>
  <c r="U1670" i="31"/>
  <c r="AG1667" i="31"/>
  <c r="X1667" i="31"/>
  <c r="T1667" i="31"/>
  <c r="U1666" i="31"/>
  <c r="AG1663" i="31"/>
  <c r="X1663" i="31"/>
  <c r="T1663" i="31"/>
  <c r="Y1662" i="31"/>
  <c r="U1662" i="31"/>
  <c r="AG1659" i="31"/>
  <c r="X1659" i="31"/>
  <c r="T1659" i="31"/>
  <c r="Y1658" i="31"/>
  <c r="U1658" i="31"/>
  <c r="T1655" i="31"/>
  <c r="X1655" i="31"/>
  <c r="Z1654" i="31"/>
  <c r="T1654" i="31"/>
  <c r="R1653" i="31"/>
  <c r="S1652" i="31"/>
  <c r="W1652" i="31"/>
  <c r="AE1652" i="31" s="1"/>
  <c r="AF1652" i="31" s="1"/>
  <c r="Z1651" i="31"/>
  <c r="U1651" i="31"/>
  <c r="U1650" i="31"/>
  <c r="Y1650" i="31"/>
  <c r="AG1648" i="31"/>
  <c r="Z1648" i="31"/>
  <c r="U1648" i="31"/>
  <c r="V1644" i="31"/>
  <c r="AG1642" i="31"/>
  <c r="V1642" i="31"/>
  <c r="Z1639" i="31"/>
  <c r="U1639" i="31"/>
  <c r="U1638" i="31"/>
  <c r="Y1638" i="31"/>
  <c r="AG1636" i="31"/>
  <c r="Z1636" i="31"/>
  <c r="T1635" i="31"/>
  <c r="X1635" i="31"/>
  <c r="AG1635" i="31"/>
  <c r="W1634" i="31"/>
  <c r="AE1634" i="31" s="1"/>
  <c r="AF1634" i="31" s="1"/>
  <c r="U1629" i="31"/>
  <c r="Y1629" i="31"/>
  <c r="V1629" i="31"/>
  <c r="Z1629" i="31"/>
  <c r="T1625" i="31"/>
  <c r="U1621" i="31"/>
  <c r="Y1621" i="31"/>
  <c r="V1621" i="31"/>
  <c r="Z1621" i="31"/>
  <c r="V1619" i="31"/>
  <c r="U1617" i="31"/>
  <c r="Y1617" i="31"/>
  <c r="V1617" i="31"/>
  <c r="AB1617" i="31" s="1"/>
  <c r="Z1617" i="31"/>
  <c r="W1614" i="31"/>
  <c r="AE1614" i="31" s="1"/>
  <c r="AF1614" i="31" s="1"/>
  <c r="T1613" i="31"/>
  <c r="V1610" i="31"/>
  <c r="V1607" i="31"/>
  <c r="T1606" i="31"/>
  <c r="X1606" i="31"/>
  <c r="AG1606" i="31"/>
  <c r="U1606" i="31"/>
  <c r="Y1606" i="31"/>
  <c r="W1605" i="31"/>
  <c r="R1604" i="31"/>
  <c r="T1601" i="31"/>
  <c r="U1597" i="31"/>
  <c r="Y1597" i="31"/>
  <c r="V1597" i="31"/>
  <c r="AB1597" i="31" s="1"/>
  <c r="AC1597" i="31" s="1"/>
  <c r="AD1597" i="31" s="1"/>
  <c r="Z1597" i="31"/>
  <c r="W1594" i="31"/>
  <c r="T1593" i="31"/>
  <c r="V1590" i="31"/>
  <c r="V1587" i="31"/>
  <c r="T1586" i="31"/>
  <c r="AG1586" i="31"/>
  <c r="U1586" i="31"/>
  <c r="W1585" i="31"/>
  <c r="R1584" i="31"/>
  <c r="AE1584" i="31"/>
  <c r="AF1584" i="31" s="1"/>
  <c r="S1583" i="31"/>
  <c r="X1583" i="31" s="1"/>
  <c r="W1583" i="31"/>
  <c r="AE1583" i="31" s="1"/>
  <c r="AF1583" i="31" s="1"/>
  <c r="T1583" i="31"/>
  <c r="AG1583" i="31"/>
  <c r="V1582" i="31"/>
  <c r="U1577" i="31"/>
  <c r="Y1577" i="31"/>
  <c r="V1577" i="31"/>
  <c r="Z1577" i="31"/>
  <c r="T1574" i="31"/>
  <c r="X1574" i="31"/>
  <c r="AG1574" i="31"/>
  <c r="U1574" i="31"/>
  <c r="Y1574" i="31"/>
  <c r="R1572" i="31"/>
  <c r="S1571" i="31"/>
  <c r="W1571" i="31"/>
  <c r="AE1571" i="31" s="1"/>
  <c r="AF1571" i="31" s="1"/>
  <c r="T1571" i="31"/>
  <c r="AG1571" i="31"/>
  <c r="V1570" i="31"/>
  <c r="T1566" i="31"/>
  <c r="X1566" i="31"/>
  <c r="AB1566" i="31" s="1"/>
  <c r="AC1566" i="31" s="1"/>
  <c r="AD1566" i="31" s="1"/>
  <c r="AG1566" i="31"/>
  <c r="U1566" i="31"/>
  <c r="R1564" i="31"/>
  <c r="AE1564" i="31"/>
  <c r="AF1564" i="31" s="1"/>
  <c r="W1562" i="31"/>
  <c r="AE1562" i="31" s="1"/>
  <c r="AF1562" i="31" s="1"/>
  <c r="T1561" i="31"/>
  <c r="U1557" i="31"/>
  <c r="Y1557" i="31"/>
  <c r="V1557" i="31"/>
  <c r="Z1557" i="31"/>
  <c r="U1553" i="31"/>
  <c r="Y1553" i="31"/>
  <c r="V1553" i="31"/>
  <c r="Z1553" i="31"/>
  <c r="R1551" i="31"/>
  <c r="AE1551" i="31"/>
  <c r="AF1551" i="31" s="1"/>
  <c r="S1534" i="31"/>
  <c r="W1534" i="31"/>
  <c r="AE1534" i="31" s="1"/>
  <c r="AF1534" i="31" s="1"/>
  <c r="T1534" i="31"/>
  <c r="AG1534" i="31"/>
  <c r="U1534" i="31"/>
  <c r="AG1530" i="31"/>
  <c r="T1529" i="31"/>
  <c r="X1529" i="31"/>
  <c r="AG1529" i="31"/>
  <c r="U1529" i="31"/>
  <c r="Y1529" i="31"/>
  <c r="V1529" i="31"/>
  <c r="Z1529" i="31"/>
  <c r="S1526" i="31"/>
  <c r="W1526" i="31"/>
  <c r="AE1526" i="31" s="1"/>
  <c r="AF1526" i="31" s="1"/>
  <c r="T1526" i="31"/>
  <c r="X1526" i="31"/>
  <c r="AG1526" i="31"/>
  <c r="U1526" i="31"/>
  <c r="Y1526" i="31"/>
  <c r="T1525" i="31"/>
  <c r="X1525" i="31"/>
  <c r="AG1525" i="31"/>
  <c r="U1525" i="31"/>
  <c r="Y1525" i="31"/>
  <c r="V1525" i="31"/>
  <c r="Z1525" i="31"/>
  <c r="R1523" i="31"/>
  <c r="W1521" i="31"/>
  <c r="AE1521" i="31" s="1"/>
  <c r="AF1521" i="31" s="1"/>
  <c r="U1520" i="31"/>
  <c r="Y1520" i="31"/>
  <c r="V1520" i="31"/>
  <c r="Z1520" i="31"/>
  <c r="S1520" i="31"/>
  <c r="W1520" i="31"/>
  <c r="AE1520" i="31" s="1"/>
  <c r="AF1520" i="31" s="1"/>
  <c r="W1517" i="31"/>
  <c r="AE1517" i="31" s="1"/>
  <c r="AF1517" i="31" s="1"/>
  <c r="U1516" i="31"/>
  <c r="V1516" i="31"/>
  <c r="Z1516" i="31"/>
  <c r="S1516" i="31"/>
  <c r="X1516" i="31" s="1"/>
  <c r="W1516" i="31"/>
  <c r="AE1516" i="31" s="1"/>
  <c r="AF1516" i="31" s="1"/>
  <c r="Z1514" i="31"/>
  <c r="R1511" i="31"/>
  <c r="Z1510" i="31"/>
  <c r="W1509" i="31"/>
  <c r="AE1509" i="31" s="1"/>
  <c r="AF1509" i="31" s="1"/>
  <c r="U1508" i="31"/>
  <c r="V1508" i="31"/>
  <c r="Z1508" i="31"/>
  <c r="S1508" i="31"/>
  <c r="X1508" i="31" s="1"/>
  <c r="AB1508" i="31" s="1"/>
  <c r="W1508" i="31"/>
  <c r="AE1508" i="31" s="1"/>
  <c r="AF1508" i="31" s="1"/>
  <c r="W1505" i="31"/>
  <c r="AE1505" i="31" s="1"/>
  <c r="AF1505" i="31" s="1"/>
  <c r="U1504" i="31"/>
  <c r="V1504" i="31"/>
  <c r="Z1504" i="31"/>
  <c r="S1504" i="31"/>
  <c r="X1504" i="31" s="1"/>
  <c r="W1504" i="31"/>
  <c r="AE1504" i="31" s="1"/>
  <c r="AF1504" i="31" s="1"/>
  <c r="U1496" i="31"/>
  <c r="V1496" i="31"/>
  <c r="Z1496" i="31"/>
  <c r="S1496" i="31"/>
  <c r="X1496" i="31" s="1"/>
  <c r="W1496" i="31"/>
  <c r="AE1496" i="31" s="1"/>
  <c r="AF1496" i="31" s="1"/>
  <c r="S1494" i="31"/>
  <c r="X1494" i="31" s="1"/>
  <c r="W1494" i="31"/>
  <c r="AE1494" i="31" s="1"/>
  <c r="AF1494" i="31" s="1"/>
  <c r="T1494" i="31"/>
  <c r="AG1494" i="31"/>
  <c r="U1494" i="31"/>
  <c r="T1493" i="31"/>
  <c r="X1493" i="31"/>
  <c r="AG1493" i="31"/>
  <c r="U1493" i="31"/>
  <c r="V1493" i="31"/>
  <c r="Z1493" i="31"/>
  <c r="R1487" i="31"/>
  <c r="T1485" i="31"/>
  <c r="X1485" i="31"/>
  <c r="AG1485" i="31"/>
  <c r="U1485" i="31"/>
  <c r="Y1485" i="31"/>
  <c r="V1485" i="31"/>
  <c r="Z1485" i="31"/>
  <c r="X1484" i="31"/>
  <c r="S1482" i="31"/>
  <c r="W1482" i="31"/>
  <c r="AE1482" i="31" s="1"/>
  <c r="AF1482" i="31" s="1"/>
  <c r="T1482" i="31"/>
  <c r="X1482" i="31"/>
  <c r="AG1482" i="31"/>
  <c r="U1482" i="31"/>
  <c r="Y1482" i="31"/>
  <c r="W1477" i="31"/>
  <c r="AE1477" i="31" s="1"/>
  <c r="AF1477" i="31" s="1"/>
  <c r="U1476" i="31"/>
  <c r="V1476" i="31"/>
  <c r="Z1476" i="31"/>
  <c r="S1476" i="31"/>
  <c r="X1476" i="31" s="1"/>
  <c r="AB1476" i="31" s="1"/>
  <c r="AC1476" i="31" s="1"/>
  <c r="AD1476" i="31" s="1"/>
  <c r="W1476" i="31"/>
  <c r="AE1476" i="31" s="1"/>
  <c r="AF1476" i="31" s="1"/>
  <c r="W1469" i="31"/>
  <c r="AE1469" i="31" s="1"/>
  <c r="AF1469" i="31" s="1"/>
  <c r="U1468" i="31"/>
  <c r="V1468" i="31"/>
  <c r="Z1468" i="31"/>
  <c r="S1468" i="31"/>
  <c r="X1468" i="31" s="1"/>
  <c r="W1468" i="31"/>
  <c r="Z1466" i="31"/>
  <c r="W1461" i="31"/>
  <c r="AE1461" i="31" s="1"/>
  <c r="AF1461" i="31" s="1"/>
  <c r="U1460" i="31"/>
  <c r="V1460" i="31"/>
  <c r="Z1460" i="31"/>
  <c r="S1460" i="31"/>
  <c r="X1460" i="31" s="1"/>
  <c r="W1460" i="31"/>
  <c r="AE1460" i="31" s="1"/>
  <c r="AF1460" i="31" s="1"/>
  <c r="Z1458" i="31"/>
  <c r="R1455" i="31"/>
  <c r="T1453" i="31"/>
  <c r="X1453" i="31"/>
  <c r="AG1453" i="31"/>
  <c r="U1453" i="31"/>
  <c r="Y1453" i="31"/>
  <c r="V1453" i="31"/>
  <c r="Z1453" i="31"/>
  <c r="S1450" i="31"/>
  <c r="X1450" i="31" s="1"/>
  <c r="W1450" i="31"/>
  <c r="AE1450" i="31" s="1"/>
  <c r="AF1450" i="31" s="1"/>
  <c r="T1450" i="31"/>
  <c r="AG1450" i="31"/>
  <c r="U1450" i="31"/>
  <c r="W1445" i="31"/>
  <c r="AE1445" i="31" s="1"/>
  <c r="AF1445" i="31" s="1"/>
  <c r="U1444" i="31"/>
  <c r="V1444" i="31"/>
  <c r="Z1444" i="31"/>
  <c r="S1444" i="31"/>
  <c r="X1444" i="31" s="1"/>
  <c r="AB1444" i="31" s="1"/>
  <c r="AC1444" i="31" s="1"/>
  <c r="AD1444" i="31" s="1"/>
  <c r="W1444" i="31"/>
  <c r="AE1444" i="31" s="1"/>
  <c r="AF1444" i="31" s="1"/>
  <c r="W1441" i="31"/>
  <c r="AE1441" i="31" s="1"/>
  <c r="AF1441" i="31" s="1"/>
  <c r="U1440" i="31"/>
  <c r="V1440" i="31"/>
  <c r="Z1440" i="31"/>
  <c r="S1440" i="31"/>
  <c r="X1440" i="31" s="1"/>
  <c r="W1440" i="31"/>
  <c r="AE1440" i="31" s="1"/>
  <c r="AF1440" i="31" s="1"/>
  <c r="Z1438" i="31"/>
  <c r="R1435" i="31"/>
  <c r="T1433" i="31"/>
  <c r="X1433" i="31"/>
  <c r="AG1433" i="31"/>
  <c r="U1433" i="31"/>
  <c r="V1433" i="31"/>
  <c r="Z1433" i="31"/>
  <c r="S1430" i="31"/>
  <c r="W1430" i="31"/>
  <c r="T1430" i="31"/>
  <c r="X1430" i="31"/>
  <c r="AG1430" i="31"/>
  <c r="U1430" i="31"/>
  <c r="Y1430" i="31"/>
  <c r="S1426" i="31"/>
  <c r="Y1426" i="31" s="1"/>
  <c r="W1426" i="31"/>
  <c r="AE1426" i="31" s="1"/>
  <c r="AF1426" i="31" s="1"/>
  <c r="T1426" i="31"/>
  <c r="AG1426" i="31"/>
  <c r="U1426" i="31"/>
  <c r="U1420" i="31"/>
  <c r="V1420" i="31"/>
  <c r="Z1420" i="31"/>
  <c r="S1420" i="31"/>
  <c r="X1420" i="31" s="1"/>
  <c r="AB1420" i="31" s="1"/>
  <c r="AC1420" i="31" s="1"/>
  <c r="AD1420" i="31" s="1"/>
  <c r="W1420" i="31"/>
  <c r="U1416" i="31"/>
  <c r="V1416" i="31"/>
  <c r="Z1416" i="31"/>
  <c r="S1416" i="31"/>
  <c r="X1416" i="31" s="1"/>
  <c r="AB1416" i="31" s="1"/>
  <c r="AC1416" i="31" s="1"/>
  <c r="AD1416" i="31" s="1"/>
  <c r="W1416" i="31"/>
  <c r="AE1416" i="31" s="1"/>
  <c r="AF1416" i="31" s="1"/>
  <c r="R1411" i="31"/>
  <c r="T1409" i="31"/>
  <c r="X1409" i="31"/>
  <c r="AG1409" i="31"/>
  <c r="U1409" i="31"/>
  <c r="Y1409" i="31"/>
  <c r="V1409" i="31"/>
  <c r="Z1409" i="31"/>
  <c r="S1406" i="31"/>
  <c r="X1406" i="31" s="1"/>
  <c r="W1406" i="31"/>
  <c r="AE1406" i="31" s="1"/>
  <c r="AF1406" i="31" s="1"/>
  <c r="T1406" i="31"/>
  <c r="AG1406" i="31"/>
  <c r="U1406" i="31"/>
  <c r="W1401" i="31"/>
  <c r="AE1401" i="31" s="1"/>
  <c r="AF1401" i="31" s="1"/>
  <c r="U1400" i="31"/>
  <c r="Y1400" i="31"/>
  <c r="V1400" i="31"/>
  <c r="Z1400" i="31"/>
  <c r="S1400" i="31"/>
  <c r="W1400" i="31"/>
  <c r="AE1400" i="31" s="1"/>
  <c r="AF1400" i="31" s="1"/>
  <c r="Z1398" i="31"/>
  <c r="R1395" i="31"/>
  <c r="T1393" i="31"/>
  <c r="X1393" i="31"/>
  <c r="AG1393" i="31"/>
  <c r="U1393" i="31"/>
  <c r="Y1393" i="31"/>
  <c r="V1393" i="31"/>
  <c r="Z1393" i="31"/>
  <c r="X1392" i="31"/>
  <c r="S1390" i="31"/>
  <c r="Y1390" i="31" s="1"/>
  <c r="W1390" i="31"/>
  <c r="AE1390" i="31" s="1"/>
  <c r="AF1390" i="31" s="1"/>
  <c r="T1390" i="31"/>
  <c r="AG1390" i="31"/>
  <c r="U1390" i="31"/>
  <c r="W1385" i="31"/>
  <c r="AE1385" i="31" s="1"/>
  <c r="AF1385" i="31" s="1"/>
  <c r="U1384" i="31"/>
  <c r="Y1384" i="31"/>
  <c r="V1384" i="31"/>
  <c r="Z1384" i="31"/>
  <c r="S1384" i="31"/>
  <c r="W1384" i="31"/>
  <c r="AE1384" i="31" s="1"/>
  <c r="AF1384" i="31" s="1"/>
  <c r="Z1382" i="31"/>
  <c r="R1379" i="31"/>
  <c r="Z1378" i="31"/>
  <c r="U1376" i="31"/>
  <c r="V1376" i="31"/>
  <c r="Z1376" i="31"/>
  <c r="S1376" i="31"/>
  <c r="X1376" i="31" s="1"/>
  <c r="AB1376" i="31" s="1"/>
  <c r="W1376" i="31"/>
  <c r="AE1376" i="31" s="1"/>
  <c r="AF1376" i="31" s="1"/>
  <c r="S1374" i="31"/>
  <c r="Y1374" i="31" s="1"/>
  <c r="W1374" i="31"/>
  <c r="AE1374" i="31" s="1"/>
  <c r="AF1374" i="31" s="1"/>
  <c r="T1374" i="31"/>
  <c r="AG1374" i="31"/>
  <c r="U1374" i="31"/>
  <c r="T1373" i="31"/>
  <c r="X1373" i="31"/>
  <c r="AG1373" i="31"/>
  <c r="U1373" i="31"/>
  <c r="Y1373" i="31"/>
  <c r="V1373" i="31"/>
  <c r="Z1373" i="31"/>
  <c r="T1369" i="31"/>
  <c r="AG1369" i="31"/>
  <c r="U1369" i="31"/>
  <c r="V1369" i="31"/>
  <c r="Z1369" i="31"/>
  <c r="S1369" i="31"/>
  <c r="Y1369" i="31" s="1"/>
  <c r="W1369" i="31"/>
  <c r="AE1369" i="31" s="1"/>
  <c r="AF1369" i="31" s="1"/>
  <c r="T1365" i="31"/>
  <c r="AG1365" i="31"/>
  <c r="U1365" i="31"/>
  <c r="V1365" i="31"/>
  <c r="Z1365" i="31"/>
  <c r="S1365" i="31"/>
  <c r="Y1365" i="31" s="1"/>
  <c r="W1365" i="31"/>
  <c r="AE1365" i="31" s="1"/>
  <c r="AF1365" i="31" s="1"/>
  <c r="T1361" i="31"/>
  <c r="AG1361" i="31"/>
  <c r="U1361" i="31"/>
  <c r="V1361" i="31"/>
  <c r="Z1361" i="31"/>
  <c r="S1361" i="31"/>
  <c r="W1361" i="31"/>
  <c r="AE1361" i="31" s="1"/>
  <c r="AF1361" i="31" s="1"/>
  <c r="T1357" i="31"/>
  <c r="AG1357" i="31"/>
  <c r="U1357" i="31"/>
  <c r="V1357" i="31"/>
  <c r="Z1357" i="31"/>
  <c r="S1357" i="31"/>
  <c r="Y1357" i="31" s="1"/>
  <c r="W1357" i="31"/>
  <c r="AE1357" i="31" s="1"/>
  <c r="AF1357" i="31" s="1"/>
  <c r="S1343" i="31"/>
  <c r="X1343" i="31" s="1"/>
  <c r="W1343" i="31"/>
  <c r="AE1343" i="31" s="1"/>
  <c r="AF1343" i="31" s="1"/>
  <c r="T1343" i="31"/>
  <c r="AG1343" i="31"/>
  <c r="Z1343" i="31"/>
  <c r="U1343" i="31"/>
  <c r="V1343" i="31"/>
  <c r="S1319" i="31"/>
  <c r="X1319" i="31" s="1"/>
  <c r="W1319" i="31"/>
  <c r="AE1319" i="31" s="1"/>
  <c r="AF1319" i="31" s="1"/>
  <c r="T1319" i="31"/>
  <c r="AG1319" i="31"/>
  <c r="Z1319" i="31"/>
  <c r="U1319" i="31"/>
  <c r="V1319" i="31"/>
  <c r="S1303" i="31"/>
  <c r="X1303" i="31" s="1"/>
  <c r="W1303" i="31"/>
  <c r="AE1303" i="31" s="1"/>
  <c r="AF1303" i="31" s="1"/>
  <c r="T1303" i="31"/>
  <c r="AG1303" i="31"/>
  <c r="Z1303" i="31"/>
  <c r="U1303" i="31"/>
  <c r="V1303" i="31"/>
  <c r="S1291" i="31"/>
  <c r="Y1291" i="31" s="1"/>
  <c r="W1291" i="31"/>
  <c r="AE1291" i="31" s="1"/>
  <c r="AF1291" i="31" s="1"/>
  <c r="T1291" i="31"/>
  <c r="AG1291" i="31"/>
  <c r="V1291" i="31"/>
  <c r="Z1291" i="31"/>
  <c r="U1291" i="31"/>
  <c r="S1279" i="31"/>
  <c r="X1279" i="31" s="1"/>
  <c r="W1279" i="31"/>
  <c r="T1279" i="31"/>
  <c r="AG1279" i="31"/>
  <c r="Z1279" i="31"/>
  <c r="U1279" i="31"/>
  <c r="V1279" i="31"/>
  <c r="S1259" i="31"/>
  <c r="X1259" i="31" s="1"/>
  <c r="W1259" i="31"/>
  <c r="AE1259" i="31" s="1"/>
  <c r="AF1259" i="31" s="1"/>
  <c r="T1259" i="31"/>
  <c r="AG1259" i="31"/>
  <c r="Z1259" i="31"/>
  <c r="U1259" i="31"/>
  <c r="V1259" i="31"/>
  <c r="S1247" i="31"/>
  <c r="X1247" i="31" s="1"/>
  <c r="W1247" i="31"/>
  <c r="AE1247" i="31" s="1"/>
  <c r="AF1247" i="31" s="1"/>
  <c r="T1247" i="31"/>
  <c r="AG1247" i="31"/>
  <c r="V1247" i="31"/>
  <c r="Z1247" i="31"/>
  <c r="U1247" i="31"/>
  <c r="S1227" i="31"/>
  <c r="X1227" i="31" s="1"/>
  <c r="W1227" i="31"/>
  <c r="T1227" i="31"/>
  <c r="AG1227" i="31"/>
  <c r="Z1227" i="31"/>
  <c r="U1227" i="31"/>
  <c r="V1227" i="31"/>
  <c r="Z1755" i="31"/>
  <c r="V1755" i="31"/>
  <c r="Z1751" i="31"/>
  <c r="V1751" i="31"/>
  <c r="Z1671" i="31"/>
  <c r="V1671" i="31"/>
  <c r="Z1667" i="31"/>
  <c r="V1667" i="31"/>
  <c r="Z1663" i="31"/>
  <c r="W1651" i="31"/>
  <c r="AE1651" i="31" s="1"/>
  <c r="AF1651" i="31" s="1"/>
  <c r="S1636" i="31"/>
  <c r="W1636" i="31"/>
  <c r="AE1636" i="31" s="1"/>
  <c r="AF1636" i="31" s="1"/>
  <c r="U1633" i="31"/>
  <c r="V1633" i="31"/>
  <c r="Z1633" i="31"/>
  <c r="R1588" i="31"/>
  <c r="Z1587" i="31"/>
  <c r="X1561" i="31"/>
  <c r="S1555" i="31"/>
  <c r="W1555" i="31"/>
  <c r="AE1555" i="31" s="1"/>
  <c r="AF1555" i="31" s="1"/>
  <c r="T1555" i="31"/>
  <c r="AG1555" i="31"/>
  <c r="S1550" i="31"/>
  <c r="Y1550" i="31" s="1"/>
  <c r="W1550" i="31"/>
  <c r="AE1550" i="31" s="1"/>
  <c r="AF1550" i="31" s="1"/>
  <c r="T1550" i="31"/>
  <c r="AG1550" i="31"/>
  <c r="U1550" i="31"/>
  <c r="U1528" i="31"/>
  <c r="Y1528" i="31"/>
  <c r="V1528" i="31"/>
  <c r="Z1528" i="31"/>
  <c r="S1528" i="31"/>
  <c r="W1528" i="31"/>
  <c r="S1522" i="31"/>
  <c r="Y1522" i="31" s="1"/>
  <c r="W1522" i="31"/>
  <c r="AE1522" i="31" s="1"/>
  <c r="AF1522" i="31" s="1"/>
  <c r="T1522" i="31"/>
  <c r="AG1522" i="31"/>
  <c r="U1522" i="31"/>
  <c r="S1518" i="31"/>
  <c r="W1518" i="31"/>
  <c r="AE1518" i="31" s="1"/>
  <c r="AF1518" i="31" s="1"/>
  <c r="T1518" i="31"/>
  <c r="X1518" i="31"/>
  <c r="AG1518" i="31"/>
  <c r="U1518" i="31"/>
  <c r="Y1518" i="31"/>
  <c r="T1497" i="31"/>
  <c r="AG1497" i="31"/>
  <c r="U1497" i="31"/>
  <c r="V1497" i="31"/>
  <c r="Z1497" i="31"/>
  <c r="U1492" i="31"/>
  <c r="V1492" i="31"/>
  <c r="Z1492" i="31"/>
  <c r="S1492" i="31"/>
  <c r="X1492" i="31" s="1"/>
  <c r="W1492" i="31"/>
  <c r="AE1492" i="31" s="1"/>
  <c r="AF1492" i="31" s="1"/>
  <c r="AG1432" i="31"/>
  <c r="R1423" i="31"/>
  <c r="T1421" i="31"/>
  <c r="AG1421" i="31"/>
  <c r="U1421" i="31"/>
  <c r="V1421" i="31"/>
  <c r="Z1421" i="31"/>
  <c r="T1417" i="31"/>
  <c r="AG1417" i="31"/>
  <c r="U1417" i="31"/>
  <c r="V1417" i="31"/>
  <c r="Z1417" i="31"/>
  <c r="S1414" i="31"/>
  <c r="Y1414" i="31" s="1"/>
  <c r="W1414" i="31"/>
  <c r="AE1414" i="31" s="1"/>
  <c r="AF1414" i="31" s="1"/>
  <c r="T1414" i="31"/>
  <c r="AG1414" i="31"/>
  <c r="U1414" i="31"/>
  <c r="AG1408" i="31"/>
  <c r="R1387" i="31"/>
  <c r="T1377" i="31"/>
  <c r="AG1377" i="31"/>
  <c r="U1377" i="31"/>
  <c r="V1377" i="31"/>
  <c r="Z1377" i="31"/>
  <c r="AG1372" i="31"/>
  <c r="S1307" i="31"/>
  <c r="X1307" i="31" s="1"/>
  <c r="W1307" i="31"/>
  <c r="AE1307" i="31" s="1"/>
  <c r="AF1307" i="31" s="1"/>
  <c r="T1307" i="31"/>
  <c r="AG1307" i="31"/>
  <c r="V1307" i="31"/>
  <c r="Z1307" i="31"/>
  <c r="U1307" i="31"/>
  <c r="Y1787" i="31"/>
  <c r="U1783" i="31"/>
  <c r="Y1767" i="31"/>
  <c r="U1767" i="31"/>
  <c r="Z1766" i="31"/>
  <c r="V1766" i="31"/>
  <c r="Z1762" i="31"/>
  <c r="Y1759" i="31"/>
  <c r="U1755" i="31"/>
  <c r="Y1747" i="31"/>
  <c r="U1747" i="31"/>
  <c r="Y1743" i="31"/>
  <c r="U1743" i="31"/>
  <c r="Y1739" i="31"/>
  <c r="U1739" i="31"/>
  <c r="Y1735" i="31"/>
  <c r="U1735" i="31"/>
  <c r="Y1727" i="31"/>
  <c r="U1727" i="31"/>
  <c r="V1726" i="31"/>
  <c r="Y1723" i="31"/>
  <c r="U1723" i="31"/>
  <c r="U1719" i="31"/>
  <c r="Y1715" i="31"/>
  <c r="U1715" i="31"/>
  <c r="Z1714" i="31"/>
  <c r="V1714" i="31"/>
  <c r="Y1711" i="31"/>
  <c r="U1711" i="31"/>
  <c r="Z1706" i="31"/>
  <c r="V1706" i="31"/>
  <c r="Y1703" i="31"/>
  <c r="U1703" i="31"/>
  <c r="Y1691" i="31"/>
  <c r="U1691" i="31"/>
  <c r="Z1690" i="31"/>
  <c r="V1690" i="31"/>
  <c r="Z1686" i="31"/>
  <c r="V1686" i="31"/>
  <c r="Z1682" i="31"/>
  <c r="V1682" i="31"/>
  <c r="Y1675" i="31"/>
  <c r="U1675" i="31"/>
  <c r="Y1671" i="31"/>
  <c r="U1671" i="31"/>
  <c r="Z1662" i="31"/>
  <c r="V1662" i="31"/>
  <c r="V1651" i="31"/>
  <c r="V1648" i="31"/>
  <c r="T1647" i="31"/>
  <c r="AG1647" i="31"/>
  <c r="W1642" i="31"/>
  <c r="V1639" i="31"/>
  <c r="AG1634" i="31"/>
  <c r="Z1634" i="31"/>
  <c r="S1631" i="31"/>
  <c r="W1631" i="31"/>
  <c r="AE1631" i="31" s="1"/>
  <c r="AF1631" i="31" s="1"/>
  <c r="T1631" i="31"/>
  <c r="X1631" i="31"/>
  <c r="AG1631" i="31"/>
  <c r="T1626" i="31"/>
  <c r="AG1626" i="31"/>
  <c r="U1626" i="31"/>
  <c r="W1625" i="31"/>
  <c r="AE1625" i="31" s="1"/>
  <c r="AF1625" i="31" s="1"/>
  <c r="R1624" i="31"/>
  <c r="Z1623" i="31"/>
  <c r="Y1619" i="31"/>
  <c r="Z1614" i="31"/>
  <c r="W1613" i="31"/>
  <c r="AE1613" i="31" s="1"/>
  <c r="AF1613" i="31" s="1"/>
  <c r="R1612" i="31"/>
  <c r="AE1612" i="31"/>
  <c r="AF1612" i="31" s="1"/>
  <c r="Z1611" i="31"/>
  <c r="Y1607" i="31"/>
  <c r="T1602" i="31"/>
  <c r="X1602" i="31"/>
  <c r="AG1602" i="31"/>
  <c r="U1602" i="31"/>
  <c r="Y1602" i="31"/>
  <c r="S1599" i="31"/>
  <c r="X1599" i="31" s="1"/>
  <c r="W1599" i="31"/>
  <c r="AE1599" i="31" s="1"/>
  <c r="AF1599" i="31" s="1"/>
  <c r="T1599" i="31"/>
  <c r="AG1599" i="31"/>
  <c r="R1592" i="31"/>
  <c r="Z1591" i="31"/>
  <c r="Y1587" i="31"/>
  <c r="W1582" i="31"/>
  <c r="AE1582" i="31" s="1"/>
  <c r="AF1582" i="31" s="1"/>
  <c r="S1579" i="31"/>
  <c r="Y1579" i="31" s="1"/>
  <c r="W1579" i="31"/>
  <c r="AE1579" i="31" s="1"/>
  <c r="AF1579" i="31" s="1"/>
  <c r="T1579" i="31"/>
  <c r="AG1579" i="31"/>
  <c r="U1573" i="31"/>
  <c r="V1573" i="31"/>
  <c r="Z1573" i="31"/>
  <c r="W1570" i="31"/>
  <c r="AE1570" i="31" s="1"/>
  <c r="AF1570" i="31" s="1"/>
  <c r="U1565" i="31"/>
  <c r="Y1565" i="31"/>
  <c r="V1565" i="31"/>
  <c r="AB1565" i="31" s="1"/>
  <c r="Z1565" i="31"/>
  <c r="Z1562" i="31"/>
  <c r="R1560" i="31"/>
  <c r="U1548" i="31"/>
  <c r="V1548" i="31"/>
  <c r="Z1548" i="31"/>
  <c r="S1548" i="31"/>
  <c r="Y1548" i="31" s="1"/>
  <c r="W1548" i="31"/>
  <c r="AE1548" i="31" s="1"/>
  <c r="AF1548" i="31" s="1"/>
  <c r="S1546" i="31"/>
  <c r="Y1546" i="31" s="1"/>
  <c r="W1546" i="31"/>
  <c r="AE1546" i="31" s="1"/>
  <c r="AF1546" i="31" s="1"/>
  <c r="T1546" i="31"/>
  <c r="AG1546" i="31"/>
  <c r="U1546" i="31"/>
  <c r="U1540" i="31"/>
  <c r="V1540" i="31"/>
  <c r="Z1540" i="31"/>
  <c r="S1540" i="31"/>
  <c r="Y1540" i="31" s="1"/>
  <c r="W1540" i="31"/>
  <c r="AE1540" i="31" s="1"/>
  <c r="AF1540" i="31" s="1"/>
  <c r="S1538" i="31"/>
  <c r="W1538" i="31"/>
  <c r="T1538" i="31"/>
  <c r="X1538" i="31"/>
  <c r="AG1538" i="31"/>
  <c r="U1538" i="31"/>
  <c r="Y1538" i="31"/>
  <c r="T1537" i="31"/>
  <c r="X1537" i="31"/>
  <c r="AG1537" i="31"/>
  <c r="U1537" i="31"/>
  <c r="Y1537" i="31"/>
  <c r="V1537" i="31"/>
  <c r="Z1537" i="31"/>
  <c r="T1533" i="31"/>
  <c r="X1533" i="31"/>
  <c r="AG1533" i="31"/>
  <c r="U1533" i="31"/>
  <c r="Y1533" i="31"/>
  <c r="V1533" i="31"/>
  <c r="Z1533" i="31"/>
  <c r="AG1512" i="31"/>
  <c r="S1502" i="31"/>
  <c r="X1502" i="31" s="1"/>
  <c r="W1502" i="31"/>
  <c r="AE1502" i="31" s="1"/>
  <c r="AF1502" i="31" s="1"/>
  <c r="T1502" i="31"/>
  <c r="AG1502" i="31"/>
  <c r="U1502" i="31"/>
  <c r="T1501" i="31"/>
  <c r="X1501" i="31"/>
  <c r="AG1501" i="31"/>
  <c r="U1501" i="31"/>
  <c r="Y1501" i="31"/>
  <c r="V1501" i="31"/>
  <c r="Z1501" i="31"/>
  <c r="R1491" i="31"/>
  <c r="AG1488" i="31"/>
  <c r="T1473" i="31"/>
  <c r="X1473" i="31"/>
  <c r="AG1473" i="31"/>
  <c r="U1473" i="31"/>
  <c r="Y1473" i="31"/>
  <c r="V1473" i="31"/>
  <c r="Z1473" i="31"/>
  <c r="U1464" i="31"/>
  <c r="V1464" i="31"/>
  <c r="Z1464" i="31"/>
  <c r="S1464" i="31"/>
  <c r="Y1464" i="31" s="1"/>
  <c r="W1464" i="31"/>
  <c r="AE1464" i="31" s="1"/>
  <c r="AF1464" i="31" s="1"/>
  <c r="R1451" i="31"/>
  <c r="T1449" i="31"/>
  <c r="X1449" i="31"/>
  <c r="AG1449" i="31"/>
  <c r="U1449" i="31"/>
  <c r="Y1449" i="31"/>
  <c r="V1449" i="31"/>
  <c r="Z1449" i="31"/>
  <c r="S1446" i="31"/>
  <c r="Y1446" i="31" s="1"/>
  <c r="W1446" i="31"/>
  <c r="AE1446" i="31" s="1"/>
  <c r="AF1446" i="31" s="1"/>
  <c r="T1446" i="31"/>
  <c r="AG1446" i="31"/>
  <c r="U1446" i="31"/>
  <c r="S1442" i="31"/>
  <c r="Y1442" i="31" s="1"/>
  <c r="W1442" i="31"/>
  <c r="AE1442" i="31" s="1"/>
  <c r="AF1442" i="31" s="1"/>
  <c r="T1442" i="31"/>
  <c r="AG1442" i="31"/>
  <c r="U1442" i="31"/>
  <c r="S1418" i="31"/>
  <c r="X1418" i="31" s="1"/>
  <c r="W1418" i="31"/>
  <c r="AE1418" i="31" s="1"/>
  <c r="AF1418" i="31" s="1"/>
  <c r="T1418" i="31"/>
  <c r="AG1418" i="31"/>
  <c r="U1418" i="31"/>
  <c r="AG1787" i="31"/>
  <c r="U1786" i="31"/>
  <c r="X1783" i="31"/>
  <c r="T1783" i="31"/>
  <c r="AG1779" i="31"/>
  <c r="AG1775" i="31"/>
  <c r="U1774" i="31"/>
  <c r="AG1771" i="31"/>
  <c r="Y1770" i="31"/>
  <c r="U1770" i="31"/>
  <c r="AG1767" i="31"/>
  <c r="AG1763" i="31"/>
  <c r="Y1762" i="31"/>
  <c r="X1759" i="31"/>
  <c r="T1759" i="31"/>
  <c r="U1758" i="31"/>
  <c r="X1755" i="31"/>
  <c r="T1755" i="31"/>
  <c r="AG1751" i="31"/>
  <c r="Y1750" i="31"/>
  <c r="U1750" i="31"/>
  <c r="AG1747" i="31"/>
  <c r="U1746" i="31"/>
  <c r="AG1743" i="31"/>
  <c r="X1743" i="31"/>
  <c r="T1743" i="31"/>
  <c r="U1742" i="31"/>
  <c r="AG1739" i="31"/>
  <c r="Y1738" i="31"/>
  <c r="AG1735" i="31"/>
  <c r="X1731" i="31"/>
  <c r="T1731" i="31"/>
  <c r="AG1727" i="31"/>
  <c r="W1787" i="31"/>
  <c r="AE1787" i="31" s="1"/>
  <c r="AF1787" i="31" s="1"/>
  <c r="AG1786" i="31"/>
  <c r="AE1784" i="31"/>
  <c r="AF1784" i="31" s="1"/>
  <c r="W1783" i="31"/>
  <c r="AE1783" i="31" s="1"/>
  <c r="AF1783" i="31" s="1"/>
  <c r="AG1782" i="31"/>
  <c r="X1782" i="31"/>
  <c r="W1779" i="31"/>
  <c r="AE1779" i="31" s="1"/>
  <c r="AF1779" i="31" s="1"/>
  <c r="AG1778" i="31"/>
  <c r="W1775" i="31"/>
  <c r="AE1775" i="31" s="1"/>
  <c r="AF1775" i="31" s="1"/>
  <c r="AG1774" i="31"/>
  <c r="X1774" i="31"/>
  <c r="AE1772" i="31"/>
  <c r="AF1772" i="31" s="1"/>
  <c r="W1771" i="31"/>
  <c r="AE1771" i="31" s="1"/>
  <c r="AF1771" i="31" s="1"/>
  <c r="AG1770" i="31"/>
  <c r="X1770" i="31"/>
  <c r="W1767" i="31"/>
  <c r="AE1767" i="31" s="1"/>
  <c r="AF1767" i="31" s="1"/>
  <c r="AG1766" i="31"/>
  <c r="AE1764" i="31"/>
  <c r="AF1764" i="31" s="1"/>
  <c r="W1763" i="31"/>
  <c r="AE1763" i="31" s="1"/>
  <c r="AF1763" i="31" s="1"/>
  <c r="AG1762" i="31"/>
  <c r="W1759" i="31"/>
  <c r="AE1759" i="31" s="1"/>
  <c r="AF1759" i="31" s="1"/>
  <c r="AG1758" i="31"/>
  <c r="Y1757" i="31"/>
  <c r="W1755" i="31"/>
  <c r="AE1755" i="31" s="1"/>
  <c r="AF1755" i="31" s="1"/>
  <c r="AG1754" i="31"/>
  <c r="Y1753" i="31"/>
  <c r="W1751" i="31"/>
  <c r="AE1751" i="31" s="1"/>
  <c r="AF1751" i="31" s="1"/>
  <c r="AG1750" i="31"/>
  <c r="X1750" i="31"/>
  <c r="Y1749" i="31"/>
  <c r="AE1748" i="31"/>
  <c r="AF1748" i="31" s="1"/>
  <c r="W1747" i="31"/>
  <c r="AE1747" i="31" s="1"/>
  <c r="AF1747" i="31" s="1"/>
  <c r="AG1746" i="31"/>
  <c r="W1743" i="31"/>
  <c r="AE1743" i="31" s="1"/>
  <c r="AF1743" i="31" s="1"/>
  <c r="AG1742" i="31"/>
  <c r="Y1741" i="31"/>
  <c r="W1739" i="31"/>
  <c r="AE1739" i="31" s="1"/>
  <c r="AF1739" i="31" s="1"/>
  <c r="AG1738" i="31"/>
  <c r="W1735" i="31"/>
  <c r="AE1735" i="31" s="1"/>
  <c r="AF1735" i="31" s="1"/>
  <c r="AG1734" i="31"/>
  <c r="W1731" i="31"/>
  <c r="AE1731" i="31" s="1"/>
  <c r="AF1731" i="31" s="1"/>
  <c r="AG1730" i="31"/>
  <c r="W1727" i="31"/>
  <c r="AE1727" i="31" s="1"/>
  <c r="AF1727" i="31" s="1"/>
  <c r="AG1726" i="31"/>
  <c r="X1726" i="31"/>
  <c r="AB1726" i="31" s="1"/>
  <c r="AC1726" i="31" s="1"/>
  <c r="AD1726" i="31" s="1"/>
  <c r="W1723" i="31"/>
  <c r="AE1723" i="31" s="1"/>
  <c r="AF1723" i="31" s="1"/>
  <c r="AG1722" i="31"/>
  <c r="Y1721" i="31"/>
  <c r="AE1720" i="31"/>
  <c r="AF1720" i="31" s="1"/>
  <c r="W1719" i="31"/>
  <c r="AE1719" i="31" s="1"/>
  <c r="AF1719" i="31" s="1"/>
  <c r="AG1718" i="31"/>
  <c r="W1715" i="31"/>
  <c r="AE1715" i="31" s="1"/>
  <c r="AF1715" i="31" s="1"/>
  <c r="AG1714" i="31"/>
  <c r="Y1713" i="31"/>
  <c r="AE1712" i="31"/>
  <c r="AF1712" i="31" s="1"/>
  <c r="W1711" i="31"/>
  <c r="AE1711" i="31" s="1"/>
  <c r="AF1711" i="31" s="1"/>
  <c r="AG1710" i="31"/>
  <c r="Y1709" i="31"/>
  <c r="W1707" i="31"/>
  <c r="AE1707" i="31" s="1"/>
  <c r="AF1707" i="31" s="1"/>
  <c r="AG1706" i="31"/>
  <c r="X1706" i="31"/>
  <c r="W1703" i="31"/>
  <c r="AE1703" i="31" s="1"/>
  <c r="AF1703" i="31" s="1"/>
  <c r="AG1702" i="31"/>
  <c r="Y1701" i="31"/>
  <c r="W1699" i="31"/>
  <c r="AE1699" i="31" s="1"/>
  <c r="AF1699" i="31" s="1"/>
  <c r="AG1698" i="31"/>
  <c r="X1698" i="31"/>
  <c r="W1695" i="31"/>
  <c r="AE1695" i="31" s="1"/>
  <c r="AF1695" i="31" s="1"/>
  <c r="Y1693" i="31"/>
  <c r="W1691" i="31"/>
  <c r="AE1691" i="31" s="1"/>
  <c r="AF1691" i="31" s="1"/>
  <c r="AG1690" i="31"/>
  <c r="X1690" i="31"/>
  <c r="W1687" i="31"/>
  <c r="AE1687" i="31" s="1"/>
  <c r="AF1687" i="31" s="1"/>
  <c r="AG1686" i="31"/>
  <c r="Y1685" i="31"/>
  <c r="W1683" i="31"/>
  <c r="AE1683" i="31" s="1"/>
  <c r="AF1683" i="31" s="1"/>
  <c r="AG1682" i="31"/>
  <c r="W1679" i="31"/>
  <c r="AE1679" i="31" s="1"/>
  <c r="AF1679" i="31" s="1"/>
  <c r="AG1678" i="31"/>
  <c r="W1675" i="31"/>
  <c r="AE1675" i="31" s="1"/>
  <c r="AF1675" i="31" s="1"/>
  <c r="AG1674" i="31"/>
  <c r="W1671" i="31"/>
  <c r="AE1671" i="31" s="1"/>
  <c r="AF1671" i="31" s="1"/>
  <c r="AG1670" i="31"/>
  <c r="Y1669" i="31"/>
  <c r="W1667" i="31"/>
  <c r="AE1667" i="31" s="1"/>
  <c r="AF1667" i="31" s="1"/>
  <c r="AG1666" i="31"/>
  <c r="W1663" i="31"/>
  <c r="AE1663" i="31" s="1"/>
  <c r="AF1663" i="31" s="1"/>
  <c r="AG1662" i="31"/>
  <c r="X1662" i="31"/>
  <c r="AB1662" i="31" s="1"/>
  <c r="AC1662" i="31" s="1"/>
  <c r="AD1662" i="31" s="1"/>
  <c r="W1659" i="31"/>
  <c r="AE1659" i="31" s="1"/>
  <c r="AF1659" i="31" s="1"/>
  <c r="AG1658" i="31"/>
  <c r="X1658" i="31"/>
  <c r="Y1657" i="31"/>
  <c r="V1655" i="31"/>
  <c r="S1654" i="31"/>
  <c r="X1654" i="31" s="1"/>
  <c r="V1652" i="31"/>
  <c r="S1651" i="31"/>
  <c r="Y1651" i="31" s="1"/>
  <c r="AG1650" i="31"/>
  <c r="V1650" i="31"/>
  <c r="T1648" i="31"/>
  <c r="Z1647" i="31"/>
  <c r="U1647" i="31"/>
  <c r="U1646" i="31"/>
  <c r="AG1644" i="31"/>
  <c r="Z1644" i="31"/>
  <c r="U1644" i="31"/>
  <c r="Z1642" i="31"/>
  <c r="T1642" i="31"/>
  <c r="R1641" i="31"/>
  <c r="S1639" i="31"/>
  <c r="Y1639" i="31" s="1"/>
  <c r="AG1638" i="31"/>
  <c r="V1638" i="31"/>
  <c r="AB1638" i="31" s="1"/>
  <c r="AC1638" i="31" s="1"/>
  <c r="AD1638" i="31" s="1"/>
  <c r="Y1636" i="31"/>
  <c r="T1636" i="31"/>
  <c r="V1635" i="31"/>
  <c r="V1634" i="31"/>
  <c r="S1633" i="31"/>
  <c r="X1633" i="31" s="1"/>
  <c r="V1631" i="31"/>
  <c r="T1630" i="31"/>
  <c r="X1630" i="31"/>
  <c r="AG1630" i="31"/>
  <c r="U1630" i="31"/>
  <c r="Y1630" i="31"/>
  <c r="W1629" i="31"/>
  <c r="AE1629" i="31" s="1"/>
  <c r="AF1629" i="31" s="1"/>
  <c r="R1628" i="31"/>
  <c r="V1626" i="31"/>
  <c r="S1625" i="31"/>
  <c r="X1625" i="31" s="1"/>
  <c r="V1623" i="31"/>
  <c r="T1622" i="31"/>
  <c r="X1622" i="31"/>
  <c r="AB1622" i="31" s="1"/>
  <c r="AC1622" i="31" s="1"/>
  <c r="AD1622" i="31" s="1"/>
  <c r="AG1622" i="31"/>
  <c r="U1622" i="31"/>
  <c r="Y1622" i="31"/>
  <c r="W1621" i="31"/>
  <c r="AE1621" i="31" s="1"/>
  <c r="AF1621" i="31" s="1"/>
  <c r="R1620" i="31"/>
  <c r="U1619" i="31"/>
  <c r="T1618" i="31"/>
  <c r="AG1618" i="31"/>
  <c r="U1618" i="31"/>
  <c r="W1617" i="31"/>
  <c r="AE1617" i="31" s="1"/>
  <c r="AF1617" i="31" s="1"/>
  <c r="R1616" i="31"/>
  <c r="V1614" i="31"/>
  <c r="S1613" i="31"/>
  <c r="X1613" i="31" s="1"/>
  <c r="V1611" i="31"/>
  <c r="S1610" i="31"/>
  <c r="X1610" i="31" s="1"/>
  <c r="U1609" i="31"/>
  <c r="V1609" i="31"/>
  <c r="Z1609" i="31"/>
  <c r="U1607" i="31"/>
  <c r="W1606" i="31"/>
  <c r="AE1606" i="31" s="1"/>
  <c r="AF1606" i="31" s="1"/>
  <c r="T1605" i="31"/>
  <c r="V1602" i="31"/>
  <c r="S1601" i="31"/>
  <c r="X1601" i="31" s="1"/>
  <c r="V1599" i="31"/>
  <c r="T1598" i="31"/>
  <c r="X1598" i="31"/>
  <c r="AG1598" i="31"/>
  <c r="U1598" i="31"/>
  <c r="Y1598" i="31"/>
  <c r="W1597" i="31"/>
  <c r="AE1597" i="31" s="1"/>
  <c r="AF1597" i="31" s="1"/>
  <c r="R1596" i="31"/>
  <c r="V1594" i="31"/>
  <c r="S1593" i="31"/>
  <c r="X1593" i="31" s="1"/>
  <c r="V1591" i="31"/>
  <c r="S1590" i="31"/>
  <c r="Y1590" i="31" s="1"/>
  <c r="U1589" i="31"/>
  <c r="Y1589" i="31"/>
  <c r="V1589" i="31"/>
  <c r="AB1589" i="31" s="1"/>
  <c r="Z1589" i="31"/>
  <c r="U1587" i="31"/>
  <c r="W1586" i="31"/>
  <c r="AE1586" i="31" s="1"/>
  <c r="AF1586" i="31" s="1"/>
  <c r="T1585" i="31"/>
  <c r="S1582" i="31"/>
  <c r="Y1582" i="31" s="1"/>
  <c r="U1581" i="31"/>
  <c r="Y1581" i="31"/>
  <c r="V1581" i="31"/>
  <c r="Z1581" i="31"/>
  <c r="V1579" i="31"/>
  <c r="T1578" i="31"/>
  <c r="AG1578" i="31"/>
  <c r="U1578" i="31"/>
  <c r="W1577" i="31"/>
  <c r="R1576" i="31"/>
  <c r="W1574" i="31"/>
  <c r="AE1574" i="31" s="1"/>
  <c r="AF1574" i="31" s="1"/>
  <c r="T1573" i="31"/>
  <c r="S1570" i="31"/>
  <c r="U1569" i="31"/>
  <c r="Y1569" i="31"/>
  <c r="V1569" i="31"/>
  <c r="AB1569" i="31" s="1"/>
  <c r="Z1569" i="31"/>
  <c r="W1566" i="31"/>
  <c r="AE1566" i="31" s="1"/>
  <c r="AF1566" i="31" s="1"/>
  <c r="T1565" i="31"/>
  <c r="V1562" i="31"/>
  <c r="S1561" i="31"/>
  <c r="T1558" i="31"/>
  <c r="X1558" i="31"/>
  <c r="AG1558" i="31"/>
  <c r="U1558" i="31"/>
  <c r="Y1558" i="31"/>
  <c r="W1557" i="31"/>
  <c r="AE1557" i="31" s="1"/>
  <c r="AF1557" i="31" s="1"/>
  <c r="R1556" i="31"/>
  <c r="U1555" i="31"/>
  <c r="T1554" i="31"/>
  <c r="AG1554" i="31"/>
  <c r="U1554" i="31"/>
  <c r="Y1554" i="31"/>
  <c r="W1553" i="31"/>
  <c r="AE1553" i="31" s="1"/>
  <c r="AF1553" i="31" s="1"/>
  <c r="T1552" i="31"/>
  <c r="V1550" i="31"/>
  <c r="T1549" i="31"/>
  <c r="X1549" i="31"/>
  <c r="AG1549" i="31"/>
  <c r="U1549" i="31"/>
  <c r="Y1549" i="31"/>
  <c r="V1549" i="31"/>
  <c r="Z1549" i="31"/>
  <c r="R1547" i="31"/>
  <c r="Z1546" i="31"/>
  <c r="W1545" i="31"/>
  <c r="AE1545" i="31" s="1"/>
  <c r="AF1545" i="31" s="1"/>
  <c r="U1544" i="31"/>
  <c r="V1544" i="31"/>
  <c r="Z1544" i="31"/>
  <c r="S1544" i="31"/>
  <c r="X1544" i="31" s="1"/>
  <c r="W1544" i="31"/>
  <c r="AE1544" i="31" s="1"/>
  <c r="AF1544" i="31" s="1"/>
  <c r="S1542" i="31"/>
  <c r="W1542" i="31"/>
  <c r="AE1542" i="31" s="1"/>
  <c r="AF1542" i="31" s="1"/>
  <c r="T1542" i="31"/>
  <c r="AG1542" i="31"/>
  <c r="U1542" i="31"/>
  <c r="T1541" i="31"/>
  <c r="X1541" i="31"/>
  <c r="AG1541" i="31"/>
  <c r="U1541" i="31"/>
  <c r="Y1541" i="31"/>
  <c r="V1541" i="31"/>
  <c r="Z1541" i="31"/>
  <c r="X1540" i="31"/>
  <c r="AB1540" i="31" s="1"/>
  <c r="R1539" i="31"/>
  <c r="Z1538" i="31"/>
  <c r="W1537" i="31"/>
  <c r="AE1537" i="31" s="1"/>
  <c r="AF1537" i="31" s="1"/>
  <c r="U1536" i="31"/>
  <c r="V1536" i="31"/>
  <c r="Z1536" i="31"/>
  <c r="S1536" i="31"/>
  <c r="X1536" i="31" s="1"/>
  <c r="AB1536" i="31" s="1"/>
  <c r="AC1536" i="31" s="1"/>
  <c r="AD1536" i="31" s="1"/>
  <c r="W1536" i="31"/>
  <c r="AE1536" i="31" s="1"/>
  <c r="AF1536" i="31" s="1"/>
  <c r="W1533" i="31"/>
  <c r="AE1533" i="31" s="1"/>
  <c r="AF1533" i="31" s="1"/>
  <c r="U1532" i="31"/>
  <c r="V1532" i="31"/>
  <c r="Z1532" i="31"/>
  <c r="S1532" i="31"/>
  <c r="X1532" i="31" s="1"/>
  <c r="AB1532" i="31" s="1"/>
  <c r="AC1532" i="31" s="1"/>
  <c r="AD1532" i="31" s="1"/>
  <c r="W1532" i="31"/>
  <c r="AE1532" i="31" s="1"/>
  <c r="AF1532" i="31" s="1"/>
  <c r="T1528" i="31"/>
  <c r="AB1528" i="31" s="1"/>
  <c r="AC1528" i="31" s="1"/>
  <c r="AD1528" i="31" s="1"/>
  <c r="T1524" i="31"/>
  <c r="V1522" i="31"/>
  <c r="S1521" i="31"/>
  <c r="Y1521" i="31" s="1"/>
  <c r="R1519" i="31"/>
  <c r="V1518" i="31"/>
  <c r="S1517" i="31"/>
  <c r="Y1517" i="31" s="1"/>
  <c r="R1515" i="31"/>
  <c r="V1514" i="31"/>
  <c r="T1513" i="31"/>
  <c r="X1513" i="31"/>
  <c r="AG1513" i="31"/>
  <c r="U1513" i="31"/>
  <c r="Y1513" i="31"/>
  <c r="V1513" i="31"/>
  <c r="Z1513" i="31"/>
  <c r="X1512" i="31"/>
  <c r="AB1512" i="31" s="1"/>
  <c r="AC1512" i="31" s="1"/>
  <c r="AD1512" i="31" s="1"/>
  <c r="V1510" i="31"/>
  <c r="S1509" i="31"/>
  <c r="X1509" i="31" s="1"/>
  <c r="Z1506" i="31"/>
  <c r="S1505" i="31"/>
  <c r="Y1505" i="31" s="1"/>
  <c r="Z1502" i="31"/>
  <c r="W1501" i="31"/>
  <c r="AE1501" i="31" s="1"/>
  <c r="AF1501" i="31" s="1"/>
  <c r="U1500" i="31"/>
  <c r="V1500" i="31"/>
  <c r="Z1500" i="31"/>
  <c r="S1500" i="31"/>
  <c r="W1500" i="31"/>
  <c r="AE1500" i="31" s="1"/>
  <c r="AF1500" i="31" s="1"/>
  <c r="Z1498" i="31"/>
  <c r="S1497" i="31"/>
  <c r="X1497" i="31" s="1"/>
  <c r="T1492" i="31"/>
  <c r="S1490" i="31"/>
  <c r="Y1490" i="31" s="1"/>
  <c r="W1490" i="31"/>
  <c r="AE1490" i="31" s="1"/>
  <c r="AF1490" i="31" s="1"/>
  <c r="T1490" i="31"/>
  <c r="AG1490" i="31"/>
  <c r="U1490" i="31"/>
  <c r="T1489" i="31"/>
  <c r="X1489" i="31"/>
  <c r="AG1489" i="31"/>
  <c r="U1489" i="31"/>
  <c r="Y1489" i="31"/>
  <c r="V1489" i="31"/>
  <c r="Z1489" i="31"/>
  <c r="S1486" i="31"/>
  <c r="X1486" i="31" s="1"/>
  <c r="W1486" i="31"/>
  <c r="AE1486" i="31" s="1"/>
  <c r="AF1486" i="31" s="1"/>
  <c r="T1486" i="31"/>
  <c r="AG1486" i="31"/>
  <c r="U1486" i="31"/>
  <c r="T1484" i="31"/>
  <c r="W1481" i="31"/>
  <c r="AE1481" i="31" s="1"/>
  <c r="AF1481" i="31" s="1"/>
  <c r="U1480" i="31"/>
  <c r="V1480" i="31"/>
  <c r="Z1480" i="31"/>
  <c r="S1480" i="31"/>
  <c r="X1480" i="31" s="1"/>
  <c r="AB1480" i="31" s="1"/>
  <c r="AC1480" i="31" s="1"/>
  <c r="AD1480" i="31" s="1"/>
  <c r="W1480" i="31"/>
  <c r="AE1480" i="31" s="1"/>
  <c r="AF1480" i="31" s="1"/>
  <c r="Z1478" i="31"/>
  <c r="S1477" i="31"/>
  <c r="Y1477" i="31" s="1"/>
  <c r="R1475" i="31"/>
  <c r="Z1474" i="31"/>
  <c r="W1473" i="31"/>
  <c r="U1472" i="31"/>
  <c r="V1472" i="31"/>
  <c r="Z1472" i="31"/>
  <c r="S1472" i="31"/>
  <c r="X1472" i="31" s="1"/>
  <c r="AB1472" i="31" s="1"/>
  <c r="W1472" i="31"/>
  <c r="AE1472" i="31" s="1"/>
  <c r="AF1472" i="31" s="1"/>
  <c r="S1469" i="31"/>
  <c r="Y1469" i="31" s="1"/>
  <c r="R1467" i="31"/>
  <c r="V1466" i="31"/>
  <c r="T1465" i="31"/>
  <c r="X1465" i="31"/>
  <c r="AG1465" i="31"/>
  <c r="U1465" i="31"/>
  <c r="Y1465" i="31"/>
  <c r="V1465" i="31"/>
  <c r="Z1465" i="31"/>
  <c r="R1463" i="31"/>
  <c r="Z1462" i="31"/>
  <c r="S1461" i="31"/>
  <c r="X1461" i="31" s="1"/>
  <c r="R1459" i="31"/>
  <c r="V1458" i="31"/>
  <c r="T1457" i="31"/>
  <c r="X1457" i="31"/>
  <c r="AG1457" i="31"/>
  <c r="U1457" i="31"/>
  <c r="Y1457" i="31"/>
  <c r="V1457" i="31"/>
  <c r="Z1457" i="31"/>
  <c r="S1454" i="31"/>
  <c r="W1454" i="31"/>
  <c r="AE1454" i="31" s="1"/>
  <c r="AF1454" i="31" s="1"/>
  <c r="T1454" i="31"/>
  <c r="X1454" i="31"/>
  <c r="AG1454" i="31"/>
  <c r="U1454" i="31"/>
  <c r="Y1454" i="31"/>
  <c r="T1452" i="31"/>
  <c r="W1449" i="31"/>
  <c r="AE1449" i="31" s="1"/>
  <c r="AF1449" i="31" s="1"/>
  <c r="U1448" i="31"/>
  <c r="V1448" i="31"/>
  <c r="Z1448" i="31"/>
  <c r="S1448" i="31"/>
  <c r="X1448" i="31" s="1"/>
  <c r="AB1448" i="31" s="1"/>
  <c r="AC1448" i="31" s="1"/>
  <c r="AD1448" i="31" s="1"/>
  <c r="W1448" i="31"/>
  <c r="AE1448" i="31" s="1"/>
  <c r="AF1448" i="31" s="1"/>
  <c r="Z1446" i="31"/>
  <c r="S1445" i="31"/>
  <c r="X1445" i="31" s="1"/>
  <c r="Z1442" i="31"/>
  <c r="S1441" i="31"/>
  <c r="Y1441" i="31" s="1"/>
  <c r="R1439" i="31"/>
  <c r="V1438" i="31"/>
  <c r="T1437" i="31"/>
  <c r="X1437" i="31"/>
  <c r="AG1437" i="31"/>
  <c r="U1437" i="31"/>
  <c r="Y1437" i="31"/>
  <c r="V1437" i="31"/>
  <c r="Z1437" i="31"/>
  <c r="S1434" i="31"/>
  <c r="Y1434" i="31" s="1"/>
  <c r="W1434" i="31"/>
  <c r="AE1434" i="31" s="1"/>
  <c r="AF1434" i="31" s="1"/>
  <c r="T1434" i="31"/>
  <c r="AG1434" i="31"/>
  <c r="U1434" i="31"/>
  <c r="T1432" i="31"/>
  <c r="W1429" i="31"/>
  <c r="AE1429" i="31" s="1"/>
  <c r="AF1429" i="31" s="1"/>
  <c r="U1428" i="31"/>
  <c r="V1428" i="31"/>
  <c r="Z1428" i="31"/>
  <c r="S1428" i="31"/>
  <c r="X1428" i="31" s="1"/>
  <c r="W1428" i="31"/>
  <c r="AE1428" i="31" s="1"/>
  <c r="AF1428" i="31" s="1"/>
  <c r="W1425" i="31"/>
  <c r="AE1425" i="31" s="1"/>
  <c r="AF1425" i="31" s="1"/>
  <c r="U1424" i="31"/>
  <c r="V1424" i="31"/>
  <c r="Z1424" i="31"/>
  <c r="S1424" i="31"/>
  <c r="X1424" i="31" s="1"/>
  <c r="AB1424" i="31" s="1"/>
  <c r="AC1424" i="31" s="1"/>
  <c r="AD1424" i="31" s="1"/>
  <c r="W1424" i="31"/>
  <c r="AE1424" i="31" s="1"/>
  <c r="AF1424" i="31" s="1"/>
  <c r="Z1422" i="31"/>
  <c r="S1421" i="31"/>
  <c r="Y1421" i="31" s="1"/>
  <c r="Z1418" i="31"/>
  <c r="S1417" i="31"/>
  <c r="Y1417" i="31" s="1"/>
  <c r="R1415" i="31"/>
  <c r="V1414" i="31"/>
  <c r="T1413" i="31"/>
  <c r="X1413" i="31"/>
  <c r="AG1413" i="31"/>
  <c r="U1413" i="31"/>
  <c r="Y1413" i="31"/>
  <c r="V1413" i="31"/>
  <c r="Z1413" i="31"/>
  <c r="S1410" i="31"/>
  <c r="Y1410" i="31" s="1"/>
  <c r="W1410" i="31"/>
  <c r="AE1410" i="31" s="1"/>
  <c r="AF1410" i="31" s="1"/>
  <c r="T1410" i="31"/>
  <c r="AG1410" i="31"/>
  <c r="U1410" i="31"/>
  <c r="T1408" i="31"/>
  <c r="W1405" i="31"/>
  <c r="AE1405" i="31" s="1"/>
  <c r="AF1405" i="31" s="1"/>
  <c r="U1404" i="31"/>
  <c r="V1404" i="31"/>
  <c r="Z1404" i="31"/>
  <c r="S1404" i="31"/>
  <c r="X1404" i="31" s="1"/>
  <c r="W1404" i="31"/>
  <c r="AE1404" i="31" s="1"/>
  <c r="AF1404" i="31" s="1"/>
  <c r="Z1402" i="31"/>
  <c r="S1401" i="31"/>
  <c r="X1401" i="31" s="1"/>
  <c r="R1399" i="31"/>
  <c r="V1398" i="31"/>
  <c r="T1397" i="31"/>
  <c r="X1397" i="31"/>
  <c r="AG1397" i="31"/>
  <c r="U1397" i="31"/>
  <c r="Y1397" i="31"/>
  <c r="V1397" i="31"/>
  <c r="Z1397" i="31"/>
  <c r="S1394" i="31"/>
  <c r="W1394" i="31"/>
  <c r="T1394" i="31"/>
  <c r="X1394" i="31"/>
  <c r="AG1394" i="31"/>
  <c r="U1394" i="31"/>
  <c r="Y1394" i="31"/>
  <c r="T1392" i="31"/>
  <c r="W1389" i="31"/>
  <c r="U1388" i="31"/>
  <c r="V1388" i="31"/>
  <c r="Z1388" i="31"/>
  <c r="S1388" i="31"/>
  <c r="X1388" i="31" s="1"/>
  <c r="AB1388" i="31" s="1"/>
  <c r="AC1388" i="31" s="1"/>
  <c r="AD1388" i="31" s="1"/>
  <c r="W1388" i="31"/>
  <c r="AE1388" i="31" s="1"/>
  <c r="AF1388" i="31" s="1"/>
  <c r="Z1386" i="31"/>
  <c r="S1385" i="31"/>
  <c r="R1383" i="31"/>
  <c r="V1382" i="31"/>
  <c r="T1381" i="31"/>
  <c r="X1381" i="31"/>
  <c r="AG1381" i="31"/>
  <c r="U1381" i="31"/>
  <c r="Y1381" i="31"/>
  <c r="V1381" i="31"/>
  <c r="Z1381" i="31"/>
  <c r="V1378" i="31"/>
  <c r="S1377" i="31"/>
  <c r="Y1377" i="31" s="1"/>
  <c r="T1372" i="31"/>
  <c r="V1359" i="31"/>
  <c r="Z1359" i="31"/>
  <c r="S1359" i="31"/>
  <c r="X1359" i="31" s="1"/>
  <c r="W1359" i="31"/>
  <c r="AE1359" i="31" s="1"/>
  <c r="AF1359" i="31" s="1"/>
  <c r="T1359" i="31"/>
  <c r="AG1359" i="31"/>
  <c r="U1359" i="31"/>
  <c r="S1351" i="31"/>
  <c r="Y1351" i="31" s="1"/>
  <c r="W1351" i="31"/>
  <c r="AE1351" i="31" s="1"/>
  <c r="AF1351" i="31" s="1"/>
  <c r="T1351" i="31"/>
  <c r="AG1351" i="31"/>
  <c r="Z1351" i="31"/>
  <c r="U1351" i="31"/>
  <c r="V1351" i="31"/>
  <c r="S1327" i="31"/>
  <c r="X1327" i="31" s="1"/>
  <c r="W1327" i="31"/>
  <c r="AE1327" i="31" s="1"/>
  <c r="AF1327" i="31" s="1"/>
  <c r="T1327" i="31"/>
  <c r="AG1327" i="31"/>
  <c r="Z1327" i="31"/>
  <c r="U1327" i="31"/>
  <c r="V1327" i="31"/>
  <c r="S1323" i="31"/>
  <c r="W1323" i="31"/>
  <c r="AE1323" i="31" s="1"/>
  <c r="AF1323" i="31" s="1"/>
  <c r="T1323" i="31"/>
  <c r="X1323" i="31"/>
  <c r="AG1323" i="31"/>
  <c r="V1323" i="31"/>
  <c r="Y1323" i="31"/>
  <c r="Z1323" i="31"/>
  <c r="U1323" i="31"/>
  <c r="S1295" i="31"/>
  <c r="X1295" i="31" s="1"/>
  <c r="W1295" i="31"/>
  <c r="AE1295" i="31" s="1"/>
  <c r="AF1295" i="31" s="1"/>
  <c r="T1295" i="31"/>
  <c r="AG1295" i="31"/>
  <c r="Z1295" i="31"/>
  <c r="U1295" i="31"/>
  <c r="V1295" i="31"/>
  <c r="S1251" i="31"/>
  <c r="W1251" i="31"/>
  <c r="AE1251" i="31" s="1"/>
  <c r="AF1251" i="31" s="1"/>
  <c r="T1251" i="31"/>
  <c r="AG1251" i="31"/>
  <c r="Z1251" i="31"/>
  <c r="U1251" i="31"/>
  <c r="V1251" i="31"/>
  <c r="S1235" i="31"/>
  <c r="W1235" i="31"/>
  <c r="AE1235" i="31" s="1"/>
  <c r="AF1235" i="31" s="1"/>
  <c r="T1235" i="31"/>
  <c r="X1235" i="31"/>
  <c r="AG1235" i="31"/>
  <c r="Z1235" i="31"/>
  <c r="U1235" i="31"/>
  <c r="V1235" i="31"/>
  <c r="Y1235" i="31"/>
  <c r="S1231" i="31"/>
  <c r="Y1231" i="31" s="1"/>
  <c r="W1231" i="31"/>
  <c r="AE1231" i="31" s="1"/>
  <c r="AF1231" i="31" s="1"/>
  <c r="T1231" i="31"/>
  <c r="AG1231" i="31"/>
  <c r="V1231" i="31"/>
  <c r="Z1231" i="31"/>
  <c r="U1231" i="31"/>
  <c r="T1355" i="31"/>
  <c r="X1355" i="31"/>
  <c r="T1350" i="31"/>
  <c r="AG1350" i="31"/>
  <c r="U1350" i="31"/>
  <c r="R1348" i="31"/>
  <c r="S1347" i="31"/>
  <c r="X1347" i="31" s="1"/>
  <c r="W1347" i="31"/>
  <c r="AE1347" i="31" s="1"/>
  <c r="AF1347" i="31" s="1"/>
  <c r="T1347" i="31"/>
  <c r="AG1347" i="31"/>
  <c r="T1342" i="31"/>
  <c r="AG1342" i="31"/>
  <c r="U1342" i="31"/>
  <c r="R1340" i="31"/>
  <c r="S1339" i="31"/>
  <c r="Y1339" i="31" s="1"/>
  <c r="W1339" i="31"/>
  <c r="AE1339" i="31" s="1"/>
  <c r="AF1339" i="31" s="1"/>
  <c r="T1339" i="31"/>
  <c r="AG1339" i="31"/>
  <c r="U1333" i="31"/>
  <c r="V1333" i="31"/>
  <c r="Z1333" i="31"/>
  <c r="U1325" i="31"/>
  <c r="Y1325" i="31"/>
  <c r="V1325" i="31"/>
  <c r="Z1325" i="31"/>
  <c r="U1317" i="31"/>
  <c r="V1317" i="31"/>
  <c r="Z1317" i="31"/>
  <c r="U1309" i="31"/>
  <c r="V1309" i="31"/>
  <c r="Z1309" i="31"/>
  <c r="U1301" i="31"/>
  <c r="V1301" i="31"/>
  <c r="Z1301" i="31"/>
  <c r="U1293" i="31"/>
  <c r="V1293" i="31"/>
  <c r="Z1293" i="31"/>
  <c r="U1285" i="31"/>
  <c r="V1285" i="31"/>
  <c r="Z1285" i="31"/>
  <c r="U1277" i="31"/>
  <c r="V1277" i="31"/>
  <c r="Z1277" i="31"/>
  <c r="S1271" i="31"/>
  <c r="W1271" i="31"/>
  <c r="T1271" i="31"/>
  <c r="X1271" i="31"/>
  <c r="AG1271" i="31"/>
  <c r="U1265" i="31"/>
  <c r="V1265" i="31"/>
  <c r="Z1265" i="31"/>
  <c r="U1257" i="31"/>
  <c r="V1257" i="31"/>
  <c r="Z1257" i="31"/>
  <c r="U1249" i="31"/>
  <c r="V1249" i="31"/>
  <c r="Z1249" i="31"/>
  <c r="U1241" i="31"/>
  <c r="Y1241" i="31"/>
  <c r="V1241" i="31"/>
  <c r="Z1241" i="31"/>
  <c r="U1233" i="31"/>
  <c r="Y1233" i="31"/>
  <c r="V1233" i="31"/>
  <c r="Z1233" i="31"/>
  <c r="U1225" i="31"/>
  <c r="V1225" i="31"/>
  <c r="Z1225" i="31"/>
  <c r="U1221" i="31"/>
  <c r="V1221" i="31"/>
  <c r="Z1221" i="31"/>
  <c r="S1221" i="31"/>
  <c r="Y1221" i="31" s="1"/>
  <c r="W1221" i="31"/>
  <c r="AE1221" i="31" s="1"/>
  <c r="AF1221" i="31" s="1"/>
  <c r="S1215" i="31"/>
  <c r="X1215" i="31" s="1"/>
  <c r="W1215" i="31"/>
  <c r="AE1215" i="31" s="1"/>
  <c r="AF1215" i="31" s="1"/>
  <c r="T1215" i="31"/>
  <c r="AG1215" i="31"/>
  <c r="U1215" i="31"/>
  <c r="U1213" i="31"/>
  <c r="Y1213" i="31"/>
  <c r="V1213" i="31"/>
  <c r="Z1213" i="31"/>
  <c r="S1213" i="31"/>
  <c r="W1213" i="31"/>
  <c r="AE1213" i="31" s="1"/>
  <c r="AF1213" i="31" s="1"/>
  <c r="S1207" i="31"/>
  <c r="Y1207" i="31" s="1"/>
  <c r="W1207" i="31"/>
  <c r="AE1207" i="31" s="1"/>
  <c r="AF1207" i="31" s="1"/>
  <c r="T1207" i="31"/>
  <c r="AG1207" i="31"/>
  <c r="U1207" i="31"/>
  <c r="U1205" i="31"/>
  <c r="V1205" i="31"/>
  <c r="Z1205" i="31"/>
  <c r="S1205" i="31"/>
  <c r="Y1205" i="31" s="1"/>
  <c r="W1205" i="31"/>
  <c r="AE1205" i="31" s="1"/>
  <c r="AF1205" i="31" s="1"/>
  <c r="S1199" i="31"/>
  <c r="Y1199" i="31" s="1"/>
  <c r="W1199" i="31"/>
  <c r="AE1199" i="31" s="1"/>
  <c r="AF1199" i="31" s="1"/>
  <c r="T1199" i="31"/>
  <c r="AG1199" i="31"/>
  <c r="U1199" i="31"/>
  <c r="U1197" i="31"/>
  <c r="V1197" i="31"/>
  <c r="Z1197" i="31"/>
  <c r="S1197" i="31"/>
  <c r="X1197" i="31" s="1"/>
  <c r="W1197" i="31"/>
  <c r="AE1197" i="31" s="1"/>
  <c r="AF1197" i="31" s="1"/>
  <c r="S1191" i="31"/>
  <c r="X1191" i="31" s="1"/>
  <c r="W1191" i="31"/>
  <c r="AE1191" i="31" s="1"/>
  <c r="AF1191" i="31" s="1"/>
  <c r="T1191" i="31"/>
  <c r="AG1191" i="31"/>
  <c r="U1191" i="31"/>
  <c r="U1189" i="31"/>
  <c r="V1189" i="31"/>
  <c r="Z1189" i="31"/>
  <c r="S1189" i="31"/>
  <c r="Y1189" i="31" s="1"/>
  <c r="W1189" i="31"/>
  <c r="AE1189" i="31" s="1"/>
  <c r="AF1189" i="31" s="1"/>
  <c r="S1183" i="31"/>
  <c r="W1183" i="31"/>
  <c r="AE1183" i="31" s="1"/>
  <c r="AF1183" i="31" s="1"/>
  <c r="T1183" i="31"/>
  <c r="AG1183" i="31"/>
  <c r="U1183" i="31"/>
  <c r="U1181" i="31"/>
  <c r="V1181" i="31"/>
  <c r="Z1181" i="31"/>
  <c r="S1181" i="31"/>
  <c r="Y1181" i="31" s="1"/>
  <c r="W1181" i="31"/>
  <c r="AE1181" i="31" s="1"/>
  <c r="AF1181" i="31" s="1"/>
  <c r="V1176" i="31"/>
  <c r="Z1176" i="31"/>
  <c r="S1176" i="31"/>
  <c r="W1176" i="31"/>
  <c r="AE1176" i="31" s="1"/>
  <c r="AF1176" i="31" s="1"/>
  <c r="T1176" i="31"/>
  <c r="X1176" i="31"/>
  <c r="AG1176" i="31"/>
  <c r="U1176" i="31"/>
  <c r="Y1176" i="31"/>
  <c r="V1172" i="31"/>
  <c r="Z1172" i="31"/>
  <c r="S1172" i="31"/>
  <c r="X1172" i="31" s="1"/>
  <c r="W1172" i="31"/>
  <c r="AE1172" i="31" s="1"/>
  <c r="AF1172" i="31" s="1"/>
  <c r="T1172" i="31"/>
  <c r="AG1172" i="31"/>
  <c r="U1172" i="31"/>
  <c r="V1168" i="31"/>
  <c r="Z1168" i="31"/>
  <c r="S1168" i="31"/>
  <c r="Y1168" i="31" s="1"/>
  <c r="W1168" i="31"/>
  <c r="AE1168" i="31" s="1"/>
  <c r="AF1168" i="31" s="1"/>
  <c r="T1168" i="31"/>
  <c r="AG1168" i="31"/>
  <c r="U1168" i="31"/>
  <c r="V1164" i="31"/>
  <c r="Z1164" i="31"/>
  <c r="S1164" i="31"/>
  <c r="Y1164" i="31" s="1"/>
  <c r="W1164" i="31"/>
  <c r="AE1164" i="31" s="1"/>
  <c r="AF1164" i="31" s="1"/>
  <c r="T1164" i="31"/>
  <c r="AG1164" i="31"/>
  <c r="U1164" i="31"/>
  <c r="V1160" i="31"/>
  <c r="Z1160" i="31"/>
  <c r="S1160" i="31"/>
  <c r="W1160" i="31"/>
  <c r="AE1160" i="31" s="1"/>
  <c r="AF1160" i="31" s="1"/>
  <c r="T1160" i="31"/>
  <c r="X1160" i="31"/>
  <c r="AG1160" i="31"/>
  <c r="U1160" i="31"/>
  <c r="Y1160" i="31"/>
  <c r="V1156" i="31"/>
  <c r="Z1156" i="31"/>
  <c r="S1156" i="31"/>
  <c r="W1156" i="31"/>
  <c r="T1156" i="31"/>
  <c r="X1156" i="31"/>
  <c r="AG1156" i="31"/>
  <c r="U1156" i="31"/>
  <c r="Y1156" i="31"/>
  <c r="V1152" i="31"/>
  <c r="Z1152" i="31"/>
  <c r="S1152" i="31"/>
  <c r="W1152" i="31"/>
  <c r="AE1152" i="31" s="1"/>
  <c r="AF1152" i="31" s="1"/>
  <c r="T1152" i="31"/>
  <c r="X1152" i="31"/>
  <c r="AG1152" i="31"/>
  <c r="U1152" i="31"/>
  <c r="Y1152" i="31"/>
  <c r="V1148" i="31"/>
  <c r="Z1148" i="31"/>
  <c r="S1148" i="31"/>
  <c r="Y1148" i="31" s="1"/>
  <c r="W1148" i="31"/>
  <c r="AE1148" i="31" s="1"/>
  <c r="AF1148" i="31" s="1"/>
  <c r="T1148" i="31"/>
  <c r="AG1148" i="31"/>
  <c r="U1148" i="31"/>
  <c r="V1144" i="31"/>
  <c r="Z1144" i="31"/>
  <c r="S1144" i="31"/>
  <c r="Y1144" i="31" s="1"/>
  <c r="W1144" i="31"/>
  <c r="AE1144" i="31" s="1"/>
  <c r="AF1144" i="31" s="1"/>
  <c r="T1144" i="31"/>
  <c r="AG1144" i="31"/>
  <c r="U1144" i="31"/>
  <c r="V1140" i="31"/>
  <c r="Z1140" i="31"/>
  <c r="S1140" i="31"/>
  <c r="X1140" i="31" s="1"/>
  <c r="W1140" i="31"/>
  <c r="AE1140" i="31" s="1"/>
  <c r="AF1140" i="31" s="1"/>
  <c r="T1140" i="31"/>
  <c r="AG1140" i="31"/>
  <c r="U1140" i="31"/>
  <c r="V1136" i="31"/>
  <c r="Z1136" i="31"/>
  <c r="S1136" i="31"/>
  <c r="W1136" i="31"/>
  <c r="AE1136" i="31" s="1"/>
  <c r="AF1136" i="31" s="1"/>
  <c r="T1136" i="31"/>
  <c r="X1136" i="31"/>
  <c r="AG1136" i="31"/>
  <c r="U1136" i="31"/>
  <c r="Y1136" i="31"/>
  <c r="V1132" i="31"/>
  <c r="Z1132" i="31"/>
  <c r="S1132" i="31"/>
  <c r="Y1132" i="31" s="1"/>
  <c r="W1132" i="31"/>
  <c r="AE1132" i="31" s="1"/>
  <c r="AF1132" i="31" s="1"/>
  <c r="T1132" i="31"/>
  <c r="AG1132" i="31"/>
  <c r="U1132" i="31"/>
  <c r="V1128" i="31"/>
  <c r="Z1128" i="31"/>
  <c r="S1128" i="31"/>
  <c r="X1128" i="31" s="1"/>
  <c r="W1128" i="31"/>
  <c r="AE1128" i="31" s="1"/>
  <c r="AF1128" i="31" s="1"/>
  <c r="T1128" i="31"/>
  <c r="AG1128" i="31"/>
  <c r="U1128" i="31"/>
  <c r="V1124" i="31"/>
  <c r="Z1124" i="31"/>
  <c r="S1124" i="31"/>
  <c r="X1124" i="31" s="1"/>
  <c r="W1124" i="31"/>
  <c r="AE1124" i="31" s="1"/>
  <c r="AF1124" i="31" s="1"/>
  <c r="T1124" i="31"/>
  <c r="AG1124" i="31"/>
  <c r="U1124" i="31"/>
  <c r="V1120" i="31"/>
  <c r="Z1120" i="31"/>
  <c r="S1120" i="31"/>
  <c r="Y1120" i="31" s="1"/>
  <c r="W1120" i="31"/>
  <c r="AE1120" i="31" s="1"/>
  <c r="AF1120" i="31" s="1"/>
  <c r="T1120" i="31"/>
  <c r="AG1120" i="31"/>
  <c r="U1120" i="31"/>
  <c r="V1116" i="31"/>
  <c r="Z1116" i="31"/>
  <c r="S1116" i="31"/>
  <c r="Y1116" i="31" s="1"/>
  <c r="W1116" i="31"/>
  <c r="AE1116" i="31" s="1"/>
  <c r="AF1116" i="31" s="1"/>
  <c r="T1116" i="31"/>
  <c r="AG1116" i="31"/>
  <c r="U1116" i="31"/>
  <c r="V1112" i="31"/>
  <c r="Z1112" i="31"/>
  <c r="S1112" i="31"/>
  <c r="X1112" i="31" s="1"/>
  <c r="W1112" i="31"/>
  <c r="T1112" i="31"/>
  <c r="AG1112" i="31"/>
  <c r="U1112" i="31"/>
  <c r="V1108" i="31"/>
  <c r="Z1108" i="31"/>
  <c r="S1108" i="31"/>
  <c r="X1108" i="31" s="1"/>
  <c r="W1108" i="31"/>
  <c r="AE1108" i="31" s="1"/>
  <c r="AF1108" i="31" s="1"/>
  <c r="T1108" i="31"/>
  <c r="AG1108" i="31"/>
  <c r="U1108" i="31"/>
  <c r="V1104" i="31"/>
  <c r="Z1104" i="31"/>
  <c r="S1104" i="31"/>
  <c r="Y1104" i="31" s="1"/>
  <c r="W1104" i="31"/>
  <c r="AE1104" i="31" s="1"/>
  <c r="AF1104" i="31" s="1"/>
  <c r="T1104" i="31"/>
  <c r="AG1104" i="31"/>
  <c r="U1104" i="31"/>
  <c r="V1100" i="31"/>
  <c r="Z1100" i="31"/>
  <c r="S1100" i="31"/>
  <c r="Y1100" i="31" s="1"/>
  <c r="W1100" i="31"/>
  <c r="AE1100" i="31" s="1"/>
  <c r="AF1100" i="31" s="1"/>
  <c r="T1100" i="31"/>
  <c r="AG1100" i="31"/>
  <c r="U1100" i="31"/>
  <c r="V1096" i="31"/>
  <c r="Z1096" i="31"/>
  <c r="S1096" i="31"/>
  <c r="Y1096" i="31" s="1"/>
  <c r="W1096" i="31"/>
  <c r="AE1096" i="31" s="1"/>
  <c r="AF1096" i="31" s="1"/>
  <c r="T1096" i="31"/>
  <c r="AG1096" i="31"/>
  <c r="U1096" i="31"/>
  <c r="V1092" i="31"/>
  <c r="Z1092" i="31"/>
  <c r="S1092" i="31"/>
  <c r="X1092" i="31" s="1"/>
  <c r="W1092" i="31"/>
  <c r="AE1092" i="31" s="1"/>
  <c r="AF1092" i="31" s="1"/>
  <c r="T1092" i="31"/>
  <c r="AG1092" i="31"/>
  <c r="U1092" i="31"/>
  <c r="V1088" i="31"/>
  <c r="Z1088" i="31"/>
  <c r="S1088" i="31"/>
  <c r="Y1088" i="31" s="1"/>
  <c r="W1088" i="31"/>
  <c r="T1088" i="31"/>
  <c r="AG1088" i="31"/>
  <c r="U1088" i="31"/>
  <c r="V1084" i="31"/>
  <c r="Z1084" i="31"/>
  <c r="S1084" i="31"/>
  <c r="Y1084" i="31" s="1"/>
  <c r="W1084" i="31"/>
  <c r="AE1084" i="31" s="1"/>
  <c r="AF1084" i="31" s="1"/>
  <c r="T1084" i="31"/>
  <c r="AG1084" i="31"/>
  <c r="U1084" i="31"/>
  <c r="V1080" i="31"/>
  <c r="Z1080" i="31"/>
  <c r="S1080" i="31"/>
  <c r="W1080" i="31"/>
  <c r="AE1080" i="31" s="1"/>
  <c r="AF1080" i="31" s="1"/>
  <c r="T1080" i="31"/>
  <c r="X1080" i="31"/>
  <c r="AG1080" i="31"/>
  <c r="U1080" i="31"/>
  <c r="Y1080" i="31"/>
  <c r="V1076" i="31"/>
  <c r="Z1076" i="31"/>
  <c r="S1076" i="31"/>
  <c r="X1076" i="31" s="1"/>
  <c r="W1076" i="31"/>
  <c r="T1076" i="31"/>
  <c r="AG1076" i="31"/>
  <c r="U1076" i="31"/>
  <c r="V1072" i="31"/>
  <c r="Z1072" i="31"/>
  <c r="S1072" i="31"/>
  <c r="W1072" i="31"/>
  <c r="AE1072" i="31" s="1"/>
  <c r="AF1072" i="31" s="1"/>
  <c r="T1072" i="31"/>
  <c r="X1072" i="31"/>
  <c r="AG1072" i="31"/>
  <c r="U1072" i="31"/>
  <c r="Y1072" i="31"/>
  <c r="V1068" i="31"/>
  <c r="Z1068" i="31"/>
  <c r="S1068" i="31"/>
  <c r="Y1068" i="31" s="1"/>
  <c r="W1068" i="31"/>
  <c r="T1068" i="31"/>
  <c r="AG1068" i="31"/>
  <c r="U1068" i="31"/>
  <c r="V1064" i="31"/>
  <c r="Z1064" i="31"/>
  <c r="S1064" i="31"/>
  <c r="Y1064" i="31" s="1"/>
  <c r="W1064" i="31"/>
  <c r="AE1064" i="31" s="1"/>
  <c r="AF1064" i="31" s="1"/>
  <c r="T1064" i="31"/>
  <c r="AG1064" i="31"/>
  <c r="U1064" i="31"/>
  <c r="V1060" i="31"/>
  <c r="Z1060" i="31"/>
  <c r="S1060" i="31"/>
  <c r="X1060" i="31" s="1"/>
  <c r="W1060" i="31"/>
  <c r="AE1060" i="31" s="1"/>
  <c r="AF1060" i="31" s="1"/>
  <c r="T1060" i="31"/>
  <c r="AG1060" i="31"/>
  <c r="U1060" i="31"/>
  <c r="V1056" i="31"/>
  <c r="Z1056" i="31"/>
  <c r="S1056" i="31"/>
  <c r="W1056" i="31"/>
  <c r="AE1056" i="31" s="1"/>
  <c r="AF1056" i="31" s="1"/>
  <c r="T1056" i="31"/>
  <c r="X1056" i="31"/>
  <c r="AG1056" i="31"/>
  <c r="U1056" i="31"/>
  <c r="Y1056" i="31"/>
  <c r="V1052" i="31"/>
  <c r="Z1052" i="31"/>
  <c r="S1052" i="31"/>
  <c r="W1052" i="31"/>
  <c r="AE1052" i="31" s="1"/>
  <c r="AF1052" i="31" s="1"/>
  <c r="T1052" i="31"/>
  <c r="X1052" i="31"/>
  <c r="AG1052" i="31"/>
  <c r="U1052" i="31"/>
  <c r="Y1052" i="31"/>
  <c r="T997" i="31"/>
  <c r="AG997" i="31"/>
  <c r="S997" i="31"/>
  <c r="X997" i="31" s="1"/>
  <c r="W997" i="31"/>
  <c r="AE997" i="31" s="1"/>
  <c r="AF997" i="31" s="1"/>
  <c r="Z997" i="31"/>
  <c r="U997" i="31"/>
  <c r="V997" i="31"/>
  <c r="AE1633" i="31"/>
  <c r="AF1633" i="31" s="1"/>
  <c r="AE1605" i="31"/>
  <c r="AF1605" i="31" s="1"/>
  <c r="AE1585" i="31"/>
  <c r="AF1585" i="31" s="1"/>
  <c r="AE1581" i="31"/>
  <c r="AF1581" i="31" s="1"/>
  <c r="AE1577" i="31"/>
  <c r="AF1577" i="31" s="1"/>
  <c r="AE1573" i="31"/>
  <c r="AF1573" i="31" s="1"/>
  <c r="AE1569" i="31"/>
  <c r="AF1569" i="31" s="1"/>
  <c r="AE1561" i="31"/>
  <c r="AF1561" i="31" s="1"/>
  <c r="AE1549" i="31"/>
  <c r="AF1549" i="31" s="1"/>
  <c r="AE1525" i="31"/>
  <c r="AF1525" i="31" s="1"/>
  <c r="AE1489" i="31"/>
  <c r="AF1489" i="31" s="1"/>
  <c r="AE1485" i="31"/>
  <c r="AF1485" i="31" s="1"/>
  <c r="AE1473" i="31"/>
  <c r="AF1473" i="31" s="1"/>
  <c r="AE1465" i="31"/>
  <c r="AF1465" i="31" s="1"/>
  <c r="AE1457" i="31"/>
  <c r="AF1457" i="31" s="1"/>
  <c r="AE1453" i="31"/>
  <c r="AF1453" i="31" s="1"/>
  <c r="AE1437" i="31"/>
  <c r="AF1437" i="31" s="1"/>
  <c r="AE1413" i="31"/>
  <c r="AF1413" i="31" s="1"/>
  <c r="AE1389" i="31"/>
  <c r="AF1389" i="31" s="1"/>
  <c r="U1370" i="31"/>
  <c r="U1366" i="31"/>
  <c r="Y1362" i="31"/>
  <c r="U1362" i="31"/>
  <c r="Y1358" i="31"/>
  <c r="U1358" i="31"/>
  <c r="AG1355" i="31"/>
  <c r="V1355" i="31"/>
  <c r="U1353" i="31"/>
  <c r="Y1353" i="31"/>
  <c r="V1353" i="31"/>
  <c r="Z1353" i="31"/>
  <c r="W1350" i="31"/>
  <c r="AE1350" i="31" s="1"/>
  <c r="AF1350" i="31" s="1"/>
  <c r="T1349" i="31"/>
  <c r="AB1349" i="31" s="1"/>
  <c r="AC1349" i="31" s="1"/>
  <c r="AD1349" i="31" s="1"/>
  <c r="U1345" i="31"/>
  <c r="V1345" i="31"/>
  <c r="Z1345" i="31"/>
  <c r="W1342" i="31"/>
  <c r="AE1342" i="31" s="1"/>
  <c r="AF1342" i="31" s="1"/>
  <c r="T1341" i="31"/>
  <c r="AB1341" i="31" s="1"/>
  <c r="AC1341" i="31" s="1"/>
  <c r="AD1341" i="31" s="1"/>
  <c r="U1337" i="31"/>
  <c r="Y1337" i="31"/>
  <c r="V1337" i="31"/>
  <c r="Z1337" i="31"/>
  <c r="T1334" i="31"/>
  <c r="AG1334" i="31"/>
  <c r="U1334" i="31"/>
  <c r="W1333" i="31"/>
  <c r="AE1333" i="31" s="1"/>
  <c r="AF1333" i="31" s="1"/>
  <c r="R1332" i="31"/>
  <c r="V1330" i="31"/>
  <c r="T1326" i="31"/>
  <c r="AG1326" i="31"/>
  <c r="U1326" i="31"/>
  <c r="W1325" i="31"/>
  <c r="AE1325" i="31" s="1"/>
  <c r="AF1325" i="31" s="1"/>
  <c r="R1324" i="31"/>
  <c r="V1322" i="31"/>
  <c r="T1318" i="31"/>
  <c r="AG1318" i="31"/>
  <c r="U1318" i="31"/>
  <c r="W1317" i="31"/>
  <c r="AE1317" i="31" s="1"/>
  <c r="AF1317" i="31" s="1"/>
  <c r="R1316" i="31"/>
  <c r="T1310" i="31"/>
  <c r="X1310" i="31"/>
  <c r="AG1310" i="31"/>
  <c r="U1310" i="31"/>
  <c r="Y1310" i="31"/>
  <c r="W1309" i="31"/>
  <c r="AE1309" i="31" s="1"/>
  <c r="AF1309" i="31" s="1"/>
  <c r="R1308" i="31"/>
  <c r="AE1308" i="31"/>
  <c r="AF1308" i="31" s="1"/>
  <c r="V1306" i="31"/>
  <c r="T1302" i="31"/>
  <c r="X1302" i="31"/>
  <c r="AG1302" i="31"/>
  <c r="U1302" i="31"/>
  <c r="Y1302" i="31"/>
  <c r="W1301" i="31"/>
  <c r="AE1301" i="31" s="1"/>
  <c r="AF1301" i="31" s="1"/>
  <c r="R1300" i="31"/>
  <c r="V1298" i="31"/>
  <c r="T1294" i="31"/>
  <c r="X1294" i="31"/>
  <c r="AG1294" i="31"/>
  <c r="U1294" i="31"/>
  <c r="Y1294" i="31"/>
  <c r="W1293" i="31"/>
  <c r="AE1293" i="31" s="1"/>
  <c r="AF1293" i="31" s="1"/>
  <c r="R1292" i="31"/>
  <c r="V1290" i="31"/>
  <c r="T1286" i="31"/>
  <c r="AG1286" i="31"/>
  <c r="U1286" i="31"/>
  <c r="W1285" i="31"/>
  <c r="AE1285" i="31" s="1"/>
  <c r="AF1285" i="31" s="1"/>
  <c r="R1284" i="31"/>
  <c r="V1282" i="31"/>
  <c r="AE1279" i="31"/>
  <c r="AF1279" i="31" s="1"/>
  <c r="T1278" i="31"/>
  <c r="AG1278" i="31"/>
  <c r="U1278" i="31"/>
  <c r="W1277" i="31"/>
  <c r="AE1277" i="31" s="1"/>
  <c r="AF1277" i="31" s="1"/>
  <c r="R1276" i="31"/>
  <c r="V1274" i="31"/>
  <c r="Y1271" i="31"/>
  <c r="T1266" i="31"/>
  <c r="X1266" i="31"/>
  <c r="AG1266" i="31"/>
  <c r="U1266" i="31"/>
  <c r="W1265" i="31"/>
  <c r="AE1265" i="31" s="1"/>
  <c r="AF1265" i="31" s="1"/>
  <c r="R1264" i="31"/>
  <c r="V1262" i="31"/>
  <c r="T1258" i="31"/>
  <c r="X1258" i="31"/>
  <c r="AG1258" i="31"/>
  <c r="U1258" i="31"/>
  <c r="Y1258" i="31"/>
  <c r="W1257" i="31"/>
  <c r="AE1257" i="31" s="1"/>
  <c r="AF1257" i="31" s="1"/>
  <c r="R1256" i="31"/>
  <c r="V1254" i="31"/>
  <c r="T1250" i="31"/>
  <c r="AG1250" i="31"/>
  <c r="U1250" i="31"/>
  <c r="W1249" i="31"/>
  <c r="AE1249" i="31" s="1"/>
  <c r="AF1249" i="31" s="1"/>
  <c r="R1248" i="31"/>
  <c r="V1246" i="31"/>
  <c r="T1242" i="31"/>
  <c r="X1242" i="31"/>
  <c r="AG1242" i="31"/>
  <c r="U1242" i="31"/>
  <c r="Y1242" i="31"/>
  <c r="W1241" i="31"/>
  <c r="AE1241" i="31" s="1"/>
  <c r="AF1241" i="31" s="1"/>
  <c r="R1240" i="31"/>
  <c r="V1238" i="31"/>
  <c r="T1234" i="31"/>
  <c r="X1234" i="31"/>
  <c r="AG1234" i="31"/>
  <c r="U1234" i="31"/>
  <c r="Y1234" i="31"/>
  <c r="W1233" i="31"/>
  <c r="AE1233" i="31" s="1"/>
  <c r="AF1233" i="31" s="1"/>
  <c r="R1232" i="31"/>
  <c r="V1230" i="31"/>
  <c r="AE1227" i="31"/>
  <c r="AF1227" i="31" s="1"/>
  <c r="T1226" i="31"/>
  <c r="X1226" i="31"/>
  <c r="AG1226" i="31"/>
  <c r="U1226" i="31"/>
  <c r="Y1226" i="31"/>
  <c r="W1225" i="31"/>
  <c r="AE1225" i="31" s="1"/>
  <c r="AF1225" i="31" s="1"/>
  <c r="Z1223" i="31"/>
  <c r="R1220" i="31"/>
  <c r="R1212" i="31"/>
  <c r="R1204" i="31"/>
  <c r="R1196" i="31"/>
  <c r="R1188" i="31"/>
  <c r="R1180" i="31"/>
  <c r="V1048" i="31"/>
  <c r="Z1048" i="31"/>
  <c r="S1048" i="31"/>
  <c r="X1048" i="31" s="1"/>
  <c r="W1048" i="31"/>
  <c r="AE1048" i="31" s="1"/>
  <c r="AF1048" i="31" s="1"/>
  <c r="T1048" i="31"/>
  <c r="AG1048" i="31"/>
  <c r="U1048" i="31"/>
  <c r="U1045" i="31"/>
  <c r="Y1045" i="31"/>
  <c r="V1045" i="31"/>
  <c r="Z1045" i="31"/>
  <c r="S1045" i="31"/>
  <c r="W1045" i="31"/>
  <c r="AE1045" i="31" s="1"/>
  <c r="AF1045" i="31" s="1"/>
  <c r="T1045" i="31"/>
  <c r="X1045" i="31"/>
  <c r="AG1045" i="31"/>
  <c r="U1041" i="31"/>
  <c r="V1041" i="31"/>
  <c r="Z1041" i="31"/>
  <c r="S1041" i="31"/>
  <c r="X1041" i="31" s="1"/>
  <c r="W1041" i="31"/>
  <c r="AE1041" i="31" s="1"/>
  <c r="AF1041" i="31" s="1"/>
  <c r="T1041" i="31"/>
  <c r="AG1041" i="31"/>
  <c r="V1036" i="31"/>
  <c r="Z1036" i="31"/>
  <c r="S1036" i="31"/>
  <c r="Y1036" i="31" s="1"/>
  <c r="W1036" i="31"/>
  <c r="AE1036" i="31" s="1"/>
  <c r="AF1036" i="31" s="1"/>
  <c r="T1036" i="31"/>
  <c r="AG1036" i="31"/>
  <c r="U1036" i="31"/>
  <c r="U1033" i="31"/>
  <c r="V1033" i="31"/>
  <c r="Z1033" i="31"/>
  <c r="S1033" i="31"/>
  <c r="X1033" i="31" s="1"/>
  <c r="W1033" i="31"/>
  <c r="AE1033" i="31" s="1"/>
  <c r="AF1033" i="31" s="1"/>
  <c r="T1033" i="31"/>
  <c r="AG1033" i="31"/>
  <c r="V1028" i="31"/>
  <c r="Z1028" i="31"/>
  <c r="S1028" i="31"/>
  <c r="W1028" i="31"/>
  <c r="AE1028" i="31" s="1"/>
  <c r="AF1028" i="31" s="1"/>
  <c r="T1028" i="31"/>
  <c r="X1028" i="31"/>
  <c r="AG1028" i="31"/>
  <c r="U1028" i="31"/>
  <c r="Y1028" i="31"/>
  <c r="S1026" i="31"/>
  <c r="W1026" i="31"/>
  <c r="AE1026" i="31" s="1"/>
  <c r="AF1026" i="31" s="1"/>
  <c r="V1026" i="31"/>
  <c r="X1026" i="31"/>
  <c r="T1026" i="31"/>
  <c r="Y1026" i="31"/>
  <c r="U1026" i="31"/>
  <c r="Z1026" i="31"/>
  <c r="AG1026" i="31"/>
  <c r="T1005" i="31"/>
  <c r="AG1005" i="31"/>
  <c r="S1005" i="31"/>
  <c r="X1005" i="31" s="1"/>
  <c r="W1005" i="31"/>
  <c r="AE1005" i="31" s="1"/>
  <c r="AF1005" i="31" s="1"/>
  <c r="Z1005" i="31"/>
  <c r="U1005" i="31"/>
  <c r="V1005" i="31"/>
  <c r="T989" i="31"/>
  <c r="AG989" i="31"/>
  <c r="S989" i="31"/>
  <c r="X989" i="31" s="1"/>
  <c r="W989" i="31"/>
  <c r="AE989" i="31" s="1"/>
  <c r="AF989" i="31" s="1"/>
  <c r="Z989" i="31"/>
  <c r="U989" i="31"/>
  <c r="V989" i="31"/>
  <c r="AE1528" i="31"/>
  <c r="AF1528" i="31" s="1"/>
  <c r="AE1524" i="31"/>
  <c r="AF1524" i="31" s="1"/>
  <c r="AE1468" i="31"/>
  <c r="AF1468" i="31" s="1"/>
  <c r="AE1420" i="31"/>
  <c r="AF1420" i="31" s="1"/>
  <c r="AE1412" i="31"/>
  <c r="AF1412" i="31" s="1"/>
  <c r="AG1370" i="31"/>
  <c r="T1370" i="31"/>
  <c r="AE1368" i="31"/>
  <c r="AF1368" i="31" s="1"/>
  <c r="AG1366" i="31"/>
  <c r="T1366" i="31"/>
  <c r="AG1362" i="31"/>
  <c r="T1362" i="31"/>
  <c r="AG1358" i="31"/>
  <c r="X1358" i="31"/>
  <c r="T1358" i="31"/>
  <c r="AE1356" i="31"/>
  <c r="AF1356" i="31" s="1"/>
  <c r="Z1355" i="31"/>
  <c r="U1355" i="31"/>
  <c r="T1354" i="31"/>
  <c r="X1354" i="31"/>
  <c r="AG1354" i="31"/>
  <c r="U1354" i="31"/>
  <c r="Y1354" i="31"/>
  <c r="R1352" i="31"/>
  <c r="V1350" i="31"/>
  <c r="V1347" i="31"/>
  <c r="T1346" i="31"/>
  <c r="X1346" i="31"/>
  <c r="AG1346" i="31"/>
  <c r="U1346" i="31"/>
  <c r="Y1346" i="31"/>
  <c r="R1344" i="31"/>
  <c r="V1342" i="31"/>
  <c r="V1339" i="31"/>
  <c r="T1338" i="31"/>
  <c r="X1338" i="31"/>
  <c r="AG1338" i="31"/>
  <c r="U1338" i="31"/>
  <c r="Y1338" i="31"/>
  <c r="R1336" i="31"/>
  <c r="T1333" i="31"/>
  <c r="U1329" i="31"/>
  <c r="Y1329" i="31"/>
  <c r="V1329" i="31"/>
  <c r="Z1329" i="31"/>
  <c r="T1325" i="31"/>
  <c r="AB1325" i="31" s="1"/>
  <c r="AC1325" i="31" s="1"/>
  <c r="AD1325" i="31" s="1"/>
  <c r="U1321" i="31"/>
  <c r="Y1321" i="31"/>
  <c r="V1321" i="31"/>
  <c r="Z1321" i="31"/>
  <c r="T1317" i="31"/>
  <c r="U1313" i="31"/>
  <c r="Y1313" i="31"/>
  <c r="V1313" i="31"/>
  <c r="Z1313" i="31"/>
  <c r="T1309" i="31"/>
  <c r="U1305" i="31"/>
  <c r="Y1305" i="31"/>
  <c r="V1305" i="31"/>
  <c r="Z1305" i="31"/>
  <c r="T1301" i="31"/>
  <c r="U1297" i="31"/>
  <c r="V1297" i="31"/>
  <c r="Z1297" i="31"/>
  <c r="T1293" i="31"/>
  <c r="U1289" i="31"/>
  <c r="Y1289" i="31"/>
  <c r="V1289" i="31"/>
  <c r="Z1289" i="31"/>
  <c r="T1285" i="31"/>
  <c r="U1281" i="31"/>
  <c r="V1281" i="31"/>
  <c r="Z1281" i="31"/>
  <c r="T1277" i="31"/>
  <c r="U1273" i="31"/>
  <c r="V1273" i="31"/>
  <c r="Z1273" i="31"/>
  <c r="V1271" i="31"/>
  <c r="U1269" i="31"/>
  <c r="Y1269" i="31"/>
  <c r="V1269" i="31"/>
  <c r="Z1269" i="31"/>
  <c r="T1265" i="31"/>
  <c r="U1261" i="31"/>
  <c r="V1261" i="31"/>
  <c r="Z1261" i="31"/>
  <c r="T1257" i="31"/>
  <c r="U1253" i="31"/>
  <c r="V1253" i="31"/>
  <c r="Z1253" i="31"/>
  <c r="T1249" i="31"/>
  <c r="U1245" i="31"/>
  <c r="Y1245" i="31"/>
  <c r="V1245" i="31"/>
  <c r="Z1245" i="31"/>
  <c r="T1241" i="31"/>
  <c r="U1237" i="31"/>
  <c r="V1237" i="31"/>
  <c r="Z1237" i="31"/>
  <c r="T1233" i="31"/>
  <c r="AB1233" i="31" s="1"/>
  <c r="AC1233" i="31" s="1"/>
  <c r="AD1233" i="31" s="1"/>
  <c r="U1229" i="31"/>
  <c r="Y1229" i="31"/>
  <c r="V1229" i="31"/>
  <c r="Z1229" i="31"/>
  <c r="T1225" i="31"/>
  <c r="R1224" i="31"/>
  <c r="S1219" i="31"/>
  <c r="X1219" i="31" s="1"/>
  <c r="W1219" i="31"/>
  <c r="AE1219" i="31" s="1"/>
  <c r="AF1219" i="31" s="1"/>
  <c r="T1219" i="31"/>
  <c r="AG1219" i="31"/>
  <c r="U1219" i="31"/>
  <c r="U1217" i="31"/>
  <c r="Y1217" i="31"/>
  <c r="V1217" i="31"/>
  <c r="Z1217" i="31"/>
  <c r="S1217" i="31"/>
  <c r="W1217" i="31"/>
  <c r="Z1215" i="31"/>
  <c r="X1213" i="31"/>
  <c r="S1211" i="31"/>
  <c r="Y1211" i="31" s="1"/>
  <c r="W1211" i="31"/>
  <c r="AE1211" i="31" s="1"/>
  <c r="AF1211" i="31" s="1"/>
  <c r="T1211" i="31"/>
  <c r="AG1211" i="31"/>
  <c r="U1211" i="31"/>
  <c r="U1209" i="31"/>
  <c r="V1209" i="31"/>
  <c r="Z1209" i="31"/>
  <c r="S1209" i="31"/>
  <c r="W1209" i="31"/>
  <c r="AE1209" i="31" s="1"/>
  <c r="AF1209" i="31" s="1"/>
  <c r="Z1207" i="31"/>
  <c r="S1203" i="31"/>
  <c r="W1203" i="31"/>
  <c r="AE1203" i="31" s="1"/>
  <c r="AF1203" i="31" s="1"/>
  <c r="T1203" i="31"/>
  <c r="X1203" i="31"/>
  <c r="AG1203" i="31"/>
  <c r="U1203" i="31"/>
  <c r="Y1203" i="31"/>
  <c r="U1201" i="31"/>
  <c r="V1201" i="31"/>
  <c r="Z1201" i="31"/>
  <c r="S1201" i="31"/>
  <c r="X1201" i="31" s="1"/>
  <c r="AB1201" i="31" s="1"/>
  <c r="AC1201" i="31" s="1"/>
  <c r="AD1201" i="31" s="1"/>
  <c r="W1201" i="31"/>
  <c r="AE1201" i="31" s="1"/>
  <c r="AF1201" i="31" s="1"/>
  <c r="Z1199" i="31"/>
  <c r="S1195" i="31"/>
  <c r="X1195" i="31" s="1"/>
  <c r="W1195" i="31"/>
  <c r="AE1195" i="31" s="1"/>
  <c r="AF1195" i="31" s="1"/>
  <c r="T1195" i="31"/>
  <c r="AG1195" i="31"/>
  <c r="U1195" i="31"/>
  <c r="U1193" i="31"/>
  <c r="V1193" i="31"/>
  <c r="Z1193" i="31"/>
  <c r="S1193" i="31"/>
  <c r="X1193" i="31" s="1"/>
  <c r="AB1193" i="31" s="1"/>
  <c r="AC1193" i="31" s="1"/>
  <c r="AD1193" i="31" s="1"/>
  <c r="W1193" i="31"/>
  <c r="AE1193" i="31" s="1"/>
  <c r="AF1193" i="31" s="1"/>
  <c r="Z1191" i="31"/>
  <c r="S1187" i="31"/>
  <c r="W1187" i="31"/>
  <c r="AE1187" i="31" s="1"/>
  <c r="AF1187" i="31" s="1"/>
  <c r="T1187" i="31"/>
  <c r="AG1187" i="31"/>
  <c r="U1187" i="31"/>
  <c r="U1185" i="31"/>
  <c r="V1185" i="31"/>
  <c r="Z1185" i="31"/>
  <c r="S1185" i="31"/>
  <c r="X1185" i="31" s="1"/>
  <c r="AB1185" i="31" s="1"/>
  <c r="AC1185" i="31" s="1"/>
  <c r="AD1185" i="31" s="1"/>
  <c r="W1185" i="31"/>
  <c r="AE1185" i="31" s="1"/>
  <c r="AF1185" i="31" s="1"/>
  <c r="Z1183" i="31"/>
  <c r="S1179" i="31"/>
  <c r="Y1179" i="31" s="1"/>
  <c r="W1179" i="31"/>
  <c r="AE1179" i="31" s="1"/>
  <c r="AF1179" i="31" s="1"/>
  <c r="T1179" i="31"/>
  <c r="AG1179" i="31"/>
  <c r="U1179" i="31"/>
  <c r="U1177" i="31"/>
  <c r="V1177" i="31"/>
  <c r="Z1177" i="31"/>
  <c r="S1177" i="31"/>
  <c r="X1177" i="31" s="1"/>
  <c r="W1177" i="31"/>
  <c r="AE1177" i="31" s="1"/>
  <c r="AF1177" i="31" s="1"/>
  <c r="T1177" i="31"/>
  <c r="AG1177" i="31"/>
  <c r="U1173" i="31"/>
  <c r="V1173" i="31"/>
  <c r="Z1173" i="31"/>
  <c r="S1173" i="31"/>
  <c r="Y1173" i="31" s="1"/>
  <c r="W1173" i="31"/>
  <c r="AE1173" i="31" s="1"/>
  <c r="AF1173" i="31" s="1"/>
  <c r="T1173" i="31"/>
  <c r="AG1173" i="31"/>
  <c r="U1169" i="31"/>
  <c r="V1169" i="31"/>
  <c r="Z1169" i="31"/>
  <c r="S1169" i="31"/>
  <c r="Y1169" i="31" s="1"/>
  <c r="W1169" i="31"/>
  <c r="AE1169" i="31" s="1"/>
  <c r="AF1169" i="31" s="1"/>
  <c r="T1169" i="31"/>
  <c r="AG1169" i="31"/>
  <c r="U1165" i="31"/>
  <c r="V1165" i="31"/>
  <c r="Z1165" i="31"/>
  <c r="S1165" i="31"/>
  <c r="X1165" i="31" s="1"/>
  <c r="W1165" i="31"/>
  <c r="AE1165" i="31" s="1"/>
  <c r="AF1165" i="31" s="1"/>
  <c r="T1165" i="31"/>
  <c r="AG1165" i="31"/>
  <c r="U1161" i="31"/>
  <c r="Y1161" i="31"/>
  <c r="V1161" i="31"/>
  <c r="Z1161" i="31"/>
  <c r="S1161" i="31"/>
  <c r="W1161" i="31"/>
  <c r="AE1161" i="31" s="1"/>
  <c r="AF1161" i="31" s="1"/>
  <c r="T1161" i="31"/>
  <c r="X1161" i="31"/>
  <c r="AG1161" i="31"/>
  <c r="U1157" i="31"/>
  <c r="V1157" i="31"/>
  <c r="Z1157" i="31"/>
  <c r="S1157" i="31"/>
  <c r="Y1157" i="31" s="1"/>
  <c r="W1157" i="31"/>
  <c r="AE1157" i="31" s="1"/>
  <c r="AF1157" i="31" s="1"/>
  <c r="T1157" i="31"/>
  <c r="AG1157" i="31"/>
  <c r="U1153" i="31"/>
  <c r="V1153" i="31"/>
  <c r="Z1153" i="31"/>
  <c r="S1153" i="31"/>
  <c r="Y1153" i="31" s="1"/>
  <c r="W1153" i="31"/>
  <c r="AE1153" i="31" s="1"/>
  <c r="AF1153" i="31" s="1"/>
  <c r="T1153" i="31"/>
  <c r="AG1153" i="31"/>
  <c r="U1149" i="31"/>
  <c r="V1149" i="31"/>
  <c r="Z1149" i="31"/>
  <c r="S1149" i="31"/>
  <c r="W1149" i="31"/>
  <c r="AE1149" i="31" s="1"/>
  <c r="AF1149" i="31" s="1"/>
  <c r="T1149" i="31"/>
  <c r="AG1149" i="31"/>
  <c r="U1145" i="31"/>
  <c r="V1145" i="31"/>
  <c r="Z1145" i="31"/>
  <c r="S1145" i="31"/>
  <c r="W1145" i="31"/>
  <c r="AE1145" i="31" s="1"/>
  <c r="AF1145" i="31" s="1"/>
  <c r="T1145" i="31"/>
  <c r="AG1145" i="31"/>
  <c r="U1141" i="31"/>
  <c r="Y1141" i="31"/>
  <c r="V1141" i="31"/>
  <c r="Z1141" i="31"/>
  <c r="S1141" i="31"/>
  <c r="W1141" i="31"/>
  <c r="AE1141" i="31" s="1"/>
  <c r="AF1141" i="31" s="1"/>
  <c r="T1141" i="31"/>
  <c r="X1141" i="31"/>
  <c r="AG1141" i="31"/>
  <c r="U1137" i="31"/>
  <c r="Y1137" i="31"/>
  <c r="V1137" i="31"/>
  <c r="Z1137" i="31"/>
  <c r="S1137" i="31"/>
  <c r="W1137" i="31"/>
  <c r="AE1137" i="31" s="1"/>
  <c r="AF1137" i="31" s="1"/>
  <c r="T1137" i="31"/>
  <c r="X1137" i="31"/>
  <c r="AG1137" i="31"/>
  <c r="U1133" i="31"/>
  <c r="V1133" i="31"/>
  <c r="Z1133" i="31"/>
  <c r="S1133" i="31"/>
  <c r="X1133" i="31" s="1"/>
  <c r="W1133" i="31"/>
  <c r="AE1133" i="31" s="1"/>
  <c r="AF1133" i="31" s="1"/>
  <c r="T1133" i="31"/>
  <c r="AG1133" i="31"/>
  <c r="U1129" i="31"/>
  <c r="V1129" i="31"/>
  <c r="Z1129" i="31"/>
  <c r="S1129" i="31"/>
  <c r="X1129" i="31" s="1"/>
  <c r="W1129" i="31"/>
  <c r="AE1129" i="31" s="1"/>
  <c r="AF1129" i="31" s="1"/>
  <c r="T1129" i="31"/>
  <c r="AG1129" i="31"/>
  <c r="U1125" i="31"/>
  <c r="V1125" i="31"/>
  <c r="Z1125" i="31"/>
  <c r="S1125" i="31"/>
  <c r="Y1125" i="31" s="1"/>
  <c r="W1125" i="31"/>
  <c r="AE1125" i="31" s="1"/>
  <c r="AF1125" i="31" s="1"/>
  <c r="T1125" i="31"/>
  <c r="AG1125" i="31"/>
  <c r="U1121" i="31"/>
  <c r="V1121" i="31"/>
  <c r="Z1121" i="31"/>
  <c r="S1121" i="31"/>
  <c r="X1121" i="31" s="1"/>
  <c r="W1121" i="31"/>
  <c r="AE1121" i="31" s="1"/>
  <c r="AF1121" i="31" s="1"/>
  <c r="T1121" i="31"/>
  <c r="AG1121" i="31"/>
  <c r="U1117" i="31"/>
  <c r="V1117" i="31"/>
  <c r="Z1117" i="31"/>
  <c r="S1117" i="31"/>
  <c r="X1117" i="31" s="1"/>
  <c r="W1117" i="31"/>
  <c r="AE1117" i="31" s="1"/>
  <c r="AF1117" i="31" s="1"/>
  <c r="T1117" i="31"/>
  <c r="AG1117" i="31"/>
  <c r="U1113" i="31"/>
  <c r="V1113" i="31"/>
  <c r="Z1113" i="31"/>
  <c r="S1113" i="31"/>
  <c r="X1113" i="31" s="1"/>
  <c r="W1113" i="31"/>
  <c r="AE1113" i="31" s="1"/>
  <c r="AF1113" i="31" s="1"/>
  <c r="T1113" i="31"/>
  <c r="AG1113" i="31"/>
  <c r="U1109" i="31"/>
  <c r="V1109" i="31"/>
  <c r="Z1109" i="31"/>
  <c r="S1109" i="31"/>
  <c r="Y1109" i="31" s="1"/>
  <c r="W1109" i="31"/>
  <c r="AE1109" i="31" s="1"/>
  <c r="AF1109" i="31" s="1"/>
  <c r="T1109" i="31"/>
  <c r="AG1109" i="31"/>
  <c r="U1105" i="31"/>
  <c r="V1105" i="31"/>
  <c r="Z1105" i="31"/>
  <c r="S1105" i="31"/>
  <c r="X1105" i="31" s="1"/>
  <c r="W1105" i="31"/>
  <c r="AE1105" i="31" s="1"/>
  <c r="AF1105" i="31" s="1"/>
  <c r="T1105" i="31"/>
  <c r="AG1105" i="31"/>
  <c r="U1101" i="31"/>
  <c r="Y1101" i="31"/>
  <c r="V1101" i="31"/>
  <c r="Z1101" i="31"/>
  <c r="S1101" i="31"/>
  <c r="W1101" i="31"/>
  <c r="AE1101" i="31" s="1"/>
  <c r="AF1101" i="31" s="1"/>
  <c r="T1101" i="31"/>
  <c r="X1101" i="31"/>
  <c r="AG1101" i="31"/>
  <c r="U1097" i="31"/>
  <c r="V1097" i="31"/>
  <c r="Z1097" i="31"/>
  <c r="S1097" i="31"/>
  <c r="X1097" i="31" s="1"/>
  <c r="W1097" i="31"/>
  <c r="AE1097" i="31" s="1"/>
  <c r="AF1097" i="31" s="1"/>
  <c r="T1097" i="31"/>
  <c r="AG1097" i="31"/>
  <c r="U1093" i="31"/>
  <c r="V1093" i="31"/>
  <c r="Z1093" i="31"/>
  <c r="S1093" i="31"/>
  <c r="Y1093" i="31" s="1"/>
  <c r="W1093" i="31"/>
  <c r="AE1093" i="31" s="1"/>
  <c r="AF1093" i="31" s="1"/>
  <c r="T1093" i="31"/>
  <c r="AG1093" i="31"/>
  <c r="U1089" i="31"/>
  <c r="Y1089" i="31"/>
  <c r="V1089" i="31"/>
  <c r="Z1089" i="31"/>
  <c r="S1089" i="31"/>
  <c r="W1089" i="31"/>
  <c r="AE1089" i="31" s="1"/>
  <c r="AF1089" i="31" s="1"/>
  <c r="T1089" i="31"/>
  <c r="X1089" i="31"/>
  <c r="AG1089" i="31"/>
  <c r="U1085" i="31"/>
  <c r="V1085" i="31"/>
  <c r="Z1085" i="31"/>
  <c r="S1085" i="31"/>
  <c r="X1085" i="31" s="1"/>
  <c r="W1085" i="31"/>
  <c r="AE1085" i="31" s="1"/>
  <c r="AF1085" i="31" s="1"/>
  <c r="T1085" i="31"/>
  <c r="AG1085" i="31"/>
  <c r="U1081" i="31"/>
  <c r="V1081" i="31"/>
  <c r="Z1081" i="31"/>
  <c r="S1081" i="31"/>
  <c r="X1081" i="31" s="1"/>
  <c r="W1081" i="31"/>
  <c r="AE1081" i="31" s="1"/>
  <c r="AF1081" i="31" s="1"/>
  <c r="T1081" i="31"/>
  <c r="AG1081" i="31"/>
  <c r="U1077" i="31"/>
  <c r="V1077" i="31"/>
  <c r="Z1077" i="31"/>
  <c r="S1077" i="31"/>
  <c r="Y1077" i="31" s="1"/>
  <c r="W1077" i="31"/>
  <c r="AE1077" i="31" s="1"/>
  <c r="AF1077" i="31" s="1"/>
  <c r="T1077" i="31"/>
  <c r="AG1077" i="31"/>
  <c r="U1073" i="31"/>
  <c r="V1073" i="31"/>
  <c r="Z1073" i="31"/>
  <c r="S1073" i="31"/>
  <c r="Y1073" i="31" s="1"/>
  <c r="W1073" i="31"/>
  <c r="AE1073" i="31" s="1"/>
  <c r="AF1073" i="31" s="1"/>
  <c r="T1073" i="31"/>
  <c r="AG1073" i="31"/>
  <c r="U1069" i="31"/>
  <c r="V1069" i="31"/>
  <c r="Z1069" i="31"/>
  <c r="S1069" i="31"/>
  <c r="X1069" i="31" s="1"/>
  <c r="W1069" i="31"/>
  <c r="AE1069" i="31" s="1"/>
  <c r="AF1069" i="31" s="1"/>
  <c r="T1069" i="31"/>
  <c r="AG1069" i="31"/>
  <c r="U1065" i="31"/>
  <c r="V1065" i="31"/>
  <c r="Z1065" i="31"/>
  <c r="S1065" i="31"/>
  <c r="X1065" i="31" s="1"/>
  <c r="W1065" i="31"/>
  <c r="AE1065" i="31" s="1"/>
  <c r="AF1065" i="31" s="1"/>
  <c r="T1065" i="31"/>
  <c r="AG1065" i="31"/>
  <c r="U1061" i="31"/>
  <c r="V1061" i="31"/>
  <c r="Z1061" i="31"/>
  <c r="S1061" i="31"/>
  <c r="Y1061" i="31" s="1"/>
  <c r="W1061" i="31"/>
  <c r="AE1061" i="31" s="1"/>
  <c r="AF1061" i="31" s="1"/>
  <c r="T1061" i="31"/>
  <c r="AG1061" i="31"/>
  <c r="U1057" i="31"/>
  <c r="V1057" i="31"/>
  <c r="Z1057" i="31"/>
  <c r="S1057" i="31"/>
  <c r="Y1057" i="31" s="1"/>
  <c r="W1057" i="31"/>
  <c r="AE1057" i="31" s="1"/>
  <c r="AF1057" i="31" s="1"/>
  <c r="T1057" i="31"/>
  <c r="AG1057" i="31"/>
  <c r="U1053" i="31"/>
  <c r="V1053" i="31"/>
  <c r="Z1053" i="31"/>
  <c r="S1053" i="31"/>
  <c r="X1053" i="31" s="1"/>
  <c r="W1053" i="31"/>
  <c r="AE1053" i="31" s="1"/>
  <c r="AF1053" i="31" s="1"/>
  <c r="T1053" i="31"/>
  <c r="AG1053" i="31"/>
  <c r="S1022" i="31"/>
  <c r="X1022" i="31" s="1"/>
  <c r="W1022" i="31"/>
  <c r="AE1022" i="31" s="1"/>
  <c r="AF1022" i="31" s="1"/>
  <c r="T1022" i="31"/>
  <c r="U1022" i="31"/>
  <c r="Z1022" i="31"/>
  <c r="AG1022" i="31"/>
  <c r="V1022" i="31"/>
  <c r="T1013" i="31"/>
  <c r="AG1013" i="31"/>
  <c r="S1013" i="31"/>
  <c r="X1013" i="31" s="1"/>
  <c r="W1013" i="31"/>
  <c r="AE1013" i="31" s="1"/>
  <c r="AF1013" i="31" s="1"/>
  <c r="Z1013" i="31"/>
  <c r="U1013" i="31"/>
  <c r="V1013" i="31"/>
  <c r="W1370" i="31"/>
  <c r="AE1370" i="31" s="1"/>
  <c r="AF1370" i="31" s="1"/>
  <c r="W1366" i="31"/>
  <c r="AE1366" i="31" s="1"/>
  <c r="AF1366" i="31" s="1"/>
  <c r="W1362" i="31"/>
  <c r="AE1362" i="31" s="1"/>
  <c r="AF1362" i="31" s="1"/>
  <c r="W1358" i="31"/>
  <c r="AE1358" i="31" s="1"/>
  <c r="AF1358" i="31" s="1"/>
  <c r="Y1355" i="31"/>
  <c r="S1355" i="31"/>
  <c r="S1350" i="31"/>
  <c r="X1350" i="31" s="1"/>
  <c r="U1349" i="31"/>
  <c r="Y1349" i="31"/>
  <c r="V1349" i="31"/>
  <c r="Z1349" i="31"/>
  <c r="U1347" i="31"/>
  <c r="S1342" i="31"/>
  <c r="Y1342" i="31" s="1"/>
  <c r="U1341" i="31"/>
  <c r="Y1341" i="31"/>
  <c r="V1341" i="31"/>
  <c r="Z1341" i="31"/>
  <c r="U1339" i="31"/>
  <c r="S1333" i="31"/>
  <c r="X1333" i="31" s="1"/>
  <c r="T1330" i="31"/>
  <c r="AG1330" i="31"/>
  <c r="U1330" i="31"/>
  <c r="Y1330" i="31"/>
  <c r="R1328" i="31"/>
  <c r="S1325" i="31"/>
  <c r="T1322" i="31"/>
  <c r="X1322" i="31"/>
  <c r="AG1322" i="31"/>
  <c r="U1322" i="31"/>
  <c r="Y1322" i="31"/>
  <c r="R1320" i="31"/>
  <c r="S1317" i="31"/>
  <c r="X1317" i="31" s="1"/>
  <c r="T1314" i="31"/>
  <c r="Y1314" i="31"/>
  <c r="R1312" i="31"/>
  <c r="S1309" i="31"/>
  <c r="X1309" i="31" s="1"/>
  <c r="T1306" i="31"/>
  <c r="X1306" i="31"/>
  <c r="AG1306" i="31"/>
  <c r="U1306" i="31"/>
  <c r="Y1306" i="31"/>
  <c r="R1304" i="31"/>
  <c r="S1301" i="31"/>
  <c r="X1301" i="31" s="1"/>
  <c r="T1298" i="31"/>
  <c r="X1298" i="31"/>
  <c r="AG1298" i="31"/>
  <c r="U1298" i="31"/>
  <c r="Y1298" i="31"/>
  <c r="R1296" i="31"/>
  <c r="S1293" i="31"/>
  <c r="X1293" i="31" s="1"/>
  <c r="T1290" i="31"/>
  <c r="X1290" i="31"/>
  <c r="AG1290" i="31"/>
  <c r="U1290" i="31"/>
  <c r="Y1290" i="31"/>
  <c r="R1288" i="31"/>
  <c r="S1285" i="31"/>
  <c r="X1285" i="31" s="1"/>
  <c r="T1282" i="31"/>
  <c r="AG1282" i="31"/>
  <c r="U1282" i="31"/>
  <c r="R1280" i="31"/>
  <c r="S1277" i="31"/>
  <c r="X1277" i="31" s="1"/>
  <c r="T1274" i="31"/>
  <c r="X1274" i="31"/>
  <c r="AG1274" i="31"/>
  <c r="U1274" i="31"/>
  <c r="Y1274" i="31"/>
  <c r="R1272" i="31"/>
  <c r="U1271" i="31"/>
  <c r="U1270" i="31"/>
  <c r="R1268" i="31"/>
  <c r="S1265" i="31"/>
  <c r="X1265" i="31" s="1"/>
  <c r="T1262" i="31"/>
  <c r="AG1262" i="31"/>
  <c r="U1262" i="31"/>
  <c r="R1260" i="31"/>
  <c r="S1257" i="31"/>
  <c r="X1257" i="31" s="1"/>
  <c r="T1254" i="31"/>
  <c r="X1254" i="31"/>
  <c r="AG1254" i="31"/>
  <c r="U1254" i="31"/>
  <c r="Y1254" i="31"/>
  <c r="R1252" i="31"/>
  <c r="S1249" i="31"/>
  <c r="X1249" i="31" s="1"/>
  <c r="T1246" i="31"/>
  <c r="AG1246" i="31"/>
  <c r="U1246" i="31"/>
  <c r="R1244" i="31"/>
  <c r="S1241" i="31"/>
  <c r="T1238" i="31"/>
  <c r="X1238" i="31"/>
  <c r="AG1238" i="31"/>
  <c r="U1238" i="31"/>
  <c r="Y1238" i="31"/>
  <c r="R1236" i="31"/>
  <c r="S1233" i="31"/>
  <c r="T1230" i="31"/>
  <c r="AG1230" i="31"/>
  <c r="U1230" i="31"/>
  <c r="R1228" i="31"/>
  <c r="S1225" i="31"/>
  <c r="X1225" i="31" s="1"/>
  <c r="S1223" i="31"/>
  <c r="X1223" i="31" s="1"/>
  <c r="W1223" i="31"/>
  <c r="AE1223" i="31" s="1"/>
  <c r="AF1223" i="31" s="1"/>
  <c r="T1223" i="31"/>
  <c r="AG1223" i="31"/>
  <c r="U1223" i="31"/>
  <c r="T1221" i="31"/>
  <c r="R1216" i="31"/>
  <c r="V1215" i="31"/>
  <c r="T1213" i="31"/>
  <c r="R1208" i="31"/>
  <c r="V1207" i="31"/>
  <c r="T1205" i="31"/>
  <c r="R1200" i="31"/>
  <c r="V1199" i="31"/>
  <c r="T1197" i="31"/>
  <c r="R1192" i="31"/>
  <c r="V1191" i="31"/>
  <c r="T1189" i="31"/>
  <c r="R1184" i="31"/>
  <c r="V1183" i="31"/>
  <c r="T1181" i="31"/>
  <c r="U1049" i="31"/>
  <c r="V1049" i="31"/>
  <c r="Z1049" i="31"/>
  <c r="S1049" i="31"/>
  <c r="X1049" i="31" s="1"/>
  <c r="W1049" i="31"/>
  <c r="AE1049" i="31" s="1"/>
  <c r="AF1049" i="31" s="1"/>
  <c r="T1049" i="31"/>
  <c r="AG1049" i="31"/>
  <c r="V1044" i="31"/>
  <c r="Z1044" i="31"/>
  <c r="S1044" i="31"/>
  <c r="Y1044" i="31" s="1"/>
  <c r="W1044" i="31"/>
  <c r="AE1044" i="31" s="1"/>
  <c r="AF1044" i="31" s="1"/>
  <c r="T1044" i="31"/>
  <c r="AG1044" i="31"/>
  <c r="U1044" i="31"/>
  <c r="V1040" i="31"/>
  <c r="Z1040" i="31"/>
  <c r="S1040" i="31"/>
  <c r="X1040" i="31" s="1"/>
  <c r="W1040" i="31"/>
  <c r="AE1040" i="31" s="1"/>
  <c r="AF1040" i="31" s="1"/>
  <c r="T1040" i="31"/>
  <c r="AG1040" i="31"/>
  <c r="U1040" i="31"/>
  <c r="U1037" i="31"/>
  <c r="V1037" i="31"/>
  <c r="Z1037" i="31"/>
  <c r="S1037" i="31"/>
  <c r="X1037" i="31" s="1"/>
  <c r="W1037" i="31"/>
  <c r="AE1037" i="31" s="1"/>
  <c r="AF1037" i="31" s="1"/>
  <c r="T1037" i="31"/>
  <c r="AG1037" i="31"/>
  <c r="V1032" i="31"/>
  <c r="Z1032" i="31"/>
  <c r="S1032" i="31"/>
  <c r="W1032" i="31"/>
  <c r="AE1032" i="31" s="1"/>
  <c r="AF1032" i="31" s="1"/>
  <c r="T1032" i="31"/>
  <c r="X1032" i="31"/>
  <c r="AG1032" i="31"/>
  <c r="U1032" i="31"/>
  <c r="Y1032" i="31"/>
  <c r="U1029" i="31"/>
  <c r="V1029" i="31"/>
  <c r="Z1029" i="31"/>
  <c r="S1029" i="31"/>
  <c r="X1029" i="31" s="1"/>
  <c r="W1029" i="31"/>
  <c r="AE1029" i="31" s="1"/>
  <c r="AF1029" i="31" s="1"/>
  <c r="T1029" i="31"/>
  <c r="AG1029" i="31"/>
  <c r="T1025" i="31"/>
  <c r="AG1025" i="31"/>
  <c r="W1025" i="31"/>
  <c r="AE1025" i="31" s="1"/>
  <c r="AF1025" i="31" s="1"/>
  <c r="S1025" i="31"/>
  <c r="X1025" i="31" s="1"/>
  <c r="U1025" i="31"/>
  <c r="Z1025" i="31"/>
  <c r="V1025" i="31"/>
  <c r="T1021" i="31"/>
  <c r="X1021" i="31"/>
  <c r="AG1021" i="31"/>
  <c r="R1019" i="31"/>
  <c r="S1018" i="31"/>
  <c r="X1018" i="31" s="1"/>
  <c r="W1018" i="31"/>
  <c r="AE1018" i="31" s="1"/>
  <c r="AF1018" i="31" s="1"/>
  <c r="U1012" i="31"/>
  <c r="T1012" i="31"/>
  <c r="AG1012" i="31"/>
  <c r="R1010" i="31"/>
  <c r="T1009" i="31"/>
  <c r="AG1009" i="31"/>
  <c r="S1009" i="31"/>
  <c r="X1009" i="31" s="1"/>
  <c r="W1009" i="31"/>
  <c r="AE1009" i="31" s="1"/>
  <c r="AF1009" i="31" s="1"/>
  <c r="U1004" i="31"/>
  <c r="T1004" i="31"/>
  <c r="AG1004" i="31"/>
  <c r="R1002" i="31"/>
  <c r="T1001" i="31"/>
  <c r="AG1001" i="31"/>
  <c r="S1001" i="31"/>
  <c r="X1001" i="31" s="1"/>
  <c r="W1001" i="31"/>
  <c r="AE1001" i="31" s="1"/>
  <c r="AF1001" i="31" s="1"/>
  <c r="U996" i="31"/>
  <c r="T996" i="31"/>
  <c r="AG996" i="31"/>
  <c r="R994" i="31"/>
  <c r="T993" i="31"/>
  <c r="AG993" i="31"/>
  <c r="S993" i="31"/>
  <c r="X993" i="31" s="1"/>
  <c r="W993" i="31"/>
  <c r="AE993" i="31" s="1"/>
  <c r="AF993" i="31" s="1"/>
  <c r="U988" i="31"/>
  <c r="T988" i="31"/>
  <c r="AG988" i="31"/>
  <c r="T981" i="31"/>
  <c r="AG981" i="31"/>
  <c r="U981" i="31"/>
  <c r="S981" i="31"/>
  <c r="Y981" i="31" s="1"/>
  <c r="W981" i="31"/>
  <c r="AE981" i="31" s="1"/>
  <c r="AF981" i="31" s="1"/>
  <c r="V979" i="31"/>
  <c r="Z979" i="31"/>
  <c r="S979" i="31"/>
  <c r="Y979" i="31" s="1"/>
  <c r="W979" i="31"/>
  <c r="AE979" i="31" s="1"/>
  <c r="AF979" i="31" s="1"/>
  <c r="U979" i="31"/>
  <c r="T973" i="31"/>
  <c r="AG973" i="31"/>
  <c r="U973" i="31"/>
  <c r="S973" i="31"/>
  <c r="Y973" i="31" s="1"/>
  <c r="W973" i="31"/>
  <c r="AE973" i="31" s="1"/>
  <c r="AF973" i="31" s="1"/>
  <c r="U1175" i="31"/>
  <c r="U1171" i="31"/>
  <c r="U1167" i="31"/>
  <c r="Y1163" i="31"/>
  <c r="U1163" i="31"/>
  <c r="Y1159" i="31"/>
  <c r="U1159" i="31"/>
  <c r="Y1155" i="31"/>
  <c r="U1155" i="31"/>
  <c r="Y1151" i="31"/>
  <c r="U1151" i="31"/>
  <c r="U1147" i="31"/>
  <c r="U1143" i="31"/>
  <c r="U1139" i="31"/>
  <c r="U1135" i="31"/>
  <c r="U1131" i="31"/>
  <c r="U1127" i="31"/>
  <c r="U1123" i="31"/>
  <c r="U1119" i="31"/>
  <c r="Y1115" i="31"/>
  <c r="U1115" i="31"/>
  <c r="Y1111" i="31"/>
  <c r="U1111" i="31"/>
  <c r="Y1107" i="31"/>
  <c r="U1107" i="31"/>
  <c r="U1103" i="31"/>
  <c r="Y1099" i="31"/>
  <c r="U1099" i="31"/>
  <c r="U1095" i="31"/>
  <c r="U1091" i="31"/>
  <c r="U1087" i="31"/>
  <c r="Y1083" i="31"/>
  <c r="U1083" i="31"/>
  <c r="U1079" i="31"/>
  <c r="Y1075" i="31"/>
  <c r="U1075" i="31"/>
  <c r="U1071" i="31"/>
  <c r="Y1067" i="31"/>
  <c r="U1067" i="31"/>
  <c r="Y1063" i="31"/>
  <c r="U1063" i="31"/>
  <c r="Y1059" i="31"/>
  <c r="U1059" i="31"/>
  <c r="U1055" i="31"/>
  <c r="Y1051" i="31"/>
  <c r="U1051" i="31"/>
  <c r="Y1047" i="31"/>
  <c r="U1047" i="31"/>
  <c r="U1043" i="31"/>
  <c r="Y1039" i="31"/>
  <c r="U1039" i="31"/>
  <c r="U1035" i="31"/>
  <c r="U1031" i="31"/>
  <c r="U1024" i="31"/>
  <c r="V1021" i="31"/>
  <c r="V1018" i="31"/>
  <c r="T1017" i="31"/>
  <c r="X1017" i="31"/>
  <c r="AG1017" i="31"/>
  <c r="Z1016" i="31"/>
  <c r="T1016" i="31"/>
  <c r="R1015" i="31"/>
  <c r="S1014" i="31"/>
  <c r="W1014" i="31"/>
  <c r="AE1014" i="31" s="1"/>
  <c r="AF1014" i="31" s="1"/>
  <c r="W1012" i="31"/>
  <c r="AE1012" i="31" s="1"/>
  <c r="AF1012" i="31" s="1"/>
  <c r="T1011" i="31"/>
  <c r="AB1011" i="31" s="1"/>
  <c r="AC1011" i="31" s="1"/>
  <c r="AD1011" i="31" s="1"/>
  <c r="V1007" i="31"/>
  <c r="Z1007" i="31"/>
  <c r="U1007" i="31"/>
  <c r="Y1007" i="31"/>
  <c r="W1004" i="31"/>
  <c r="AE1004" i="31" s="1"/>
  <c r="AF1004" i="31" s="1"/>
  <c r="T1003" i="31"/>
  <c r="AB1003" i="31" s="1"/>
  <c r="AC1003" i="31" s="1"/>
  <c r="AD1003" i="31" s="1"/>
  <c r="V999" i="31"/>
  <c r="Z999" i="31"/>
  <c r="U999" i="31"/>
  <c r="Y999" i="31"/>
  <c r="W996" i="31"/>
  <c r="AE996" i="31" s="1"/>
  <c r="AF996" i="31" s="1"/>
  <c r="T995" i="31"/>
  <c r="V991" i="31"/>
  <c r="Z991" i="31"/>
  <c r="U991" i="31"/>
  <c r="Y991" i="31"/>
  <c r="W988" i="31"/>
  <c r="AE988" i="31" s="1"/>
  <c r="AF988" i="31" s="1"/>
  <c r="T987" i="31"/>
  <c r="R986" i="31"/>
  <c r="R978" i="31"/>
  <c r="AE1345" i="31"/>
  <c r="AF1345" i="31" s="1"/>
  <c r="AE1337" i="31"/>
  <c r="AF1337" i="31" s="1"/>
  <c r="AE1305" i="31"/>
  <c r="AF1305" i="31" s="1"/>
  <c r="AE1289" i="31"/>
  <c r="AF1289" i="31" s="1"/>
  <c r="AE1269" i="31"/>
  <c r="AF1269" i="31" s="1"/>
  <c r="AE1237" i="31"/>
  <c r="AF1237" i="31" s="1"/>
  <c r="AE1229" i="31"/>
  <c r="AF1229" i="31" s="1"/>
  <c r="Y1222" i="31"/>
  <c r="U1222" i="31"/>
  <c r="Y1218" i="31"/>
  <c r="U1218" i="31"/>
  <c r="AE1217" i="31"/>
  <c r="AF1217" i="31" s="1"/>
  <c r="Y1214" i="31"/>
  <c r="U1214" i="31"/>
  <c r="U1210" i="31"/>
  <c r="Y1206" i="31"/>
  <c r="U1206" i="31"/>
  <c r="Y1202" i="31"/>
  <c r="U1202" i="31"/>
  <c r="Y1198" i="31"/>
  <c r="U1198" i="31"/>
  <c r="U1194" i="31"/>
  <c r="Y1190" i="31"/>
  <c r="U1190" i="31"/>
  <c r="Y1186" i="31"/>
  <c r="U1186" i="31"/>
  <c r="Y1182" i="31"/>
  <c r="U1182" i="31"/>
  <c r="U1178" i="31"/>
  <c r="AG1175" i="31"/>
  <c r="T1175" i="31"/>
  <c r="U1174" i="31"/>
  <c r="AG1171" i="31"/>
  <c r="X1171" i="31"/>
  <c r="T1171" i="31"/>
  <c r="U1170" i="31"/>
  <c r="AG1167" i="31"/>
  <c r="T1167" i="31"/>
  <c r="U1166" i="31"/>
  <c r="AG1163" i="31"/>
  <c r="X1163" i="31"/>
  <c r="T1163" i="31"/>
  <c r="Y1162" i="31"/>
  <c r="U1162" i="31"/>
  <c r="AG1159" i="31"/>
  <c r="X1159" i="31"/>
  <c r="T1159" i="31"/>
  <c r="Y1158" i="31"/>
  <c r="U1158" i="31"/>
  <c r="AG1155" i="31"/>
  <c r="X1155" i="31"/>
  <c r="T1155" i="31"/>
  <c r="U1154" i="31"/>
  <c r="AG1151" i="31"/>
  <c r="T1151" i="31"/>
  <c r="Y1150" i="31"/>
  <c r="U1150" i="31"/>
  <c r="AG1147" i="31"/>
  <c r="T1147" i="31"/>
  <c r="U1146" i="31"/>
  <c r="AG1143" i="31"/>
  <c r="T1143" i="31"/>
  <c r="Y1142" i="31"/>
  <c r="U1142" i="31"/>
  <c r="AG1139" i="31"/>
  <c r="T1139" i="31"/>
  <c r="Y1138" i="31"/>
  <c r="U1138" i="31"/>
  <c r="AG1135" i="31"/>
  <c r="T1135" i="31"/>
  <c r="Y1134" i="31"/>
  <c r="U1134" i="31"/>
  <c r="AG1131" i="31"/>
  <c r="T1131" i="31"/>
  <c r="Y1130" i="31"/>
  <c r="U1130" i="31"/>
  <c r="AG1127" i="31"/>
  <c r="T1127" i="31"/>
  <c r="Y1126" i="31"/>
  <c r="U1126" i="31"/>
  <c r="AG1123" i="31"/>
  <c r="T1123" i="31"/>
  <c r="Y1122" i="31"/>
  <c r="U1122" i="31"/>
  <c r="AG1119" i="31"/>
  <c r="T1119" i="31"/>
  <c r="Y1118" i="31"/>
  <c r="U1118" i="31"/>
  <c r="AG1115" i="31"/>
  <c r="X1115" i="31"/>
  <c r="T1115" i="31"/>
  <c r="U1114" i="31"/>
  <c r="AG1111" i="31"/>
  <c r="X1111" i="31"/>
  <c r="T1111" i="31"/>
  <c r="Y1110" i="31"/>
  <c r="U1110" i="31"/>
  <c r="AG1107" i="31"/>
  <c r="X1107" i="31"/>
  <c r="T1107" i="31"/>
  <c r="U1106" i="31"/>
  <c r="AG1103" i="31"/>
  <c r="X1103" i="31"/>
  <c r="T1103" i="31"/>
  <c r="U1102" i="31"/>
  <c r="AG1099" i="31"/>
  <c r="X1099" i="31"/>
  <c r="T1099" i="31"/>
  <c r="U1098" i="31"/>
  <c r="AG1095" i="31"/>
  <c r="T1095" i="31"/>
  <c r="Y1094" i="31"/>
  <c r="U1094" i="31"/>
  <c r="AG1091" i="31"/>
  <c r="T1091" i="31"/>
  <c r="Y1090" i="31"/>
  <c r="U1090" i="31"/>
  <c r="AG1087" i="31"/>
  <c r="T1087" i="31"/>
  <c r="Y1086" i="31"/>
  <c r="U1086" i="31"/>
  <c r="AG1083" i="31"/>
  <c r="X1083" i="31"/>
  <c r="T1083" i="31"/>
  <c r="U1082" i="31"/>
  <c r="AG1079" i="31"/>
  <c r="T1079" i="31"/>
  <c r="Y1078" i="31"/>
  <c r="U1078" i="31"/>
  <c r="AG1075" i="31"/>
  <c r="X1075" i="31"/>
  <c r="T1075" i="31"/>
  <c r="U1074" i="31"/>
  <c r="AG1071" i="31"/>
  <c r="X1071" i="31"/>
  <c r="T1071" i="31"/>
  <c r="U1070" i="31"/>
  <c r="AG1067" i="31"/>
  <c r="X1067" i="31"/>
  <c r="T1067" i="31"/>
  <c r="U1066" i="31"/>
  <c r="AG1063" i="31"/>
  <c r="X1063" i="31"/>
  <c r="T1063" i="31"/>
  <c r="Y1062" i="31"/>
  <c r="U1062" i="31"/>
  <c r="AG1059" i="31"/>
  <c r="X1059" i="31"/>
  <c r="T1059" i="31"/>
  <c r="Y1058" i="31"/>
  <c r="U1058" i="31"/>
  <c r="AG1055" i="31"/>
  <c r="T1055" i="31"/>
  <c r="Y1054" i="31"/>
  <c r="U1054" i="31"/>
  <c r="AG1051" i="31"/>
  <c r="X1051" i="31"/>
  <c r="T1051" i="31"/>
  <c r="U1050" i="31"/>
  <c r="AG1047" i="31"/>
  <c r="X1047" i="31"/>
  <c r="T1047" i="31"/>
  <c r="AG1043" i="31"/>
  <c r="X1043" i="31"/>
  <c r="T1043" i="31"/>
  <c r="Y1042" i="31"/>
  <c r="AG1039" i="31"/>
  <c r="X1039" i="31"/>
  <c r="T1039" i="31"/>
  <c r="Y1038" i="31"/>
  <c r="AG1035" i="31"/>
  <c r="X1035" i="31"/>
  <c r="T1035" i="31"/>
  <c r="Y1034" i="31"/>
  <c r="AG1031" i="31"/>
  <c r="T1031" i="31"/>
  <c r="Y1030" i="31"/>
  <c r="Z1027" i="31"/>
  <c r="AG1024" i="31"/>
  <c r="V1024" i="31"/>
  <c r="Z1021" i="31"/>
  <c r="U1021" i="31"/>
  <c r="U1020" i="31"/>
  <c r="AG1018" i="31"/>
  <c r="Z1018" i="31"/>
  <c r="U1018" i="31"/>
  <c r="V1017" i="31"/>
  <c r="V1014" i="31"/>
  <c r="V1012" i="31"/>
  <c r="V1009" i="31"/>
  <c r="U1008" i="31"/>
  <c r="T1008" i="31"/>
  <c r="AG1008" i="31"/>
  <c r="W1007" i="31"/>
  <c r="AE1007" i="31" s="1"/>
  <c r="AF1007" i="31" s="1"/>
  <c r="R1006" i="31"/>
  <c r="V1004" i="31"/>
  <c r="V1001" i="31"/>
  <c r="U1000" i="31"/>
  <c r="T1000" i="31"/>
  <c r="AG1000" i="31"/>
  <c r="W999" i="31"/>
  <c r="AE999" i="31" s="1"/>
  <c r="AF999" i="31" s="1"/>
  <c r="R998" i="31"/>
  <c r="V996" i="31"/>
  <c r="V993" i="31"/>
  <c r="U992" i="31"/>
  <c r="Y992" i="31"/>
  <c r="T992" i="31"/>
  <c r="X992" i="31"/>
  <c r="AG992" i="31"/>
  <c r="W991" i="31"/>
  <c r="AE991" i="31" s="1"/>
  <c r="AF991" i="31" s="1"/>
  <c r="R990" i="31"/>
  <c r="V988" i="31"/>
  <c r="T985" i="31"/>
  <c r="X985" i="31"/>
  <c r="AG985" i="31"/>
  <c r="U985" i="31"/>
  <c r="Y985" i="31"/>
  <c r="S985" i="31"/>
  <c r="W985" i="31"/>
  <c r="AE985" i="31" s="1"/>
  <c r="AF985" i="31" s="1"/>
  <c r="V983" i="31"/>
  <c r="Z983" i="31"/>
  <c r="S983" i="31"/>
  <c r="W983" i="31"/>
  <c r="AE983" i="31" s="1"/>
  <c r="AF983" i="31" s="1"/>
  <c r="U983" i="31"/>
  <c r="Y983" i="31"/>
  <c r="Z981" i="31"/>
  <c r="T977" i="31"/>
  <c r="AG977" i="31"/>
  <c r="U977" i="31"/>
  <c r="S977" i="31"/>
  <c r="Y977" i="31" s="1"/>
  <c r="W977" i="31"/>
  <c r="AE977" i="31" s="1"/>
  <c r="AF977" i="31" s="1"/>
  <c r="V975" i="31"/>
  <c r="Z975" i="31"/>
  <c r="S975" i="31"/>
  <c r="W975" i="31"/>
  <c r="U975" i="31"/>
  <c r="Y975" i="31"/>
  <c r="Z973" i="31"/>
  <c r="T959" i="31"/>
  <c r="AG959" i="31"/>
  <c r="W959" i="31"/>
  <c r="AE959" i="31" s="1"/>
  <c r="AF959" i="31" s="1"/>
  <c r="S959" i="31"/>
  <c r="X959" i="31" s="1"/>
  <c r="U959" i="31"/>
  <c r="Z959" i="31"/>
  <c r="V959" i="31"/>
  <c r="S956" i="31"/>
  <c r="X956" i="31" s="1"/>
  <c r="W956" i="31"/>
  <c r="AE956" i="31" s="1"/>
  <c r="AF956" i="31" s="1"/>
  <c r="T956" i="31"/>
  <c r="U956" i="31"/>
  <c r="Z956" i="31"/>
  <c r="AG956" i="31"/>
  <c r="V956" i="31"/>
  <c r="T943" i="31"/>
  <c r="AG943" i="31"/>
  <c r="W943" i="31"/>
  <c r="AE943" i="31" s="1"/>
  <c r="AF943" i="31" s="1"/>
  <c r="S943" i="31"/>
  <c r="X943" i="31" s="1"/>
  <c r="U943" i="31"/>
  <c r="Z943" i="31"/>
  <c r="V943" i="31"/>
  <c r="T927" i="31"/>
  <c r="AG927" i="31"/>
  <c r="W927" i="31"/>
  <c r="AE927" i="31" s="1"/>
  <c r="AF927" i="31" s="1"/>
  <c r="S927" i="31"/>
  <c r="U927" i="31"/>
  <c r="Z927" i="31"/>
  <c r="V927" i="31"/>
  <c r="S924" i="31"/>
  <c r="X924" i="31" s="1"/>
  <c r="W924" i="31"/>
  <c r="AE924" i="31" s="1"/>
  <c r="AF924" i="31" s="1"/>
  <c r="T924" i="31"/>
  <c r="U924" i="31"/>
  <c r="Z924" i="31"/>
  <c r="AG924" i="31"/>
  <c r="V924" i="31"/>
  <c r="AG1222" i="31"/>
  <c r="X1222" i="31"/>
  <c r="AG1218" i="31"/>
  <c r="X1218" i="31"/>
  <c r="AG1214" i="31"/>
  <c r="X1214" i="31"/>
  <c r="AG1210" i="31"/>
  <c r="AG1206" i="31"/>
  <c r="X1206" i="31"/>
  <c r="AG1202" i="31"/>
  <c r="X1202" i="31"/>
  <c r="AG1198" i="31"/>
  <c r="X1198" i="31"/>
  <c r="AB1198" i="31" s="1"/>
  <c r="AC1198" i="31" s="1"/>
  <c r="AD1198" i="31" s="1"/>
  <c r="AG1194" i="31"/>
  <c r="AG1190" i="31"/>
  <c r="X1190" i="31"/>
  <c r="AG1186" i="31"/>
  <c r="X1186" i="31"/>
  <c r="AG1182" i="31"/>
  <c r="X1182" i="31"/>
  <c r="AG1178" i="31"/>
  <c r="W1175" i="31"/>
  <c r="AE1175" i="31" s="1"/>
  <c r="AF1175" i="31" s="1"/>
  <c r="AG1174" i="31"/>
  <c r="W1171" i="31"/>
  <c r="AE1171" i="31" s="1"/>
  <c r="AF1171" i="31" s="1"/>
  <c r="AG1170" i="31"/>
  <c r="X1170" i="31"/>
  <c r="W1167" i="31"/>
  <c r="AE1167" i="31" s="1"/>
  <c r="AF1167" i="31" s="1"/>
  <c r="AG1166" i="31"/>
  <c r="W1163" i="31"/>
  <c r="AE1163" i="31" s="1"/>
  <c r="AF1163" i="31" s="1"/>
  <c r="AG1162" i="31"/>
  <c r="W1159" i="31"/>
  <c r="AE1159" i="31" s="1"/>
  <c r="AF1159" i="31" s="1"/>
  <c r="AG1158" i="31"/>
  <c r="X1158" i="31"/>
  <c r="AE1156" i="31"/>
  <c r="AF1156" i="31" s="1"/>
  <c r="W1155" i="31"/>
  <c r="AE1155" i="31" s="1"/>
  <c r="AF1155" i="31" s="1"/>
  <c r="AG1154" i="31"/>
  <c r="W1151" i="31"/>
  <c r="AE1151" i="31" s="1"/>
  <c r="AF1151" i="31" s="1"/>
  <c r="AG1150" i="31"/>
  <c r="X1150" i="31"/>
  <c r="W1147" i="31"/>
  <c r="AE1147" i="31" s="1"/>
  <c r="AF1147" i="31" s="1"/>
  <c r="AG1146" i="31"/>
  <c r="W1143" i="31"/>
  <c r="AE1143" i="31" s="1"/>
  <c r="AF1143" i="31" s="1"/>
  <c r="AG1142" i="31"/>
  <c r="X1142" i="31"/>
  <c r="AB1142" i="31" s="1"/>
  <c r="AC1142" i="31" s="1"/>
  <c r="AD1142" i="31" s="1"/>
  <c r="W1139" i="31"/>
  <c r="AE1139" i="31" s="1"/>
  <c r="AF1139" i="31" s="1"/>
  <c r="AG1138" i="31"/>
  <c r="X1138" i="31"/>
  <c r="W1135" i="31"/>
  <c r="AE1135" i="31" s="1"/>
  <c r="AF1135" i="31" s="1"/>
  <c r="AG1134" i="31"/>
  <c r="X1134" i="31"/>
  <c r="W1131" i="31"/>
  <c r="AE1131" i="31" s="1"/>
  <c r="AF1131" i="31" s="1"/>
  <c r="AG1130" i="31"/>
  <c r="X1130" i="31"/>
  <c r="W1127" i="31"/>
  <c r="AE1127" i="31" s="1"/>
  <c r="AF1127" i="31" s="1"/>
  <c r="AG1126" i="31"/>
  <c r="X1126" i="31"/>
  <c r="W1123" i="31"/>
  <c r="AE1123" i="31" s="1"/>
  <c r="AF1123" i="31" s="1"/>
  <c r="AG1122" i="31"/>
  <c r="X1122" i="31"/>
  <c r="W1119" i="31"/>
  <c r="AE1119" i="31" s="1"/>
  <c r="AF1119" i="31" s="1"/>
  <c r="AG1118" i="31"/>
  <c r="X1118" i="31"/>
  <c r="AB1118" i="31" s="1"/>
  <c r="AC1118" i="31" s="1"/>
  <c r="AD1118" i="31" s="1"/>
  <c r="W1115" i="31"/>
  <c r="AE1115" i="31" s="1"/>
  <c r="AF1115" i="31" s="1"/>
  <c r="AG1114" i="31"/>
  <c r="AE1112" i="31"/>
  <c r="AF1112" i="31" s="1"/>
  <c r="W1111" i="31"/>
  <c r="AE1111" i="31" s="1"/>
  <c r="AF1111" i="31" s="1"/>
  <c r="AG1110" i="31"/>
  <c r="X1110" i="31"/>
  <c r="W1107" i="31"/>
  <c r="AE1107" i="31" s="1"/>
  <c r="AF1107" i="31" s="1"/>
  <c r="AG1106" i="31"/>
  <c r="W1103" i="31"/>
  <c r="AE1103" i="31" s="1"/>
  <c r="AF1103" i="31" s="1"/>
  <c r="AG1102" i="31"/>
  <c r="W1099" i="31"/>
  <c r="AE1099" i="31" s="1"/>
  <c r="AF1099" i="31" s="1"/>
  <c r="AG1098" i="31"/>
  <c r="W1095" i="31"/>
  <c r="AE1095" i="31" s="1"/>
  <c r="AF1095" i="31" s="1"/>
  <c r="AG1094" i="31"/>
  <c r="X1094" i="31"/>
  <c r="AB1094" i="31" s="1"/>
  <c r="AC1094" i="31" s="1"/>
  <c r="AD1094" i="31" s="1"/>
  <c r="W1091" i="31"/>
  <c r="AE1091" i="31" s="1"/>
  <c r="AF1091" i="31" s="1"/>
  <c r="AG1090" i="31"/>
  <c r="X1090" i="31"/>
  <c r="AE1088" i="31"/>
  <c r="AF1088" i="31" s="1"/>
  <c r="W1087" i="31"/>
  <c r="AE1087" i="31" s="1"/>
  <c r="AF1087" i="31" s="1"/>
  <c r="AG1086" i="31"/>
  <c r="X1086" i="31"/>
  <c r="AB1086" i="31" s="1"/>
  <c r="AC1086" i="31" s="1"/>
  <c r="AD1086" i="31" s="1"/>
  <c r="W1083" i="31"/>
  <c r="AE1083" i="31" s="1"/>
  <c r="AF1083" i="31" s="1"/>
  <c r="AG1082" i="31"/>
  <c r="W1079" i="31"/>
  <c r="AE1079" i="31" s="1"/>
  <c r="AF1079" i="31" s="1"/>
  <c r="AG1078" i="31"/>
  <c r="X1078" i="31"/>
  <c r="AB1078" i="31" s="1"/>
  <c r="AC1078" i="31" s="1"/>
  <c r="AD1078" i="31" s="1"/>
  <c r="AE1076" i="31"/>
  <c r="AF1076" i="31" s="1"/>
  <c r="W1075" i="31"/>
  <c r="AE1075" i="31" s="1"/>
  <c r="AF1075" i="31" s="1"/>
  <c r="AG1074" i="31"/>
  <c r="X1074" i="31"/>
  <c r="AB1074" i="31" s="1"/>
  <c r="AC1074" i="31" s="1"/>
  <c r="AD1074" i="31" s="1"/>
  <c r="W1071" i="31"/>
  <c r="AE1071" i="31" s="1"/>
  <c r="AF1071" i="31" s="1"/>
  <c r="AG1070" i="31"/>
  <c r="X1070" i="31"/>
  <c r="AE1068" i="31"/>
  <c r="AF1068" i="31" s="1"/>
  <c r="W1067" i="31"/>
  <c r="AE1067" i="31" s="1"/>
  <c r="AF1067" i="31" s="1"/>
  <c r="AG1066" i="31"/>
  <c r="W1063" i="31"/>
  <c r="AE1063" i="31" s="1"/>
  <c r="AF1063" i="31" s="1"/>
  <c r="AG1062" i="31"/>
  <c r="X1062" i="31"/>
  <c r="W1059" i="31"/>
  <c r="AE1059" i="31" s="1"/>
  <c r="AF1059" i="31" s="1"/>
  <c r="AG1058" i="31"/>
  <c r="X1058" i="31"/>
  <c r="W1055" i="31"/>
  <c r="AE1055" i="31" s="1"/>
  <c r="AF1055" i="31" s="1"/>
  <c r="AG1054" i="31"/>
  <c r="X1054" i="31"/>
  <c r="AB1054" i="31" s="1"/>
  <c r="AC1054" i="31" s="1"/>
  <c r="AD1054" i="31" s="1"/>
  <c r="W1051" i="31"/>
  <c r="AE1051" i="31" s="1"/>
  <c r="AF1051" i="31" s="1"/>
  <c r="W1047" i="31"/>
  <c r="AE1047" i="31" s="1"/>
  <c r="AF1047" i="31" s="1"/>
  <c r="W1043" i="31"/>
  <c r="AE1043" i="31" s="1"/>
  <c r="AF1043" i="31" s="1"/>
  <c r="W1039" i="31"/>
  <c r="AE1039" i="31" s="1"/>
  <c r="AF1039" i="31" s="1"/>
  <c r="W1035" i="31"/>
  <c r="AE1035" i="31" s="1"/>
  <c r="AF1035" i="31" s="1"/>
  <c r="W1031" i="31"/>
  <c r="AE1031" i="31" s="1"/>
  <c r="AF1031" i="31" s="1"/>
  <c r="R1023" i="31"/>
  <c r="Y1021" i="31"/>
  <c r="S1021" i="31"/>
  <c r="T1018" i="31"/>
  <c r="U1016" i="31"/>
  <c r="S1012" i="31"/>
  <c r="Y1012" i="31" s="1"/>
  <c r="V1011" i="31"/>
  <c r="Z1011" i="31"/>
  <c r="U1011" i="31"/>
  <c r="Y1011" i="31"/>
  <c r="U1009" i="31"/>
  <c r="S1004" i="31"/>
  <c r="Y1004" i="31" s="1"/>
  <c r="V1003" i="31"/>
  <c r="Z1003" i="31"/>
  <c r="U1003" i="31"/>
  <c r="Y1003" i="31"/>
  <c r="U1001" i="31"/>
  <c r="S996" i="31"/>
  <c r="Y996" i="31" s="1"/>
  <c r="V995" i="31"/>
  <c r="Z995" i="31"/>
  <c r="U995" i="31"/>
  <c r="Y995" i="31"/>
  <c r="U993" i="31"/>
  <c r="S988" i="31"/>
  <c r="Y988" i="31" s="1"/>
  <c r="V987" i="31"/>
  <c r="Z987" i="31"/>
  <c r="U987" i="31"/>
  <c r="R982" i="31"/>
  <c r="V981" i="31"/>
  <c r="T979" i="31"/>
  <c r="R974" i="31"/>
  <c r="V973" i="31"/>
  <c r="R971" i="31"/>
  <c r="S940" i="31"/>
  <c r="W940" i="31"/>
  <c r="AE940" i="31" s="1"/>
  <c r="AF940" i="31" s="1"/>
  <c r="X940" i="31"/>
  <c r="T940" i="31"/>
  <c r="Y940" i="31"/>
  <c r="U940" i="31"/>
  <c r="Z940" i="31"/>
  <c r="AG940" i="31"/>
  <c r="V940" i="31"/>
  <c r="AG984" i="31"/>
  <c r="X984" i="31"/>
  <c r="T984" i="31"/>
  <c r="AG980" i="31"/>
  <c r="T980" i="31"/>
  <c r="AG976" i="31"/>
  <c r="T976" i="31"/>
  <c r="AG972" i="31"/>
  <c r="X972" i="31"/>
  <c r="T972" i="31"/>
  <c r="Z970" i="31"/>
  <c r="R969" i="31"/>
  <c r="R968" i="31"/>
  <c r="Z963" i="31"/>
  <c r="U962" i="31"/>
  <c r="Y962" i="31"/>
  <c r="AG960" i="31"/>
  <c r="Z960" i="31"/>
  <c r="X958" i="31"/>
  <c r="R955" i="31"/>
  <c r="Z954" i="31"/>
  <c r="R953" i="31"/>
  <c r="R952" i="31"/>
  <c r="Y951" i="31"/>
  <c r="Z947" i="31"/>
  <c r="U946" i="31"/>
  <c r="AG944" i="31"/>
  <c r="Z944" i="31"/>
  <c r="R939" i="31"/>
  <c r="Z938" i="31"/>
  <c r="R937" i="31"/>
  <c r="AE937" i="31"/>
  <c r="AF937" i="31" s="1"/>
  <c r="R936" i="31"/>
  <c r="Z931" i="31"/>
  <c r="AG928" i="31"/>
  <c r="Z928" i="31"/>
  <c r="R914" i="31"/>
  <c r="S913" i="31"/>
  <c r="X913" i="31" s="1"/>
  <c r="W913" i="31"/>
  <c r="AE913" i="31" s="1"/>
  <c r="AF913" i="31" s="1"/>
  <c r="T913" i="31"/>
  <c r="U913" i="31"/>
  <c r="Z913" i="31"/>
  <c r="AG913" i="31"/>
  <c r="V913" i="31"/>
  <c r="T907" i="31"/>
  <c r="AG907" i="31"/>
  <c r="U907" i="31"/>
  <c r="S907" i="31"/>
  <c r="Y907" i="31" s="1"/>
  <c r="V907" i="31"/>
  <c r="W907" i="31"/>
  <c r="AE907" i="31" s="1"/>
  <c r="AF907" i="31" s="1"/>
  <c r="S904" i="31"/>
  <c r="X904" i="31" s="1"/>
  <c r="W904" i="31"/>
  <c r="AE904" i="31" s="1"/>
  <c r="AF904" i="31" s="1"/>
  <c r="T904" i="31"/>
  <c r="AG904" i="31"/>
  <c r="U904" i="31"/>
  <c r="V904" i="31"/>
  <c r="T891" i="31"/>
  <c r="AG891" i="31"/>
  <c r="U891" i="31"/>
  <c r="S891" i="31"/>
  <c r="Y891" i="31" s="1"/>
  <c r="V891" i="31"/>
  <c r="W891" i="31"/>
  <c r="AE891" i="31" s="1"/>
  <c r="AF891" i="31" s="1"/>
  <c r="T883" i="31"/>
  <c r="AG883" i="31"/>
  <c r="U883" i="31"/>
  <c r="S883" i="31"/>
  <c r="Y883" i="31" s="1"/>
  <c r="V883" i="31"/>
  <c r="W883" i="31"/>
  <c r="AE883" i="31" s="1"/>
  <c r="AF883" i="31" s="1"/>
  <c r="S880" i="31"/>
  <c r="X880" i="31" s="1"/>
  <c r="W880" i="31"/>
  <c r="AE880" i="31" s="1"/>
  <c r="AF880" i="31" s="1"/>
  <c r="T880" i="31"/>
  <c r="AG880" i="31"/>
  <c r="U880" i="31"/>
  <c r="V880" i="31"/>
  <c r="S872" i="31"/>
  <c r="X872" i="31" s="1"/>
  <c r="W872" i="31"/>
  <c r="AE872" i="31" s="1"/>
  <c r="AF872" i="31" s="1"/>
  <c r="T872" i="31"/>
  <c r="AG872" i="31"/>
  <c r="U872" i="31"/>
  <c r="V872" i="31"/>
  <c r="T859" i="31"/>
  <c r="AG859" i="31"/>
  <c r="U859" i="31"/>
  <c r="S859" i="31"/>
  <c r="Y859" i="31" s="1"/>
  <c r="V859" i="31"/>
  <c r="W859" i="31"/>
  <c r="AE859" i="31" s="1"/>
  <c r="AF859" i="31" s="1"/>
  <c r="S856" i="31"/>
  <c r="W856" i="31"/>
  <c r="AE856" i="31" s="1"/>
  <c r="AF856" i="31" s="1"/>
  <c r="T856" i="31"/>
  <c r="X856" i="31"/>
  <c r="AG856" i="31"/>
  <c r="U856" i="31"/>
  <c r="V856" i="31"/>
  <c r="Y856" i="31"/>
  <c r="T843" i="31"/>
  <c r="AG843" i="31"/>
  <c r="U843" i="31"/>
  <c r="S843" i="31"/>
  <c r="Y843" i="31" s="1"/>
  <c r="V843" i="31"/>
  <c r="W843" i="31"/>
  <c r="AE843" i="31" s="1"/>
  <c r="AF843" i="31" s="1"/>
  <c r="S840" i="31"/>
  <c r="X840" i="31" s="1"/>
  <c r="W840" i="31"/>
  <c r="AE840" i="31" s="1"/>
  <c r="AF840" i="31" s="1"/>
  <c r="T840" i="31"/>
  <c r="AG840" i="31"/>
  <c r="U840" i="31"/>
  <c r="V840" i="31"/>
  <c r="S832" i="31"/>
  <c r="W832" i="31"/>
  <c r="AE832" i="31" s="1"/>
  <c r="AF832" i="31" s="1"/>
  <c r="T832" i="31"/>
  <c r="X832" i="31"/>
  <c r="AG832" i="31"/>
  <c r="U832" i="31"/>
  <c r="V832" i="31"/>
  <c r="Y832" i="31"/>
  <c r="S824" i="31"/>
  <c r="W824" i="31"/>
  <c r="AE824" i="31" s="1"/>
  <c r="AF824" i="31" s="1"/>
  <c r="T824" i="31"/>
  <c r="X824" i="31"/>
  <c r="AG824" i="31"/>
  <c r="U824" i="31"/>
  <c r="V824" i="31"/>
  <c r="Y824" i="31"/>
  <c r="S816" i="31"/>
  <c r="X816" i="31" s="1"/>
  <c r="W816" i="31"/>
  <c r="AE816" i="31" s="1"/>
  <c r="AF816" i="31" s="1"/>
  <c r="T816" i="31"/>
  <c r="AG816" i="31"/>
  <c r="U816" i="31"/>
  <c r="V816" i="31"/>
  <c r="S808" i="31"/>
  <c r="X808" i="31" s="1"/>
  <c r="W808" i="31"/>
  <c r="AE808" i="31" s="1"/>
  <c r="AF808" i="31" s="1"/>
  <c r="T808" i="31"/>
  <c r="AG808" i="31"/>
  <c r="U808" i="31"/>
  <c r="V808" i="31"/>
  <c r="S804" i="31"/>
  <c r="X804" i="31" s="1"/>
  <c r="W804" i="31"/>
  <c r="AE804" i="31" s="1"/>
  <c r="AF804" i="31" s="1"/>
  <c r="T804" i="31"/>
  <c r="AG804" i="31"/>
  <c r="Z804" i="31"/>
  <c r="U804" i="31"/>
  <c r="V804" i="31"/>
  <c r="R796" i="31"/>
  <c r="R788" i="31"/>
  <c r="R780" i="31"/>
  <c r="U770" i="31"/>
  <c r="V770" i="31"/>
  <c r="Z770" i="31"/>
  <c r="S770" i="31"/>
  <c r="X770" i="31" s="1"/>
  <c r="T770" i="31"/>
  <c r="W770" i="31"/>
  <c r="AE770" i="31" s="1"/>
  <c r="AF770" i="31" s="1"/>
  <c r="S748" i="31"/>
  <c r="W748" i="31"/>
  <c r="AE748" i="31" s="1"/>
  <c r="AF748" i="31" s="1"/>
  <c r="T748" i="31"/>
  <c r="X748" i="31"/>
  <c r="AG748" i="31"/>
  <c r="Z748" i="31"/>
  <c r="U748" i="31"/>
  <c r="V748" i="31"/>
  <c r="Y748" i="31"/>
  <c r="T967" i="31"/>
  <c r="AG967" i="31"/>
  <c r="R965" i="31"/>
  <c r="S964" i="31"/>
  <c r="X964" i="31" s="1"/>
  <c r="AB964" i="31" s="1"/>
  <c r="AC964" i="31" s="1"/>
  <c r="AD964" i="31" s="1"/>
  <c r="W964" i="31"/>
  <c r="AE964" i="31" s="1"/>
  <c r="AF964" i="31" s="1"/>
  <c r="U958" i="31"/>
  <c r="Y958" i="31"/>
  <c r="T951" i="31"/>
  <c r="X951" i="31"/>
  <c r="AG951" i="31"/>
  <c r="R949" i="31"/>
  <c r="S948" i="31"/>
  <c r="X948" i="31" s="1"/>
  <c r="AB948" i="31" s="1"/>
  <c r="AC948" i="31" s="1"/>
  <c r="AD948" i="31" s="1"/>
  <c r="W948" i="31"/>
  <c r="AE948" i="31" s="1"/>
  <c r="AF948" i="31" s="1"/>
  <c r="Y942" i="31"/>
  <c r="T935" i="31"/>
  <c r="X935" i="31"/>
  <c r="AG935" i="31"/>
  <c r="R933" i="31"/>
  <c r="S932" i="31"/>
  <c r="X932" i="31" s="1"/>
  <c r="AB932" i="31" s="1"/>
  <c r="AC932" i="31" s="1"/>
  <c r="AD932" i="31" s="1"/>
  <c r="W932" i="31"/>
  <c r="AE932" i="31" s="1"/>
  <c r="AF932" i="31" s="1"/>
  <c r="U926" i="31"/>
  <c r="R917" i="31"/>
  <c r="T916" i="31"/>
  <c r="AG916" i="31"/>
  <c r="S916" i="31"/>
  <c r="X916" i="31" s="1"/>
  <c r="U916" i="31"/>
  <c r="Z916" i="31"/>
  <c r="V916" i="31"/>
  <c r="R905" i="31"/>
  <c r="R881" i="31"/>
  <c r="R873" i="31"/>
  <c r="R857" i="31"/>
  <c r="R841" i="31"/>
  <c r="R833" i="31"/>
  <c r="R825" i="31"/>
  <c r="R817" i="31"/>
  <c r="R809" i="31"/>
  <c r="AB798" i="31"/>
  <c r="AC798" i="31" s="1"/>
  <c r="AD798" i="31" s="1"/>
  <c r="U778" i="31"/>
  <c r="V778" i="31"/>
  <c r="Z778" i="31"/>
  <c r="S778" i="31"/>
  <c r="X778" i="31" s="1"/>
  <c r="T778" i="31"/>
  <c r="W778" i="31"/>
  <c r="R772" i="31"/>
  <c r="S756" i="31"/>
  <c r="X756" i="31" s="1"/>
  <c r="W756" i="31"/>
  <c r="AE756" i="31" s="1"/>
  <c r="AF756" i="31" s="1"/>
  <c r="T756" i="31"/>
  <c r="AG756" i="31"/>
  <c r="Z756" i="31"/>
  <c r="U756" i="31"/>
  <c r="V756" i="31"/>
  <c r="S724" i="31"/>
  <c r="X724" i="31" s="1"/>
  <c r="W724" i="31"/>
  <c r="AE724" i="31" s="1"/>
  <c r="AF724" i="31" s="1"/>
  <c r="T724" i="31"/>
  <c r="AG724" i="31"/>
  <c r="Z724" i="31"/>
  <c r="U724" i="31"/>
  <c r="V724" i="31"/>
  <c r="U970" i="31"/>
  <c r="Y970" i="31"/>
  <c r="V967" i="31"/>
  <c r="V964" i="31"/>
  <c r="T963" i="31"/>
  <c r="X963" i="31"/>
  <c r="AG963" i="31"/>
  <c r="R961" i="31"/>
  <c r="S960" i="31"/>
  <c r="W960" i="31"/>
  <c r="AE960" i="31" s="1"/>
  <c r="AF960" i="31" s="1"/>
  <c r="AG958" i="31"/>
  <c r="V958" i="31"/>
  <c r="U954" i="31"/>
  <c r="Y954" i="31"/>
  <c r="V951" i="31"/>
  <c r="V948" i="31"/>
  <c r="T947" i="31"/>
  <c r="X947" i="31"/>
  <c r="AG947" i="31"/>
  <c r="R945" i="31"/>
  <c r="S944" i="31"/>
  <c r="W944" i="31"/>
  <c r="AE944" i="31" s="1"/>
  <c r="AF944" i="31" s="1"/>
  <c r="U938" i="31"/>
  <c r="V935" i="31"/>
  <c r="V932" i="31"/>
  <c r="T931" i="31"/>
  <c r="X931" i="31"/>
  <c r="AG931" i="31"/>
  <c r="R929" i="31"/>
  <c r="S928" i="31"/>
  <c r="W928" i="31"/>
  <c r="AE928" i="31" s="1"/>
  <c r="AF928" i="31" s="1"/>
  <c r="AG926" i="31"/>
  <c r="V926" i="31"/>
  <c r="S921" i="31"/>
  <c r="X921" i="31" s="1"/>
  <c r="W921" i="31"/>
  <c r="AE921" i="31" s="1"/>
  <c r="AF921" i="31" s="1"/>
  <c r="V921" i="31"/>
  <c r="T921" i="31"/>
  <c r="AE916" i="31"/>
  <c r="AF916" i="31" s="1"/>
  <c r="T912" i="31"/>
  <c r="X912" i="31"/>
  <c r="AG912" i="31"/>
  <c r="U912" i="31"/>
  <c r="Z912" i="31"/>
  <c r="V912" i="31"/>
  <c r="W912" i="31"/>
  <c r="AE912" i="31" s="1"/>
  <c r="AF912" i="31" s="1"/>
  <c r="R897" i="31"/>
  <c r="U896" i="31"/>
  <c r="S888" i="31"/>
  <c r="X888" i="31" s="1"/>
  <c r="W888" i="31"/>
  <c r="AE888" i="31" s="1"/>
  <c r="AF888" i="31" s="1"/>
  <c r="T888" i="31"/>
  <c r="AG888" i="31"/>
  <c r="U888" i="31"/>
  <c r="V888" i="31"/>
  <c r="T875" i="31"/>
  <c r="AG875" i="31"/>
  <c r="U875" i="31"/>
  <c r="S875" i="31"/>
  <c r="V875" i="31"/>
  <c r="W875" i="31"/>
  <c r="AE875" i="31" s="1"/>
  <c r="AF875" i="31" s="1"/>
  <c r="T867" i="31"/>
  <c r="X867" i="31"/>
  <c r="AG867" i="31"/>
  <c r="U867" i="31"/>
  <c r="Y867" i="31"/>
  <c r="S867" i="31"/>
  <c r="V867" i="31"/>
  <c r="W867" i="31"/>
  <c r="AE867" i="31" s="1"/>
  <c r="AF867" i="31" s="1"/>
  <c r="S864" i="31"/>
  <c r="X864" i="31" s="1"/>
  <c r="W864" i="31"/>
  <c r="AE864" i="31" s="1"/>
  <c r="AF864" i="31" s="1"/>
  <c r="T864" i="31"/>
  <c r="AG864" i="31"/>
  <c r="U864" i="31"/>
  <c r="V864" i="31"/>
  <c r="T851" i="31"/>
  <c r="AG851" i="31"/>
  <c r="U851" i="31"/>
  <c r="S851" i="31"/>
  <c r="X851" i="31" s="1"/>
  <c r="V851" i="31"/>
  <c r="W851" i="31"/>
  <c r="AE851" i="31" s="1"/>
  <c r="AF851" i="31" s="1"/>
  <c r="S848" i="31"/>
  <c r="W848" i="31"/>
  <c r="AE848" i="31" s="1"/>
  <c r="AF848" i="31" s="1"/>
  <c r="T848" i="31"/>
  <c r="X848" i="31"/>
  <c r="AG848" i="31"/>
  <c r="U848" i="31"/>
  <c r="V848" i="31"/>
  <c r="Y848" i="31"/>
  <c r="T835" i="31"/>
  <c r="AG835" i="31"/>
  <c r="U835" i="31"/>
  <c r="S835" i="31"/>
  <c r="V835" i="31"/>
  <c r="W835" i="31"/>
  <c r="AE835" i="31" s="1"/>
  <c r="AF835" i="31" s="1"/>
  <c r="T827" i="31"/>
  <c r="AG827" i="31"/>
  <c r="U827" i="31"/>
  <c r="S827" i="31"/>
  <c r="X827" i="31" s="1"/>
  <c r="V827" i="31"/>
  <c r="W827" i="31"/>
  <c r="AE827" i="31" s="1"/>
  <c r="AF827" i="31" s="1"/>
  <c r="T819" i="31"/>
  <c r="AG819" i="31"/>
  <c r="U819" i="31"/>
  <c r="S819" i="31"/>
  <c r="X819" i="31" s="1"/>
  <c r="V819" i="31"/>
  <c r="W819" i="31"/>
  <c r="AE819" i="31" s="1"/>
  <c r="AF819" i="31" s="1"/>
  <c r="T811" i="31"/>
  <c r="AG811" i="31"/>
  <c r="U811" i="31"/>
  <c r="S811" i="31"/>
  <c r="X811" i="31" s="1"/>
  <c r="V811" i="31"/>
  <c r="W811" i="31"/>
  <c r="AE811" i="31" s="1"/>
  <c r="AF811" i="31" s="1"/>
  <c r="AG770" i="31"/>
  <c r="S764" i="31"/>
  <c r="X764" i="31" s="1"/>
  <c r="W764" i="31"/>
  <c r="AE764" i="31" s="1"/>
  <c r="AF764" i="31" s="1"/>
  <c r="T764" i="31"/>
  <c r="AG764" i="31"/>
  <c r="Z764" i="31"/>
  <c r="U764" i="31"/>
  <c r="V764" i="31"/>
  <c r="S732" i="31"/>
  <c r="W732" i="31"/>
  <c r="AE732" i="31" s="1"/>
  <c r="AF732" i="31" s="1"/>
  <c r="T732" i="31"/>
  <c r="X732" i="31"/>
  <c r="AG732" i="31"/>
  <c r="Z732" i="31"/>
  <c r="U732" i="31"/>
  <c r="V732" i="31"/>
  <c r="Y732" i="31"/>
  <c r="AE1003" i="31"/>
  <c r="AF1003" i="31" s="1"/>
  <c r="AE995" i="31"/>
  <c r="AF995" i="31" s="1"/>
  <c r="AE987" i="31"/>
  <c r="AF987" i="31" s="1"/>
  <c r="Y984" i="31"/>
  <c r="Y980" i="31"/>
  <c r="AE975" i="31"/>
  <c r="AF975" i="31" s="1"/>
  <c r="Y972" i="31"/>
  <c r="AG970" i="31"/>
  <c r="V970" i="31"/>
  <c r="Z967" i="31"/>
  <c r="U967" i="31"/>
  <c r="U966" i="31"/>
  <c r="AG964" i="31"/>
  <c r="Z964" i="31"/>
  <c r="U964" i="31"/>
  <c r="V963" i="31"/>
  <c r="X962" i="31"/>
  <c r="S962" i="31"/>
  <c r="V960" i="31"/>
  <c r="Z958" i="31"/>
  <c r="T958" i="31"/>
  <c r="R957" i="31"/>
  <c r="AG954" i="31"/>
  <c r="V954" i="31"/>
  <c r="Z951" i="31"/>
  <c r="U951" i="31"/>
  <c r="U950" i="31"/>
  <c r="Y950" i="31"/>
  <c r="AG948" i="31"/>
  <c r="Z948" i="31"/>
  <c r="U948" i="31"/>
  <c r="V947" i="31"/>
  <c r="S946" i="31"/>
  <c r="Y946" i="31" s="1"/>
  <c r="V944" i="31"/>
  <c r="T942" i="31"/>
  <c r="R941" i="31"/>
  <c r="AG938" i="31"/>
  <c r="V938" i="31"/>
  <c r="Z935" i="31"/>
  <c r="U935" i="31"/>
  <c r="U934" i="31"/>
  <c r="Y934" i="31"/>
  <c r="AG932" i="31"/>
  <c r="Z932" i="31"/>
  <c r="U932" i="31"/>
  <c r="V931" i="31"/>
  <c r="V928" i="31"/>
  <c r="Z926" i="31"/>
  <c r="T926" i="31"/>
  <c r="R925" i="31"/>
  <c r="U923" i="31"/>
  <c r="S923" i="31"/>
  <c r="Y923" i="31" s="1"/>
  <c r="AG923" i="31"/>
  <c r="R922" i="31"/>
  <c r="Z921" i="31"/>
  <c r="Z907" i="31"/>
  <c r="Z904" i="31"/>
  <c r="T899" i="31"/>
  <c r="AG899" i="31"/>
  <c r="U899" i="31"/>
  <c r="S899" i="31"/>
  <c r="Y899" i="31" s="1"/>
  <c r="V899" i="31"/>
  <c r="W899" i="31"/>
  <c r="AE899" i="31" s="1"/>
  <c r="AF899" i="31" s="1"/>
  <c r="Z891" i="31"/>
  <c r="R889" i="31"/>
  <c r="Z883" i="31"/>
  <c r="Z880" i="31"/>
  <c r="Z872" i="31"/>
  <c r="R865" i="31"/>
  <c r="Z859" i="31"/>
  <c r="Z856" i="31"/>
  <c r="R849" i="31"/>
  <c r="Z843" i="31"/>
  <c r="Z840" i="31"/>
  <c r="Z832" i="31"/>
  <c r="Z824" i="31"/>
  <c r="Z816" i="31"/>
  <c r="Z808" i="31"/>
  <c r="U802" i="31"/>
  <c r="V802" i="31"/>
  <c r="Z802" i="31"/>
  <c r="S802" i="31"/>
  <c r="T802" i="31"/>
  <c r="W802" i="31"/>
  <c r="AE802" i="31" s="1"/>
  <c r="AF802" i="31" s="1"/>
  <c r="U794" i="31"/>
  <c r="V794" i="31"/>
  <c r="Z794" i="31"/>
  <c r="S794" i="31"/>
  <c r="X794" i="31" s="1"/>
  <c r="T794" i="31"/>
  <c r="W794" i="31"/>
  <c r="AE794" i="31" s="1"/>
  <c r="AF794" i="31" s="1"/>
  <c r="U786" i="31"/>
  <c r="Y786" i="31"/>
  <c r="V786" i="31"/>
  <c r="Z786" i="31"/>
  <c r="S786" i="31"/>
  <c r="T786" i="31"/>
  <c r="AB786" i="31" s="1"/>
  <c r="AC786" i="31" s="1"/>
  <c r="AD786" i="31" s="1"/>
  <c r="W786" i="31"/>
  <c r="AE786" i="31" s="1"/>
  <c r="AF786" i="31" s="1"/>
  <c r="S740" i="31"/>
  <c r="X740" i="31" s="1"/>
  <c r="W740" i="31"/>
  <c r="T740" i="31"/>
  <c r="AG740" i="31"/>
  <c r="Z740" i="31"/>
  <c r="U740" i="31"/>
  <c r="V740" i="31"/>
  <c r="U762" i="31"/>
  <c r="V762" i="31"/>
  <c r="Z762" i="31"/>
  <c r="U754" i="31"/>
  <c r="V754" i="31"/>
  <c r="Z754" i="31"/>
  <c r="U746" i="31"/>
  <c r="V746" i="31"/>
  <c r="Z746" i="31"/>
  <c r="U738" i="31"/>
  <c r="V738" i="31"/>
  <c r="Z738" i="31"/>
  <c r="U730" i="31"/>
  <c r="V730" i="31"/>
  <c r="Z730" i="31"/>
  <c r="R721" i="31"/>
  <c r="U714" i="31"/>
  <c r="V714" i="31"/>
  <c r="Z714" i="31"/>
  <c r="S714" i="31"/>
  <c r="X714" i="31" s="1"/>
  <c r="W714" i="31"/>
  <c r="AE714" i="31" s="1"/>
  <c r="AF714" i="31" s="1"/>
  <c r="S708" i="31"/>
  <c r="W708" i="31"/>
  <c r="AE708" i="31" s="1"/>
  <c r="AF708" i="31" s="1"/>
  <c r="T708" i="31"/>
  <c r="AG708" i="31"/>
  <c r="U708" i="31"/>
  <c r="U706" i="31"/>
  <c r="V706" i="31"/>
  <c r="Z706" i="31"/>
  <c r="S706" i="31"/>
  <c r="Y706" i="31" s="1"/>
  <c r="W706" i="31"/>
  <c r="AE706" i="31" s="1"/>
  <c r="AF706" i="31" s="1"/>
  <c r="S700" i="31"/>
  <c r="W700" i="31"/>
  <c r="AE700" i="31" s="1"/>
  <c r="AF700" i="31" s="1"/>
  <c r="T700" i="31"/>
  <c r="X700" i="31"/>
  <c r="AG700" i="31"/>
  <c r="U700" i="31"/>
  <c r="Y700" i="31"/>
  <c r="U698" i="31"/>
  <c r="V698" i="31"/>
  <c r="Z698" i="31"/>
  <c r="S698" i="31"/>
  <c r="Y698" i="31" s="1"/>
  <c r="W698" i="31"/>
  <c r="AE698" i="31" s="1"/>
  <c r="AF698" i="31" s="1"/>
  <c r="S692" i="31"/>
  <c r="Y692" i="31" s="1"/>
  <c r="W692" i="31"/>
  <c r="AE692" i="31" s="1"/>
  <c r="AF692" i="31" s="1"/>
  <c r="T692" i="31"/>
  <c r="AG692" i="31"/>
  <c r="U692" i="31"/>
  <c r="U690" i="31"/>
  <c r="V690" i="31"/>
  <c r="Z690" i="31"/>
  <c r="S690" i="31"/>
  <c r="Y690" i="31" s="1"/>
  <c r="W690" i="31"/>
  <c r="S684" i="31"/>
  <c r="Y684" i="31" s="1"/>
  <c r="W684" i="31"/>
  <c r="AE684" i="31" s="1"/>
  <c r="AF684" i="31" s="1"/>
  <c r="T684" i="31"/>
  <c r="AG684" i="31"/>
  <c r="U684" i="31"/>
  <c r="U682" i="31"/>
  <c r="V682" i="31"/>
  <c r="Z682" i="31"/>
  <c r="S682" i="31"/>
  <c r="X682" i="31" s="1"/>
  <c r="W682" i="31"/>
  <c r="AE682" i="31" s="1"/>
  <c r="AF682" i="31" s="1"/>
  <c r="S676" i="31"/>
  <c r="W676" i="31"/>
  <c r="AE676" i="31" s="1"/>
  <c r="AF676" i="31" s="1"/>
  <c r="T676" i="31"/>
  <c r="AG676" i="31"/>
  <c r="U676" i="31"/>
  <c r="U674" i="31"/>
  <c r="V674" i="31"/>
  <c r="Z674" i="31"/>
  <c r="S674" i="31"/>
  <c r="Y674" i="31" s="1"/>
  <c r="W674" i="31"/>
  <c r="AE674" i="31" s="1"/>
  <c r="AF674" i="31" s="1"/>
  <c r="S668" i="31"/>
  <c r="W668" i="31"/>
  <c r="AE668" i="31" s="1"/>
  <c r="AF668" i="31" s="1"/>
  <c r="T668" i="31"/>
  <c r="AG668" i="31"/>
  <c r="U668" i="31"/>
  <c r="U666" i="31"/>
  <c r="V666" i="31"/>
  <c r="Z666" i="31"/>
  <c r="S666" i="31"/>
  <c r="X666" i="31" s="1"/>
  <c r="W666" i="31"/>
  <c r="AE666" i="31" s="1"/>
  <c r="AF666" i="31" s="1"/>
  <c r="S660" i="31"/>
  <c r="Y660" i="31" s="1"/>
  <c r="W660" i="31"/>
  <c r="AE660" i="31" s="1"/>
  <c r="AF660" i="31" s="1"/>
  <c r="T660" i="31"/>
  <c r="AG660" i="31"/>
  <c r="U660" i="31"/>
  <c r="U658" i="31"/>
  <c r="V658" i="31"/>
  <c r="Z658" i="31"/>
  <c r="S658" i="31"/>
  <c r="W658" i="31"/>
  <c r="AE658" i="31" s="1"/>
  <c r="AF658" i="31" s="1"/>
  <c r="S652" i="31"/>
  <c r="W652" i="31"/>
  <c r="AE652" i="31" s="1"/>
  <c r="AF652" i="31" s="1"/>
  <c r="T652" i="31"/>
  <c r="X652" i="31"/>
  <c r="AG652" i="31"/>
  <c r="U652" i="31"/>
  <c r="Y652" i="31"/>
  <c r="U650" i="31"/>
  <c r="V650" i="31"/>
  <c r="Z650" i="31"/>
  <c r="S650" i="31"/>
  <c r="W650" i="31"/>
  <c r="AE650" i="31" s="1"/>
  <c r="AF650" i="31" s="1"/>
  <c r="S644" i="31"/>
  <c r="W644" i="31"/>
  <c r="AE644" i="31" s="1"/>
  <c r="AF644" i="31" s="1"/>
  <c r="T644" i="31"/>
  <c r="X644" i="31"/>
  <c r="AG644" i="31"/>
  <c r="U644" i="31"/>
  <c r="Y644" i="31"/>
  <c r="U642" i="31"/>
  <c r="V642" i="31"/>
  <c r="Z642" i="31"/>
  <c r="S642" i="31"/>
  <c r="Y642" i="31" s="1"/>
  <c r="W642" i="31"/>
  <c r="AE642" i="31" s="1"/>
  <c r="AF642" i="31" s="1"/>
  <c r="S636" i="31"/>
  <c r="W636" i="31"/>
  <c r="AE636" i="31" s="1"/>
  <c r="AF636" i="31" s="1"/>
  <c r="T636" i="31"/>
  <c r="AG636" i="31"/>
  <c r="U636" i="31"/>
  <c r="U634" i="31"/>
  <c r="V634" i="31"/>
  <c r="Z634" i="31"/>
  <c r="S634" i="31"/>
  <c r="W634" i="31"/>
  <c r="AE634" i="31" s="1"/>
  <c r="AF634" i="31" s="1"/>
  <c r="T631" i="31"/>
  <c r="V631" i="31"/>
  <c r="AG631" i="31"/>
  <c r="W631" i="31"/>
  <c r="AE631" i="31" s="1"/>
  <c r="AF631" i="31" s="1"/>
  <c r="S631" i="31"/>
  <c r="Y631" i="31" s="1"/>
  <c r="U630" i="31"/>
  <c r="S630" i="31"/>
  <c r="X630" i="31" s="1"/>
  <c r="T630" i="31"/>
  <c r="Z630" i="31"/>
  <c r="V630" i="31"/>
  <c r="AG630" i="31"/>
  <c r="AG628" i="31"/>
  <c r="S611" i="31"/>
  <c r="X611" i="31" s="1"/>
  <c r="W611" i="31"/>
  <c r="AE611" i="31" s="1"/>
  <c r="AF611" i="31" s="1"/>
  <c r="T611" i="31"/>
  <c r="AG611" i="31"/>
  <c r="U611" i="31"/>
  <c r="V611" i="31"/>
  <c r="R604" i="31"/>
  <c r="T598" i="31"/>
  <c r="X598" i="31"/>
  <c r="AG598" i="31"/>
  <c r="U598" i="31"/>
  <c r="Y598" i="31"/>
  <c r="S598" i="31"/>
  <c r="V598" i="31"/>
  <c r="W598" i="31"/>
  <c r="AE598" i="31" s="1"/>
  <c r="AF598" i="31" s="1"/>
  <c r="S591" i="31"/>
  <c r="X591" i="31" s="1"/>
  <c r="W591" i="31"/>
  <c r="AE591" i="31" s="1"/>
  <c r="AF591" i="31" s="1"/>
  <c r="T591" i="31"/>
  <c r="AG591" i="31"/>
  <c r="Z591" i="31"/>
  <c r="U591" i="31"/>
  <c r="S587" i="31"/>
  <c r="X587" i="31" s="1"/>
  <c r="W587" i="31"/>
  <c r="AE587" i="31" s="1"/>
  <c r="AF587" i="31" s="1"/>
  <c r="T587" i="31"/>
  <c r="AG587" i="31"/>
  <c r="U587" i="31"/>
  <c r="V587" i="31"/>
  <c r="R580" i="31"/>
  <c r="T574" i="31"/>
  <c r="AG574" i="31"/>
  <c r="U574" i="31"/>
  <c r="S574" i="31"/>
  <c r="Y574" i="31" s="1"/>
  <c r="V574" i="31"/>
  <c r="W574" i="31"/>
  <c r="AE574" i="31" s="1"/>
  <c r="AF574" i="31" s="1"/>
  <c r="R564" i="31"/>
  <c r="T558" i="31"/>
  <c r="AG558" i="31"/>
  <c r="U558" i="31"/>
  <c r="S558" i="31"/>
  <c r="Y558" i="31" s="1"/>
  <c r="V558" i="31"/>
  <c r="W558" i="31"/>
  <c r="AE558" i="31" s="1"/>
  <c r="AF558" i="31" s="1"/>
  <c r="T550" i="31"/>
  <c r="AG550" i="31"/>
  <c r="U550" i="31"/>
  <c r="S550" i="31"/>
  <c r="Y550" i="31" s="1"/>
  <c r="V550" i="31"/>
  <c r="W550" i="31"/>
  <c r="AE550" i="31" s="1"/>
  <c r="AF550" i="31" s="1"/>
  <c r="R540" i="31"/>
  <c r="R535" i="31"/>
  <c r="R488" i="31"/>
  <c r="T484" i="31"/>
  <c r="AG484" i="31"/>
  <c r="S484" i="31"/>
  <c r="U484" i="31"/>
  <c r="Z484" i="31"/>
  <c r="V484" i="31"/>
  <c r="W484" i="31"/>
  <c r="AE484" i="31" s="1"/>
  <c r="AF484" i="31" s="1"/>
  <c r="T365" i="31"/>
  <c r="S365" i="31"/>
  <c r="Y365" i="31" s="1"/>
  <c r="U365" i="31"/>
  <c r="Z365" i="31"/>
  <c r="V365" i="31"/>
  <c r="AG365" i="31"/>
  <c r="W365" i="31"/>
  <c r="AE365" i="31" s="1"/>
  <c r="AF365" i="31" s="1"/>
  <c r="S228" i="31"/>
  <c r="X228" i="31" s="1"/>
  <c r="T228" i="31"/>
  <c r="AG228" i="31"/>
  <c r="U228" i="31"/>
  <c r="Z228" i="31"/>
  <c r="V228" i="31"/>
  <c r="W228" i="31"/>
  <c r="AE228" i="31" s="1"/>
  <c r="AF228" i="31" s="1"/>
  <c r="U919" i="31"/>
  <c r="Z911" i="31"/>
  <c r="U910" i="31"/>
  <c r="Y910" i="31"/>
  <c r="V910" i="31"/>
  <c r="Z910" i="31"/>
  <c r="U902" i="31"/>
  <c r="Y902" i="31"/>
  <c r="V902" i="31"/>
  <c r="Z902" i="31"/>
  <c r="U894" i="31"/>
  <c r="V894" i="31"/>
  <c r="Z894" i="31"/>
  <c r="U886" i="31"/>
  <c r="Y886" i="31"/>
  <c r="V886" i="31"/>
  <c r="Z886" i="31"/>
  <c r="U878" i="31"/>
  <c r="V878" i="31"/>
  <c r="Z878" i="31"/>
  <c r="U870" i="31"/>
  <c r="Y870" i="31"/>
  <c r="V870" i="31"/>
  <c r="Z870" i="31"/>
  <c r="U862" i="31"/>
  <c r="V862" i="31"/>
  <c r="Z862" i="31"/>
  <c r="U854" i="31"/>
  <c r="Y854" i="31"/>
  <c r="V854" i="31"/>
  <c r="Z854" i="31"/>
  <c r="U846" i="31"/>
  <c r="Y846" i="31"/>
  <c r="V846" i="31"/>
  <c r="Z846" i="31"/>
  <c r="U838" i="31"/>
  <c r="Y838" i="31"/>
  <c r="V838" i="31"/>
  <c r="Z838" i="31"/>
  <c r="U830" i="31"/>
  <c r="V830" i="31"/>
  <c r="Z830" i="31"/>
  <c r="U822" i="31"/>
  <c r="V822" i="31"/>
  <c r="Z822" i="31"/>
  <c r="U814" i="31"/>
  <c r="Y814" i="31"/>
  <c r="V814" i="31"/>
  <c r="Z814" i="31"/>
  <c r="U806" i="31"/>
  <c r="Y806" i="31"/>
  <c r="V806" i="31"/>
  <c r="Z806" i="31"/>
  <c r="T803" i="31"/>
  <c r="AG803" i="31"/>
  <c r="U803" i="31"/>
  <c r="R801" i="31"/>
  <c r="R800" i="31"/>
  <c r="T795" i="31"/>
  <c r="X795" i="31"/>
  <c r="AG795" i="31"/>
  <c r="U795" i="31"/>
  <c r="Y795" i="31"/>
  <c r="R793" i="31"/>
  <c r="R792" i="31"/>
  <c r="T787" i="31"/>
  <c r="AG787" i="31"/>
  <c r="U787" i="31"/>
  <c r="R785" i="31"/>
  <c r="R784" i="31"/>
  <c r="R777" i="31"/>
  <c r="R776" i="31"/>
  <c r="T771" i="31"/>
  <c r="X771" i="31"/>
  <c r="AG771" i="31"/>
  <c r="U771" i="31"/>
  <c r="Y771" i="31"/>
  <c r="R769" i="31"/>
  <c r="R768" i="31"/>
  <c r="T763" i="31"/>
  <c r="AG763" i="31"/>
  <c r="U763" i="31"/>
  <c r="W762" i="31"/>
  <c r="AE762" i="31" s="1"/>
  <c r="AF762" i="31" s="1"/>
  <c r="R761" i="31"/>
  <c r="S760" i="31"/>
  <c r="X760" i="31" s="1"/>
  <c r="W760" i="31"/>
  <c r="AE760" i="31" s="1"/>
  <c r="AF760" i="31" s="1"/>
  <c r="T760" i="31"/>
  <c r="AG760" i="31"/>
  <c r="T755" i="31"/>
  <c r="X755" i="31"/>
  <c r="AG755" i="31"/>
  <c r="U755" i="31"/>
  <c r="Y755" i="31"/>
  <c r="W754" i="31"/>
  <c r="AE754" i="31" s="1"/>
  <c r="AF754" i="31" s="1"/>
  <c r="R753" i="31"/>
  <c r="S752" i="31"/>
  <c r="W752" i="31"/>
  <c r="AE752" i="31" s="1"/>
  <c r="AF752" i="31" s="1"/>
  <c r="T752" i="31"/>
  <c r="X752" i="31"/>
  <c r="AG752" i="31"/>
  <c r="T747" i="31"/>
  <c r="X747" i="31"/>
  <c r="AG747" i="31"/>
  <c r="U747" i="31"/>
  <c r="W746" i="31"/>
  <c r="AE746" i="31" s="1"/>
  <c r="AF746" i="31" s="1"/>
  <c r="R745" i="31"/>
  <c r="AE745" i="31"/>
  <c r="AF745" i="31" s="1"/>
  <c r="S744" i="31"/>
  <c r="X744" i="31" s="1"/>
  <c r="W744" i="31"/>
  <c r="AE744" i="31" s="1"/>
  <c r="AF744" i="31" s="1"/>
  <c r="T744" i="31"/>
  <c r="AG744" i="31"/>
  <c r="AE740" i="31"/>
  <c r="AF740" i="31" s="1"/>
  <c r="Y739" i="31"/>
  <c r="W738" i="31"/>
  <c r="AE738" i="31" s="1"/>
  <c r="AF738" i="31" s="1"/>
  <c r="R737" i="31"/>
  <c r="S736" i="31"/>
  <c r="X736" i="31" s="1"/>
  <c r="W736" i="31"/>
  <c r="AE736" i="31" s="1"/>
  <c r="AF736" i="31" s="1"/>
  <c r="T736" i="31"/>
  <c r="AG736" i="31"/>
  <c r="T731" i="31"/>
  <c r="X731" i="31"/>
  <c r="AG731" i="31"/>
  <c r="U731" i="31"/>
  <c r="Y731" i="31"/>
  <c r="W730" i="31"/>
  <c r="AE730" i="31" s="1"/>
  <c r="AF730" i="31" s="1"/>
  <c r="R729" i="31"/>
  <c r="S728" i="31"/>
  <c r="X728" i="31" s="1"/>
  <c r="W728" i="31"/>
  <c r="AE728" i="31" s="1"/>
  <c r="AF728" i="31" s="1"/>
  <c r="T728" i="31"/>
  <c r="AG728" i="31"/>
  <c r="S720" i="31"/>
  <c r="Y720" i="31" s="1"/>
  <c r="W720" i="31"/>
  <c r="AE720" i="31" s="1"/>
  <c r="AF720" i="31" s="1"/>
  <c r="T720" i="31"/>
  <c r="AG720" i="31"/>
  <c r="U720" i="31"/>
  <c r="U718" i="31"/>
  <c r="V718" i="31"/>
  <c r="Z718" i="31"/>
  <c r="S718" i="31"/>
  <c r="Y718" i="31" s="1"/>
  <c r="W718" i="31"/>
  <c r="AE718" i="31" s="1"/>
  <c r="AF718" i="31" s="1"/>
  <c r="R713" i="31"/>
  <c r="R705" i="31"/>
  <c r="R697" i="31"/>
  <c r="R689" i="31"/>
  <c r="R681" i="31"/>
  <c r="R673" i="31"/>
  <c r="R665" i="31"/>
  <c r="R657" i="31"/>
  <c r="R649" i="31"/>
  <c r="R641" i="31"/>
  <c r="R633" i="31"/>
  <c r="R612" i="31"/>
  <c r="S599" i="31"/>
  <c r="W599" i="31"/>
  <c r="AE599" i="31" s="1"/>
  <c r="AF599" i="31" s="1"/>
  <c r="T599" i="31"/>
  <c r="X599" i="31"/>
  <c r="AG599" i="31"/>
  <c r="Y599" i="31"/>
  <c r="Z599" i="31"/>
  <c r="U599" i="31"/>
  <c r="S595" i="31"/>
  <c r="X595" i="31" s="1"/>
  <c r="W595" i="31"/>
  <c r="AE595" i="31" s="1"/>
  <c r="AF595" i="31" s="1"/>
  <c r="T595" i="31"/>
  <c r="AG595" i="31"/>
  <c r="U595" i="31"/>
  <c r="V595" i="31"/>
  <c r="R588" i="31"/>
  <c r="S575" i="31"/>
  <c r="Y575" i="31" s="1"/>
  <c r="W575" i="31"/>
  <c r="AE575" i="31" s="1"/>
  <c r="AF575" i="31" s="1"/>
  <c r="T575" i="31"/>
  <c r="AG575" i="31"/>
  <c r="Z575" i="31"/>
  <c r="U575" i="31"/>
  <c r="S571" i="31"/>
  <c r="X571" i="31" s="1"/>
  <c r="W571" i="31"/>
  <c r="AE571" i="31" s="1"/>
  <c r="AF571" i="31" s="1"/>
  <c r="T571" i="31"/>
  <c r="AG571" i="31"/>
  <c r="U571" i="31"/>
  <c r="V571" i="31"/>
  <c r="S559" i="31"/>
  <c r="Y559" i="31" s="1"/>
  <c r="W559" i="31"/>
  <c r="AE559" i="31" s="1"/>
  <c r="AF559" i="31" s="1"/>
  <c r="T559" i="31"/>
  <c r="AG559" i="31"/>
  <c r="Z559" i="31"/>
  <c r="U559" i="31"/>
  <c r="S555" i="31"/>
  <c r="X555" i="31" s="1"/>
  <c r="W555" i="31"/>
  <c r="AE555" i="31" s="1"/>
  <c r="AF555" i="31" s="1"/>
  <c r="T555" i="31"/>
  <c r="AG555" i="31"/>
  <c r="U555" i="31"/>
  <c r="V555" i="31"/>
  <c r="T542" i="31"/>
  <c r="AG542" i="31"/>
  <c r="U542" i="31"/>
  <c r="S542" i="31"/>
  <c r="Y542" i="31" s="1"/>
  <c r="V542" i="31"/>
  <c r="W542" i="31"/>
  <c r="AE542" i="31" s="1"/>
  <c r="AF542" i="31" s="1"/>
  <c r="R512" i="31"/>
  <c r="AE512" i="31"/>
  <c r="AF512" i="31" s="1"/>
  <c r="R456" i="31"/>
  <c r="T452" i="31"/>
  <c r="AG452" i="31"/>
  <c r="S452" i="31"/>
  <c r="Y452" i="31" s="1"/>
  <c r="U452" i="31"/>
  <c r="Z452" i="31"/>
  <c r="V452" i="31"/>
  <c r="W452" i="31"/>
  <c r="AE452" i="31" s="1"/>
  <c r="AF452" i="31" s="1"/>
  <c r="S441" i="31"/>
  <c r="Y441" i="31" s="1"/>
  <c r="W441" i="31"/>
  <c r="AE441" i="31" s="1"/>
  <c r="AF441" i="31" s="1"/>
  <c r="V441" i="31"/>
  <c r="T441" i="31"/>
  <c r="U441" i="31"/>
  <c r="Z441" i="31"/>
  <c r="AG441" i="31"/>
  <c r="R437" i="31"/>
  <c r="S314" i="31"/>
  <c r="W314" i="31"/>
  <c r="AE314" i="31" s="1"/>
  <c r="AF314" i="31" s="1"/>
  <c r="T314" i="31"/>
  <c r="X314" i="31"/>
  <c r="AG314" i="31"/>
  <c r="Y314" i="31"/>
  <c r="Z314" i="31"/>
  <c r="U314" i="31"/>
  <c r="V314" i="31"/>
  <c r="U915" i="31"/>
  <c r="T911" i="31"/>
  <c r="U911" i="31"/>
  <c r="Y911" i="31"/>
  <c r="R909" i="31"/>
  <c r="S908" i="31"/>
  <c r="Y908" i="31" s="1"/>
  <c r="W908" i="31"/>
  <c r="AE908" i="31" s="1"/>
  <c r="AF908" i="31" s="1"/>
  <c r="T908" i="31"/>
  <c r="AG908" i="31"/>
  <c r="T903" i="31"/>
  <c r="AG903" i="31"/>
  <c r="U903" i="31"/>
  <c r="R901" i="31"/>
  <c r="S900" i="31"/>
  <c r="W900" i="31"/>
  <c r="AE900" i="31" s="1"/>
  <c r="AF900" i="31" s="1"/>
  <c r="T900" i="31"/>
  <c r="AG900" i="31"/>
  <c r="T895" i="31"/>
  <c r="X895" i="31"/>
  <c r="AG895" i="31"/>
  <c r="U895" i="31"/>
  <c r="Y895" i="31"/>
  <c r="R893" i="31"/>
  <c r="X892" i="31"/>
  <c r="T887" i="31"/>
  <c r="AG887" i="31"/>
  <c r="U887" i="31"/>
  <c r="R885" i="31"/>
  <c r="S884" i="31"/>
  <c r="Y884" i="31" s="1"/>
  <c r="W884" i="31"/>
  <c r="AE884" i="31" s="1"/>
  <c r="AF884" i="31" s="1"/>
  <c r="T884" i="31"/>
  <c r="AG884" i="31"/>
  <c r="T879" i="31"/>
  <c r="X879" i="31"/>
  <c r="AG879" i="31"/>
  <c r="U879" i="31"/>
  <c r="Y879" i="31"/>
  <c r="R877" i="31"/>
  <c r="S876" i="31"/>
  <c r="Y876" i="31" s="1"/>
  <c r="W876" i="31"/>
  <c r="AE876" i="31" s="1"/>
  <c r="AF876" i="31" s="1"/>
  <c r="T876" i="31"/>
  <c r="AG876" i="31"/>
  <c r="T871" i="31"/>
  <c r="X871" i="31"/>
  <c r="AG871" i="31"/>
  <c r="U871" i="31"/>
  <c r="Y871" i="31"/>
  <c r="R869" i="31"/>
  <c r="S868" i="31"/>
  <c r="W868" i="31"/>
  <c r="AE868" i="31" s="1"/>
  <c r="AF868" i="31" s="1"/>
  <c r="T868" i="31"/>
  <c r="X868" i="31"/>
  <c r="AG868" i="31"/>
  <c r="T863" i="31"/>
  <c r="X863" i="31"/>
  <c r="AG863" i="31"/>
  <c r="U863" i="31"/>
  <c r="Y863" i="31"/>
  <c r="R861" i="31"/>
  <c r="S860" i="31"/>
  <c r="X860" i="31" s="1"/>
  <c r="W860" i="31"/>
  <c r="AE860" i="31" s="1"/>
  <c r="AF860" i="31" s="1"/>
  <c r="T860" i="31"/>
  <c r="AG860" i="31"/>
  <c r="T855" i="31"/>
  <c r="X855" i="31"/>
  <c r="AG855" i="31"/>
  <c r="U855" i="31"/>
  <c r="Y855" i="31"/>
  <c r="R853" i="31"/>
  <c r="S852" i="31"/>
  <c r="Y852" i="31" s="1"/>
  <c r="W852" i="31"/>
  <c r="AE852" i="31" s="1"/>
  <c r="AF852" i="31" s="1"/>
  <c r="T852" i="31"/>
  <c r="AG852" i="31"/>
  <c r="T847" i="31"/>
  <c r="X847" i="31"/>
  <c r="AG847" i="31"/>
  <c r="U847" i="31"/>
  <c r="Y847" i="31"/>
  <c r="R845" i="31"/>
  <c r="S844" i="31"/>
  <c r="W844" i="31"/>
  <c r="AE844" i="31" s="1"/>
  <c r="AF844" i="31" s="1"/>
  <c r="T844" i="31"/>
  <c r="X844" i="31"/>
  <c r="AG844" i="31"/>
  <c r="T839" i="31"/>
  <c r="AG839" i="31"/>
  <c r="U839" i="31"/>
  <c r="Y839" i="31"/>
  <c r="R837" i="31"/>
  <c r="S836" i="31"/>
  <c r="W836" i="31"/>
  <c r="AE836" i="31" s="1"/>
  <c r="AF836" i="31" s="1"/>
  <c r="T836" i="31"/>
  <c r="AG836" i="31"/>
  <c r="T831" i="31"/>
  <c r="X831" i="31"/>
  <c r="AG831" i="31"/>
  <c r="U831" i="31"/>
  <c r="R829" i="31"/>
  <c r="S828" i="31"/>
  <c r="X828" i="31" s="1"/>
  <c r="W828" i="31"/>
  <c r="AE828" i="31" s="1"/>
  <c r="AF828" i="31" s="1"/>
  <c r="T828" i="31"/>
  <c r="AG828" i="31"/>
  <c r="T823" i="31"/>
  <c r="X823" i="31"/>
  <c r="AG823" i="31"/>
  <c r="U823" i="31"/>
  <c r="R821" i="31"/>
  <c r="S820" i="31"/>
  <c r="T815" i="31"/>
  <c r="AG815" i="31"/>
  <c r="U815" i="31"/>
  <c r="R813" i="31"/>
  <c r="S812" i="31"/>
  <c r="Y812" i="31" s="1"/>
  <c r="W812" i="31"/>
  <c r="AE812" i="31" s="1"/>
  <c r="AF812" i="31" s="1"/>
  <c r="T812" i="31"/>
  <c r="AG812" i="31"/>
  <c r="T807" i="31"/>
  <c r="X807" i="31"/>
  <c r="AG807" i="31"/>
  <c r="U807" i="31"/>
  <c r="Y807" i="31"/>
  <c r="R805" i="31"/>
  <c r="U798" i="31"/>
  <c r="Y798" i="31"/>
  <c r="V798" i="31"/>
  <c r="Z798" i="31"/>
  <c r="U790" i="31"/>
  <c r="Y790" i="31"/>
  <c r="V790" i="31"/>
  <c r="Z790" i="31"/>
  <c r="U782" i="31"/>
  <c r="Y782" i="31"/>
  <c r="V782" i="31"/>
  <c r="Z782" i="31"/>
  <c r="U774" i="31"/>
  <c r="Y774" i="31"/>
  <c r="V774" i="31"/>
  <c r="Z774" i="31"/>
  <c r="U766" i="31"/>
  <c r="Y766" i="31"/>
  <c r="V766" i="31"/>
  <c r="Z766" i="31"/>
  <c r="W763" i="31"/>
  <c r="AE763" i="31" s="1"/>
  <c r="AF763" i="31" s="1"/>
  <c r="T762" i="31"/>
  <c r="U758" i="31"/>
  <c r="V758" i="31"/>
  <c r="Z758" i="31"/>
  <c r="W755" i="31"/>
  <c r="AE755" i="31" s="1"/>
  <c r="AF755" i="31" s="1"/>
  <c r="T754" i="31"/>
  <c r="Y752" i="31"/>
  <c r="U750" i="31"/>
  <c r="V750" i="31"/>
  <c r="Z750" i="31"/>
  <c r="W747" i="31"/>
  <c r="AE747" i="31" s="1"/>
  <c r="AF747" i="31" s="1"/>
  <c r="T746" i="31"/>
  <c r="U742" i="31"/>
  <c r="Y742" i="31"/>
  <c r="V742" i="31"/>
  <c r="Z742" i="31"/>
  <c r="T738" i="31"/>
  <c r="U734" i="31"/>
  <c r="V734" i="31"/>
  <c r="Z734" i="31"/>
  <c r="W731" i="31"/>
  <c r="AE731" i="31" s="1"/>
  <c r="AF731" i="31" s="1"/>
  <c r="T730" i="31"/>
  <c r="U726" i="31"/>
  <c r="Y726" i="31"/>
  <c r="V726" i="31"/>
  <c r="Z726" i="31"/>
  <c r="R717" i="31"/>
  <c r="S712" i="31"/>
  <c r="W712" i="31"/>
  <c r="AE712" i="31" s="1"/>
  <c r="AF712" i="31" s="1"/>
  <c r="T712" i="31"/>
  <c r="X712" i="31"/>
  <c r="AG712" i="31"/>
  <c r="U712" i="31"/>
  <c r="Y712" i="31"/>
  <c r="U710" i="31"/>
  <c r="V710" i="31"/>
  <c r="Z710" i="31"/>
  <c r="S710" i="31"/>
  <c r="W710" i="31"/>
  <c r="AE710" i="31" s="1"/>
  <c r="AF710" i="31" s="1"/>
  <c r="Z708" i="31"/>
  <c r="S704" i="31"/>
  <c r="W704" i="31"/>
  <c r="AE704" i="31" s="1"/>
  <c r="AF704" i="31" s="1"/>
  <c r="T704" i="31"/>
  <c r="X704" i="31"/>
  <c r="AG704" i="31"/>
  <c r="U704" i="31"/>
  <c r="Y704" i="31"/>
  <c r="U702" i="31"/>
  <c r="V702" i="31"/>
  <c r="Z702" i="31"/>
  <c r="S702" i="31"/>
  <c r="X702" i="31" s="1"/>
  <c r="AB702" i="31" s="1"/>
  <c r="AC702" i="31" s="1"/>
  <c r="AD702" i="31" s="1"/>
  <c r="W702" i="31"/>
  <c r="AE702" i="31" s="1"/>
  <c r="AF702" i="31" s="1"/>
  <c r="Z700" i="31"/>
  <c r="S696" i="31"/>
  <c r="W696" i="31"/>
  <c r="T696" i="31"/>
  <c r="X696" i="31"/>
  <c r="AG696" i="31"/>
  <c r="U696" i="31"/>
  <c r="Y696" i="31"/>
  <c r="U694" i="31"/>
  <c r="V694" i="31"/>
  <c r="Z694" i="31"/>
  <c r="S694" i="31"/>
  <c r="X694" i="31" s="1"/>
  <c r="AB694" i="31" s="1"/>
  <c r="AC694" i="31" s="1"/>
  <c r="AD694" i="31" s="1"/>
  <c r="W694" i="31"/>
  <c r="AE694" i="31" s="1"/>
  <c r="AF694" i="31" s="1"/>
  <c r="Z692" i="31"/>
  <c r="S688" i="31"/>
  <c r="Y688" i="31" s="1"/>
  <c r="W688" i="31"/>
  <c r="AE688" i="31" s="1"/>
  <c r="AF688" i="31" s="1"/>
  <c r="T688" i="31"/>
  <c r="AG688" i="31"/>
  <c r="U688" i="31"/>
  <c r="U686" i="31"/>
  <c r="V686" i="31"/>
  <c r="Z686" i="31"/>
  <c r="S686" i="31"/>
  <c r="X686" i="31" s="1"/>
  <c r="AB686" i="31" s="1"/>
  <c r="AC686" i="31" s="1"/>
  <c r="AD686" i="31" s="1"/>
  <c r="W686" i="31"/>
  <c r="AE686" i="31" s="1"/>
  <c r="AF686" i="31" s="1"/>
  <c r="Z684" i="31"/>
  <c r="S680" i="31"/>
  <c r="X680" i="31" s="1"/>
  <c r="W680" i="31"/>
  <c r="AE680" i="31" s="1"/>
  <c r="AF680" i="31" s="1"/>
  <c r="T680" i="31"/>
  <c r="AG680" i="31"/>
  <c r="U680" i="31"/>
  <c r="U678" i="31"/>
  <c r="Y678" i="31"/>
  <c r="V678" i="31"/>
  <c r="Z678" i="31"/>
  <c r="S678" i="31"/>
  <c r="W678" i="31"/>
  <c r="AE678" i="31" s="1"/>
  <c r="AF678" i="31" s="1"/>
  <c r="Z676" i="31"/>
  <c r="S672" i="31"/>
  <c r="Y672" i="31" s="1"/>
  <c r="W672" i="31"/>
  <c r="AE672" i="31" s="1"/>
  <c r="AF672" i="31" s="1"/>
  <c r="T672" i="31"/>
  <c r="AG672" i="31"/>
  <c r="U672" i="31"/>
  <c r="U670" i="31"/>
  <c r="V670" i="31"/>
  <c r="Z670" i="31"/>
  <c r="S670" i="31"/>
  <c r="X670" i="31" s="1"/>
  <c r="W670" i="31"/>
  <c r="AE670" i="31" s="1"/>
  <c r="AF670" i="31" s="1"/>
  <c r="Z668" i="31"/>
  <c r="S664" i="31"/>
  <c r="Y664" i="31" s="1"/>
  <c r="W664" i="31"/>
  <c r="AE664" i="31" s="1"/>
  <c r="AF664" i="31" s="1"/>
  <c r="T664" i="31"/>
  <c r="AG664" i="31"/>
  <c r="U664" i="31"/>
  <c r="U662" i="31"/>
  <c r="V662" i="31"/>
  <c r="Z662" i="31"/>
  <c r="S662" i="31"/>
  <c r="W662" i="31"/>
  <c r="AE662" i="31" s="1"/>
  <c r="AF662" i="31" s="1"/>
  <c r="Z660" i="31"/>
  <c r="S656" i="31"/>
  <c r="Y656" i="31" s="1"/>
  <c r="W656" i="31"/>
  <c r="AE656" i="31" s="1"/>
  <c r="AF656" i="31" s="1"/>
  <c r="T656" i="31"/>
  <c r="AG656" i="31"/>
  <c r="U656" i="31"/>
  <c r="U654" i="31"/>
  <c r="V654" i="31"/>
  <c r="Z654" i="31"/>
  <c r="S654" i="31"/>
  <c r="X654" i="31" s="1"/>
  <c r="AB654" i="31" s="1"/>
  <c r="AC654" i="31" s="1"/>
  <c r="AD654" i="31" s="1"/>
  <c r="W654" i="31"/>
  <c r="AE654" i="31" s="1"/>
  <c r="AF654" i="31" s="1"/>
  <c r="Z652" i="31"/>
  <c r="S648" i="31"/>
  <c r="W648" i="31"/>
  <c r="AE648" i="31" s="1"/>
  <c r="AF648" i="31" s="1"/>
  <c r="T648" i="31"/>
  <c r="X648" i="31"/>
  <c r="AG648" i="31"/>
  <c r="U648" i="31"/>
  <c r="Y648" i="31"/>
  <c r="U646" i="31"/>
  <c r="V646" i="31"/>
  <c r="Z646" i="31"/>
  <c r="S646" i="31"/>
  <c r="X646" i="31" s="1"/>
  <c r="AB646" i="31" s="1"/>
  <c r="AC646" i="31" s="1"/>
  <c r="AD646" i="31" s="1"/>
  <c r="W646" i="31"/>
  <c r="AE646" i="31" s="1"/>
  <c r="AF646" i="31" s="1"/>
  <c r="Z644" i="31"/>
  <c r="S640" i="31"/>
  <c r="X640" i="31" s="1"/>
  <c r="W640" i="31"/>
  <c r="AE640" i="31" s="1"/>
  <c r="AF640" i="31" s="1"/>
  <c r="T640" i="31"/>
  <c r="AG640" i="31"/>
  <c r="U640" i="31"/>
  <c r="U638" i="31"/>
  <c r="V638" i="31"/>
  <c r="Z638" i="31"/>
  <c r="S638" i="31"/>
  <c r="X638" i="31" s="1"/>
  <c r="W638" i="31"/>
  <c r="AE638" i="31" s="1"/>
  <c r="AF638" i="31" s="1"/>
  <c r="Z636" i="31"/>
  <c r="S632" i="31"/>
  <c r="Y632" i="31" s="1"/>
  <c r="W632" i="31"/>
  <c r="AE632" i="31" s="1"/>
  <c r="AF632" i="31" s="1"/>
  <c r="T632" i="31"/>
  <c r="AG632" i="31"/>
  <c r="U632" i="31"/>
  <c r="Z631" i="31"/>
  <c r="R621" i="31"/>
  <c r="S620" i="31"/>
  <c r="X620" i="31" s="1"/>
  <c r="W620" i="31"/>
  <c r="AE620" i="31" s="1"/>
  <c r="AF620" i="31" s="1"/>
  <c r="T620" i="31"/>
  <c r="U620" i="31"/>
  <c r="Z620" i="31"/>
  <c r="AG620" i="31"/>
  <c r="V620" i="31"/>
  <c r="T606" i="31"/>
  <c r="AG606" i="31"/>
  <c r="U606" i="31"/>
  <c r="S606" i="31"/>
  <c r="Y606" i="31" s="1"/>
  <c r="V606" i="31"/>
  <c r="W606" i="31"/>
  <c r="AE606" i="31" s="1"/>
  <c r="AF606" i="31" s="1"/>
  <c r="R596" i="31"/>
  <c r="T582" i="31"/>
  <c r="AG582" i="31"/>
  <c r="U582" i="31"/>
  <c r="S582" i="31"/>
  <c r="Y582" i="31" s="1"/>
  <c r="V582" i="31"/>
  <c r="W582" i="31"/>
  <c r="AE582" i="31" s="1"/>
  <c r="AF582" i="31" s="1"/>
  <c r="R572" i="31"/>
  <c r="T566" i="31"/>
  <c r="AG566" i="31"/>
  <c r="U566" i="31"/>
  <c r="S566" i="31"/>
  <c r="X566" i="31" s="1"/>
  <c r="V566" i="31"/>
  <c r="W566" i="31"/>
  <c r="AE566" i="31" s="1"/>
  <c r="AF566" i="31" s="1"/>
  <c r="R556" i="31"/>
  <c r="S547" i="31"/>
  <c r="X547" i="31" s="1"/>
  <c r="W547" i="31"/>
  <c r="AE547" i="31" s="1"/>
  <c r="AF547" i="31" s="1"/>
  <c r="T547" i="31"/>
  <c r="AG547" i="31"/>
  <c r="U547" i="31"/>
  <c r="V547" i="31"/>
  <c r="U533" i="31"/>
  <c r="Y533" i="31"/>
  <c r="V533" i="31"/>
  <c r="Z533" i="31"/>
  <c r="S533" i="31"/>
  <c r="T533" i="31"/>
  <c r="AB533" i="31" s="1"/>
  <c r="AC533" i="31" s="1"/>
  <c r="AD533" i="31" s="1"/>
  <c r="W533" i="31"/>
  <c r="R528" i="31"/>
  <c r="R504" i="31"/>
  <c r="R485" i="31"/>
  <c r="Z919" i="31"/>
  <c r="T919" i="31"/>
  <c r="R918" i="31"/>
  <c r="AG915" i="31"/>
  <c r="V915" i="31"/>
  <c r="W911" i="31"/>
  <c r="AE911" i="31" s="1"/>
  <c r="AF911" i="31" s="1"/>
  <c r="T910" i="31"/>
  <c r="U906" i="31"/>
  <c r="Y906" i="31"/>
  <c r="V906" i="31"/>
  <c r="Z906" i="31"/>
  <c r="W903" i="31"/>
  <c r="AE903" i="31" s="1"/>
  <c r="AF903" i="31" s="1"/>
  <c r="T902" i="31"/>
  <c r="U898" i="31"/>
  <c r="Y898" i="31"/>
  <c r="V898" i="31"/>
  <c r="Z898" i="31"/>
  <c r="W895" i="31"/>
  <c r="AE895" i="31" s="1"/>
  <c r="AF895" i="31" s="1"/>
  <c r="T894" i="31"/>
  <c r="U890" i="31"/>
  <c r="Y890" i="31"/>
  <c r="V890" i="31"/>
  <c r="Z890" i="31"/>
  <c r="W887" i="31"/>
  <c r="AE887" i="31" s="1"/>
  <c r="AF887" i="31" s="1"/>
  <c r="T886" i="31"/>
  <c r="AB886" i="31" s="1"/>
  <c r="AC886" i="31" s="1"/>
  <c r="AD886" i="31" s="1"/>
  <c r="U882" i="31"/>
  <c r="Y882" i="31"/>
  <c r="V882" i="31"/>
  <c r="Z882" i="31"/>
  <c r="W879" i="31"/>
  <c r="AE879" i="31" s="1"/>
  <c r="AF879" i="31" s="1"/>
  <c r="T878" i="31"/>
  <c r="U874" i="31"/>
  <c r="V874" i="31"/>
  <c r="Z874" i="31"/>
  <c r="W871" i="31"/>
  <c r="AE871" i="31" s="1"/>
  <c r="AF871" i="31" s="1"/>
  <c r="T870" i="31"/>
  <c r="AB870" i="31" s="1"/>
  <c r="AC870" i="31" s="1"/>
  <c r="AD870" i="31" s="1"/>
  <c r="Y868" i="31"/>
  <c r="U866" i="31"/>
  <c r="Y866" i="31"/>
  <c r="V866" i="31"/>
  <c r="Z866" i="31"/>
  <c r="W863" i="31"/>
  <c r="AE863" i="31" s="1"/>
  <c r="AF863" i="31" s="1"/>
  <c r="T862" i="31"/>
  <c r="U858" i="31"/>
  <c r="Y858" i="31"/>
  <c r="V858" i="31"/>
  <c r="Z858" i="31"/>
  <c r="W855" i="31"/>
  <c r="AE855" i="31" s="1"/>
  <c r="AF855" i="31" s="1"/>
  <c r="T854" i="31"/>
  <c r="AB854" i="31" s="1"/>
  <c r="AC854" i="31" s="1"/>
  <c r="AD854" i="31" s="1"/>
  <c r="U850" i="31"/>
  <c r="Y850" i="31"/>
  <c r="V850" i="31"/>
  <c r="Z850" i="31"/>
  <c r="W847" i="31"/>
  <c r="AE847" i="31" s="1"/>
  <c r="AF847" i="31" s="1"/>
  <c r="T846" i="31"/>
  <c r="AB846" i="31" s="1"/>
  <c r="AC846" i="31" s="1"/>
  <c r="AD846" i="31" s="1"/>
  <c r="Y844" i="31"/>
  <c r="U842" i="31"/>
  <c r="Y842" i="31"/>
  <c r="V842" i="31"/>
  <c r="Z842" i="31"/>
  <c r="W839" i="31"/>
  <c r="AE839" i="31" s="1"/>
  <c r="AF839" i="31" s="1"/>
  <c r="T838" i="31"/>
  <c r="AB838" i="31" s="1"/>
  <c r="AC838" i="31" s="1"/>
  <c r="AD838" i="31" s="1"/>
  <c r="U834" i="31"/>
  <c r="Y834" i="31"/>
  <c r="V834" i="31"/>
  <c r="Z834" i="31"/>
  <c r="W831" i="31"/>
  <c r="AE831" i="31" s="1"/>
  <c r="AF831" i="31" s="1"/>
  <c r="T830" i="31"/>
  <c r="U826" i="31"/>
  <c r="V826" i="31"/>
  <c r="Z826" i="31"/>
  <c r="W823" i="31"/>
  <c r="AE823" i="31" s="1"/>
  <c r="AF823" i="31" s="1"/>
  <c r="T822" i="31"/>
  <c r="U818" i="31"/>
  <c r="Y818" i="31"/>
  <c r="V818" i="31"/>
  <c r="Z818" i="31"/>
  <c r="W815" i="31"/>
  <c r="AE815" i="31" s="1"/>
  <c r="AF815" i="31" s="1"/>
  <c r="T814" i="31"/>
  <c r="AB814" i="31" s="1"/>
  <c r="AC814" i="31" s="1"/>
  <c r="AD814" i="31" s="1"/>
  <c r="U810" i="31"/>
  <c r="Y810" i="31"/>
  <c r="V810" i="31"/>
  <c r="Z810" i="31"/>
  <c r="W807" i="31"/>
  <c r="AE807" i="31" s="1"/>
  <c r="AF807" i="31" s="1"/>
  <c r="T806" i="31"/>
  <c r="AB806" i="31" s="1"/>
  <c r="AC806" i="31" s="1"/>
  <c r="AD806" i="31" s="1"/>
  <c r="V803" i="31"/>
  <c r="T799" i="31"/>
  <c r="X799" i="31"/>
  <c r="AG799" i="31"/>
  <c r="U799" i="31"/>
  <c r="Y799" i="31"/>
  <c r="W798" i="31"/>
  <c r="AE798" i="31" s="1"/>
  <c r="AF798" i="31" s="1"/>
  <c r="R797" i="31"/>
  <c r="V795" i="31"/>
  <c r="T791" i="31"/>
  <c r="X791" i="31"/>
  <c r="AG791" i="31"/>
  <c r="U791" i="31"/>
  <c r="Y791" i="31"/>
  <c r="W790" i="31"/>
  <c r="AE790" i="31" s="1"/>
  <c r="AF790" i="31" s="1"/>
  <c r="R789" i="31"/>
  <c r="V787" i="31"/>
  <c r="Y783" i="31"/>
  <c r="W782" i="31"/>
  <c r="AE782" i="31" s="1"/>
  <c r="AF782" i="31" s="1"/>
  <c r="R781" i="31"/>
  <c r="T775" i="31"/>
  <c r="X775" i="31"/>
  <c r="AG775" i="31"/>
  <c r="U775" i="31"/>
  <c r="Y775" i="31"/>
  <c r="W774" i="31"/>
  <c r="AE774" i="31" s="1"/>
  <c r="AF774" i="31" s="1"/>
  <c r="R773" i="31"/>
  <c r="V771" i="31"/>
  <c r="T767" i="31"/>
  <c r="X767" i="31"/>
  <c r="AG767" i="31"/>
  <c r="U767" i="31"/>
  <c r="Y767" i="31"/>
  <c r="W766" i="31"/>
  <c r="AE766" i="31" s="1"/>
  <c r="AF766" i="31" s="1"/>
  <c r="R765" i="31"/>
  <c r="V763" i="31"/>
  <c r="S762" i="31"/>
  <c r="X762" i="31" s="1"/>
  <c r="V760" i="31"/>
  <c r="T759" i="31"/>
  <c r="X759" i="31"/>
  <c r="AG759" i="31"/>
  <c r="U759" i="31"/>
  <c r="W758" i="31"/>
  <c r="AE758" i="31" s="1"/>
  <c r="AF758" i="31" s="1"/>
  <c r="R757" i="31"/>
  <c r="V755" i="31"/>
  <c r="S754" i="31"/>
  <c r="V752" i="31"/>
  <c r="T751" i="31"/>
  <c r="AG751" i="31"/>
  <c r="U751" i="31"/>
  <c r="Y751" i="31"/>
  <c r="W750" i="31"/>
  <c r="AE750" i="31" s="1"/>
  <c r="AF750" i="31" s="1"/>
  <c r="R749" i="31"/>
  <c r="V747" i="31"/>
  <c r="S746" i="31"/>
  <c r="X746" i="31" s="1"/>
  <c r="V744" i="31"/>
  <c r="T743" i="31"/>
  <c r="X743" i="31"/>
  <c r="AG743" i="31"/>
  <c r="U743" i="31"/>
  <c r="W742" i="31"/>
  <c r="AE742" i="31" s="1"/>
  <c r="AF742" i="31" s="1"/>
  <c r="R741" i="31"/>
  <c r="S738" i="31"/>
  <c r="X738" i="31" s="1"/>
  <c r="V736" i="31"/>
  <c r="X735" i="31"/>
  <c r="W734" i="31"/>
  <c r="AE734" i="31" s="1"/>
  <c r="AF734" i="31" s="1"/>
  <c r="R733" i="31"/>
  <c r="V731" i="31"/>
  <c r="S730" i="31"/>
  <c r="X730" i="31" s="1"/>
  <c r="V728" i="31"/>
  <c r="T727" i="31"/>
  <c r="X727" i="31"/>
  <c r="AG727" i="31"/>
  <c r="U727" i="31"/>
  <c r="Y727" i="31"/>
  <c r="W726" i="31"/>
  <c r="AE726" i="31" s="1"/>
  <c r="AF726" i="31" s="1"/>
  <c r="R725" i="31"/>
  <c r="U722" i="31"/>
  <c r="V722" i="31"/>
  <c r="Z722" i="31"/>
  <c r="S722" i="31"/>
  <c r="X722" i="31" s="1"/>
  <c r="W722" i="31"/>
  <c r="AE722" i="31" s="1"/>
  <c r="AF722" i="31" s="1"/>
  <c r="Z720" i="31"/>
  <c r="S716" i="31"/>
  <c r="W716" i="31"/>
  <c r="AE716" i="31" s="1"/>
  <c r="AF716" i="31" s="1"/>
  <c r="T716" i="31"/>
  <c r="X716" i="31"/>
  <c r="AG716" i="31"/>
  <c r="U716" i="31"/>
  <c r="Y716" i="31"/>
  <c r="T714" i="31"/>
  <c r="R709" i="31"/>
  <c r="V708" i="31"/>
  <c r="T706" i="31"/>
  <c r="R701" i="31"/>
  <c r="V700" i="31"/>
  <c r="T698" i="31"/>
  <c r="R693" i="31"/>
  <c r="V692" i="31"/>
  <c r="T690" i="31"/>
  <c r="R685" i="31"/>
  <c r="V684" i="31"/>
  <c r="T682" i="31"/>
  <c r="R677" i="31"/>
  <c r="V676" i="31"/>
  <c r="T674" i="31"/>
  <c r="R669" i="31"/>
  <c r="V668" i="31"/>
  <c r="T666" i="31"/>
  <c r="R661" i="31"/>
  <c r="V660" i="31"/>
  <c r="T658" i="31"/>
  <c r="R653" i="31"/>
  <c r="V652" i="31"/>
  <c r="T650" i="31"/>
  <c r="R645" i="31"/>
  <c r="V644" i="31"/>
  <c r="T642" i="31"/>
  <c r="R637" i="31"/>
  <c r="S628" i="31"/>
  <c r="X628" i="31" s="1"/>
  <c r="W628" i="31"/>
  <c r="AE628" i="31" s="1"/>
  <c r="AF628" i="31" s="1"/>
  <c r="V628" i="31"/>
  <c r="T628" i="31"/>
  <c r="R627" i="31"/>
  <c r="R624" i="31"/>
  <c r="T623" i="31"/>
  <c r="AG623" i="31"/>
  <c r="S623" i="31"/>
  <c r="X623" i="31" s="1"/>
  <c r="U623" i="31"/>
  <c r="Z623" i="31"/>
  <c r="V623" i="31"/>
  <c r="T615" i="31"/>
  <c r="X615" i="31"/>
  <c r="AG615" i="31"/>
  <c r="V615" i="31"/>
  <c r="W615" i="31"/>
  <c r="AE615" i="31" s="1"/>
  <c r="AF615" i="31" s="1"/>
  <c r="S615" i="31"/>
  <c r="Y615" i="31"/>
  <c r="U614" i="31"/>
  <c r="S614" i="31"/>
  <c r="Y614" i="31" s="1"/>
  <c r="T614" i="31"/>
  <c r="Z614" i="31"/>
  <c r="V614" i="31"/>
  <c r="AG614" i="31"/>
  <c r="S607" i="31"/>
  <c r="W607" i="31"/>
  <c r="AE607" i="31" s="1"/>
  <c r="AF607" i="31" s="1"/>
  <c r="T607" i="31"/>
  <c r="X607" i="31"/>
  <c r="AG607" i="31"/>
  <c r="Y607" i="31"/>
  <c r="Z607" i="31"/>
  <c r="U607" i="31"/>
  <c r="S603" i="31"/>
  <c r="X603" i="31" s="1"/>
  <c r="W603" i="31"/>
  <c r="AE603" i="31" s="1"/>
  <c r="AF603" i="31" s="1"/>
  <c r="T603" i="31"/>
  <c r="AG603" i="31"/>
  <c r="U603" i="31"/>
  <c r="V603" i="31"/>
  <c r="T590" i="31"/>
  <c r="X590" i="31"/>
  <c r="AG590" i="31"/>
  <c r="U590" i="31"/>
  <c r="Y590" i="31"/>
  <c r="S590" i="31"/>
  <c r="V590" i="31"/>
  <c r="W590" i="31"/>
  <c r="AE590" i="31" s="1"/>
  <c r="AF590" i="31" s="1"/>
  <c r="S583" i="31"/>
  <c r="Y583" i="31" s="1"/>
  <c r="W583" i="31"/>
  <c r="AE583" i="31" s="1"/>
  <c r="AF583" i="31" s="1"/>
  <c r="T583" i="31"/>
  <c r="AG583" i="31"/>
  <c r="Z583" i="31"/>
  <c r="U583" i="31"/>
  <c r="S579" i="31"/>
  <c r="W579" i="31"/>
  <c r="AE579" i="31" s="1"/>
  <c r="AF579" i="31" s="1"/>
  <c r="T579" i="31"/>
  <c r="X579" i="31"/>
  <c r="AG579" i="31"/>
  <c r="U579" i="31"/>
  <c r="V579" i="31"/>
  <c r="Y579" i="31"/>
  <c r="S567" i="31"/>
  <c r="W567" i="31"/>
  <c r="AE567" i="31" s="1"/>
  <c r="AF567" i="31" s="1"/>
  <c r="T567" i="31"/>
  <c r="X567" i="31"/>
  <c r="AG567" i="31"/>
  <c r="Y567" i="31"/>
  <c r="Z567" i="31"/>
  <c r="U567" i="31"/>
  <c r="S563" i="31"/>
  <c r="W563" i="31"/>
  <c r="AE563" i="31" s="1"/>
  <c r="AF563" i="31" s="1"/>
  <c r="T563" i="31"/>
  <c r="X563" i="31"/>
  <c r="AG563" i="31"/>
  <c r="U563" i="31"/>
  <c r="V563" i="31"/>
  <c r="Y563" i="31"/>
  <c r="Z558" i="31"/>
  <c r="Z550" i="31"/>
  <c r="R548" i="31"/>
  <c r="R520" i="31"/>
  <c r="R496" i="31"/>
  <c r="S457" i="31"/>
  <c r="X457" i="31" s="1"/>
  <c r="W457" i="31"/>
  <c r="AE457" i="31" s="1"/>
  <c r="AF457" i="31" s="1"/>
  <c r="V457" i="31"/>
  <c r="T457" i="31"/>
  <c r="U457" i="31"/>
  <c r="Z457" i="31"/>
  <c r="AG457" i="31"/>
  <c r="R453" i="31"/>
  <c r="R440" i="31"/>
  <c r="T436" i="31"/>
  <c r="AG436" i="31"/>
  <c r="S436" i="31"/>
  <c r="X436" i="31" s="1"/>
  <c r="U436" i="31"/>
  <c r="Z436" i="31"/>
  <c r="V436" i="31"/>
  <c r="W436" i="31"/>
  <c r="AE436" i="31" s="1"/>
  <c r="AF436" i="31" s="1"/>
  <c r="U626" i="31"/>
  <c r="T619" i="31"/>
  <c r="X619" i="31"/>
  <c r="AG619" i="31"/>
  <c r="R617" i="31"/>
  <c r="AE617" i="31"/>
  <c r="AF617" i="31" s="1"/>
  <c r="S616" i="31"/>
  <c r="W616" i="31"/>
  <c r="AE616" i="31" s="1"/>
  <c r="AF616" i="31" s="1"/>
  <c r="U609" i="31"/>
  <c r="Y609" i="31"/>
  <c r="V609" i="31"/>
  <c r="Z609" i="31"/>
  <c r="U601" i="31"/>
  <c r="Y601" i="31"/>
  <c r="V601" i="31"/>
  <c r="Z601" i="31"/>
  <c r="U593" i="31"/>
  <c r="Y593" i="31"/>
  <c r="V593" i="31"/>
  <c r="Z593" i="31"/>
  <c r="U585" i="31"/>
  <c r="Y585" i="31"/>
  <c r="V585" i="31"/>
  <c r="Z585" i="31"/>
  <c r="U577" i="31"/>
  <c r="Y577" i="31"/>
  <c r="V577" i="31"/>
  <c r="Z577" i="31"/>
  <c r="U569" i="31"/>
  <c r="Y569" i="31"/>
  <c r="V569" i="31"/>
  <c r="Z569" i="31"/>
  <c r="U561" i="31"/>
  <c r="Y561" i="31"/>
  <c r="V561" i="31"/>
  <c r="Z561" i="31"/>
  <c r="U553" i="31"/>
  <c r="Y553" i="31"/>
  <c r="V553" i="31"/>
  <c r="Z553" i="31"/>
  <c r="U545" i="31"/>
  <c r="V545" i="31"/>
  <c r="Z545" i="31"/>
  <c r="S539" i="31"/>
  <c r="X539" i="31" s="1"/>
  <c r="W539" i="31"/>
  <c r="AE539" i="31" s="1"/>
  <c r="AF539" i="31" s="1"/>
  <c r="T539" i="31"/>
  <c r="AG539" i="31"/>
  <c r="T534" i="31"/>
  <c r="X534" i="31"/>
  <c r="AG534" i="31"/>
  <c r="U534" i="31"/>
  <c r="Y534" i="31"/>
  <c r="R532" i="31"/>
  <c r="S531" i="31"/>
  <c r="W531" i="31"/>
  <c r="AE531" i="31" s="1"/>
  <c r="AF531" i="31" s="1"/>
  <c r="T531" i="31"/>
  <c r="AG531" i="31"/>
  <c r="S527" i="31"/>
  <c r="Y527" i="31" s="1"/>
  <c r="W527" i="31"/>
  <c r="AE527" i="31" s="1"/>
  <c r="AF527" i="31" s="1"/>
  <c r="T527" i="31"/>
  <c r="AG527" i="31"/>
  <c r="U527" i="31"/>
  <c r="U525" i="31"/>
  <c r="V525" i="31"/>
  <c r="Z525" i="31"/>
  <c r="S525" i="31"/>
  <c r="X525" i="31" s="1"/>
  <c r="W525" i="31"/>
  <c r="AE525" i="31" s="1"/>
  <c r="AF525" i="31" s="1"/>
  <c r="S519" i="31"/>
  <c r="W519" i="31"/>
  <c r="T519" i="31"/>
  <c r="X519" i="31"/>
  <c r="AG519" i="31"/>
  <c r="U519" i="31"/>
  <c r="Y519" i="31"/>
  <c r="U517" i="31"/>
  <c r="V517" i="31"/>
  <c r="Z517" i="31"/>
  <c r="S517" i="31"/>
  <c r="Y517" i="31" s="1"/>
  <c r="W517" i="31"/>
  <c r="AE517" i="31" s="1"/>
  <c r="AF517" i="31" s="1"/>
  <c r="S511" i="31"/>
  <c r="X511" i="31" s="1"/>
  <c r="W511" i="31"/>
  <c r="AE511" i="31" s="1"/>
  <c r="AF511" i="31" s="1"/>
  <c r="T511" i="31"/>
  <c r="AG511" i="31"/>
  <c r="U511" i="31"/>
  <c r="U509" i="31"/>
  <c r="Y509" i="31"/>
  <c r="V509" i="31"/>
  <c r="Z509" i="31"/>
  <c r="S509" i="31"/>
  <c r="W509" i="31"/>
  <c r="S503" i="31"/>
  <c r="Y503" i="31" s="1"/>
  <c r="W503" i="31"/>
  <c r="AE503" i="31" s="1"/>
  <c r="AF503" i="31" s="1"/>
  <c r="T503" i="31"/>
  <c r="AG503" i="31"/>
  <c r="U503" i="31"/>
  <c r="U501" i="31"/>
  <c r="V501" i="31"/>
  <c r="Z501" i="31"/>
  <c r="S501" i="31"/>
  <c r="Y501" i="31" s="1"/>
  <c r="W501" i="31"/>
  <c r="AE501" i="31" s="1"/>
  <c r="AF501" i="31" s="1"/>
  <c r="S495" i="31"/>
  <c r="Y495" i="31" s="1"/>
  <c r="W495" i="31"/>
  <c r="AE495" i="31" s="1"/>
  <c r="AF495" i="31" s="1"/>
  <c r="T495" i="31"/>
  <c r="AG495" i="31"/>
  <c r="U495" i="31"/>
  <c r="U493" i="31"/>
  <c r="V493" i="31"/>
  <c r="Z493" i="31"/>
  <c r="S493" i="31"/>
  <c r="X493" i="31" s="1"/>
  <c r="AB493" i="31" s="1"/>
  <c r="AC493" i="31" s="1"/>
  <c r="AD493" i="31" s="1"/>
  <c r="W493" i="31"/>
  <c r="AE493" i="31" s="1"/>
  <c r="AF493" i="31" s="1"/>
  <c r="S487" i="31"/>
  <c r="X487" i="31" s="1"/>
  <c r="W487" i="31"/>
  <c r="AE487" i="31" s="1"/>
  <c r="AF487" i="31" s="1"/>
  <c r="T487" i="31"/>
  <c r="AG487" i="31"/>
  <c r="U487" i="31"/>
  <c r="R466" i="31"/>
  <c r="S465" i="31"/>
  <c r="X465" i="31" s="1"/>
  <c r="W465" i="31"/>
  <c r="AE465" i="31" s="1"/>
  <c r="AF465" i="31" s="1"/>
  <c r="T465" i="31"/>
  <c r="U465" i="31"/>
  <c r="Z465" i="31"/>
  <c r="AG465" i="31"/>
  <c r="V465" i="31"/>
  <c r="T460" i="31"/>
  <c r="AG460" i="31"/>
  <c r="V460" i="31"/>
  <c r="W460" i="31"/>
  <c r="AE460" i="31" s="1"/>
  <c r="AF460" i="31" s="1"/>
  <c r="S460" i="31"/>
  <c r="X460" i="31" s="1"/>
  <c r="AB460" i="31" s="1"/>
  <c r="AC460" i="31" s="1"/>
  <c r="AD460" i="31" s="1"/>
  <c r="U459" i="31"/>
  <c r="S459" i="31"/>
  <c r="X459" i="31" s="1"/>
  <c r="T459" i="31"/>
  <c r="Z459" i="31"/>
  <c r="V459" i="31"/>
  <c r="AG459" i="31"/>
  <c r="T444" i="31"/>
  <c r="X444" i="31"/>
  <c r="AG444" i="31"/>
  <c r="V444" i="31"/>
  <c r="W444" i="31"/>
  <c r="AE444" i="31" s="1"/>
  <c r="AF444" i="31" s="1"/>
  <c r="S444" i="31"/>
  <c r="Y444" i="31"/>
  <c r="U443" i="31"/>
  <c r="S443" i="31"/>
  <c r="X443" i="31" s="1"/>
  <c r="T443" i="31"/>
  <c r="Z443" i="31"/>
  <c r="V443" i="31"/>
  <c r="AG443" i="31"/>
  <c r="S421" i="31"/>
  <c r="Y421" i="31" s="1"/>
  <c r="W421" i="31"/>
  <c r="AE421" i="31" s="1"/>
  <c r="AF421" i="31" s="1"/>
  <c r="T421" i="31"/>
  <c r="U421" i="31"/>
  <c r="V421" i="31"/>
  <c r="AG421" i="31"/>
  <c r="S290" i="31"/>
  <c r="Y290" i="31" s="1"/>
  <c r="W290" i="31"/>
  <c r="AE290" i="31" s="1"/>
  <c r="AF290" i="31" s="1"/>
  <c r="T290" i="31"/>
  <c r="AG290" i="31"/>
  <c r="U290" i="31"/>
  <c r="V290" i="31"/>
  <c r="Z290" i="31"/>
  <c r="S282" i="31"/>
  <c r="X282" i="31" s="1"/>
  <c r="W282" i="31"/>
  <c r="AE282" i="31" s="1"/>
  <c r="AF282" i="31" s="1"/>
  <c r="T282" i="31"/>
  <c r="AG282" i="31"/>
  <c r="Z282" i="31"/>
  <c r="U282" i="31"/>
  <c r="V282" i="31"/>
  <c r="AE906" i="31"/>
  <c r="AF906" i="31" s="1"/>
  <c r="AE898" i="31"/>
  <c r="AF898" i="31" s="1"/>
  <c r="AE890" i="31"/>
  <c r="AF890" i="31" s="1"/>
  <c r="AE882" i="31"/>
  <c r="AF882" i="31" s="1"/>
  <c r="AE878" i="31"/>
  <c r="AF878" i="31" s="1"/>
  <c r="AE874" i="31"/>
  <c r="AF874" i="31" s="1"/>
  <c r="AE870" i="31"/>
  <c r="AF870" i="31" s="1"/>
  <c r="AE866" i="31"/>
  <c r="AF866" i="31" s="1"/>
  <c r="AE862" i="31"/>
  <c r="AF862" i="31" s="1"/>
  <c r="AE850" i="31"/>
  <c r="AF850" i="31" s="1"/>
  <c r="AE846" i="31"/>
  <c r="AF846" i="31" s="1"/>
  <c r="AE842" i="31"/>
  <c r="AF842" i="31" s="1"/>
  <c r="AE838" i="31"/>
  <c r="AF838" i="31" s="1"/>
  <c r="AE834" i="31"/>
  <c r="AF834" i="31" s="1"/>
  <c r="AE826" i="31"/>
  <c r="AF826" i="31" s="1"/>
  <c r="AE822" i="31"/>
  <c r="AF822" i="31" s="1"/>
  <c r="AE814" i="31"/>
  <c r="AF814" i="31" s="1"/>
  <c r="AE806" i="31"/>
  <c r="AF806" i="31" s="1"/>
  <c r="AE778" i="31"/>
  <c r="AF778" i="31" s="1"/>
  <c r="Y723" i="31"/>
  <c r="U723" i="31"/>
  <c r="Y719" i="31"/>
  <c r="U719" i="31"/>
  <c r="Y715" i="31"/>
  <c r="U715" i="31"/>
  <c r="U711" i="31"/>
  <c r="U707" i="31"/>
  <c r="Y703" i="31"/>
  <c r="U703" i="31"/>
  <c r="Y699" i="31"/>
  <c r="U699" i="31"/>
  <c r="Y695" i="31"/>
  <c r="U695" i="31"/>
  <c r="Y691" i="31"/>
  <c r="U691" i="31"/>
  <c r="AE690" i="31"/>
  <c r="AF690" i="31" s="1"/>
  <c r="Y687" i="31"/>
  <c r="U687" i="31"/>
  <c r="U683" i="31"/>
  <c r="Y679" i="31"/>
  <c r="U679" i="31"/>
  <c r="Y675" i="31"/>
  <c r="U675" i="31"/>
  <c r="U671" i="31"/>
  <c r="Y667" i="31"/>
  <c r="U667" i="31"/>
  <c r="Y663" i="31"/>
  <c r="U663" i="31"/>
  <c r="Y659" i="31"/>
  <c r="U659" i="31"/>
  <c r="U655" i="31"/>
  <c r="U651" i="31"/>
  <c r="Y647" i="31"/>
  <c r="U647" i="31"/>
  <c r="Y643" i="31"/>
  <c r="U643" i="31"/>
  <c r="U639" i="31"/>
  <c r="Y635" i="31"/>
  <c r="U635" i="31"/>
  <c r="R629" i="31"/>
  <c r="AG626" i="31"/>
  <c r="V626" i="31"/>
  <c r="U622" i="31"/>
  <c r="V619" i="31"/>
  <c r="X618" i="31"/>
  <c r="AB618" i="31" s="1"/>
  <c r="AC618" i="31" s="1"/>
  <c r="AD618" i="31" s="1"/>
  <c r="V616" i="31"/>
  <c r="T610" i="31"/>
  <c r="AG610" i="31"/>
  <c r="U610" i="31"/>
  <c r="W609" i="31"/>
  <c r="AE609" i="31" s="1"/>
  <c r="AF609" i="31" s="1"/>
  <c r="R608" i="31"/>
  <c r="T602" i="31"/>
  <c r="W601" i="31"/>
  <c r="AE601" i="31" s="1"/>
  <c r="AF601" i="31" s="1"/>
  <c r="R600" i="31"/>
  <c r="T594" i="31"/>
  <c r="X594" i="31"/>
  <c r="AG594" i="31"/>
  <c r="U594" i="31"/>
  <c r="Y594" i="31"/>
  <c r="W593" i="31"/>
  <c r="AE593" i="31" s="1"/>
  <c r="AF593" i="31" s="1"/>
  <c r="R592" i="31"/>
  <c r="T586" i="31"/>
  <c r="AG586" i="31"/>
  <c r="U586" i="31"/>
  <c r="W585" i="31"/>
  <c r="AE585" i="31" s="1"/>
  <c r="AF585" i="31" s="1"/>
  <c r="R584" i="31"/>
  <c r="AG578" i="31"/>
  <c r="W577" i="31"/>
  <c r="AE577" i="31" s="1"/>
  <c r="AF577" i="31" s="1"/>
  <c r="R576" i="31"/>
  <c r="T570" i="31"/>
  <c r="X570" i="31"/>
  <c r="AG570" i="31"/>
  <c r="U570" i="31"/>
  <c r="Y570" i="31"/>
  <c r="W569" i="31"/>
  <c r="AE569" i="31" s="1"/>
  <c r="AF569" i="31" s="1"/>
  <c r="R568" i="31"/>
  <c r="W561" i="31"/>
  <c r="AE561" i="31" s="1"/>
  <c r="AF561" i="31" s="1"/>
  <c r="R560" i="31"/>
  <c r="T554" i="31"/>
  <c r="X554" i="31"/>
  <c r="AG554" i="31"/>
  <c r="U554" i="31"/>
  <c r="Y554" i="31"/>
  <c r="W553" i="31"/>
  <c r="AE553" i="31" s="1"/>
  <c r="AF553" i="31" s="1"/>
  <c r="R552" i="31"/>
  <c r="S551" i="31"/>
  <c r="X551" i="31" s="1"/>
  <c r="W551" i="31"/>
  <c r="AE551" i="31" s="1"/>
  <c r="AF551" i="31" s="1"/>
  <c r="T551" i="31"/>
  <c r="AG551" i="31"/>
  <c r="T546" i="31"/>
  <c r="AG546" i="31"/>
  <c r="U546" i="31"/>
  <c r="W545" i="31"/>
  <c r="AE545" i="31" s="1"/>
  <c r="AF545" i="31" s="1"/>
  <c r="R544" i="31"/>
  <c r="S543" i="31"/>
  <c r="X543" i="31" s="1"/>
  <c r="W543" i="31"/>
  <c r="AE543" i="31" s="1"/>
  <c r="AF543" i="31" s="1"/>
  <c r="T543" i="31"/>
  <c r="AG543" i="31"/>
  <c r="U537" i="31"/>
  <c r="V537" i="31"/>
  <c r="Z537" i="31"/>
  <c r="W534" i="31"/>
  <c r="AE534" i="31" s="1"/>
  <c r="AF534" i="31" s="1"/>
  <c r="U529" i="31"/>
  <c r="Y529" i="31"/>
  <c r="V529" i="31"/>
  <c r="Z529" i="31"/>
  <c r="R524" i="31"/>
  <c r="R516" i="31"/>
  <c r="R508" i="31"/>
  <c r="R500" i="31"/>
  <c r="R492" i="31"/>
  <c r="S473" i="31"/>
  <c r="Y473" i="31" s="1"/>
  <c r="W473" i="31"/>
  <c r="AE473" i="31" s="1"/>
  <c r="AF473" i="31" s="1"/>
  <c r="V473" i="31"/>
  <c r="T473" i="31"/>
  <c r="R472" i="31"/>
  <c r="R469" i="31"/>
  <c r="T468" i="31"/>
  <c r="AG468" i="31"/>
  <c r="S468" i="31"/>
  <c r="U468" i="31"/>
  <c r="Z468" i="31"/>
  <c r="V468" i="31"/>
  <c r="S425" i="31"/>
  <c r="X425" i="31" s="1"/>
  <c r="W425" i="31"/>
  <c r="AE425" i="31" s="1"/>
  <c r="AF425" i="31" s="1"/>
  <c r="V425" i="31"/>
  <c r="T425" i="31"/>
  <c r="R424" i="31"/>
  <c r="AG723" i="31"/>
  <c r="X723" i="31"/>
  <c r="AB723" i="31" s="1"/>
  <c r="AC723" i="31" s="1"/>
  <c r="AD723" i="31" s="1"/>
  <c r="AG719" i="31"/>
  <c r="X719" i="31"/>
  <c r="AG715" i="31"/>
  <c r="AG711" i="31"/>
  <c r="X711" i="31"/>
  <c r="AG707" i="31"/>
  <c r="AG703" i="31"/>
  <c r="X703" i="31"/>
  <c r="AG699" i="31"/>
  <c r="X699" i="31"/>
  <c r="AG695" i="31"/>
  <c r="X695" i="31"/>
  <c r="AG691" i="31"/>
  <c r="X691" i="31"/>
  <c r="AG687" i="31"/>
  <c r="X687" i="31"/>
  <c r="AG683" i="31"/>
  <c r="AG679" i="31"/>
  <c r="X679" i="31"/>
  <c r="AB679" i="31" s="1"/>
  <c r="AC679" i="31" s="1"/>
  <c r="AD679" i="31" s="1"/>
  <c r="AG675" i="31"/>
  <c r="X675" i="31"/>
  <c r="AG671" i="31"/>
  <c r="AG667" i="31"/>
  <c r="X667" i="31"/>
  <c r="AG663" i="31"/>
  <c r="X663" i="31"/>
  <c r="AG659" i="31"/>
  <c r="X659" i="31"/>
  <c r="AG655" i="31"/>
  <c r="AG651" i="31"/>
  <c r="AG647" i="31"/>
  <c r="X647" i="31"/>
  <c r="AG643" i="31"/>
  <c r="X643" i="31"/>
  <c r="AG639" i="31"/>
  <c r="AG635" i="31"/>
  <c r="X635" i="31"/>
  <c r="AB635" i="31" s="1"/>
  <c r="AC635" i="31" s="1"/>
  <c r="AD635" i="31" s="1"/>
  <c r="Z626" i="31"/>
  <c r="T626" i="31"/>
  <c r="R625" i="31"/>
  <c r="Z619" i="31"/>
  <c r="U619" i="31"/>
  <c r="U618" i="31"/>
  <c r="Y618" i="31"/>
  <c r="AG616" i="31"/>
  <c r="Z616" i="31"/>
  <c r="U616" i="31"/>
  <c r="U613" i="31"/>
  <c r="Y613" i="31"/>
  <c r="V613" i="31"/>
  <c r="Z613" i="31"/>
  <c r="T609" i="31"/>
  <c r="U605" i="31"/>
  <c r="Y605" i="31"/>
  <c r="V605" i="31"/>
  <c r="Z605" i="31"/>
  <c r="T601" i="31"/>
  <c r="AB601" i="31" s="1"/>
  <c r="AC601" i="31" s="1"/>
  <c r="AD601" i="31" s="1"/>
  <c r="U597" i="31"/>
  <c r="V597" i="31"/>
  <c r="Z597" i="31"/>
  <c r="T593" i="31"/>
  <c r="AB593" i="31" s="1"/>
  <c r="AC593" i="31" s="1"/>
  <c r="AD593" i="31" s="1"/>
  <c r="U589" i="31"/>
  <c r="V589" i="31"/>
  <c r="Z589" i="31"/>
  <c r="T585" i="31"/>
  <c r="U581" i="31"/>
  <c r="Y581" i="31"/>
  <c r="V581" i="31"/>
  <c r="Z581" i="31"/>
  <c r="T577" i="31"/>
  <c r="AB577" i="31" s="1"/>
  <c r="AC577" i="31" s="1"/>
  <c r="AD577" i="31" s="1"/>
  <c r="U573" i="31"/>
  <c r="V573" i="31"/>
  <c r="Z573" i="31"/>
  <c r="T569" i="31"/>
  <c r="AB569" i="31" s="1"/>
  <c r="AC569" i="31" s="1"/>
  <c r="AD569" i="31" s="1"/>
  <c r="U565" i="31"/>
  <c r="Y565" i="31"/>
  <c r="V565" i="31"/>
  <c r="Z565" i="31"/>
  <c r="T561" i="31"/>
  <c r="U557" i="31"/>
  <c r="Y557" i="31"/>
  <c r="V557" i="31"/>
  <c r="Z557" i="31"/>
  <c r="W554" i="31"/>
  <c r="AE554" i="31" s="1"/>
  <c r="AF554" i="31" s="1"/>
  <c r="T553" i="31"/>
  <c r="AB553" i="31" s="1"/>
  <c r="AC553" i="31" s="1"/>
  <c r="AD553" i="31" s="1"/>
  <c r="U549" i="31"/>
  <c r="V549" i="31"/>
  <c r="Z549" i="31"/>
  <c r="W546" i="31"/>
  <c r="AE546" i="31" s="1"/>
  <c r="AF546" i="31" s="1"/>
  <c r="T545" i="31"/>
  <c r="U541" i="31"/>
  <c r="Y541" i="31"/>
  <c r="V541" i="31"/>
  <c r="Z541" i="31"/>
  <c r="V539" i="31"/>
  <c r="T538" i="31"/>
  <c r="AG538" i="31"/>
  <c r="U538" i="31"/>
  <c r="Y538" i="31"/>
  <c r="W537" i="31"/>
  <c r="AE537" i="31" s="1"/>
  <c r="AF537" i="31" s="1"/>
  <c r="R536" i="31"/>
  <c r="V534" i="31"/>
  <c r="V531" i="31"/>
  <c r="T530" i="31"/>
  <c r="X530" i="31"/>
  <c r="AG530" i="31"/>
  <c r="U530" i="31"/>
  <c r="Y530" i="31"/>
  <c r="Z527" i="31"/>
  <c r="S523" i="31"/>
  <c r="X523" i="31" s="1"/>
  <c r="W523" i="31"/>
  <c r="AE523" i="31" s="1"/>
  <c r="AF523" i="31" s="1"/>
  <c r="T523" i="31"/>
  <c r="AG523" i="31"/>
  <c r="U523" i="31"/>
  <c r="U521" i="31"/>
  <c r="V521" i="31"/>
  <c r="Z521" i="31"/>
  <c r="S521" i="31"/>
  <c r="X521" i="31" s="1"/>
  <c r="AB521" i="31" s="1"/>
  <c r="AC521" i="31" s="1"/>
  <c r="AD521" i="31" s="1"/>
  <c r="W521" i="31"/>
  <c r="AE521" i="31" s="1"/>
  <c r="AF521" i="31" s="1"/>
  <c r="Z519" i="31"/>
  <c r="S515" i="31"/>
  <c r="X515" i="31" s="1"/>
  <c r="W515" i="31"/>
  <c r="AE515" i="31" s="1"/>
  <c r="AF515" i="31" s="1"/>
  <c r="T515" i="31"/>
  <c r="AG515" i="31"/>
  <c r="U515" i="31"/>
  <c r="U513" i="31"/>
  <c r="V513" i="31"/>
  <c r="Z513" i="31"/>
  <c r="S513" i="31"/>
  <c r="X513" i="31" s="1"/>
  <c r="W513" i="31"/>
  <c r="AE513" i="31" s="1"/>
  <c r="AF513" i="31" s="1"/>
  <c r="Z511" i="31"/>
  <c r="X509" i="31"/>
  <c r="AB509" i="31" s="1"/>
  <c r="AC509" i="31" s="1"/>
  <c r="AD509" i="31" s="1"/>
  <c r="S507" i="31"/>
  <c r="Y507" i="31" s="1"/>
  <c r="W507" i="31"/>
  <c r="AE507" i="31" s="1"/>
  <c r="AF507" i="31" s="1"/>
  <c r="T507" i="31"/>
  <c r="AG507" i="31"/>
  <c r="U507" i="31"/>
  <c r="U505" i="31"/>
  <c r="V505" i="31"/>
  <c r="Z505" i="31"/>
  <c r="S505" i="31"/>
  <c r="X505" i="31" s="1"/>
  <c r="AB505" i="31" s="1"/>
  <c r="AC505" i="31" s="1"/>
  <c r="AD505" i="31" s="1"/>
  <c r="W505" i="31"/>
  <c r="AE505" i="31" s="1"/>
  <c r="AF505" i="31" s="1"/>
  <c r="Z503" i="31"/>
  <c r="S499" i="31"/>
  <c r="W499" i="31"/>
  <c r="AE499" i="31" s="1"/>
  <c r="AF499" i="31" s="1"/>
  <c r="T499" i="31"/>
  <c r="X499" i="31"/>
  <c r="AG499" i="31"/>
  <c r="U499" i="31"/>
  <c r="Y499" i="31"/>
  <c r="U497" i="31"/>
  <c r="V497" i="31"/>
  <c r="Z497" i="31"/>
  <c r="S497" i="31"/>
  <c r="X497" i="31" s="1"/>
  <c r="AB497" i="31" s="1"/>
  <c r="AC497" i="31" s="1"/>
  <c r="AD497" i="31" s="1"/>
  <c r="W497" i="31"/>
  <c r="AE497" i="31" s="1"/>
  <c r="AF497" i="31" s="1"/>
  <c r="Z495" i="31"/>
  <c r="S491" i="31"/>
  <c r="X491" i="31" s="1"/>
  <c r="W491" i="31"/>
  <c r="AE491" i="31" s="1"/>
  <c r="AF491" i="31" s="1"/>
  <c r="T491" i="31"/>
  <c r="AG491" i="31"/>
  <c r="U491" i="31"/>
  <c r="U489" i="31"/>
  <c r="V489" i="31"/>
  <c r="Z489" i="31"/>
  <c r="S489" i="31"/>
  <c r="X489" i="31" s="1"/>
  <c r="AB489" i="31" s="1"/>
  <c r="AC489" i="31" s="1"/>
  <c r="AD489" i="31" s="1"/>
  <c r="W489" i="31"/>
  <c r="AE489" i="31" s="1"/>
  <c r="AF489" i="31" s="1"/>
  <c r="Z487" i="31"/>
  <c r="R482" i="31"/>
  <c r="S481" i="31"/>
  <c r="X481" i="31" s="1"/>
  <c r="W481" i="31"/>
  <c r="AE481" i="31" s="1"/>
  <c r="AF481" i="31" s="1"/>
  <c r="T481" i="31"/>
  <c r="U481" i="31"/>
  <c r="Z481" i="31"/>
  <c r="AG481" i="31"/>
  <c r="V481" i="31"/>
  <c r="T476" i="31"/>
  <c r="X476" i="31"/>
  <c r="AG476" i="31"/>
  <c r="V476" i="31"/>
  <c r="W476" i="31"/>
  <c r="AE476" i="31" s="1"/>
  <c r="AF476" i="31" s="1"/>
  <c r="S476" i="31"/>
  <c r="Y476" i="31"/>
  <c r="U475" i="31"/>
  <c r="S475" i="31"/>
  <c r="Y475" i="31" s="1"/>
  <c r="T475" i="31"/>
  <c r="Z475" i="31"/>
  <c r="V475" i="31"/>
  <c r="AG475" i="31"/>
  <c r="AE468" i="31"/>
  <c r="AF468" i="31" s="1"/>
  <c r="Z460" i="31"/>
  <c r="R450" i="31"/>
  <c r="S449" i="31"/>
  <c r="X449" i="31" s="1"/>
  <c r="W449" i="31"/>
  <c r="AE449" i="31" s="1"/>
  <c r="AF449" i="31" s="1"/>
  <c r="T449" i="31"/>
  <c r="U449" i="31"/>
  <c r="Z449" i="31"/>
  <c r="AG449" i="31"/>
  <c r="V449" i="31"/>
  <c r="Z444" i="31"/>
  <c r="R434" i="31"/>
  <c r="S433" i="31"/>
  <c r="Y433" i="31" s="1"/>
  <c r="W433" i="31"/>
  <c r="AE433" i="31" s="1"/>
  <c r="AF433" i="31" s="1"/>
  <c r="T433" i="31"/>
  <c r="U433" i="31"/>
  <c r="Z433" i="31"/>
  <c r="AG433" i="31"/>
  <c r="V433" i="31"/>
  <c r="T428" i="31"/>
  <c r="AG428" i="31"/>
  <c r="V428" i="31"/>
  <c r="W428" i="31"/>
  <c r="AE428" i="31" s="1"/>
  <c r="AF428" i="31" s="1"/>
  <c r="S428" i="31"/>
  <c r="X428" i="31" s="1"/>
  <c r="AB428" i="31" s="1"/>
  <c r="AC428" i="31" s="1"/>
  <c r="AD428" i="31" s="1"/>
  <c r="U427" i="31"/>
  <c r="S427" i="31"/>
  <c r="Y427" i="31" s="1"/>
  <c r="T427" i="31"/>
  <c r="Z427" i="31"/>
  <c r="V427" i="31"/>
  <c r="AG427" i="31"/>
  <c r="S413" i="31"/>
  <c r="W413" i="31"/>
  <c r="AE413" i="31" s="1"/>
  <c r="AF413" i="31" s="1"/>
  <c r="T413" i="31"/>
  <c r="X413" i="31"/>
  <c r="AG413" i="31"/>
  <c r="U413" i="31"/>
  <c r="V413" i="31"/>
  <c r="Y413" i="31"/>
  <c r="Z413" i="31"/>
  <c r="T412" i="31"/>
  <c r="AG412" i="31"/>
  <c r="U412" i="31"/>
  <c r="W412" i="31"/>
  <c r="AE412" i="31" s="1"/>
  <c r="AF412" i="31" s="1"/>
  <c r="S412" i="31"/>
  <c r="X412" i="31" s="1"/>
  <c r="V412" i="31"/>
  <c r="Z412" i="31"/>
  <c r="S397" i="31"/>
  <c r="Y397" i="31" s="1"/>
  <c r="W397" i="31"/>
  <c r="AE397" i="31" s="1"/>
  <c r="AF397" i="31" s="1"/>
  <c r="T397" i="31"/>
  <c r="AG397" i="31"/>
  <c r="U397" i="31"/>
  <c r="Z397" i="31"/>
  <c r="V397" i="31"/>
  <c r="T297" i="31"/>
  <c r="AG297" i="31"/>
  <c r="U297" i="31"/>
  <c r="S297" i="31"/>
  <c r="Y297" i="31" s="1"/>
  <c r="V297" i="31"/>
  <c r="W297" i="31"/>
  <c r="AE297" i="31" s="1"/>
  <c r="AF297" i="31" s="1"/>
  <c r="Z297" i="31"/>
  <c r="T480" i="31"/>
  <c r="AG480" i="31"/>
  <c r="R478" i="31"/>
  <c r="S477" i="31"/>
  <c r="W477" i="31"/>
  <c r="AE477" i="31" s="1"/>
  <c r="AF477" i="31" s="1"/>
  <c r="U471" i="31"/>
  <c r="R462" i="31"/>
  <c r="S461" i="31"/>
  <c r="W461" i="31"/>
  <c r="AE461" i="31" s="1"/>
  <c r="AF461" i="31" s="1"/>
  <c r="U455" i="31"/>
  <c r="Y455" i="31"/>
  <c r="T448" i="31"/>
  <c r="X448" i="31"/>
  <c r="AG448" i="31"/>
  <c r="R446" i="31"/>
  <c r="AB445" i="31"/>
  <c r="AC445" i="31" s="1"/>
  <c r="AD445" i="31" s="1"/>
  <c r="S445" i="31"/>
  <c r="W445" i="31"/>
  <c r="AE445" i="31" s="1"/>
  <c r="AF445" i="31" s="1"/>
  <c r="U439" i="31"/>
  <c r="Y439" i="31"/>
  <c r="T432" i="31"/>
  <c r="X432" i="31"/>
  <c r="AG432" i="31"/>
  <c r="R430" i="31"/>
  <c r="S429" i="31"/>
  <c r="W429" i="31"/>
  <c r="AE429" i="31" s="1"/>
  <c r="AF429" i="31" s="1"/>
  <c r="U423" i="31"/>
  <c r="Y423" i="31"/>
  <c r="S409" i="31"/>
  <c r="X409" i="31" s="1"/>
  <c r="W409" i="31"/>
  <c r="AE409" i="31" s="1"/>
  <c r="AF409" i="31" s="1"/>
  <c r="T409" i="31"/>
  <c r="AG409" i="31"/>
  <c r="V409" i="31"/>
  <c r="S405" i="31"/>
  <c r="W405" i="31"/>
  <c r="AE405" i="31" s="1"/>
  <c r="AF405" i="31" s="1"/>
  <c r="T405" i="31"/>
  <c r="X405" i="31"/>
  <c r="AG405" i="31"/>
  <c r="Y405" i="31"/>
  <c r="V405" i="31"/>
  <c r="Z400" i="31"/>
  <c r="U394" i="31"/>
  <c r="V394" i="31"/>
  <c r="Z394" i="31"/>
  <c r="S394" i="31"/>
  <c r="X394" i="31" s="1"/>
  <c r="W394" i="31"/>
  <c r="AE394" i="31" s="1"/>
  <c r="AF394" i="31" s="1"/>
  <c r="T394" i="31"/>
  <c r="AE613" i="31"/>
  <c r="AF613" i="31" s="1"/>
  <c r="AE605" i="31"/>
  <c r="AF605" i="31" s="1"/>
  <c r="AE597" i="31"/>
  <c r="AF597" i="31" s="1"/>
  <c r="AE589" i="31"/>
  <c r="AF589" i="31" s="1"/>
  <c r="AE581" i="31"/>
  <c r="AF581" i="31" s="1"/>
  <c r="AE565" i="31"/>
  <c r="AF565" i="31" s="1"/>
  <c r="AE549" i="31"/>
  <c r="AF549" i="31" s="1"/>
  <c r="AE541" i="31"/>
  <c r="AF541" i="31" s="1"/>
  <c r="AE533" i="31"/>
  <c r="AF533" i="31" s="1"/>
  <c r="AE529" i="31"/>
  <c r="AF529" i="31" s="1"/>
  <c r="Y526" i="31"/>
  <c r="U526" i="31"/>
  <c r="Y522" i="31"/>
  <c r="U522" i="31"/>
  <c r="Y518" i="31"/>
  <c r="U518" i="31"/>
  <c r="Y514" i="31"/>
  <c r="U514" i="31"/>
  <c r="Y510" i="31"/>
  <c r="U510" i="31"/>
  <c r="AE509" i="31"/>
  <c r="AF509" i="31" s="1"/>
  <c r="Y506" i="31"/>
  <c r="U506" i="31"/>
  <c r="Y502" i="31"/>
  <c r="U502" i="31"/>
  <c r="Y498" i="31"/>
  <c r="U498" i="31"/>
  <c r="U494" i="31"/>
  <c r="Y490" i="31"/>
  <c r="U490" i="31"/>
  <c r="Y486" i="31"/>
  <c r="U486" i="31"/>
  <c r="U483" i="31"/>
  <c r="Y483" i="31"/>
  <c r="V480" i="31"/>
  <c r="X479" i="31"/>
  <c r="AB479" i="31" s="1"/>
  <c r="AC479" i="31" s="1"/>
  <c r="AD479" i="31" s="1"/>
  <c r="V477" i="31"/>
  <c r="R474" i="31"/>
  <c r="AG471" i="31"/>
  <c r="V471" i="31"/>
  <c r="U467" i="31"/>
  <c r="V461" i="31"/>
  <c r="R458" i="31"/>
  <c r="AG455" i="31"/>
  <c r="V455" i="31"/>
  <c r="U451" i="31"/>
  <c r="Y451" i="31"/>
  <c r="V448" i="31"/>
  <c r="X447" i="31"/>
  <c r="AB447" i="31" s="1"/>
  <c r="AC447" i="31" s="1"/>
  <c r="AD447" i="31" s="1"/>
  <c r="V445" i="31"/>
  <c r="R442" i="31"/>
  <c r="AG439" i="31"/>
  <c r="V439" i="31"/>
  <c r="U435" i="31"/>
  <c r="Y435" i="31"/>
  <c r="V432" i="31"/>
  <c r="V429" i="31"/>
  <c r="R426" i="31"/>
  <c r="AG423" i="31"/>
  <c r="V423" i="31"/>
  <c r="T420" i="31"/>
  <c r="X420" i="31"/>
  <c r="AG420" i="31"/>
  <c r="U420" i="31"/>
  <c r="Y420" i="31"/>
  <c r="T416" i="31"/>
  <c r="X416" i="31"/>
  <c r="AG416" i="31"/>
  <c r="U416" i="31"/>
  <c r="Y416" i="31"/>
  <c r="V416" i="31"/>
  <c r="R414" i="31"/>
  <c r="Z409" i="31"/>
  <c r="S401" i="31"/>
  <c r="AG401" i="31"/>
  <c r="R377" i="31"/>
  <c r="R373" i="31"/>
  <c r="R369" i="31"/>
  <c r="AE369" i="31"/>
  <c r="AF369" i="31" s="1"/>
  <c r="U366" i="31"/>
  <c r="V366" i="31"/>
  <c r="Z366" i="31"/>
  <c r="S366" i="31"/>
  <c r="X366" i="31" s="1"/>
  <c r="W366" i="31"/>
  <c r="AE366" i="31" s="1"/>
  <c r="AF366" i="31" s="1"/>
  <c r="T366" i="31"/>
  <c r="R142" i="31"/>
  <c r="AG526" i="31"/>
  <c r="X526" i="31"/>
  <c r="AB526" i="31" s="1"/>
  <c r="AC526" i="31" s="1"/>
  <c r="AD526" i="31" s="1"/>
  <c r="AG522" i="31"/>
  <c r="X522" i="31"/>
  <c r="AG518" i="31"/>
  <c r="X518" i="31"/>
  <c r="AB518" i="31" s="1"/>
  <c r="AC518" i="31" s="1"/>
  <c r="AD518" i="31" s="1"/>
  <c r="AG514" i="31"/>
  <c r="X514" i="31"/>
  <c r="AG510" i="31"/>
  <c r="X510" i="31"/>
  <c r="AG506" i="31"/>
  <c r="X506" i="31"/>
  <c r="AB506" i="31" s="1"/>
  <c r="AC506" i="31" s="1"/>
  <c r="AD506" i="31" s="1"/>
  <c r="AG502" i="31"/>
  <c r="X502" i="31"/>
  <c r="AB502" i="31" s="1"/>
  <c r="AC502" i="31" s="1"/>
  <c r="AD502" i="31" s="1"/>
  <c r="AG498" i="31"/>
  <c r="X498" i="31"/>
  <c r="AG494" i="31"/>
  <c r="X494" i="31"/>
  <c r="AB494" i="31" s="1"/>
  <c r="AC494" i="31" s="1"/>
  <c r="AD494" i="31" s="1"/>
  <c r="AG490" i="31"/>
  <c r="X490" i="31"/>
  <c r="AB490" i="31" s="1"/>
  <c r="AC490" i="31" s="1"/>
  <c r="AD490" i="31" s="1"/>
  <c r="AG486" i="31"/>
  <c r="X486" i="31"/>
  <c r="Z480" i="31"/>
  <c r="U480" i="31"/>
  <c r="U479" i="31"/>
  <c r="Y479" i="31"/>
  <c r="AG477" i="31"/>
  <c r="Z477" i="31"/>
  <c r="U477" i="31"/>
  <c r="Z471" i="31"/>
  <c r="T471" i="31"/>
  <c r="R470" i="31"/>
  <c r="U463" i="31"/>
  <c r="Y463" i="31"/>
  <c r="AG461" i="31"/>
  <c r="Z461" i="31"/>
  <c r="U461" i="31"/>
  <c r="Z455" i="31"/>
  <c r="T455" i="31"/>
  <c r="R454" i="31"/>
  <c r="Z448" i="31"/>
  <c r="U448" i="31"/>
  <c r="U447" i="31"/>
  <c r="Y447" i="31"/>
  <c r="AG445" i="31"/>
  <c r="Z445" i="31"/>
  <c r="U445" i="31"/>
  <c r="Z439" i="31"/>
  <c r="T439" i="31"/>
  <c r="AB439" i="31" s="1"/>
  <c r="AC439" i="31" s="1"/>
  <c r="AD439" i="31" s="1"/>
  <c r="R438" i="31"/>
  <c r="Z432" i="31"/>
  <c r="U432" i="31"/>
  <c r="U431" i="31"/>
  <c r="Y431" i="31"/>
  <c r="AG429" i="31"/>
  <c r="Z429" i="31"/>
  <c r="U429" i="31"/>
  <c r="Z423" i="31"/>
  <c r="T423" i="31"/>
  <c r="R422" i="31"/>
  <c r="S417" i="31"/>
  <c r="Y417" i="31" s="1"/>
  <c r="W417" i="31"/>
  <c r="AE417" i="31" s="1"/>
  <c r="AF417" i="31" s="1"/>
  <c r="T417" i="31"/>
  <c r="AG417" i="31"/>
  <c r="Z417" i="31"/>
  <c r="R410" i="31"/>
  <c r="R406" i="31"/>
  <c r="Z405" i="31"/>
  <c r="T400" i="31"/>
  <c r="AG400" i="31"/>
  <c r="U400" i="31"/>
  <c r="V400" i="31"/>
  <c r="S400" i="31"/>
  <c r="Y400" i="31" s="1"/>
  <c r="T396" i="31"/>
  <c r="AG396" i="31"/>
  <c r="U396" i="31"/>
  <c r="W396" i="31"/>
  <c r="AE396" i="31" s="1"/>
  <c r="AF396" i="31" s="1"/>
  <c r="S396" i="31"/>
  <c r="Y396" i="31" s="1"/>
  <c r="V396" i="31"/>
  <c r="S306" i="31"/>
  <c r="X306" i="31" s="1"/>
  <c r="W306" i="31"/>
  <c r="AE306" i="31" s="1"/>
  <c r="AF306" i="31" s="1"/>
  <c r="T306" i="31"/>
  <c r="AG306" i="31"/>
  <c r="U306" i="31"/>
  <c r="V306" i="31"/>
  <c r="Z306" i="31"/>
  <c r="R398" i="31"/>
  <c r="S392" i="31"/>
  <c r="X392" i="31" s="1"/>
  <c r="W392" i="31"/>
  <c r="AE392" i="31" s="1"/>
  <c r="AF392" i="31" s="1"/>
  <c r="T392" i="31"/>
  <c r="AG392" i="31"/>
  <c r="U392" i="31"/>
  <c r="R389" i="31"/>
  <c r="R385" i="31"/>
  <c r="R381" i="31"/>
  <c r="S354" i="31"/>
  <c r="W354" i="31"/>
  <c r="AE354" i="31" s="1"/>
  <c r="AF354" i="31" s="1"/>
  <c r="V354" i="31"/>
  <c r="X354" i="31"/>
  <c r="T354" i="31"/>
  <c r="Y354" i="31"/>
  <c r="R353" i="31"/>
  <c r="R347" i="31"/>
  <c r="S346" i="31"/>
  <c r="W346" i="31"/>
  <c r="AE346" i="31" s="1"/>
  <c r="AF346" i="31" s="1"/>
  <c r="T346" i="31"/>
  <c r="Y346" i="31"/>
  <c r="U346" i="31"/>
  <c r="Z346" i="31"/>
  <c r="AG346" i="31"/>
  <c r="V346" i="31"/>
  <c r="S338" i="31"/>
  <c r="X338" i="31" s="1"/>
  <c r="W338" i="31"/>
  <c r="AE338" i="31" s="1"/>
  <c r="AF338" i="31" s="1"/>
  <c r="V338" i="31"/>
  <c r="T338" i="31"/>
  <c r="R337" i="31"/>
  <c r="R331" i="31"/>
  <c r="AE331" i="31"/>
  <c r="AF331" i="31" s="1"/>
  <c r="S330" i="31"/>
  <c r="Y330" i="31" s="1"/>
  <c r="W330" i="31"/>
  <c r="AE330" i="31" s="1"/>
  <c r="AF330" i="31" s="1"/>
  <c r="T330" i="31"/>
  <c r="U330" i="31"/>
  <c r="Z330" i="31"/>
  <c r="AG330" i="31"/>
  <c r="V330" i="31"/>
  <c r="T325" i="31"/>
  <c r="AG325" i="31"/>
  <c r="V325" i="31"/>
  <c r="W325" i="31"/>
  <c r="AE325" i="31" s="1"/>
  <c r="AF325" i="31" s="1"/>
  <c r="S325" i="31"/>
  <c r="Y325" i="31" s="1"/>
  <c r="U324" i="31"/>
  <c r="S324" i="31"/>
  <c r="X324" i="31" s="1"/>
  <c r="T324" i="31"/>
  <c r="Z324" i="31"/>
  <c r="V324" i="31"/>
  <c r="AG324" i="31"/>
  <c r="R310" i="31"/>
  <c r="R294" i="31"/>
  <c r="S277" i="31"/>
  <c r="X277" i="31" s="1"/>
  <c r="T277" i="31"/>
  <c r="AG277" i="31"/>
  <c r="U277" i="31"/>
  <c r="V277" i="31"/>
  <c r="W277" i="31"/>
  <c r="AE277" i="31" s="1"/>
  <c r="AF277" i="31" s="1"/>
  <c r="Z277" i="31"/>
  <c r="T276" i="31"/>
  <c r="AG276" i="31"/>
  <c r="U276" i="31"/>
  <c r="Z276" i="31"/>
  <c r="V276" i="31"/>
  <c r="S276" i="31"/>
  <c r="X276" i="31" s="1"/>
  <c r="W276" i="31"/>
  <c r="AE276" i="31" s="1"/>
  <c r="AF276" i="31" s="1"/>
  <c r="R268" i="31"/>
  <c r="U255" i="31"/>
  <c r="S255" i="31"/>
  <c r="X255" i="31" s="1"/>
  <c r="T255" i="31"/>
  <c r="Z255" i="31"/>
  <c r="V255" i="31"/>
  <c r="AG255" i="31"/>
  <c r="W255" i="31"/>
  <c r="AE255" i="31" s="1"/>
  <c r="AF255" i="31" s="1"/>
  <c r="R180" i="31"/>
  <c r="S388" i="31"/>
  <c r="X388" i="31" s="1"/>
  <c r="W388" i="31"/>
  <c r="AE388" i="31" s="1"/>
  <c r="AF388" i="31" s="1"/>
  <c r="T388" i="31"/>
  <c r="AG388" i="31"/>
  <c r="U388" i="31"/>
  <c r="S384" i="31"/>
  <c r="X384" i="31" s="1"/>
  <c r="W384" i="31"/>
  <c r="AE384" i="31" s="1"/>
  <c r="AF384" i="31" s="1"/>
  <c r="T384" i="31"/>
  <c r="AG384" i="31"/>
  <c r="U384" i="31"/>
  <c r="S380" i="31"/>
  <c r="Y380" i="31" s="1"/>
  <c r="W380" i="31"/>
  <c r="AE380" i="31" s="1"/>
  <c r="AF380" i="31" s="1"/>
  <c r="T380" i="31"/>
  <c r="AG380" i="31"/>
  <c r="U380" i="31"/>
  <c r="U378" i="31"/>
  <c r="V378" i="31"/>
  <c r="Z378" i="31"/>
  <c r="S378" i="31"/>
  <c r="X378" i="31" s="1"/>
  <c r="AB378" i="31" s="1"/>
  <c r="AC378" i="31" s="1"/>
  <c r="AD378" i="31" s="1"/>
  <c r="W378" i="31"/>
  <c r="AE378" i="31" s="1"/>
  <c r="AF378" i="31" s="1"/>
  <c r="U374" i="31"/>
  <c r="V374" i="31"/>
  <c r="Z374" i="31"/>
  <c r="S374" i="31"/>
  <c r="Y374" i="31" s="1"/>
  <c r="W374" i="31"/>
  <c r="AE374" i="31" s="1"/>
  <c r="AF374" i="31" s="1"/>
  <c r="U370" i="31"/>
  <c r="V370" i="31"/>
  <c r="Z370" i="31"/>
  <c r="S370" i="31"/>
  <c r="X370" i="31" s="1"/>
  <c r="W370" i="31"/>
  <c r="AE370" i="31" s="1"/>
  <c r="AF370" i="31" s="1"/>
  <c r="R363" i="31"/>
  <c r="S362" i="31"/>
  <c r="X362" i="31" s="1"/>
  <c r="W362" i="31"/>
  <c r="AE362" i="31" s="1"/>
  <c r="AF362" i="31" s="1"/>
  <c r="T362" i="31"/>
  <c r="U362" i="31"/>
  <c r="Z362" i="31"/>
  <c r="AG362" i="31"/>
  <c r="V362" i="31"/>
  <c r="T357" i="31"/>
  <c r="X357" i="31"/>
  <c r="AG357" i="31"/>
  <c r="V357" i="31"/>
  <c r="W357" i="31"/>
  <c r="S357" i="31"/>
  <c r="Y357" i="31"/>
  <c r="U356" i="31"/>
  <c r="S356" i="31"/>
  <c r="X356" i="31" s="1"/>
  <c r="T356" i="31"/>
  <c r="Z356" i="31"/>
  <c r="V356" i="31"/>
  <c r="AG356" i="31"/>
  <c r="R350" i="31"/>
  <c r="T349" i="31"/>
  <c r="AG349" i="31"/>
  <c r="S349" i="31"/>
  <c r="X349" i="31" s="1"/>
  <c r="U349" i="31"/>
  <c r="Z349" i="31"/>
  <c r="V349" i="31"/>
  <c r="T341" i="31"/>
  <c r="AG341" i="31"/>
  <c r="V341" i="31"/>
  <c r="W341" i="31"/>
  <c r="AE341" i="31" s="1"/>
  <c r="AF341" i="31" s="1"/>
  <c r="S341" i="31"/>
  <c r="X341" i="31" s="1"/>
  <c r="AB341" i="31" s="1"/>
  <c r="AC341" i="31" s="1"/>
  <c r="AD341" i="31" s="1"/>
  <c r="U340" i="31"/>
  <c r="S340" i="31"/>
  <c r="X340" i="31" s="1"/>
  <c r="T340" i="31"/>
  <c r="Z340" i="31"/>
  <c r="V340" i="31"/>
  <c r="AG340" i="31"/>
  <c r="R334" i="31"/>
  <c r="T333" i="31"/>
  <c r="AG333" i="31"/>
  <c r="S333" i="31"/>
  <c r="Y333" i="31" s="1"/>
  <c r="U333" i="31"/>
  <c r="Z333" i="31"/>
  <c r="V333" i="31"/>
  <c r="T313" i="31"/>
  <c r="AG313" i="31"/>
  <c r="U313" i="31"/>
  <c r="S313" i="31"/>
  <c r="Y313" i="31" s="1"/>
  <c r="V313" i="31"/>
  <c r="W313" i="31"/>
  <c r="AE313" i="31" s="1"/>
  <c r="AF313" i="31" s="1"/>
  <c r="R278" i="31"/>
  <c r="T264" i="31"/>
  <c r="AG264" i="31"/>
  <c r="S264" i="31"/>
  <c r="X264" i="31" s="1"/>
  <c r="AB264" i="31" s="1"/>
  <c r="AC264" i="31" s="1"/>
  <c r="AD264" i="31" s="1"/>
  <c r="U264" i="31"/>
  <c r="Z264" i="31"/>
  <c r="V264" i="31"/>
  <c r="W264" i="31"/>
  <c r="AE264" i="31" s="1"/>
  <c r="AF264" i="31" s="1"/>
  <c r="R204" i="31"/>
  <c r="R418" i="31"/>
  <c r="T408" i="31"/>
  <c r="AG408" i="31"/>
  <c r="U408" i="31"/>
  <c r="R402" i="31"/>
  <c r="R393" i="31"/>
  <c r="V392" i="31"/>
  <c r="U390" i="31"/>
  <c r="V390" i="31"/>
  <c r="Z390" i="31"/>
  <c r="S390" i="31"/>
  <c r="X390" i="31" s="1"/>
  <c r="AB390" i="31" s="1"/>
  <c r="AC390" i="31" s="1"/>
  <c r="AD390" i="31" s="1"/>
  <c r="W390" i="31"/>
  <c r="Z388" i="31"/>
  <c r="U386" i="31"/>
  <c r="V386" i="31"/>
  <c r="Z386" i="31"/>
  <c r="S386" i="31"/>
  <c r="X386" i="31" s="1"/>
  <c r="AB386" i="31" s="1"/>
  <c r="AC386" i="31" s="1"/>
  <c r="AD386" i="31" s="1"/>
  <c r="W386" i="31"/>
  <c r="AE386" i="31" s="1"/>
  <c r="AF386" i="31" s="1"/>
  <c r="Z384" i="31"/>
  <c r="U382" i="31"/>
  <c r="V382" i="31"/>
  <c r="Z382" i="31"/>
  <c r="S382" i="31"/>
  <c r="X382" i="31" s="1"/>
  <c r="AB382" i="31" s="1"/>
  <c r="AC382" i="31" s="1"/>
  <c r="AD382" i="31" s="1"/>
  <c r="W382" i="31"/>
  <c r="AE382" i="31" s="1"/>
  <c r="AF382" i="31" s="1"/>
  <c r="Z380" i="31"/>
  <c r="S376" i="31"/>
  <c r="X376" i="31" s="1"/>
  <c r="W376" i="31"/>
  <c r="AE376" i="31" s="1"/>
  <c r="AF376" i="31" s="1"/>
  <c r="T376" i="31"/>
  <c r="AG376" i="31"/>
  <c r="U376" i="31"/>
  <c r="S372" i="31"/>
  <c r="X372" i="31" s="1"/>
  <c r="W372" i="31"/>
  <c r="AE372" i="31" s="1"/>
  <c r="AF372" i="31" s="1"/>
  <c r="T372" i="31"/>
  <c r="AG372" i="31"/>
  <c r="U372" i="31"/>
  <c r="S368" i="31"/>
  <c r="W368" i="31"/>
  <c r="AE368" i="31" s="1"/>
  <c r="AF368" i="31" s="1"/>
  <c r="T368" i="31"/>
  <c r="X368" i="31"/>
  <c r="AG368" i="31"/>
  <c r="U368" i="31"/>
  <c r="Y368" i="31"/>
  <c r="Z357" i="31"/>
  <c r="U354" i="31"/>
  <c r="X346" i="31"/>
  <c r="Z341" i="31"/>
  <c r="U338" i="31"/>
  <c r="U325" i="31"/>
  <c r="W324" i="31"/>
  <c r="AE324" i="31" s="1"/>
  <c r="AF324" i="31" s="1"/>
  <c r="S322" i="31"/>
  <c r="W322" i="31"/>
  <c r="AE322" i="31" s="1"/>
  <c r="AF322" i="31" s="1"/>
  <c r="V322" i="31"/>
  <c r="X322" i="31"/>
  <c r="T322" i="31"/>
  <c r="Y322" i="31"/>
  <c r="R307" i="31"/>
  <c r="S298" i="31"/>
  <c r="W298" i="31"/>
  <c r="AE298" i="31" s="1"/>
  <c r="AF298" i="31" s="1"/>
  <c r="T298" i="31"/>
  <c r="X298" i="31"/>
  <c r="AG298" i="31"/>
  <c r="Y298" i="31"/>
  <c r="Z298" i="31"/>
  <c r="U298" i="31"/>
  <c r="R291" i="31"/>
  <c r="T281" i="31"/>
  <c r="X281" i="31"/>
  <c r="AG281" i="31"/>
  <c r="U281" i="31"/>
  <c r="Y281" i="31"/>
  <c r="S281" i="31"/>
  <c r="V281" i="31"/>
  <c r="W281" i="31"/>
  <c r="R265" i="31"/>
  <c r="R211" i="31"/>
  <c r="T206" i="31"/>
  <c r="X206" i="31"/>
  <c r="AG206" i="31"/>
  <c r="U206" i="31"/>
  <c r="Y206" i="31"/>
  <c r="V206" i="31"/>
  <c r="S206" i="31"/>
  <c r="W206" i="31"/>
  <c r="AE206" i="31" s="1"/>
  <c r="AF206" i="31" s="1"/>
  <c r="Z206" i="31"/>
  <c r="U197" i="31"/>
  <c r="V197" i="31"/>
  <c r="Z197" i="31"/>
  <c r="S197" i="31"/>
  <c r="X197" i="31" s="1"/>
  <c r="T197" i="31"/>
  <c r="W197" i="31"/>
  <c r="AE197" i="31" s="1"/>
  <c r="AF197" i="31" s="1"/>
  <c r="AG197" i="31"/>
  <c r="U165" i="31"/>
  <c r="V165" i="31"/>
  <c r="Z165" i="31"/>
  <c r="S165" i="31"/>
  <c r="X165" i="31" s="1"/>
  <c r="T165" i="31"/>
  <c r="W165" i="31"/>
  <c r="AE165" i="31" s="1"/>
  <c r="AF165" i="31" s="1"/>
  <c r="AG165" i="31"/>
  <c r="S129" i="31"/>
  <c r="Y129" i="31" s="1"/>
  <c r="W129" i="31"/>
  <c r="AE129" i="31" s="1"/>
  <c r="AF129" i="31" s="1"/>
  <c r="T129" i="31"/>
  <c r="AG129" i="31"/>
  <c r="U129" i="31"/>
  <c r="V129" i="31"/>
  <c r="Z129" i="31"/>
  <c r="T361" i="31"/>
  <c r="AG361" i="31"/>
  <c r="Z360" i="31"/>
  <c r="T360" i="31"/>
  <c r="R359" i="31"/>
  <c r="S358" i="31"/>
  <c r="W358" i="31"/>
  <c r="AE358" i="31" s="1"/>
  <c r="AF358" i="31" s="1"/>
  <c r="AE357" i="31"/>
  <c r="AF357" i="31" s="1"/>
  <c r="U352" i="31"/>
  <c r="T345" i="31"/>
  <c r="AG345" i="31"/>
  <c r="Z344" i="31"/>
  <c r="T344" i="31"/>
  <c r="R343" i="31"/>
  <c r="S342" i="31"/>
  <c r="W342" i="31"/>
  <c r="AE342" i="31" s="1"/>
  <c r="AF342" i="31" s="1"/>
  <c r="U336" i="31"/>
  <c r="T329" i="31"/>
  <c r="X329" i="31"/>
  <c r="AG329" i="31"/>
  <c r="Z328" i="31"/>
  <c r="T328" i="31"/>
  <c r="R327" i="31"/>
  <c r="S326" i="31"/>
  <c r="W326" i="31"/>
  <c r="AE326" i="31" s="1"/>
  <c r="AF326" i="31" s="1"/>
  <c r="R319" i="31"/>
  <c r="S318" i="31"/>
  <c r="X318" i="31" s="1"/>
  <c r="W318" i="31"/>
  <c r="AE318" i="31" s="1"/>
  <c r="AF318" i="31" s="1"/>
  <c r="T318" i="31"/>
  <c r="AG318" i="31"/>
  <c r="V317" i="31"/>
  <c r="T309" i="31"/>
  <c r="X309" i="31"/>
  <c r="AG309" i="31"/>
  <c r="U309" i="31"/>
  <c r="Y309" i="31"/>
  <c r="R303" i="31"/>
  <c r="S302" i="31"/>
  <c r="W302" i="31"/>
  <c r="AE302" i="31" s="1"/>
  <c r="AF302" i="31" s="1"/>
  <c r="T302" i="31"/>
  <c r="X302" i="31"/>
  <c r="AG302" i="31"/>
  <c r="V301" i="31"/>
  <c r="T293" i="31"/>
  <c r="X293" i="31"/>
  <c r="AG293" i="31"/>
  <c r="U293" i="31"/>
  <c r="R287" i="31"/>
  <c r="S286" i="31"/>
  <c r="X286" i="31" s="1"/>
  <c r="W286" i="31"/>
  <c r="AE286" i="31" s="1"/>
  <c r="AF286" i="31" s="1"/>
  <c r="T286" i="31"/>
  <c r="AG286" i="31"/>
  <c r="V285" i="31"/>
  <c r="R262" i="31"/>
  <c r="S261" i="31"/>
  <c r="W261" i="31"/>
  <c r="AE261" i="31" s="1"/>
  <c r="AF261" i="31" s="1"/>
  <c r="T261" i="31"/>
  <c r="AB261" i="31" s="1"/>
  <c r="AC261" i="31" s="1"/>
  <c r="AD261" i="31" s="1"/>
  <c r="Y261" i="31"/>
  <c r="U261" i="31"/>
  <c r="Z261" i="31"/>
  <c r="AG261" i="31"/>
  <c r="V261" i="31"/>
  <c r="R252" i="31"/>
  <c r="R249" i="31"/>
  <c r="T248" i="31"/>
  <c r="AG248" i="31"/>
  <c r="S248" i="31"/>
  <c r="Y248" i="31" s="1"/>
  <c r="U248" i="31"/>
  <c r="Z248" i="31"/>
  <c r="V248" i="31"/>
  <c r="U239" i="31"/>
  <c r="S239" i="31"/>
  <c r="Y239" i="31" s="1"/>
  <c r="T239" i="31"/>
  <c r="Z239" i="31"/>
  <c r="V239" i="31"/>
  <c r="AG239" i="31"/>
  <c r="S219" i="31"/>
  <c r="X219" i="31" s="1"/>
  <c r="W219" i="31"/>
  <c r="AE219" i="31" s="1"/>
  <c r="AF219" i="31" s="1"/>
  <c r="T219" i="31"/>
  <c r="AG219" i="31"/>
  <c r="V219" i="31"/>
  <c r="U219" i="31"/>
  <c r="Z219" i="31"/>
  <c r="R167" i="31"/>
  <c r="Y419" i="31"/>
  <c r="Y415" i="31"/>
  <c r="Y411" i="31"/>
  <c r="Y407" i="31"/>
  <c r="Y403" i="31"/>
  <c r="Y391" i="31"/>
  <c r="AE390" i="31"/>
  <c r="AF390" i="31" s="1"/>
  <c r="Y379" i="31"/>
  <c r="Y367" i="31"/>
  <c r="U364" i="31"/>
  <c r="Y364" i="31"/>
  <c r="V361" i="31"/>
  <c r="V358" i="31"/>
  <c r="R355" i="31"/>
  <c r="AG352" i="31"/>
  <c r="U348" i="31"/>
  <c r="V345" i="31"/>
  <c r="V342" i="31"/>
  <c r="R339" i="31"/>
  <c r="AG336" i="31"/>
  <c r="V336" i="31"/>
  <c r="U332" i="31"/>
  <c r="Y332" i="31"/>
  <c r="V329" i="31"/>
  <c r="V326" i="31"/>
  <c r="R323" i="31"/>
  <c r="T321" i="31"/>
  <c r="AG321" i="31"/>
  <c r="U321" i="31"/>
  <c r="R315" i="31"/>
  <c r="W309" i="31"/>
  <c r="AE309" i="31" s="1"/>
  <c r="AF309" i="31" s="1"/>
  <c r="T305" i="31"/>
  <c r="X305" i="31"/>
  <c r="AG305" i="31"/>
  <c r="U305" i="31"/>
  <c r="Y305" i="31"/>
  <c r="Y302" i="31"/>
  <c r="R299" i="31"/>
  <c r="W293" i="31"/>
  <c r="AE293" i="31" s="1"/>
  <c r="AF293" i="31" s="1"/>
  <c r="T289" i="31"/>
  <c r="X289" i="31"/>
  <c r="AG289" i="31"/>
  <c r="U289" i="31"/>
  <c r="Y289" i="31"/>
  <c r="R283" i="31"/>
  <c r="AE248" i="31"/>
  <c r="AF248" i="31" s="1"/>
  <c r="R246" i="31"/>
  <c r="S245" i="31"/>
  <c r="W245" i="31"/>
  <c r="T245" i="31"/>
  <c r="AB245" i="31" s="1"/>
  <c r="AC245" i="31" s="1"/>
  <c r="AD245" i="31" s="1"/>
  <c r="Y245" i="31"/>
  <c r="U245" i="31"/>
  <c r="Z245" i="31"/>
  <c r="AG245" i="31"/>
  <c r="V245" i="31"/>
  <c r="R236" i="31"/>
  <c r="R233" i="31"/>
  <c r="T232" i="31"/>
  <c r="AG232" i="31"/>
  <c r="S232" i="31"/>
  <c r="Y232" i="31" s="1"/>
  <c r="U232" i="31"/>
  <c r="Z232" i="31"/>
  <c r="V232" i="31"/>
  <c r="U193" i="31"/>
  <c r="V193" i="31"/>
  <c r="Z193" i="31"/>
  <c r="W193" i="31"/>
  <c r="AE193" i="31" s="1"/>
  <c r="AF193" i="31" s="1"/>
  <c r="S193" i="31"/>
  <c r="X193" i="31" s="1"/>
  <c r="T193" i="31"/>
  <c r="AG193" i="31"/>
  <c r="S171" i="31"/>
  <c r="W171" i="31"/>
  <c r="AE171" i="31" s="1"/>
  <c r="AF171" i="31" s="1"/>
  <c r="T171" i="31"/>
  <c r="X171" i="31"/>
  <c r="AG171" i="31"/>
  <c r="V171" i="31"/>
  <c r="Y171" i="31"/>
  <c r="U171" i="31"/>
  <c r="Z171" i="31"/>
  <c r="U139" i="31"/>
  <c r="S139" i="31"/>
  <c r="Y139" i="31" s="1"/>
  <c r="W139" i="31"/>
  <c r="AE139" i="31" s="1"/>
  <c r="AF139" i="31" s="1"/>
  <c r="V139" i="31"/>
  <c r="AG139" i="31"/>
  <c r="Z139" i="31"/>
  <c r="T139" i="31"/>
  <c r="U360" i="31"/>
  <c r="R351" i="31"/>
  <c r="U344" i="31"/>
  <c r="Y344" i="31"/>
  <c r="R335" i="31"/>
  <c r="U328" i="31"/>
  <c r="T317" i="31"/>
  <c r="X317" i="31"/>
  <c r="AG317" i="31"/>
  <c r="U317" i="31"/>
  <c r="Y317" i="31"/>
  <c r="R311" i="31"/>
  <c r="T301" i="31"/>
  <c r="X301" i="31"/>
  <c r="AG301" i="31"/>
  <c r="U301" i="31"/>
  <c r="Y301" i="31"/>
  <c r="R295" i="31"/>
  <c r="T285" i="31"/>
  <c r="X285" i="31"/>
  <c r="AG285" i="31"/>
  <c r="U285" i="31"/>
  <c r="Y285" i="31"/>
  <c r="R279" i="31"/>
  <c r="U271" i="31"/>
  <c r="S271" i="31"/>
  <c r="Y271" i="31" s="1"/>
  <c r="T271" i="31"/>
  <c r="Z271" i="31"/>
  <c r="V271" i="31"/>
  <c r="AG271" i="31"/>
  <c r="AE245" i="31"/>
  <c r="AF245" i="31" s="1"/>
  <c r="R230" i="31"/>
  <c r="S229" i="31"/>
  <c r="X229" i="31" s="1"/>
  <c r="W229" i="31"/>
  <c r="AE229" i="31" s="1"/>
  <c r="AF229" i="31" s="1"/>
  <c r="T229" i="31"/>
  <c r="U229" i="31"/>
  <c r="Z229" i="31"/>
  <c r="AG229" i="31"/>
  <c r="V229" i="31"/>
  <c r="R199" i="31"/>
  <c r="T182" i="31"/>
  <c r="X182" i="31"/>
  <c r="AG182" i="31"/>
  <c r="U182" i="31"/>
  <c r="Y182" i="31"/>
  <c r="V182" i="31"/>
  <c r="W182" i="31"/>
  <c r="AE182" i="31" s="1"/>
  <c r="AF182" i="31" s="1"/>
  <c r="S182" i="31"/>
  <c r="Z182" i="31"/>
  <c r="S151" i="31"/>
  <c r="Y151" i="31" s="1"/>
  <c r="W151" i="31"/>
  <c r="AE151" i="31" s="1"/>
  <c r="AF151" i="31" s="1"/>
  <c r="T151" i="31"/>
  <c r="U151" i="31"/>
  <c r="Z151" i="31"/>
  <c r="AG151" i="31"/>
  <c r="V151" i="31"/>
  <c r="T124" i="31"/>
  <c r="X124" i="31"/>
  <c r="AG124" i="31"/>
  <c r="U124" i="31"/>
  <c r="Z124" i="31"/>
  <c r="V124" i="31"/>
  <c r="W124" i="31"/>
  <c r="AE124" i="31" s="1"/>
  <c r="AF124" i="31" s="1"/>
  <c r="S124" i="31"/>
  <c r="Y124" i="31"/>
  <c r="R274" i="31"/>
  <c r="S273" i="31"/>
  <c r="W273" i="31"/>
  <c r="AE273" i="31" s="1"/>
  <c r="AF273" i="31" s="1"/>
  <c r="U267" i="31"/>
  <c r="Y267" i="31"/>
  <c r="T260" i="31"/>
  <c r="X260" i="31"/>
  <c r="AG260" i="31"/>
  <c r="R258" i="31"/>
  <c r="S257" i="31"/>
  <c r="W257" i="31"/>
  <c r="AE257" i="31" s="1"/>
  <c r="AF257" i="31" s="1"/>
  <c r="U251" i="31"/>
  <c r="Y251" i="31"/>
  <c r="T244" i="31"/>
  <c r="X244" i="31"/>
  <c r="AG244" i="31"/>
  <c r="R242" i="31"/>
  <c r="S241" i="31"/>
  <c r="W241" i="31"/>
  <c r="AE241" i="31" s="1"/>
  <c r="AF241" i="31" s="1"/>
  <c r="U235" i="31"/>
  <c r="Y235" i="31"/>
  <c r="R225" i="31"/>
  <c r="T223" i="31"/>
  <c r="X223" i="31"/>
  <c r="AG223" i="31"/>
  <c r="V223" i="31"/>
  <c r="T214" i="31"/>
  <c r="X214" i="31"/>
  <c r="AG214" i="31"/>
  <c r="U214" i="31"/>
  <c r="Y214" i="31"/>
  <c r="V214" i="31"/>
  <c r="R212" i="31"/>
  <c r="S207" i="31"/>
  <c r="Y207" i="31" s="1"/>
  <c r="W207" i="31"/>
  <c r="AE207" i="31" s="1"/>
  <c r="AF207" i="31" s="1"/>
  <c r="T207" i="31"/>
  <c r="AG207" i="31"/>
  <c r="Z207" i="31"/>
  <c r="U205" i="31"/>
  <c r="V205" i="31"/>
  <c r="Z205" i="31"/>
  <c r="S205" i="31"/>
  <c r="Y205" i="31" s="1"/>
  <c r="U201" i="31"/>
  <c r="Y201" i="31"/>
  <c r="V201" i="31"/>
  <c r="Z201" i="31"/>
  <c r="W201" i="31"/>
  <c r="AE201" i="31" s="1"/>
  <c r="AF201" i="31" s="1"/>
  <c r="S195" i="31"/>
  <c r="X195" i="31" s="1"/>
  <c r="W195" i="31"/>
  <c r="AE195" i="31" s="1"/>
  <c r="AF195" i="31" s="1"/>
  <c r="T195" i="31"/>
  <c r="AG195" i="31"/>
  <c r="V195" i="31"/>
  <c r="U189" i="31"/>
  <c r="V189" i="31"/>
  <c r="Z189" i="31"/>
  <c r="S189" i="31"/>
  <c r="X189" i="31" s="1"/>
  <c r="T189" i="31"/>
  <c r="S179" i="31"/>
  <c r="Y179" i="31" s="1"/>
  <c r="W179" i="31"/>
  <c r="AE179" i="31" s="1"/>
  <c r="AF179" i="31" s="1"/>
  <c r="T179" i="31"/>
  <c r="AG179" i="31"/>
  <c r="V179" i="31"/>
  <c r="T166" i="31"/>
  <c r="X166" i="31"/>
  <c r="AG166" i="31"/>
  <c r="U166" i="31"/>
  <c r="Y166" i="31"/>
  <c r="V166" i="31"/>
  <c r="W166" i="31"/>
  <c r="AE166" i="31" s="1"/>
  <c r="AF166" i="31" s="1"/>
  <c r="R164" i="31"/>
  <c r="T154" i="31"/>
  <c r="X154" i="31"/>
  <c r="AG154" i="31"/>
  <c r="S154" i="31"/>
  <c r="Y154" i="31"/>
  <c r="U154" i="31"/>
  <c r="Z154" i="31"/>
  <c r="V154" i="31"/>
  <c r="W154" i="31"/>
  <c r="AE154" i="31" s="1"/>
  <c r="AF154" i="31" s="1"/>
  <c r="S147" i="31"/>
  <c r="X147" i="31" s="1"/>
  <c r="AB147" i="31" s="1"/>
  <c r="AC147" i="31" s="1"/>
  <c r="AD147" i="31" s="1"/>
  <c r="W147" i="31"/>
  <c r="AE147" i="31" s="1"/>
  <c r="AF147" i="31" s="1"/>
  <c r="U147" i="31"/>
  <c r="Z147" i="31"/>
  <c r="AG147" i="31"/>
  <c r="V147" i="31"/>
  <c r="S145" i="31"/>
  <c r="X145" i="31" s="1"/>
  <c r="W145" i="31"/>
  <c r="AE145" i="31" s="1"/>
  <c r="AF145" i="31" s="1"/>
  <c r="U145" i="31"/>
  <c r="T145" i="31"/>
  <c r="V145" i="31"/>
  <c r="Z145" i="31"/>
  <c r="AG145" i="31"/>
  <c r="R140" i="31"/>
  <c r="S121" i="31"/>
  <c r="Y121" i="31" s="1"/>
  <c r="W121" i="31"/>
  <c r="AE121" i="31" s="1"/>
  <c r="AF121" i="31" s="1"/>
  <c r="U121" i="31"/>
  <c r="Z121" i="31"/>
  <c r="AG121" i="31"/>
  <c r="V121" i="31"/>
  <c r="T121" i="31"/>
  <c r="U118" i="31"/>
  <c r="V118" i="31"/>
  <c r="Z118" i="31"/>
  <c r="S118" i="31"/>
  <c r="X118" i="31" s="1"/>
  <c r="T118" i="31"/>
  <c r="W118" i="31"/>
  <c r="AE118" i="31" s="1"/>
  <c r="AF118" i="31" s="1"/>
  <c r="AG118" i="31"/>
  <c r="V273" i="31"/>
  <c r="T272" i="31"/>
  <c r="X272" i="31"/>
  <c r="AG272" i="31"/>
  <c r="R270" i="31"/>
  <c r="S269" i="31"/>
  <c r="W269" i="31"/>
  <c r="AE269" i="31" s="1"/>
  <c r="AF269" i="31" s="1"/>
  <c r="AG267" i="31"/>
  <c r="V267" i="31"/>
  <c r="U263" i="31"/>
  <c r="Y263" i="31"/>
  <c r="V260" i="31"/>
  <c r="V257" i="31"/>
  <c r="T256" i="31"/>
  <c r="AG256" i="31"/>
  <c r="R254" i="31"/>
  <c r="S253" i="31"/>
  <c r="W253" i="31"/>
  <c r="AE253" i="31" s="1"/>
  <c r="AF253" i="31" s="1"/>
  <c r="AG251" i="31"/>
  <c r="V251" i="31"/>
  <c r="U247" i="31"/>
  <c r="Y247" i="31"/>
  <c r="V244" i="31"/>
  <c r="V241" i="31"/>
  <c r="T240" i="31"/>
  <c r="AG240" i="31"/>
  <c r="R238" i="31"/>
  <c r="AE238" i="31"/>
  <c r="AF238" i="31" s="1"/>
  <c r="S237" i="31"/>
  <c r="W237" i="31"/>
  <c r="AE237" i="31" s="1"/>
  <c r="AF237" i="31" s="1"/>
  <c r="AG235" i="31"/>
  <c r="V235" i="31"/>
  <c r="U231" i="31"/>
  <c r="Y231" i="31"/>
  <c r="T227" i="31"/>
  <c r="X227" i="31"/>
  <c r="AG227" i="31"/>
  <c r="U227" i="31"/>
  <c r="Z227" i="31"/>
  <c r="S224" i="31"/>
  <c r="W224" i="31"/>
  <c r="AE224" i="31" s="1"/>
  <c r="AF224" i="31" s="1"/>
  <c r="U224" i="31"/>
  <c r="Z224" i="31"/>
  <c r="AG224" i="31"/>
  <c r="W223" i="31"/>
  <c r="AE223" i="31" s="1"/>
  <c r="AF223" i="31" s="1"/>
  <c r="T222" i="31"/>
  <c r="U222" i="31"/>
  <c r="V222" i="31"/>
  <c r="R220" i="31"/>
  <c r="AE220" i="31"/>
  <c r="AF220" i="31" s="1"/>
  <c r="S215" i="31"/>
  <c r="Y215" i="31" s="1"/>
  <c r="W215" i="31"/>
  <c r="AE215" i="31" s="1"/>
  <c r="AF215" i="31" s="1"/>
  <c r="T215" i="31"/>
  <c r="AG215" i="31"/>
  <c r="Z215" i="31"/>
  <c r="Z214" i="31"/>
  <c r="U213" i="31"/>
  <c r="V213" i="31"/>
  <c r="Z213" i="31"/>
  <c r="S213" i="31"/>
  <c r="Y213" i="31" s="1"/>
  <c r="U209" i="31"/>
  <c r="Y209" i="31"/>
  <c r="V209" i="31"/>
  <c r="Z209" i="31"/>
  <c r="W209" i="31"/>
  <c r="AE209" i="31" s="1"/>
  <c r="AF209" i="31" s="1"/>
  <c r="S203" i="31"/>
  <c r="Y203" i="31" s="1"/>
  <c r="W203" i="31"/>
  <c r="AE203" i="31" s="1"/>
  <c r="AF203" i="31" s="1"/>
  <c r="T203" i="31"/>
  <c r="AG203" i="31"/>
  <c r="V203" i="31"/>
  <c r="X201" i="31"/>
  <c r="Z195" i="31"/>
  <c r="T190" i="31"/>
  <c r="X190" i="31"/>
  <c r="AG190" i="31"/>
  <c r="U190" i="31"/>
  <c r="Y190" i="31"/>
  <c r="V190" i="31"/>
  <c r="R188" i="31"/>
  <c r="S175" i="31"/>
  <c r="W175" i="31"/>
  <c r="AE175" i="31" s="1"/>
  <c r="AF175" i="31" s="1"/>
  <c r="T175" i="31"/>
  <c r="X175" i="31"/>
  <c r="AG175" i="31"/>
  <c r="Z175" i="31"/>
  <c r="U175" i="31"/>
  <c r="U173" i="31"/>
  <c r="V173" i="31"/>
  <c r="Z173" i="31"/>
  <c r="S173" i="31"/>
  <c r="X173" i="31" s="1"/>
  <c r="T173" i="31"/>
  <c r="W163" i="31"/>
  <c r="T163" i="31"/>
  <c r="V163" i="31"/>
  <c r="Y163" i="31"/>
  <c r="S159" i="31"/>
  <c r="Y159" i="31" s="1"/>
  <c r="W159" i="31"/>
  <c r="AE159" i="31" s="1"/>
  <c r="AF159" i="31" s="1"/>
  <c r="T159" i="31"/>
  <c r="AG159" i="31"/>
  <c r="Z159" i="31"/>
  <c r="U159" i="31"/>
  <c r="U157" i="31"/>
  <c r="Y157" i="31"/>
  <c r="V157" i="31"/>
  <c r="Z157" i="31"/>
  <c r="S157" i="31"/>
  <c r="T157" i="31"/>
  <c r="AB157" i="31" s="1"/>
  <c r="AC157" i="31" s="1"/>
  <c r="AD157" i="31" s="1"/>
  <c r="T150" i="31"/>
  <c r="X150" i="31"/>
  <c r="AG150" i="31"/>
  <c r="U150" i="31"/>
  <c r="Z150" i="31"/>
  <c r="V150" i="31"/>
  <c r="W150" i="31"/>
  <c r="AE150" i="31" s="1"/>
  <c r="AF150" i="31" s="1"/>
  <c r="Y150" i="31"/>
  <c r="Y320" i="31"/>
  <c r="Y316" i="31"/>
  <c r="Y312" i="31"/>
  <c r="Y300" i="31"/>
  <c r="Y296" i="31"/>
  <c r="Y292" i="31"/>
  <c r="Y288" i="31"/>
  <c r="Y284" i="31"/>
  <c r="U275" i="31"/>
  <c r="Y275" i="31"/>
  <c r="AG273" i="31"/>
  <c r="Z273" i="31"/>
  <c r="U273" i="31"/>
  <c r="V272" i="31"/>
  <c r="V269" i="31"/>
  <c r="Z267" i="31"/>
  <c r="T267" i="31"/>
  <c r="AB267" i="31" s="1"/>
  <c r="AC267" i="31" s="1"/>
  <c r="AD267" i="31" s="1"/>
  <c r="R266" i="31"/>
  <c r="AG263" i="31"/>
  <c r="V263" i="31"/>
  <c r="Z260" i="31"/>
  <c r="U260" i="31"/>
  <c r="U259" i="31"/>
  <c r="AG257" i="31"/>
  <c r="Z257" i="31"/>
  <c r="U257" i="31"/>
  <c r="V256" i="31"/>
  <c r="V253" i="31"/>
  <c r="Z251" i="31"/>
  <c r="T251" i="31"/>
  <c r="R250" i="31"/>
  <c r="AG247" i="31"/>
  <c r="V247" i="31"/>
  <c r="Z244" i="31"/>
  <c r="U244" i="31"/>
  <c r="U243" i="31"/>
  <c r="AG241" i="31"/>
  <c r="Z241" i="31"/>
  <c r="U241" i="31"/>
  <c r="V240" i="31"/>
  <c r="V237" i="31"/>
  <c r="Z235" i="31"/>
  <c r="T235" i="31"/>
  <c r="AB235" i="31" s="1"/>
  <c r="AC235" i="31" s="1"/>
  <c r="AD235" i="31" s="1"/>
  <c r="R234" i="31"/>
  <c r="AG231" i="31"/>
  <c r="V231" i="31"/>
  <c r="W227" i="31"/>
  <c r="AE227" i="31" s="1"/>
  <c r="AF227" i="31" s="1"/>
  <c r="X224" i="31"/>
  <c r="AB224" i="31" s="1"/>
  <c r="AC224" i="31" s="1"/>
  <c r="AD224" i="31" s="1"/>
  <c r="U223" i="31"/>
  <c r="Z222" i="31"/>
  <c r="U221" i="31"/>
  <c r="V221" i="31"/>
  <c r="Z221" i="31"/>
  <c r="S221" i="31"/>
  <c r="X221" i="31" s="1"/>
  <c r="U217" i="31"/>
  <c r="Y217" i="31"/>
  <c r="V217" i="31"/>
  <c r="Z217" i="31"/>
  <c r="W217" i="31"/>
  <c r="AE217" i="31" s="1"/>
  <c r="AF217" i="31" s="1"/>
  <c r="W214" i="31"/>
  <c r="AE214" i="31" s="1"/>
  <c r="AF214" i="31" s="1"/>
  <c r="X209" i="31"/>
  <c r="AB209" i="31" s="1"/>
  <c r="AC209" i="31" s="1"/>
  <c r="AD209" i="31" s="1"/>
  <c r="V207" i="31"/>
  <c r="AG205" i="31"/>
  <c r="W205" i="31"/>
  <c r="AE205" i="31" s="1"/>
  <c r="AF205" i="31" s="1"/>
  <c r="Z203" i="31"/>
  <c r="AG201" i="31"/>
  <c r="T201" i="31"/>
  <c r="T198" i="31"/>
  <c r="X198" i="31"/>
  <c r="AG198" i="31"/>
  <c r="U198" i="31"/>
  <c r="Y198" i="31"/>
  <c r="V198" i="31"/>
  <c r="R196" i="31"/>
  <c r="S191" i="31"/>
  <c r="Y191" i="31" s="1"/>
  <c r="W191" i="31"/>
  <c r="AE191" i="31" s="1"/>
  <c r="AF191" i="31" s="1"/>
  <c r="T191" i="31"/>
  <c r="AG191" i="31"/>
  <c r="Z191" i="31"/>
  <c r="Z190" i="31"/>
  <c r="S187" i="31"/>
  <c r="Y187" i="31" s="1"/>
  <c r="W187" i="31"/>
  <c r="AE187" i="31" s="1"/>
  <c r="AF187" i="31" s="1"/>
  <c r="T187" i="31"/>
  <c r="AG187" i="31"/>
  <c r="V187" i="31"/>
  <c r="S183" i="31"/>
  <c r="Y183" i="31" s="1"/>
  <c r="W183" i="31"/>
  <c r="AE183" i="31" s="1"/>
  <c r="AF183" i="31" s="1"/>
  <c r="T183" i="31"/>
  <c r="AG183" i="31"/>
  <c r="Z183" i="31"/>
  <c r="U183" i="31"/>
  <c r="U181" i="31"/>
  <c r="Y181" i="31"/>
  <c r="V181" i="31"/>
  <c r="Z181" i="31"/>
  <c r="S181" i="31"/>
  <c r="T181" i="31"/>
  <c r="AB181" i="31" s="1"/>
  <c r="AC181" i="31" s="1"/>
  <c r="AD181" i="31" s="1"/>
  <c r="Z179" i="31"/>
  <c r="T174" i="31"/>
  <c r="AG174" i="31"/>
  <c r="U174" i="31"/>
  <c r="V174" i="31"/>
  <c r="W174" i="31"/>
  <c r="AE174" i="31" s="1"/>
  <c r="AF174" i="31" s="1"/>
  <c r="R172" i="31"/>
  <c r="Z166" i="31"/>
  <c r="T158" i="31"/>
  <c r="X158" i="31"/>
  <c r="AG158" i="31"/>
  <c r="U158" i="31"/>
  <c r="V158" i="31"/>
  <c r="W158" i="31"/>
  <c r="AE158" i="31" s="1"/>
  <c r="AF158" i="31" s="1"/>
  <c r="R132" i="31"/>
  <c r="U185" i="31"/>
  <c r="Y185" i="31"/>
  <c r="V185" i="31"/>
  <c r="Z185" i="31"/>
  <c r="U177" i="31"/>
  <c r="Y177" i="31"/>
  <c r="V177" i="31"/>
  <c r="Z177" i="31"/>
  <c r="U169" i="31"/>
  <c r="Y169" i="31"/>
  <c r="V169" i="31"/>
  <c r="Z169" i="31"/>
  <c r="U161" i="31"/>
  <c r="V161" i="31"/>
  <c r="Z161" i="31"/>
  <c r="R155" i="31"/>
  <c r="R148" i="31"/>
  <c r="S137" i="31"/>
  <c r="W137" i="31"/>
  <c r="U137" i="31"/>
  <c r="Y137" i="31"/>
  <c r="T137" i="31"/>
  <c r="AB137" i="31" s="1"/>
  <c r="AC137" i="31" s="1"/>
  <c r="AD137" i="31" s="1"/>
  <c r="V137" i="31"/>
  <c r="R134" i="31"/>
  <c r="AE134" i="31"/>
  <c r="AF134" i="31" s="1"/>
  <c r="U226" i="31"/>
  <c r="Y226" i="31"/>
  <c r="T218" i="31"/>
  <c r="X218" i="31"/>
  <c r="AG218" i="31"/>
  <c r="U218" i="31"/>
  <c r="Y218" i="31"/>
  <c r="R216" i="31"/>
  <c r="T210" i="31"/>
  <c r="X210" i="31"/>
  <c r="AG210" i="31"/>
  <c r="U210" i="31"/>
  <c r="Y210" i="31"/>
  <c r="R208" i="31"/>
  <c r="T202" i="31"/>
  <c r="X202" i="31"/>
  <c r="AG202" i="31"/>
  <c r="U202" i="31"/>
  <c r="Y202" i="31"/>
  <c r="R200" i="31"/>
  <c r="T194" i="31"/>
  <c r="X194" i="31"/>
  <c r="AG194" i="31"/>
  <c r="U194" i="31"/>
  <c r="Y194" i="31"/>
  <c r="R192" i="31"/>
  <c r="T186" i="31"/>
  <c r="AG186" i="31"/>
  <c r="U186" i="31"/>
  <c r="Y186" i="31"/>
  <c r="W185" i="31"/>
  <c r="AE185" i="31" s="1"/>
  <c r="AF185" i="31" s="1"/>
  <c r="R184" i="31"/>
  <c r="T178" i="31"/>
  <c r="AG178" i="31"/>
  <c r="U178" i="31"/>
  <c r="W177" i="31"/>
  <c r="AE177" i="31" s="1"/>
  <c r="AF177" i="31" s="1"/>
  <c r="R176" i="31"/>
  <c r="T170" i="31"/>
  <c r="AG170" i="31"/>
  <c r="U170" i="31"/>
  <c r="W169" i="31"/>
  <c r="AE169" i="31" s="1"/>
  <c r="AF169" i="31" s="1"/>
  <c r="R168" i="31"/>
  <c r="T162" i="31"/>
  <c r="X162" i="31"/>
  <c r="AG162" i="31"/>
  <c r="U162" i="31"/>
  <c r="Y162" i="31"/>
  <c r="W161" i="31"/>
  <c r="AE161" i="31" s="1"/>
  <c r="AF161" i="31" s="1"/>
  <c r="R160" i="31"/>
  <c r="R152" i="31"/>
  <c r="AE221" i="31"/>
  <c r="AF221" i="31" s="1"/>
  <c r="AE213" i="31"/>
  <c r="AF213" i="31" s="1"/>
  <c r="AE189" i="31"/>
  <c r="AF189" i="31" s="1"/>
  <c r="AE181" i="31"/>
  <c r="AF181" i="31" s="1"/>
  <c r="AE173" i="31"/>
  <c r="AF173" i="31" s="1"/>
  <c r="AE157" i="31"/>
  <c r="AF157" i="31" s="1"/>
  <c r="W156" i="31"/>
  <c r="AE156" i="31" s="1"/>
  <c r="AF156" i="31" s="1"/>
  <c r="U153" i="31"/>
  <c r="X149" i="31"/>
  <c r="AB149" i="31" s="1"/>
  <c r="AC149" i="31" s="1"/>
  <c r="AD149" i="31" s="1"/>
  <c r="R144" i="31"/>
  <c r="S141" i="31"/>
  <c r="W141" i="31"/>
  <c r="AE141" i="31" s="1"/>
  <c r="AF141" i="31" s="1"/>
  <c r="U141" i="31"/>
  <c r="Y141" i="31"/>
  <c r="R136" i="31"/>
  <c r="S133" i="31"/>
  <c r="W133" i="31"/>
  <c r="AE133" i="31" s="1"/>
  <c r="AF133" i="31" s="1"/>
  <c r="U133" i="31"/>
  <c r="Y133" i="31"/>
  <c r="R126" i="31"/>
  <c r="S125" i="31"/>
  <c r="W125" i="31"/>
  <c r="AE125" i="31" s="1"/>
  <c r="AF125" i="31" s="1"/>
  <c r="T125" i="31"/>
  <c r="AB125" i="31" s="1"/>
  <c r="AC125" i="31" s="1"/>
  <c r="AD125" i="31" s="1"/>
  <c r="Y125" i="31"/>
  <c r="U125" i="31"/>
  <c r="Z125" i="31"/>
  <c r="AG125" i="31"/>
  <c r="V125" i="31"/>
  <c r="U110" i="31"/>
  <c r="V110" i="31"/>
  <c r="Z110" i="31"/>
  <c r="S110" i="31"/>
  <c r="X110" i="31" s="1"/>
  <c r="T110" i="31"/>
  <c r="W110" i="31"/>
  <c r="AE110" i="31" s="1"/>
  <c r="AF110" i="31" s="1"/>
  <c r="S108" i="31"/>
  <c r="X108" i="31" s="1"/>
  <c r="W108" i="31"/>
  <c r="AE108" i="31" s="1"/>
  <c r="AF108" i="31" s="1"/>
  <c r="T108" i="31"/>
  <c r="AG108" i="31"/>
  <c r="V108" i="31"/>
  <c r="Z108" i="31"/>
  <c r="R104" i="31"/>
  <c r="U149" i="31"/>
  <c r="Y149" i="31"/>
  <c r="R146" i="31"/>
  <c r="U143" i="31"/>
  <c r="S143" i="31"/>
  <c r="X143" i="31" s="1"/>
  <c r="AB143" i="31" s="1"/>
  <c r="AC143" i="31" s="1"/>
  <c r="AD143" i="31" s="1"/>
  <c r="W143" i="31"/>
  <c r="AE143" i="31" s="1"/>
  <c r="AF143" i="31" s="1"/>
  <c r="R138" i="31"/>
  <c r="U135" i="31"/>
  <c r="S135" i="31"/>
  <c r="X135" i="31" s="1"/>
  <c r="AB135" i="31" s="1"/>
  <c r="AC135" i="31" s="1"/>
  <c r="AD135" i="31" s="1"/>
  <c r="W135" i="31"/>
  <c r="AE135" i="31" s="1"/>
  <c r="AF135" i="31" s="1"/>
  <c r="AB133" i="31"/>
  <c r="AC133" i="31" s="1"/>
  <c r="AD133" i="31" s="1"/>
  <c r="R130" i="31"/>
  <c r="T128" i="31"/>
  <c r="S128" i="31"/>
  <c r="X128" i="31"/>
  <c r="AG128" i="31"/>
  <c r="U128" i="31"/>
  <c r="Y128" i="31"/>
  <c r="V128" i="31"/>
  <c r="Z128" i="31"/>
  <c r="U102" i="31"/>
  <c r="V102" i="31"/>
  <c r="Z102" i="31"/>
  <c r="S102" i="31"/>
  <c r="X102" i="31" s="1"/>
  <c r="T102" i="31"/>
  <c r="W102" i="31"/>
  <c r="AE102" i="31" s="1"/>
  <c r="AF102" i="31" s="1"/>
  <c r="R112" i="31"/>
  <c r="AG110" i="31"/>
  <c r="S96" i="31"/>
  <c r="X96" i="31" s="1"/>
  <c r="W96" i="31"/>
  <c r="AE96" i="31" s="1"/>
  <c r="AF96" i="31" s="1"/>
  <c r="T96" i="31"/>
  <c r="AG96" i="31"/>
  <c r="U96" i="31"/>
  <c r="V96" i="31"/>
  <c r="Z96" i="31"/>
  <c r="T87" i="31"/>
  <c r="X87" i="31"/>
  <c r="AG87" i="31"/>
  <c r="U87" i="31"/>
  <c r="Y87" i="31"/>
  <c r="S87" i="31"/>
  <c r="V87" i="31"/>
  <c r="W87" i="31"/>
  <c r="AE87" i="31" s="1"/>
  <c r="AF87" i="31" s="1"/>
  <c r="Z87" i="31"/>
  <c r="W131" i="31"/>
  <c r="AE131" i="31" s="1"/>
  <c r="AF131" i="31" s="1"/>
  <c r="S131" i="31"/>
  <c r="X131" i="31" s="1"/>
  <c r="X127" i="31"/>
  <c r="R122" i="31"/>
  <c r="Y120" i="31"/>
  <c r="T119" i="31"/>
  <c r="X119" i="31"/>
  <c r="U119" i="31"/>
  <c r="R117" i="31"/>
  <c r="R116" i="31"/>
  <c r="T111" i="31"/>
  <c r="X111" i="31"/>
  <c r="U111" i="31"/>
  <c r="Y111" i="31"/>
  <c r="R109" i="31"/>
  <c r="V107" i="31"/>
  <c r="T103" i="31"/>
  <c r="X103" i="31"/>
  <c r="AG103" i="31"/>
  <c r="U103" i="31"/>
  <c r="Y103" i="31"/>
  <c r="R101" i="31"/>
  <c r="S92" i="31"/>
  <c r="Y92" i="31" s="1"/>
  <c r="W92" i="31"/>
  <c r="AE92" i="31" s="1"/>
  <c r="AF92" i="31" s="1"/>
  <c r="V92" i="31"/>
  <c r="T92" i="31"/>
  <c r="R91" i="31"/>
  <c r="S88" i="31"/>
  <c r="W88" i="31"/>
  <c r="AE88" i="31" s="1"/>
  <c r="AF88" i="31" s="1"/>
  <c r="T88" i="31"/>
  <c r="X88" i="31"/>
  <c r="Y88" i="31"/>
  <c r="U88" i="31"/>
  <c r="Z88" i="31"/>
  <c r="AG88" i="31"/>
  <c r="T79" i="31"/>
  <c r="X79" i="31"/>
  <c r="AG79" i="31"/>
  <c r="V79" i="31"/>
  <c r="W79" i="31"/>
  <c r="AE79" i="31" s="1"/>
  <c r="AF79" i="31" s="1"/>
  <c r="S79" i="31"/>
  <c r="Y79" i="31"/>
  <c r="U79" i="31"/>
  <c r="Z79" i="31"/>
  <c r="U127" i="31"/>
  <c r="Y127" i="31"/>
  <c r="T120" i="31"/>
  <c r="X120" i="31"/>
  <c r="AG120" i="31"/>
  <c r="U114" i="31"/>
  <c r="Y114" i="31"/>
  <c r="V114" i="31"/>
  <c r="Z114" i="31"/>
  <c r="U106" i="31"/>
  <c r="Y106" i="31"/>
  <c r="V106" i="31"/>
  <c r="Z106" i="31"/>
  <c r="S100" i="31"/>
  <c r="W100" i="31"/>
  <c r="T100" i="31"/>
  <c r="X100" i="31"/>
  <c r="AG100" i="31"/>
  <c r="U100" i="31"/>
  <c r="Y100" i="31"/>
  <c r="U98" i="31"/>
  <c r="Y98" i="31"/>
  <c r="V98" i="31"/>
  <c r="Z98" i="31"/>
  <c r="S98" i="31"/>
  <c r="W98" i="31"/>
  <c r="AE98" i="31" s="1"/>
  <c r="AF98" i="31" s="1"/>
  <c r="T95" i="31"/>
  <c r="X95" i="31"/>
  <c r="V95" i="31"/>
  <c r="AG95" i="31"/>
  <c r="W95" i="31"/>
  <c r="AE95" i="31" s="1"/>
  <c r="AF95" i="31" s="1"/>
  <c r="S95" i="31"/>
  <c r="Y95" i="31"/>
  <c r="U94" i="31"/>
  <c r="S94" i="31"/>
  <c r="Y94" i="31" s="1"/>
  <c r="T94" i="31"/>
  <c r="Z94" i="31"/>
  <c r="V94" i="31"/>
  <c r="AG94" i="31"/>
  <c r="AG127" i="31"/>
  <c r="V127" i="31"/>
  <c r="U123" i="31"/>
  <c r="V120" i="31"/>
  <c r="T115" i="31"/>
  <c r="AG115" i="31"/>
  <c r="U115" i="31"/>
  <c r="W114" i="31"/>
  <c r="R113" i="31"/>
  <c r="T107" i="31"/>
  <c r="X107" i="31"/>
  <c r="AG107" i="31"/>
  <c r="U107" i="31"/>
  <c r="Y107" i="31"/>
  <c r="R105" i="31"/>
  <c r="R97" i="31"/>
  <c r="Z92" i="31"/>
  <c r="R84" i="31"/>
  <c r="U78" i="31"/>
  <c r="S78" i="31"/>
  <c r="Y78" i="31" s="1"/>
  <c r="T78" i="31"/>
  <c r="Z78" i="31"/>
  <c r="V78" i="31"/>
  <c r="AG78" i="31"/>
  <c r="W78" i="31"/>
  <c r="AE78" i="31" s="1"/>
  <c r="AF78" i="31" s="1"/>
  <c r="U90" i="31"/>
  <c r="R72" i="31"/>
  <c r="R71" i="31"/>
  <c r="R49" i="31"/>
  <c r="T36" i="31"/>
  <c r="AG36" i="31"/>
  <c r="U36" i="31"/>
  <c r="Z36" i="31"/>
  <c r="S36" i="31"/>
  <c r="X36" i="31" s="1"/>
  <c r="AB36" i="31" s="1"/>
  <c r="AC36" i="31" s="1"/>
  <c r="AD36" i="31" s="1"/>
  <c r="V36" i="31"/>
  <c r="W36" i="31"/>
  <c r="AE36" i="31" s="1"/>
  <c r="AF36" i="31" s="1"/>
  <c r="R21" i="31"/>
  <c r="AE114" i="31"/>
  <c r="AF114" i="31" s="1"/>
  <c r="AE106" i="31"/>
  <c r="AF106" i="31" s="1"/>
  <c r="Y99" i="31"/>
  <c r="U99" i="31"/>
  <c r="R93" i="31"/>
  <c r="AG90" i="31"/>
  <c r="V90" i="31"/>
  <c r="R61" i="31"/>
  <c r="R58" i="31"/>
  <c r="R43" i="31"/>
  <c r="T32" i="31"/>
  <c r="AG32" i="31"/>
  <c r="V32" i="31"/>
  <c r="S32" i="31"/>
  <c r="X32" i="31" s="1"/>
  <c r="Z32" i="31"/>
  <c r="U32" i="31"/>
  <c r="W32" i="31"/>
  <c r="AE32" i="31" s="1"/>
  <c r="AF32" i="31" s="1"/>
  <c r="AG99" i="31"/>
  <c r="X99" i="31"/>
  <c r="Z90" i="31"/>
  <c r="T90" i="31"/>
  <c r="R89" i="31"/>
  <c r="R85" i="31"/>
  <c r="S76" i="31"/>
  <c r="X76" i="31" s="1"/>
  <c r="W76" i="31"/>
  <c r="AE76" i="31" s="1"/>
  <c r="AF76" i="31" s="1"/>
  <c r="V76" i="31"/>
  <c r="T76" i="31"/>
  <c r="R75" i="31"/>
  <c r="T69" i="31"/>
  <c r="AG69" i="31"/>
  <c r="V69" i="31"/>
  <c r="S69" i="31"/>
  <c r="Y69" i="31" s="1"/>
  <c r="Z69" i="31"/>
  <c r="U69" i="31"/>
  <c r="W69" i="31"/>
  <c r="AE69" i="31" s="1"/>
  <c r="AF69" i="31" s="1"/>
  <c r="S66" i="31"/>
  <c r="Y66" i="31" s="1"/>
  <c r="W66" i="31"/>
  <c r="AE66" i="31" s="1"/>
  <c r="AF66" i="31" s="1"/>
  <c r="V66" i="31"/>
  <c r="T66" i="31"/>
  <c r="Z66" i="31"/>
  <c r="U66" i="31"/>
  <c r="T83" i="31"/>
  <c r="Z82" i="31"/>
  <c r="T82" i="31"/>
  <c r="R81" i="31"/>
  <c r="S80" i="31"/>
  <c r="W80" i="31"/>
  <c r="AE80" i="31" s="1"/>
  <c r="AF80" i="31" s="1"/>
  <c r="U74" i="31"/>
  <c r="Y74" i="31"/>
  <c r="S70" i="31"/>
  <c r="Y70" i="31" s="1"/>
  <c r="W70" i="31"/>
  <c r="AE70" i="31" s="1"/>
  <c r="AF70" i="31" s="1"/>
  <c r="U70" i="31"/>
  <c r="Z70" i="31"/>
  <c r="AG70" i="31"/>
  <c r="V68" i="31"/>
  <c r="U65" i="31"/>
  <c r="U64" i="31"/>
  <c r="Y64" i="31"/>
  <c r="T64" i="31"/>
  <c r="Z64" i="31"/>
  <c r="R62" i="31"/>
  <c r="R59" i="31"/>
  <c r="W57" i="31"/>
  <c r="AE57" i="31" s="1"/>
  <c r="AF57" i="31" s="1"/>
  <c r="S54" i="31"/>
  <c r="W54" i="31"/>
  <c r="AE54" i="31" s="1"/>
  <c r="AF54" i="31" s="1"/>
  <c r="U54" i="31"/>
  <c r="Z54" i="31"/>
  <c r="AG54" i="31"/>
  <c r="V54" i="31"/>
  <c r="W52" i="31"/>
  <c r="AE52" i="31" s="1"/>
  <c r="AF52" i="31" s="1"/>
  <c r="R34" i="31"/>
  <c r="Y86" i="31"/>
  <c r="AG83" i="31"/>
  <c r="V83" i="31"/>
  <c r="X82" i="31"/>
  <c r="V80" i="31"/>
  <c r="R77" i="31"/>
  <c r="AG74" i="31"/>
  <c r="V74" i="31"/>
  <c r="R67" i="31"/>
  <c r="Z65" i="31"/>
  <c r="R55" i="31"/>
  <c r="AG52" i="31"/>
  <c r="AE40" i="31"/>
  <c r="AF40" i="31" s="1"/>
  <c r="R40" i="31"/>
  <c r="S29" i="31"/>
  <c r="W29" i="31"/>
  <c r="AE29" i="31" s="1"/>
  <c r="AF29" i="31" s="1"/>
  <c r="V29" i="31"/>
  <c r="T29" i="31"/>
  <c r="Z29" i="31"/>
  <c r="U29" i="31"/>
  <c r="X29" i="31"/>
  <c r="U82" i="31"/>
  <c r="Y82" i="31"/>
  <c r="R73" i="31"/>
  <c r="U68" i="31"/>
  <c r="Y68" i="31"/>
  <c r="S68" i="31"/>
  <c r="X68" i="31"/>
  <c r="T65" i="31"/>
  <c r="X65" i="31"/>
  <c r="AG65" i="31"/>
  <c r="W65" i="31"/>
  <c r="AE65" i="31" s="1"/>
  <c r="AF65" i="31" s="1"/>
  <c r="T57" i="31"/>
  <c r="X57" i="31"/>
  <c r="AG57" i="31"/>
  <c r="U57" i="31"/>
  <c r="Z57" i="31"/>
  <c r="V57" i="31"/>
  <c r="AB54" i="31"/>
  <c r="AC54" i="31" s="1"/>
  <c r="AD54" i="31" s="1"/>
  <c r="U52" i="31"/>
  <c r="Y52" i="31"/>
  <c r="S52" i="31"/>
  <c r="X52" i="31"/>
  <c r="T52" i="31"/>
  <c r="Z52" i="31"/>
  <c r="U48" i="31"/>
  <c r="Y48" i="31"/>
  <c r="T48" i="31"/>
  <c r="AB48" i="31" s="1"/>
  <c r="AC48" i="31" s="1"/>
  <c r="AD48" i="31" s="1"/>
  <c r="Z48" i="31"/>
  <c r="V48" i="31"/>
  <c r="AG48" i="31"/>
  <c r="R46" i="31"/>
  <c r="AE46" i="31"/>
  <c r="AF46" i="31" s="1"/>
  <c r="T45" i="31"/>
  <c r="X45" i="31"/>
  <c r="AG45" i="31"/>
  <c r="S45" i="31"/>
  <c r="Y45" i="31"/>
  <c r="U45" i="31"/>
  <c r="Z45" i="31"/>
  <c r="V45" i="31"/>
  <c r="T24" i="31"/>
  <c r="X24" i="31"/>
  <c r="AG24" i="31"/>
  <c r="S24" i="31"/>
  <c r="Y24" i="31"/>
  <c r="U24" i="31"/>
  <c r="V24" i="31"/>
  <c r="W24" i="31"/>
  <c r="R38" i="31"/>
  <c r="AE38" i="31"/>
  <c r="AF38" i="31" s="1"/>
  <c r="S33" i="31"/>
  <c r="W33" i="31"/>
  <c r="U33" i="31"/>
  <c r="Z33" i="31"/>
  <c r="AG33" i="31"/>
  <c r="U27" i="31"/>
  <c r="Y27" i="31"/>
  <c r="T27" i="31"/>
  <c r="AB27" i="31" s="1"/>
  <c r="AC27" i="31" s="1"/>
  <c r="AD27" i="31" s="1"/>
  <c r="Z27" i="31"/>
  <c r="AE24" i="31"/>
  <c r="AF24" i="31" s="1"/>
  <c r="T20" i="31"/>
  <c r="X20" i="31"/>
  <c r="AG20" i="31"/>
  <c r="U20" i="31"/>
  <c r="Z20" i="31"/>
  <c r="R51" i="31"/>
  <c r="S50" i="31"/>
  <c r="W50" i="31"/>
  <c r="AE50" i="31" s="1"/>
  <c r="AF50" i="31" s="1"/>
  <c r="U44" i="31"/>
  <c r="Y44" i="31"/>
  <c r="S41" i="31"/>
  <c r="W41" i="31"/>
  <c r="AE41" i="31" s="1"/>
  <c r="AF41" i="31" s="1"/>
  <c r="X41" i="31"/>
  <c r="AB41" i="31" s="1"/>
  <c r="AC41" i="31" s="1"/>
  <c r="AD41" i="31" s="1"/>
  <c r="AB39" i="31"/>
  <c r="AC39" i="31" s="1"/>
  <c r="AD39" i="31" s="1"/>
  <c r="U39" i="31"/>
  <c r="Y39" i="31"/>
  <c r="V39" i="31"/>
  <c r="AG39" i="31"/>
  <c r="S37" i="31"/>
  <c r="W37" i="31"/>
  <c r="AE37" i="31" s="1"/>
  <c r="AF37" i="31" s="1"/>
  <c r="T37" i="31"/>
  <c r="Y37" i="31"/>
  <c r="X33" i="31"/>
  <c r="AB33" i="31" s="1"/>
  <c r="AC33" i="31" s="1"/>
  <c r="AD33" i="31" s="1"/>
  <c r="R30" i="31"/>
  <c r="W27" i="31"/>
  <c r="R22" i="31"/>
  <c r="W20" i="31"/>
  <c r="AE20" i="31" s="1"/>
  <c r="AF20" i="31" s="1"/>
  <c r="R63" i="31"/>
  <c r="V60" i="31"/>
  <c r="U56" i="31"/>
  <c r="Y56" i="31"/>
  <c r="V50" i="31"/>
  <c r="R47" i="31"/>
  <c r="AG44" i="31"/>
  <c r="V44" i="31"/>
  <c r="V41" i="31"/>
  <c r="W39" i="31"/>
  <c r="AE39" i="31" s="1"/>
  <c r="AF39" i="31" s="1"/>
  <c r="AG37" i="31"/>
  <c r="X37" i="31"/>
  <c r="V33" i="31"/>
  <c r="U31" i="31"/>
  <c r="Y31" i="31"/>
  <c r="S31" i="31"/>
  <c r="X31" i="31"/>
  <c r="AB31" i="31" s="1"/>
  <c r="AC31" i="31" s="1"/>
  <c r="AD31" i="31" s="1"/>
  <c r="T28" i="31"/>
  <c r="X28" i="31"/>
  <c r="AG28" i="31"/>
  <c r="W28" i="31"/>
  <c r="AE28" i="31" s="1"/>
  <c r="AF28" i="31" s="1"/>
  <c r="V27" i="31"/>
  <c r="S25" i="31"/>
  <c r="Y25" i="31" s="1"/>
  <c r="W25" i="31"/>
  <c r="AE25" i="31" s="1"/>
  <c r="AF25" i="31" s="1"/>
  <c r="U23" i="31"/>
  <c r="Y23" i="31"/>
  <c r="V23" i="31"/>
  <c r="AG23" i="31"/>
  <c r="V20" i="31"/>
  <c r="U35" i="31"/>
  <c r="Y35" i="31"/>
  <c r="R26" i="31"/>
  <c r="E114" i="42"/>
  <c r="AC1722" i="31" s="1"/>
  <c r="AD1722" i="31" s="1"/>
  <c r="E115" i="42"/>
  <c r="AC1643" i="31" s="1"/>
  <c r="AD1643" i="31" s="1"/>
  <c r="E116" i="42"/>
  <c r="AC1670" i="31" s="1"/>
  <c r="AD1670" i="31" s="1"/>
  <c r="E117" i="42"/>
  <c r="AC1603" i="31" s="1"/>
  <c r="AD1603" i="31" s="1"/>
  <c r="E118" i="42"/>
  <c r="AC1711" i="31" s="1"/>
  <c r="AD1711" i="31" s="1"/>
  <c r="E119" i="42"/>
  <c r="AC1709" i="31" s="1"/>
  <c r="AD1709" i="31" s="1"/>
  <c r="E120" i="42"/>
  <c r="AC1704" i="31" s="1"/>
  <c r="AD1704" i="31" s="1"/>
  <c r="E121" i="42"/>
  <c r="AC1723" i="31" s="1"/>
  <c r="AD1723" i="31" s="1"/>
  <c r="E122" i="42"/>
  <c r="E123" i="42"/>
  <c r="AC1725" i="31" s="1"/>
  <c r="AD1725" i="31" s="1"/>
  <c r="E124" i="42"/>
  <c r="AC1748" i="31" s="1"/>
  <c r="AD1748" i="31" s="1"/>
  <c r="E125" i="42"/>
  <c r="AC1710" i="31" s="1"/>
  <c r="AD1710" i="31" s="1"/>
  <c r="AC1754" i="31"/>
  <c r="AD1754" i="31" s="1"/>
  <c r="X348" i="31" l="1"/>
  <c r="X222" i="31"/>
  <c r="Y387" i="31"/>
  <c r="U464" i="31"/>
  <c r="X655" i="31"/>
  <c r="AB655" i="31" s="1"/>
  <c r="AC655" i="31" s="1"/>
  <c r="AD655" i="31" s="1"/>
  <c r="AB663" i="31"/>
  <c r="AC663" i="31" s="1"/>
  <c r="AD663" i="31" s="1"/>
  <c r="X707" i="31"/>
  <c r="AB707" i="31" s="1"/>
  <c r="AC707" i="31" s="1"/>
  <c r="AD707" i="31" s="1"/>
  <c r="Y639" i="31"/>
  <c r="Y735" i="31"/>
  <c r="T735" i="31"/>
  <c r="U739" i="31"/>
  <c r="X779" i="31"/>
  <c r="AG896" i="31"/>
  <c r="U920" i="31"/>
  <c r="U942" i="31"/>
  <c r="AB1110" i="31"/>
  <c r="AC1110" i="31" s="1"/>
  <c r="AD1110" i="31" s="1"/>
  <c r="AB1126" i="31"/>
  <c r="AC1126" i="31" s="1"/>
  <c r="AD1126" i="31" s="1"/>
  <c r="U1314" i="31"/>
  <c r="Y1273" i="31"/>
  <c r="V1314" i="31"/>
  <c r="AB141" i="31"/>
  <c r="AC141" i="31" s="1"/>
  <c r="AD141" i="31" s="1"/>
  <c r="Z739" i="31"/>
  <c r="Y338" i="31"/>
  <c r="X1728" i="31"/>
  <c r="X308" i="31"/>
  <c r="U404" i="31"/>
  <c r="X546" i="31"/>
  <c r="AB546" i="31" s="1"/>
  <c r="AC546" i="31" s="1"/>
  <c r="AD546" i="31" s="1"/>
  <c r="U735" i="31"/>
  <c r="Y734" i="31"/>
  <c r="T739" i="31"/>
  <c r="W896" i="31"/>
  <c r="W920" i="31"/>
  <c r="X967" i="31"/>
  <c r="AB1062" i="31"/>
  <c r="AC1062" i="31" s="1"/>
  <c r="AD1062" i="31" s="1"/>
  <c r="Y1194" i="31"/>
  <c r="AB995" i="31"/>
  <c r="AC995" i="31" s="1"/>
  <c r="AD995" i="31" s="1"/>
  <c r="AG1314" i="31"/>
  <c r="AB1544" i="31"/>
  <c r="S1470" i="31"/>
  <c r="Y277" i="31"/>
  <c r="Y280" i="31"/>
  <c r="Y371" i="31"/>
  <c r="Y651" i="31"/>
  <c r="Y915" i="31"/>
  <c r="Y920" i="31"/>
  <c r="S896" i="31"/>
  <c r="V942" i="31"/>
  <c r="AB1222" i="31"/>
  <c r="AC1222" i="31" s="1"/>
  <c r="AD1222" i="31" s="1"/>
  <c r="X1314" i="31"/>
  <c r="Y1253" i="31"/>
  <c r="Y1297" i="31"/>
  <c r="U1567" i="31"/>
  <c r="AB1782" i="31"/>
  <c r="AC1782" i="31" s="1"/>
  <c r="AD1782" i="31" s="1"/>
  <c r="W1314" i="31"/>
  <c r="AB1781" i="31"/>
  <c r="AC1781" i="31" s="1"/>
  <c r="AD1781" i="31" s="1"/>
  <c r="Z1314" i="31"/>
  <c r="X517" i="31"/>
  <c r="AB517" i="31" s="1"/>
  <c r="AC517" i="31" s="1"/>
  <c r="AD517" i="31" s="1"/>
  <c r="AB963" i="31"/>
  <c r="AC963" i="31" s="1"/>
  <c r="AD963" i="31" s="1"/>
  <c r="AB1450" i="31"/>
  <c r="AC1450" i="31" s="1"/>
  <c r="AD1450" i="31" s="1"/>
  <c r="AB1106" i="31"/>
  <c r="AC1106" i="31" s="1"/>
  <c r="AD1106" i="31" s="1"/>
  <c r="X698" i="31"/>
  <c r="AB1593" i="31"/>
  <c r="AC1593" i="31" s="1"/>
  <c r="AD1593" i="31" s="1"/>
  <c r="AB259" i="31"/>
  <c r="AC259" i="31" s="1"/>
  <c r="AD259" i="31" s="1"/>
  <c r="AB463" i="31"/>
  <c r="AC463" i="31" s="1"/>
  <c r="AD463" i="31" s="1"/>
  <c r="Y1364" i="31"/>
  <c r="AB1405" i="31"/>
  <c r="AC1405" i="31" s="1"/>
  <c r="AD1405" i="31" s="1"/>
  <c r="Y457" i="31"/>
  <c r="Y1712" i="31"/>
  <c r="Y60" i="31"/>
  <c r="Y178" i="31"/>
  <c r="X174" i="31"/>
  <c r="AB174" i="31" s="1"/>
  <c r="AC174" i="31" s="1"/>
  <c r="AD174" i="31" s="1"/>
  <c r="Y328" i="31"/>
  <c r="Y399" i="31"/>
  <c r="AB486" i="31"/>
  <c r="AC486" i="31" s="1"/>
  <c r="AD486" i="31" s="1"/>
  <c r="AB510" i="31"/>
  <c r="AC510" i="31" s="1"/>
  <c r="AD510" i="31" s="1"/>
  <c r="X401" i="31"/>
  <c r="Y549" i="31"/>
  <c r="AB609" i="31"/>
  <c r="AC609" i="31" s="1"/>
  <c r="AD609" i="31" s="1"/>
  <c r="X671" i="31"/>
  <c r="AB671" i="31" s="1"/>
  <c r="AC671" i="31" s="1"/>
  <c r="AD671" i="31" s="1"/>
  <c r="T578" i="31"/>
  <c r="Y622" i="31"/>
  <c r="AB722" i="31"/>
  <c r="AC722" i="31" s="1"/>
  <c r="AD722" i="31" s="1"/>
  <c r="AB730" i="31"/>
  <c r="AC730" i="31" s="1"/>
  <c r="AD730" i="31" s="1"/>
  <c r="X763" i="31"/>
  <c r="S930" i="31"/>
  <c r="AB1090" i="31"/>
  <c r="AC1090" i="31" s="1"/>
  <c r="AD1090" i="31" s="1"/>
  <c r="X1114" i="31"/>
  <c r="AB1114" i="31" s="1"/>
  <c r="AC1114" i="31" s="1"/>
  <c r="AD1114" i="31" s="1"/>
  <c r="AB1218" i="31"/>
  <c r="AC1218" i="31" s="1"/>
  <c r="AD1218" i="31" s="1"/>
  <c r="X1087" i="31"/>
  <c r="Y1106" i="31"/>
  <c r="Y1095" i="31"/>
  <c r="AG1270" i="31"/>
  <c r="AB1401" i="31"/>
  <c r="AC1401" i="31" s="1"/>
  <c r="AD1401" i="31" s="1"/>
  <c r="Y1532" i="31"/>
  <c r="Y1665" i="31"/>
  <c r="Y1573" i="31"/>
  <c r="AB1493" i="31"/>
  <c r="Y1504" i="31"/>
  <c r="S1530" i="31"/>
  <c r="AB320" i="31"/>
  <c r="AC320" i="31" s="1"/>
  <c r="AD320" i="31" s="1"/>
  <c r="S779" i="31"/>
  <c r="Y1559" i="31"/>
  <c r="Y1708" i="31"/>
  <c r="Y1700" i="31"/>
  <c r="AG60" i="31"/>
  <c r="AB37" i="31"/>
  <c r="AC37" i="31" s="1"/>
  <c r="AD37" i="31" s="1"/>
  <c r="X83" i="31"/>
  <c r="AB99" i="31"/>
  <c r="AC99" i="31" s="1"/>
  <c r="AD99" i="31" s="1"/>
  <c r="Y259" i="31"/>
  <c r="AB306" i="31"/>
  <c r="AC306" i="31" s="1"/>
  <c r="AD306" i="31" s="1"/>
  <c r="Y401" i="31"/>
  <c r="T401" i="31"/>
  <c r="Y589" i="31"/>
  <c r="AB639" i="31"/>
  <c r="AC639" i="31" s="1"/>
  <c r="AD639" i="31" s="1"/>
  <c r="AB691" i="31"/>
  <c r="AC691" i="31" s="1"/>
  <c r="AD691" i="31" s="1"/>
  <c r="AB699" i="31"/>
  <c r="AC699" i="31" s="1"/>
  <c r="AD699" i="31" s="1"/>
  <c r="AB525" i="31"/>
  <c r="AC525" i="31" s="1"/>
  <c r="AD525" i="31" s="1"/>
  <c r="AB628" i="31"/>
  <c r="AC628" i="31" s="1"/>
  <c r="AD628" i="31" s="1"/>
  <c r="Y826" i="31"/>
  <c r="Y930" i="31"/>
  <c r="X1102" i="31"/>
  <c r="AB1158" i="31"/>
  <c r="AC1158" i="31" s="1"/>
  <c r="AD1158" i="31" s="1"/>
  <c r="X1127" i="31"/>
  <c r="Y1079" i="31"/>
  <c r="T1270" i="31"/>
  <c r="X1436" i="31"/>
  <c r="AB1436" i="31" s="1"/>
  <c r="AC1436" i="31" s="1"/>
  <c r="AD1436" i="31" s="1"/>
  <c r="Y1677" i="31"/>
  <c r="X1714" i="31"/>
  <c r="AB1714" i="31" s="1"/>
  <c r="AC1714" i="31" s="1"/>
  <c r="AD1714" i="31" s="1"/>
  <c r="Y1737" i="31"/>
  <c r="AG1559" i="31"/>
  <c r="AB403" i="31"/>
  <c r="AC403" i="31" s="1"/>
  <c r="AD403" i="31" s="1"/>
  <c r="Y384" i="31"/>
  <c r="Z401" i="31"/>
  <c r="X480" i="31"/>
  <c r="Y815" i="31"/>
  <c r="AB962" i="31"/>
  <c r="AC962" i="31" s="1"/>
  <c r="AD962" i="31" s="1"/>
  <c r="U930" i="31"/>
  <c r="AB1058" i="31"/>
  <c r="AC1058" i="31" s="1"/>
  <c r="AD1058" i="31" s="1"/>
  <c r="X1098" i="31"/>
  <c r="AB1098" i="31" s="1"/>
  <c r="AC1098" i="31" s="1"/>
  <c r="AD1098" i="31" s="1"/>
  <c r="AB1122" i="31"/>
  <c r="AC1122" i="31" s="1"/>
  <c r="AD1122" i="31" s="1"/>
  <c r="AB1170" i="31"/>
  <c r="AC1170" i="31" s="1"/>
  <c r="AD1170" i="31" s="1"/>
  <c r="Y1143" i="31"/>
  <c r="X1318" i="31"/>
  <c r="V1559" i="31"/>
  <c r="AB1698" i="31"/>
  <c r="AC1698" i="31" s="1"/>
  <c r="AD1698" i="31" s="1"/>
  <c r="X1778" i="31"/>
  <c r="AB1778" i="31" s="1"/>
  <c r="AC1778" i="31" s="1"/>
  <c r="AD1778" i="31" s="1"/>
  <c r="Y1746" i="31"/>
  <c r="Y1758" i="31"/>
  <c r="S1559" i="31"/>
  <c r="AB1460" i="31"/>
  <c r="AC1460" i="31" s="1"/>
  <c r="AD1460" i="31" s="1"/>
  <c r="AB589" i="31"/>
  <c r="AC589" i="31" s="1"/>
  <c r="AD589" i="31" s="1"/>
  <c r="AB401" i="31"/>
  <c r="AC401" i="31" s="1"/>
  <c r="AD401" i="31" s="1"/>
  <c r="AB743" i="31"/>
  <c r="AC743" i="31" s="1"/>
  <c r="AD743" i="31" s="1"/>
  <c r="AB1449" i="31"/>
  <c r="AC1449" i="31" s="1"/>
  <c r="AD1449" i="31" s="1"/>
  <c r="Y493" i="31"/>
  <c r="AB1525" i="31"/>
  <c r="AB182" i="31"/>
  <c r="AC182" i="31" s="1"/>
  <c r="AD182" i="31" s="1"/>
  <c r="X271" i="31"/>
  <c r="AB860" i="31"/>
  <c r="AC860" i="31" s="1"/>
  <c r="AD860" i="31" s="1"/>
  <c r="AB868" i="31"/>
  <c r="AC868" i="31" s="1"/>
  <c r="AD868" i="31" s="1"/>
  <c r="AB871" i="31"/>
  <c r="AC871" i="31" s="1"/>
  <c r="AD871" i="31" s="1"/>
  <c r="AB943" i="31"/>
  <c r="AC943" i="31" s="1"/>
  <c r="AD943" i="31" s="1"/>
  <c r="Y956" i="31"/>
  <c r="Y1508" i="31"/>
  <c r="X156" i="31"/>
  <c r="AB156" i="31" s="1"/>
  <c r="AC156" i="31" s="1"/>
  <c r="AD156" i="31" s="1"/>
  <c r="AB153" i="31"/>
  <c r="AC153" i="31" s="1"/>
  <c r="AD153" i="31" s="1"/>
  <c r="X121" i="31"/>
  <c r="AB194" i="31"/>
  <c r="AC194" i="31" s="1"/>
  <c r="AD194" i="31" s="1"/>
  <c r="AB210" i="31"/>
  <c r="AC210" i="31" s="1"/>
  <c r="AD210" i="31" s="1"/>
  <c r="Y511" i="31"/>
  <c r="Y646" i="31"/>
  <c r="Y794" i="31"/>
  <c r="AB1631" i="31"/>
  <c r="AC1631" i="31" s="1"/>
  <c r="AD1631" i="31" s="1"/>
  <c r="AB344" i="31"/>
  <c r="AC344" i="31" s="1"/>
  <c r="AD344" i="31" s="1"/>
  <c r="AB1243" i="31"/>
  <c r="AC1243" i="31" s="1"/>
  <c r="AD1243" i="31" s="1"/>
  <c r="AB1356" i="31"/>
  <c r="AC1356" i="31" s="1"/>
  <c r="AD1356" i="31" s="1"/>
  <c r="X90" i="31"/>
  <c r="Y90" i="31"/>
  <c r="X163" i="31"/>
  <c r="S163" i="31"/>
  <c r="AG163" i="31"/>
  <c r="AG602" i="31"/>
  <c r="U602" i="31"/>
  <c r="X468" i="31"/>
  <c r="AB468" i="31" s="1"/>
  <c r="AC468" i="31" s="1"/>
  <c r="AD468" i="31" s="1"/>
  <c r="Y468" i="31"/>
  <c r="Y240" i="31"/>
  <c r="X240" i="31"/>
  <c r="AB240" i="31" s="1"/>
  <c r="AC240" i="31" s="1"/>
  <c r="AD240" i="31" s="1"/>
  <c r="X161" i="31"/>
  <c r="Y161" i="31"/>
  <c r="Y361" i="31"/>
  <c r="X361" i="31"/>
  <c r="Y189" i="31"/>
  <c r="AB317" i="31"/>
  <c r="AC317" i="31" s="1"/>
  <c r="AD317" i="31" s="1"/>
  <c r="X531" i="31"/>
  <c r="Y531" i="31"/>
  <c r="X1251" i="31"/>
  <c r="Y1251" i="31"/>
  <c r="X1571" i="31"/>
  <c r="AB1571" i="31" s="1"/>
  <c r="AC1571" i="31" s="1"/>
  <c r="AD1571" i="31" s="1"/>
  <c r="Y1571" i="31"/>
  <c r="Y115" i="31"/>
  <c r="X115" i="31"/>
  <c r="Y1167" i="31"/>
  <c r="X1167" i="31"/>
  <c r="X1050" i="31"/>
  <c r="Y1050" i="31"/>
  <c r="Y1055" i="31"/>
  <c r="X1055" i="31"/>
  <c r="AB1055" i="31" s="1"/>
  <c r="AC1055" i="31" s="1"/>
  <c r="AD1055" i="31" s="1"/>
  <c r="X408" i="31"/>
  <c r="AB408" i="31" s="1"/>
  <c r="AC408" i="31" s="1"/>
  <c r="AD408" i="31" s="1"/>
  <c r="Y408" i="31"/>
  <c r="X903" i="31"/>
  <c r="AB903" i="31" s="1"/>
  <c r="AC903" i="31" s="1"/>
  <c r="AD903" i="31" s="1"/>
  <c r="Y903" i="31"/>
  <c r="Y926" i="31"/>
  <c r="X926" i="31"/>
  <c r="X1046" i="31"/>
  <c r="Y1046" i="31"/>
  <c r="Y170" i="31"/>
  <c r="X170" i="31"/>
  <c r="AB170" i="31" s="1"/>
  <c r="AC170" i="31" s="1"/>
  <c r="AD170" i="31" s="1"/>
  <c r="W779" i="31"/>
  <c r="AG779" i="31"/>
  <c r="U779" i="31"/>
  <c r="V779" i="31"/>
  <c r="T779" i="31"/>
  <c r="AB779" i="31" s="1"/>
  <c r="AC779" i="31" s="1"/>
  <c r="AD779" i="31" s="1"/>
  <c r="Y779" i="31"/>
  <c r="Z1567" i="31"/>
  <c r="S1567" i="31"/>
  <c r="AG1567" i="31"/>
  <c r="V1567" i="31"/>
  <c r="Y1567" i="31"/>
  <c r="W1567" i="31"/>
  <c r="T1567" i="31"/>
  <c r="Y1702" i="31"/>
  <c r="X1702" i="31"/>
  <c r="AB1702" i="31" s="1"/>
  <c r="AC1702" i="31" s="1"/>
  <c r="AD1702" i="31" s="1"/>
  <c r="W820" i="31"/>
  <c r="Y820" i="31"/>
  <c r="T820" i="31"/>
  <c r="AB820" i="31" s="1"/>
  <c r="AC820" i="31" s="1"/>
  <c r="AD820" i="31" s="1"/>
  <c r="X820" i="31"/>
  <c r="Y658" i="31"/>
  <c r="X658" i="31"/>
  <c r="X1534" i="31"/>
  <c r="AB1534" i="31" s="1"/>
  <c r="Y1534" i="31"/>
  <c r="Y1380" i="31"/>
  <c r="X1380" i="31"/>
  <c r="AB1380" i="31" s="1"/>
  <c r="AC1380" i="31" s="1"/>
  <c r="AD1380" i="31" s="1"/>
  <c r="T53" i="31"/>
  <c r="AG53" i="31"/>
  <c r="V53" i="31"/>
  <c r="X304" i="31"/>
  <c r="AB304" i="31" s="1"/>
  <c r="AC304" i="31" s="1"/>
  <c r="AD304" i="31" s="1"/>
  <c r="Y304" i="31"/>
  <c r="AG464" i="31"/>
  <c r="V464" i="31"/>
  <c r="Z464" i="31"/>
  <c r="X626" i="31"/>
  <c r="AB626" i="31" s="1"/>
  <c r="AC626" i="31" s="1"/>
  <c r="AD626" i="31" s="1"/>
  <c r="Y626" i="31"/>
  <c r="Y787" i="31"/>
  <c r="X787" i="31"/>
  <c r="AB787" i="31" s="1"/>
  <c r="AC787" i="31" s="1"/>
  <c r="AD787" i="31" s="1"/>
  <c r="Y1031" i="31"/>
  <c r="X1031" i="31"/>
  <c r="X1210" i="31"/>
  <c r="Y1210" i="31"/>
  <c r="Y1282" i="31"/>
  <c r="X1282" i="31"/>
  <c r="Y887" i="31"/>
  <c r="X887" i="31"/>
  <c r="AB887" i="31" s="1"/>
  <c r="AC887" i="31" s="1"/>
  <c r="AD887" i="31" s="1"/>
  <c r="X1135" i="31"/>
  <c r="Y1135" i="31"/>
  <c r="AB1654" i="31"/>
  <c r="AC1654" i="31" s="1"/>
  <c r="AD1654" i="31" s="1"/>
  <c r="AB1574" i="31"/>
  <c r="AB407" i="31"/>
  <c r="AC407" i="31" s="1"/>
  <c r="AD407" i="31" s="1"/>
  <c r="W942" i="31"/>
  <c r="AB1217" i="31"/>
  <c r="AC1217" i="31" s="1"/>
  <c r="AD1217" i="31" s="1"/>
  <c r="S739" i="31"/>
  <c r="AB44" i="31"/>
  <c r="AC44" i="31" s="1"/>
  <c r="AD44" i="31" s="1"/>
  <c r="AB585" i="31"/>
  <c r="AC585" i="31" s="1"/>
  <c r="AD585" i="31" s="1"/>
  <c r="AB667" i="31"/>
  <c r="AC667" i="31" s="1"/>
  <c r="AD667" i="31" s="1"/>
  <c r="AB675" i="31"/>
  <c r="AC675" i="31" s="1"/>
  <c r="AD675" i="31" s="1"/>
  <c r="AB719" i="31"/>
  <c r="AC719" i="31" s="1"/>
  <c r="AD719" i="31" s="1"/>
  <c r="Y537" i="31"/>
  <c r="AG739" i="31"/>
  <c r="Z942" i="31"/>
  <c r="Y896" i="31"/>
  <c r="X896" i="31"/>
  <c r="AG942" i="31"/>
  <c r="X942" i="31"/>
  <c r="Y1674" i="31"/>
  <c r="AB395" i="31"/>
  <c r="AC395" i="31" s="1"/>
  <c r="AD395" i="31" s="1"/>
  <c r="AB842" i="31"/>
  <c r="AC842" i="31" s="1"/>
  <c r="AD842" i="31" s="1"/>
  <c r="AB934" i="31"/>
  <c r="AC934" i="31" s="1"/>
  <c r="AD934" i="31" s="1"/>
  <c r="AB882" i="31"/>
  <c r="AC882" i="31" s="1"/>
  <c r="AD882" i="31" s="1"/>
  <c r="AB647" i="31"/>
  <c r="AC647" i="31" s="1"/>
  <c r="AD647" i="31" s="1"/>
  <c r="AB64" i="31"/>
  <c r="AC64" i="31" s="1"/>
  <c r="AD64" i="31" s="1"/>
  <c r="AB76" i="31"/>
  <c r="AC76" i="31" s="1"/>
  <c r="AD76" i="31" s="1"/>
  <c r="AB107" i="31"/>
  <c r="AC107" i="31" s="1"/>
  <c r="AD107" i="31" s="1"/>
  <c r="AB522" i="31"/>
  <c r="AC522" i="31" s="1"/>
  <c r="AD522" i="31" s="1"/>
  <c r="AB513" i="31"/>
  <c r="AC513" i="31" s="1"/>
  <c r="AD513" i="31" s="1"/>
  <c r="AB643" i="31"/>
  <c r="AC643" i="31" s="1"/>
  <c r="AD643" i="31" s="1"/>
  <c r="AB687" i="31"/>
  <c r="AC687" i="31" s="1"/>
  <c r="AD687" i="31" s="1"/>
  <c r="AB695" i="31"/>
  <c r="AC695" i="31" s="1"/>
  <c r="AD695" i="31" s="1"/>
  <c r="V739" i="31"/>
  <c r="AB746" i="31"/>
  <c r="AC746" i="31" s="1"/>
  <c r="AD746" i="31" s="1"/>
  <c r="AB862" i="31"/>
  <c r="AC862" i="31" s="1"/>
  <c r="AD862" i="31" s="1"/>
  <c r="AB670" i="31"/>
  <c r="AC670" i="31" s="1"/>
  <c r="AD670" i="31" s="1"/>
  <c r="W739" i="31"/>
  <c r="AB747" i="31"/>
  <c r="AC747" i="31" s="1"/>
  <c r="AD747" i="31" s="1"/>
  <c r="V896" i="31"/>
  <c r="T896" i="31"/>
  <c r="X979" i="31"/>
  <c r="AB1601" i="31"/>
  <c r="AC1601" i="31" s="1"/>
  <c r="AD1601" i="31" s="1"/>
  <c r="AB1633" i="31"/>
  <c r="AC1633" i="31" s="1"/>
  <c r="AD1633" i="31" s="1"/>
  <c r="AB1259" i="31"/>
  <c r="AC1259" i="31" s="1"/>
  <c r="AD1259" i="31" s="1"/>
  <c r="AB1319" i="31"/>
  <c r="AC1319" i="31" s="1"/>
  <c r="AD1319" i="31" s="1"/>
  <c r="AB1516" i="31"/>
  <c r="AC1516" i="31" s="1"/>
  <c r="AD1516" i="31" s="1"/>
  <c r="AB35" i="31"/>
  <c r="AC35" i="31" s="1"/>
  <c r="AD35" i="31" s="1"/>
  <c r="AB651" i="31"/>
  <c r="AC651" i="31" s="1"/>
  <c r="AD651" i="31" s="1"/>
  <c r="AB483" i="31"/>
  <c r="AC483" i="31" s="1"/>
  <c r="AD483" i="31" s="1"/>
  <c r="AB858" i="31"/>
  <c r="AC858" i="31" s="1"/>
  <c r="AD858" i="31" s="1"/>
  <c r="AB467" i="31"/>
  <c r="AC467" i="31" s="1"/>
  <c r="AD467" i="31" s="1"/>
  <c r="AB975" i="31"/>
  <c r="AC975" i="31" s="1"/>
  <c r="AD975" i="31" s="1"/>
  <c r="X718" i="31"/>
  <c r="AB718" i="31" s="1"/>
  <c r="AC718" i="31" s="1"/>
  <c r="AD718" i="31" s="1"/>
  <c r="Y728" i="31"/>
  <c r="AB851" i="31"/>
  <c r="AC851" i="31" s="1"/>
  <c r="AD851" i="31" s="1"/>
  <c r="X1412" i="31"/>
  <c r="AB1412" i="31" s="1"/>
  <c r="AC1412" i="31" s="1"/>
  <c r="AD1412" i="31" s="1"/>
  <c r="AB1706" i="31"/>
  <c r="Y1754" i="31"/>
  <c r="X1559" i="31"/>
  <c r="X1530" i="31"/>
  <c r="X1552" i="31"/>
  <c r="AB1552" i="31" s="1"/>
  <c r="U1694" i="31"/>
  <c r="AB247" i="31"/>
  <c r="AC247" i="31" s="1"/>
  <c r="AD247" i="31" s="1"/>
  <c r="Z930" i="31"/>
  <c r="W1694" i="31"/>
  <c r="X1725" i="31"/>
  <c r="AB1725" i="31" s="1"/>
  <c r="Y591" i="31"/>
  <c r="AB88" i="31"/>
  <c r="AC88" i="31" s="1"/>
  <c r="AD88" i="31" s="1"/>
  <c r="AB87" i="31"/>
  <c r="AC87" i="31" s="1"/>
  <c r="AD87" i="31" s="1"/>
  <c r="Y96" i="31"/>
  <c r="AB276" i="31"/>
  <c r="AC276" i="31" s="1"/>
  <c r="AD276" i="31" s="1"/>
  <c r="Y428" i="31"/>
  <c r="AB481" i="31"/>
  <c r="AC481" i="31" s="1"/>
  <c r="AD481" i="31" s="1"/>
  <c r="Y515" i="31"/>
  <c r="Y551" i="31"/>
  <c r="U562" i="31"/>
  <c r="Y874" i="31"/>
  <c r="Y680" i="31"/>
  <c r="AB704" i="31"/>
  <c r="AC704" i="31" s="1"/>
  <c r="AD704" i="31" s="1"/>
  <c r="X706" i="31"/>
  <c r="Y744" i="31"/>
  <c r="AB831" i="31"/>
  <c r="AC831" i="31" s="1"/>
  <c r="AD831" i="31" s="1"/>
  <c r="AB595" i="31"/>
  <c r="AC595" i="31" s="1"/>
  <c r="AD595" i="31" s="1"/>
  <c r="X930" i="31"/>
  <c r="AB921" i="31"/>
  <c r="AC921" i="31" s="1"/>
  <c r="AD921" i="31" s="1"/>
  <c r="Y1066" i="31"/>
  <c r="AB1274" i="31"/>
  <c r="AC1274" i="31" s="1"/>
  <c r="AD1274" i="31" s="1"/>
  <c r="AB1306" i="31"/>
  <c r="AC1306" i="31" s="1"/>
  <c r="AD1306" i="31" s="1"/>
  <c r="AB1346" i="31"/>
  <c r="AC1346" i="31" s="1"/>
  <c r="AD1346" i="31" s="1"/>
  <c r="AB1354" i="31"/>
  <c r="AC1354" i="31" s="1"/>
  <c r="AD1354" i="31" s="1"/>
  <c r="Y1326" i="31"/>
  <c r="Y1060" i="31"/>
  <c r="AB1112" i="31"/>
  <c r="AC1112" i="31" s="1"/>
  <c r="AD1112" i="31" s="1"/>
  <c r="AB1128" i="31"/>
  <c r="AC1128" i="31" s="1"/>
  <c r="AD1128" i="31" s="1"/>
  <c r="X1144" i="31"/>
  <c r="AB1359" i="31"/>
  <c r="AC1359" i="31" s="1"/>
  <c r="AD1359" i="31" s="1"/>
  <c r="AB1404" i="31"/>
  <c r="AC1404" i="31" s="1"/>
  <c r="AD1404" i="31" s="1"/>
  <c r="AB1461" i="31"/>
  <c r="AC1461" i="31" s="1"/>
  <c r="AD1461" i="31" s="1"/>
  <c r="X1488" i="31"/>
  <c r="AB1488" i="31" s="1"/>
  <c r="X1548" i="31"/>
  <c r="X1694" i="31"/>
  <c r="AB1694" i="31" s="1"/>
  <c r="AC1694" i="31" s="1"/>
  <c r="AD1694" i="31" s="1"/>
  <c r="X1730" i="31"/>
  <c r="AB1730" i="31" s="1"/>
  <c r="AC1730" i="31" s="1"/>
  <c r="AD1730" i="31" s="1"/>
  <c r="Y1781" i="31"/>
  <c r="AB1502" i="31"/>
  <c r="AC1502" i="31" s="1"/>
  <c r="AD1502" i="31" s="1"/>
  <c r="T1559" i="31"/>
  <c r="AB1440" i="31"/>
  <c r="AC1440" i="31" s="1"/>
  <c r="AD1440" i="31" s="1"/>
  <c r="Y1530" i="31"/>
  <c r="T1530" i="31"/>
  <c r="AB1583" i="31"/>
  <c r="AC1583" i="31" s="1"/>
  <c r="AD1583" i="31" s="1"/>
  <c r="Y1694" i="31"/>
  <c r="AB1703" i="31"/>
  <c r="AC1703" i="31" s="1"/>
  <c r="AD1703" i="31" s="1"/>
  <c r="AB1735" i="31"/>
  <c r="AC1735" i="31" s="1"/>
  <c r="AD1735" i="31" s="1"/>
  <c r="AB1767" i="31"/>
  <c r="AC1767" i="31" s="1"/>
  <c r="AD1767" i="31" s="1"/>
  <c r="V1694" i="31"/>
  <c r="AB411" i="31"/>
  <c r="AC411" i="31" s="1"/>
  <c r="AD411" i="31" s="1"/>
  <c r="AB1194" i="31"/>
  <c r="AC1194" i="31" s="1"/>
  <c r="AD1194" i="31" s="1"/>
  <c r="Y42" i="31"/>
  <c r="AB603" i="31"/>
  <c r="AC603" i="31" s="1"/>
  <c r="AD603" i="31" s="1"/>
  <c r="AB1138" i="31"/>
  <c r="AC1138" i="31" s="1"/>
  <c r="AD1138" i="31" s="1"/>
  <c r="AB1241" i="31"/>
  <c r="AC1241" i="31" s="1"/>
  <c r="AD1241" i="31" s="1"/>
  <c r="AB1045" i="31"/>
  <c r="AC1045" i="31" s="1"/>
  <c r="AD1045" i="31" s="1"/>
  <c r="Y1048" i="31"/>
  <c r="AB1234" i="31"/>
  <c r="AC1234" i="31" s="1"/>
  <c r="AD1234" i="31" s="1"/>
  <c r="AB1124" i="31"/>
  <c r="AC1124" i="31" s="1"/>
  <c r="AD1124" i="31" s="1"/>
  <c r="AB1251" i="31"/>
  <c r="AC1251" i="31" s="1"/>
  <c r="AD1251" i="31" s="1"/>
  <c r="AB1625" i="31"/>
  <c r="AC1625" i="31" s="1"/>
  <c r="AD1625" i="31" s="1"/>
  <c r="Y1673" i="31"/>
  <c r="AG1694" i="31"/>
  <c r="AB1750" i="31"/>
  <c r="AC1750" i="31" s="1"/>
  <c r="AD1750" i="31" s="1"/>
  <c r="Y1769" i="31"/>
  <c r="W1559" i="31"/>
  <c r="Y1492" i="31"/>
  <c r="U1530" i="31"/>
  <c r="AB1621" i="31"/>
  <c r="AC1621" i="31" s="1"/>
  <c r="AD1621" i="31" s="1"/>
  <c r="AB1687" i="31"/>
  <c r="AB1719" i="31"/>
  <c r="AC1719" i="31" s="1"/>
  <c r="AD1719" i="31" s="1"/>
  <c r="AB1723" i="31"/>
  <c r="Z1694" i="31"/>
  <c r="Y1356" i="31"/>
  <c r="AB1595" i="31"/>
  <c r="AC1595" i="31" s="1"/>
  <c r="AD1595" i="31" s="1"/>
  <c r="Y1643" i="31"/>
  <c r="Y1760" i="31"/>
  <c r="Y1776" i="31"/>
  <c r="AB98" i="31"/>
  <c r="AC98" i="31" s="1"/>
  <c r="AD98" i="31" s="1"/>
  <c r="AB766" i="31"/>
  <c r="AC766" i="31" s="1"/>
  <c r="AD766" i="31" s="1"/>
  <c r="U1559" i="31"/>
  <c r="AB1650" i="31"/>
  <c r="AC1650" i="31" s="1"/>
  <c r="AD1650" i="31" s="1"/>
  <c r="AB983" i="31"/>
  <c r="AC983" i="31" s="1"/>
  <c r="AD983" i="31" s="1"/>
  <c r="X1603" i="31"/>
  <c r="Y1603" i="31"/>
  <c r="X750" i="31"/>
  <c r="AB750" i="31" s="1"/>
  <c r="AC750" i="31" s="1"/>
  <c r="AD750" i="31" s="1"/>
  <c r="Y750" i="31"/>
  <c r="X878" i="31"/>
  <c r="AB878" i="31" s="1"/>
  <c r="AC878" i="31" s="1"/>
  <c r="AD878" i="31" s="1"/>
  <c r="Y878" i="31"/>
  <c r="Y1334" i="31"/>
  <c r="X1334" i="31"/>
  <c r="X1717" i="31"/>
  <c r="Y1717" i="31"/>
  <c r="T715" i="31"/>
  <c r="X715" i="31"/>
  <c r="Z715" i="31"/>
  <c r="X1261" i="31"/>
  <c r="AB1261" i="31" s="1"/>
  <c r="AC1261" i="31" s="1"/>
  <c r="AD1261" i="31" s="1"/>
  <c r="Y1261" i="31"/>
  <c r="Y1718" i="31"/>
  <c r="X1718" i="31"/>
  <c r="S892" i="31"/>
  <c r="AG892" i="31"/>
  <c r="Y892" i="31"/>
  <c r="U892" i="31"/>
  <c r="W892" i="31"/>
  <c r="V892" i="31"/>
  <c r="X1705" i="31"/>
  <c r="Y1705" i="31"/>
  <c r="Y1286" i="31"/>
  <c r="X1286" i="31"/>
  <c r="X758" i="31"/>
  <c r="AB758" i="31" s="1"/>
  <c r="AC758" i="31" s="1"/>
  <c r="AD758" i="31" s="1"/>
  <c r="Y758" i="31"/>
  <c r="X1609" i="31"/>
  <c r="AB1609" i="31" s="1"/>
  <c r="AC1609" i="31" s="1"/>
  <c r="AD1609" i="31" s="1"/>
  <c r="Y1609" i="31"/>
  <c r="Y1745" i="31"/>
  <c r="X1745" i="31"/>
  <c r="Y1586" i="31"/>
  <c r="X1586" i="31"/>
  <c r="AB1586" i="31" s="1"/>
  <c r="AC1586" i="31" s="1"/>
  <c r="AD1586" i="31" s="1"/>
  <c r="X1514" i="31"/>
  <c r="AB1514" i="31" s="1"/>
  <c r="AC1514" i="31" s="1"/>
  <c r="AD1514" i="31" s="1"/>
  <c r="Y1514" i="31"/>
  <c r="X586" i="31"/>
  <c r="Y586" i="31"/>
  <c r="X1626" i="31"/>
  <c r="Y1626" i="31"/>
  <c r="X1682" i="31"/>
  <c r="Y1682" i="31"/>
  <c r="AB1705" i="31"/>
  <c r="AC1705" i="31" s="1"/>
  <c r="AD1705" i="31" s="1"/>
  <c r="X1139" i="31"/>
  <c r="Y1139" i="31"/>
  <c r="X1237" i="31"/>
  <c r="Y1237" i="31"/>
  <c r="Z892" i="31"/>
  <c r="AB186" i="31"/>
  <c r="AC186" i="31" s="1"/>
  <c r="AD186" i="31" s="1"/>
  <c r="AB218" i="31"/>
  <c r="AC218" i="31" s="1"/>
  <c r="AD218" i="31" s="1"/>
  <c r="Y118" i="31"/>
  <c r="Y165" i="31"/>
  <c r="Y197" i="31"/>
  <c r="Y409" i="31"/>
  <c r="AB413" i="31"/>
  <c r="AC413" i="31" s="1"/>
  <c r="AD413" i="31" s="1"/>
  <c r="X427" i="31"/>
  <c r="AB425" i="31"/>
  <c r="AC425" i="31" s="1"/>
  <c r="AD425" i="31" s="1"/>
  <c r="X710" i="31"/>
  <c r="AB710" i="31" s="1"/>
  <c r="AC710" i="31" s="1"/>
  <c r="AD710" i="31" s="1"/>
  <c r="Y710" i="31"/>
  <c r="Y938" i="31"/>
  <c r="AB951" i="31"/>
  <c r="AC951" i="31" s="1"/>
  <c r="AD951" i="31" s="1"/>
  <c r="AB967" i="31"/>
  <c r="AC967" i="31" s="1"/>
  <c r="AD967" i="31" s="1"/>
  <c r="X976" i="31"/>
  <c r="AB985" i="31"/>
  <c r="AC985" i="31" s="1"/>
  <c r="AD985" i="31" s="1"/>
  <c r="X1221" i="31"/>
  <c r="Y1785" i="31"/>
  <c r="X987" i="31"/>
  <c r="AB987" i="31" s="1"/>
  <c r="AC987" i="31" s="1"/>
  <c r="AD987" i="31" s="1"/>
  <c r="Y987" i="31"/>
  <c r="X1661" i="31"/>
  <c r="Y1661" i="31"/>
  <c r="Y1370" i="31"/>
  <c r="X1370" i="31"/>
  <c r="X1666" i="31"/>
  <c r="Y1666" i="31"/>
  <c r="Y1366" i="31"/>
  <c r="X1366" i="31"/>
  <c r="X1761" i="31"/>
  <c r="Y1761" i="31"/>
  <c r="Y1618" i="31"/>
  <c r="X1618" i="31"/>
  <c r="AB1618" i="31" s="1"/>
  <c r="Y1710" i="31"/>
  <c r="X1710" i="31"/>
  <c r="X1742" i="31"/>
  <c r="Y1742" i="31"/>
  <c r="Y1766" i="31"/>
  <c r="X1766" i="31"/>
  <c r="AB1766" i="31" s="1"/>
  <c r="AC1766" i="31" s="1"/>
  <c r="AD1766" i="31" s="1"/>
  <c r="AB189" i="31"/>
  <c r="AC189" i="31" s="1"/>
  <c r="AD189" i="31" s="1"/>
  <c r="AB100" i="31"/>
  <c r="AC100" i="31" s="1"/>
  <c r="AD100" i="31" s="1"/>
  <c r="AB79" i="31"/>
  <c r="AC79" i="31" s="1"/>
  <c r="AD79" i="31" s="1"/>
  <c r="Y386" i="31"/>
  <c r="AB349" i="31"/>
  <c r="AC349" i="31" s="1"/>
  <c r="AD349" i="31" s="1"/>
  <c r="AB416" i="31"/>
  <c r="AC416" i="31" s="1"/>
  <c r="AD416" i="31" s="1"/>
  <c r="AB432" i="31"/>
  <c r="AC432" i="31" s="1"/>
  <c r="AD432" i="31" s="1"/>
  <c r="X662" i="31"/>
  <c r="AB662" i="31" s="1"/>
  <c r="AC662" i="31" s="1"/>
  <c r="AD662" i="31" s="1"/>
  <c r="Y662" i="31"/>
  <c r="X674" i="31"/>
  <c r="AB674" i="31" s="1"/>
  <c r="AC674" i="31" s="1"/>
  <c r="AD674" i="31" s="1"/>
  <c r="AB228" i="31"/>
  <c r="AC228" i="31" s="1"/>
  <c r="AD228" i="31" s="1"/>
  <c r="X1230" i="31"/>
  <c r="AB1230" i="31" s="1"/>
  <c r="AC1230" i="31" s="1"/>
  <c r="AD1230" i="31" s="1"/>
  <c r="Y1432" i="31"/>
  <c r="X1432" i="31"/>
  <c r="Y803" i="31"/>
  <c r="X803" i="31"/>
  <c r="AB803" i="31" s="1"/>
  <c r="AC803" i="31" s="1"/>
  <c r="AD803" i="31" s="1"/>
  <c r="X1131" i="31"/>
  <c r="Y1131" i="31"/>
  <c r="AB1428" i="31"/>
  <c r="AC1428" i="31" s="1"/>
  <c r="AD1428" i="31" s="1"/>
  <c r="X1647" i="31"/>
  <c r="AB1647" i="31" s="1"/>
  <c r="AC1647" i="31" s="1"/>
  <c r="AD1647" i="31" s="1"/>
  <c r="X1756" i="31"/>
  <c r="AB1741" i="31"/>
  <c r="AC1741" i="31" s="1"/>
  <c r="AD1741" i="31" s="1"/>
  <c r="AB56" i="31"/>
  <c r="AC56" i="31" s="1"/>
  <c r="AD56" i="31" s="1"/>
  <c r="AB1762" i="31"/>
  <c r="AC1762" i="31" s="1"/>
  <c r="AD1762" i="31" s="1"/>
  <c r="Y436" i="31"/>
  <c r="AB547" i="31"/>
  <c r="AC547" i="31" s="1"/>
  <c r="AD547" i="31" s="1"/>
  <c r="AB652" i="31"/>
  <c r="AC652" i="31" s="1"/>
  <c r="AD652" i="31" s="1"/>
  <c r="AB848" i="31"/>
  <c r="AC848" i="31" s="1"/>
  <c r="AD848" i="31" s="1"/>
  <c r="Y943" i="31"/>
  <c r="AB993" i="31"/>
  <c r="AC993" i="31" s="1"/>
  <c r="AD993" i="31" s="1"/>
  <c r="AB1001" i="31"/>
  <c r="AC1001" i="31" s="1"/>
  <c r="AD1001" i="31" s="1"/>
  <c r="AB1009" i="31"/>
  <c r="AC1009" i="31" s="1"/>
  <c r="AD1009" i="31" s="1"/>
  <c r="Y1105" i="31"/>
  <c r="AB1129" i="31"/>
  <c r="AC1129" i="31" s="1"/>
  <c r="AD1129" i="31" s="1"/>
  <c r="AB1160" i="31"/>
  <c r="AC1160" i="31" s="1"/>
  <c r="AD1160" i="31" s="1"/>
  <c r="Y1172" i="31"/>
  <c r="AB1347" i="31"/>
  <c r="AC1347" i="31" s="1"/>
  <c r="AD1347" i="31" s="1"/>
  <c r="Y1295" i="31"/>
  <c r="AB1509" i="31"/>
  <c r="AB1755" i="31"/>
  <c r="AC1755" i="31" s="1"/>
  <c r="AD1755" i="31" s="1"/>
  <c r="AB1473" i="31"/>
  <c r="AB1307" i="31"/>
  <c r="AC1307" i="31" s="1"/>
  <c r="AD1307" i="31" s="1"/>
  <c r="AB1518" i="31"/>
  <c r="AC1518" i="31" s="1"/>
  <c r="AD1518" i="31" s="1"/>
  <c r="AB1247" i="31"/>
  <c r="AC1247" i="31" s="1"/>
  <c r="AD1247" i="31" s="1"/>
  <c r="AB1303" i="31"/>
  <c r="AC1303" i="31" s="1"/>
  <c r="AD1303" i="31" s="1"/>
  <c r="Y1406" i="31"/>
  <c r="Y1460" i="31"/>
  <c r="Y1468" i="31"/>
  <c r="Y1494" i="31"/>
  <c r="AB1504" i="31"/>
  <c r="AB1526" i="31"/>
  <c r="AC1526" i="31" s="1"/>
  <c r="AD1526" i="31" s="1"/>
  <c r="Y1378" i="31"/>
  <c r="AB1736" i="31"/>
  <c r="AC1736" i="31" s="1"/>
  <c r="AD1736" i="31" s="1"/>
  <c r="AB970" i="31"/>
  <c r="AC970" i="31" s="1"/>
  <c r="AD970" i="31" s="1"/>
  <c r="AB1786" i="31"/>
  <c r="AC1786" i="31" s="1"/>
  <c r="AD1786" i="31" s="1"/>
  <c r="AB1629" i="31"/>
  <c r="AC1629" i="31" s="1"/>
  <c r="AD1629" i="31" s="1"/>
  <c r="AB738" i="31"/>
  <c r="AC738" i="31" s="1"/>
  <c r="AD738" i="31" s="1"/>
  <c r="AB638" i="31"/>
  <c r="AC638" i="31" s="1"/>
  <c r="AD638" i="31" s="1"/>
  <c r="AB696" i="31"/>
  <c r="AC696" i="31" s="1"/>
  <c r="AD696" i="31" s="1"/>
  <c r="AB1206" i="31"/>
  <c r="AC1206" i="31" s="1"/>
  <c r="AD1206" i="31" s="1"/>
  <c r="AB997" i="31"/>
  <c r="AC997" i="31" s="1"/>
  <c r="AD997" i="31" s="1"/>
  <c r="AB1076" i="31"/>
  <c r="AC1076" i="31" s="1"/>
  <c r="AD1076" i="31" s="1"/>
  <c r="AB1323" i="31"/>
  <c r="AC1323" i="31" s="1"/>
  <c r="AD1323" i="31" s="1"/>
  <c r="AB1613" i="31"/>
  <c r="AC1613" i="31" s="1"/>
  <c r="AD1613" i="31" s="1"/>
  <c r="AB1691" i="31"/>
  <c r="AB1771" i="31"/>
  <c r="AC1771" i="31" s="1"/>
  <c r="AD1771" i="31" s="1"/>
  <c r="AB1607" i="31"/>
  <c r="AC1607" i="31" s="1"/>
  <c r="AD1607" i="31" s="1"/>
  <c r="AB850" i="31"/>
  <c r="AC850" i="31" s="1"/>
  <c r="AD850" i="31" s="1"/>
  <c r="AB1007" i="31"/>
  <c r="AC1007" i="31" s="1"/>
  <c r="AD1007" i="31" s="1"/>
  <c r="AB1785" i="31"/>
  <c r="AC1785" i="31" s="1"/>
  <c r="AD1785" i="31" s="1"/>
  <c r="AB1701" i="31"/>
  <c r="AC1701" i="31" s="1"/>
  <c r="AD1701" i="31" s="1"/>
  <c r="AC1580" i="31"/>
  <c r="AD1580" i="31" s="1"/>
  <c r="AC1581" i="31"/>
  <c r="AD1581" i="31" s="1"/>
  <c r="X900" i="31"/>
  <c r="AB900" i="31" s="1"/>
  <c r="AC900" i="31" s="1"/>
  <c r="AD900" i="31" s="1"/>
  <c r="Y900" i="31"/>
  <c r="Y634" i="31"/>
  <c r="X634" i="31"/>
  <c r="AB634" i="31" s="1"/>
  <c r="AC634" i="31" s="1"/>
  <c r="AD634" i="31" s="1"/>
  <c r="X1729" i="31"/>
  <c r="Y1729" i="31"/>
  <c r="X1722" i="31"/>
  <c r="AB1722" i="31" s="1"/>
  <c r="Y1722" i="31"/>
  <c r="AB1246" i="31"/>
  <c r="AC1246" i="31" s="1"/>
  <c r="AD1246" i="31" s="1"/>
  <c r="AB1674" i="31"/>
  <c r="AC1674" i="31" s="1"/>
  <c r="AD1674" i="31" s="1"/>
  <c r="V1470" i="31"/>
  <c r="W1470" i="31"/>
  <c r="U1470" i="31"/>
  <c r="T1470" i="31"/>
  <c r="Y1470" i="31"/>
  <c r="X1470" i="31"/>
  <c r="AB102" i="31"/>
  <c r="AC102" i="31" s="1"/>
  <c r="AD102" i="31" s="1"/>
  <c r="X683" i="31"/>
  <c r="AB683" i="31" s="1"/>
  <c r="AC683" i="31" s="1"/>
  <c r="AD683" i="31" s="1"/>
  <c r="X836" i="31"/>
  <c r="AB836" i="31" s="1"/>
  <c r="AC836" i="31" s="1"/>
  <c r="AD836" i="31" s="1"/>
  <c r="Y836" i="31"/>
  <c r="X835" i="31"/>
  <c r="AB835" i="31" s="1"/>
  <c r="AC835" i="31" s="1"/>
  <c r="AD835" i="31" s="1"/>
  <c r="Y835" i="31"/>
  <c r="Y1246" i="31"/>
  <c r="X1149" i="31"/>
  <c r="Y1149" i="31"/>
  <c r="Y1786" i="31"/>
  <c r="X1555" i="31"/>
  <c r="AB1555" i="31" s="1"/>
  <c r="Y1555" i="31"/>
  <c r="X1361" i="31"/>
  <c r="Y1361" i="31"/>
  <c r="X1020" i="31"/>
  <c r="AB1020" i="31" s="1"/>
  <c r="AC1020" i="31" s="1"/>
  <c r="AD1020" i="31" s="1"/>
  <c r="Y1020" i="31"/>
  <c r="X1154" i="31"/>
  <c r="Y1154" i="31"/>
  <c r="Y484" i="31"/>
  <c r="X484" i="31"/>
  <c r="AB484" i="31" s="1"/>
  <c r="AC484" i="31" s="1"/>
  <c r="AD484" i="31" s="1"/>
  <c r="X1500" i="31"/>
  <c r="AB1500" i="31" s="1"/>
  <c r="AC1500" i="31" s="1"/>
  <c r="AD1500" i="31" s="1"/>
  <c r="Y1500" i="31"/>
  <c r="X1748" i="31"/>
  <c r="AB1748" i="31" s="1"/>
  <c r="Y1748" i="31"/>
  <c r="AB221" i="31"/>
  <c r="AC221" i="31" s="1"/>
  <c r="AD221" i="31" s="1"/>
  <c r="X360" i="31"/>
  <c r="Y573" i="31"/>
  <c r="AB68" i="31"/>
  <c r="AC68" i="31" s="1"/>
  <c r="AD68" i="31" s="1"/>
  <c r="AB328" i="31"/>
  <c r="AC328" i="31" s="1"/>
  <c r="AD328" i="31" s="1"/>
  <c r="AB370" i="31"/>
  <c r="AC370" i="31" s="1"/>
  <c r="AD370" i="31" s="1"/>
  <c r="AB384" i="31"/>
  <c r="AC384" i="31" s="1"/>
  <c r="AD384" i="31" s="1"/>
  <c r="AB324" i="31"/>
  <c r="AC324" i="31" s="1"/>
  <c r="AD324" i="31" s="1"/>
  <c r="AB449" i="31"/>
  <c r="AC449" i="31" s="1"/>
  <c r="AD449" i="31" s="1"/>
  <c r="AG783" i="31"/>
  <c r="AB566" i="31"/>
  <c r="AC566" i="31" s="1"/>
  <c r="AD566" i="31" s="1"/>
  <c r="X708" i="31"/>
  <c r="Y708" i="31"/>
  <c r="X1000" i="31"/>
  <c r="AB1000" i="31" s="1"/>
  <c r="AC1000" i="31" s="1"/>
  <c r="AD1000" i="31" s="1"/>
  <c r="X1145" i="31"/>
  <c r="AB1145" i="31" s="1"/>
  <c r="AC1145" i="31" s="1"/>
  <c r="AD1145" i="31" s="1"/>
  <c r="Y1145" i="31"/>
  <c r="X1209" i="31"/>
  <c r="AB1209" i="31" s="1"/>
  <c r="AC1209" i="31" s="1"/>
  <c r="AD1209" i="31" s="1"/>
  <c r="Y1209" i="31"/>
  <c r="X1183" i="31"/>
  <c r="Y1183" i="31"/>
  <c r="X1542" i="31"/>
  <c r="AB1542" i="31" s="1"/>
  <c r="Y1542" i="31"/>
  <c r="AB1727" i="31"/>
  <c r="AB1498" i="31"/>
  <c r="AC1498" i="31" s="1"/>
  <c r="AD1498" i="31" s="1"/>
  <c r="Y1174" i="31"/>
  <c r="X1174" i="31"/>
  <c r="AB1174" i="31" s="1"/>
  <c r="AC1174" i="31" s="1"/>
  <c r="AD1174" i="31" s="1"/>
  <c r="X1734" i="31"/>
  <c r="AB1734" i="31" s="1"/>
  <c r="AC1734" i="31" s="1"/>
  <c r="AD1734" i="31" s="1"/>
  <c r="Y1734" i="31"/>
  <c r="X1773" i="31"/>
  <c r="AB1773" i="31" s="1"/>
  <c r="AC1773" i="31" s="1"/>
  <c r="AD1773" i="31" s="1"/>
  <c r="Y1773" i="31"/>
  <c r="Y1178" i="31"/>
  <c r="X1178" i="31"/>
  <c r="AB1178" i="31" s="1"/>
  <c r="AC1178" i="31" s="1"/>
  <c r="AD1178" i="31" s="1"/>
  <c r="X1733" i="31"/>
  <c r="AB1733" i="31" s="1"/>
  <c r="AC1733" i="31" s="1"/>
  <c r="AD1733" i="31" s="1"/>
  <c r="X1123" i="31"/>
  <c r="Y1123" i="31"/>
  <c r="Y1147" i="31"/>
  <c r="X1147" i="31"/>
  <c r="AB1554" i="31"/>
  <c r="X1578" i="31"/>
  <c r="AB1578" i="31" s="1"/>
  <c r="AC1578" i="31" s="1"/>
  <c r="AD1578" i="31" s="1"/>
  <c r="Y1578" i="31"/>
  <c r="X822" i="31"/>
  <c r="AB822" i="31" s="1"/>
  <c r="AC822" i="31" s="1"/>
  <c r="AD822" i="31" s="1"/>
  <c r="Y822" i="31"/>
  <c r="Y1166" i="31"/>
  <c r="X1166" i="31"/>
  <c r="X1281" i="31"/>
  <c r="AB1281" i="31" s="1"/>
  <c r="AC1281" i="31" s="1"/>
  <c r="AD1281" i="31" s="1"/>
  <c r="Y1281" i="31"/>
  <c r="X1345" i="31"/>
  <c r="AB1345" i="31" s="1"/>
  <c r="AC1345" i="31" s="1"/>
  <c r="AD1345" i="31" s="1"/>
  <c r="Y1345" i="31"/>
  <c r="X1697" i="31"/>
  <c r="Y1697" i="31"/>
  <c r="Y425" i="31"/>
  <c r="X830" i="31"/>
  <c r="AB830" i="31" s="1"/>
  <c r="AC830" i="31" s="1"/>
  <c r="AD830" i="31" s="1"/>
  <c r="Y830" i="31"/>
  <c r="AB131" i="31"/>
  <c r="AC131" i="31" s="1"/>
  <c r="AD131" i="31" s="1"/>
  <c r="X256" i="31"/>
  <c r="AB256" i="31" s="1"/>
  <c r="AC256" i="31" s="1"/>
  <c r="AD256" i="31" s="1"/>
  <c r="AB193" i="31"/>
  <c r="AC193" i="31" s="1"/>
  <c r="AD193" i="31" s="1"/>
  <c r="Y383" i="31"/>
  <c r="Y395" i="31"/>
  <c r="Y467" i="31"/>
  <c r="AB659" i="31"/>
  <c r="AC659" i="31" s="1"/>
  <c r="AD659" i="31" s="1"/>
  <c r="U783" i="31"/>
  <c r="AB902" i="31"/>
  <c r="AC902" i="31" s="1"/>
  <c r="AD902" i="31" s="1"/>
  <c r="AB96" i="31"/>
  <c r="AC96" i="31" s="1"/>
  <c r="AD96" i="31" s="1"/>
  <c r="Y243" i="31"/>
  <c r="AB301" i="31"/>
  <c r="AC301" i="31" s="1"/>
  <c r="AD301" i="31" s="1"/>
  <c r="Y375" i="31"/>
  <c r="Y376" i="31"/>
  <c r="AB388" i="31"/>
  <c r="AC388" i="31" s="1"/>
  <c r="AD388" i="31" s="1"/>
  <c r="AB423" i="31"/>
  <c r="AC423" i="31" s="1"/>
  <c r="AD423" i="31" s="1"/>
  <c r="AB394" i="31"/>
  <c r="AC394" i="31" s="1"/>
  <c r="AD394" i="31" s="1"/>
  <c r="AB409" i="31"/>
  <c r="AC409" i="31" s="1"/>
  <c r="AD409" i="31" s="1"/>
  <c r="Y497" i="31"/>
  <c r="AB515" i="31"/>
  <c r="AC515" i="31" s="1"/>
  <c r="AD515" i="31" s="1"/>
  <c r="AB523" i="31"/>
  <c r="AC523" i="31" s="1"/>
  <c r="AD523" i="31" s="1"/>
  <c r="AB543" i="31"/>
  <c r="AC543" i="31" s="1"/>
  <c r="AD543" i="31" s="1"/>
  <c r="AB751" i="31"/>
  <c r="AC751" i="31" s="1"/>
  <c r="AD751" i="31" s="1"/>
  <c r="AB767" i="31"/>
  <c r="AC767" i="31" s="1"/>
  <c r="AD767" i="31" s="1"/>
  <c r="T783" i="31"/>
  <c r="AB783" i="31" s="1"/>
  <c r="AC783" i="31" s="1"/>
  <c r="AD783" i="31" s="1"/>
  <c r="AB910" i="31"/>
  <c r="AC910" i="31" s="1"/>
  <c r="AD910" i="31" s="1"/>
  <c r="X1016" i="31"/>
  <c r="AB1016" i="31" s="1"/>
  <c r="AC1016" i="31" s="1"/>
  <c r="AD1016" i="31" s="1"/>
  <c r="X1187" i="31"/>
  <c r="AB1187" i="31" s="1"/>
  <c r="AC1187" i="31" s="1"/>
  <c r="AD1187" i="31" s="1"/>
  <c r="Y1187" i="31"/>
  <c r="Y1278" i="31"/>
  <c r="AG1470" i="31"/>
  <c r="Y1008" i="31"/>
  <c r="X1008" i="31"/>
  <c r="AB1008" i="31" s="1"/>
  <c r="AC1008" i="31" s="1"/>
  <c r="AD1008" i="31" s="1"/>
  <c r="Y1262" i="31"/>
  <c r="X1262" i="31"/>
  <c r="X1091" i="31"/>
  <c r="Y1091" i="31"/>
  <c r="X1678" i="31"/>
  <c r="Y1678" i="31"/>
  <c r="AB640" i="31"/>
  <c r="AC640" i="31" s="1"/>
  <c r="AD640" i="31" s="1"/>
  <c r="AB911" i="31"/>
  <c r="AC911" i="31" s="1"/>
  <c r="AD911" i="31" s="1"/>
  <c r="AB736" i="31"/>
  <c r="AC736" i="31" s="1"/>
  <c r="AD736" i="31" s="1"/>
  <c r="AB744" i="31"/>
  <c r="AC744" i="31" s="1"/>
  <c r="AD744" i="31" s="1"/>
  <c r="AB760" i="31"/>
  <c r="AC760" i="31" s="1"/>
  <c r="AD760" i="31" s="1"/>
  <c r="AB724" i="31"/>
  <c r="AC724" i="31" s="1"/>
  <c r="AD724" i="31" s="1"/>
  <c r="AB1130" i="31"/>
  <c r="AC1130" i="31" s="1"/>
  <c r="AD1130" i="31" s="1"/>
  <c r="Y1009" i="31"/>
  <c r="AB1013" i="31"/>
  <c r="AC1013" i="31" s="1"/>
  <c r="AD1013" i="31" s="1"/>
  <c r="AB1105" i="31"/>
  <c r="AC1105" i="31" s="1"/>
  <c r="AD1105" i="31" s="1"/>
  <c r="X1205" i="31"/>
  <c r="AB1205" i="31" s="1"/>
  <c r="AC1205" i="31" s="1"/>
  <c r="AD1205" i="31" s="1"/>
  <c r="AB1197" i="31"/>
  <c r="AC1197" i="31" s="1"/>
  <c r="AD1197" i="31" s="1"/>
  <c r="AB1548" i="31"/>
  <c r="AC1548" i="31" s="1"/>
  <c r="AD1548" i="31" s="1"/>
  <c r="AB1496" i="31"/>
  <c r="AC1496" i="31" s="1"/>
  <c r="AD1496" i="31" s="1"/>
  <c r="AB1695" i="31"/>
  <c r="AB169" i="31"/>
  <c r="AC169" i="31" s="1"/>
  <c r="AD169" i="31" s="1"/>
  <c r="AB231" i="31"/>
  <c r="AC231" i="31" s="1"/>
  <c r="AD231" i="31" s="1"/>
  <c r="AB529" i="31"/>
  <c r="AC529" i="31" s="1"/>
  <c r="AD529" i="31" s="1"/>
  <c r="AB86" i="31"/>
  <c r="AC86" i="31" s="1"/>
  <c r="AD86" i="31" s="1"/>
  <c r="AB1665" i="31"/>
  <c r="AC1665" i="31" s="1"/>
  <c r="AD1665" i="31" s="1"/>
  <c r="AB1677" i="31"/>
  <c r="AC1677" i="31" s="1"/>
  <c r="AD1677" i="31" s="1"/>
  <c r="AB791" i="31"/>
  <c r="AC791" i="31" s="1"/>
  <c r="AD791" i="31" s="1"/>
  <c r="AB799" i="31"/>
  <c r="AC799" i="31" s="1"/>
  <c r="AD799" i="31" s="1"/>
  <c r="AB828" i="31"/>
  <c r="AC828" i="31" s="1"/>
  <c r="AD828" i="31" s="1"/>
  <c r="AB728" i="31"/>
  <c r="AC728" i="31" s="1"/>
  <c r="AD728" i="31" s="1"/>
  <c r="AB771" i="31"/>
  <c r="AC771" i="31" s="1"/>
  <c r="AD771" i="31" s="1"/>
  <c r="AB764" i="31"/>
  <c r="AC764" i="31" s="1"/>
  <c r="AD764" i="31" s="1"/>
  <c r="Y724" i="31"/>
  <c r="AB804" i="31"/>
  <c r="AB816" i="31"/>
  <c r="AC816" i="31" s="1"/>
  <c r="AD816" i="31" s="1"/>
  <c r="AB872" i="31"/>
  <c r="AC872" i="31" s="1"/>
  <c r="AD872" i="31" s="1"/>
  <c r="AB904" i="31"/>
  <c r="AC904" i="31" s="1"/>
  <c r="AD904" i="31" s="1"/>
  <c r="AB1214" i="31"/>
  <c r="AC1214" i="31" s="1"/>
  <c r="AD1214" i="31" s="1"/>
  <c r="AB924" i="31"/>
  <c r="AC924" i="31" s="1"/>
  <c r="AD924" i="31" s="1"/>
  <c r="AB1017" i="31"/>
  <c r="AC1017" i="31" s="1"/>
  <c r="AD1017" i="31" s="1"/>
  <c r="AB1021" i="31"/>
  <c r="AC1021" i="31" s="1"/>
  <c r="AD1021" i="31" s="1"/>
  <c r="AB1040" i="31"/>
  <c r="AC1040" i="31" s="1"/>
  <c r="AD1040" i="31" s="1"/>
  <c r="AB1121" i="31"/>
  <c r="AC1121" i="31" s="1"/>
  <c r="AD1121" i="31" s="1"/>
  <c r="AB1219" i="31"/>
  <c r="AC1219" i="31" s="1"/>
  <c r="AD1219" i="31" s="1"/>
  <c r="AB989" i="31"/>
  <c r="AC989" i="31" s="1"/>
  <c r="AD989" i="31" s="1"/>
  <c r="Y1041" i="31"/>
  <c r="AB1048" i="31"/>
  <c r="AC1048" i="31" s="1"/>
  <c r="AD1048" i="31" s="1"/>
  <c r="Y1108" i="31"/>
  <c r="Y1112" i="31"/>
  <c r="Y1191" i="31"/>
  <c r="AB1445" i="31"/>
  <c r="AC1445" i="31" s="1"/>
  <c r="AD1445" i="31" s="1"/>
  <c r="AB1454" i="31"/>
  <c r="AC1454" i="31" s="1"/>
  <c r="AD1454" i="31" s="1"/>
  <c r="AB1754" i="31"/>
  <c r="Y1497" i="31"/>
  <c r="AB1227" i="31"/>
  <c r="AC1227" i="31" s="1"/>
  <c r="AD1227" i="31" s="1"/>
  <c r="AB1787" i="31"/>
  <c r="AC1787" i="31" s="1"/>
  <c r="AD1787" i="31" s="1"/>
  <c r="AB1466" i="31"/>
  <c r="AC1466" i="31" s="1"/>
  <c r="AD1466" i="31" s="1"/>
  <c r="Y1372" i="31"/>
  <c r="Y1656" i="31"/>
  <c r="AB1708" i="31"/>
  <c r="AC1708" i="31" s="1"/>
  <c r="AD1708" i="31" s="1"/>
  <c r="AB1784" i="31"/>
  <c r="AC1784" i="31" s="1"/>
  <c r="AD1784" i="31" s="1"/>
  <c r="AB1563" i="31"/>
  <c r="AB1684" i="31"/>
  <c r="AC1684" i="31" s="1"/>
  <c r="AD1684" i="31" s="1"/>
  <c r="AB1066" i="31"/>
  <c r="AC1066" i="31" s="1"/>
  <c r="AD1066" i="31" s="1"/>
  <c r="Z1530" i="31"/>
  <c r="V1530" i="31"/>
  <c r="AG930" i="31"/>
  <c r="V930" i="31"/>
  <c r="W930" i="31"/>
  <c r="AB1102" i="31"/>
  <c r="AC1102" i="31" s="1"/>
  <c r="AD1102" i="31" s="1"/>
  <c r="AB1150" i="31"/>
  <c r="AC1150" i="31" s="1"/>
  <c r="AD1150" i="31" s="1"/>
  <c r="AB1182" i="31"/>
  <c r="AC1182" i="31" s="1"/>
  <c r="AD1182" i="31" s="1"/>
  <c r="AB1190" i="31"/>
  <c r="AC1190" i="31" s="1"/>
  <c r="AD1190" i="31" s="1"/>
  <c r="AB1089" i="31"/>
  <c r="AC1089" i="31" s="1"/>
  <c r="AD1089" i="31" s="1"/>
  <c r="AB1056" i="31"/>
  <c r="AC1056" i="31" s="1"/>
  <c r="AD1056" i="31" s="1"/>
  <c r="AB1144" i="31"/>
  <c r="AC1144" i="31" s="1"/>
  <c r="AD1144" i="31" s="1"/>
  <c r="AB1152" i="31"/>
  <c r="AC1152" i="31" s="1"/>
  <c r="AD1152" i="31" s="1"/>
  <c r="AB1549" i="31"/>
  <c r="AC1549" i="31" s="1"/>
  <c r="AD1549" i="31" s="1"/>
  <c r="AB1558" i="31"/>
  <c r="AC1558" i="31" s="1"/>
  <c r="AD1558" i="31" s="1"/>
  <c r="AB1658" i="31"/>
  <c r="AC1658" i="31" s="1"/>
  <c r="AD1658" i="31" s="1"/>
  <c r="AB1770" i="31"/>
  <c r="AC1770" i="31" s="1"/>
  <c r="AD1770" i="31" s="1"/>
  <c r="AB1759" i="31"/>
  <c r="AC1759" i="31" s="1"/>
  <c r="AD1759" i="31" s="1"/>
  <c r="AB1501" i="31"/>
  <c r="AB1343" i="31"/>
  <c r="AC1343" i="31" s="1"/>
  <c r="AD1343" i="31" s="1"/>
  <c r="AB1468" i="31"/>
  <c r="AC1468" i="31" s="1"/>
  <c r="AD1468" i="31" s="1"/>
  <c r="AB1679" i="31"/>
  <c r="AC1679" i="31" s="1"/>
  <c r="AD1679" i="31" s="1"/>
  <c r="AB1239" i="31"/>
  <c r="AC1239" i="31" s="1"/>
  <c r="AD1239" i="31" s="1"/>
  <c r="AB1331" i="31"/>
  <c r="AC1331" i="31" s="1"/>
  <c r="AD1331" i="31" s="1"/>
  <c r="AB1664" i="31"/>
  <c r="AC1664" i="31" s="1"/>
  <c r="AD1664" i="31" s="1"/>
  <c r="Y1672" i="31"/>
  <c r="AB1772" i="31"/>
  <c r="AC1772" i="31" s="1"/>
  <c r="AD1772" i="31" s="1"/>
  <c r="AB1728" i="31"/>
  <c r="AC1728" i="31" s="1"/>
  <c r="AD1728" i="31" s="1"/>
  <c r="AB217" i="31"/>
  <c r="AC217" i="31" s="1"/>
  <c r="AD217" i="31" s="1"/>
  <c r="AB399" i="31"/>
  <c r="AC399" i="31" s="1"/>
  <c r="AD399" i="31" s="1"/>
  <c r="AB1042" i="31"/>
  <c r="AC1042" i="31" s="1"/>
  <c r="AD1042" i="31" s="1"/>
  <c r="AB1050" i="31"/>
  <c r="AC1050" i="31" s="1"/>
  <c r="AD1050" i="31" s="1"/>
  <c r="AB1761" i="31"/>
  <c r="AC1761" i="31" s="1"/>
  <c r="AD1761" i="31" s="1"/>
  <c r="AB734" i="31"/>
  <c r="AC734" i="31" s="1"/>
  <c r="AD734" i="31" s="1"/>
  <c r="Z735" i="31"/>
  <c r="S735" i="31"/>
  <c r="V735" i="31"/>
  <c r="AB1777" i="31"/>
  <c r="AC1777" i="31" s="1"/>
  <c r="AD1777" i="31" s="1"/>
  <c r="AB706" i="31"/>
  <c r="AC706" i="31" s="1"/>
  <c r="AD706" i="31" s="1"/>
  <c r="X636" i="31"/>
  <c r="AB636" i="31" s="1"/>
  <c r="AC636" i="31" s="1"/>
  <c r="AD636" i="31" s="1"/>
  <c r="Y636" i="31"/>
  <c r="Y76" i="31"/>
  <c r="AB115" i="31"/>
  <c r="AC115" i="31" s="1"/>
  <c r="AD115" i="31" s="1"/>
  <c r="AB103" i="31"/>
  <c r="AC103" i="31" s="1"/>
  <c r="AD103" i="31" s="1"/>
  <c r="AB119" i="31"/>
  <c r="AC119" i="31" s="1"/>
  <c r="AD119" i="31" s="1"/>
  <c r="AB272" i="31"/>
  <c r="AC272" i="31" s="1"/>
  <c r="AD272" i="31" s="1"/>
  <c r="AB154" i="31"/>
  <c r="AC154" i="31" s="1"/>
  <c r="AD154" i="31" s="1"/>
  <c r="AB166" i="31"/>
  <c r="AC166" i="31" s="1"/>
  <c r="AD166" i="31" s="1"/>
  <c r="AB345" i="31"/>
  <c r="AC345" i="31" s="1"/>
  <c r="AD345" i="31" s="1"/>
  <c r="AB281" i="31"/>
  <c r="AC281" i="31" s="1"/>
  <c r="AD281" i="31" s="1"/>
  <c r="Y370" i="31"/>
  <c r="Y378" i="31"/>
  <c r="AB277" i="31"/>
  <c r="AC277" i="31" s="1"/>
  <c r="AD277" i="31" s="1"/>
  <c r="AB338" i="31"/>
  <c r="AC338" i="31" s="1"/>
  <c r="AD338" i="31" s="1"/>
  <c r="Y392" i="31"/>
  <c r="Y366" i="31"/>
  <c r="AB420" i="31"/>
  <c r="AC420" i="31" s="1"/>
  <c r="AD420" i="31" s="1"/>
  <c r="AB405" i="31"/>
  <c r="AC405" i="31" s="1"/>
  <c r="AD405" i="31" s="1"/>
  <c r="X475" i="31"/>
  <c r="AB475" i="31" s="1"/>
  <c r="AC475" i="31" s="1"/>
  <c r="AD475" i="31" s="1"/>
  <c r="AB476" i="31"/>
  <c r="AC476" i="31" s="1"/>
  <c r="AD476" i="31" s="1"/>
  <c r="Y491" i="31"/>
  <c r="AB499" i="31"/>
  <c r="AC499" i="31" s="1"/>
  <c r="AD499" i="31" s="1"/>
  <c r="X501" i="31"/>
  <c r="AB501" i="31" s="1"/>
  <c r="AC501" i="31" s="1"/>
  <c r="AD501" i="31" s="1"/>
  <c r="Y521" i="31"/>
  <c r="AB530" i="31"/>
  <c r="AC530" i="31" s="1"/>
  <c r="AD530" i="31" s="1"/>
  <c r="Y543" i="31"/>
  <c r="AB563" i="31"/>
  <c r="AC563" i="31" s="1"/>
  <c r="AD563" i="31" s="1"/>
  <c r="AB567" i="31"/>
  <c r="AC567" i="31" s="1"/>
  <c r="AD567" i="31" s="1"/>
  <c r="AB579" i="31"/>
  <c r="AC579" i="31" s="1"/>
  <c r="AD579" i="31" s="1"/>
  <c r="AB607" i="31"/>
  <c r="AC607" i="31" s="1"/>
  <c r="AD607" i="31" s="1"/>
  <c r="X614" i="31"/>
  <c r="AB614" i="31" s="1"/>
  <c r="AC614" i="31" s="1"/>
  <c r="AD614" i="31" s="1"/>
  <c r="AB615" i="31"/>
  <c r="AC615" i="31" s="1"/>
  <c r="AD615" i="31" s="1"/>
  <c r="AB735" i="31"/>
  <c r="AC735" i="31" s="1"/>
  <c r="AD735" i="31" s="1"/>
  <c r="Y686" i="31"/>
  <c r="Y694" i="31"/>
  <c r="AB807" i="31"/>
  <c r="AC807" i="31" s="1"/>
  <c r="AD807" i="31" s="1"/>
  <c r="AB844" i="31"/>
  <c r="AC844" i="31" s="1"/>
  <c r="AD844" i="31" s="1"/>
  <c r="AB847" i="31"/>
  <c r="AC847" i="31" s="1"/>
  <c r="AD847" i="31" s="1"/>
  <c r="AB863" i="31"/>
  <c r="AC863" i="31" s="1"/>
  <c r="AD863" i="31" s="1"/>
  <c r="X668" i="31"/>
  <c r="AB668" i="31" s="1"/>
  <c r="AC668" i="31" s="1"/>
  <c r="AD668" i="31" s="1"/>
  <c r="Y668" i="31"/>
  <c r="X802" i="31"/>
  <c r="Y802" i="31"/>
  <c r="X205" i="31"/>
  <c r="AB205" i="31" s="1"/>
  <c r="AC205" i="31" s="1"/>
  <c r="AD205" i="31" s="1"/>
  <c r="AB195" i="31"/>
  <c r="AC195" i="31" s="1"/>
  <c r="AD195" i="31" s="1"/>
  <c r="X248" i="31"/>
  <c r="AB248" i="31" s="1"/>
  <c r="AC248" i="31" s="1"/>
  <c r="AD248" i="31" s="1"/>
  <c r="AB318" i="31"/>
  <c r="AC318" i="31" s="1"/>
  <c r="AD318" i="31" s="1"/>
  <c r="AB372" i="31"/>
  <c r="AC372" i="31" s="1"/>
  <c r="AD372" i="31" s="1"/>
  <c r="Y276" i="31"/>
  <c r="AB623" i="31"/>
  <c r="AC623" i="31" s="1"/>
  <c r="AD623" i="31" s="1"/>
  <c r="X452" i="31"/>
  <c r="AB452" i="31" s="1"/>
  <c r="AC452" i="31" s="1"/>
  <c r="AD452" i="31" s="1"/>
  <c r="X650" i="31"/>
  <c r="AB650" i="31" s="1"/>
  <c r="AC650" i="31" s="1"/>
  <c r="AD650" i="31" s="1"/>
  <c r="Y650" i="31"/>
  <c r="X94" i="31"/>
  <c r="AB111" i="31"/>
  <c r="AC111" i="31" s="1"/>
  <c r="AD111" i="31" s="1"/>
  <c r="Y102" i="31"/>
  <c r="Y110" i="31"/>
  <c r="AB162" i="31"/>
  <c r="AC162" i="31" s="1"/>
  <c r="AD162" i="31" s="1"/>
  <c r="AB158" i="31"/>
  <c r="AC158" i="31" s="1"/>
  <c r="AD158" i="31" s="1"/>
  <c r="AB175" i="31"/>
  <c r="AC175" i="31" s="1"/>
  <c r="AD175" i="31" s="1"/>
  <c r="AB222" i="31"/>
  <c r="AC222" i="31" s="1"/>
  <c r="AD222" i="31" s="1"/>
  <c r="AB223" i="31"/>
  <c r="AC223" i="31" s="1"/>
  <c r="AD223" i="31" s="1"/>
  <c r="AB305" i="31"/>
  <c r="AC305" i="31" s="1"/>
  <c r="AD305" i="31" s="1"/>
  <c r="AB329" i="31"/>
  <c r="AC329" i="31" s="1"/>
  <c r="AD329" i="31" s="1"/>
  <c r="X374" i="31"/>
  <c r="AB374" i="31" s="1"/>
  <c r="AC374" i="31" s="1"/>
  <c r="AD374" i="31" s="1"/>
  <c r="Y382" i="31"/>
  <c r="Y264" i="31"/>
  <c r="Y349" i="31"/>
  <c r="AB357" i="31"/>
  <c r="AC357" i="31" s="1"/>
  <c r="AD357" i="31" s="1"/>
  <c r="AB362" i="31"/>
  <c r="AC362" i="31" s="1"/>
  <c r="AD362" i="31" s="1"/>
  <c r="Y388" i="31"/>
  <c r="Y412" i="31"/>
  <c r="Y523" i="31"/>
  <c r="AB282" i="31"/>
  <c r="AC282" i="31" s="1"/>
  <c r="AD282" i="31" s="1"/>
  <c r="AB487" i="31"/>
  <c r="AC487" i="31" s="1"/>
  <c r="AD487" i="31" s="1"/>
  <c r="AB531" i="31"/>
  <c r="AC531" i="31" s="1"/>
  <c r="AD531" i="31" s="1"/>
  <c r="AB457" i="31"/>
  <c r="AC457" i="31" s="1"/>
  <c r="AD457" i="31" s="1"/>
  <c r="AB716" i="31"/>
  <c r="AC716" i="31" s="1"/>
  <c r="AD716" i="31" s="1"/>
  <c r="X754" i="31"/>
  <c r="Y754" i="31"/>
  <c r="Y640" i="31"/>
  <c r="AB815" i="31"/>
  <c r="AC815" i="31" s="1"/>
  <c r="AD815" i="31" s="1"/>
  <c r="AB855" i="31"/>
  <c r="AC855" i="31" s="1"/>
  <c r="AD855" i="31" s="1"/>
  <c r="AB892" i="31"/>
  <c r="AC892" i="31" s="1"/>
  <c r="AD892" i="31" s="1"/>
  <c r="AB895" i="31"/>
  <c r="AC895" i="31" s="1"/>
  <c r="AD895" i="31" s="1"/>
  <c r="Y676" i="31"/>
  <c r="X676" i="31"/>
  <c r="AB676" i="31" s="1"/>
  <c r="AC676" i="31" s="1"/>
  <c r="AD676" i="31" s="1"/>
  <c r="X875" i="31"/>
  <c r="AB875" i="31" s="1"/>
  <c r="AC875" i="31" s="1"/>
  <c r="AD875" i="31" s="1"/>
  <c r="Y875" i="31"/>
  <c r="X927" i="31"/>
  <c r="AB927" i="31" s="1"/>
  <c r="AC927" i="31" s="1"/>
  <c r="AD927" i="31" s="1"/>
  <c r="Y927" i="31"/>
  <c r="AB555" i="31"/>
  <c r="AC555" i="31" s="1"/>
  <c r="AD555" i="31" s="1"/>
  <c r="AB571" i="31"/>
  <c r="AC571" i="31" s="1"/>
  <c r="AD571" i="31" s="1"/>
  <c r="AB644" i="31"/>
  <c r="AC644" i="31" s="1"/>
  <c r="AD644" i="31" s="1"/>
  <c r="Y666" i="31"/>
  <c r="Y682" i="31"/>
  <c r="AB708" i="31"/>
  <c r="AC708" i="31" s="1"/>
  <c r="AD708" i="31" s="1"/>
  <c r="AB732" i="31"/>
  <c r="AC732" i="31" s="1"/>
  <c r="AD732" i="31" s="1"/>
  <c r="AB819" i="31"/>
  <c r="AC819" i="31" s="1"/>
  <c r="AD819" i="31" s="1"/>
  <c r="AB864" i="31"/>
  <c r="AC864" i="31" s="1"/>
  <c r="AD864" i="31" s="1"/>
  <c r="AB912" i="31"/>
  <c r="AC912" i="31" s="1"/>
  <c r="AD912" i="31" s="1"/>
  <c r="AB931" i="31"/>
  <c r="AC931" i="31" s="1"/>
  <c r="AD931" i="31" s="1"/>
  <c r="AB947" i="31"/>
  <c r="AC947" i="31" s="1"/>
  <c r="AD947" i="31" s="1"/>
  <c r="Y916" i="31"/>
  <c r="Y770" i="31"/>
  <c r="AB856" i="31"/>
  <c r="AC856" i="31" s="1"/>
  <c r="AD856" i="31" s="1"/>
  <c r="AB913" i="31"/>
  <c r="AC913" i="31" s="1"/>
  <c r="AD913" i="31" s="1"/>
  <c r="Y932" i="31"/>
  <c r="AB1032" i="31"/>
  <c r="AC1032" i="31" s="1"/>
  <c r="AD1032" i="31" s="1"/>
  <c r="Y1037" i="31"/>
  <c r="Y1223" i="31"/>
  <c r="AB1254" i="31"/>
  <c r="AC1254" i="31" s="1"/>
  <c r="AD1254" i="31" s="1"/>
  <c r="AB1298" i="31"/>
  <c r="AC1298" i="31" s="1"/>
  <c r="AD1298" i="31" s="1"/>
  <c r="AB1330" i="31"/>
  <c r="AC1330" i="31" s="1"/>
  <c r="AD1330" i="31" s="1"/>
  <c r="Y1053" i="31"/>
  <c r="Y1081" i="31"/>
  <c r="Y1085" i="31"/>
  <c r="Y1097" i="31"/>
  <c r="AB1117" i="31"/>
  <c r="AC1117" i="31" s="1"/>
  <c r="AD1117" i="31" s="1"/>
  <c r="X1153" i="31"/>
  <c r="AB1153" i="31" s="1"/>
  <c r="AC1153" i="31" s="1"/>
  <c r="AD1153" i="31" s="1"/>
  <c r="AB1161" i="31"/>
  <c r="AC1161" i="31" s="1"/>
  <c r="AD1161" i="31" s="1"/>
  <c r="Y1177" i="31"/>
  <c r="Y1193" i="31"/>
  <c r="Y1201" i="31"/>
  <c r="Y1259" i="31"/>
  <c r="Y1591" i="31"/>
  <c r="AB1707" i="31"/>
  <c r="AC1707" i="31" s="1"/>
  <c r="AD1707" i="31" s="1"/>
  <c r="Y1299" i="31"/>
  <c r="Y1402" i="31"/>
  <c r="X1590" i="31"/>
  <c r="AB1619" i="31"/>
  <c r="AB1640" i="31"/>
  <c r="AC1640" i="31" s="1"/>
  <c r="AD1640" i="31" s="1"/>
  <c r="AB1688" i="31"/>
  <c r="AC1688" i="31" s="1"/>
  <c r="AD1688" i="31" s="1"/>
  <c r="AB1704" i="31"/>
  <c r="AB1764" i="31"/>
  <c r="AC1764" i="31" s="1"/>
  <c r="AD1764" i="31" s="1"/>
  <c r="AB1788" i="31"/>
  <c r="AC1788" i="31" s="1"/>
  <c r="AD1788" i="31" s="1"/>
  <c r="AB1575" i="31"/>
  <c r="AC1575" i="31" s="1"/>
  <c r="AD1575" i="31" s="1"/>
  <c r="AB1643" i="31"/>
  <c r="AB1627" i="31"/>
  <c r="AC1627" i="31" s="1"/>
  <c r="AD1627" i="31" s="1"/>
  <c r="AB938" i="31"/>
  <c r="AC938" i="31" s="1"/>
  <c r="AD938" i="31" s="1"/>
  <c r="AB1686" i="31"/>
  <c r="AC1686" i="31" s="1"/>
  <c r="AD1686" i="31" s="1"/>
  <c r="AB1737" i="31"/>
  <c r="AC1737" i="31" s="1"/>
  <c r="AD1737" i="31" s="1"/>
  <c r="AB1746" i="31"/>
  <c r="AC1746" i="31" s="1"/>
  <c r="AD1746" i="31" s="1"/>
  <c r="AB1557" i="31"/>
  <c r="AC1557" i="31" s="1"/>
  <c r="AD1557" i="31" s="1"/>
  <c r="AB1229" i="31"/>
  <c r="AC1229" i="31" s="1"/>
  <c r="AD1229" i="31" s="1"/>
  <c r="AB1717" i="31"/>
  <c r="AC1717" i="31" s="1"/>
  <c r="AD1717" i="31" s="1"/>
  <c r="AB1024" i="31"/>
  <c r="AC1024" i="31" s="1"/>
  <c r="AD1024" i="31" s="1"/>
  <c r="X1689" i="31"/>
  <c r="AB1689" i="31" s="1"/>
  <c r="AC1689" i="31" s="1"/>
  <c r="AD1689" i="31" s="1"/>
  <c r="AB597" i="31"/>
  <c r="AC597" i="31" s="1"/>
  <c r="AD597" i="31" s="1"/>
  <c r="AB1666" i="31"/>
  <c r="AC1666" i="31" s="1"/>
  <c r="AD1666" i="31" s="1"/>
  <c r="U820" i="31"/>
  <c r="V820" i="31"/>
  <c r="Z820" i="31"/>
  <c r="AB682" i="31"/>
  <c r="AC682" i="31" s="1"/>
  <c r="AD682" i="31" s="1"/>
  <c r="AB740" i="31"/>
  <c r="AC740" i="31" s="1"/>
  <c r="AD740" i="31" s="1"/>
  <c r="AB888" i="31"/>
  <c r="AC888" i="31" s="1"/>
  <c r="AD888" i="31" s="1"/>
  <c r="AB756" i="31"/>
  <c r="AC756" i="31" s="1"/>
  <c r="AD756" i="31" s="1"/>
  <c r="AB916" i="31"/>
  <c r="AC916" i="31" s="1"/>
  <c r="AD916" i="31" s="1"/>
  <c r="AB808" i="31"/>
  <c r="AC808" i="31" s="1"/>
  <c r="AD808" i="31" s="1"/>
  <c r="AB840" i="31"/>
  <c r="AC840" i="31" s="1"/>
  <c r="AD840" i="31" s="1"/>
  <c r="AB880" i="31"/>
  <c r="AC880" i="31" s="1"/>
  <c r="AD880" i="31" s="1"/>
  <c r="AB958" i="31"/>
  <c r="AC958" i="31" s="1"/>
  <c r="AD958" i="31" s="1"/>
  <c r="AB1029" i="31"/>
  <c r="AC1029" i="31" s="1"/>
  <c r="AD1029" i="31" s="1"/>
  <c r="AB1037" i="31"/>
  <c r="AC1037" i="31" s="1"/>
  <c r="AD1037" i="31" s="1"/>
  <c r="AB1223" i="31"/>
  <c r="AC1223" i="31" s="1"/>
  <c r="AD1223" i="31" s="1"/>
  <c r="AB1113" i="31"/>
  <c r="AC1113" i="31" s="1"/>
  <c r="AD1113" i="31" s="1"/>
  <c r="AB1133" i="31"/>
  <c r="AC1133" i="31" s="1"/>
  <c r="AD1133" i="31" s="1"/>
  <c r="Y1033" i="31"/>
  <c r="AB1041" i="31"/>
  <c r="AC1041" i="31" s="1"/>
  <c r="AD1041" i="31" s="1"/>
  <c r="AB1278" i="31"/>
  <c r="AC1278" i="31" s="1"/>
  <c r="AD1278" i="31" s="1"/>
  <c r="AB1326" i="31"/>
  <c r="AC1326" i="31" s="1"/>
  <c r="AD1326" i="31" s="1"/>
  <c r="Y1347" i="31"/>
  <c r="AB1191" i="31"/>
  <c r="AC1191" i="31" s="1"/>
  <c r="AD1191" i="31" s="1"/>
  <c r="AB1215" i="31"/>
  <c r="AC1215" i="31" s="1"/>
  <c r="AD1215" i="31" s="1"/>
  <c r="Y1388" i="31"/>
  <c r="Y1424" i="31"/>
  <c r="AB1457" i="31"/>
  <c r="AC1457" i="31" s="1"/>
  <c r="AD1457" i="31" s="1"/>
  <c r="AB1465" i="31"/>
  <c r="AC1465" i="31" s="1"/>
  <c r="AD1465" i="31" s="1"/>
  <c r="Y1480" i="31"/>
  <c r="Y1486" i="31"/>
  <c r="AB1489" i="31"/>
  <c r="Y1319" i="31"/>
  <c r="X1369" i="31"/>
  <c r="AB1671" i="31"/>
  <c r="AC1671" i="31" s="1"/>
  <c r="AD1671" i="31" s="1"/>
  <c r="AB1524" i="31"/>
  <c r="AB1267" i="31"/>
  <c r="AC1267" i="31" s="1"/>
  <c r="AD1267" i="31" s="1"/>
  <c r="AB1299" i="31"/>
  <c r="AC1299" i="31" s="1"/>
  <c r="AD1299" i="31" s="1"/>
  <c r="AB1402" i="31"/>
  <c r="AC1402" i="31" s="1"/>
  <c r="AD1402" i="31" s="1"/>
  <c r="AB391" i="31"/>
  <c r="AC391" i="31" s="1"/>
  <c r="AD391" i="31" s="1"/>
  <c r="AB455" i="31"/>
  <c r="AC455" i="31" s="1"/>
  <c r="AD455" i="31" s="1"/>
  <c r="AB1670" i="31"/>
  <c r="AB1682" i="31"/>
  <c r="AC1682" i="31" s="1"/>
  <c r="AD1682" i="31" s="1"/>
  <c r="AB1757" i="31"/>
  <c r="AC1757" i="31" s="1"/>
  <c r="AD1757" i="31" s="1"/>
  <c r="X1765" i="31"/>
  <c r="AB1765" i="31" s="1"/>
  <c r="AC1765" i="31" s="1"/>
  <c r="AD1765" i="31" s="1"/>
  <c r="AB364" i="31"/>
  <c r="AC364" i="31" s="1"/>
  <c r="AD364" i="31" s="1"/>
  <c r="AB1697" i="31"/>
  <c r="AC1697" i="31" s="1"/>
  <c r="AD1697" i="31" s="1"/>
  <c r="AB1745" i="31"/>
  <c r="AC1745" i="31" s="1"/>
  <c r="AD1745" i="31" s="1"/>
  <c r="AB1769" i="31"/>
  <c r="AC1769" i="31" s="1"/>
  <c r="AD1769" i="31" s="1"/>
  <c r="AB1162" i="31"/>
  <c r="AC1162" i="31" s="1"/>
  <c r="AD1162" i="31" s="1"/>
  <c r="AB1245" i="31"/>
  <c r="AC1245" i="31" s="1"/>
  <c r="AD1245" i="31" s="1"/>
  <c r="W919" i="31"/>
  <c r="AE919" i="31" s="1"/>
  <c r="AF919" i="31" s="1"/>
  <c r="S919" i="31"/>
  <c r="AB598" i="31"/>
  <c r="AC598" i="31" s="1"/>
  <c r="AD598" i="31" s="1"/>
  <c r="AB714" i="31"/>
  <c r="AC714" i="31" s="1"/>
  <c r="AD714" i="31" s="1"/>
  <c r="AB811" i="31"/>
  <c r="AC811" i="31" s="1"/>
  <c r="AD811" i="31" s="1"/>
  <c r="AB827" i="31"/>
  <c r="AC827" i="31" s="1"/>
  <c r="AD827" i="31" s="1"/>
  <c r="AB896" i="31"/>
  <c r="AC896" i="31" s="1"/>
  <c r="AD896" i="31" s="1"/>
  <c r="AB748" i="31"/>
  <c r="AC748" i="31" s="1"/>
  <c r="AD748" i="31" s="1"/>
  <c r="AB979" i="31"/>
  <c r="AC979" i="31" s="1"/>
  <c r="AD979" i="31" s="1"/>
  <c r="Y1049" i="31"/>
  <c r="AB1238" i="31"/>
  <c r="AC1238" i="31" s="1"/>
  <c r="AD1238" i="31" s="1"/>
  <c r="AB1282" i="31"/>
  <c r="AC1282" i="31" s="1"/>
  <c r="AD1282" i="31" s="1"/>
  <c r="AB1314" i="31"/>
  <c r="AC1314" i="31" s="1"/>
  <c r="AD1314" i="31" s="1"/>
  <c r="AB1350" i="31"/>
  <c r="AC1350" i="31" s="1"/>
  <c r="AD1350" i="31" s="1"/>
  <c r="Y1022" i="31"/>
  <c r="Y1065" i="31"/>
  <c r="Y1069" i="31"/>
  <c r="Y1121" i="31"/>
  <c r="AB1137" i="31"/>
  <c r="AC1137" i="31" s="1"/>
  <c r="AD1137" i="31" s="1"/>
  <c r="Y1165" i="31"/>
  <c r="AB1195" i="31"/>
  <c r="AC1195" i="31" s="1"/>
  <c r="AD1195" i="31" s="1"/>
  <c r="Y1219" i="31"/>
  <c r="AB1005" i="31"/>
  <c r="AC1005" i="31" s="1"/>
  <c r="AD1005" i="31" s="1"/>
  <c r="AB1294" i="31"/>
  <c r="AC1294" i="31" s="1"/>
  <c r="AD1294" i="31" s="1"/>
  <c r="AB1072" i="31"/>
  <c r="AC1072" i="31" s="1"/>
  <c r="AD1072" i="31" s="1"/>
  <c r="AB1080" i="31"/>
  <c r="AC1080" i="31" s="1"/>
  <c r="AD1080" i="31" s="1"/>
  <c r="Y1092" i="31"/>
  <c r="Y1124" i="31"/>
  <c r="Y1128" i="31"/>
  <c r="Y1140" i="31"/>
  <c r="AB1176" i="31"/>
  <c r="AC1176" i="31" s="1"/>
  <c r="AD1176" i="31" s="1"/>
  <c r="Y1249" i="31"/>
  <c r="AB1327" i="31"/>
  <c r="AC1327" i="31" s="1"/>
  <c r="AD1327" i="31" s="1"/>
  <c r="Y1359" i="31"/>
  <c r="AB1690" i="31"/>
  <c r="Y1418" i="31"/>
  <c r="Y1502" i="31"/>
  <c r="Y1307" i="31"/>
  <c r="X1377" i="31"/>
  <c r="AB1279" i="31"/>
  <c r="AC1279" i="31" s="1"/>
  <c r="AD1279" i="31" s="1"/>
  <c r="Y1440" i="31"/>
  <c r="AB1655" i="31"/>
  <c r="AB1739" i="31"/>
  <c r="AC1739" i="31" s="1"/>
  <c r="AD1739" i="31" s="1"/>
  <c r="Y1331" i="31"/>
  <c r="Y1456" i="31"/>
  <c r="AB1712" i="31"/>
  <c r="AC1712" i="31" s="1"/>
  <c r="AD1712" i="31" s="1"/>
  <c r="Y1744" i="31"/>
  <c r="Y1664" i="31"/>
  <c r="AB1696" i="31"/>
  <c r="AC1696" i="31" s="1"/>
  <c r="AD1696" i="31" s="1"/>
  <c r="AB1716" i="31"/>
  <c r="AC1716" i="31" s="1"/>
  <c r="AD1716" i="31" s="1"/>
  <c r="AB161" i="31"/>
  <c r="AC161" i="31" s="1"/>
  <c r="AD161" i="31" s="1"/>
  <c r="AB275" i="31"/>
  <c r="AC275" i="31" s="1"/>
  <c r="AD275" i="31" s="1"/>
  <c r="AB561" i="31"/>
  <c r="AC561" i="31" s="1"/>
  <c r="AD561" i="31" s="1"/>
  <c r="AB451" i="31"/>
  <c r="AC451" i="31" s="1"/>
  <c r="AD451" i="31" s="1"/>
  <c r="AB1034" i="31"/>
  <c r="AC1034" i="31" s="1"/>
  <c r="AD1034" i="31" s="1"/>
  <c r="AB1289" i="31"/>
  <c r="AC1289" i="31" s="1"/>
  <c r="AD1289" i="31" s="1"/>
  <c r="Y432" i="31"/>
  <c r="W432" i="31"/>
  <c r="V715" i="31"/>
  <c r="W715" i="31"/>
  <c r="S715" i="31"/>
  <c r="AB1591" i="31"/>
  <c r="AC1591" i="31" s="1"/>
  <c r="AD1591" i="31" s="1"/>
  <c r="Y1445" i="31"/>
  <c r="AB251" i="31"/>
  <c r="AC251" i="31" s="1"/>
  <c r="AD251" i="31" s="1"/>
  <c r="S1027" i="31"/>
  <c r="X1027" i="31"/>
  <c r="T1027" i="31"/>
  <c r="Y1027" i="31"/>
  <c r="W1027" i="31"/>
  <c r="U1027" i="31"/>
  <c r="AG1027" i="31"/>
  <c r="S111" i="31"/>
  <c r="V111" i="31"/>
  <c r="W111" i="31"/>
  <c r="Z111" i="31"/>
  <c r="S352" i="31"/>
  <c r="T352" i="31"/>
  <c r="Z352" i="31"/>
  <c r="Z562" i="31"/>
  <c r="S562" i="31"/>
  <c r="Y562" i="31" s="1"/>
  <c r="V562" i="31"/>
  <c r="W562" i="31"/>
  <c r="AE562" i="31" s="1"/>
  <c r="AF562" i="31" s="1"/>
  <c r="V404" i="31"/>
  <c r="W404" i="31"/>
  <c r="AE404" i="31" s="1"/>
  <c r="AF404" i="31" s="1"/>
  <c r="Z404" i="31"/>
  <c r="V920" i="31"/>
  <c r="S920" i="31"/>
  <c r="AB1693" i="31"/>
  <c r="AC1693" i="31" s="1"/>
  <c r="AD1693" i="31" s="1"/>
  <c r="AB1213" i="31"/>
  <c r="AC1213" i="31" s="1"/>
  <c r="AD1213" i="31" s="1"/>
  <c r="Y1350" i="31"/>
  <c r="AB118" i="31"/>
  <c r="AC118" i="31" s="1"/>
  <c r="AD118" i="31" s="1"/>
  <c r="AB346" i="31"/>
  <c r="AC346" i="31" s="1"/>
  <c r="AD346" i="31" s="1"/>
  <c r="AB356" i="31"/>
  <c r="AC356" i="31" s="1"/>
  <c r="AD356" i="31" s="1"/>
  <c r="Y449" i="31"/>
  <c r="Y459" i="31"/>
  <c r="AB762" i="31"/>
  <c r="AC762" i="31" s="1"/>
  <c r="AD762" i="31" s="1"/>
  <c r="X672" i="31"/>
  <c r="AB672" i="31" s="1"/>
  <c r="AC672" i="31" s="1"/>
  <c r="AD672" i="31" s="1"/>
  <c r="X441" i="31"/>
  <c r="AB441" i="31" s="1"/>
  <c r="AC441" i="31" s="1"/>
  <c r="AD441" i="31" s="1"/>
  <c r="Y571" i="31"/>
  <c r="Y228" i="31"/>
  <c r="Y913" i="31"/>
  <c r="AB1018" i="31"/>
  <c r="AC1018" i="31" s="1"/>
  <c r="AD1018" i="31" s="1"/>
  <c r="X1073" i="31"/>
  <c r="AB1073" i="31" s="1"/>
  <c r="AC1073" i="31" s="1"/>
  <c r="AD1073" i="31" s="1"/>
  <c r="X1181" i="31"/>
  <c r="AB1181" i="31" s="1"/>
  <c r="AC1181" i="31" s="1"/>
  <c r="AD1181" i="31" s="1"/>
  <c r="X1064" i="31"/>
  <c r="AB1064" i="31" s="1"/>
  <c r="AC1064" i="31" s="1"/>
  <c r="AD1064" i="31" s="1"/>
  <c r="X1096" i="31"/>
  <c r="AB1096" i="31" s="1"/>
  <c r="AC1096" i="31" s="1"/>
  <c r="AD1096" i="31" s="1"/>
  <c r="Y1327" i="31"/>
  <c r="AB1718" i="31"/>
  <c r="AC1718" i="31" s="1"/>
  <c r="AD1718" i="31" s="1"/>
  <c r="Y1227" i="31"/>
  <c r="X1390" i="31"/>
  <c r="AB1390" i="31" s="1"/>
  <c r="AC1390" i="31" s="1"/>
  <c r="AD1390" i="31" s="1"/>
  <c r="X1426" i="31"/>
  <c r="AB1426" i="31" s="1"/>
  <c r="AC1426" i="31" s="1"/>
  <c r="AD1426" i="31" s="1"/>
  <c r="AB1675" i="31"/>
  <c r="AC1675" i="31" s="1"/>
  <c r="AD1675" i="31" s="1"/>
  <c r="X1462" i="31"/>
  <c r="AB1462" i="31" s="1"/>
  <c r="X1478" i="31"/>
  <c r="AB1478" i="31" s="1"/>
  <c r="AC1478" i="31" s="1"/>
  <c r="AD1478" i="31" s="1"/>
  <c r="X1438" i="31"/>
  <c r="AB1438" i="31" s="1"/>
  <c r="AC1438" i="31" s="1"/>
  <c r="AD1438" i="31" s="1"/>
  <c r="Y1243" i="31"/>
  <c r="X1363" i="31"/>
  <c r="AB1363" i="31" s="1"/>
  <c r="X1458" i="31"/>
  <c r="AB1458" i="31" s="1"/>
  <c r="AC1458" i="31" s="1"/>
  <c r="AD1458" i="31" s="1"/>
  <c r="X1660" i="31"/>
  <c r="AB1660" i="31" s="1"/>
  <c r="Y1668" i="31"/>
  <c r="S336" i="31"/>
  <c r="T336" i="31"/>
  <c r="Z336" i="31"/>
  <c r="AB243" i="31"/>
  <c r="AC243" i="31" s="1"/>
  <c r="AD243" i="31" s="1"/>
  <c r="X60" i="31"/>
  <c r="S60" i="31"/>
  <c r="Z60" i="31"/>
  <c r="W60" i="31"/>
  <c r="AE60" i="31" s="1"/>
  <c r="AF60" i="31" s="1"/>
  <c r="T60" i="31"/>
  <c r="X966" i="31"/>
  <c r="AB966" i="31" s="1"/>
  <c r="AC966" i="31" s="1"/>
  <c r="AD966" i="31" s="1"/>
  <c r="AB280" i="31"/>
  <c r="AC280" i="31" s="1"/>
  <c r="AD280" i="31" s="1"/>
  <c r="S610" i="31"/>
  <c r="V610" i="31"/>
  <c r="W610" i="31"/>
  <c r="AE610" i="31" s="1"/>
  <c r="AF610" i="31" s="1"/>
  <c r="Z610" i="31"/>
  <c r="AB1661" i="31"/>
  <c r="AC1661" i="31" s="1"/>
  <c r="AD1661" i="31" s="1"/>
  <c r="AB1721" i="31"/>
  <c r="X988" i="31"/>
  <c r="AB988" i="31" s="1"/>
  <c r="AC988" i="31" s="1"/>
  <c r="AD988" i="31" s="1"/>
  <c r="AB32" i="31"/>
  <c r="AC32" i="31" s="1"/>
  <c r="AD32" i="31" s="1"/>
  <c r="X213" i="31"/>
  <c r="AB213" i="31" s="1"/>
  <c r="AC213" i="31" s="1"/>
  <c r="AD213" i="31" s="1"/>
  <c r="AB322" i="31"/>
  <c r="AC322" i="31" s="1"/>
  <c r="AD322" i="31" s="1"/>
  <c r="AB255" i="31"/>
  <c r="AC255" i="31" s="1"/>
  <c r="AD255" i="31" s="1"/>
  <c r="X397" i="31"/>
  <c r="AB397" i="31" s="1"/>
  <c r="AC397" i="31" s="1"/>
  <c r="AD397" i="31" s="1"/>
  <c r="Y628" i="31"/>
  <c r="AB630" i="31"/>
  <c r="AC630" i="31" s="1"/>
  <c r="AD630" i="31" s="1"/>
  <c r="AB778" i="31"/>
  <c r="AC778" i="31" s="1"/>
  <c r="AD778" i="31" s="1"/>
  <c r="AB90" i="31"/>
  <c r="AC90" i="31" s="1"/>
  <c r="AD90" i="31" s="1"/>
  <c r="X179" i="31"/>
  <c r="AB179" i="31" s="1"/>
  <c r="AC179" i="31" s="1"/>
  <c r="AD179" i="31" s="1"/>
  <c r="AB229" i="31"/>
  <c r="AC229" i="31" s="1"/>
  <c r="AD229" i="31" s="1"/>
  <c r="AB219" i="31"/>
  <c r="AC219" i="31" s="1"/>
  <c r="AD219" i="31" s="1"/>
  <c r="AB286" i="31"/>
  <c r="AC286" i="31" s="1"/>
  <c r="AD286" i="31" s="1"/>
  <c r="AB491" i="31"/>
  <c r="AC491" i="31" s="1"/>
  <c r="AD491" i="31" s="1"/>
  <c r="AB551" i="31"/>
  <c r="AC551" i="31" s="1"/>
  <c r="AD551" i="31" s="1"/>
  <c r="AG562" i="31"/>
  <c r="X290" i="31"/>
  <c r="AB290" i="31" s="1"/>
  <c r="AC290" i="31" s="1"/>
  <c r="AD290" i="31" s="1"/>
  <c r="Y487" i="31"/>
  <c r="AB511" i="31"/>
  <c r="AC511" i="31" s="1"/>
  <c r="AD511" i="31" s="1"/>
  <c r="Y545" i="31"/>
  <c r="AB436" i="31"/>
  <c r="AC436" i="31" s="1"/>
  <c r="AD436" i="31" s="1"/>
  <c r="AB894" i="31"/>
  <c r="AC894" i="31" s="1"/>
  <c r="AD894" i="31" s="1"/>
  <c r="AB680" i="31"/>
  <c r="AC680" i="31" s="1"/>
  <c r="AD680" i="31" s="1"/>
  <c r="Y862" i="31"/>
  <c r="Y894" i="31"/>
  <c r="AB591" i="31"/>
  <c r="AC591" i="31" s="1"/>
  <c r="AD591" i="31" s="1"/>
  <c r="AB611" i="31"/>
  <c r="AC611" i="31" s="1"/>
  <c r="AD611" i="31" s="1"/>
  <c r="Y764" i="31"/>
  <c r="Y819" i="31"/>
  <c r="AG920" i="31"/>
  <c r="Y756" i="31"/>
  <c r="Y1018" i="31"/>
  <c r="AB1070" i="31"/>
  <c r="AC1070" i="31" s="1"/>
  <c r="AD1070" i="31" s="1"/>
  <c r="X1082" i="31"/>
  <c r="AB1082" i="31" s="1"/>
  <c r="AC1082" i="31" s="1"/>
  <c r="AD1082" i="31" s="1"/>
  <c r="AB1134" i="31"/>
  <c r="AC1134" i="31" s="1"/>
  <c r="AD1134" i="31" s="1"/>
  <c r="X1146" i="31"/>
  <c r="AB1146" i="31" s="1"/>
  <c r="AC1146" i="31" s="1"/>
  <c r="AD1146" i="31" s="1"/>
  <c r="AB1154" i="31"/>
  <c r="AC1154" i="31" s="1"/>
  <c r="AD1154" i="31" s="1"/>
  <c r="AB1166" i="31"/>
  <c r="AC1166" i="31" s="1"/>
  <c r="AD1166" i="31" s="1"/>
  <c r="AB1186" i="31"/>
  <c r="AC1186" i="31" s="1"/>
  <c r="AD1186" i="31" s="1"/>
  <c r="AB1202" i="31"/>
  <c r="AC1202" i="31" s="1"/>
  <c r="AD1202" i="31" s="1"/>
  <c r="AB1210" i="31"/>
  <c r="AC1210" i="31" s="1"/>
  <c r="AD1210" i="31" s="1"/>
  <c r="AB1043" i="31"/>
  <c r="AC1043" i="31" s="1"/>
  <c r="AD1043" i="31" s="1"/>
  <c r="X1119" i="31"/>
  <c r="AB1119" i="31" s="1"/>
  <c r="AC1119" i="31" s="1"/>
  <c r="AD1119" i="31" s="1"/>
  <c r="Y1001" i="31"/>
  <c r="Y1024" i="31"/>
  <c r="Y1175" i="31"/>
  <c r="X1044" i="31"/>
  <c r="AB1044" i="31" s="1"/>
  <c r="AC1044" i="31" s="1"/>
  <c r="AD1044" i="31" s="1"/>
  <c r="AB1225" i="31"/>
  <c r="AC1225" i="31" s="1"/>
  <c r="AD1225" i="31" s="1"/>
  <c r="AB1257" i="31"/>
  <c r="AC1257" i="31" s="1"/>
  <c r="AD1257" i="31" s="1"/>
  <c r="AB1285" i="31"/>
  <c r="AC1285" i="31" s="1"/>
  <c r="AD1285" i="31" s="1"/>
  <c r="AB1317" i="31"/>
  <c r="AC1317" i="31" s="1"/>
  <c r="AD1317" i="31" s="1"/>
  <c r="AB1149" i="31"/>
  <c r="AC1149" i="31" s="1"/>
  <c r="AD1149" i="31" s="1"/>
  <c r="AB1026" i="31"/>
  <c r="AC1026" i="31" s="1"/>
  <c r="AD1026" i="31" s="1"/>
  <c r="AB1033" i="31"/>
  <c r="AC1033" i="31" s="1"/>
  <c r="AD1033" i="31" s="1"/>
  <c r="X1250" i="31"/>
  <c r="AB1250" i="31" s="1"/>
  <c r="AC1250" i="31" s="1"/>
  <c r="AD1250" i="31" s="1"/>
  <c r="AB1108" i="31"/>
  <c r="AC1108" i="31" s="1"/>
  <c r="AD1108" i="31" s="1"/>
  <c r="AB1140" i="31"/>
  <c r="AC1140" i="31" s="1"/>
  <c r="AD1140" i="31" s="1"/>
  <c r="AB1183" i="31"/>
  <c r="AC1183" i="31" s="1"/>
  <c r="AD1183" i="31" s="1"/>
  <c r="Y1225" i="31"/>
  <c r="Y1257" i="31"/>
  <c r="Y1265" i="31"/>
  <c r="X1339" i="31"/>
  <c r="AB1339" i="31" s="1"/>
  <c r="AC1339" i="31" s="1"/>
  <c r="AD1339" i="31" s="1"/>
  <c r="AB1642" i="31"/>
  <c r="AB1742" i="31"/>
  <c r="AC1742" i="31" s="1"/>
  <c r="AD1742" i="31" s="1"/>
  <c r="AB1758" i="31"/>
  <c r="AC1758" i="31" s="1"/>
  <c r="AD1758" i="31" s="1"/>
  <c r="AB1774" i="31"/>
  <c r="AC1774" i="31" s="1"/>
  <c r="AD1774" i="31" s="1"/>
  <c r="Y1777" i="31"/>
  <c r="AB1731" i="31"/>
  <c r="AC1731" i="31" s="1"/>
  <c r="AD1731" i="31" s="1"/>
  <c r="AB1783" i="31"/>
  <c r="AC1783" i="31" s="1"/>
  <c r="AD1783" i="31" s="1"/>
  <c r="X1442" i="31"/>
  <c r="AB1442" i="31" s="1"/>
  <c r="AC1442" i="31" s="1"/>
  <c r="AD1442" i="31" s="1"/>
  <c r="AB1492" i="31"/>
  <c r="AC1492" i="31" s="1"/>
  <c r="AD1492" i="31" s="1"/>
  <c r="X1550" i="31"/>
  <c r="AB1550" i="31" s="1"/>
  <c r="Y1279" i="31"/>
  <c r="X1291" i="31"/>
  <c r="AB1291" i="31" s="1"/>
  <c r="AC1291" i="31" s="1"/>
  <c r="AD1291" i="31" s="1"/>
  <c r="Y1303" i="31"/>
  <c r="AB1361" i="31"/>
  <c r="Y1611" i="31"/>
  <c r="AB1663" i="31"/>
  <c r="AC1663" i="31" s="1"/>
  <c r="AD1663" i="31" s="1"/>
  <c r="Y1670" i="31"/>
  <c r="Y1686" i="31"/>
  <c r="AB1763" i="31"/>
  <c r="AC1763" i="31" s="1"/>
  <c r="AD1763" i="31" s="1"/>
  <c r="AB1634" i="31"/>
  <c r="AC1634" i="31" s="1"/>
  <c r="AD1634" i="31" s="1"/>
  <c r="X1255" i="31"/>
  <c r="AB1255" i="31" s="1"/>
  <c r="AC1255" i="31" s="1"/>
  <c r="AD1255" i="31" s="1"/>
  <c r="Y1267" i="31"/>
  <c r="AB1311" i="31"/>
  <c r="AC1311" i="31" s="1"/>
  <c r="AD1311" i="31" s="1"/>
  <c r="AB1364" i="31"/>
  <c r="Y1752" i="31"/>
  <c r="Y1595" i="31"/>
  <c r="Y1627" i="31"/>
  <c r="T123" i="31"/>
  <c r="V123" i="31"/>
  <c r="AG123" i="31"/>
  <c r="W123" i="31"/>
  <c r="AE123" i="31" s="1"/>
  <c r="AF123" i="31" s="1"/>
  <c r="S123" i="31"/>
  <c r="Y123" i="31" s="1"/>
  <c r="AB292" i="31"/>
  <c r="AC292" i="31" s="1"/>
  <c r="AD292" i="31" s="1"/>
  <c r="S471" i="31"/>
  <c r="Y471" i="31" s="1"/>
  <c r="W471" i="31"/>
  <c r="AE471" i="31" s="1"/>
  <c r="AF471" i="31" s="1"/>
  <c r="AB226" i="31"/>
  <c r="AC226" i="31" s="1"/>
  <c r="AD226" i="31" s="1"/>
  <c r="W352" i="31"/>
  <c r="AE352" i="31" s="1"/>
  <c r="AF352" i="31" s="1"/>
  <c r="AB387" i="31"/>
  <c r="AC387" i="31" s="1"/>
  <c r="AD387" i="31" s="1"/>
  <c r="U163" i="31"/>
  <c r="Z163" i="31"/>
  <c r="AB375" i="31"/>
  <c r="AC375" i="31" s="1"/>
  <c r="AD375" i="31" s="1"/>
  <c r="AB383" i="31"/>
  <c r="AC383" i="31" s="1"/>
  <c r="AD383" i="31" s="1"/>
  <c r="AB549" i="31"/>
  <c r="AC549" i="31" s="1"/>
  <c r="AD549" i="31" s="1"/>
  <c r="Z602" i="31"/>
  <c r="S602" i="31"/>
  <c r="W602" i="31"/>
  <c r="AE602" i="31" s="1"/>
  <c r="AF602" i="31" s="1"/>
  <c r="V602" i="31"/>
  <c r="AB557" i="31"/>
  <c r="AC557" i="31" s="1"/>
  <c r="AD557" i="31" s="1"/>
  <c r="W464" i="31"/>
  <c r="AE464" i="31" s="1"/>
  <c r="AF464" i="31" s="1"/>
  <c r="S464" i="31"/>
  <c r="X464" i="31" s="1"/>
  <c r="V783" i="31"/>
  <c r="Z783" i="31"/>
  <c r="S783" i="31"/>
  <c r="W783" i="31"/>
  <c r="AB348" i="31"/>
  <c r="AC348" i="31" s="1"/>
  <c r="AD348" i="31" s="1"/>
  <c r="U401" i="31"/>
  <c r="V401" i="31"/>
  <c r="AB874" i="31"/>
  <c r="AC874" i="31" s="1"/>
  <c r="AD874" i="31" s="1"/>
  <c r="S1270" i="31"/>
  <c r="W1270" i="31"/>
  <c r="AE1270" i="31" s="1"/>
  <c r="AF1270" i="31" s="1"/>
  <c r="Z1270" i="31"/>
  <c r="AB1673" i="31"/>
  <c r="AB1709" i="31"/>
  <c r="AB1753" i="31"/>
  <c r="AC1753" i="31" s="1"/>
  <c r="AD1753" i="31" s="1"/>
  <c r="Z578" i="31"/>
  <c r="S578" i="31"/>
  <c r="V578" i="31"/>
  <c r="W578" i="31"/>
  <c r="AE578" i="31" s="1"/>
  <c r="AF578" i="31" s="1"/>
  <c r="AB371" i="31"/>
  <c r="AC371" i="31" s="1"/>
  <c r="AD371" i="31" s="1"/>
  <c r="AB1253" i="31"/>
  <c r="AC1253" i="31" s="1"/>
  <c r="AD1253" i="31" s="1"/>
  <c r="AB1273" i="31"/>
  <c r="AC1273" i="31" s="1"/>
  <c r="AD1273" i="31" s="1"/>
  <c r="AB1297" i="31"/>
  <c r="AC1297" i="31" s="1"/>
  <c r="AD1297" i="31" s="1"/>
  <c r="AB1269" i="31"/>
  <c r="AC1269" i="31" s="1"/>
  <c r="AD1269" i="31" s="1"/>
  <c r="AB991" i="31"/>
  <c r="AC991" i="31" s="1"/>
  <c r="AD991" i="31" s="1"/>
  <c r="AB1038" i="31"/>
  <c r="AC1038" i="31" s="1"/>
  <c r="AD1038" i="31" s="1"/>
  <c r="AB1646" i="31"/>
  <c r="AC1646" i="31" s="1"/>
  <c r="AD1646" i="31" s="1"/>
  <c r="Y282" i="31"/>
  <c r="X92" i="31"/>
  <c r="AB92" i="31" s="1"/>
  <c r="AC92" i="31" s="1"/>
  <c r="AD92" i="31" s="1"/>
  <c r="AB165" i="31"/>
  <c r="AC165" i="31" s="1"/>
  <c r="AD165" i="31" s="1"/>
  <c r="Y340" i="31"/>
  <c r="Y443" i="31"/>
  <c r="Y555" i="31"/>
  <c r="X559" i="31"/>
  <c r="AB559" i="31" s="1"/>
  <c r="AC559" i="31" s="1"/>
  <c r="AD559" i="31" s="1"/>
  <c r="X575" i="31"/>
  <c r="AB575" i="31" s="1"/>
  <c r="AC575" i="31" s="1"/>
  <c r="AD575" i="31" s="1"/>
  <c r="Y827" i="31"/>
  <c r="Y921" i="31"/>
  <c r="X1004" i="31"/>
  <c r="AB1004" i="31" s="1"/>
  <c r="AC1004" i="31" s="1"/>
  <c r="AD1004" i="31" s="1"/>
  <c r="AB1025" i="31"/>
  <c r="AC1025" i="31" s="1"/>
  <c r="AD1025" i="31" s="1"/>
  <c r="X1057" i="31"/>
  <c r="AB1057" i="31" s="1"/>
  <c r="AC1057" i="31" s="1"/>
  <c r="AD1057" i="31" s="1"/>
  <c r="X1169" i="31"/>
  <c r="AB1169" i="31" s="1"/>
  <c r="AC1169" i="31" s="1"/>
  <c r="AD1169" i="31" s="1"/>
  <c r="X70" i="31"/>
  <c r="AB70" i="31" s="1"/>
  <c r="AC70" i="31" s="1"/>
  <c r="AD70" i="31" s="1"/>
  <c r="X66" i="31"/>
  <c r="X187" i="31"/>
  <c r="AB187" i="31" s="1"/>
  <c r="AC187" i="31" s="1"/>
  <c r="AD187" i="31" s="1"/>
  <c r="X191" i="31"/>
  <c r="AB191" i="31" s="1"/>
  <c r="AC191" i="31" s="1"/>
  <c r="AD191" i="31" s="1"/>
  <c r="Y195" i="31"/>
  <c r="AB366" i="31"/>
  <c r="AC366" i="31" s="1"/>
  <c r="AD366" i="31" s="1"/>
  <c r="X421" i="31"/>
  <c r="AB421" i="31" s="1"/>
  <c r="AC421" i="31" s="1"/>
  <c r="AD421" i="31" s="1"/>
  <c r="AB28" i="31"/>
  <c r="AC28" i="31" s="1"/>
  <c r="AD28" i="31" s="1"/>
  <c r="AB20" i="31"/>
  <c r="AC20" i="31" s="1"/>
  <c r="AD20" i="31" s="1"/>
  <c r="AB24" i="31"/>
  <c r="AC24" i="31" s="1"/>
  <c r="AD24" i="31" s="1"/>
  <c r="AB45" i="31"/>
  <c r="AC45" i="31" s="1"/>
  <c r="AD45" i="31" s="1"/>
  <c r="AB83" i="31"/>
  <c r="AC83" i="31" s="1"/>
  <c r="AD83" i="31" s="1"/>
  <c r="X69" i="31"/>
  <c r="AB69" i="31" s="1"/>
  <c r="AC69" i="31" s="1"/>
  <c r="AD69" i="31" s="1"/>
  <c r="X78" i="31"/>
  <c r="AB78" i="31" s="1"/>
  <c r="AC78" i="31" s="1"/>
  <c r="AD78" i="31" s="1"/>
  <c r="Y131" i="31"/>
  <c r="AG111" i="31"/>
  <c r="AB127" i="31"/>
  <c r="AC127" i="31" s="1"/>
  <c r="AD127" i="31" s="1"/>
  <c r="AB128" i="31"/>
  <c r="AC128" i="31" s="1"/>
  <c r="AD128" i="31" s="1"/>
  <c r="Y143" i="31"/>
  <c r="AB108" i="31"/>
  <c r="AC108" i="31" s="1"/>
  <c r="AD108" i="31" s="1"/>
  <c r="Y153" i="31"/>
  <c r="AB178" i="31"/>
  <c r="AC178" i="31" s="1"/>
  <c r="AD178" i="31" s="1"/>
  <c r="Y221" i="31"/>
  <c r="X159" i="31"/>
  <c r="AB159" i="31" s="1"/>
  <c r="AC159" i="31" s="1"/>
  <c r="AD159" i="31" s="1"/>
  <c r="AB173" i="31"/>
  <c r="AC173" i="31" s="1"/>
  <c r="AD173" i="31" s="1"/>
  <c r="AB227" i="31"/>
  <c r="AC227" i="31" s="1"/>
  <c r="AD227" i="31" s="1"/>
  <c r="AB260" i="31"/>
  <c r="AC260" i="31" s="1"/>
  <c r="AD260" i="31" s="1"/>
  <c r="X139" i="31"/>
  <c r="AB139" i="31" s="1"/>
  <c r="AC139" i="31" s="1"/>
  <c r="AD139" i="31" s="1"/>
  <c r="X321" i="31"/>
  <c r="AB321" i="31" s="1"/>
  <c r="AC321" i="31" s="1"/>
  <c r="AD321" i="31" s="1"/>
  <c r="V352" i="31"/>
  <c r="X239" i="31"/>
  <c r="AB293" i="31"/>
  <c r="AC293" i="31" s="1"/>
  <c r="AD293" i="31" s="1"/>
  <c r="AB302" i="31"/>
  <c r="AC302" i="31" s="1"/>
  <c r="AD302" i="31" s="1"/>
  <c r="AB309" i="31"/>
  <c r="AC309" i="31" s="1"/>
  <c r="AD309" i="31" s="1"/>
  <c r="Y372" i="31"/>
  <c r="AB376" i="31"/>
  <c r="AC376" i="31" s="1"/>
  <c r="AD376" i="31" s="1"/>
  <c r="S404" i="31"/>
  <c r="Y341" i="31"/>
  <c r="AB392" i="31"/>
  <c r="AC392" i="31" s="1"/>
  <c r="AD392" i="31" s="1"/>
  <c r="AG404" i="31"/>
  <c r="AB498" i="31"/>
  <c r="AC498" i="31" s="1"/>
  <c r="AD498" i="31" s="1"/>
  <c r="AB514" i="31"/>
  <c r="AC514" i="31" s="1"/>
  <c r="AD514" i="31" s="1"/>
  <c r="Y394" i="31"/>
  <c r="AB448" i="31"/>
  <c r="AC448" i="31" s="1"/>
  <c r="AD448" i="31" s="1"/>
  <c r="AB480" i="31"/>
  <c r="AC480" i="31" s="1"/>
  <c r="AD480" i="31" s="1"/>
  <c r="AB412" i="31"/>
  <c r="AC412" i="31" s="1"/>
  <c r="AD412" i="31" s="1"/>
  <c r="Y489" i="31"/>
  <c r="Y505" i="31"/>
  <c r="AB538" i="31"/>
  <c r="AC538" i="31" s="1"/>
  <c r="AD538" i="31" s="1"/>
  <c r="AB545" i="31"/>
  <c r="AC545" i="31" s="1"/>
  <c r="AD545" i="31" s="1"/>
  <c r="Y597" i="31"/>
  <c r="AB703" i="31"/>
  <c r="AC703" i="31" s="1"/>
  <c r="AD703" i="31" s="1"/>
  <c r="AB711" i="31"/>
  <c r="AC711" i="31" s="1"/>
  <c r="AD711" i="31" s="1"/>
  <c r="Y460" i="31"/>
  <c r="AB465" i="31"/>
  <c r="AC465" i="31" s="1"/>
  <c r="AD465" i="31" s="1"/>
  <c r="AB519" i="31"/>
  <c r="AC519" i="31" s="1"/>
  <c r="AD519" i="31" s="1"/>
  <c r="Y525" i="31"/>
  <c r="AB539" i="31"/>
  <c r="Y623" i="31"/>
  <c r="Y566" i="31"/>
  <c r="X642" i="31"/>
  <c r="AB642" i="31" s="1"/>
  <c r="AC642" i="31" s="1"/>
  <c r="AD642" i="31" s="1"/>
  <c r="Y654" i="31"/>
  <c r="X690" i="31"/>
  <c r="AB690" i="31" s="1"/>
  <c r="AC690" i="31" s="1"/>
  <c r="AD690" i="31" s="1"/>
  <c r="Y760" i="31"/>
  <c r="AB823" i="31"/>
  <c r="AC823" i="31" s="1"/>
  <c r="AD823" i="31" s="1"/>
  <c r="AB839" i="31"/>
  <c r="AC839" i="31" s="1"/>
  <c r="AD839" i="31" s="1"/>
  <c r="AB879" i="31"/>
  <c r="AC879" i="31" s="1"/>
  <c r="AD879" i="31" s="1"/>
  <c r="AB314" i="31"/>
  <c r="AC314" i="31" s="1"/>
  <c r="AD314" i="31" s="1"/>
  <c r="AB731" i="31"/>
  <c r="AC731" i="31" s="1"/>
  <c r="AD731" i="31" s="1"/>
  <c r="AB752" i="31"/>
  <c r="AC752" i="31" s="1"/>
  <c r="AD752" i="31" s="1"/>
  <c r="AB763" i="31"/>
  <c r="AC763" i="31" s="1"/>
  <c r="AD763" i="31" s="1"/>
  <c r="AB795" i="31"/>
  <c r="AC795" i="31" s="1"/>
  <c r="AD795" i="31" s="1"/>
  <c r="AB587" i="31"/>
  <c r="AC587" i="31" s="1"/>
  <c r="AD587" i="31" s="1"/>
  <c r="Y714" i="31"/>
  <c r="Y804" i="31"/>
  <c r="AB930" i="31"/>
  <c r="AC930" i="31" s="1"/>
  <c r="AD930" i="31" s="1"/>
  <c r="Y811" i="31"/>
  <c r="Y851" i="31"/>
  <c r="Z920" i="31"/>
  <c r="X920" i="31"/>
  <c r="AB770" i="31"/>
  <c r="AC770" i="31" s="1"/>
  <c r="AD770" i="31" s="1"/>
  <c r="Y808" i="31"/>
  <c r="Y816" i="31"/>
  <c r="AB824" i="31"/>
  <c r="AC824" i="31" s="1"/>
  <c r="AD824" i="31" s="1"/>
  <c r="AB832" i="31"/>
  <c r="AC832" i="31" s="1"/>
  <c r="AD832" i="31" s="1"/>
  <c r="Y840" i="31"/>
  <c r="Y872" i="31"/>
  <c r="Y880" i="31"/>
  <c r="Y904" i="31"/>
  <c r="AB976" i="31"/>
  <c r="AC976" i="31" s="1"/>
  <c r="AD976" i="31" s="1"/>
  <c r="AB940" i="31"/>
  <c r="AC940" i="31" s="1"/>
  <c r="AD940" i="31" s="1"/>
  <c r="AB959" i="31"/>
  <c r="AC959" i="31" s="1"/>
  <c r="AD959" i="31" s="1"/>
  <c r="AB992" i="31"/>
  <c r="AC992" i="31" s="1"/>
  <c r="AD992" i="31" s="1"/>
  <c r="Y1029" i="31"/>
  <c r="Y1040" i="31"/>
  <c r="AB1049" i="31"/>
  <c r="AC1049" i="31" s="1"/>
  <c r="AD1049" i="31" s="1"/>
  <c r="AB1262" i="31"/>
  <c r="AC1262" i="31" s="1"/>
  <c r="AD1262" i="31" s="1"/>
  <c r="AB1290" i="31"/>
  <c r="AC1290" i="31" s="1"/>
  <c r="AD1290" i="31" s="1"/>
  <c r="AB1322" i="31"/>
  <c r="AC1322" i="31" s="1"/>
  <c r="AD1322" i="31" s="1"/>
  <c r="AB1022" i="31"/>
  <c r="AC1022" i="31" s="1"/>
  <c r="AD1022" i="31" s="1"/>
  <c r="AB1053" i="31"/>
  <c r="AC1053" i="31" s="1"/>
  <c r="AD1053" i="31" s="1"/>
  <c r="AB1065" i="31"/>
  <c r="AC1065" i="31" s="1"/>
  <c r="AD1065" i="31" s="1"/>
  <c r="AB1069" i="31"/>
  <c r="AC1069" i="31" s="1"/>
  <c r="AD1069" i="31" s="1"/>
  <c r="AB1081" i="31"/>
  <c r="AC1081" i="31" s="1"/>
  <c r="AD1081" i="31" s="1"/>
  <c r="AB1085" i="31"/>
  <c r="AC1085" i="31" s="1"/>
  <c r="AD1085" i="31" s="1"/>
  <c r="AB1097" i="31"/>
  <c r="AC1097" i="31" s="1"/>
  <c r="AD1097" i="31" s="1"/>
  <c r="Y1113" i="31"/>
  <c r="Y1117" i="31"/>
  <c r="Y1129" i="31"/>
  <c r="Y1133" i="31"/>
  <c r="AB1141" i="31"/>
  <c r="AC1141" i="31" s="1"/>
  <c r="AD1141" i="31" s="1"/>
  <c r="AB1165" i="31"/>
  <c r="AC1165" i="31" s="1"/>
  <c r="AD1165" i="31" s="1"/>
  <c r="AB1177" i="31"/>
  <c r="AC1177" i="31" s="1"/>
  <c r="AD1177" i="31" s="1"/>
  <c r="X1189" i="31"/>
  <c r="AB1189" i="31" s="1"/>
  <c r="AC1189" i="31" s="1"/>
  <c r="AD1189" i="31" s="1"/>
  <c r="Y1195" i="31"/>
  <c r="AB1203" i="31"/>
  <c r="AC1203" i="31" s="1"/>
  <c r="AD1203" i="31" s="1"/>
  <c r="AB1221" i="31"/>
  <c r="AC1221" i="31" s="1"/>
  <c r="AD1221" i="31" s="1"/>
  <c r="Y1005" i="31"/>
  <c r="AB1266" i="31"/>
  <c r="AC1266" i="31" s="1"/>
  <c r="AD1266" i="31" s="1"/>
  <c r="AB1310" i="31"/>
  <c r="AC1310" i="31" s="1"/>
  <c r="AD1310" i="31" s="1"/>
  <c r="AB1052" i="31"/>
  <c r="AC1052" i="31" s="1"/>
  <c r="AD1052" i="31" s="1"/>
  <c r="AB1060" i="31"/>
  <c r="AC1060" i="31" s="1"/>
  <c r="AD1060" i="31" s="1"/>
  <c r="Y1076" i="31"/>
  <c r="AB1092" i="31"/>
  <c r="AC1092" i="31" s="1"/>
  <c r="AD1092" i="31" s="1"/>
  <c r="AB1136" i="31"/>
  <c r="AC1136" i="31" s="1"/>
  <c r="AD1136" i="31" s="1"/>
  <c r="AB1172" i="31"/>
  <c r="AC1172" i="31" s="1"/>
  <c r="AD1172" i="31" s="1"/>
  <c r="Y1197" i="31"/>
  <c r="Y1215" i="31"/>
  <c r="Y1277" i="31"/>
  <c r="Y1285" i="31"/>
  <c r="Y1293" i="31"/>
  <c r="Y1301" i="31"/>
  <c r="Y1309" i="31"/>
  <c r="Y1317" i="31"/>
  <c r="Y1333" i="31"/>
  <c r="AB1295" i="31"/>
  <c r="AC1295" i="31" s="1"/>
  <c r="AD1295" i="31" s="1"/>
  <c r="AB1394" i="31"/>
  <c r="AC1394" i="31" s="1"/>
  <c r="AD1394" i="31" s="1"/>
  <c r="X1396" i="31"/>
  <c r="AB1396" i="31" s="1"/>
  <c r="Y1404" i="31"/>
  <c r="AB1437" i="31"/>
  <c r="AC1437" i="31" s="1"/>
  <c r="AD1437" i="31" s="1"/>
  <c r="Y1448" i="31"/>
  <c r="X1464" i="31"/>
  <c r="AB1464" i="31" s="1"/>
  <c r="Y1472" i="31"/>
  <c r="AB1486" i="31"/>
  <c r="AC1486" i="31" s="1"/>
  <c r="AD1486" i="31" s="1"/>
  <c r="Y1544" i="31"/>
  <c r="AB1598" i="31"/>
  <c r="AC1598" i="31" s="1"/>
  <c r="AD1598" i="31" s="1"/>
  <c r="AB1610" i="31"/>
  <c r="Y1646" i="31"/>
  <c r="AB1418" i="31"/>
  <c r="AC1418" i="31" s="1"/>
  <c r="AD1418" i="31" s="1"/>
  <c r="AB1537" i="31"/>
  <c r="X1546" i="31"/>
  <c r="AB1546" i="31" s="1"/>
  <c r="AB1559" i="31"/>
  <c r="AC1559" i="31" s="1"/>
  <c r="AD1559" i="31" s="1"/>
  <c r="AB1599" i="31"/>
  <c r="AC1599" i="31" s="1"/>
  <c r="AD1599" i="31" s="1"/>
  <c r="Y1247" i="31"/>
  <c r="X1365" i="31"/>
  <c r="AB1365" i="31" s="1"/>
  <c r="X1374" i="31"/>
  <c r="AB1374" i="31" s="1"/>
  <c r="Y1376" i="31"/>
  <c r="AB1393" i="31"/>
  <c r="AC1393" i="31" s="1"/>
  <c r="AD1393" i="31" s="1"/>
  <c r="AB1406" i="31"/>
  <c r="AC1406" i="31" s="1"/>
  <c r="AD1406" i="31" s="1"/>
  <c r="Y1450" i="31"/>
  <c r="AB1494" i="31"/>
  <c r="AB1683" i="31"/>
  <c r="AC1683" i="31" s="1"/>
  <c r="AD1683" i="31" s="1"/>
  <c r="AB1699" i="31"/>
  <c r="AC1699" i="31" s="1"/>
  <c r="AD1699" i="31" s="1"/>
  <c r="AB1715" i="31"/>
  <c r="AC1715" i="31" s="1"/>
  <c r="AD1715" i="31" s="1"/>
  <c r="AB1779" i="31"/>
  <c r="AC1779" i="31" s="1"/>
  <c r="AD1779" i="31" s="1"/>
  <c r="AB1378" i="31"/>
  <c r="Y1461" i="31"/>
  <c r="Y1509" i="31"/>
  <c r="Y1524" i="31"/>
  <c r="AB1567" i="31"/>
  <c r="AC1567" i="31" s="1"/>
  <c r="AD1567" i="31" s="1"/>
  <c r="AB1587" i="31"/>
  <c r="AC1587" i="31" s="1"/>
  <c r="AD1587" i="31" s="1"/>
  <c r="Y1311" i="31"/>
  <c r="AB1335" i="31"/>
  <c r="AC1335" i="31" s="1"/>
  <c r="AD1335" i="31" s="1"/>
  <c r="AB1429" i="31"/>
  <c r="AC1429" i="31" s="1"/>
  <c r="AD1429" i="31" s="1"/>
  <c r="AB1372" i="31"/>
  <c r="Y1613" i="31"/>
  <c r="AB1603" i="31"/>
  <c r="AB1744" i="31"/>
  <c r="AC1744" i="31" s="1"/>
  <c r="AD1744" i="31" s="1"/>
  <c r="Y1640" i="31"/>
  <c r="AB1700" i="31"/>
  <c r="AC1700" i="31" s="1"/>
  <c r="AD1700" i="31" s="1"/>
  <c r="AB1776" i="31"/>
  <c r="AC1776" i="31" s="1"/>
  <c r="AD1776" i="31" s="1"/>
  <c r="S53" i="31"/>
  <c r="X53" i="31" s="1"/>
  <c r="Z53" i="31"/>
  <c r="U53" i="31"/>
  <c r="W53" i="31"/>
  <c r="AE53" i="31" s="1"/>
  <c r="AF53" i="31" s="1"/>
  <c r="V100" i="31"/>
  <c r="Z100" i="31"/>
  <c r="AB263" i="31"/>
  <c r="AC263" i="31" s="1"/>
  <c r="AD263" i="31" s="1"/>
  <c r="AB332" i="31"/>
  <c r="AC332" i="31" s="1"/>
  <c r="AD332" i="31" s="1"/>
  <c r="AB367" i="31"/>
  <c r="AC367" i="31" s="1"/>
  <c r="AD367" i="31" s="1"/>
  <c r="AB308" i="31"/>
  <c r="AC308" i="31" s="1"/>
  <c r="AD308" i="31" s="1"/>
  <c r="AB23" i="31"/>
  <c r="AC23" i="31" s="1"/>
  <c r="AD23" i="31" s="1"/>
  <c r="AB954" i="31"/>
  <c r="AC954" i="31" s="1"/>
  <c r="AD954" i="31" s="1"/>
  <c r="AB1030" i="31"/>
  <c r="AC1030" i="31" s="1"/>
  <c r="AD1030" i="31" s="1"/>
  <c r="AB288" i="31"/>
  <c r="AC288" i="31" s="1"/>
  <c r="AD288" i="31" s="1"/>
  <c r="AB1729" i="31"/>
  <c r="AC1729" i="31" s="1"/>
  <c r="AD1729" i="31" s="1"/>
  <c r="AB1669" i="31"/>
  <c r="AC1669" i="31" s="1"/>
  <c r="AD1669" i="31" s="1"/>
  <c r="AB1681" i="31"/>
  <c r="AC1681" i="31" s="1"/>
  <c r="AD1681" i="31" s="1"/>
  <c r="AB1237" i="31"/>
  <c r="AC1237" i="31" s="1"/>
  <c r="AD1237" i="31" s="1"/>
  <c r="AB1046" i="31"/>
  <c r="AC1046" i="31" s="1"/>
  <c r="AD1046" i="31" s="1"/>
  <c r="V47" i="31"/>
  <c r="Z47" i="31"/>
  <c r="W47" i="31"/>
  <c r="AE47" i="31" s="1"/>
  <c r="AF47" i="31" s="1"/>
  <c r="S47" i="31"/>
  <c r="X47" i="31"/>
  <c r="T47" i="31"/>
  <c r="U47" i="31"/>
  <c r="AG47" i="31"/>
  <c r="Y47" i="31"/>
  <c r="S72" i="31"/>
  <c r="X72" i="31" s="1"/>
  <c r="W72" i="31"/>
  <c r="AE72" i="31" s="1"/>
  <c r="AF72" i="31" s="1"/>
  <c r="T72" i="31"/>
  <c r="U72" i="31"/>
  <c r="Z72" i="31"/>
  <c r="AG72" i="31"/>
  <c r="V72" i="31"/>
  <c r="V122" i="31"/>
  <c r="Z122" i="31"/>
  <c r="T122" i="31"/>
  <c r="U122" i="31"/>
  <c r="AG122" i="31"/>
  <c r="W122" i="31"/>
  <c r="AE122" i="31" s="1"/>
  <c r="AF122" i="31" s="1"/>
  <c r="S122" i="31"/>
  <c r="Y122" i="31" s="1"/>
  <c r="V160" i="31"/>
  <c r="Z160" i="31"/>
  <c r="S160" i="31"/>
  <c r="Y160" i="31" s="1"/>
  <c r="W160" i="31"/>
  <c r="AE160" i="31" s="1"/>
  <c r="AF160" i="31" s="1"/>
  <c r="T160" i="31"/>
  <c r="AG160" i="31"/>
  <c r="U160" i="31"/>
  <c r="V168" i="31"/>
  <c r="Z168" i="31"/>
  <c r="S168" i="31"/>
  <c r="Y168" i="31" s="1"/>
  <c r="W168" i="31"/>
  <c r="AE168" i="31" s="1"/>
  <c r="AF168" i="31" s="1"/>
  <c r="T168" i="31"/>
  <c r="AG168" i="31"/>
  <c r="U168" i="31"/>
  <c r="V184" i="31"/>
  <c r="Z184" i="31"/>
  <c r="S184" i="31"/>
  <c r="Y184" i="31" s="1"/>
  <c r="W184" i="31"/>
  <c r="AE184" i="31" s="1"/>
  <c r="AF184" i="31" s="1"/>
  <c r="T184" i="31"/>
  <c r="AG184" i="31"/>
  <c r="U184" i="31"/>
  <c r="V192" i="31"/>
  <c r="Z192" i="31"/>
  <c r="S192" i="31"/>
  <c r="Y192" i="31" s="1"/>
  <c r="W192" i="31"/>
  <c r="AE192" i="31" s="1"/>
  <c r="AF192" i="31" s="1"/>
  <c r="T192" i="31"/>
  <c r="U192" i="31"/>
  <c r="AG192" i="31"/>
  <c r="V270" i="31"/>
  <c r="Z270" i="31"/>
  <c r="U270" i="31"/>
  <c r="AG270" i="31"/>
  <c r="W270" i="31"/>
  <c r="AE270" i="31" s="1"/>
  <c r="AF270" i="31" s="1"/>
  <c r="S270" i="31"/>
  <c r="X270" i="31" s="1"/>
  <c r="T270" i="31"/>
  <c r="V315" i="31"/>
  <c r="Z315" i="31"/>
  <c r="S315" i="31"/>
  <c r="W315" i="31"/>
  <c r="AE315" i="31" s="1"/>
  <c r="AF315" i="31" s="1"/>
  <c r="X315" i="31"/>
  <c r="AG315" i="31"/>
  <c r="Y315" i="31"/>
  <c r="T315" i="31"/>
  <c r="U315" i="31"/>
  <c r="V180" i="31"/>
  <c r="Z180" i="31"/>
  <c r="S180" i="31"/>
  <c r="Y180" i="31" s="1"/>
  <c r="W180" i="31"/>
  <c r="AE180" i="31" s="1"/>
  <c r="AF180" i="31" s="1"/>
  <c r="U180" i="31"/>
  <c r="AG180" i="31"/>
  <c r="T180" i="31"/>
  <c r="V377" i="31"/>
  <c r="Z377" i="31"/>
  <c r="S377" i="31"/>
  <c r="Y377" i="31" s="1"/>
  <c r="W377" i="31"/>
  <c r="AE377" i="31" s="1"/>
  <c r="AF377" i="31" s="1"/>
  <c r="T377" i="31"/>
  <c r="AG377" i="31"/>
  <c r="U377" i="31"/>
  <c r="V446" i="31"/>
  <c r="Z446" i="31"/>
  <c r="T446" i="31"/>
  <c r="U446" i="31"/>
  <c r="AG446" i="31"/>
  <c r="W446" i="31"/>
  <c r="AE446" i="31" s="1"/>
  <c r="AF446" i="31" s="1"/>
  <c r="S446" i="31"/>
  <c r="Y446" i="31" s="1"/>
  <c r="V482" i="31"/>
  <c r="Z482" i="31"/>
  <c r="S482" i="31"/>
  <c r="Y482" i="31" s="1"/>
  <c r="T482" i="31"/>
  <c r="U482" i="31"/>
  <c r="AG482" i="31"/>
  <c r="W482" i="31"/>
  <c r="AE482" i="31" s="1"/>
  <c r="AF482" i="31" s="1"/>
  <c r="V637" i="31"/>
  <c r="Z637" i="31"/>
  <c r="S637" i="31"/>
  <c r="Y637" i="31" s="1"/>
  <c r="W637" i="31"/>
  <c r="AE637" i="31" s="1"/>
  <c r="AF637" i="31" s="1"/>
  <c r="T637" i="31"/>
  <c r="AG637" i="31"/>
  <c r="U637" i="31"/>
  <c r="V653" i="31"/>
  <c r="Z653" i="31"/>
  <c r="S653" i="31"/>
  <c r="X653" i="31" s="1"/>
  <c r="W653" i="31"/>
  <c r="AE653" i="31" s="1"/>
  <c r="AF653" i="31" s="1"/>
  <c r="T653" i="31"/>
  <c r="AG653" i="31"/>
  <c r="U653" i="31"/>
  <c r="V677" i="31"/>
  <c r="Z677" i="31"/>
  <c r="S677" i="31"/>
  <c r="Y677" i="31" s="1"/>
  <c r="W677" i="31"/>
  <c r="AE677" i="31" s="1"/>
  <c r="AF677" i="31" s="1"/>
  <c r="T677" i="31"/>
  <c r="AG677" i="31"/>
  <c r="U677" i="31"/>
  <c r="V693" i="31"/>
  <c r="Z693" i="31"/>
  <c r="S693" i="31"/>
  <c r="X693" i="31" s="1"/>
  <c r="W693" i="31"/>
  <c r="AE693" i="31" s="1"/>
  <c r="AF693" i="31" s="1"/>
  <c r="T693" i="31"/>
  <c r="AG693" i="31"/>
  <c r="U693" i="31"/>
  <c r="X433" i="31"/>
  <c r="AB433" i="31" s="1"/>
  <c r="AC433" i="31" s="1"/>
  <c r="AD433" i="31" s="1"/>
  <c r="V556" i="31"/>
  <c r="Z556" i="31"/>
  <c r="S556" i="31"/>
  <c r="Y556" i="31" s="1"/>
  <c r="W556" i="31"/>
  <c r="AE556" i="31" s="1"/>
  <c r="AF556" i="31" s="1"/>
  <c r="T556" i="31"/>
  <c r="U556" i="31"/>
  <c r="X556" i="31"/>
  <c r="AG556" i="31"/>
  <c r="V761" i="31"/>
  <c r="Z761" i="31"/>
  <c r="S761" i="31"/>
  <c r="Y761" i="31" s="1"/>
  <c r="W761" i="31"/>
  <c r="AE761" i="31" s="1"/>
  <c r="AF761" i="31" s="1"/>
  <c r="U761" i="31"/>
  <c r="AG761" i="31"/>
  <c r="T761" i="31"/>
  <c r="X631" i="31"/>
  <c r="AB631" i="31" s="1"/>
  <c r="AC631" i="31" s="1"/>
  <c r="AD631" i="31" s="1"/>
  <c r="Y740" i="31"/>
  <c r="V849" i="31"/>
  <c r="Z849" i="31"/>
  <c r="S849" i="31"/>
  <c r="Y849" i="31" s="1"/>
  <c r="W849" i="31"/>
  <c r="AE849" i="31" s="1"/>
  <c r="AF849" i="31" s="1"/>
  <c r="T849" i="31"/>
  <c r="U849" i="31"/>
  <c r="X849" i="31"/>
  <c r="AG849" i="31"/>
  <c r="V865" i="31"/>
  <c r="Z865" i="31"/>
  <c r="S865" i="31"/>
  <c r="Y865" i="31" s="1"/>
  <c r="W865" i="31"/>
  <c r="AE865" i="31" s="1"/>
  <c r="AF865" i="31" s="1"/>
  <c r="T865" i="31"/>
  <c r="U865" i="31"/>
  <c r="X865" i="31"/>
  <c r="AG865" i="31"/>
  <c r="V825" i="31"/>
  <c r="Z825" i="31"/>
  <c r="S825" i="31"/>
  <c r="Y825" i="31" s="1"/>
  <c r="W825" i="31"/>
  <c r="AE825" i="31" s="1"/>
  <c r="AF825" i="31" s="1"/>
  <c r="T825" i="31"/>
  <c r="U825" i="31"/>
  <c r="X825" i="31"/>
  <c r="AG825" i="31"/>
  <c r="V873" i="31"/>
  <c r="Z873" i="31"/>
  <c r="S873" i="31"/>
  <c r="Y873" i="31" s="1"/>
  <c r="W873" i="31"/>
  <c r="AE873" i="31" s="1"/>
  <c r="AF873" i="31" s="1"/>
  <c r="T873" i="31"/>
  <c r="U873" i="31"/>
  <c r="X873" i="31"/>
  <c r="AG873" i="31"/>
  <c r="V905" i="31"/>
  <c r="Z905" i="31"/>
  <c r="S905" i="31"/>
  <c r="Y905" i="31" s="1"/>
  <c r="W905" i="31"/>
  <c r="AE905" i="31" s="1"/>
  <c r="AF905" i="31" s="1"/>
  <c r="T905" i="31"/>
  <c r="U905" i="31"/>
  <c r="X905" i="31"/>
  <c r="AG905" i="31"/>
  <c r="V937" i="31"/>
  <c r="Z937" i="31"/>
  <c r="S937" i="31"/>
  <c r="X937" i="31"/>
  <c r="T937" i="31"/>
  <c r="Y937" i="31"/>
  <c r="U937" i="31"/>
  <c r="AG937" i="31"/>
  <c r="W937" i="31"/>
  <c r="S968" i="31"/>
  <c r="Y968" i="31" s="1"/>
  <c r="W968" i="31"/>
  <c r="AE968" i="31" s="1"/>
  <c r="AF968" i="31" s="1"/>
  <c r="T968" i="31"/>
  <c r="U968" i="31"/>
  <c r="Z968" i="31"/>
  <c r="AG968" i="31"/>
  <c r="V968" i="31"/>
  <c r="X1014" i="31"/>
  <c r="AB1014" i="31" s="1"/>
  <c r="AC1014" i="31" s="1"/>
  <c r="AD1014" i="31" s="1"/>
  <c r="Y1014" i="31"/>
  <c r="X973" i="31"/>
  <c r="AB973" i="31" s="1"/>
  <c r="AC973" i="31" s="1"/>
  <c r="AD973" i="31" s="1"/>
  <c r="X996" i="31"/>
  <c r="AB996" i="31" s="1"/>
  <c r="AC996" i="31" s="1"/>
  <c r="AD996" i="31" s="1"/>
  <c r="X1012" i="31"/>
  <c r="AB1012" i="31" s="1"/>
  <c r="AC1012" i="31" s="1"/>
  <c r="AD1012" i="31" s="1"/>
  <c r="V1344" i="31"/>
  <c r="Z1344" i="31"/>
  <c r="S1344" i="31"/>
  <c r="X1344" i="31" s="1"/>
  <c r="W1344" i="31"/>
  <c r="AE1344" i="31" s="1"/>
  <c r="AF1344" i="31" s="1"/>
  <c r="AG1344" i="31"/>
  <c r="T1344" i="31"/>
  <c r="U1344" i="31"/>
  <c r="V1232" i="31"/>
  <c r="Z1232" i="31"/>
  <c r="S1232" i="31"/>
  <c r="Y1232" i="31" s="1"/>
  <c r="W1232" i="31"/>
  <c r="AE1232" i="31" s="1"/>
  <c r="AF1232" i="31" s="1"/>
  <c r="U1232" i="31"/>
  <c r="AG1232" i="31"/>
  <c r="T1232" i="31"/>
  <c r="V1248" i="31"/>
  <c r="Z1248" i="31"/>
  <c r="S1248" i="31"/>
  <c r="Y1248" i="31" s="1"/>
  <c r="W1248" i="31"/>
  <c r="AE1248" i="31" s="1"/>
  <c r="AF1248" i="31" s="1"/>
  <c r="U1248" i="31"/>
  <c r="AG1248" i="31"/>
  <c r="T1248" i="31"/>
  <c r="V1264" i="31"/>
  <c r="Z1264" i="31"/>
  <c r="S1264" i="31"/>
  <c r="X1264" i="31" s="1"/>
  <c r="W1264" i="31"/>
  <c r="AE1264" i="31" s="1"/>
  <c r="AF1264" i="31" s="1"/>
  <c r="U1264" i="31"/>
  <c r="AG1264" i="31"/>
  <c r="Y1264" i="31"/>
  <c r="T1264" i="31"/>
  <c r="V1276" i="31"/>
  <c r="Z1276" i="31"/>
  <c r="S1276" i="31"/>
  <c r="Y1276" i="31" s="1"/>
  <c r="W1276" i="31"/>
  <c r="AE1276" i="31" s="1"/>
  <c r="AF1276" i="31" s="1"/>
  <c r="U1276" i="31"/>
  <c r="AG1276" i="31"/>
  <c r="T1276" i="31"/>
  <c r="V1292" i="31"/>
  <c r="Z1292" i="31"/>
  <c r="S1292" i="31"/>
  <c r="Y1292" i="31" s="1"/>
  <c r="W1292" i="31"/>
  <c r="AE1292" i="31" s="1"/>
  <c r="AF1292" i="31" s="1"/>
  <c r="U1292" i="31"/>
  <c r="AG1292" i="31"/>
  <c r="T1292" i="31"/>
  <c r="V1308" i="31"/>
  <c r="Z1308" i="31"/>
  <c r="S1308" i="31"/>
  <c r="W1308" i="31"/>
  <c r="U1308" i="31"/>
  <c r="X1308" i="31"/>
  <c r="AG1308" i="31"/>
  <c r="Y1308" i="31"/>
  <c r="T1308" i="31"/>
  <c r="V1324" i="31"/>
  <c r="Z1324" i="31"/>
  <c r="S1324" i="31"/>
  <c r="Y1324" i="31" s="1"/>
  <c r="W1324" i="31"/>
  <c r="AE1324" i="31" s="1"/>
  <c r="AF1324" i="31" s="1"/>
  <c r="U1324" i="31"/>
  <c r="AG1324" i="31"/>
  <c r="T1324" i="31"/>
  <c r="V1439" i="31"/>
  <c r="Z1439" i="31"/>
  <c r="S1439" i="31"/>
  <c r="Y1439" i="31" s="1"/>
  <c r="W1439" i="31"/>
  <c r="AE1439" i="31" s="1"/>
  <c r="AF1439" i="31" s="1"/>
  <c r="T1439" i="31"/>
  <c r="AG1439" i="31"/>
  <c r="U1439" i="31"/>
  <c r="V1539" i="31"/>
  <c r="Z1539" i="31"/>
  <c r="S1539" i="31"/>
  <c r="Y1539" i="31" s="1"/>
  <c r="W1539" i="31"/>
  <c r="AE1539" i="31" s="1"/>
  <c r="AF1539" i="31" s="1"/>
  <c r="T1539" i="31"/>
  <c r="AG1539" i="31"/>
  <c r="U1539" i="31"/>
  <c r="V1556" i="31"/>
  <c r="Z1556" i="31"/>
  <c r="S1556" i="31"/>
  <c r="Y1556" i="31" s="1"/>
  <c r="W1556" i="31"/>
  <c r="AE1556" i="31" s="1"/>
  <c r="AF1556" i="31" s="1"/>
  <c r="AG1556" i="31"/>
  <c r="T1556" i="31"/>
  <c r="U1556" i="31"/>
  <c r="V1596" i="31"/>
  <c r="Z1596" i="31"/>
  <c r="S1596" i="31"/>
  <c r="Y1596" i="31" s="1"/>
  <c r="W1596" i="31"/>
  <c r="AE1596" i="31" s="1"/>
  <c r="AF1596" i="31" s="1"/>
  <c r="T1596" i="31"/>
  <c r="U1596" i="31"/>
  <c r="X1596" i="31"/>
  <c r="AG1596" i="31"/>
  <c r="V1641" i="31"/>
  <c r="Z1641" i="31"/>
  <c r="W1641" i="31"/>
  <c r="AE1641" i="31" s="1"/>
  <c r="AF1641" i="31" s="1"/>
  <c r="S1641" i="31"/>
  <c r="X1641" i="31" s="1"/>
  <c r="T1641" i="31"/>
  <c r="U1641" i="31"/>
  <c r="AG1641" i="31"/>
  <c r="V1491" i="31"/>
  <c r="Z1491" i="31"/>
  <c r="S1491" i="31"/>
  <c r="Y1491" i="31" s="1"/>
  <c r="W1491" i="31"/>
  <c r="AE1491" i="31" s="1"/>
  <c r="AF1491" i="31" s="1"/>
  <c r="T1491" i="31"/>
  <c r="AG1491" i="31"/>
  <c r="U1491" i="31"/>
  <c r="V1387" i="31"/>
  <c r="Z1387" i="31"/>
  <c r="S1387" i="31"/>
  <c r="X1387" i="31" s="1"/>
  <c r="W1387" i="31"/>
  <c r="AE1387" i="31" s="1"/>
  <c r="AF1387" i="31" s="1"/>
  <c r="T1387" i="31"/>
  <c r="AG1387" i="31"/>
  <c r="U1387" i="31"/>
  <c r="V1423" i="31"/>
  <c r="Z1423" i="31"/>
  <c r="S1423" i="31"/>
  <c r="Y1423" i="31" s="1"/>
  <c r="W1423" i="31"/>
  <c r="AE1423" i="31" s="1"/>
  <c r="AF1423" i="31" s="1"/>
  <c r="T1423" i="31"/>
  <c r="AG1423" i="31"/>
  <c r="U1423" i="31"/>
  <c r="V1411" i="31"/>
  <c r="Z1411" i="31"/>
  <c r="S1411" i="31"/>
  <c r="W1411" i="31"/>
  <c r="AE1411" i="31" s="1"/>
  <c r="AF1411" i="31" s="1"/>
  <c r="T1411" i="31"/>
  <c r="X1411" i="31"/>
  <c r="AG1411" i="31"/>
  <c r="Y1411" i="31"/>
  <c r="U1411" i="31"/>
  <c r="V1435" i="31"/>
  <c r="Z1435" i="31"/>
  <c r="S1435" i="31"/>
  <c r="Y1435" i="31" s="1"/>
  <c r="W1435" i="31"/>
  <c r="AE1435" i="31" s="1"/>
  <c r="AF1435" i="31" s="1"/>
  <c r="T1435" i="31"/>
  <c r="AG1435" i="31"/>
  <c r="U1435" i="31"/>
  <c r="V1455" i="31"/>
  <c r="Z1455" i="31"/>
  <c r="S1455" i="31"/>
  <c r="X1455" i="31" s="1"/>
  <c r="W1455" i="31"/>
  <c r="AE1455" i="31" s="1"/>
  <c r="AF1455" i="31" s="1"/>
  <c r="T1455" i="31"/>
  <c r="AG1455" i="31"/>
  <c r="U1455" i="31"/>
  <c r="V1487" i="31"/>
  <c r="Z1487" i="31"/>
  <c r="S1487" i="31"/>
  <c r="X1487" i="31" s="1"/>
  <c r="W1487" i="31"/>
  <c r="AE1487" i="31" s="1"/>
  <c r="AF1487" i="31" s="1"/>
  <c r="T1487" i="31"/>
  <c r="AG1487" i="31"/>
  <c r="U1487" i="31"/>
  <c r="V1551" i="31"/>
  <c r="Z1551" i="31"/>
  <c r="S1551" i="31"/>
  <c r="W1551" i="31"/>
  <c r="T1551" i="31"/>
  <c r="X1551" i="31"/>
  <c r="AG1551" i="31"/>
  <c r="U1551" i="31"/>
  <c r="Y1551" i="31"/>
  <c r="V1584" i="31"/>
  <c r="Z1584" i="31"/>
  <c r="S1584" i="31"/>
  <c r="W1584" i="31"/>
  <c r="X1584" i="31"/>
  <c r="AG1584" i="31"/>
  <c r="T1584" i="31"/>
  <c r="Y1584" i="31"/>
  <c r="U1584" i="31"/>
  <c r="AB1751" i="31"/>
  <c r="AC1751" i="31" s="1"/>
  <c r="AD1751" i="31" s="1"/>
  <c r="V1483" i="31"/>
  <c r="Z1483" i="31"/>
  <c r="S1483" i="31"/>
  <c r="W1483" i="31"/>
  <c r="AE1483" i="31" s="1"/>
  <c r="AF1483" i="31" s="1"/>
  <c r="T1483" i="31"/>
  <c r="X1483" i="31"/>
  <c r="AG1483" i="31"/>
  <c r="Y1483" i="31"/>
  <c r="U1483" i="31"/>
  <c r="AB1611" i="31"/>
  <c r="AC1611" i="31" s="1"/>
  <c r="AD1611" i="31" s="1"/>
  <c r="Y1401" i="31"/>
  <c r="V1608" i="31"/>
  <c r="Z1608" i="31"/>
  <c r="S1608" i="31"/>
  <c r="X1608" i="31" s="1"/>
  <c r="W1608" i="31"/>
  <c r="AE1608" i="31" s="1"/>
  <c r="AF1608" i="31" s="1"/>
  <c r="T1608" i="31"/>
  <c r="AG1608" i="31"/>
  <c r="U1608" i="31"/>
  <c r="V1637" i="31"/>
  <c r="Z1637" i="31"/>
  <c r="S1637" i="31"/>
  <c r="Y1637" i="31" s="1"/>
  <c r="T1637" i="31"/>
  <c r="U1637" i="31"/>
  <c r="AG1637" i="31"/>
  <c r="W1637" i="31"/>
  <c r="AE1637" i="31" s="1"/>
  <c r="AF1637" i="31" s="1"/>
  <c r="V1407" i="31"/>
  <c r="Z1407" i="31"/>
  <c r="S1407" i="31"/>
  <c r="Y1407" i="31" s="1"/>
  <c r="W1407" i="31"/>
  <c r="AE1407" i="31" s="1"/>
  <c r="AF1407" i="31" s="1"/>
  <c r="T1407" i="31"/>
  <c r="AG1407" i="31"/>
  <c r="U1407" i="31"/>
  <c r="V1527" i="31"/>
  <c r="Z1527" i="31"/>
  <c r="S1527" i="31"/>
  <c r="Y1527" i="31" s="1"/>
  <c r="W1527" i="31"/>
  <c r="AE1527" i="31" s="1"/>
  <c r="AF1527" i="31" s="1"/>
  <c r="T1527" i="31"/>
  <c r="AG1527" i="31"/>
  <c r="U1527" i="31"/>
  <c r="V1447" i="31"/>
  <c r="Z1447" i="31"/>
  <c r="S1447" i="31"/>
  <c r="W1447" i="31"/>
  <c r="AE1447" i="31" s="1"/>
  <c r="AF1447" i="31" s="1"/>
  <c r="T1447" i="31"/>
  <c r="X1447" i="31"/>
  <c r="AG1447" i="31"/>
  <c r="U1447" i="31"/>
  <c r="Y1447" i="31"/>
  <c r="V1479" i="31"/>
  <c r="Z1479" i="31"/>
  <c r="S1479" i="31"/>
  <c r="Y1479" i="31" s="1"/>
  <c r="W1479" i="31"/>
  <c r="AE1479" i="31" s="1"/>
  <c r="AF1479" i="31" s="1"/>
  <c r="T1479" i="31"/>
  <c r="AG1479" i="31"/>
  <c r="U1479" i="31"/>
  <c r="X1505" i="31"/>
  <c r="AB1505" i="31" s="1"/>
  <c r="AC1505" i="31" s="1"/>
  <c r="AD1505" i="31" s="1"/>
  <c r="AB1590" i="31"/>
  <c r="Y1610" i="31"/>
  <c r="Y1654" i="31"/>
  <c r="V1495" i="31"/>
  <c r="Z1495" i="31"/>
  <c r="S1495" i="31"/>
  <c r="Y1495" i="31" s="1"/>
  <c r="W1495" i="31"/>
  <c r="AE1495" i="31" s="1"/>
  <c r="AF1495" i="31" s="1"/>
  <c r="T1495" i="31"/>
  <c r="AG1495" i="31"/>
  <c r="U1495" i="31"/>
  <c r="X1582" i="31"/>
  <c r="AB1582" i="31" s="1"/>
  <c r="AC1582" i="31" s="1"/>
  <c r="AD1582" i="31" s="1"/>
  <c r="Y1593" i="31"/>
  <c r="Y1601" i="31"/>
  <c r="Y1599" i="31"/>
  <c r="T40" i="31"/>
  <c r="X40" i="31"/>
  <c r="AG40" i="31"/>
  <c r="S40" i="31"/>
  <c r="Y40" i="31"/>
  <c r="Z40" i="31"/>
  <c r="U40" i="31"/>
  <c r="V40" i="31"/>
  <c r="W40" i="31"/>
  <c r="S21" i="31"/>
  <c r="Y21" i="31" s="1"/>
  <c r="W21" i="31"/>
  <c r="AE21" i="31" s="1"/>
  <c r="AF21" i="31" s="1"/>
  <c r="T21" i="31"/>
  <c r="Z21" i="31"/>
  <c r="U21" i="31"/>
  <c r="V21" i="31"/>
  <c r="AG21" i="31"/>
  <c r="T49" i="31"/>
  <c r="X49" i="31"/>
  <c r="AG49" i="31"/>
  <c r="W49" i="31"/>
  <c r="AE49" i="31" s="1"/>
  <c r="AF49" i="31" s="1"/>
  <c r="S49" i="31"/>
  <c r="Y49" i="31"/>
  <c r="U49" i="31"/>
  <c r="V49" i="31"/>
  <c r="Z49" i="31"/>
  <c r="V138" i="31"/>
  <c r="Z138" i="31"/>
  <c r="T138" i="31"/>
  <c r="AG138" i="31"/>
  <c r="S138" i="31"/>
  <c r="X138" i="31" s="1"/>
  <c r="U138" i="31"/>
  <c r="W138" i="31"/>
  <c r="AE138" i="31" s="1"/>
  <c r="AF138" i="31" s="1"/>
  <c r="S104" i="31"/>
  <c r="X104" i="31" s="1"/>
  <c r="W104" i="31"/>
  <c r="AE104" i="31" s="1"/>
  <c r="AF104" i="31" s="1"/>
  <c r="T104" i="31"/>
  <c r="AG104" i="31"/>
  <c r="Z104" i="31"/>
  <c r="U104" i="31"/>
  <c r="V104" i="31"/>
  <c r="S199" i="31"/>
  <c r="W199" i="31"/>
  <c r="AE199" i="31" s="1"/>
  <c r="AF199" i="31" s="1"/>
  <c r="T199" i="31"/>
  <c r="X199" i="31"/>
  <c r="AG199" i="31"/>
  <c r="Z199" i="31"/>
  <c r="U199" i="31"/>
  <c r="V199" i="31"/>
  <c r="Y199" i="31"/>
  <c r="S294" i="31"/>
  <c r="X294" i="31" s="1"/>
  <c r="W294" i="31"/>
  <c r="AE294" i="31" s="1"/>
  <c r="AF294" i="31" s="1"/>
  <c r="T294" i="31"/>
  <c r="AG294" i="31"/>
  <c r="Z294" i="31"/>
  <c r="U294" i="31"/>
  <c r="V294" i="31"/>
  <c r="X477" i="31"/>
  <c r="AB477" i="31" s="1"/>
  <c r="AC477" i="31" s="1"/>
  <c r="AD477" i="31" s="1"/>
  <c r="Y477" i="31"/>
  <c r="S469" i="31"/>
  <c r="W469" i="31"/>
  <c r="AE469" i="31" s="1"/>
  <c r="AF469" i="31" s="1"/>
  <c r="X469" i="31"/>
  <c r="T469" i="31"/>
  <c r="Y469" i="31"/>
  <c r="U469" i="31"/>
  <c r="Z469" i="31"/>
  <c r="AG469" i="31"/>
  <c r="V469" i="31"/>
  <c r="V741" i="31"/>
  <c r="Z741" i="31"/>
  <c r="S741" i="31"/>
  <c r="W741" i="31"/>
  <c r="AE741" i="31" s="1"/>
  <c r="AF741" i="31" s="1"/>
  <c r="Y741" i="31"/>
  <c r="T741" i="31"/>
  <c r="U741" i="31"/>
  <c r="X741" i="31"/>
  <c r="AG741" i="31"/>
  <c r="V504" i="31"/>
  <c r="Z504" i="31"/>
  <c r="S504" i="31"/>
  <c r="Y504" i="31" s="1"/>
  <c r="W504" i="31"/>
  <c r="AE504" i="31" s="1"/>
  <c r="AF504" i="31" s="1"/>
  <c r="T504" i="31"/>
  <c r="AG504" i="31"/>
  <c r="U504" i="31"/>
  <c r="V621" i="31"/>
  <c r="Z621" i="31"/>
  <c r="S621" i="31"/>
  <c r="X621" i="31"/>
  <c r="T621" i="31"/>
  <c r="Y621" i="31"/>
  <c r="U621" i="31"/>
  <c r="AG621" i="31"/>
  <c r="W621" i="31"/>
  <c r="AE621" i="31" s="1"/>
  <c r="AF621" i="31" s="1"/>
  <c r="V941" i="31"/>
  <c r="Z941" i="31"/>
  <c r="W941" i="31"/>
  <c r="AE941" i="31" s="1"/>
  <c r="AF941" i="31" s="1"/>
  <c r="S941" i="31"/>
  <c r="Y941" i="31" s="1"/>
  <c r="T941" i="31"/>
  <c r="U941" i="31"/>
  <c r="AG941" i="31"/>
  <c r="S772" i="31"/>
  <c r="X772" i="31" s="1"/>
  <c r="W772" i="31"/>
  <c r="AE772" i="31" s="1"/>
  <c r="AF772" i="31" s="1"/>
  <c r="T772" i="31"/>
  <c r="AG772" i="31"/>
  <c r="Z772" i="31"/>
  <c r="U772" i="31"/>
  <c r="V772" i="31"/>
  <c r="AB29" i="31"/>
  <c r="AC29" i="31" s="1"/>
  <c r="AD29" i="31" s="1"/>
  <c r="V59" i="31"/>
  <c r="Z59" i="31"/>
  <c r="S59" i="31"/>
  <c r="X59" i="31" s="1"/>
  <c r="T59" i="31"/>
  <c r="W59" i="31"/>
  <c r="AE59" i="31" s="1"/>
  <c r="AF59" i="31" s="1"/>
  <c r="U59" i="31"/>
  <c r="AG59" i="31"/>
  <c r="X80" i="31"/>
  <c r="AB80" i="31" s="1"/>
  <c r="AC80" i="31" s="1"/>
  <c r="AD80" i="31" s="1"/>
  <c r="Y80" i="31"/>
  <c r="T61" i="31"/>
  <c r="AG61" i="31"/>
  <c r="S61" i="31"/>
  <c r="X61" i="31" s="1"/>
  <c r="U61" i="31"/>
  <c r="Z61" i="31"/>
  <c r="V61" i="31"/>
  <c r="W61" i="31"/>
  <c r="AE61" i="31" s="1"/>
  <c r="AF61" i="31" s="1"/>
  <c r="S84" i="31"/>
  <c r="X84" i="31" s="1"/>
  <c r="W84" i="31"/>
  <c r="AE84" i="31" s="1"/>
  <c r="AF84" i="31" s="1"/>
  <c r="T84" i="31"/>
  <c r="AG84" i="31"/>
  <c r="Z84" i="31"/>
  <c r="U84" i="31"/>
  <c r="V84" i="31"/>
  <c r="V109" i="31"/>
  <c r="Z109" i="31"/>
  <c r="S109" i="31"/>
  <c r="X109" i="31" s="1"/>
  <c r="W109" i="31"/>
  <c r="AE109" i="31" s="1"/>
  <c r="AF109" i="31" s="1"/>
  <c r="U109" i="31"/>
  <c r="AG109" i="31"/>
  <c r="T109" i="31"/>
  <c r="V117" i="31"/>
  <c r="Z117" i="31"/>
  <c r="S117" i="31"/>
  <c r="W117" i="31"/>
  <c r="AE117" i="31" s="1"/>
  <c r="AF117" i="31" s="1"/>
  <c r="U117" i="31"/>
  <c r="X117" i="31"/>
  <c r="AG117" i="31"/>
  <c r="Y117" i="31"/>
  <c r="T117" i="31"/>
  <c r="V126" i="31"/>
  <c r="Z126" i="31"/>
  <c r="S126" i="31"/>
  <c r="X126" i="31"/>
  <c r="T126" i="31"/>
  <c r="Y126" i="31"/>
  <c r="U126" i="31"/>
  <c r="AG126" i="31"/>
  <c r="W126" i="31"/>
  <c r="AE126" i="31" s="1"/>
  <c r="AF126" i="31" s="1"/>
  <c r="T144" i="31"/>
  <c r="X144" i="31"/>
  <c r="AG144" i="31"/>
  <c r="V144" i="31"/>
  <c r="Z144" i="31"/>
  <c r="W144" i="31"/>
  <c r="AE144" i="31" s="1"/>
  <c r="AF144" i="31" s="1"/>
  <c r="Y144" i="31"/>
  <c r="S144" i="31"/>
  <c r="U144" i="31"/>
  <c r="T140" i="31"/>
  <c r="AG140" i="31"/>
  <c r="V140" i="31"/>
  <c r="Z140" i="31"/>
  <c r="S140" i="31"/>
  <c r="X140" i="31" s="1"/>
  <c r="AB140" i="31" s="1"/>
  <c r="AC140" i="31" s="1"/>
  <c r="AD140" i="31" s="1"/>
  <c r="U140" i="31"/>
  <c r="W140" i="31"/>
  <c r="AE140" i="31" s="1"/>
  <c r="AF140" i="31" s="1"/>
  <c r="X207" i="31"/>
  <c r="AB207" i="31" s="1"/>
  <c r="AC207" i="31" s="1"/>
  <c r="AD207" i="31" s="1"/>
  <c r="V242" i="31"/>
  <c r="Z242" i="31"/>
  <c r="T242" i="31"/>
  <c r="U242" i="31"/>
  <c r="AG242" i="31"/>
  <c r="W242" i="31"/>
  <c r="AE242" i="31" s="1"/>
  <c r="AF242" i="31" s="1"/>
  <c r="S242" i="31"/>
  <c r="Y242" i="31" s="1"/>
  <c r="X273" i="31"/>
  <c r="AB273" i="31" s="1"/>
  <c r="AC273" i="31" s="1"/>
  <c r="AD273" i="31" s="1"/>
  <c r="Y273" i="31"/>
  <c r="V311" i="31"/>
  <c r="Z311" i="31"/>
  <c r="S311" i="31"/>
  <c r="Y311" i="31" s="1"/>
  <c r="W311" i="31"/>
  <c r="AE311" i="31" s="1"/>
  <c r="AF311" i="31" s="1"/>
  <c r="T311" i="31"/>
  <c r="U311" i="31"/>
  <c r="AG311" i="31"/>
  <c r="S233" i="31"/>
  <c r="W233" i="31"/>
  <c r="AE233" i="31" s="1"/>
  <c r="AF233" i="31" s="1"/>
  <c r="X233" i="31"/>
  <c r="T233" i="31"/>
  <c r="Y233" i="31"/>
  <c r="U233" i="31"/>
  <c r="Z233" i="31"/>
  <c r="AG233" i="31"/>
  <c r="V233" i="31"/>
  <c r="V246" i="31"/>
  <c r="Z246" i="31"/>
  <c r="S246" i="31"/>
  <c r="Y246" i="31" s="1"/>
  <c r="T246" i="31"/>
  <c r="U246" i="31"/>
  <c r="AG246" i="31"/>
  <c r="W246" i="31"/>
  <c r="AE246" i="31" s="1"/>
  <c r="AF246" i="31" s="1"/>
  <c r="Y318" i="31"/>
  <c r="Y219" i="31"/>
  <c r="T252" i="31"/>
  <c r="AG252" i="31"/>
  <c r="W252" i="31"/>
  <c r="AE252" i="31" s="1"/>
  <c r="AF252" i="31" s="1"/>
  <c r="S252" i="31"/>
  <c r="X252" i="31" s="1"/>
  <c r="U252" i="31"/>
  <c r="Z252" i="31"/>
  <c r="V252" i="31"/>
  <c r="V303" i="31"/>
  <c r="Z303" i="31"/>
  <c r="S303" i="31"/>
  <c r="W303" i="31"/>
  <c r="AE303" i="31" s="1"/>
  <c r="AF303" i="31" s="1"/>
  <c r="U303" i="31"/>
  <c r="X303" i="31"/>
  <c r="AG303" i="31"/>
  <c r="Y303" i="31"/>
  <c r="T303" i="31"/>
  <c r="T337" i="31"/>
  <c r="X337" i="31"/>
  <c r="AG337" i="31"/>
  <c r="W337" i="31"/>
  <c r="AE337" i="31" s="1"/>
  <c r="AF337" i="31" s="1"/>
  <c r="S337" i="31"/>
  <c r="Y337" i="31"/>
  <c r="U337" i="31"/>
  <c r="Z337" i="31"/>
  <c r="V337" i="31"/>
  <c r="V347" i="31"/>
  <c r="Z347" i="31"/>
  <c r="S347" i="31"/>
  <c r="X347" i="31" s="1"/>
  <c r="T347" i="31"/>
  <c r="U347" i="31"/>
  <c r="AG347" i="31"/>
  <c r="W347" i="31"/>
  <c r="AE347" i="31" s="1"/>
  <c r="AF347" i="31" s="1"/>
  <c r="V385" i="31"/>
  <c r="Z385" i="31"/>
  <c r="S385" i="31"/>
  <c r="Y385" i="31" s="1"/>
  <c r="W385" i="31"/>
  <c r="AE385" i="31" s="1"/>
  <c r="AF385" i="31" s="1"/>
  <c r="T385" i="31"/>
  <c r="AG385" i="31"/>
  <c r="U385" i="31"/>
  <c r="X400" i="31"/>
  <c r="AB400" i="31" s="1"/>
  <c r="AC400" i="31" s="1"/>
  <c r="AD400" i="31" s="1"/>
  <c r="V462" i="31"/>
  <c r="Z462" i="31"/>
  <c r="T462" i="31"/>
  <c r="U462" i="31"/>
  <c r="AG462" i="31"/>
  <c r="W462" i="31"/>
  <c r="AE462" i="31" s="1"/>
  <c r="AF462" i="31" s="1"/>
  <c r="S462" i="31"/>
  <c r="X462" i="31" s="1"/>
  <c r="AB462" i="31" s="1"/>
  <c r="AC462" i="31" s="1"/>
  <c r="AD462" i="31" s="1"/>
  <c r="X297" i="31"/>
  <c r="AB297" i="31" s="1"/>
  <c r="AC297" i="31" s="1"/>
  <c r="AD297" i="31" s="1"/>
  <c r="V450" i="31"/>
  <c r="Z450" i="31"/>
  <c r="S450" i="31"/>
  <c r="X450" i="31" s="1"/>
  <c r="T450" i="31"/>
  <c r="U450" i="31"/>
  <c r="AG450" i="31"/>
  <c r="W450" i="31"/>
  <c r="AE450" i="31" s="1"/>
  <c r="AF450" i="31" s="1"/>
  <c r="T424" i="31"/>
  <c r="AG424" i="31"/>
  <c r="W424" i="31"/>
  <c r="AE424" i="31" s="1"/>
  <c r="AF424" i="31" s="1"/>
  <c r="S424" i="31"/>
  <c r="X424" i="31" s="1"/>
  <c r="U424" i="31"/>
  <c r="Z424" i="31"/>
  <c r="V424" i="31"/>
  <c r="X473" i="31"/>
  <c r="AB473" i="31" s="1"/>
  <c r="AC473" i="31" s="1"/>
  <c r="AD473" i="31" s="1"/>
  <c r="V500" i="31"/>
  <c r="Z500" i="31"/>
  <c r="S500" i="31"/>
  <c r="Y500" i="31" s="1"/>
  <c r="W500" i="31"/>
  <c r="AE500" i="31" s="1"/>
  <c r="AF500" i="31" s="1"/>
  <c r="T500" i="31"/>
  <c r="AG500" i="31"/>
  <c r="U500" i="31"/>
  <c r="V629" i="31"/>
  <c r="Z629" i="31"/>
  <c r="U629" i="31"/>
  <c r="AG629" i="31"/>
  <c r="W629" i="31"/>
  <c r="AE629" i="31" s="1"/>
  <c r="AF629" i="31" s="1"/>
  <c r="S629" i="31"/>
  <c r="X629" i="31" s="1"/>
  <c r="T629" i="31"/>
  <c r="Y465" i="31"/>
  <c r="X495" i="31"/>
  <c r="AB495" i="31" s="1"/>
  <c r="AC495" i="31" s="1"/>
  <c r="AD495" i="31" s="1"/>
  <c r="X527" i="31"/>
  <c r="AB527" i="31" s="1"/>
  <c r="AC527" i="31" s="1"/>
  <c r="AD527" i="31" s="1"/>
  <c r="V617" i="31"/>
  <c r="Z617" i="31"/>
  <c r="T617" i="31"/>
  <c r="Y617" i="31"/>
  <c r="U617" i="31"/>
  <c r="AG617" i="31"/>
  <c r="W617" i="31"/>
  <c r="S617" i="31"/>
  <c r="X617" i="31"/>
  <c r="S453" i="31"/>
  <c r="X453" i="31" s="1"/>
  <c r="W453" i="31"/>
  <c r="AE453" i="31" s="1"/>
  <c r="AF453" i="31" s="1"/>
  <c r="T453" i="31"/>
  <c r="U453" i="31"/>
  <c r="Z453" i="31"/>
  <c r="AG453" i="31"/>
  <c r="V453" i="31"/>
  <c r="V496" i="31"/>
  <c r="Z496" i="31"/>
  <c r="S496" i="31"/>
  <c r="W496" i="31"/>
  <c r="AE496" i="31" s="1"/>
  <c r="AF496" i="31" s="1"/>
  <c r="T496" i="31"/>
  <c r="X496" i="31"/>
  <c r="AG496" i="31"/>
  <c r="U496" i="31"/>
  <c r="Y496" i="31"/>
  <c r="X583" i="31"/>
  <c r="AB583" i="31" s="1"/>
  <c r="AC583" i="31" s="1"/>
  <c r="AD583" i="31" s="1"/>
  <c r="Y603" i="31"/>
  <c r="V733" i="31"/>
  <c r="Z733" i="31"/>
  <c r="S733" i="31"/>
  <c r="W733" i="31"/>
  <c r="AE733" i="31" s="1"/>
  <c r="AF733" i="31" s="1"/>
  <c r="Y733" i="31"/>
  <c r="T733" i="31"/>
  <c r="U733" i="31"/>
  <c r="X733" i="31"/>
  <c r="AG733" i="31"/>
  <c r="V765" i="31"/>
  <c r="Z765" i="31"/>
  <c r="S765" i="31"/>
  <c r="W765" i="31"/>
  <c r="AE765" i="31" s="1"/>
  <c r="AF765" i="31" s="1"/>
  <c r="Y765" i="31"/>
  <c r="T765" i="31"/>
  <c r="U765" i="31"/>
  <c r="X765" i="31"/>
  <c r="AG765" i="31"/>
  <c r="V797" i="31"/>
  <c r="Z797" i="31"/>
  <c r="S797" i="31"/>
  <c r="Y797" i="31" s="1"/>
  <c r="W797" i="31"/>
  <c r="AE797" i="31" s="1"/>
  <c r="AF797" i="31" s="1"/>
  <c r="T797" i="31"/>
  <c r="U797" i="31"/>
  <c r="AG797" i="31"/>
  <c r="Y828" i="31"/>
  <c r="Y860" i="31"/>
  <c r="V918" i="31"/>
  <c r="Z918" i="31"/>
  <c r="W918" i="31"/>
  <c r="AE918" i="31" s="1"/>
  <c r="AF918" i="31" s="1"/>
  <c r="S918" i="31"/>
  <c r="X918" i="31" s="1"/>
  <c r="T918" i="31"/>
  <c r="AG918" i="31"/>
  <c r="U918" i="31"/>
  <c r="X606" i="31"/>
  <c r="AB606" i="31" s="1"/>
  <c r="AC606" i="31" s="1"/>
  <c r="AD606" i="31" s="1"/>
  <c r="X632" i="31"/>
  <c r="AB632" i="31" s="1"/>
  <c r="AC632" i="31" s="1"/>
  <c r="AD632" i="31" s="1"/>
  <c r="X664" i="31"/>
  <c r="AB664" i="31" s="1"/>
  <c r="AC664" i="31" s="1"/>
  <c r="AD664" i="31" s="1"/>
  <c r="AB666" i="31"/>
  <c r="AC666" i="31" s="1"/>
  <c r="AD666" i="31" s="1"/>
  <c r="AB698" i="31"/>
  <c r="AC698" i="31" s="1"/>
  <c r="AD698" i="31" s="1"/>
  <c r="V717" i="31"/>
  <c r="Z717" i="31"/>
  <c r="S717" i="31"/>
  <c r="X717" i="31" s="1"/>
  <c r="W717" i="31"/>
  <c r="AE717" i="31" s="1"/>
  <c r="AF717" i="31" s="1"/>
  <c r="T717" i="31"/>
  <c r="AG717" i="31"/>
  <c r="U717" i="31"/>
  <c r="Y736" i="31"/>
  <c r="X812" i="31"/>
  <c r="AB812" i="31" s="1"/>
  <c r="AC812" i="31" s="1"/>
  <c r="AD812" i="31" s="1"/>
  <c r="X852" i="31"/>
  <c r="AB852" i="31" s="1"/>
  <c r="AC852" i="31" s="1"/>
  <c r="AD852" i="31" s="1"/>
  <c r="X876" i="31"/>
  <c r="AB876" i="31" s="1"/>
  <c r="AC876" i="31" s="1"/>
  <c r="AD876" i="31" s="1"/>
  <c r="X884" i="31"/>
  <c r="AB884" i="31" s="1"/>
  <c r="AC884" i="31" s="1"/>
  <c r="AD884" i="31" s="1"/>
  <c r="X908" i="31"/>
  <c r="AB908" i="31" s="1"/>
  <c r="AC908" i="31" s="1"/>
  <c r="AD908" i="31" s="1"/>
  <c r="V612" i="31"/>
  <c r="Z612" i="31"/>
  <c r="S612" i="31"/>
  <c r="Y612" i="31" s="1"/>
  <c r="W612" i="31"/>
  <c r="AE612" i="31" s="1"/>
  <c r="AF612" i="31" s="1"/>
  <c r="T612" i="31"/>
  <c r="U612" i="31"/>
  <c r="AG612" i="31"/>
  <c r="V641" i="31"/>
  <c r="Z641" i="31"/>
  <c r="S641" i="31"/>
  <c r="Y641" i="31" s="1"/>
  <c r="W641" i="31"/>
  <c r="AE641" i="31" s="1"/>
  <c r="AF641" i="31" s="1"/>
  <c r="T641" i="31"/>
  <c r="AG641" i="31"/>
  <c r="U641" i="31"/>
  <c r="V657" i="31"/>
  <c r="Z657" i="31"/>
  <c r="S657" i="31"/>
  <c r="W657" i="31"/>
  <c r="AE657" i="31" s="1"/>
  <c r="AF657" i="31" s="1"/>
  <c r="T657" i="31"/>
  <c r="X657" i="31"/>
  <c r="AG657" i="31"/>
  <c r="Y657" i="31"/>
  <c r="U657" i="31"/>
  <c r="V673" i="31"/>
  <c r="Z673" i="31"/>
  <c r="S673" i="31"/>
  <c r="W673" i="31"/>
  <c r="AE673" i="31" s="1"/>
  <c r="AF673" i="31" s="1"/>
  <c r="T673" i="31"/>
  <c r="X673" i="31"/>
  <c r="AG673" i="31"/>
  <c r="Y673" i="31"/>
  <c r="U673" i="31"/>
  <c r="V689" i="31"/>
  <c r="Z689" i="31"/>
  <c r="S689" i="31"/>
  <c r="Y689" i="31" s="1"/>
  <c r="W689" i="31"/>
  <c r="AE689" i="31" s="1"/>
  <c r="AF689" i="31" s="1"/>
  <c r="T689" i="31"/>
  <c r="AG689" i="31"/>
  <c r="U689" i="31"/>
  <c r="V705" i="31"/>
  <c r="Z705" i="31"/>
  <c r="S705" i="31"/>
  <c r="Y705" i="31" s="1"/>
  <c r="W705" i="31"/>
  <c r="AE705" i="31" s="1"/>
  <c r="AF705" i="31" s="1"/>
  <c r="T705" i="31"/>
  <c r="AG705" i="31"/>
  <c r="U705" i="31"/>
  <c r="X720" i="31"/>
  <c r="AB720" i="31" s="1"/>
  <c r="AC720" i="31" s="1"/>
  <c r="AD720" i="31" s="1"/>
  <c r="X365" i="31"/>
  <c r="AB365" i="31" s="1"/>
  <c r="AC365" i="31" s="1"/>
  <c r="AD365" i="31" s="1"/>
  <c r="S535" i="31"/>
  <c r="X535" i="31" s="1"/>
  <c r="W535" i="31"/>
  <c r="AE535" i="31" s="1"/>
  <c r="AF535" i="31" s="1"/>
  <c r="T535" i="31"/>
  <c r="AG535" i="31"/>
  <c r="Z535" i="31"/>
  <c r="U535" i="31"/>
  <c r="V535" i="31"/>
  <c r="X574" i="31"/>
  <c r="AB574" i="31" s="1"/>
  <c r="AC574" i="31" s="1"/>
  <c r="AD574" i="31" s="1"/>
  <c r="V580" i="31"/>
  <c r="Z580" i="31"/>
  <c r="S580" i="31"/>
  <c r="Y580" i="31" s="1"/>
  <c r="W580" i="31"/>
  <c r="AE580" i="31" s="1"/>
  <c r="AF580" i="31" s="1"/>
  <c r="T580" i="31"/>
  <c r="U580" i="31"/>
  <c r="X580" i="31"/>
  <c r="AG580" i="31"/>
  <c r="Y611" i="31"/>
  <c r="Y630" i="31"/>
  <c r="X684" i="31"/>
  <c r="AB684" i="31" s="1"/>
  <c r="AC684" i="31" s="1"/>
  <c r="AD684" i="31" s="1"/>
  <c r="V889" i="31"/>
  <c r="Z889" i="31"/>
  <c r="S889" i="31"/>
  <c r="Y889" i="31" s="1"/>
  <c r="W889" i="31"/>
  <c r="AE889" i="31" s="1"/>
  <c r="AF889" i="31" s="1"/>
  <c r="T889" i="31"/>
  <c r="U889" i="31"/>
  <c r="AG889" i="31"/>
  <c r="X899" i="31"/>
  <c r="AB899" i="31" s="1"/>
  <c r="AC899" i="31" s="1"/>
  <c r="AD899" i="31" s="1"/>
  <c r="V922" i="31"/>
  <c r="Z922" i="31"/>
  <c r="U922" i="31"/>
  <c r="AG922" i="31"/>
  <c r="S922" i="31"/>
  <c r="X922" i="31" s="1"/>
  <c r="T922" i="31"/>
  <c r="W922" i="31"/>
  <c r="AE922" i="31" s="1"/>
  <c r="AF922" i="31" s="1"/>
  <c r="X946" i="31"/>
  <c r="AB946" i="31" s="1"/>
  <c r="AC946" i="31" s="1"/>
  <c r="AD946" i="31" s="1"/>
  <c r="V957" i="31"/>
  <c r="Z957" i="31"/>
  <c r="W957" i="31"/>
  <c r="AE957" i="31" s="1"/>
  <c r="AF957" i="31" s="1"/>
  <c r="S957" i="31"/>
  <c r="X957" i="31" s="1"/>
  <c r="T957" i="31"/>
  <c r="U957" i="31"/>
  <c r="AG957" i="31"/>
  <c r="Y864" i="31"/>
  <c r="Y888" i="31"/>
  <c r="X928" i="31"/>
  <c r="AB928" i="31" s="1"/>
  <c r="AC928" i="31" s="1"/>
  <c r="AD928" i="31" s="1"/>
  <c r="Y928" i="31"/>
  <c r="V933" i="31"/>
  <c r="Z933" i="31"/>
  <c r="T933" i="31"/>
  <c r="U933" i="31"/>
  <c r="AG933" i="31"/>
  <c r="W933" i="31"/>
  <c r="AE933" i="31" s="1"/>
  <c r="AF933" i="31" s="1"/>
  <c r="S933" i="31"/>
  <c r="Y933" i="31" s="1"/>
  <c r="S788" i="31"/>
  <c r="X788" i="31" s="1"/>
  <c r="W788" i="31"/>
  <c r="AE788" i="31" s="1"/>
  <c r="AF788" i="31" s="1"/>
  <c r="T788" i="31"/>
  <c r="AG788" i="31"/>
  <c r="Z788" i="31"/>
  <c r="U788" i="31"/>
  <c r="V788" i="31"/>
  <c r="V914" i="31"/>
  <c r="Z914" i="31"/>
  <c r="S914" i="31"/>
  <c r="X914" i="31" s="1"/>
  <c r="T914" i="31"/>
  <c r="U914" i="31"/>
  <c r="AG914" i="31"/>
  <c r="W914" i="31"/>
  <c r="AE914" i="31" s="1"/>
  <c r="AF914" i="31" s="1"/>
  <c r="Y948" i="31"/>
  <c r="V953" i="31"/>
  <c r="Z953" i="31"/>
  <c r="S953" i="31"/>
  <c r="X953" i="31"/>
  <c r="T953" i="31"/>
  <c r="Y953" i="31"/>
  <c r="U953" i="31"/>
  <c r="AG953" i="31"/>
  <c r="W953" i="31"/>
  <c r="AE953" i="31" s="1"/>
  <c r="AF953" i="31" s="1"/>
  <c r="AB972" i="31"/>
  <c r="AC972" i="31" s="1"/>
  <c r="AD972" i="31" s="1"/>
  <c r="T971" i="31"/>
  <c r="S971" i="31"/>
  <c r="Y971" i="31" s="1"/>
  <c r="U971" i="31"/>
  <c r="Z971" i="31"/>
  <c r="W971" i="31"/>
  <c r="AE971" i="31" s="1"/>
  <c r="AF971" i="31" s="1"/>
  <c r="V971" i="31"/>
  <c r="AG971" i="31"/>
  <c r="S974" i="31"/>
  <c r="X974" i="31" s="1"/>
  <c r="W974" i="31"/>
  <c r="AE974" i="31" s="1"/>
  <c r="AF974" i="31" s="1"/>
  <c r="T974" i="31"/>
  <c r="AG974" i="31"/>
  <c r="V974" i="31"/>
  <c r="Z974" i="31"/>
  <c r="U974" i="31"/>
  <c r="S982" i="31"/>
  <c r="X982" i="31" s="1"/>
  <c r="W982" i="31"/>
  <c r="AE982" i="31" s="1"/>
  <c r="AF982" i="31" s="1"/>
  <c r="T982" i="31"/>
  <c r="AG982" i="31"/>
  <c r="V982" i="31"/>
  <c r="Z982" i="31"/>
  <c r="U982" i="31"/>
  <c r="AB956" i="31"/>
  <c r="AC956" i="31" s="1"/>
  <c r="AD956" i="31" s="1"/>
  <c r="S990" i="31"/>
  <c r="Y990" i="31" s="1"/>
  <c r="W990" i="31"/>
  <c r="AE990" i="31" s="1"/>
  <c r="AF990" i="31" s="1"/>
  <c r="V990" i="31"/>
  <c r="Z990" i="31"/>
  <c r="X990" i="31"/>
  <c r="AG990" i="31"/>
  <c r="T990" i="31"/>
  <c r="U990" i="31"/>
  <c r="S1006" i="31"/>
  <c r="Y1006" i="31" s="1"/>
  <c r="W1006" i="31"/>
  <c r="AE1006" i="31" s="1"/>
  <c r="AF1006" i="31" s="1"/>
  <c r="V1006" i="31"/>
  <c r="Z1006" i="31"/>
  <c r="AG1006" i="31"/>
  <c r="T1006" i="31"/>
  <c r="U1006" i="31"/>
  <c r="AB1031" i="31"/>
  <c r="AC1031" i="31" s="1"/>
  <c r="AD1031" i="31" s="1"/>
  <c r="AB1047" i="31"/>
  <c r="AC1047" i="31" s="1"/>
  <c r="AD1047" i="31" s="1"/>
  <c r="AB1063" i="31"/>
  <c r="AC1063" i="31" s="1"/>
  <c r="AD1063" i="31" s="1"/>
  <c r="AB1071" i="31"/>
  <c r="AC1071" i="31" s="1"/>
  <c r="AD1071" i="31" s="1"/>
  <c r="AB1079" i="31"/>
  <c r="AC1079" i="31" s="1"/>
  <c r="AD1079" i="31" s="1"/>
  <c r="AB1087" i="31"/>
  <c r="AC1087" i="31" s="1"/>
  <c r="AD1087" i="31" s="1"/>
  <c r="AB1095" i="31"/>
  <c r="AC1095" i="31" s="1"/>
  <c r="AD1095" i="31" s="1"/>
  <c r="AB1103" i="31"/>
  <c r="AC1103" i="31" s="1"/>
  <c r="AD1103" i="31" s="1"/>
  <c r="AB1111" i="31"/>
  <c r="AC1111" i="31" s="1"/>
  <c r="AD1111" i="31" s="1"/>
  <c r="AB1127" i="31"/>
  <c r="AC1127" i="31" s="1"/>
  <c r="AD1127" i="31" s="1"/>
  <c r="AB1135" i="31"/>
  <c r="AC1135" i="31" s="1"/>
  <c r="AD1135" i="31" s="1"/>
  <c r="AB1143" i="31"/>
  <c r="AC1143" i="31" s="1"/>
  <c r="AD1143" i="31" s="1"/>
  <c r="AB1151" i="31"/>
  <c r="AC1151" i="31" s="1"/>
  <c r="AD1151" i="31" s="1"/>
  <c r="AB1159" i="31"/>
  <c r="AC1159" i="31" s="1"/>
  <c r="AD1159" i="31" s="1"/>
  <c r="AB1167" i="31"/>
  <c r="AC1167" i="31" s="1"/>
  <c r="AD1167" i="31" s="1"/>
  <c r="AB1175" i="31"/>
  <c r="AC1175" i="31" s="1"/>
  <c r="AD1175" i="31" s="1"/>
  <c r="S978" i="31"/>
  <c r="X978" i="31" s="1"/>
  <c r="W978" i="31"/>
  <c r="AE978" i="31" s="1"/>
  <c r="AF978" i="31" s="1"/>
  <c r="T978" i="31"/>
  <c r="AG978" i="31"/>
  <c r="V978" i="31"/>
  <c r="Z978" i="31"/>
  <c r="U978" i="31"/>
  <c r="X981" i="31"/>
  <c r="AB981" i="31" s="1"/>
  <c r="AC981" i="31" s="1"/>
  <c r="AD981" i="31" s="1"/>
  <c r="V1228" i="31"/>
  <c r="Z1228" i="31"/>
  <c r="S1228" i="31"/>
  <c r="W1228" i="31"/>
  <c r="AE1228" i="31" s="1"/>
  <c r="AF1228" i="31" s="1"/>
  <c r="Y1228" i="31"/>
  <c r="T1228" i="31"/>
  <c r="U1228" i="31"/>
  <c r="X1228" i="31"/>
  <c r="AG1228" i="31"/>
  <c r="V1236" i="31"/>
  <c r="Z1236" i="31"/>
  <c r="S1236" i="31"/>
  <c r="W1236" i="31"/>
  <c r="AE1236" i="31" s="1"/>
  <c r="AF1236" i="31" s="1"/>
  <c r="Y1236" i="31"/>
  <c r="T1236" i="31"/>
  <c r="U1236" i="31"/>
  <c r="X1236" i="31"/>
  <c r="AG1236" i="31"/>
  <c r="V1244" i="31"/>
  <c r="Z1244" i="31"/>
  <c r="S1244" i="31"/>
  <c r="X1244" i="31" s="1"/>
  <c r="W1244" i="31"/>
  <c r="AE1244" i="31" s="1"/>
  <c r="AF1244" i="31" s="1"/>
  <c r="T1244" i="31"/>
  <c r="U1244" i="31"/>
  <c r="AG1244" i="31"/>
  <c r="V1252" i="31"/>
  <c r="Z1252" i="31"/>
  <c r="S1252" i="31"/>
  <c r="X1252" i="31" s="1"/>
  <c r="W1252" i="31"/>
  <c r="AE1252" i="31" s="1"/>
  <c r="AF1252" i="31" s="1"/>
  <c r="T1252" i="31"/>
  <c r="U1252" i="31"/>
  <c r="AG1252" i="31"/>
  <c r="V1260" i="31"/>
  <c r="Z1260" i="31"/>
  <c r="S1260" i="31"/>
  <c r="X1260" i="31" s="1"/>
  <c r="W1260" i="31"/>
  <c r="AE1260" i="31" s="1"/>
  <c r="AF1260" i="31" s="1"/>
  <c r="T1260" i="31"/>
  <c r="U1260" i="31"/>
  <c r="AG1260" i="31"/>
  <c r="V1268" i="31"/>
  <c r="Z1268" i="31"/>
  <c r="S1268" i="31"/>
  <c r="X1268" i="31" s="1"/>
  <c r="W1268" i="31"/>
  <c r="AE1268" i="31" s="1"/>
  <c r="AF1268" i="31" s="1"/>
  <c r="T1268" i="31"/>
  <c r="U1268" i="31"/>
  <c r="AG1268" i="31"/>
  <c r="V1272" i="31"/>
  <c r="Z1272" i="31"/>
  <c r="S1272" i="31"/>
  <c r="X1272" i="31" s="1"/>
  <c r="W1272" i="31"/>
  <c r="AE1272" i="31" s="1"/>
  <c r="AF1272" i="31" s="1"/>
  <c r="T1272" i="31"/>
  <c r="U1272" i="31"/>
  <c r="AG1272" i="31"/>
  <c r="V1280" i="31"/>
  <c r="Z1280" i="31"/>
  <c r="S1280" i="31"/>
  <c r="X1280" i="31" s="1"/>
  <c r="W1280" i="31"/>
  <c r="AE1280" i="31" s="1"/>
  <c r="AF1280" i="31" s="1"/>
  <c r="T1280" i="31"/>
  <c r="U1280" i="31"/>
  <c r="AG1280" i="31"/>
  <c r="V1288" i="31"/>
  <c r="Z1288" i="31"/>
  <c r="S1288" i="31"/>
  <c r="X1288" i="31" s="1"/>
  <c r="W1288" i="31"/>
  <c r="AE1288" i="31" s="1"/>
  <c r="AF1288" i="31" s="1"/>
  <c r="T1288" i="31"/>
  <c r="U1288" i="31"/>
  <c r="AG1288" i="31"/>
  <c r="V1296" i="31"/>
  <c r="Z1296" i="31"/>
  <c r="S1296" i="31"/>
  <c r="X1296" i="31" s="1"/>
  <c r="W1296" i="31"/>
  <c r="AE1296" i="31" s="1"/>
  <c r="AF1296" i="31" s="1"/>
  <c r="T1296" i="31"/>
  <c r="U1296" i="31"/>
  <c r="AG1296" i="31"/>
  <c r="V1304" i="31"/>
  <c r="Z1304" i="31"/>
  <c r="S1304" i="31"/>
  <c r="X1304" i="31" s="1"/>
  <c r="W1304" i="31"/>
  <c r="AE1304" i="31" s="1"/>
  <c r="AF1304" i="31" s="1"/>
  <c r="T1304" i="31"/>
  <c r="U1304" i="31"/>
  <c r="AG1304" i="31"/>
  <c r="V1312" i="31"/>
  <c r="Z1312" i="31"/>
  <c r="S1312" i="31"/>
  <c r="Y1312" i="31" s="1"/>
  <c r="W1312" i="31"/>
  <c r="AE1312" i="31" s="1"/>
  <c r="AF1312" i="31" s="1"/>
  <c r="T1312" i="31"/>
  <c r="U1312" i="31"/>
  <c r="X1312" i="31"/>
  <c r="AG1312" i="31"/>
  <c r="V1320" i="31"/>
  <c r="Z1320" i="31"/>
  <c r="S1320" i="31"/>
  <c r="X1320" i="31" s="1"/>
  <c r="W1320" i="31"/>
  <c r="AE1320" i="31" s="1"/>
  <c r="AF1320" i="31" s="1"/>
  <c r="T1320" i="31"/>
  <c r="U1320" i="31"/>
  <c r="AG1320" i="31"/>
  <c r="V1328" i="31"/>
  <c r="Z1328" i="31"/>
  <c r="S1328" i="31"/>
  <c r="X1328" i="31" s="1"/>
  <c r="W1328" i="31"/>
  <c r="AE1328" i="31" s="1"/>
  <c r="AF1328" i="31" s="1"/>
  <c r="T1328" i="31"/>
  <c r="U1328" i="31"/>
  <c r="AG1328" i="31"/>
  <c r="X1061" i="31"/>
  <c r="AB1061" i="31" s="1"/>
  <c r="AC1061" i="31" s="1"/>
  <c r="AD1061" i="31" s="1"/>
  <c r="X1077" i="31"/>
  <c r="AB1077" i="31" s="1"/>
  <c r="AC1077" i="31" s="1"/>
  <c r="AD1077" i="31" s="1"/>
  <c r="X1093" i="31"/>
  <c r="AB1093" i="31" s="1"/>
  <c r="AC1093" i="31" s="1"/>
  <c r="AD1093" i="31" s="1"/>
  <c r="X1109" i="31"/>
  <c r="AB1109" i="31" s="1"/>
  <c r="AC1109" i="31" s="1"/>
  <c r="AD1109" i="31" s="1"/>
  <c r="X1125" i="31"/>
  <c r="AB1125" i="31" s="1"/>
  <c r="AC1125" i="31" s="1"/>
  <c r="AD1125" i="31" s="1"/>
  <c r="X1157" i="31"/>
  <c r="AB1157" i="31" s="1"/>
  <c r="AC1157" i="31" s="1"/>
  <c r="AD1157" i="31" s="1"/>
  <c r="X1173" i="31"/>
  <c r="AB1173" i="31" s="1"/>
  <c r="AC1173" i="31" s="1"/>
  <c r="AD1173" i="31" s="1"/>
  <c r="X1179" i="31"/>
  <c r="AB1179" i="31" s="1"/>
  <c r="AC1179" i="31" s="1"/>
  <c r="AD1179" i="31" s="1"/>
  <c r="X1211" i="31"/>
  <c r="AB1211" i="31" s="1"/>
  <c r="AC1211" i="31" s="1"/>
  <c r="AD1211" i="31" s="1"/>
  <c r="V1352" i="31"/>
  <c r="Z1352" i="31"/>
  <c r="S1352" i="31"/>
  <c r="X1352" i="31" s="1"/>
  <c r="W1352" i="31"/>
  <c r="AE1352" i="31" s="1"/>
  <c r="AF1352" i="31" s="1"/>
  <c r="AG1352" i="31"/>
  <c r="T1352" i="31"/>
  <c r="U1352" i="31"/>
  <c r="X1036" i="31"/>
  <c r="AB1036" i="31" s="1"/>
  <c r="AC1036" i="31" s="1"/>
  <c r="AD1036" i="31" s="1"/>
  <c r="V1188" i="31"/>
  <c r="Z1188" i="31"/>
  <c r="S1188" i="31"/>
  <c r="Y1188" i="31" s="1"/>
  <c r="W1188" i="31"/>
  <c r="AE1188" i="31" s="1"/>
  <c r="AF1188" i="31" s="1"/>
  <c r="T1188" i="31"/>
  <c r="AG1188" i="31"/>
  <c r="U1188" i="31"/>
  <c r="V1204" i="31"/>
  <c r="Z1204" i="31"/>
  <c r="S1204" i="31"/>
  <c r="Y1204" i="31" s="1"/>
  <c r="W1204" i="31"/>
  <c r="AE1204" i="31" s="1"/>
  <c r="AF1204" i="31" s="1"/>
  <c r="T1204" i="31"/>
  <c r="AG1204" i="31"/>
  <c r="U1204" i="31"/>
  <c r="V1220" i="31"/>
  <c r="Z1220" i="31"/>
  <c r="S1220" i="31"/>
  <c r="Y1220" i="31" s="1"/>
  <c r="W1220" i="31"/>
  <c r="AE1220" i="31" s="1"/>
  <c r="AF1220" i="31" s="1"/>
  <c r="T1220" i="31"/>
  <c r="AG1220" i="31"/>
  <c r="U1220" i="31"/>
  <c r="X1068" i="31"/>
  <c r="AB1068" i="31" s="1"/>
  <c r="AC1068" i="31" s="1"/>
  <c r="AD1068" i="31" s="1"/>
  <c r="X1084" i="31"/>
  <c r="AB1084" i="31" s="1"/>
  <c r="AC1084" i="31" s="1"/>
  <c r="AD1084" i="31" s="1"/>
  <c r="X1100" i="31"/>
  <c r="AB1100" i="31" s="1"/>
  <c r="AC1100" i="31" s="1"/>
  <c r="AD1100" i="31" s="1"/>
  <c r="X1116" i="31"/>
  <c r="AB1116" i="31" s="1"/>
  <c r="AC1116" i="31" s="1"/>
  <c r="AD1116" i="31" s="1"/>
  <c r="X1132" i="31"/>
  <c r="AB1132" i="31" s="1"/>
  <c r="AC1132" i="31" s="1"/>
  <c r="AD1132" i="31" s="1"/>
  <c r="X1148" i="31"/>
  <c r="AB1148" i="31" s="1"/>
  <c r="AC1148" i="31" s="1"/>
  <c r="AD1148" i="31" s="1"/>
  <c r="X1164" i="31"/>
  <c r="AB1164" i="31" s="1"/>
  <c r="AC1164" i="31" s="1"/>
  <c r="AD1164" i="31" s="1"/>
  <c r="X1199" i="31"/>
  <c r="AB1199" i="31" s="1"/>
  <c r="AC1199" i="31" s="1"/>
  <c r="AD1199" i="31" s="1"/>
  <c r="V1340" i="31"/>
  <c r="Z1340" i="31"/>
  <c r="S1340" i="31"/>
  <c r="Y1340" i="31" s="1"/>
  <c r="W1340" i="31"/>
  <c r="AE1340" i="31" s="1"/>
  <c r="AF1340" i="31" s="1"/>
  <c r="T1340" i="31"/>
  <c r="U1340" i="31"/>
  <c r="X1340" i="31"/>
  <c r="AG1340" i="31"/>
  <c r="X1342" i="31"/>
  <c r="AB1342" i="31" s="1"/>
  <c r="AC1342" i="31" s="1"/>
  <c r="AD1342" i="31" s="1"/>
  <c r="V1348" i="31"/>
  <c r="Z1348" i="31"/>
  <c r="S1348" i="31"/>
  <c r="Y1348" i="31" s="1"/>
  <c r="W1348" i="31"/>
  <c r="AE1348" i="31" s="1"/>
  <c r="AF1348" i="31" s="1"/>
  <c r="T1348" i="31"/>
  <c r="U1348" i="31"/>
  <c r="X1348" i="31"/>
  <c r="AG1348" i="31"/>
  <c r="X1351" i="31"/>
  <c r="AB1351" i="31" s="1"/>
  <c r="AC1351" i="31" s="1"/>
  <c r="AD1351" i="31" s="1"/>
  <c r="X1410" i="31"/>
  <c r="AB1410" i="31" s="1"/>
  <c r="AC1410" i="31" s="1"/>
  <c r="AD1410" i="31" s="1"/>
  <c r="V1467" i="31"/>
  <c r="Z1467" i="31"/>
  <c r="S1467" i="31"/>
  <c r="Y1467" i="31" s="1"/>
  <c r="W1467" i="31"/>
  <c r="AE1467" i="31" s="1"/>
  <c r="AF1467" i="31" s="1"/>
  <c r="T1467" i="31"/>
  <c r="AG1467" i="31"/>
  <c r="U1467" i="31"/>
  <c r="V1475" i="31"/>
  <c r="Z1475" i="31"/>
  <c r="S1475" i="31"/>
  <c r="W1475" i="31"/>
  <c r="AE1475" i="31" s="1"/>
  <c r="AF1475" i="31" s="1"/>
  <c r="T1475" i="31"/>
  <c r="X1475" i="31"/>
  <c r="AG1475" i="31"/>
  <c r="U1475" i="31"/>
  <c r="Y1475" i="31"/>
  <c r="V1547" i="31"/>
  <c r="Z1547" i="31"/>
  <c r="S1547" i="31"/>
  <c r="Y1547" i="31" s="1"/>
  <c r="W1547" i="31"/>
  <c r="AE1547" i="31" s="1"/>
  <c r="AF1547" i="31" s="1"/>
  <c r="T1547" i="31"/>
  <c r="AG1547" i="31"/>
  <c r="U1547" i="31"/>
  <c r="X1446" i="31"/>
  <c r="AB1446" i="31" s="1"/>
  <c r="AC1446" i="31" s="1"/>
  <c r="AD1446" i="31" s="1"/>
  <c r="V1451" i="31"/>
  <c r="Z1451" i="31"/>
  <c r="S1451" i="31"/>
  <c r="Y1451" i="31" s="1"/>
  <c r="W1451" i="31"/>
  <c r="AE1451" i="31" s="1"/>
  <c r="AF1451" i="31" s="1"/>
  <c r="T1451" i="31"/>
  <c r="AG1451" i="31"/>
  <c r="U1451" i="31"/>
  <c r="AB1533" i="31"/>
  <c r="AC1533" i="31" s="1"/>
  <c r="AD1533" i="31" s="1"/>
  <c r="AB1538" i="31"/>
  <c r="X1579" i="31"/>
  <c r="AB1579" i="31" s="1"/>
  <c r="V1592" i="31"/>
  <c r="Z1592" i="31"/>
  <c r="S1592" i="31"/>
  <c r="Y1592" i="31" s="1"/>
  <c r="W1592" i="31"/>
  <c r="AE1592" i="31" s="1"/>
  <c r="AF1592" i="31" s="1"/>
  <c r="U1592" i="31"/>
  <c r="AG1592" i="31"/>
  <c r="T1592" i="31"/>
  <c r="AB1377" i="31"/>
  <c r="X1414" i="31"/>
  <c r="AB1414" i="31" s="1"/>
  <c r="AC1414" i="31" s="1"/>
  <c r="AD1414" i="31" s="1"/>
  <c r="X1421" i="31"/>
  <c r="AB1421" i="31" s="1"/>
  <c r="AC1421" i="31" s="1"/>
  <c r="AD1421" i="31" s="1"/>
  <c r="AB1497" i="31"/>
  <c r="AC1497" i="31" s="1"/>
  <c r="AD1497" i="31" s="1"/>
  <c r="X1522" i="31"/>
  <c r="AB1522" i="31" s="1"/>
  <c r="Y1343" i="31"/>
  <c r="AB1369" i="31"/>
  <c r="AB1373" i="31"/>
  <c r="AB1409" i="31"/>
  <c r="AC1409" i="31" s="1"/>
  <c r="AD1409" i="31" s="1"/>
  <c r="Y1416" i="31"/>
  <c r="AB1433" i="31"/>
  <c r="AC1433" i="31" s="1"/>
  <c r="AD1433" i="31" s="1"/>
  <c r="Y1444" i="31"/>
  <c r="AB1453" i="31"/>
  <c r="AC1453" i="31" s="1"/>
  <c r="AD1453" i="31" s="1"/>
  <c r="Y1476" i="31"/>
  <c r="AB1485" i="31"/>
  <c r="AC1485" i="31" s="1"/>
  <c r="AD1485" i="31" s="1"/>
  <c r="V1511" i="31"/>
  <c r="Z1511" i="31"/>
  <c r="S1511" i="31"/>
  <c r="X1511" i="31" s="1"/>
  <c r="W1511" i="31"/>
  <c r="AE1511" i="31" s="1"/>
  <c r="AF1511" i="31" s="1"/>
  <c r="T1511" i="31"/>
  <c r="AG1511" i="31"/>
  <c r="U1511" i="31"/>
  <c r="V1564" i="31"/>
  <c r="Z1564" i="31"/>
  <c r="S1564" i="31"/>
  <c r="W1564" i="31"/>
  <c r="X1564" i="31"/>
  <c r="AG1564" i="31"/>
  <c r="U1564" i="31"/>
  <c r="Y1564" i="31"/>
  <c r="T1564" i="31"/>
  <c r="V1653" i="31"/>
  <c r="Z1653" i="31"/>
  <c r="U1653" i="31"/>
  <c r="AG1653" i="31"/>
  <c r="W1653" i="31"/>
  <c r="AE1653" i="31" s="1"/>
  <c r="AF1653" i="31" s="1"/>
  <c r="S1653" i="31"/>
  <c r="Y1653" i="31" s="1"/>
  <c r="T1653" i="31"/>
  <c r="AB1659" i="31"/>
  <c r="AC1659" i="31" s="1"/>
  <c r="AD1659" i="31" s="1"/>
  <c r="X1474" i="31"/>
  <c r="AB1474" i="31" s="1"/>
  <c r="AB1481" i="31"/>
  <c r="AC1481" i="31" s="1"/>
  <c r="AD1481" i="31" s="1"/>
  <c r="V1543" i="31"/>
  <c r="Z1543" i="31"/>
  <c r="S1543" i="31"/>
  <c r="W1543" i="31"/>
  <c r="T1543" i="31"/>
  <c r="X1543" i="31"/>
  <c r="AG1543" i="31"/>
  <c r="Y1543" i="31"/>
  <c r="U1543" i="31"/>
  <c r="AB1562" i="31"/>
  <c r="AC1562" i="31" s="1"/>
  <c r="AD1562" i="31" s="1"/>
  <c r="X1644" i="31"/>
  <c r="AB1644" i="31" s="1"/>
  <c r="AC1644" i="31" s="1"/>
  <c r="AD1644" i="31" s="1"/>
  <c r="Y1644" i="31"/>
  <c r="V1443" i="31"/>
  <c r="Z1443" i="31"/>
  <c r="S1443" i="31"/>
  <c r="Y1443" i="31" s="1"/>
  <c r="W1443" i="31"/>
  <c r="AE1443" i="31" s="1"/>
  <c r="AF1443" i="31" s="1"/>
  <c r="T1443" i="31"/>
  <c r="AG1443" i="31"/>
  <c r="U1443" i="31"/>
  <c r="V1471" i="31"/>
  <c r="Z1471" i="31"/>
  <c r="S1471" i="31"/>
  <c r="Y1471" i="31" s="1"/>
  <c r="W1471" i="31"/>
  <c r="AE1471" i="31" s="1"/>
  <c r="AF1471" i="31" s="1"/>
  <c r="T1471" i="31"/>
  <c r="AG1471" i="31"/>
  <c r="U1471" i="31"/>
  <c r="V1507" i="31"/>
  <c r="Z1507" i="31"/>
  <c r="S1507" i="31"/>
  <c r="Y1507" i="31" s="1"/>
  <c r="W1507" i="31"/>
  <c r="AE1507" i="31" s="1"/>
  <c r="AF1507" i="31" s="1"/>
  <c r="T1507" i="31"/>
  <c r="AG1507" i="31"/>
  <c r="U1507" i="31"/>
  <c r="X1360" i="31"/>
  <c r="AB1360" i="31" s="1"/>
  <c r="X1368" i="31"/>
  <c r="AB1368" i="31" s="1"/>
  <c r="X1506" i="31"/>
  <c r="AB1506" i="31" s="1"/>
  <c r="AC1506" i="31" s="1"/>
  <c r="AD1506" i="31" s="1"/>
  <c r="X1441" i="31"/>
  <c r="AB1441" i="31" s="1"/>
  <c r="AC1441" i="31" s="1"/>
  <c r="AD1441" i="31" s="1"/>
  <c r="X1477" i="31"/>
  <c r="AB1477" i="31" s="1"/>
  <c r="AC1477" i="31" s="1"/>
  <c r="AD1477" i="31" s="1"/>
  <c r="X1510" i="31"/>
  <c r="AB1510" i="31" s="1"/>
  <c r="V1531" i="31"/>
  <c r="Z1531" i="31"/>
  <c r="S1531" i="31"/>
  <c r="W1531" i="31"/>
  <c r="AE1531" i="31" s="1"/>
  <c r="AF1531" i="31" s="1"/>
  <c r="T1531" i="31"/>
  <c r="X1531" i="31"/>
  <c r="AG1531" i="31"/>
  <c r="U1531" i="31"/>
  <c r="Y1531" i="31"/>
  <c r="X1648" i="31"/>
  <c r="AB1648" i="31" s="1"/>
  <c r="X1521" i="31"/>
  <c r="AB1521" i="31" s="1"/>
  <c r="V1535" i="31"/>
  <c r="Z1535" i="31"/>
  <c r="S1535" i="31"/>
  <c r="Y1535" i="31" s="1"/>
  <c r="W1535" i="31"/>
  <c r="AE1535" i="31" s="1"/>
  <c r="AF1535" i="31" s="1"/>
  <c r="T1535" i="31"/>
  <c r="AG1535" i="31"/>
  <c r="U1535" i="31"/>
  <c r="X1639" i="31"/>
  <c r="AB1639" i="31" s="1"/>
  <c r="AC1639" i="31" s="1"/>
  <c r="AD1639" i="31" s="1"/>
  <c r="X1740" i="31"/>
  <c r="AB1740" i="31" s="1"/>
  <c r="AC1740" i="31" s="1"/>
  <c r="AD1740" i="31" s="1"/>
  <c r="AB1752" i="31"/>
  <c r="AC1752" i="31" s="1"/>
  <c r="AD1752" i="31" s="1"/>
  <c r="X1676" i="31"/>
  <c r="AB1676" i="31" s="1"/>
  <c r="AC1676" i="31" s="1"/>
  <c r="AD1676" i="31" s="1"/>
  <c r="AB1756" i="31"/>
  <c r="AC1756" i="31" s="1"/>
  <c r="AD1756" i="31" s="1"/>
  <c r="Y1720" i="31"/>
  <c r="V63" i="31"/>
  <c r="Z63" i="31"/>
  <c r="W63" i="31"/>
  <c r="AE63" i="31" s="1"/>
  <c r="AF63" i="31" s="1"/>
  <c r="S63" i="31"/>
  <c r="X63" i="31" s="1"/>
  <c r="T63" i="31"/>
  <c r="U63" i="31"/>
  <c r="AG63" i="31"/>
  <c r="S62" i="31"/>
  <c r="X62" i="31" s="1"/>
  <c r="W62" i="31"/>
  <c r="AE62" i="31" s="1"/>
  <c r="AF62" i="31" s="1"/>
  <c r="T62" i="31"/>
  <c r="V62" i="31"/>
  <c r="Z62" i="31"/>
  <c r="U62" i="31"/>
  <c r="AG62" i="31"/>
  <c r="V250" i="31"/>
  <c r="Z250" i="31"/>
  <c r="W250" i="31"/>
  <c r="AE250" i="31" s="1"/>
  <c r="AF250" i="31" s="1"/>
  <c r="S250" i="31"/>
  <c r="Y250" i="31" s="1"/>
  <c r="T250" i="31"/>
  <c r="AG250" i="31"/>
  <c r="U250" i="31"/>
  <c r="X237" i="31"/>
  <c r="AB237" i="31" s="1"/>
  <c r="AC237" i="31" s="1"/>
  <c r="AD237" i="31" s="1"/>
  <c r="Y237" i="31"/>
  <c r="V287" i="31"/>
  <c r="Z287" i="31"/>
  <c r="S287" i="31"/>
  <c r="Y287" i="31" s="1"/>
  <c r="W287" i="31"/>
  <c r="AE287" i="31" s="1"/>
  <c r="AF287" i="31" s="1"/>
  <c r="U287" i="31"/>
  <c r="AG287" i="31"/>
  <c r="T287" i="31"/>
  <c r="T268" i="31"/>
  <c r="AG268" i="31"/>
  <c r="W268" i="31"/>
  <c r="AE268" i="31" s="1"/>
  <c r="AF268" i="31" s="1"/>
  <c r="S268" i="31"/>
  <c r="X268" i="31" s="1"/>
  <c r="U268" i="31"/>
  <c r="Z268" i="31"/>
  <c r="V268" i="31"/>
  <c r="V398" i="31"/>
  <c r="Z398" i="31"/>
  <c r="S398" i="31"/>
  <c r="X398" i="31" s="1"/>
  <c r="W398" i="31"/>
  <c r="AE398" i="31" s="1"/>
  <c r="AF398" i="31" s="1"/>
  <c r="T398" i="31"/>
  <c r="AG398" i="31"/>
  <c r="Y398" i="31"/>
  <c r="U398" i="31"/>
  <c r="V410" i="31"/>
  <c r="Z410" i="31"/>
  <c r="S410" i="31"/>
  <c r="X410" i="31" s="1"/>
  <c r="W410" i="31"/>
  <c r="AE410" i="31" s="1"/>
  <c r="AF410" i="31" s="1"/>
  <c r="U410" i="31"/>
  <c r="T410" i="31"/>
  <c r="AG410" i="31"/>
  <c r="V422" i="31"/>
  <c r="Z422" i="31"/>
  <c r="W422" i="31"/>
  <c r="AE422" i="31" s="1"/>
  <c r="AF422" i="31" s="1"/>
  <c r="S422" i="31"/>
  <c r="X422" i="31" s="1"/>
  <c r="T422" i="31"/>
  <c r="AG422" i="31"/>
  <c r="U422" i="31"/>
  <c r="V661" i="31"/>
  <c r="Z661" i="31"/>
  <c r="S661" i="31"/>
  <c r="Y661" i="31" s="1"/>
  <c r="W661" i="31"/>
  <c r="AE661" i="31" s="1"/>
  <c r="AF661" i="31" s="1"/>
  <c r="T661" i="31"/>
  <c r="AG661" i="31"/>
  <c r="U661" i="31"/>
  <c r="V789" i="31"/>
  <c r="Z789" i="31"/>
  <c r="S789" i="31"/>
  <c r="Y789" i="31" s="1"/>
  <c r="W789" i="31"/>
  <c r="AE789" i="31" s="1"/>
  <c r="AF789" i="31" s="1"/>
  <c r="T789" i="31"/>
  <c r="U789" i="31"/>
  <c r="AG789" i="31"/>
  <c r="V729" i="31"/>
  <c r="Z729" i="31"/>
  <c r="S729" i="31"/>
  <c r="W729" i="31"/>
  <c r="AE729" i="31" s="1"/>
  <c r="AF729" i="31" s="1"/>
  <c r="U729" i="31"/>
  <c r="X729" i="31"/>
  <c r="AG729" i="31"/>
  <c r="Y729" i="31"/>
  <c r="T729" i="31"/>
  <c r="S768" i="31"/>
  <c r="Y768" i="31" s="1"/>
  <c r="W768" i="31"/>
  <c r="AE768" i="31" s="1"/>
  <c r="AF768" i="31" s="1"/>
  <c r="T768" i="31"/>
  <c r="AG768" i="31"/>
  <c r="V768" i="31"/>
  <c r="Z768" i="31"/>
  <c r="U768" i="31"/>
  <c r="S792" i="31"/>
  <c r="Y792" i="31" s="1"/>
  <c r="W792" i="31"/>
  <c r="AE792" i="31" s="1"/>
  <c r="AF792" i="31" s="1"/>
  <c r="T792" i="31"/>
  <c r="AG792" i="31"/>
  <c r="V792" i="31"/>
  <c r="Z792" i="31"/>
  <c r="U792" i="31"/>
  <c r="S800" i="31"/>
  <c r="Y800" i="31" s="1"/>
  <c r="W800" i="31"/>
  <c r="AE800" i="31" s="1"/>
  <c r="AF800" i="31" s="1"/>
  <c r="T800" i="31"/>
  <c r="AG800" i="31"/>
  <c r="V800" i="31"/>
  <c r="Z800" i="31"/>
  <c r="U800" i="31"/>
  <c r="V809" i="31"/>
  <c r="Z809" i="31"/>
  <c r="S809" i="31"/>
  <c r="Y809" i="31" s="1"/>
  <c r="W809" i="31"/>
  <c r="AE809" i="31" s="1"/>
  <c r="AF809" i="31" s="1"/>
  <c r="T809" i="31"/>
  <c r="U809" i="31"/>
  <c r="X809" i="31"/>
  <c r="AG809" i="31"/>
  <c r="V841" i="31"/>
  <c r="Z841" i="31"/>
  <c r="S841" i="31"/>
  <c r="Y841" i="31" s="1"/>
  <c r="W841" i="31"/>
  <c r="AE841" i="31" s="1"/>
  <c r="AF841" i="31" s="1"/>
  <c r="T841" i="31"/>
  <c r="U841" i="31"/>
  <c r="X841" i="31"/>
  <c r="AG841" i="31"/>
  <c r="Y924" i="31"/>
  <c r="AB66" i="31"/>
  <c r="AC66" i="31" s="1"/>
  <c r="AD66" i="31" s="1"/>
  <c r="V85" i="31"/>
  <c r="Z85" i="31"/>
  <c r="S85" i="31"/>
  <c r="Y85" i="31" s="1"/>
  <c r="W85" i="31"/>
  <c r="AE85" i="31" s="1"/>
  <c r="AF85" i="31" s="1"/>
  <c r="T85" i="31"/>
  <c r="U85" i="31"/>
  <c r="AG85" i="31"/>
  <c r="V152" i="31"/>
  <c r="Z152" i="31"/>
  <c r="S152" i="31"/>
  <c r="X152" i="31"/>
  <c r="T152" i="31"/>
  <c r="Y152" i="31"/>
  <c r="U152" i="31"/>
  <c r="AG152" i="31"/>
  <c r="W152" i="31"/>
  <c r="AE152" i="31" s="1"/>
  <c r="AF152" i="31" s="1"/>
  <c r="V216" i="31"/>
  <c r="Z216" i="31"/>
  <c r="S216" i="31"/>
  <c r="Y216" i="31" s="1"/>
  <c r="W216" i="31"/>
  <c r="AE216" i="31" s="1"/>
  <c r="AF216" i="31" s="1"/>
  <c r="T216" i="31"/>
  <c r="U216" i="31"/>
  <c r="AG216" i="31"/>
  <c r="S155" i="31"/>
  <c r="X155" i="31" s="1"/>
  <c r="W155" i="31"/>
  <c r="AE155" i="31" s="1"/>
  <c r="AF155" i="31" s="1"/>
  <c r="T155" i="31"/>
  <c r="Z155" i="31"/>
  <c r="V155" i="31"/>
  <c r="AG155" i="31"/>
  <c r="U155" i="31"/>
  <c r="X183" i="31"/>
  <c r="AB183" i="31" s="1"/>
  <c r="AC183" i="31" s="1"/>
  <c r="AD183" i="31" s="1"/>
  <c r="X215" i="31"/>
  <c r="AB215" i="31" s="1"/>
  <c r="AC215" i="31" s="1"/>
  <c r="AD215" i="31" s="1"/>
  <c r="X253" i="31"/>
  <c r="AB253" i="31" s="1"/>
  <c r="AC253" i="31" s="1"/>
  <c r="AD253" i="31" s="1"/>
  <c r="Y253" i="31"/>
  <c r="AB121" i="31"/>
  <c r="AC121" i="31" s="1"/>
  <c r="AD121" i="31" s="1"/>
  <c r="AB145" i="31"/>
  <c r="AC145" i="31" s="1"/>
  <c r="AD145" i="31" s="1"/>
  <c r="Y229" i="31"/>
  <c r="X358" i="31"/>
  <c r="AB358" i="31" s="1"/>
  <c r="AC358" i="31" s="1"/>
  <c r="AD358" i="31" s="1"/>
  <c r="Y358" i="31"/>
  <c r="S211" i="31"/>
  <c r="X211" i="31" s="1"/>
  <c r="W211" i="31"/>
  <c r="AE211" i="31" s="1"/>
  <c r="AF211" i="31" s="1"/>
  <c r="T211" i="31"/>
  <c r="AG211" i="31"/>
  <c r="V211" i="31"/>
  <c r="U211" i="31"/>
  <c r="Z211" i="31"/>
  <c r="V307" i="31"/>
  <c r="Z307" i="31"/>
  <c r="S307" i="31"/>
  <c r="Y307" i="31" s="1"/>
  <c r="W307" i="31"/>
  <c r="AE307" i="31" s="1"/>
  <c r="AF307" i="31" s="1"/>
  <c r="T307" i="31"/>
  <c r="U307" i="31"/>
  <c r="X307" i="31"/>
  <c r="AG307" i="31"/>
  <c r="V402" i="31"/>
  <c r="Z402" i="31"/>
  <c r="S402" i="31"/>
  <c r="Y402" i="31" s="1"/>
  <c r="W402" i="31"/>
  <c r="AE402" i="31" s="1"/>
  <c r="AF402" i="31" s="1"/>
  <c r="AG402" i="31"/>
  <c r="T402" i="31"/>
  <c r="U402" i="31"/>
  <c r="X380" i="31"/>
  <c r="AB380" i="31" s="1"/>
  <c r="AC380" i="31" s="1"/>
  <c r="AD380" i="31" s="1"/>
  <c r="V458" i="31"/>
  <c r="Z458" i="31"/>
  <c r="U458" i="31"/>
  <c r="AG458" i="31"/>
  <c r="W458" i="31"/>
  <c r="AE458" i="31" s="1"/>
  <c r="AF458" i="31" s="1"/>
  <c r="S458" i="31"/>
  <c r="Y458" i="31" s="1"/>
  <c r="T458" i="31"/>
  <c r="X507" i="31"/>
  <c r="AB507" i="31" s="1"/>
  <c r="AC507" i="31" s="1"/>
  <c r="AD507" i="31" s="1"/>
  <c r="V536" i="31"/>
  <c r="Z536" i="31"/>
  <c r="S536" i="31"/>
  <c r="W536" i="31"/>
  <c r="AE536" i="31" s="1"/>
  <c r="AF536" i="31" s="1"/>
  <c r="Y536" i="31"/>
  <c r="T536" i="31"/>
  <c r="U536" i="31"/>
  <c r="AG536" i="31"/>
  <c r="X536" i="31"/>
  <c r="V516" i="31"/>
  <c r="Z516" i="31"/>
  <c r="S516" i="31"/>
  <c r="Y516" i="31" s="1"/>
  <c r="W516" i="31"/>
  <c r="AE516" i="31" s="1"/>
  <c r="AF516" i="31" s="1"/>
  <c r="T516" i="31"/>
  <c r="AG516" i="31"/>
  <c r="U516" i="31"/>
  <c r="V26" i="31"/>
  <c r="Z26" i="31"/>
  <c r="W26" i="31"/>
  <c r="AE26" i="31" s="1"/>
  <c r="AF26" i="31" s="1"/>
  <c r="T26" i="31"/>
  <c r="U26" i="31"/>
  <c r="X26" i="31"/>
  <c r="S26" i="31"/>
  <c r="Y26" i="31"/>
  <c r="AG26" i="31"/>
  <c r="X25" i="31"/>
  <c r="AB25" i="31" s="1"/>
  <c r="AC25" i="31" s="1"/>
  <c r="AD25" i="31" s="1"/>
  <c r="AB52" i="31"/>
  <c r="AC52" i="31" s="1"/>
  <c r="AD52" i="31" s="1"/>
  <c r="V73" i="31"/>
  <c r="Z73" i="31"/>
  <c r="W73" i="31"/>
  <c r="AE73" i="31" s="1"/>
  <c r="AF73" i="31" s="1"/>
  <c r="S73" i="31"/>
  <c r="X73" i="31" s="1"/>
  <c r="T73" i="31"/>
  <c r="AG73" i="31"/>
  <c r="U73" i="31"/>
  <c r="V43" i="31"/>
  <c r="Z43" i="31"/>
  <c r="S43" i="31"/>
  <c r="X43" i="31" s="1"/>
  <c r="T43" i="31"/>
  <c r="U43" i="31"/>
  <c r="AG43" i="31"/>
  <c r="W43" i="31"/>
  <c r="AE43" i="31" s="1"/>
  <c r="AF43" i="31" s="1"/>
  <c r="Y36" i="31"/>
  <c r="V105" i="31"/>
  <c r="Z105" i="31"/>
  <c r="S105" i="31"/>
  <c r="Y105" i="31" s="1"/>
  <c r="W105" i="31"/>
  <c r="AE105" i="31" s="1"/>
  <c r="AF105" i="31" s="1"/>
  <c r="T105" i="31"/>
  <c r="U105" i="31"/>
  <c r="AG105" i="31"/>
  <c r="AB94" i="31"/>
  <c r="AC94" i="31" s="1"/>
  <c r="AD94" i="31" s="1"/>
  <c r="Y108" i="31"/>
  <c r="V208" i="31"/>
  <c r="Z208" i="31"/>
  <c r="S208" i="31"/>
  <c r="Y208" i="31" s="1"/>
  <c r="W208" i="31"/>
  <c r="AE208" i="31" s="1"/>
  <c r="AF208" i="31" s="1"/>
  <c r="T208" i="31"/>
  <c r="AG208" i="31"/>
  <c r="U208" i="31"/>
  <c r="V134" i="31"/>
  <c r="Z134" i="31"/>
  <c r="T134" i="31"/>
  <c r="X134" i="31"/>
  <c r="AG134" i="31"/>
  <c r="U134" i="31"/>
  <c r="W134" i="31"/>
  <c r="S134" i="31"/>
  <c r="Y134" i="31"/>
  <c r="V148" i="31"/>
  <c r="Z148" i="31"/>
  <c r="T148" i="31"/>
  <c r="U148" i="31"/>
  <c r="AG148" i="31"/>
  <c r="S148" i="31"/>
  <c r="X148" i="31" s="1"/>
  <c r="W148" i="31"/>
  <c r="AE148" i="31" s="1"/>
  <c r="AF148" i="31" s="1"/>
  <c r="V196" i="31"/>
  <c r="Z196" i="31"/>
  <c r="S196" i="31"/>
  <c r="X196" i="31" s="1"/>
  <c r="W196" i="31"/>
  <c r="AE196" i="31" s="1"/>
  <c r="AF196" i="31" s="1"/>
  <c r="U196" i="31"/>
  <c r="T196" i="31"/>
  <c r="AG196" i="31"/>
  <c r="V188" i="31"/>
  <c r="Z188" i="31"/>
  <c r="S188" i="31"/>
  <c r="Y188" i="31" s="1"/>
  <c r="W188" i="31"/>
  <c r="AE188" i="31" s="1"/>
  <c r="AF188" i="31" s="1"/>
  <c r="U188" i="31"/>
  <c r="AG188" i="31"/>
  <c r="T188" i="31"/>
  <c r="X203" i="31"/>
  <c r="AB203" i="31" s="1"/>
  <c r="AC203" i="31" s="1"/>
  <c r="AD203" i="31" s="1"/>
  <c r="V258" i="31"/>
  <c r="Z258" i="31"/>
  <c r="T258" i="31"/>
  <c r="U258" i="31"/>
  <c r="AG258" i="31"/>
  <c r="W258" i="31"/>
  <c r="AE258" i="31" s="1"/>
  <c r="AF258" i="31" s="1"/>
  <c r="S258" i="31"/>
  <c r="X258" i="31" s="1"/>
  <c r="AB258" i="31" s="1"/>
  <c r="AC258" i="31" s="1"/>
  <c r="AD258" i="31" s="1"/>
  <c r="V335" i="31"/>
  <c r="Z335" i="31"/>
  <c r="W335" i="31"/>
  <c r="AE335" i="31" s="1"/>
  <c r="AF335" i="31" s="1"/>
  <c r="S335" i="31"/>
  <c r="X335" i="31" s="1"/>
  <c r="T335" i="31"/>
  <c r="U335" i="31"/>
  <c r="AG335" i="31"/>
  <c r="V351" i="31"/>
  <c r="Z351" i="31"/>
  <c r="W351" i="31"/>
  <c r="AE351" i="31" s="1"/>
  <c r="AF351" i="31" s="1"/>
  <c r="S351" i="31"/>
  <c r="X351" i="31"/>
  <c r="T351" i="31"/>
  <c r="Y351" i="31"/>
  <c r="U351" i="31"/>
  <c r="AG351" i="31"/>
  <c r="Y193" i="31"/>
  <c r="X326" i="31"/>
  <c r="AB326" i="31" s="1"/>
  <c r="AC326" i="31" s="1"/>
  <c r="AD326" i="31" s="1"/>
  <c r="Y326" i="31"/>
  <c r="V343" i="31"/>
  <c r="Z343" i="31"/>
  <c r="T343" i="31"/>
  <c r="U343" i="31"/>
  <c r="AG343" i="31"/>
  <c r="W343" i="31"/>
  <c r="AE343" i="31" s="1"/>
  <c r="AF343" i="31" s="1"/>
  <c r="S343" i="31"/>
  <c r="Y343" i="31" s="1"/>
  <c r="V291" i="31"/>
  <c r="Z291" i="31"/>
  <c r="S291" i="31"/>
  <c r="W291" i="31"/>
  <c r="AE291" i="31" s="1"/>
  <c r="AF291" i="31" s="1"/>
  <c r="T291" i="31"/>
  <c r="U291" i="31"/>
  <c r="X291" i="31"/>
  <c r="AG291" i="31"/>
  <c r="Y291" i="31"/>
  <c r="X333" i="31"/>
  <c r="AB333" i="31" s="1"/>
  <c r="AC333" i="31" s="1"/>
  <c r="AD333" i="31" s="1"/>
  <c r="S350" i="31"/>
  <c r="X350" i="31" s="1"/>
  <c r="W350" i="31"/>
  <c r="AE350" i="31" s="1"/>
  <c r="AF350" i="31" s="1"/>
  <c r="T350" i="31"/>
  <c r="U350" i="31"/>
  <c r="Z350" i="31"/>
  <c r="AG350" i="31"/>
  <c r="V350" i="31"/>
  <c r="Y362" i="31"/>
  <c r="AB354" i="31"/>
  <c r="AC354" i="31" s="1"/>
  <c r="AD354" i="31" s="1"/>
  <c r="V454" i="31"/>
  <c r="Z454" i="31"/>
  <c r="W454" i="31"/>
  <c r="AE454" i="31" s="1"/>
  <c r="AF454" i="31" s="1"/>
  <c r="S454" i="31"/>
  <c r="X454" i="31" s="1"/>
  <c r="T454" i="31"/>
  <c r="U454" i="31"/>
  <c r="AG454" i="31"/>
  <c r="V478" i="31"/>
  <c r="Z478" i="31"/>
  <c r="T478" i="31"/>
  <c r="U478" i="31"/>
  <c r="AG478" i="31"/>
  <c r="W478" i="31"/>
  <c r="AE478" i="31" s="1"/>
  <c r="AF478" i="31" s="1"/>
  <c r="S478" i="31"/>
  <c r="Y478" i="31" s="1"/>
  <c r="V434" i="31"/>
  <c r="Z434" i="31"/>
  <c r="S434" i="31"/>
  <c r="X434" i="31" s="1"/>
  <c r="T434" i="31"/>
  <c r="U434" i="31"/>
  <c r="AG434" i="31"/>
  <c r="W434" i="31"/>
  <c r="AE434" i="31" s="1"/>
  <c r="AF434" i="31" s="1"/>
  <c r="Y539" i="31"/>
  <c r="V552" i="31"/>
  <c r="Z552" i="31"/>
  <c r="S552" i="31"/>
  <c r="X552" i="31" s="1"/>
  <c r="W552" i="31"/>
  <c r="AE552" i="31" s="1"/>
  <c r="AF552" i="31" s="1"/>
  <c r="AG552" i="31"/>
  <c r="T552" i="31"/>
  <c r="U552" i="31"/>
  <c r="V560" i="31"/>
  <c r="Z560" i="31"/>
  <c r="S560" i="31"/>
  <c r="X560" i="31" s="1"/>
  <c r="W560" i="31"/>
  <c r="AE560" i="31" s="1"/>
  <c r="AF560" i="31" s="1"/>
  <c r="AG560" i="31"/>
  <c r="T560" i="31"/>
  <c r="U560" i="31"/>
  <c r="V568" i="31"/>
  <c r="Z568" i="31"/>
  <c r="S568" i="31"/>
  <c r="X568" i="31" s="1"/>
  <c r="W568" i="31"/>
  <c r="AE568" i="31" s="1"/>
  <c r="AF568" i="31" s="1"/>
  <c r="AG568" i="31"/>
  <c r="T568" i="31"/>
  <c r="U568" i="31"/>
  <c r="V584" i="31"/>
  <c r="Z584" i="31"/>
  <c r="S584" i="31"/>
  <c r="X584" i="31" s="1"/>
  <c r="W584" i="31"/>
  <c r="AE584" i="31" s="1"/>
  <c r="AF584" i="31" s="1"/>
  <c r="AG584" i="31"/>
  <c r="T584" i="31"/>
  <c r="U584" i="31"/>
  <c r="V592" i="31"/>
  <c r="Z592" i="31"/>
  <c r="S592" i="31"/>
  <c r="W592" i="31"/>
  <c r="AE592" i="31" s="1"/>
  <c r="AF592" i="31" s="1"/>
  <c r="X592" i="31"/>
  <c r="AG592" i="31"/>
  <c r="Y592" i="31"/>
  <c r="T592" i="31"/>
  <c r="U592" i="31"/>
  <c r="V600" i="31"/>
  <c r="Z600" i="31"/>
  <c r="S600" i="31"/>
  <c r="X600" i="31" s="1"/>
  <c r="W600" i="31"/>
  <c r="AE600" i="31" s="1"/>
  <c r="AF600" i="31" s="1"/>
  <c r="AG600" i="31"/>
  <c r="T600" i="31"/>
  <c r="U600" i="31"/>
  <c r="V608" i="31"/>
  <c r="Z608" i="31"/>
  <c r="S608" i="31"/>
  <c r="X608" i="31" s="1"/>
  <c r="W608" i="31"/>
  <c r="AE608" i="31" s="1"/>
  <c r="AF608" i="31" s="1"/>
  <c r="AG608" i="31"/>
  <c r="T608" i="31"/>
  <c r="U608" i="31"/>
  <c r="AB443" i="31"/>
  <c r="AC443" i="31" s="1"/>
  <c r="AD443" i="31" s="1"/>
  <c r="AB459" i="31"/>
  <c r="AC459" i="31" s="1"/>
  <c r="AD459" i="31" s="1"/>
  <c r="V466" i="31"/>
  <c r="Z466" i="31"/>
  <c r="S466" i="31"/>
  <c r="X466" i="31" s="1"/>
  <c r="T466" i="31"/>
  <c r="U466" i="31"/>
  <c r="AG466" i="31"/>
  <c r="W466" i="31"/>
  <c r="AE466" i="31" s="1"/>
  <c r="AF466" i="31" s="1"/>
  <c r="X503" i="31"/>
  <c r="AB503" i="31" s="1"/>
  <c r="AC503" i="31" s="1"/>
  <c r="AD503" i="31" s="1"/>
  <c r="V548" i="31"/>
  <c r="Z548" i="31"/>
  <c r="S548" i="31"/>
  <c r="W548" i="31"/>
  <c r="AE548" i="31" s="1"/>
  <c r="AF548" i="31" s="1"/>
  <c r="T548" i="31"/>
  <c r="U548" i="31"/>
  <c r="X548" i="31"/>
  <c r="AG548" i="31"/>
  <c r="Y548" i="31"/>
  <c r="S624" i="31"/>
  <c r="X624" i="31" s="1"/>
  <c r="W624" i="31"/>
  <c r="AE624" i="31" s="1"/>
  <c r="AF624" i="31" s="1"/>
  <c r="T624" i="31"/>
  <c r="U624" i="31"/>
  <c r="Z624" i="31"/>
  <c r="AG624" i="31"/>
  <c r="V624" i="31"/>
  <c r="V725" i="31"/>
  <c r="Z725" i="31"/>
  <c r="S725" i="31"/>
  <c r="X725" i="31" s="1"/>
  <c r="W725" i="31"/>
  <c r="AE725" i="31" s="1"/>
  <c r="AF725" i="31" s="1"/>
  <c r="T725" i="31"/>
  <c r="U725" i="31"/>
  <c r="AG725" i="31"/>
  <c r="V757" i="31"/>
  <c r="Z757" i="31"/>
  <c r="S757" i="31"/>
  <c r="W757" i="31"/>
  <c r="AE757" i="31" s="1"/>
  <c r="AF757" i="31" s="1"/>
  <c r="Y757" i="31"/>
  <c r="T757" i="31"/>
  <c r="U757" i="31"/>
  <c r="X757" i="31"/>
  <c r="AG757" i="31"/>
  <c r="V773" i="31"/>
  <c r="Z773" i="31"/>
  <c r="S773" i="31"/>
  <c r="Y773" i="31" s="1"/>
  <c r="W773" i="31"/>
  <c r="AE773" i="31" s="1"/>
  <c r="AF773" i="31" s="1"/>
  <c r="T773" i="31"/>
  <c r="U773" i="31"/>
  <c r="AG773" i="31"/>
  <c r="S485" i="31"/>
  <c r="X485" i="31" s="1"/>
  <c r="W485" i="31"/>
  <c r="AE485" i="31" s="1"/>
  <c r="AF485" i="31" s="1"/>
  <c r="T485" i="31"/>
  <c r="U485" i="31"/>
  <c r="Z485" i="31"/>
  <c r="V485" i="31"/>
  <c r="AG485" i="31"/>
  <c r="V528" i="31"/>
  <c r="Z528" i="31"/>
  <c r="S528" i="31"/>
  <c r="Y528" i="31" s="1"/>
  <c r="W528" i="31"/>
  <c r="AE528" i="31" s="1"/>
  <c r="AF528" i="31" s="1"/>
  <c r="T528" i="31"/>
  <c r="U528" i="31"/>
  <c r="AG528" i="31"/>
  <c r="Y547" i="31"/>
  <c r="X582" i="31"/>
  <c r="AB582" i="31" s="1"/>
  <c r="AC582" i="31" s="1"/>
  <c r="AD582" i="31" s="1"/>
  <c r="V596" i="31"/>
  <c r="Z596" i="31"/>
  <c r="S596" i="31"/>
  <c r="Y596" i="31" s="1"/>
  <c r="W596" i="31"/>
  <c r="AE596" i="31" s="1"/>
  <c r="AF596" i="31" s="1"/>
  <c r="T596" i="31"/>
  <c r="U596" i="31"/>
  <c r="AG596" i="31"/>
  <c r="AB620" i="31"/>
  <c r="AC620" i="31" s="1"/>
  <c r="AD620" i="31" s="1"/>
  <c r="X656" i="31"/>
  <c r="AB656" i="31" s="1"/>
  <c r="AC656" i="31" s="1"/>
  <c r="AD656" i="31" s="1"/>
  <c r="AB658" i="31"/>
  <c r="AC658" i="31" s="1"/>
  <c r="AD658" i="31" s="1"/>
  <c r="X688" i="31"/>
  <c r="AB688" i="31" s="1"/>
  <c r="AC688" i="31" s="1"/>
  <c r="AD688" i="31" s="1"/>
  <c r="V805" i="31"/>
  <c r="Z805" i="31"/>
  <c r="S805" i="31"/>
  <c r="W805" i="31"/>
  <c r="AE805" i="31" s="1"/>
  <c r="AF805" i="31" s="1"/>
  <c r="X805" i="31"/>
  <c r="AG805" i="31"/>
  <c r="Y805" i="31"/>
  <c r="T805" i="31"/>
  <c r="U805" i="31"/>
  <c r="V813" i="31"/>
  <c r="Z813" i="31"/>
  <c r="S813" i="31"/>
  <c r="X813" i="31" s="1"/>
  <c r="W813" i="31"/>
  <c r="AE813" i="31" s="1"/>
  <c r="AF813" i="31" s="1"/>
  <c r="AG813" i="31"/>
  <c r="T813" i="31"/>
  <c r="U813" i="31"/>
  <c r="V821" i="31"/>
  <c r="Z821" i="31"/>
  <c r="S821" i="31"/>
  <c r="X821" i="31" s="1"/>
  <c r="W821" i="31"/>
  <c r="AE821" i="31" s="1"/>
  <c r="AF821" i="31" s="1"/>
  <c r="AG821" i="31"/>
  <c r="T821" i="31"/>
  <c r="U821" i="31"/>
  <c r="V829" i="31"/>
  <c r="Z829" i="31"/>
  <c r="S829" i="31"/>
  <c r="X829" i="31" s="1"/>
  <c r="W829" i="31"/>
  <c r="AE829" i="31" s="1"/>
  <c r="AF829" i="31" s="1"/>
  <c r="AG829" i="31"/>
  <c r="T829" i="31"/>
  <c r="U829" i="31"/>
  <c r="V837" i="31"/>
  <c r="Z837" i="31"/>
  <c r="S837" i="31"/>
  <c r="X837" i="31" s="1"/>
  <c r="W837" i="31"/>
  <c r="AE837" i="31" s="1"/>
  <c r="AF837" i="31" s="1"/>
  <c r="AG837" i="31"/>
  <c r="T837" i="31"/>
  <c r="U837" i="31"/>
  <c r="V845" i="31"/>
  <c r="Z845" i="31"/>
  <c r="S845" i="31"/>
  <c r="X845" i="31" s="1"/>
  <c r="W845" i="31"/>
  <c r="AE845" i="31" s="1"/>
  <c r="AF845" i="31" s="1"/>
  <c r="AG845" i="31"/>
  <c r="T845" i="31"/>
  <c r="U845" i="31"/>
  <c r="V853" i="31"/>
  <c r="Z853" i="31"/>
  <c r="S853" i="31"/>
  <c r="X853" i="31" s="1"/>
  <c r="W853" i="31"/>
  <c r="AE853" i="31" s="1"/>
  <c r="AF853" i="31" s="1"/>
  <c r="AG853" i="31"/>
  <c r="T853" i="31"/>
  <c r="U853" i="31"/>
  <c r="V861" i="31"/>
  <c r="Z861" i="31"/>
  <c r="S861" i="31"/>
  <c r="X861" i="31" s="1"/>
  <c r="W861" i="31"/>
  <c r="AE861" i="31" s="1"/>
  <c r="AF861" i="31" s="1"/>
  <c r="AG861" i="31"/>
  <c r="T861" i="31"/>
  <c r="U861" i="31"/>
  <c r="V869" i="31"/>
  <c r="Z869" i="31"/>
  <c r="S869" i="31"/>
  <c r="X869" i="31" s="1"/>
  <c r="W869" i="31"/>
  <c r="AE869" i="31" s="1"/>
  <c r="AF869" i="31" s="1"/>
  <c r="AG869" i="31"/>
  <c r="T869" i="31"/>
  <c r="U869" i="31"/>
  <c r="V877" i="31"/>
  <c r="Z877" i="31"/>
  <c r="S877" i="31"/>
  <c r="X877" i="31" s="1"/>
  <c r="W877" i="31"/>
  <c r="AE877" i="31" s="1"/>
  <c r="AF877" i="31" s="1"/>
  <c r="AG877" i="31"/>
  <c r="T877" i="31"/>
  <c r="U877" i="31"/>
  <c r="V885" i="31"/>
  <c r="Z885" i="31"/>
  <c r="S885" i="31"/>
  <c r="X885" i="31" s="1"/>
  <c r="W885" i="31"/>
  <c r="AE885" i="31" s="1"/>
  <c r="AF885" i="31" s="1"/>
  <c r="AG885" i="31"/>
  <c r="T885" i="31"/>
  <c r="U885" i="31"/>
  <c r="V893" i="31"/>
  <c r="Z893" i="31"/>
  <c r="S893" i="31"/>
  <c r="X893" i="31" s="1"/>
  <c r="W893" i="31"/>
  <c r="AE893" i="31" s="1"/>
  <c r="AF893" i="31" s="1"/>
  <c r="AG893" i="31"/>
  <c r="T893" i="31"/>
  <c r="U893" i="31"/>
  <c r="V901" i="31"/>
  <c r="Z901" i="31"/>
  <c r="S901" i="31"/>
  <c r="X901" i="31" s="1"/>
  <c r="W901" i="31"/>
  <c r="AE901" i="31" s="1"/>
  <c r="AF901" i="31" s="1"/>
  <c r="AG901" i="31"/>
  <c r="T901" i="31"/>
  <c r="U901" i="31"/>
  <c r="V909" i="31"/>
  <c r="Z909" i="31"/>
  <c r="S909" i="31"/>
  <c r="X909" i="31" s="1"/>
  <c r="W909" i="31"/>
  <c r="AE909" i="31" s="1"/>
  <c r="AF909" i="31" s="1"/>
  <c r="AG909" i="31"/>
  <c r="T909" i="31"/>
  <c r="U909" i="31"/>
  <c r="S437" i="31"/>
  <c r="X437" i="31" s="1"/>
  <c r="W437" i="31"/>
  <c r="AE437" i="31" s="1"/>
  <c r="AF437" i="31" s="1"/>
  <c r="T437" i="31"/>
  <c r="U437" i="31"/>
  <c r="Z437" i="31"/>
  <c r="AG437" i="31"/>
  <c r="V437" i="31"/>
  <c r="V512" i="31"/>
  <c r="Z512" i="31"/>
  <c r="S512" i="31"/>
  <c r="W512" i="31"/>
  <c r="T512" i="31"/>
  <c r="X512" i="31"/>
  <c r="AG512" i="31"/>
  <c r="U512" i="31"/>
  <c r="Y512" i="31"/>
  <c r="X542" i="31"/>
  <c r="AB542" i="31" s="1"/>
  <c r="AC542" i="31" s="1"/>
  <c r="AD542" i="31" s="1"/>
  <c r="V588" i="31"/>
  <c r="Z588" i="31"/>
  <c r="S588" i="31"/>
  <c r="Y588" i="31" s="1"/>
  <c r="W588" i="31"/>
  <c r="AE588" i="31" s="1"/>
  <c r="AF588" i="31" s="1"/>
  <c r="T588" i="31"/>
  <c r="U588" i="31"/>
  <c r="X588" i="31"/>
  <c r="AG588" i="31"/>
  <c r="V737" i="31"/>
  <c r="Z737" i="31"/>
  <c r="S737" i="31"/>
  <c r="X737" i="31" s="1"/>
  <c r="W737" i="31"/>
  <c r="AE737" i="31" s="1"/>
  <c r="AF737" i="31" s="1"/>
  <c r="U737" i="31"/>
  <c r="AG737" i="31"/>
  <c r="Y737" i="31"/>
  <c r="T737" i="31"/>
  <c r="V753" i="31"/>
  <c r="Z753" i="31"/>
  <c r="S753" i="31"/>
  <c r="Y753" i="31" s="1"/>
  <c r="W753" i="31"/>
  <c r="AE753" i="31" s="1"/>
  <c r="AF753" i="31" s="1"/>
  <c r="U753" i="31"/>
  <c r="AG753" i="31"/>
  <c r="T753" i="31"/>
  <c r="V769" i="31"/>
  <c r="Z769" i="31"/>
  <c r="S769" i="31"/>
  <c r="Y769" i="31" s="1"/>
  <c r="W769" i="31"/>
  <c r="AE769" i="31" s="1"/>
  <c r="AF769" i="31" s="1"/>
  <c r="U769" i="31"/>
  <c r="AG769" i="31"/>
  <c r="T769" i="31"/>
  <c r="V777" i="31"/>
  <c r="Z777" i="31"/>
  <c r="S777" i="31"/>
  <c r="W777" i="31"/>
  <c r="AE777" i="31" s="1"/>
  <c r="AF777" i="31" s="1"/>
  <c r="U777" i="31"/>
  <c r="X777" i="31"/>
  <c r="AG777" i="31"/>
  <c r="Y777" i="31"/>
  <c r="T777" i="31"/>
  <c r="V785" i="31"/>
  <c r="Z785" i="31"/>
  <c r="S785" i="31"/>
  <c r="X785" i="31" s="1"/>
  <c r="W785" i="31"/>
  <c r="AE785" i="31" s="1"/>
  <c r="AF785" i="31" s="1"/>
  <c r="U785" i="31"/>
  <c r="AG785" i="31"/>
  <c r="T785" i="31"/>
  <c r="V793" i="31"/>
  <c r="Z793" i="31"/>
  <c r="S793" i="31"/>
  <c r="Y793" i="31" s="1"/>
  <c r="W793" i="31"/>
  <c r="AE793" i="31" s="1"/>
  <c r="AF793" i="31" s="1"/>
  <c r="U793" i="31"/>
  <c r="AG793" i="31"/>
  <c r="T793" i="31"/>
  <c r="V801" i="31"/>
  <c r="Z801" i="31"/>
  <c r="S801" i="31"/>
  <c r="Y801" i="31" s="1"/>
  <c r="W801" i="31"/>
  <c r="AE801" i="31" s="1"/>
  <c r="AF801" i="31" s="1"/>
  <c r="U801" i="31"/>
  <c r="AG801" i="31"/>
  <c r="T801" i="31"/>
  <c r="X550" i="31"/>
  <c r="AB550" i="31" s="1"/>
  <c r="AC550" i="31" s="1"/>
  <c r="AD550" i="31" s="1"/>
  <c r="X558" i="31"/>
  <c r="AB558" i="31" s="1"/>
  <c r="AC558" i="31" s="1"/>
  <c r="AD558" i="31" s="1"/>
  <c r="V564" i="31"/>
  <c r="Z564" i="31"/>
  <c r="S564" i="31"/>
  <c r="Y564" i="31" s="1"/>
  <c r="W564" i="31"/>
  <c r="AE564" i="31" s="1"/>
  <c r="AF564" i="31" s="1"/>
  <c r="T564" i="31"/>
  <c r="U564" i="31"/>
  <c r="AG564" i="31"/>
  <c r="Y587" i="31"/>
  <c r="X660" i="31"/>
  <c r="AB660" i="31" s="1"/>
  <c r="AC660" i="31" s="1"/>
  <c r="AD660" i="31" s="1"/>
  <c r="X692" i="31"/>
  <c r="AB692" i="31" s="1"/>
  <c r="AC692" i="31" s="1"/>
  <c r="AD692" i="31" s="1"/>
  <c r="Y730" i="31"/>
  <c r="Y738" i="31"/>
  <c r="Y746" i="31"/>
  <c r="Y762" i="31"/>
  <c r="V897" i="31"/>
  <c r="Z897" i="31"/>
  <c r="S897" i="31"/>
  <c r="W897" i="31"/>
  <c r="AE897" i="31" s="1"/>
  <c r="AF897" i="31" s="1"/>
  <c r="T897" i="31"/>
  <c r="U897" i="31"/>
  <c r="X897" i="31"/>
  <c r="AG897" i="31"/>
  <c r="Y897" i="31"/>
  <c r="X944" i="31"/>
  <c r="AB944" i="31" s="1"/>
  <c r="AC944" i="31" s="1"/>
  <c r="AD944" i="31" s="1"/>
  <c r="Y944" i="31"/>
  <c r="V961" i="31"/>
  <c r="Z961" i="31"/>
  <c r="U961" i="31"/>
  <c r="AG961" i="31"/>
  <c r="W961" i="31"/>
  <c r="AE961" i="31" s="1"/>
  <c r="AF961" i="31" s="1"/>
  <c r="S961" i="31"/>
  <c r="Y961" i="31" s="1"/>
  <c r="T961" i="31"/>
  <c r="V817" i="31"/>
  <c r="Z817" i="31"/>
  <c r="S817" i="31"/>
  <c r="W817" i="31"/>
  <c r="AE817" i="31" s="1"/>
  <c r="AF817" i="31" s="1"/>
  <c r="T817" i="31"/>
  <c r="U817" i="31"/>
  <c r="X817" i="31"/>
  <c r="AG817" i="31"/>
  <c r="Y817" i="31"/>
  <c r="V833" i="31"/>
  <c r="Z833" i="31"/>
  <c r="S833" i="31"/>
  <c r="Y833" i="31" s="1"/>
  <c r="W833" i="31"/>
  <c r="AE833" i="31" s="1"/>
  <c r="AF833" i="31" s="1"/>
  <c r="T833" i="31"/>
  <c r="U833" i="31"/>
  <c r="X833" i="31"/>
  <c r="AG833" i="31"/>
  <c r="V857" i="31"/>
  <c r="Z857" i="31"/>
  <c r="S857" i="31"/>
  <c r="W857" i="31"/>
  <c r="AE857" i="31" s="1"/>
  <c r="AF857" i="31" s="1"/>
  <c r="T857" i="31"/>
  <c r="U857" i="31"/>
  <c r="X857" i="31"/>
  <c r="AG857" i="31"/>
  <c r="Y857" i="31"/>
  <c r="V881" i="31"/>
  <c r="Z881" i="31"/>
  <c r="S881" i="31"/>
  <c r="W881" i="31"/>
  <c r="AE881" i="31" s="1"/>
  <c r="AF881" i="31" s="1"/>
  <c r="T881" i="31"/>
  <c r="U881" i="31"/>
  <c r="X881" i="31"/>
  <c r="AG881" i="31"/>
  <c r="Y881" i="31"/>
  <c r="V949" i="31"/>
  <c r="Z949" i="31"/>
  <c r="T949" i="31"/>
  <c r="Y949" i="31"/>
  <c r="U949" i="31"/>
  <c r="AG949" i="31"/>
  <c r="W949" i="31"/>
  <c r="AE949" i="31" s="1"/>
  <c r="AF949" i="31" s="1"/>
  <c r="S949" i="31"/>
  <c r="X949" i="31"/>
  <c r="X843" i="31"/>
  <c r="AB843" i="31" s="1"/>
  <c r="AC843" i="31" s="1"/>
  <c r="AD843" i="31" s="1"/>
  <c r="X859" i="31"/>
  <c r="AB859" i="31" s="1"/>
  <c r="AC859" i="31" s="1"/>
  <c r="AD859" i="31" s="1"/>
  <c r="X883" i="31"/>
  <c r="AB883" i="31" s="1"/>
  <c r="AC883" i="31" s="1"/>
  <c r="AD883" i="31" s="1"/>
  <c r="X891" i="31"/>
  <c r="AB891" i="31" s="1"/>
  <c r="AC891" i="31" s="1"/>
  <c r="AD891" i="31" s="1"/>
  <c r="X907" i="31"/>
  <c r="AB907" i="31" s="1"/>
  <c r="AC907" i="31" s="1"/>
  <c r="AD907" i="31" s="1"/>
  <c r="AB926" i="31"/>
  <c r="AC926" i="31" s="1"/>
  <c r="AD926" i="31" s="1"/>
  <c r="S936" i="31"/>
  <c r="Y936" i="31" s="1"/>
  <c r="W936" i="31"/>
  <c r="AE936" i="31" s="1"/>
  <c r="AF936" i="31" s="1"/>
  <c r="T936" i="31"/>
  <c r="U936" i="31"/>
  <c r="Z936" i="31"/>
  <c r="AG936" i="31"/>
  <c r="V936" i="31"/>
  <c r="T939" i="31"/>
  <c r="AG939" i="31"/>
  <c r="S939" i="31"/>
  <c r="Y939" i="31" s="1"/>
  <c r="U939" i="31"/>
  <c r="Z939" i="31"/>
  <c r="V939" i="31"/>
  <c r="W939" i="31"/>
  <c r="AE939" i="31" s="1"/>
  <c r="AF939" i="31" s="1"/>
  <c r="Y964" i="31"/>
  <c r="V969" i="31"/>
  <c r="Z969" i="31"/>
  <c r="S969" i="31"/>
  <c r="Y969" i="31" s="1"/>
  <c r="T969" i="31"/>
  <c r="W969" i="31"/>
  <c r="AE969" i="31" s="1"/>
  <c r="AF969" i="31" s="1"/>
  <c r="U969" i="31"/>
  <c r="AG969" i="31"/>
  <c r="AB984" i="31"/>
  <c r="AC984" i="31" s="1"/>
  <c r="AD984" i="31" s="1"/>
  <c r="X977" i="31"/>
  <c r="AB977" i="31" s="1"/>
  <c r="AC977" i="31" s="1"/>
  <c r="AD977" i="31" s="1"/>
  <c r="AB1035" i="31"/>
  <c r="AC1035" i="31" s="1"/>
  <c r="AD1035" i="31" s="1"/>
  <c r="Y993" i="31"/>
  <c r="V1015" i="31"/>
  <c r="Z1015" i="31"/>
  <c r="T1015" i="31"/>
  <c r="U1015" i="31"/>
  <c r="AG1015" i="31"/>
  <c r="W1015" i="31"/>
  <c r="AE1015" i="31" s="1"/>
  <c r="AF1015" i="31" s="1"/>
  <c r="S1015" i="31"/>
  <c r="X1015" i="31" s="1"/>
  <c r="AB1015" i="31" s="1"/>
  <c r="AC1015" i="31" s="1"/>
  <c r="AD1015" i="31" s="1"/>
  <c r="S994" i="31"/>
  <c r="X994" i="31" s="1"/>
  <c r="W994" i="31"/>
  <c r="AE994" i="31" s="1"/>
  <c r="AF994" i="31" s="1"/>
  <c r="V994" i="31"/>
  <c r="Z994" i="31"/>
  <c r="T994" i="31"/>
  <c r="U994" i="31"/>
  <c r="AG994" i="31"/>
  <c r="S1002" i="31"/>
  <c r="X1002" i="31" s="1"/>
  <c r="W1002" i="31"/>
  <c r="AE1002" i="31" s="1"/>
  <c r="AF1002" i="31" s="1"/>
  <c r="V1002" i="31"/>
  <c r="Z1002" i="31"/>
  <c r="T1002" i="31"/>
  <c r="U1002" i="31"/>
  <c r="AG1002" i="31"/>
  <c r="S1010" i="31"/>
  <c r="X1010" i="31" s="1"/>
  <c r="W1010" i="31"/>
  <c r="AE1010" i="31" s="1"/>
  <c r="AF1010" i="31" s="1"/>
  <c r="V1010" i="31"/>
  <c r="Z1010" i="31"/>
  <c r="T1010" i="31"/>
  <c r="U1010" i="31"/>
  <c r="AG1010" i="31"/>
  <c r="V1184" i="31"/>
  <c r="Z1184" i="31"/>
  <c r="S1184" i="31"/>
  <c r="Y1184" i="31" s="1"/>
  <c r="W1184" i="31"/>
  <c r="AE1184" i="31" s="1"/>
  <c r="AF1184" i="31" s="1"/>
  <c r="T1184" i="31"/>
  <c r="AG1184" i="31"/>
  <c r="U1184" i="31"/>
  <c r="V1192" i="31"/>
  <c r="Z1192" i="31"/>
  <c r="S1192" i="31"/>
  <c r="Y1192" i="31" s="1"/>
  <c r="W1192" i="31"/>
  <c r="AE1192" i="31" s="1"/>
  <c r="AF1192" i="31" s="1"/>
  <c r="T1192" i="31"/>
  <c r="AG1192" i="31"/>
  <c r="U1192" i="31"/>
  <c r="V1200" i="31"/>
  <c r="Z1200" i="31"/>
  <c r="S1200" i="31"/>
  <c r="Y1200" i="31" s="1"/>
  <c r="W1200" i="31"/>
  <c r="AE1200" i="31" s="1"/>
  <c r="AF1200" i="31" s="1"/>
  <c r="T1200" i="31"/>
  <c r="AG1200" i="31"/>
  <c r="U1200" i="31"/>
  <c r="V1208" i="31"/>
  <c r="Z1208" i="31"/>
  <c r="S1208" i="31"/>
  <c r="X1208" i="31" s="1"/>
  <c r="W1208" i="31"/>
  <c r="AE1208" i="31" s="1"/>
  <c r="AF1208" i="31" s="1"/>
  <c r="T1208" i="31"/>
  <c r="AG1208" i="31"/>
  <c r="U1208" i="31"/>
  <c r="V1216" i="31"/>
  <c r="Z1216" i="31"/>
  <c r="S1216" i="31"/>
  <c r="Y1216" i="31" s="1"/>
  <c r="W1216" i="31"/>
  <c r="AE1216" i="31" s="1"/>
  <c r="AF1216" i="31" s="1"/>
  <c r="T1216" i="31"/>
  <c r="AG1216" i="31"/>
  <c r="U1216" i="31"/>
  <c r="V1224" i="31"/>
  <c r="Z1224" i="31"/>
  <c r="S1224" i="31"/>
  <c r="W1224" i="31"/>
  <c r="AE1224" i="31" s="1"/>
  <c r="AF1224" i="31" s="1"/>
  <c r="T1224" i="31"/>
  <c r="X1224" i="31"/>
  <c r="AG1224" i="31"/>
  <c r="U1224" i="31"/>
  <c r="Y1224" i="31"/>
  <c r="V1240" i="31"/>
  <c r="Z1240" i="31"/>
  <c r="S1240" i="31"/>
  <c r="Y1240" i="31" s="1"/>
  <c r="W1240" i="31"/>
  <c r="AE1240" i="31" s="1"/>
  <c r="AF1240" i="31" s="1"/>
  <c r="U1240" i="31"/>
  <c r="AG1240" i="31"/>
  <c r="T1240" i="31"/>
  <c r="V1256" i="31"/>
  <c r="Z1256" i="31"/>
  <c r="S1256" i="31"/>
  <c r="X1256" i="31" s="1"/>
  <c r="W1256" i="31"/>
  <c r="AE1256" i="31" s="1"/>
  <c r="AF1256" i="31" s="1"/>
  <c r="U1256" i="31"/>
  <c r="AG1256" i="31"/>
  <c r="T1256" i="31"/>
  <c r="V1284" i="31"/>
  <c r="Z1284" i="31"/>
  <c r="S1284" i="31"/>
  <c r="X1284" i="31" s="1"/>
  <c r="W1284" i="31"/>
  <c r="AE1284" i="31" s="1"/>
  <c r="AF1284" i="31" s="1"/>
  <c r="U1284" i="31"/>
  <c r="AG1284" i="31"/>
  <c r="T1284" i="31"/>
  <c r="V1300" i="31"/>
  <c r="Z1300" i="31"/>
  <c r="S1300" i="31"/>
  <c r="W1300" i="31"/>
  <c r="AE1300" i="31" s="1"/>
  <c r="AF1300" i="31" s="1"/>
  <c r="U1300" i="31"/>
  <c r="X1300" i="31"/>
  <c r="AG1300" i="31"/>
  <c r="Y1300" i="31"/>
  <c r="T1300" i="31"/>
  <c r="V1316" i="31"/>
  <c r="Z1316" i="31"/>
  <c r="S1316" i="31"/>
  <c r="Y1316" i="31" s="1"/>
  <c r="W1316" i="31"/>
  <c r="AE1316" i="31" s="1"/>
  <c r="AF1316" i="31" s="1"/>
  <c r="U1316" i="31"/>
  <c r="AG1316" i="31"/>
  <c r="T1316" i="31"/>
  <c r="V1332" i="31"/>
  <c r="Z1332" i="31"/>
  <c r="S1332" i="31"/>
  <c r="W1332" i="31"/>
  <c r="AE1332" i="31" s="1"/>
  <c r="AF1332" i="31" s="1"/>
  <c r="U1332" i="31"/>
  <c r="X1332" i="31"/>
  <c r="AG1332" i="31"/>
  <c r="Y1332" i="31"/>
  <c r="T1332" i="31"/>
  <c r="X1088" i="31"/>
  <c r="AB1088" i="31" s="1"/>
  <c r="AC1088" i="31" s="1"/>
  <c r="AD1088" i="31" s="1"/>
  <c r="X1104" i="31"/>
  <c r="AB1104" i="31" s="1"/>
  <c r="AC1104" i="31" s="1"/>
  <c r="AD1104" i="31" s="1"/>
  <c r="X1120" i="31"/>
  <c r="AB1120" i="31" s="1"/>
  <c r="AC1120" i="31" s="1"/>
  <c r="AD1120" i="31" s="1"/>
  <c r="X1168" i="31"/>
  <c r="AB1168" i="31" s="1"/>
  <c r="AC1168" i="31" s="1"/>
  <c r="AD1168" i="31" s="1"/>
  <c r="X1207" i="31"/>
  <c r="AB1207" i="31" s="1"/>
  <c r="AC1207" i="31" s="1"/>
  <c r="AD1207" i="31" s="1"/>
  <c r="X1231" i="31"/>
  <c r="AB1231" i="31" s="1"/>
  <c r="AC1231" i="31" s="1"/>
  <c r="AD1231" i="31" s="1"/>
  <c r="X1434" i="31"/>
  <c r="AB1434" i="31" s="1"/>
  <c r="AC1434" i="31" s="1"/>
  <c r="AD1434" i="31" s="1"/>
  <c r="V1459" i="31"/>
  <c r="Z1459" i="31"/>
  <c r="S1459" i="31"/>
  <c r="Y1459" i="31" s="1"/>
  <c r="W1459" i="31"/>
  <c r="AE1459" i="31" s="1"/>
  <c r="AF1459" i="31" s="1"/>
  <c r="T1459" i="31"/>
  <c r="AG1459" i="31"/>
  <c r="U1459" i="31"/>
  <c r="V1463" i="31"/>
  <c r="Z1463" i="31"/>
  <c r="S1463" i="31"/>
  <c r="X1463" i="31" s="1"/>
  <c r="W1463" i="31"/>
  <c r="AE1463" i="31" s="1"/>
  <c r="AF1463" i="31" s="1"/>
  <c r="T1463" i="31"/>
  <c r="AG1463" i="31"/>
  <c r="U1463" i="31"/>
  <c r="X1490" i="31"/>
  <c r="AB1490" i="31" s="1"/>
  <c r="V1576" i="31"/>
  <c r="Z1576" i="31"/>
  <c r="S1576" i="31"/>
  <c r="Y1576" i="31" s="1"/>
  <c r="W1576" i="31"/>
  <c r="AE1576" i="31" s="1"/>
  <c r="AF1576" i="31" s="1"/>
  <c r="U1576" i="31"/>
  <c r="AG1576" i="31"/>
  <c r="T1576" i="31"/>
  <c r="V1616" i="31"/>
  <c r="Z1616" i="31"/>
  <c r="S1616" i="31"/>
  <c r="X1616" i="31" s="1"/>
  <c r="W1616" i="31"/>
  <c r="AE1616" i="31" s="1"/>
  <c r="AF1616" i="31" s="1"/>
  <c r="U1616" i="31"/>
  <c r="T1616" i="31"/>
  <c r="AG1616" i="31"/>
  <c r="V1628" i="31"/>
  <c r="Z1628" i="31"/>
  <c r="S1628" i="31"/>
  <c r="Y1628" i="31" s="1"/>
  <c r="W1628" i="31"/>
  <c r="AE1628" i="31" s="1"/>
  <c r="AF1628" i="31" s="1"/>
  <c r="U1628" i="31"/>
  <c r="T1628" i="31"/>
  <c r="AG1628" i="31"/>
  <c r="AB1602" i="31"/>
  <c r="AC1602" i="31" s="1"/>
  <c r="AD1602" i="31" s="1"/>
  <c r="V1624" i="31"/>
  <c r="Z1624" i="31"/>
  <c r="S1624" i="31"/>
  <c r="Y1624" i="31" s="1"/>
  <c r="W1624" i="31"/>
  <c r="AE1624" i="31" s="1"/>
  <c r="AF1624" i="31" s="1"/>
  <c r="U1624" i="31"/>
  <c r="AG1624" i="31"/>
  <c r="T1624" i="31"/>
  <c r="X1417" i="31"/>
  <c r="AB1417" i="31" s="1"/>
  <c r="AC1417" i="31" s="1"/>
  <c r="AD1417" i="31" s="1"/>
  <c r="V1588" i="31"/>
  <c r="Z1588" i="31"/>
  <c r="S1588" i="31"/>
  <c r="W1588" i="31"/>
  <c r="AE1588" i="31" s="1"/>
  <c r="AF1588" i="31" s="1"/>
  <c r="T1588" i="31"/>
  <c r="U1588" i="31"/>
  <c r="X1588" i="31"/>
  <c r="AG1588" i="31"/>
  <c r="Y1588" i="31"/>
  <c r="Y1633" i="31"/>
  <c r="X1357" i="31"/>
  <c r="AB1357" i="31" s="1"/>
  <c r="AC1357" i="31" s="1"/>
  <c r="AD1357" i="31" s="1"/>
  <c r="V1379" i="31"/>
  <c r="Z1379" i="31"/>
  <c r="S1379" i="31"/>
  <c r="X1379" i="31" s="1"/>
  <c r="W1379" i="31"/>
  <c r="AE1379" i="31" s="1"/>
  <c r="AF1379" i="31" s="1"/>
  <c r="T1379" i="31"/>
  <c r="AG1379" i="31"/>
  <c r="U1379" i="31"/>
  <c r="AB1392" i="31"/>
  <c r="AC1392" i="31" s="1"/>
  <c r="AD1392" i="31" s="1"/>
  <c r="V1523" i="31"/>
  <c r="Z1523" i="31"/>
  <c r="S1523" i="31"/>
  <c r="Y1523" i="31" s="1"/>
  <c r="W1523" i="31"/>
  <c r="AE1523" i="31" s="1"/>
  <c r="AF1523" i="31" s="1"/>
  <c r="T1523" i="31"/>
  <c r="AG1523" i="31"/>
  <c r="U1523" i="31"/>
  <c r="V1604" i="31"/>
  <c r="Z1604" i="31"/>
  <c r="S1604" i="31"/>
  <c r="X1604" i="31" s="1"/>
  <c r="W1604" i="31"/>
  <c r="AE1604" i="31" s="1"/>
  <c r="AF1604" i="31" s="1"/>
  <c r="AG1604" i="31"/>
  <c r="T1604" i="31"/>
  <c r="U1604" i="31"/>
  <c r="AB1711" i="31"/>
  <c r="AB1747" i="31"/>
  <c r="AC1747" i="31" s="1"/>
  <c r="AD1747" i="31" s="1"/>
  <c r="X1623" i="31"/>
  <c r="AB1623" i="31" s="1"/>
  <c r="AC1623" i="31" s="1"/>
  <c r="AD1623" i="31" s="1"/>
  <c r="V1632" i="31"/>
  <c r="Z1632" i="31"/>
  <c r="S1632" i="31"/>
  <c r="Y1632" i="31" s="1"/>
  <c r="W1632" i="31"/>
  <c r="AE1632" i="31" s="1"/>
  <c r="AF1632" i="31" s="1"/>
  <c r="U1632" i="31"/>
  <c r="AG1632" i="31"/>
  <c r="T1632" i="31"/>
  <c r="X1382" i="31"/>
  <c r="AB1382" i="31" s="1"/>
  <c r="AC1382" i="31" s="1"/>
  <c r="AD1382" i="31" s="1"/>
  <c r="X1398" i="31"/>
  <c r="AB1398" i="31" s="1"/>
  <c r="AC1398" i="31" s="1"/>
  <c r="AD1398" i="31" s="1"/>
  <c r="V1403" i="31"/>
  <c r="Z1403" i="31"/>
  <c r="S1403" i="31"/>
  <c r="Y1403" i="31" s="1"/>
  <c r="W1403" i="31"/>
  <c r="AE1403" i="31" s="1"/>
  <c r="AF1403" i="31" s="1"/>
  <c r="T1403" i="31"/>
  <c r="AG1403" i="31"/>
  <c r="U1403" i="31"/>
  <c r="AB1636" i="31"/>
  <c r="AC1636" i="31" s="1"/>
  <c r="AD1636" i="31" s="1"/>
  <c r="X1275" i="31"/>
  <c r="AB1275" i="31" s="1"/>
  <c r="AC1275" i="31" s="1"/>
  <c r="AD1275" i="31" s="1"/>
  <c r="X1315" i="31"/>
  <c r="AB1315" i="31" s="1"/>
  <c r="AC1315" i="31" s="1"/>
  <c r="AD1315" i="31" s="1"/>
  <c r="X1367" i="31"/>
  <c r="AB1367" i="31" s="1"/>
  <c r="X1386" i="31"/>
  <c r="AB1386" i="31" s="1"/>
  <c r="AC1386" i="31" s="1"/>
  <c r="AD1386" i="31" s="1"/>
  <c r="V1391" i="31"/>
  <c r="Z1391" i="31"/>
  <c r="S1391" i="31"/>
  <c r="X1391" i="31" s="1"/>
  <c r="W1391" i="31"/>
  <c r="AE1391" i="31" s="1"/>
  <c r="AF1391" i="31" s="1"/>
  <c r="T1391" i="31"/>
  <c r="AG1391" i="31"/>
  <c r="U1391" i="31"/>
  <c r="X1422" i="31"/>
  <c r="AB1422" i="31" s="1"/>
  <c r="AC1422" i="31" s="1"/>
  <c r="AD1422" i="31" s="1"/>
  <c r="V1427" i="31"/>
  <c r="Z1427" i="31"/>
  <c r="S1427" i="31"/>
  <c r="Y1427" i="31" s="1"/>
  <c r="W1427" i="31"/>
  <c r="AE1427" i="31" s="1"/>
  <c r="AF1427" i="31" s="1"/>
  <c r="T1427" i="31"/>
  <c r="AG1427" i="31"/>
  <c r="U1427" i="31"/>
  <c r="V1503" i="31"/>
  <c r="Z1503" i="31"/>
  <c r="S1503" i="31"/>
  <c r="Y1503" i="31" s="1"/>
  <c r="W1503" i="31"/>
  <c r="AE1503" i="31" s="1"/>
  <c r="AF1503" i="31" s="1"/>
  <c r="T1503" i="31"/>
  <c r="AG1503" i="31"/>
  <c r="U1503" i="31"/>
  <c r="X1517" i="31"/>
  <c r="AB1517" i="31" s="1"/>
  <c r="Y1625" i="31"/>
  <c r="X1263" i="31"/>
  <c r="AB1263" i="31" s="1"/>
  <c r="AC1263" i="31" s="1"/>
  <c r="AD1263" i="31" s="1"/>
  <c r="X1469" i="31"/>
  <c r="AB1469" i="31" s="1"/>
  <c r="AC1469" i="31" s="1"/>
  <c r="AD1469" i="31" s="1"/>
  <c r="X1651" i="31"/>
  <c r="AB1651" i="31" s="1"/>
  <c r="X1680" i="31"/>
  <c r="AB1680" i="31" s="1"/>
  <c r="AC1680" i="31" s="1"/>
  <c r="AD1680" i="31" s="1"/>
  <c r="Y1692" i="31"/>
  <c r="X1732" i="31"/>
  <c r="AB1732" i="31" s="1"/>
  <c r="AC1732" i="31" s="1"/>
  <c r="AD1732" i="31" s="1"/>
  <c r="Y1784" i="31"/>
  <c r="Y1563" i="31"/>
  <c r="X1780" i="31"/>
  <c r="AB1780" i="31" s="1"/>
  <c r="AC1780" i="31" s="1"/>
  <c r="AD1780" i="31" s="1"/>
  <c r="V55" i="31"/>
  <c r="Z55" i="31"/>
  <c r="T55" i="31"/>
  <c r="Y55" i="31"/>
  <c r="U55" i="31"/>
  <c r="AG55" i="31"/>
  <c r="X55" i="31"/>
  <c r="AB55" i="31" s="1"/>
  <c r="AC55" i="31" s="1"/>
  <c r="AD55" i="31" s="1"/>
  <c r="S55" i="31"/>
  <c r="W55" i="31"/>
  <c r="AE55" i="31" s="1"/>
  <c r="AF55" i="31" s="1"/>
  <c r="V77" i="31"/>
  <c r="Z77" i="31"/>
  <c r="U77" i="31"/>
  <c r="AG77" i="31"/>
  <c r="W77" i="31"/>
  <c r="AE77" i="31" s="1"/>
  <c r="AF77" i="31" s="1"/>
  <c r="S77" i="31"/>
  <c r="X77" i="31" s="1"/>
  <c r="T77" i="31"/>
  <c r="Y32" i="31"/>
  <c r="V97" i="31"/>
  <c r="Z97" i="31"/>
  <c r="S97" i="31"/>
  <c r="Y97" i="31" s="1"/>
  <c r="W97" i="31"/>
  <c r="AE97" i="31" s="1"/>
  <c r="AF97" i="31" s="1"/>
  <c r="T97" i="31"/>
  <c r="AG97" i="31"/>
  <c r="U97" i="31"/>
  <c r="V176" i="31"/>
  <c r="Z176" i="31"/>
  <c r="S176" i="31"/>
  <c r="W176" i="31"/>
  <c r="AE176" i="31" s="1"/>
  <c r="AF176" i="31" s="1"/>
  <c r="Y176" i="31"/>
  <c r="T176" i="31"/>
  <c r="X176" i="31"/>
  <c r="AG176" i="31"/>
  <c r="U176" i="31"/>
  <c r="V164" i="31"/>
  <c r="Z164" i="31"/>
  <c r="S164" i="31"/>
  <c r="X164" i="31" s="1"/>
  <c r="W164" i="31"/>
  <c r="AE164" i="31" s="1"/>
  <c r="AF164" i="31" s="1"/>
  <c r="U164" i="31"/>
  <c r="AG164" i="31"/>
  <c r="T164" i="31"/>
  <c r="X257" i="31"/>
  <c r="AB257" i="31" s="1"/>
  <c r="AC257" i="31" s="1"/>
  <c r="AD257" i="31" s="1"/>
  <c r="Y257" i="31"/>
  <c r="V339" i="31"/>
  <c r="Z339" i="31"/>
  <c r="U339" i="31"/>
  <c r="AG339" i="31"/>
  <c r="W339" i="31"/>
  <c r="AE339" i="31" s="1"/>
  <c r="AF339" i="31" s="1"/>
  <c r="S339" i="31"/>
  <c r="X339" i="31" s="1"/>
  <c r="T339" i="31"/>
  <c r="V327" i="31"/>
  <c r="Z327" i="31"/>
  <c r="T327" i="31"/>
  <c r="U327" i="31"/>
  <c r="AG327" i="31"/>
  <c r="W327" i="31"/>
  <c r="AE327" i="31" s="1"/>
  <c r="AF327" i="31" s="1"/>
  <c r="S327" i="31"/>
  <c r="Y327" i="31" s="1"/>
  <c r="X325" i="31"/>
  <c r="AB325" i="31" s="1"/>
  <c r="AC325" i="31" s="1"/>
  <c r="AD325" i="31" s="1"/>
  <c r="V369" i="31"/>
  <c r="Z369" i="31"/>
  <c r="S369" i="31"/>
  <c r="W369" i="31"/>
  <c r="T369" i="31"/>
  <c r="X369" i="31"/>
  <c r="AG369" i="31"/>
  <c r="U369" i="31"/>
  <c r="Y369" i="31"/>
  <c r="V442" i="31"/>
  <c r="Z442" i="31"/>
  <c r="U442" i="31"/>
  <c r="AG442" i="31"/>
  <c r="W442" i="31"/>
  <c r="AE442" i="31" s="1"/>
  <c r="AF442" i="31" s="1"/>
  <c r="S442" i="31"/>
  <c r="X442" i="31"/>
  <c r="T442" i="31"/>
  <c r="Y442" i="31"/>
  <c r="X429" i="31"/>
  <c r="AB429" i="31" s="1"/>
  <c r="AC429" i="31" s="1"/>
  <c r="AD429" i="31" s="1"/>
  <c r="Y429" i="31"/>
  <c r="T627" i="31"/>
  <c r="AG627" i="31"/>
  <c r="W627" i="31"/>
  <c r="AE627" i="31" s="1"/>
  <c r="AF627" i="31" s="1"/>
  <c r="S627" i="31"/>
  <c r="X627" i="31" s="1"/>
  <c r="U627" i="31"/>
  <c r="Z627" i="31"/>
  <c r="V627" i="31"/>
  <c r="V645" i="31"/>
  <c r="Z645" i="31"/>
  <c r="S645" i="31"/>
  <c r="X645" i="31" s="1"/>
  <c r="W645" i="31"/>
  <c r="AE645" i="31" s="1"/>
  <c r="AF645" i="31" s="1"/>
  <c r="T645" i="31"/>
  <c r="AG645" i="31"/>
  <c r="U645" i="31"/>
  <c r="V669" i="31"/>
  <c r="Z669" i="31"/>
  <c r="S669" i="31"/>
  <c r="W669" i="31"/>
  <c r="AE669" i="31" s="1"/>
  <c r="AF669" i="31" s="1"/>
  <c r="T669" i="31"/>
  <c r="X669" i="31"/>
  <c r="AG669" i="31"/>
  <c r="U669" i="31"/>
  <c r="Y669" i="31"/>
  <c r="V685" i="31"/>
  <c r="Z685" i="31"/>
  <c r="S685" i="31"/>
  <c r="Y685" i="31" s="1"/>
  <c r="W685" i="31"/>
  <c r="AE685" i="31" s="1"/>
  <c r="AF685" i="31" s="1"/>
  <c r="T685" i="31"/>
  <c r="AG685" i="31"/>
  <c r="U685" i="31"/>
  <c r="V701" i="31"/>
  <c r="Z701" i="31"/>
  <c r="S701" i="31"/>
  <c r="Y701" i="31" s="1"/>
  <c r="W701" i="31"/>
  <c r="AE701" i="31" s="1"/>
  <c r="AF701" i="31" s="1"/>
  <c r="T701" i="31"/>
  <c r="AG701" i="31"/>
  <c r="U701" i="31"/>
  <c r="V709" i="31"/>
  <c r="Z709" i="31"/>
  <c r="S709" i="31"/>
  <c r="W709" i="31"/>
  <c r="AE709" i="31" s="1"/>
  <c r="AF709" i="31" s="1"/>
  <c r="T709" i="31"/>
  <c r="X709" i="31"/>
  <c r="AG709" i="31"/>
  <c r="U709" i="31"/>
  <c r="Y709" i="31"/>
  <c r="T456" i="31"/>
  <c r="AG456" i="31"/>
  <c r="W456" i="31"/>
  <c r="AE456" i="31" s="1"/>
  <c r="AF456" i="31" s="1"/>
  <c r="S456" i="31"/>
  <c r="X456" i="31" s="1"/>
  <c r="U456" i="31"/>
  <c r="Z456" i="31"/>
  <c r="V456" i="31"/>
  <c r="V745" i="31"/>
  <c r="Z745" i="31"/>
  <c r="S745" i="31"/>
  <c r="W745" i="31"/>
  <c r="U745" i="31"/>
  <c r="X745" i="31"/>
  <c r="AG745" i="31"/>
  <c r="Y745" i="31"/>
  <c r="T745" i="31"/>
  <c r="S776" i="31"/>
  <c r="Y776" i="31" s="1"/>
  <c r="W776" i="31"/>
  <c r="AE776" i="31" s="1"/>
  <c r="AF776" i="31" s="1"/>
  <c r="T776" i="31"/>
  <c r="AG776" i="31"/>
  <c r="V776" i="31"/>
  <c r="Z776" i="31"/>
  <c r="U776" i="31"/>
  <c r="S784" i="31"/>
  <c r="W784" i="31"/>
  <c r="AE784" i="31" s="1"/>
  <c r="AF784" i="31" s="1"/>
  <c r="T784" i="31"/>
  <c r="X784" i="31"/>
  <c r="AG784" i="31"/>
  <c r="V784" i="31"/>
  <c r="Y784" i="31"/>
  <c r="Z784" i="31"/>
  <c r="U784" i="31"/>
  <c r="V604" i="31"/>
  <c r="Z604" i="31"/>
  <c r="S604" i="31"/>
  <c r="Y604" i="31" s="1"/>
  <c r="W604" i="31"/>
  <c r="AE604" i="31" s="1"/>
  <c r="AF604" i="31" s="1"/>
  <c r="T604" i="31"/>
  <c r="U604" i="31"/>
  <c r="X604" i="31"/>
  <c r="AG604" i="31"/>
  <c r="V945" i="31"/>
  <c r="Z945" i="31"/>
  <c r="U945" i="31"/>
  <c r="AG945" i="31"/>
  <c r="W945" i="31"/>
  <c r="AE945" i="31" s="1"/>
  <c r="AF945" i="31" s="1"/>
  <c r="S945" i="31"/>
  <c r="Y945" i="31" s="1"/>
  <c r="T945" i="31"/>
  <c r="V1023" i="31"/>
  <c r="Z1023" i="31"/>
  <c r="W1023" i="31"/>
  <c r="AE1023" i="31" s="1"/>
  <c r="AF1023" i="31" s="1"/>
  <c r="S1023" i="31"/>
  <c r="X1023" i="31" s="1"/>
  <c r="T1023" i="31"/>
  <c r="U1023" i="31"/>
  <c r="AG1023" i="31"/>
  <c r="V51" i="31"/>
  <c r="Z51" i="31"/>
  <c r="U51" i="31"/>
  <c r="AG51" i="31"/>
  <c r="W51" i="31"/>
  <c r="AE51" i="31" s="1"/>
  <c r="AF51" i="31" s="1"/>
  <c r="S51" i="31"/>
  <c r="X51" i="31" s="1"/>
  <c r="T51" i="31"/>
  <c r="S46" i="31"/>
  <c r="W46" i="31"/>
  <c r="X46" i="31"/>
  <c r="T46" i="31"/>
  <c r="Y46" i="31"/>
  <c r="U46" i="31"/>
  <c r="AG46" i="31"/>
  <c r="V46" i="31"/>
  <c r="Z46" i="31"/>
  <c r="T75" i="31"/>
  <c r="AG75" i="31"/>
  <c r="W75" i="31"/>
  <c r="AE75" i="31" s="1"/>
  <c r="AF75" i="31" s="1"/>
  <c r="S75" i="31"/>
  <c r="X75" i="31" s="1"/>
  <c r="U75" i="31"/>
  <c r="Z75" i="31"/>
  <c r="V75" i="31"/>
  <c r="V113" i="31"/>
  <c r="Z113" i="31"/>
  <c r="S113" i="31"/>
  <c r="X113" i="31" s="1"/>
  <c r="W113" i="31"/>
  <c r="AE113" i="31" s="1"/>
  <c r="AF113" i="31" s="1"/>
  <c r="T113" i="31"/>
  <c r="U113" i="31"/>
  <c r="AG113" i="31"/>
  <c r="T91" i="31"/>
  <c r="AG91" i="31"/>
  <c r="W91" i="31"/>
  <c r="AE91" i="31" s="1"/>
  <c r="AF91" i="31" s="1"/>
  <c r="S91" i="31"/>
  <c r="X91" i="31" s="1"/>
  <c r="U91" i="31"/>
  <c r="Z91" i="31"/>
  <c r="V91" i="31"/>
  <c r="V101" i="31"/>
  <c r="Z101" i="31"/>
  <c r="S101" i="31"/>
  <c r="W101" i="31"/>
  <c r="AE101" i="31" s="1"/>
  <c r="AF101" i="31" s="1"/>
  <c r="U101" i="31"/>
  <c r="X101" i="31"/>
  <c r="AG101" i="31"/>
  <c r="Y101" i="31"/>
  <c r="T101" i="31"/>
  <c r="V130" i="31"/>
  <c r="Z130" i="31"/>
  <c r="S130" i="31"/>
  <c r="Y130" i="31" s="1"/>
  <c r="W130" i="31"/>
  <c r="AE130" i="31" s="1"/>
  <c r="AF130" i="31" s="1"/>
  <c r="T130" i="31"/>
  <c r="AG130" i="31"/>
  <c r="U130" i="31"/>
  <c r="Y135" i="31"/>
  <c r="V234" i="31"/>
  <c r="Z234" i="31"/>
  <c r="W234" i="31"/>
  <c r="AE234" i="31" s="1"/>
  <c r="AF234" i="31" s="1"/>
  <c r="S234" i="31"/>
  <c r="X234" i="31" s="1"/>
  <c r="T234" i="31"/>
  <c r="AG234" i="31"/>
  <c r="U234" i="31"/>
  <c r="V355" i="31"/>
  <c r="Z355" i="31"/>
  <c r="U355" i="31"/>
  <c r="AG355" i="31"/>
  <c r="W355" i="31"/>
  <c r="AE355" i="31" s="1"/>
  <c r="AF355" i="31" s="1"/>
  <c r="S355" i="31"/>
  <c r="X355" i="31" s="1"/>
  <c r="T355" i="31"/>
  <c r="AB239" i="31"/>
  <c r="AC239" i="31" s="1"/>
  <c r="AD239" i="31" s="1"/>
  <c r="V418" i="31"/>
  <c r="Z418" i="31"/>
  <c r="S418" i="31"/>
  <c r="Y418" i="31" s="1"/>
  <c r="W418" i="31"/>
  <c r="AE418" i="31" s="1"/>
  <c r="AF418" i="31" s="1"/>
  <c r="T418" i="31"/>
  <c r="U418" i="31"/>
  <c r="AG418" i="31"/>
  <c r="S334" i="31"/>
  <c r="X334" i="31" s="1"/>
  <c r="W334" i="31"/>
  <c r="AE334" i="31" s="1"/>
  <c r="AF334" i="31" s="1"/>
  <c r="T334" i="31"/>
  <c r="U334" i="31"/>
  <c r="Z334" i="31"/>
  <c r="AG334" i="31"/>
  <c r="V334" i="31"/>
  <c r="Y356" i="31"/>
  <c r="Y255" i="31"/>
  <c r="Y324" i="31"/>
  <c r="V406" i="31"/>
  <c r="Z406" i="31"/>
  <c r="S406" i="31"/>
  <c r="X406" i="31" s="1"/>
  <c r="W406" i="31"/>
  <c r="AE406" i="31" s="1"/>
  <c r="AF406" i="31" s="1"/>
  <c r="AG406" i="31"/>
  <c r="T406" i="31"/>
  <c r="U406" i="31"/>
  <c r="V470" i="31"/>
  <c r="Z470" i="31"/>
  <c r="W470" i="31"/>
  <c r="AE470" i="31" s="1"/>
  <c r="AF470" i="31" s="1"/>
  <c r="S470" i="31"/>
  <c r="Y470" i="31" s="1"/>
  <c r="T470" i="31"/>
  <c r="AG470" i="31"/>
  <c r="U470" i="31"/>
  <c r="V544" i="31"/>
  <c r="Z544" i="31"/>
  <c r="S544" i="31"/>
  <c r="W544" i="31"/>
  <c r="AE544" i="31" s="1"/>
  <c r="AF544" i="31" s="1"/>
  <c r="AG544" i="31"/>
  <c r="T544" i="31"/>
  <c r="U544" i="31"/>
  <c r="V30" i="31"/>
  <c r="Z30" i="31"/>
  <c r="U30" i="31"/>
  <c r="AG30" i="31"/>
  <c r="W30" i="31"/>
  <c r="AE30" i="31" s="1"/>
  <c r="AF30" i="31" s="1"/>
  <c r="S30" i="31"/>
  <c r="Y30" i="31" s="1"/>
  <c r="T30" i="31"/>
  <c r="AB82" i="31"/>
  <c r="AC82" i="31" s="1"/>
  <c r="AD82" i="31" s="1"/>
  <c r="T71" i="31"/>
  <c r="AG71" i="31"/>
  <c r="S71" i="31"/>
  <c r="U71" i="31"/>
  <c r="Z71" i="31"/>
  <c r="V71" i="31"/>
  <c r="W71" i="31"/>
  <c r="AE71" i="31" s="1"/>
  <c r="AF71" i="31" s="1"/>
  <c r="V172" i="31"/>
  <c r="Z172" i="31"/>
  <c r="S172" i="31"/>
  <c r="Y172" i="31" s="1"/>
  <c r="W172" i="31"/>
  <c r="AE172" i="31" s="1"/>
  <c r="AF172" i="31" s="1"/>
  <c r="U172" i="31"/>
  <c r="AG172" i="31"/>
  <c r="T172" i="31"/>
  <c r="V220" i="31"/>
  <c r="Z220" i="31"/>
  <c r="S220" i="31"/>
  <c r="W220" i="31"/>
  <c r="U220" i="31"/>
  <c r="Y220" i="31"/>
  <c r="T220" i="31"/>
  <c r="AG220" i="31"/>
  <c r="X220" i="31"/>
  <c r="V238" i="31"/>
  <c r="Z238" i="31"/>
  <c r="U238" i="31"/>
  <c r="AG238" i="31"/>
  <c r="W238" i="31"/>
  <c r="S238" i="31"/>
  <c r="X238" i="31"/>
  <c r="T238" i="31"/>
  <c r="Y238" i="31"/>
  <c r="X269" i="31"/>
  <c r="AB269" i="31" s="1"/>
  <c r="AC269" i="31" s="1"/>
  <c r="AD269" i="31" s="1"/>
  <c r="Y269" i="31"/>
  <c r="Y145" i="31"/>
  <c r="Y147" i="31"/>
  <c r="V212" i="31"/>
  <c r="Z212" i="31"/>
  <c r="S212" i="31"/>
  <c r="Y212" i="31" s="1"/>
  <c r="W212" i="31"/>
  <c r="AE212" i="31" s="1"/>
  <c r="AF212" i="31" s="1"/>
  <c r="U212" i="31"/>
  <c r="AG212" i="31"/>
  <c r="T212" i="31"/>
  <c r="X151" i="31"/>
  <c r="AB151" i="31" s="1"/>
  <c r="AC151" i="31" s="1"/>
  <c r="AD151" i="31" s="1"/>
  <c r="V230" i="31"/>
  <c r="Z230" i="31"/>
  <c r="S230" i="31"/>
  <c r="X230" i="31" s="1"/>
  <c r="T230" i="31"/>
  <c r="U230" i="31"/>
  <c r="AG230" i="31"/>
  <c r="W230" i="31"/>
  <c r="AE230" i="31" s="1"/>
  <c r="AF230" i="31" s="1"/>
  <c r="AB271" i="31"/>
  <c r="AC271" i="31" s="1"/>
  <c r="AD271" i="31" s="1"/>
  <c r="V295" i="31"/>
  <c r="Z295" i="31"/>
  <c r="S295" i="31"/>
  <c r="Y295" i="31" s="1"/>
  <c r="W295" i="31"/>
  <c r="AE295" i="31" s="1"/>
  <c r="AF295" i="31" s="1"/>
  <c r="T295" i="31"/>
  <c r="U295" i="31"/>
  <c r="AG295" i="31"/>
  <c r="X232" i="31"/>
  <c r="AB232" i="31" s="1"/>
  <c r="AC232" i="31" s="1"/>
  <c r="AD232" i="31" s="1"/>
  <c r="V283" i="31"/>
  <c r="Z283" i="31"/>
  <c r="S283" i="31"/>
  <c r="W283" i="31"/>
  <c r="AE283" i="31" s="1"/>
  <c r="AF283" i="31" s="1"/>
  <c r="X283" i="31"/>
  <c r="AG283" i="31"/>
  <c r="Y283" i="31"/>
  <c r="T283" i="31"/>
  <c r="U283" i="31"/>
  <c r="V319" i="31"/>
  <c r="Z319" i="31"/>
  <c r="S319" i="31"/>
  <c r="Y319" i="31" s="1"/>
  <c r="W319" i="31"/>
  <c r="AE319" i="31" s="1"/>
  <c r="AF319" i="31" s="1"/>
  <c r="U319" i="31"/>
  <c r="AG319" i="31"/>
  <c r="T319" i="31"/>
  <c r="X129" i="31"/>
  <c r="AB129" i="31" s="1"/>
  <c r="AC129" i="31" s="1"/>
  <c r="AD129" i="31" s="1"/>
  <c r="X330" i="31"/>
  <c r="AB330" i="31" s="1"/>
  <c r="AC330" i="31" s="1"/>
  <c r="AD330" i="31" s="1"/>
  <c r="X313" i="31"/>
  <c r="AB313" i="31" s="1"/>
  <c r="AC313" i="31" s="1"/>
  <c r="AD313" i="31" s="1"/>
  <c r="AB340" i="31"/>
  <c r="AC340" i="31" s="1"/>
  <c r="AD340" i="31" s="1"/>
  <c r="S310" i="31"/>
  <c r="W310" i="31"/>
  <c r="AE310" i="31" s="1"/>
  <c r="AF310" i="31" s="1"/>
  <c r="T310" i="31"/>
  <c r="X310" i="31"/>
  <c r="AG310" i="31"/>
  <c r="Z310" i="31"/>
  <c r="U310" i="31"/>
  <c r="V310" i="31"/>
  <c r="Y310" i="31"/>
  <c r="X396" i="31"/>
  <c r="AB396" i="31" s="1"/>
  <c r="AC396" i="31" s="1"/>
  <c r="AD396" i="31" s="1"/>
  <c r="V142" i="31"/>
  <c r="Z142" i="31"/>
  <c r="T142" i="31"/>
  <c r="AG142" i="31"/>
  <c r="U142" i="31"/>
  <c r="W142" i="31"/>
  <c r="AE142" i="31" s="1"/>
  <c r="AF142" i="31" s="1"/>
  <c r="S142" i="31"/>
  <c r="X142" i="31" s="1"/>
  <c r="V373" i="31"/>
  <c r="Z373" i="31"/>
  <c r="S373" i="31"/>
  <c r="Y373" i="31" s="1"/>
  <c r="W373" i="31"/>
  <c r="AE373" i="31" s="1"/>
  <c r="AF373" i="31" s="1"/>
  <c r="T373" i="31"/>
  <c r="AG373" i="31"/>
  <c r="U373" i="31"/>
  <c r="V474" i="31"/>
  <c r="Z474" i="31"/>
  <c r="U474" i="31"/>
  <c r="AG474" i="31"/>
  <c r="W474" i="31"/>
  <c r="AE474" i="31" s="1"/>
  <c r="AF474" i="31" s="1"/>
  <c r="S474" i="31"/>
  <c r="X474" i="31" s="1"/>
  <c r="T474" i="31"/>
  <c r="V430" i="31"/>
  <c r="Z430" i="31"/>
  <c r="T430" i="31"/>
  <c r="U430" i="31"/>
  <c r="AG430" i="31"/>
  <c r="W430" i="31"/>
  <c r="AE430" i="31" s="1"/>
  <c r="AF430" i="31" s="1"/>
  <c r="S430" i="31"/>
  <c r="X430" i="31" s="1"/>
  <c r="AB430" i="31" s="1"/>
  <c r="AC430" i="31" s="1"/>
  <c r="AD430" i="31" s="1"/>
  <c r="AB427" i="31"/>
  <c r="AC427" i="31" s="1"/>
  <c r="AD427" i="31" s="1"/>
  <c r="V625" i="31"/>
  <c r="Z625" i="31"/>
  <c r="W625" i="31"/>
  <c r="AE625" i="31" s="1"/>
  <c r="AF625" i="31" s="1"/>
  <c r="S625" i="31"/>
  <c r="Y625" i="31" s="1"/>
  <c r="T625" i="31"/>
  <c r="U625" i="31"/>
  <c r="AG625" i="31"/>
  <c r="T472" i="31"/>
  <c r="X472" i="31"/>
  <c r="AG472" i="31"/>
  <c r="W472" i="31"/>
  <c r="AE472" i="31" s="1"/>
  <c r="AF472" i="31" s="1"/>
  <c r="S472" i="31"/>
  <c r="Y472" i="31"/>
  <c r="U472" i="31"/>
  <c r="Z472" i="31"/>
  <c r="V472" i="31"/>
  <c r="V576" i="31"/>
  <c r="Z576" i="31"/>
  <c r="S576" i="31"/>
  <c r="W576" i="31"/>
  <c r="AE576" i="31" s="1"/>
  <c r="AF576" i="31" s="1"/>
  <c r="AG576" i="31"/>
  <c r="T576" i="31"/>
  <c r="U576" i="31"/>
  <c r="V22" i="31"/>
  <c r="Z22" i="31"/>
  <c r="S22" i="31"/>
  <c r="X22" i="31" s="1"/>
  <c r="W22" i="31"/>
  <c r="AE22" i="31" s="1"/>
  <c r="AF22" i="31" s="1"/>
  <c r="AG22" i="31"/>
  <c r="T22" i="31"/>
  <c r="U22" i="31"/>
  <c r="X50" i="31"/>
  <c r="AB50" i="31" s="1"/>
  <c r="AC50" i="31" s="1"/>
  <c r="AD50" i="31" s="1"/>
  <c r="Y50" i="31"/>
  <c r="AB53" i="31"/>
  <c r="AC53" i="31" s="1"/>
  <c r="AD53" i="31" s="1"/>
  <c r="V38" i="31"/>
  <c r="Z38" i="31"/>
  <c r="S38" i="31"/>
  <c r="X38" i="31"/>
  <c r="U38" i="31"/>
  <c r="W38" i="31"/>
  <c r="Y38" i="31"/>
  <c r="AG38" i="31"/>
  <c r="T38" i="31"/>
  <c r="AB57" i="31"/>
  <c r="AC57" i="31" s="1"/>
  <c r="AD57" i="31" s="1"/>
  <c r="AB65" i="31"/>
  <c r="AC65" i="31" s="1"/>
  <c r="AD65" i="31" s="1"/>
  <c r="V67" i="31"/>
  <c r="Z67" i="31"/>
  <c r="U67" i="31"/>
  <c r="AG67" i="31"/>
  <c r="W67" i="31"/>
  <c r="AE67" i="31" s="1"/>
  <c r="AF67" i="31" s="1"/>
  <c r="X67" i="31"/>
  <c r="S67" i="31"/>
  <c r="Y67" i="31"/>
  <c r="T67" i="31"/>
  <c r="V34" i="31"/>
  <c r="Z34" i="31"/>
  <c r="T34" i="31"/>
  <c r="S34" i="31"/>
  <c r="Y34" i="31" s="1"/>
  <c r="U34" i="31"/>
  <c r="W34" i="31"/>
  <c r="AE34" i="31" s="1"/>
  <c r="AF34" i="31" s="1"/>
  <c r="AG34" i="31"/>
  <c r="V81" i="31"/>
  <c r="Z81" i="31"/>
  <c r="T81" i="31"/>
  <c r="U81" i="31"/>
  <c r="AG81" i="31"/>
  <c r="W81" i="31"/>
  <c r="AE81" i="31" s="1"/>
  <c r="AF81" i="31" s="1"/>
  <c r="S81" i="31"/>
  <c r="Y81" i="31" s="1"/>
  <c r="V89" i="31"/>
  <c r="Z89" i="31"/>
  <c r="W89" i="31"/>
  <c r="AE89" i="31" s="1"/>
  <c r="AF89" i="31" s="1"/>
  <c r="S89" i="31"/>
  <c r="T89" i="31"/>
  <c r="AG89" i="31"/>
  <c r="U89" i="31"/>
  <c r="S58" i="31"/>
  <c r="Y58" i="31" s="1"/>
  <c r="W58" i="31"/>
  <c r="AE58" i="31" s="1"/>
  <c r="AF58" i="31" s="1"/>
  <c r="T58" i="31"/>
  <c r="U58" i="31"/>
  <c r="Z58" i="31"/>
  <c r="AG58" i="31"/>
  <c r="V58" i="31"/>
  <c r="V93" i="31"/>
  <c r="Z93" i="31"/>
  <c r="U93" i="31"/>
  <c r="AG93" i="31"/>
  <c r="W93" i="31"/>
  <c r="AE93" i="31" s="1"/>
  <c r="AF93" i="31" s="1"/>
  <c r="S93" i="31"/>
  <c r="Y93" i="31" s="1"/>
  <c r="T93" i="31"/>
  <c r="AB95" i="31"/>
  <c r="AC95" i="31" s="1"/>
  <c r="AD95" i="31" s="1"/>
  <c r="AB120" i="31"/>
  <c r="AC120" i="31" s="1"/>
  <c r="AD120" i="31" s="1"/>
  <c r="S116" i="31"/>
  <c r="X116" i="31" s="1"/>
  <c r="W116" i="31"/>
  <c r="AE116" i="31" s="1"/>
  <c r="AF116" i="31" s="1"/>
  <c r="T116" i="31"/>
  <c r="AG116" i="31"/>
  <c r="V116" i="31"/>
  <c r="Z116" i="31"/>
  <c r="U116" i="31"/>
  <c r="S112" i="31"/>
  <c r="X112" i="31" s="1"/>
  <c r="W112" i="31"/>
  <c r="AE112" i="31" s="1"/>
  <c r="AF112" i="31" s="1"/>
  <c r="T112" i="31"/>
  <c r="AG112" i="31"/>
  <c r="Z112" i="31"/>
  <c r="U112" i="31"/>
  <c r="V112" i="31"/>
  <c r="V146" i="31"/>
  <c r="Z146" i="31"/>
  <c r="T146" i="31"/>
  <c r="AG146" i="31"/>
  <c r="S146" i="31"/>
  <c r="X146" i="31" s="1"/>
  <c r="U146" i="31"/>
  <c r="W146" i="31"/>
  <c r="AE146" i="31" s="1"/>
  <c r="AF146" i="31" s="1"/>
  <c r="AB110" i="31"/>
  <c r="AC110" i="31" s="1"/>
  <c r="AD110" i="31" s="1"/>
  <c r="T136" i="31"/>
  <c r="AG136" i="31"/>
  <c r="V136" i="31"/>
  <c r="Z136" i="31"/>
  <c r="W136" i="31"/>
  <c r="AE136" i="31" s="1"/>
  <c r="AF136" i="31" s="1"/>
  <c r="U136" i="31"/>
  <c r="S136" i="31"/>
  <c r="X136" i="31" s="1"/>
  <c r="V200" i="31"/>
  <c r="Z200" i="31"/>
  <c r="S200" i="31"/>
  <c r="X200" i="31" s="1"/>
  <c r="W200" i="31"/>
  <c r="AE200" i="31" s="1"/>
  <c r="AF200" i="31" s="1"/>
  <c r="U200" i="31"/>
  <c r="AG200" i="31"/>
  <c r="T200" i="31"/>
  <c r="AB202" i="31"/>
  <c r="AC202" i="31" s="1"/>
  <c r="AD202" i="31" s="1"/>
  <c r="T132" i="31"/>
  <c r="AG132" i="31"/>
  <c r="V132" i="31"/>
  <c r="Z132" i="31"/>
  <c r="S132" i="31"/>
  <c r="X132" i="31" s="1"/>
  <c r="AB132" i="31" s="1"/>
  <c r="AC132" i="31" s="1"/>
  <c r="AD132" i="31" s="1"/>
  <c r="U132" i="31"/>
  <c r="W132" i="31"/>
  <c r="AE132" i="31" s="1"/>
  <c r="AF132" i="31" s="1"/>
  <c r="AB198" i="31"/>
  <c r="AC198" i="31" s="1"/>
  <c r="AD198" i="31" s="1"/>
  <c r="V266" i="31"/>
  <c r="Z266" i="31"/>
  <c r="W266" i="31"/>
  <c r="AE266" i="31" s="1"/>
  <c r="AF266" i="31" s="1"/>
  <c r="S266" i="31"/>
  <c r="X266" i="31" s="1"/>
  <c r="T266" i="31"/>
  <c r="U266" i="31"/>
  <c r="AG266" i="31"/>
  <c r="AB150" i="31"/>
  <c r="AC150" i="31" s="1"/>
  <c r="AD150" i="31" s="1"/>
  <c r="AB163" i="31"/>
  <c r="AC163" i="31" s="1"/>
  <c r="AD163" i="31" s="1"/>
  <c r="Y173" i="31"/>
  <c r="AB190" i="31"/>
  <c r="AC190" i="31" s="1"/>
  <c r="AD190" i="31" s="1"/>
  <c r="AB201" i="31"/>
  <c r="AC201" i="31" s="1"/>
  <c r="AD201" i="31" s="1"/>
  <c r="V254" i="31"/>
  <c r="Z254" i="31"/>
  <c r="U254" i="31"/>
  <c r="AG254" i="31"/>
  <c r="W254" i="31"/>
  <c r="AE254" i="31" s="1"/>
  <c r="AF254" i="31" s="1"/>
  <c r="S254" i="31"/>
  <c r="X254" i="31" s="1"/>
  <c r="T254" i="31"/>
  <c r="AB214" i="31"/>
  <c r="AC214" i="31" s="1"/>
  <c r="AD214" i="31" s="1"/>
  <c r="V225" i="31"/>
  <c r="Z225" i="31"/>
  <c r="T225" i="31"/>
  <c r="U225" i="31"/>
  <c r="W225" i="31"/>
  <c r="AE225" i="31" s="1"/>
  <c r="AF225" i="31" s="1"/>
  <c r="AG225" i="31"/>
  <c r="S225" i="31"/>
  <c r="X225" i="31" s="1"/>
  <c r="X241" i="31"/>
  <c r="AB241" i="31" s="1"/>
  <c r="AC241" i="31" s="1"/>
  <c r="AD241" i="31" s="1"/>
  <c r="Y241" i="31"/>
  <c r="AB244" i="31"/>
  <c r="AC244" i="31" s="1"/>
  <c r="AD244" i="31" s="1"/>
  <c r="V274" i="31"/>
  <c r="Z274" i="31"/>
  <c r="T274" i="31"/>
  <c r="U274" i="31"/>
  <c r="AG274" i="31"/>
  <c r="S274" i="31"/>
  <c r="Y274" i="31" s="1"/>
  <c r="W274" i="31"/>
  <c r="AE274" i="31" s="1"/>
  <c r="AF274" i="31" s="1"/>
  <c r="AB124" i="31"/>
  <c r="AC124" i="31" s="1"/>
  <c r="AD124" i="31" s="1"/>
  <c r="V279" i="31"/>
  <c r="Z279" i="31"/>
  <c r="S279" i="31"/>
  <c r="X279" i="31" s="1"/>
  <c r="W279" i="31"/>
  <c r="AE279" i="31" s="1"/>
  <c r="AF279" i="31" s="1"/>
  <c r="T279" i="31"/>
  <c r="U279" i="31"/>
  <c r="AG279" i="31"/>
  <c r="AB285" i="31"/>
  <c r="AC285" i="31" s="1"/>
  <c r="AD285" i="31" s="1"/>
  <c r="AB171" i="31"/>
  <c r="AC171" i="31" s="1"/>
  <c r="AD171" i="31" s="1"/>
  <c r="T236" i="31"/>
  <c r="X236" i="31"/>
  <c r="AG236" i="31"/>
  <c r="W236" i="31"/>
  <c r="AE236" i="31" s="1"/>
  <c r="AF236" i="31" s="1"/>
  <c r="S236" i="31"/>
  <c r="Y236" i="31"/>
  <c r="U236" i="31"/>
  <c r="Z236" i="31"/>
  <c r="V236" i="31"/>
  <c r="Y286" i="31"/>
  <c r="AB289" i="31"/>
  <c r="AC289" i="31" s="1"/>
  <c r="AD289" i="31" s="1"/>
  <c r="V299" i="31"/>
  <c r="Z299" i="31"/>
  <c r="S299" i="31"/>
  <c r="X299" i="31" s="1"/>
  <c r="W299" i="31"/>
  <c r="AE299" i="31" s="1"/>
  <c r="AF299" i="31" s="1"/>
  <c r="AG299" i="31"/>
  <c r="T299" i="31"/>
  <c r="U299" i="31"/>
  <c r="V323" i="31"/>
  <c r="Z323" i="31"/>
  <c r="U323" i="31"/>
  <c r="AG323" i="31"/>
  <c r="W323" i="31"/>
  <c r="AE323" i="31" s="1"/>
  <c r="AF323" i="31" s="1"/>
  <c r="S323" i="31"/>
  <c r="X323" i="31" s="1"/>
  <c r="T323" i="31"/>
  <c r="AB360" i="31"/>
  <c r="AC360" i="31" s="1"/>
  <c r="AD360" i="31" s="1"/>
  <c r="S167" i="31"/>
  <c r="W167" i="31"/>
  <c r="AE167" i="31" s="1"/>
  <c r="AF167" i="31" s="1"/>
  <c r="T167" i="31"/>
  <c r="X167" i="31"/>
  <c r="AG167" i="31"/>
  <c r="Z167" i="31"/>
  <c r="U167" i="31"/>
  <c r="V167" i="31"/>
  <c r="Y167" i="31"/>
  <c r="S249" i="31"/>
  <c r="X249" i="31" s="1"/>
  <c r="W249" i="31"/>
  <c r="AE249" i="31" s="1"/>
  <c r="AF249" i="31" s="1"/>
  <c r="T249" i="31"/>
  <c r="U249" i="31"/>
  <c r="Z249" i="31"/>
  <c r="AG249" i="31"/>
  <c r="V249" i="31"/>
  <c r="V262" i="31"/>
  <c r="Z262" i="31"/>
  <c r="S262" i="31"/>
  <c r="X262" i="31" s="1"/>
  <c r="T262" i="31"/>
  <c r="U262" i="31"/>
  <c r="AG262" i="31"/>
  <c r="W262" i="31"/>
  <c r="AE262" i="31" s="1"/>
  <c r="AF262" i="31" s="1"/>
  <c r="V359" i="31"/>
  <c r="Z359" i="31"/>
  <c r="T359" i="31"/>
  <c r="U359" i="31"/>
  <c r="AG359" i="31"/>
  <c r="W359" i="31"/>
  <c r="AE359" i="31" s="1"/>
  <c r="AF359" i="31" s="1"/>
  <c r="S359" i="31"/>
  <c r="Y359" i="31" s="1"/>
  <c r="AB361" i="31"/>
  <c r="AC361" i="31" s="1"/>
  <c r="AD361" i="31" s="1"/>
  <c r="AB197" i="31"/>
  <c r="AC197" i="31" s="1"/>
  <c r="AD197" i="31" s="1"/>
  <c r="AB206" i="31"/>
  <c r="AC206" i="31" s="1"/>
  <c r="AD206" i="31" s="1"/>
  <c r="S265" i="31"/>
  <c r="X265" i="31" s="1"/>
  <c r="W265" i="31"/>
  <c r="AE265" i="31" s="1"/>
  <c r="AF265" i="31" s="1"/>
  <c r="T265" i="31"/>
  <c r="U265" i="31"/>
  <c r="Z265" i="31"/>
  <c r="AG265" i="31"/>
  <c r="V265" i="31"/>
  <c r="AB298" i="31"/>
  <c r="AC298" i="31" s="1"/>
  <c r="AD298" i="31" s="1"/>
  <c r="AB368" i="31"/>
  <c r="AC368" i="31" s="1"/>
  <c r="AD368" i="31" s="1"/>
  <c r="Y390" i="31"/>
  <c r="V393" i="31"/>
  <c r="Z393" i="31"/>
  <c r="S393" i="31"/>
  <c r="Y393" i="31" s="1"/>
  <c r="W393" i="31"/>
  <c r="AE393" i="31" s="1"/>
  <c r="AF393" i="31" s="1"/>
  <c r="T393" i="31"/>
  <c r="AG393" i="31"/>
  <c r="U393" i="31"/>
  <c r="V204" i="31"/>
  <c r="Z204" i="31"/>
  <c r="S204" i="31"/>
  <c r="Y204" i="31" s="1"/>
  <c r="W204" i="31"/>
  <c r="AE204" i="31" s="1"/>
  <c r="AF204" i="31" s="1"/>
  <c r="U204" i="31"/>
  <c r="T204" i="31"/>
  <c r="AG204" i="31"/>
  <c r="S278" i="31"/>
  <c r="X278" i="31" s="1"/>
  <c r="W278" i="31"/>
  <c r="AE278" i="31" s="1"/>
  <c r="AF278" i="31" s="1"/>
  <c r="T278" i="31"/>
  <c r="AG278" i="31"/>
  <c r="Z278" i="31"/>
  <c r="U278" i="31"/>
  <c r="V278" i="31"/>
  <c r="V363" i="31"/>
  <c r="Z363" i="31"/>
  <c r="S363" i="31"/>
  <c r="T363" i="31"/>
  <c r="U363" i="31"/>
  <c r="AG363" i="31"/>
  <c r="W363" i="31"/>
  <c r="AE363" i="31" s="1"/>
  <c r="AF363" i="31" s="1"/>
  <c r="V331" i="31"/>
  <c r="Z331" i="31"/>
  <c r="S331" i="31"/>
  <c r="X331" i="31"/>
  <c r="T331" i="31"/>
  <c r="Y331" i="31"/>
  <c r="U331" i="31"/>
  <c r="AG331" i="31"/>
  <c r="W331" i="31"/>
  <c r="T353" i="31"/>
  <c r="AG353" i="31"/>
  <c r="W353" i="31"/>
  <c r="AE353" i="31" s="1"/>
  <c r="AF353" i="31" s="1"/>
  <c r="S353" i="31"/>
  <c r="X353" i="31" s="1"/>
  <c r="U353" i="31"/>
  <c r="Z353" i="31"/>
  <c r="V353" i="31"/>
  <c r="V381" i="31"/>
  <c r="Z381" i="31"/>
  <c r="S381" i="31"/>
  <c r="Y381" i="31" s="1"/>
  <c r="W381" i="31"/>
  <c r="AE381" i="31" s="1"/>
  <c r="AF381" i="31" s="1"/>
  <c r="T381" i="31"/>
  <c r="AG381" i="31"/>
  <c r="U381" i="31"/>
  <c r="V389" i="31"/>
  <c r="Z389" i="31"/>
  <c r="S389" i="31"/>
  <c r="X389" i="31" s="1"/>
  <c r="W389" i="31"/>
  <c r="AE389" i="31" s="1"/>
  <c r="AF389" i="31" s="1"/>
  <c r="T389" i="31"/>
  <c r="AG389" i="31"/>
  <c r="U389" i="31"/>
  <c r="Y306" i="31"/>
  <c r="X417" i="31"/>
  <c r="AB417" i="31" s="1"/>
  <c r="AC417" i="31" s="1"/>
  <c r="AD417" i="31" s="1"/>
  <c r="V438" i="31"/>
  <c r="Z438" i="31"/>
  <c r="W438" i="31"/>
  <c r="AE438" i="31" s="1"/>
  <c r="AF438" i="31" s="1"/>
  <c r="S438" i="31"/>
  <c r="X438" i="31" s="1"/>
  <c r="T438" i="31"/>
  <c r="U438" i="31"/>
  <c r="AG438" i="31"/>
  <c r="V414" i="31"/>
  <c r="Z414" i="31"/>
  <c r="S414" i="31"/>
  <c r="X414" i="31" s="1"/>
  <c r="W414" i="31"/>
  <c r="AE414" i="31" s="1"/>
  <c r="AF414" i="31" s="1"/>
  <c r="T414" i="31"/>
  <c r="U414" i="31"/>
  <c r="AG414" i="31"/>
  <c r="V426" i="31"/>
  <c r="Z426" i="31"/>
  <c r="U426" i="31"/>
  <c r="AG426" i="31"/>
  <c r="W426" i="31"/>
  <c r="AE426" i="31" s="1"/>
  <c r="AF426" i="31" s="1"/>
  <c r="S426" i="31"/>
  <c r="X426" i="31" s="1"/>
  <c r="T426" i="31"/>
  <c r="X461" i="31"/>
  <c r="AB461" i="31" s="1"/>
  <c r="AC461" i="31" s="1"/>
  <c r="AD461" i="31" s="1"/>
  <c r="Y461" i="31"/>
  <c r="AB464" i="31"/>
  <c r="AC464" i="31" s="1"/>
  <c r="AD464" i="31" s="1"/>
  <c r="Y481" i="31"/>
  <c r="Y513" i="31"/>
  <c r="V492" i="31"/>
  <c r="Z492" i="31"/>
  <c r="S492" i="31"/>
  <c r="Y492" i="31" s="1"/>
  <c r="W492" i="31"/>
  <c r="AE492" i="31" s="1"/>
  <c r="AF492" i="31" s="1"/>
  <c r="T492" i="31"/>
  <c r="AG492" i="31"/>
  <c r="U492" i="31"/>
  <c r="V508" i="31"/>
  <c r="Z508" i="31"/>
  <c r="S508" i="31"/>
  <c r="X508" i="31" s="1"/>
  <c r="W508" i="31"/>
  <c r="AE508" i="31" s="1"/>
  <c r="AF508" i="31" s="1"/>
  <c r="T508" i="31"/>
  <c r="AG508" i="31"/>
  <c r="U508" i="31"/>
  <c r="V524" i="31"/>
  <c r="Z524" i="31"/>
  <c r="S524" i="31"/>
  <c r="Y524" i="31" s="1"/>
  <c r="W524" i="31"/>
  <c r="AE524" i="31" s="1"/>
  <c r="AF524" i="31" s="1"/>
  <c r="T524" i="31"/>
  <c r="AG524" i="31"/>
  <c r="U524" i="31"/>
  <c r="AB554" i="31"/>
  <c r="AC554" i="31" s="1"/>
  <c r="AD554" i="31" s="1"/>
  <c r="AB570" i="31"/>
  <c r="AC570" i="31" s="1"/>
  <c r="AD570" i="31" s="1"/>
  <c r="AB586" i="31"/>
  <c r="AC586" i="31" s="1"/>
  <c r="AD586" i="31" s="1"/>
  <c r="AB594" i="31"/>
  <c r="AC594" i="31" s="1"/>
  <c r="AD594" i="31" s="1"/>
  <c r="AB444" i="31"/>
  <c r="AC444" i="31" s="1"/>
  <c r="AD444" i="31" s="1"/>
  <c r="V532" i="31"/>
  <c r="Z532" i="31"/>
  <c r="S532" i="31"/>
  <c r="Y532" i="31" s="1"/>
  <c r="W532" i="31"/>
  <c r="AE532" i="31" s="1"/>
  <c r="AF532" i="31" s="1"/>
  <c r="U532" i="31"/>
  <c r="AG532" i="31"/>
  <c r="T532" i="31"/>
  <c r="AB534" i="31"/>
  <c r="AC534" i="31" s="1"/>
  <c r="AD534" i="31" s="1"/>
  <c r="X616" i="31"/>
  <c r="AB616" i="31" s="1"/>
  <c r="AC616" i="31" s="1"/>
  <c r="AD616" i="31" s="1"/>
  <c r="Y616" i="31"/>
  <c r="AB619" i="31"/>
  <c r="AC619" i="31" s="1"/>
  <c r="AD619" i="31" s="1"/>
  <c r="T440" i="31"/>
  <c r="AG440" i="31"/>
  <c r="W440" i="31"/>
  <c r="AE440" i="31" s="1"/>
  <c r="AF440" i="31" s="1"/>
  <c r="S440" i="31"/>
  <c r="X440" i="31" s="1"/>
  <c r="U440" i="31"/>
  <c r="Z440" i="31"/>
  <c r="V440" i="31"/>
  <c r="V520" i="31"/>
  <c r="Z520" i="31"/>
  <c r="S520" i="31"/>
  <c r="Y520" i="31" s="1"/>
  <c r="W520" i="31"/>
  <c r="AE520" i="31" s="1"/>
  <c r="AF520" i="31" s="1"/>
  <c r="T520" i="31"/>
  <c r="AG520" i="31"/>
  <c r="U520" i="31"/>
  <c r="AB590" i="31"/>
  <c r="AC590" i="31" s="1"/>
  <c r="AD590" i="31" s="1"/>
  <c r="Y722" i="31"/>
  <c r="AB727" i="31"/>
  <c r="AC727" i="31" s="1"/>
  <c r="AD727" i="31" s="1"/>
  <c r="V749" i="31"/>
  <c r="Z749" i="31"/>
  <c r="S749" i="31"/>
  <c r="Y749" i="31" s="1"/>
  <c r="W749" i="31"/>
  <c r="AE749" i="31" s="1"/>
  <c r="AF749" i="31" s="1"/>
  <c r="T749" i="31"/>
  <c r="U749" i="31"/>
  <c r="AG749" i="31"/>
  <c r="AB754" i="31"/>
  <c r="AC754" i="31" s="1"/>
  <c r="AD754" i="31" s="1"/>
  <c r="AB759" i="31"/>
  <c r="AC759" i="31" s="1"/>
  <c r="AD759" i="31" s="1"/>
  <c r="AB775" i="31"/>
  <c r="AC775" i="31" s="1"/>
  <c r="AD775" i="31" s="1"/>
  <c r="V781" i="31"/>
  <c r="Z781" i="31"/>
  <c r="S781" i="31"/>
  <c r="W781" i="31"/>
  <c r="AE781" i="31" s="1"/>
  <c r="AF781" i="31" s="1"/>
  <c r="Y781" i="31"/>
  <c r="T781" i="31"/>
  <c r="U781" i="31"/>
  <c r="AG781" i="31"/>
  <c r="X781" i="31"/>
  <c r="V572" i="31"/>
  <c r="Z572" i="31"/>
  <c r="S572" i="31"/>
  <c r="Y572" i="31" s="1"/>
  <c r="W572" i="31"/>
  <c r="AE572" i="31" s="1"/>
  <c r="AF572" i="31" s="1"/>
  <c r="T572" i="31"/>
  <c r="U572" i="31"/>
  <c r="AG572" i="31"/>
  <c r="Y620" i="31"/>
  <c r="Y638" i="31"/>
  <c r="AB648" i="31"/>
  <c r="AC648" i="31" s="1"/>
  <c r="AD648" i="31" s="1"/>
  <c r="Y670" i="31"/>
  <c r="Y702" i="31"/>
  <c r="AB712" i="31"/>
  <c r="AC712" i="31" s="1"/>
  <c r="AD712" i="31" s="1"/>
  <c r="Y595" i="31"/>
  <c r="AB599" i="31"/>
  <c r="AC599" i="31" s="1"/>
  <c r="AD599" i="31" s="1"/>
  <c r="V633" i="31"/>
  <c r="Z633" i="31"/>
  <c r="S633" i="31"/>
  <c r="W633" i="31"/>
  <c r="AE633" i="31" s="1"/>
  <c r="AF633" i="31" s="1"/>
  <c r="T633" i="31"/>
  <c r="X633" i="31"/>
  <c r="AG633" i="31"/>
  <c r="Y633" i="31"/>
  <c r="U633" i="31"/>
  <c r="V649" i="31"/>
  <c r="Z649" i="31"/>
  <c r="S649" i="31"/>
  <c r="W649" i="31"/>
  <c r="AE649" i="31" s="1"/>
  <c r="AF649" i="31" s="1"/>
  <c r="T649" i="31"/>
  <c r="X649" i="31"/>
  <c r="AG649" i="31"/>
  <c r="Y649" i="31"/>
  <c r="U649" i="31"/>
  <c r="V665" i="31"/>
  <c r="Z665" i="31"/>
  <c r="S665" i="31"/>
  <c r="X665" i="31" s="1"/>
  <c r="W665" i="31"/>
  <c r="AE665" i="31" s="1"/>
  <c r="AF665" i="31" s="1"/>
  <c r="T665" i="31"/>
  <c r="AG665" i="31"/>
  <c r="U665" i="31"/>
  <c r="V681" i="31"/>
  <c r="Z681" i="31"/>
  <c r="S681" i="31"/>
  <c r="X681" i="31" s="1"/>
  <c r="W681" i="31"/>
  <c r="AE681" i="31" s="1"/>
  <c r="AF681" i="31" s="1"/>
  <c r="T681" i="31"/>
  <c r="AG681" i="31"/>
  <c r="U681" i="31"/>
  <c r="V697" i="31"/>
  <c r="Z697" i="31"/>
  <c r="S697" i="31"/>
  <c r="W697" i="31"/>
  <c r="AE697" i="31" s="1"/>
  <c r="AF697" i="31" s="1"/>
  <c r="T697" i="31"/>
  <c r="X697" i="31"/>
  <c r="AG697" i="31"/>
  <c r="Y697" i="31"/>
  <c r="U697" i="31"/>
  <c r="V713" i="31"/>
  <c r="Z713" i="31"/>
  <c r="S713" i="31"/>
  <c r="Y713" i="31" s="1"/>
  <c r="W713" i="31"/>
  <c r="AE713" i="31" s="1"/>
  <c r="AF713" i="31" s="1"/>
  <c r="T713" i="31"/>
  <c r="AG713" i="31"/>
  <c r="U713" i="31"/>
  <c r="AB739" i="31"/>
  <c r="AC739" i="31" s="1"/>
  <c r="AD739" i="31" s="1"/>
  <c r="AB755" i="31"/>
  <c r="AC755" i="31" s="1"/>
  <c r="AD755" i="31" s="1"/>
  <c r="V488" i="31"/>
  <c r="Z488" i="31"/>
  <c r="S488" i="31"/>
  <c r="Y488" i="31" s="1"/>
  <c r="W488" i="31"/>
  <c r="AE488" i="31" s="1"/>
  <c r="AF488" i="31" s="1"/>
  <c r="T488" i="31"/>
  <c r="AG488" i="31"/>
  <c r="U488" i="31"/>
  <c r="V540" i="31"/>
  <c r="Z540" i="31"/>
  <c r="S540" i="31"/>
  <c r="X540" i="31" s="1"/>
  <c r="W540" i="31"/>
  <c r="AE540" i="31" s="1"/>
  <c r="AF540" i="31" s="1"/>
  <c r="T540" i="31"/>
  <c r="U540" i="31"/>
  <c r="AG540" i="31"/>
  <c r="AB700" i="31"/>
  <c r="AC700" i="31" s="1"/>
  <c r="AD700" i="31" s="1"/>
  <c r="V721" i="31"/>
  <c r="Z721" i="31"/>
  <c r="S721" i="31"/>
  <c r="Y721" i="31" s="1"/>
  <c r="W721" i="31"/>
  <c r="AE721" i="31" s="1"/>
  <c r="AF721" i="31" s="1"/>
  <c r="T721" i="31"/>
  <c r="AG721" i="31"/>
  <c r="U721" i="31"/>
  <c r="AB794" i="31"/>
  <c r="AC794" i="31" s="1"/>
  <c r="AD794" i="31" s="1"/>
  <c r="AB802" i="31"/>
  <c r="AC802" i="31" s="1"/>
  <c r="AD802" i="31" s="1"/>
  <c r="X923" i="31"/>
  <c r="AB923" i="31" s="1"/>
  <c r="AC923" i="31" s="1"/>
  <c r="AD923" i="31" s="1"/>
  <c r="V925" i="31"/>
  <c r="Z925" i="31"/>
  <c r="W925" i="31"/>
  <c r="AE925" i="31" s="1"/>
  <c r="AF925" i="31" s="1"/>
  <c r="S925" i="31"/>
  <c r="X925" i="31" s="1"/>
  <c r="T925" i="31"/>
  <c r="U925" i="31"/>
  <c r="AG925" i="31"/>
  <c r="AB867" i="31"/>
  <c r="AC867" i="31" s="1"/>
  <c r="AD867" i="31" s="1"/>
  <c r="AB920" i="31"/>
  <c r="AC920" i="31" s="1"/>
  <c r="AD920" i="31" s="1"/>
  <c r="V929" i="31"/>
  <c r="Z929" i="31"/>
  <c r="U929" i="31"/>
  <c r="AG929" i="31"/>
  <c r="W929" i="31"/>
  <c r="AE929" i="31" s="1"/>
  <c r="AF929" i="31" s="1"/>
  <c r="S929" i="31"/>
  <c r="X929" i="31" s="1"/>
  <c r="T929" i="31"/>
  <c r="Y778" i="31"/>
  <c r="S917" i="31"/>
  <c r="X917" i="31" s="1"/>
  <c r="W917" i="31"/>
  <c r="AE917" i="31" s="1"/>
  <c r="AF917" i="31" s="1"/>
  <c r="T917" i="31"/>
  <c r="U917" i="31"/>
  <c r="Z917" i="31"/>
  <c r="AG917" i="31"/>
  <c r="V917" i="31"/>
  <c r="AB935" i="31"/>
  <c r="AC935" i="31" s="1"/>
  <c r="AD935" i="31" s="1"/>
  <c r="V965" i="31"/>
  <c r="Z965" i="31"/>
  <c r="T965" i="31"/>
  <c r="U965" i="31"/>
  <c r="AG965" i="31"/>
  <c r="W965" i="31"/>
  <c r="AE965" i="31" s="1"/>
  <c r="AF965" i="31" s="1"/>
  <c r="S965" i="31"/>
  <c r="Y965" i="31" s="1"/>
  <c r="S780" i="31"/>
  <c r="X780" i="31" s="1"/>
  <c r="W780" i="31"/>
  <c r="AE780" i="31" s="1"/>
  <c r="AF780" i="31" s="1"/>
  <c r="T780" i="31"/>
  <c r="AG780" i="31"/>
  <c r="Z780" i="31"/>
  <c r="U780" i="31"/>
  <c r="V780" i="31"/>
  <c r="S796" i="31"/>
  <c r="X796" i="31" s="1"/>
  <c r="W796" i="31"/>
  <c r="AE796" i="31" s="1"/>
  <c r="AF796" i="31" s="1"/>
  <c r="T796" i="31"/>
  <c r="AG796" i="31"/>
  <c r="Z796" i="31"/>
  <c r="U796" i="31"/>
  <c r="V796" i="31"/>
  <c r="AB942" i="31"/>
  <c r="AC942" i="31" s="1"/>
  <c r="AD942" i="31" s="1"/>
  <c r="S952" i="31"/>
  <c r="Y952" i="31" s="1"/>
  <c r="W952" i="31"/>
  <c r="AE952" i="31" s="1"/>
  <c r="AF952" i="31" s="1"/>
  <c r="T952" i="31"/>
  <c r="U952" i="31"/>
  <c r="Z952" i="31"/>
  <c r="AG952" i="31"/>
  <c r="V952" i="31"/>
  <c r="T955" i="31"/>
  <c r="X955" i="31"/>
  <c r="AG955" i="31"/>
  <c r="S955" i="31"/>
  <c r="Y955" i="31"/>
  <c r="U955" i="31"/>
  <c r="Z955" i="31"/>
  <c r="V955" i="31"/>
  <c r="W955" i="31"/>
  <c r="AE955" i="31" s="1"/>
  <c r="AF955" i="31" s="1"/>
  <c r="AB980" i="31"/>
  <c r="AC980" i="31" s="1"/>
  <c r="AD980" i="31" s="1"/>
  <c r="Y959" i="31"/>
  <c r="S998" i="31"/>
  <c r="Y998" i="31" s="1"/>
  <c r="W998" i="31"/>
  <c r="AE998" i="31" s="1"/>
  <c r="AF998" i="31" s="1"/>
  <c r="V998" i="31"/>
  <c r="Z998" i="31"/>
  <c r="AG998" i="31"/>
  <c r="T998" i="31"/>
  <c r="U998" i="31"/>
  <c r="AB1039" i="31"/>
  <c r="AC1039" i="31" s="1"/>
  <c r="AD1039" i="31" s="1"/>
  <c r="AB1051" i="31"/>
  <c r="AC1051" i="31" s="1"/>
  <c r="AD1051" i="31" s="1"/>
  <c r="AB1059" i="31"/>
  <c r="AC1059" i="31" s="1"/>
  <c r="AD1059" i="31" s="1"/>
  <c r="AB1067" i="31"/>
  <c r="AC1067" i="31" s="1"/>
  <c r="AD1067" i="31" s="1"/>
  <c r="AB1075" i="31"/>
  <c r="AC1075" i="31" s="1"/>
  <c r="AD1075" i="31" s="1"/>
  <c r="AB1083" i="31"/>
  <c r="AC1083" i="31" s="1"/>
  <c r="AD1083" i="31" s="1"/>
  <c r="AB1091" i="31"/>
  <c r="AC1091" i="31" s="1"/>
  <c r="AD1091" i="31" s="1"/>
  <c r="AB1099" i="31"/>
  <c r="AC1099" i="31" s="1"/>
  <c r="AD1099" i="31" s="1"/>
  <c r="AB1107" i="31"/>
  <c r="AC1107" i="31" s="1"/>
  <c r="AD1107" i="31" s="1"/>
  <c r="AB1115" i="31"/>
  <c r="AC1115" i="31" s="1"/>
  <c r="AD1115" i="31" s="1"/>
  <c r="AB1123" i="31"/>
  <c r="AC1123" i="31" s="1"/>
  <c r="AD1123" i="31" s="1"/>
  <c r="AB1131" i="31"/>
  <c r="AC1131" i="31" s="1"/>
  <c r="AD1131" i="31" s="1"/>
  <c r="AB1139" i="31"/>
  <c r="AC1139" i="31" s="1"/>
  <c r="AD1139" i="31" s="1"/>
  <c r="AB1147" i="31"/>
  <c r="AC1147" i="31" s="1"/>
  <c r="AD1147" i="31" s="1"/>
  <c r="AB1155" i="31"/>
  <c r="AC1155" i="31" s="1"/>
  <c r="AD1155" i="31" s="1"/>
  <c r="AB1163" i="31"/>
  <c r="AC1163" i="31" s="1"/>
  <c r="AD1163" i="31" s="1"/>
  <c r="AB1171" i="31"/>
  <c r="AC1171" i="31" s="1"/>
  <c r="AD1171" i="31" s="1"/>
  <c r="S986" i="31"/>
  <c r="W986" i="31"/>
  <c r="AE986" i="31" s="1"/>
  <c r="AF986" i="31" s="1"/>
  <c r="T986" i="31"/>
  <c r="X986" i="31"/>
  <c r="V986" i="31"/>
  <c r="Z986" i="31"/>
  <c r="Y986" i="31"/>
  <c r="AG986" i="31"/>
  <c r="U986" i="31"/>
  <c r="V1019" i="31"/>
  <c r="Z1019" i="31"/>
  <c r="S1019" i="31"/>
  <c r="X1019" i="31" s="1"/>
  <c r="T1019" i="31"/>
  <c r="U1019" i="31"/>
  <c r="AG1019" i="31"/>
  <c r="W1019" i="31"/>
  <c r="AE1019" i="31" s="1"/>
  <c r="AF1019" i="31" s="1"/>
  <c r="Y1025" i="31"/>
  <c r="AB1249" i="31"/>
  <c r="AC1249" i="31" s="1"/>
  <c r="AD1249" i="31" s="1"/>
  <c r="AB1265" i="31"/>
  <c r="AC1265" i="31" s="1"/>
  <c r="AD1265" i="31" s="1"/>
  <c r="AB1277" i="31"/>
  <c r="AC1277" i="31" s="1"/>
  <c r="AD1277" i="31" s="1"/>
  <c r="AB1293" i="31"/>
  <c r="AC1293" i="31" s="1"/>
  <c r="AD1293" i="31" s="1"/>
  <c r="AB1301" i="31"/>
  <c r="AC1301" i="31" s="1"/>
  <c r="AD1301" i="31" s="1"/>
  <c r="AB1309" i="31"/>
  <c r="AC1309" i="31" s="1"/>
  <c r="AD1309" i="31" s="1"/>
  <c r="AB1333" i="31"/>
  <c r="AC1333" i="31" s="1"/>
  <c r="AD1333" i="31" s="1"/>
  <c r="Y1013" i="31"/>
  <c r="AB1101" i="31"/>
  <c r="AC1101" i="31" s="1"/>
  <c r="AD1101" i="31" s="1"/>
  <c r="Y1185" i="31"/>
  <c r="V1336" i="31"/>
  <c r="Z1336" i="31"/>
  <c r="S1336" i="31"/>
  <c r="X1336" i="31" s="1"/>
  <c r="W1336" i="31"/>
  <c r="AE1336" i="31" s="1"/>
  <c r="AF1336" i="31" s="1"/>
  <c r="AG1336" i="31"/>
  <c r="T1336" i="31"/>
  <c r="U1336" i="31"/>
  <c r="AB1338" i="31"/>
  <c r="AC1338" i="31" s="1"/>
  <c r="AD1338" i="31" s="1"/>
  <c r="AB1358" i="31"/>
  <c r="AC1358" i="31" s="1"/>
  <c r="AD1358" i="31" s="1"/>
  <c r="AB1362" i="31"/>
  <c r="AB1366" i="31"/>
  <c r="AB1370" i="31"/>
  <c r="Y989" i="31"/>
  <c r="AB1028" i="31"/>
  <c r="AC1028" i="31" s="1"/>
  <c r="AD1028" i="31" s="1"/>
  <c r="V1180" i="31"/>
  <c r="Z1180" i="31"/>
  <c r="S1180" i="31"/>
  <c r="Y1180" i="31" s="1"/>
  <c r="W1180" i="31"/>
  <c r="AE1180" i="31" s="1"/>
  <c r="AF1180" i="31" s="1"/>
  <c r="T1180" i="31"/>
  <c r="AG1180" i="31"/>
  <c r="U1180" i="31"/>
  <c r="V1196" i="31"/>
  <c r="Z1196" i="31"/>
  <c r="S1196" i="31"/>
  <c r="X1196" i="31" s="1"/>
  <c r="W1196" i="31"/>
  <c r="AE1196" i="31" s="1"/>
  <c r="AF1196" i="31" s="1"/>
  <c r="T1196" i="31"/>
  <c r="AG1196" i="31"/>
  <c r="U1196" i="31"/>
  <c r="V1212" i="31"/>
  <c r="Z1212" i="31"/>
  <c r="S1212" i="31"/>
  <c r="X1212" i="31" s="1"/>
  <c r="W1212" i="31"/>
  <c r="AE1212" i="31" s="1"/>
  <c r="AF1212" i="31" s="1"/>
  <c r="T1212" i="31"/>
  <c r="AG1212" i="31"/>
  <c r="U1212" i="31"/>
  <c r="AB1226" i="31"/>
  <c r="AC1226" i="31" s="1"/>
  <c r="AD1226" i="31" s="1"/>
  <c r="AB1242" i="31"/>
  <c r="AC1242" i="31" s="1"/>
  <c r="AD1242" i="31" s="1"/>
  <c r="AB1258" i="31"/>
  <c r="AC1258" i="31" s="1"/>
  <c r="AD1258" i="31" s="1"/>
  <c r="AB1286" i="31"/>
  <c r="AC1286" i="31" s="1"/>
  <c r="AD1286" i="31" s="1"/>
  <c r="AB1302" i="31"/>
  <c r="AC1302" i="31" s="1"/>
  <c r="AD1302" i="31" s="1"/>
  <c r="AB1318" i="31"/>
  <c r="AC1318" i="31" s="1"/>
  <c r="AD1318" i="31" s="1"/>
  <c r="AB1334" i="31"/>
  <c r="Y997" i="31"/>
  <c r="AB1156" i="31"/>
  <c r="AC1156" i="31" s="1"/>
  <c r="AD1156" i="31" s="1"/>
  <c r="AB1271" i="31"/>
  <c r="AB1355" i="31"/>
  <c r="AC1355" i="31" s="1"/>
  <c r="AD1355" i="31" s="1"/>
  <c r="AB1235" i="31"/>
  <c r="AC1235" i="31" s="1"/>
  <c r="AD1235" i="31" s="1"/>
  <c r="AB1381" i="31"/>
  <c r="AC1381" i="31" s="1"/>
  <c r="AD1381" i="31" s="1"/>
  <c r="V1383" i="31"/>
  <c r="Z1383" i="31"/>
  <c r="S1383" i="31"/>
  <c r="W1383" i="31"/>
  <c r="AE1383" i="31" s="1"/>
  <c r="AF1383" i="31" s="1"/>
  <c r="T1383" i="31"/>
  <c r="X1383" i="31"/>
  <c r="AG1383" i="31"/>
  <c r="U1383" i="31"/>
  <c r="Y1383" i="31"/>
  <c r="AB1397" i="31"/>
  <c r="AC1397" i="31" s="1"/>
  <c r="AD1397" i="31" s="1"/>
  <c r="V1399" i="31"/>
  <c r="Z1399" i="31"/>
  <c r="S1399" i="31"/>
  <c r="W1399" i="31"/>
  <c r="AE1399" i="31" s="1"/>
  <c r="AF1399" i="31" s="1"/>
  <c r="T1399" i="31"/>
  <c r="X1399" i="31"/>
  <c r="AG1399" i="31"/>
  <c r="U1399" i="31"/>
  <c r="Y1399" i="31"/>
  <c r="AB1413" i="31"/>
  <c r="AC1413" i="31" s="1"/>
  <c r="AD1413" i="31" s="1"/>
  <c r="V1415" i="31"/>
  <c r="Z1415" i="31"/>
  <c r="S1415" i="31"/>
  <c r="Y1415" i="31" s="1"/>
  <c r="W1415" i="31"/>
  <c r="AE1415" i="31" s="1"/>
  <c r="AF1415" i="31" s="1"/>
  <c r="T1415" i="31"/>
  <c r="AG1415" i="31"/>
  <c r="U1415" i="31"/>
  <c r="Y1428" i="31"/>
  <c r="AB1513" i="31"/>
  <c r="AC1513" i="31" s="1"/>
  <c r="AD1513" i="31" s="1"/>
  <c r="V1515" i="31"/>
  <c r="Z1515" i="31"/>
  <c r="S1515" i="31"/>
  <c r="Y1515" i="31" s="1"/>
  <c r="W1515" i="31"/>
  <c r="AE1515" i="31" s="1"/>
  <c r="AF1515" i="31" s="1"/>
  <c r="T1515" i="31"/>
  <c r="AG1515" i="31"/>
  <c r="U1515" i="31"/>
  <c r="V1519" i="31"/>
  <c r="Z1519" i="31"/>
  <c r="S1519" i="31"/>
  <c r="X1519" i="31" s="1"/>
  <c r="W1519" i="31"/>
  <c r="AE1519" i="31" s="1"/>
  <c r="AF1519" i="31" s="1"/>
  <c r="T1519" i="31"/>
  <c r="AG1519" i="31"/>
  <c r="U1519" i="31"/>
  <c r="Y1536" i="31"/>
  <c r="AB1541" i="31"/>
  <c r="Y1583" i="31"/>
  <c r="V1620" i="31"/>
  <c r="Z1620" i="31"/>
  <c r="S1620" i="31"/>
  <c r="X1620" i="31" s="1"/>
  <c r="W1620" i="31"/>
  <c r="AE1620" i="31" s="1"/>
  <c r="AF1620" i="31" s="1"/>
  <c r="T1620" i="31"/>
  <c r="U1620" i="31"/>
  <c r="AG1620" i="31"/>
  <c r="AB1630" i="31"/>
  <c r="AC1630" i="31" s="1"/>
  <c r="AD1630" i="31" s="1"/>
  <c r="AB1678" i="31"/>
  <c r="AC1678" i="31" s="1"/>
  <c r="AD1678" i="31" s="1"/>
  <c r="AB1710" i="31"/>
  <c r="AB1743" i="31"/>
  <c r="AC1743" i="31" s="1"/>
  <c r="AD1743" i="31" s="1"/>
  <c r="AB1470" i="31"/>
  <c r="AC1470" i="31" s="1"/>
  <c r="AD1470" i="31" s="1"/>
  <c r="V1560" i="31"/>
  <c r="Z1560" i="31"/>
  <c r="S1560" i="31"/>
  <c r="Y1560" i="31" s="1"/>
  <c r="W1560" i="31"/>
  <c r="AE1560" i="31" s="1"/>
  <c r="AF1560" i="31" s="1"/>
  <c r="U1560" i="31"/>
  <c r="AG1560" i="31"/>
  <c r="T1560" i="31"/>
  <c r="V1612" i="31"/>
  <c r="Z1612" i="31"/>
  <c r="S1612" i="31"/>
  <c r="W1612" i="31"/>
  <c r="U1612" i="31"/>
  <c r="X1612" i="31"/>
  <c r="AG1612" i="31"/>
  <c r="Y1612" i="31"/>
  <c r="T1612" i="31"/>
  <c r="AB1626" i="31"/>
  <c r="AC1626" i="31" s="1"/>
  <c r="AD1626" i="31" s="1"/>
  <c r="AB1561" i="31"/>
  <c r="AC1561" i="31" s="1"/>
  <c r="AD1561" i="31" s="1"/>
  <c r="V1395" i="31"/>
  <c r="Z1395" i="31"/>
  <c r="S1395" i="31"/>
  <c r="Y1395" i="31" s="1"/>
  <c r="W1395" i="31"/>
  <c r="AE1395" i="31" s="1"/>
  <c r="AF1395" i="31" s="1"/>
  <c r="T1395" i="31"/>
  <c r="AG1395" i="31"/>
  <c r="U1395" i="31"/>
  <c r="X1408" i="31"/>
  <c r="AB1408" i="31" s="1"/>
  <c r="Y1420" i="31"/>
  <c r="AB1430" i="31"/>
  <c r="AC1430" i="31" s="1"/>
  <c r="AD1430" i="31" s="1"/>
  <c r="AB1432" i="31"/>
  <c r="AC1432" i="31" s="1"/>
  <c r="AD1432" i="31" s="1"/>
  <c r="X1452" i="31"/>
  <c r="AB1452" i="31" s="1"/>
  <c r="AC1452" i="31" s="1"/>
  <c r="AD1452" i="31" s="1"/>
  <c r="AB1482" i="31"/>
  <c r="AC1482" i="31" s="1"/>
  <c r="AD1482" i="31" s="1"/>
  <c r="AB1484" i="31"/>
  <c r="AC1484" i="31" s="1"/>
  <c r="AD1484" i="31" s="1"/>
  <c r="Y1496" i="31"/>
  <c r="Y1516" i="31"/>
  <c r="AB1529" i="31"/>
  <c r="V1572" i="31"/>
  <c r="Z1572" i="31"/>
  <c r="S1572" i="31"/>
  <c r="X1572" i="31" s="1"/>
  <c r="W1572" i="31"/>
  <c r="AE1572" i="31" s="1"/>
  <c r="AF1572" i="31" s="1"/>
  <c r="AG1572" i="31"/>
  <c r="T1572" i="31"/>
  <c r="U1572" i="31"/>
  <c r="AB1606" i="31"/>
  <c r="AC1606" i="31" s="1"/>
  <c r="AD1606" i="31" s="1"/>
  <c r="AB1635" i="31"/>
  <c r="X1652" i="31"/>
  <c r="AB1652" i="31" s="1"/>
  <c r="Y1652" i="31"/>
  <c r="AB1667" i="31"/>
  <c r="AC1667" i="31" s="1"/>
  <c r="AD1667" i="31" s="1"/>
  <c r="AB1775" i="31"/>
  <c r="AC1775" i="31" s="1"/>
  <c r="AD1775" i="31" s="1"/>
  <c r="AB1545" i="31"/>
  <c r="AB1573" i="31"/>
  <c r="AC1573" i="31" s="1"/>
  <c r="AD1573" i="31" s="1"/>
  <c r="AB1594" i="31"/>
  <c r="AC1594" i="31" s="1"/>
  <c r="AD1594" i="31" s="1"/>
  <c r="V1600" i="31"/>
  <c r="Z1600" i="31"/>
  <c r="S1600" i="31"/>
  <c r="Y1600" i="31" s="1"/>
  <c r="W1600" i="31"/>
  <c r="AE1600" i="31" s="1"/>
  <c r="AF1600" i="31" s="1"/>
  <c r="U1600" i="31"/>
  <c r="AG1600" i="31"/>
  <c r="T1600" i="31"/>
  <c r="AB1614" i="31"/>
  <c r="AC1614" i="31" s="1"/>
  <c r="AD1614" i="31" s="1"/>
  <c r="V1645" i="31"/>
  <c r="Z1645" i="31"/>
  <c r="T1645" i="31"/>
  <c r="U1645" i="31"/>
  <c r="AG1645" i="31"/>
  <c r="W1645" i="31"/>
  <c r="AE1645" i="31" s="1"/>
  <c r="AF1645" i="31" s="1"/>
  <c r="S1645" i="31"/>
  <c r="Y1645" i="31" s="1"/>
  <c r="V1499" i="31"/>
  <c r="Z1499" i="31"/>
  <c r="S1499" i="31"/>
  <c r="Y1499" i="31" s="1"/>
  <c r="W1499" i="31"/>
  <c r="AE1499" i="31" s="1"/>
  <c r="AF1499" i="31" s="1"/>
  <c r="T1499" i="31"/>
  <c r="AG1499" i="31"/>
  <c r="U1499" i="31"/>
  <c r="V1580" i="31"/>
  <c r="Z1580" i="31"/>
  <c r="S1580" i="31"/>
  <c r="Y1580" i="31" s="1"/>
  <c r="W1580" i="31"/>
  <c r="AE1580" i="31" s="1"/>
  <c r="AF1580" i="31" s="1"/>
  <c r="T1580" i="31"/>
  <c r="AG1580" i="31"/>
  <c r="U1580" i="31"/>
  <c r="AB1287" i="31"/>
  <c r="AC1287" i="31" s="1"/>
  <c r="AD1287" i="31" s="1"/>
  <c r="X1371" i="31"/>
  <c r="AB1371" i="31" s="1"/>
  <c r="AB1389" i="31"/>
  <c r="AC1389" i="31" s="1"/>
  <c r="AD1389" i="31" s="1"/>
  <c r="AB1425" i="31"/>
  <c r="AC1425" i="31" s="1"/>
  <c r="AD1425" i="31" s="1"/>
  <c r="V1431" i="31"/>
  <c r="Z1431" i="31"/>
  <c r="S1431" i="31"/>
  <c r="Y1431" i="31" s="1"/>
  <c r="W1431" i="31"/>
  <c r="AE1431" i="31" s="1"/>
  <c r="AF1431" i="31" s="1"/>
  <c r="T1431" i="31"/>
  <c r="AG1431" i="31"/>
  <c r="U1431" i="31"/>
  <c r="AB1283" i="31"/>
  <c r="AC1283" i="31" s="1"/>
  <c r="AD1283" i="31" s="1"/>
  <c r="V1375" i="31"/>
  <c r="Z1375" i="31"/>
  <c r="S1375" i="31"/>
  <c r="Y1375" i="31" s="1"/>
  <c r="W1375" i="31"/>
  <c r="AE1375" i="31" s="1"/>
  <c r="AF1375" i="31" s="1"/>
  <c r="T1375" i="31"/>
  <c r="AG1375" i="31"/>
  <c r="U1375" i="31"/>
  <c r="V1419" i="31"/>
  <c r="Z1419" i="31"/>
  <c r="S1419" i="31"/>
  <c r="X1419" i="31" s="1"/>
  <c r="W1419" i="31"/>
  <c r="AE1419" i="31" s="1"/>
  <c r="AF1419" i="31" s="1"/>
  <c r="T1419" i="31"/>
  <c r="AG1419" i="31"/>
  <c r="U1419" i="31"/>
  <c r="V1649" i="31"/>
  <c r="Z1649" i="31"/>
  <c r="S1649" i="31"/>
  <c r="X1649" i="31" s="1"/>
  <c r="U1649" i="31"/>
  <c r="AG1649" i="31"/>
  <c r="T1649" i="31"/>
  <c r="W1649" i="31"/>
  <c r="AE1649" i="31" s="1"/>
  <c r="AF1649" i="31" s="1"/>
  <c r="AB1385" i="31"/>
  <c r="AC1385" i="31" s="1"/>
  <c r="AD1385" i="31" s="1"/>
  <c r="V1568" i="31"/>
  <c r="Z1568" i="31"/>
  <c r="S1568" i="31"/>
  <c r="Y1568" i="31" s="1"/>
  <c r="W1568" i="31"/>
  <c r="AE1568" i="31" s="1"/>
  <c r="AF1568" i="31" s="1"/>
  <c r="T1568" i="31"/>
  <c r="AG1568" i="31"/>
  <c r="U1568" i="31"/>
  <c r="AB1570" i="31"/>
  <c r="AC1570" i="31" s="1"/>
  <c r="AD1570" i="31" s="1"/>
  <c r="AB1768" i="31"/>
  <c r="AC1768" i="31" s="1"/>
  <c r="AD1768" i="31" s="1"/>
  <c r="AB1615" i="31"/>
  <c r="AC1615" i="31" s="1"/>
  <c r="AD1615" i="31" s="1"/>
  <c r="X1724" i="31"/>
  <c r="AB1724" i="31" s="1"/>
  <c r="E111" i="42"/>
  <c r="AC1321" i="31" s="1"/>
  <c r="AD1321" i="31" s="1"/>
  <c r="E112" i="42"/>
  <c r="E113" i="42"/>
  <c r="E96" i="42"/>
  <c r="AC1687" i="31" s="1"/>
  <c r="AD1687" i="31" s="1"/>
  <c r="E97" i="42"/>
  <c r="AC1724" i="31" s="1"/>
  <c r="AD1724" i="31" s="1"/>
  <c r="E98" i="42"/>
  <c r="E99" i="42"/>
  <c r="E100" i="42"/>
  <c r="E101" i="42"/>
  <c r="E102" i="42"/>
  <c r="AC1589" i="31" s="1"/>
  <c r="AD1589" i="31" s="1"/>
  <c r="E103" i="42"/>
  <c r="E104" i="42"/>
  <c r="E105" i="42"/>
  <c r="AC1590" i="31" s="1"/>
  <c r="AD1590" i="31" s="1"/>
  <c r="E106" i="42"/>
  <c r="E107" i="42"/>
  <c r="AC1727" i="31" s="1"/>
  <c r="AD1727" i="31" s="1"/>
  <c r="E108" i="42"/>
  <c r="AC1721" i="31" s="1"/>
  <c r="AD1721" i="31" s="1"/>
  <c r="E109" i="42"/>
  <c r="E110" i="42"/>
  <c r="X34" i="31" l="1"/>
  <c r="X1628" i="31"/>
  <c r="X105" i="31"/>
  <c r="X889" i="31"/>
  <c r="Y109" i="31"/>
  <c r="X596" i="31"/>
  <c r="Y1463" i="31"/>
  <c r="X1006" i="31"/>
  <c r="X612" i="31"/>
  <c r="X564" i="31"/>
  <c r="X773" i="31"/>
  <c r="X85" i="31"/>
  <c r="X1600" i="31"/>
  <c r="Y112" i="31"/>
  <c r="AB715" i="31"/>
  <c r="AC715" i="31" s="1"/>
  <c r="AD715" i="31" s="1"/>
  <c r="Y717" i="31"/>
  <c r="Y1391" i="31"/>
  <c r="Y1284" i="31"/>
  <c r="AB1519" i="31"/>
  <c r="AC1519" i="31" s="1"/>
  <c r="AD1519" i="31" s="1"/>
  <c r="AB1336" i="31"/>
  <c r="AC1336" i="31" s="1"/>
  <c r="AD1336" i="31" s="1"/>
  <c r="Y249" i="31"/>
  <c r="Y136" i="31"/>
  <c r="Y116" i="31"/>
  <c r="Y1256" i="31"/>
  <c r="Y785" i="31"/>
  <c r="AB406" i="31"/>
  <c r="AC406" i="31" s="1"/>
  <c r="AD406" i="31" s="1"/>
  <c r="AB865" i="31"/>
  <c r="AC865" i="31" s="1"/>
  <c r="AD865" i="31" s="1"/>
  <c r="AB849" i="31"/>
  <c r="AC849" i="31" s="1"/>
  <c r="AD849" i="31" s="1"/>
  <c r="X572" i="31"/>
  <c r="AB294" i="31"/>
  <c r="AC294" i="31" s="1"/>
  <c r="AD294" i="31" s="1"/>
  <c r="AB40" i="31"/>
  <c r="AC40" i="31" s="1"/>
  <c r="AD40" i="31" s="1"/>
  <c r="Y624" i="31"/>
  <c r="AB1280" i="31"/>
  <c r="AC1280" i="31" s="1"/>
  <c r="AD1280" i="31" s="1"/>
  <c r="AB1252" i="31"/>
  <c r="AC1252" i="31" s="1"/>
  <c r="AD1252" i="31" s="1"/>
  <c r="AB104" i="31"/>
  <c r="AC104" i="31" s="1"/>
  <c r="AD104" i="31" s="1"/>
  <c r="X58" i="31"/>
  <c r="X470" i="31"/>
  <c r="AB91" i="31"/>
  <c r="AC91" i="31" s="1"/>
  <c r="AD91" i="31" s="1"/>
  <c r="Y1208" i="31"/>
  <c r="AB252" i="31"/>
  <c r="AC252" i="31" s="1"/>
  <c r="AD252" i="31" s="1"/>
  <c r="Y61" i="31"/>
  <c r="Y104" i="31"/>
  <c r="Y877" i="31"/>
  <c r="AB268" i="31"/>
  <c r="AC268" i="31" s="1"/>
  <c r="AD268" i="31" s="1"/>
  <c r="Y294" i="31"/>
  <c r="AB681" i="31"/>
  <c r="AC681" i="31" s="1"/>
  <c r="AD681" i="31" s="1"/>
  <c r="AB279" i="31"/>
  <c r="AC279" i="31" s="1"/>
  <c r="AD279" i="31" s="1"/>
  <c r="X1200" i="31"/>
  <c r="Y1010" i="31"/>
  <c r="Y1002" i="31"/>
  <c r="Y994" i="31"/>
  <c r="Y350" i="31"/>
  <c r="AB974" i="31"/>
  <c r="AC974" i="31" s="1"/>
  <c r="AD974" i="31" s="1"/>
  <c r="Y922" i="31"/>
  <c r="Y772" i="31"/>
  <c r="AB649" i="31"/>
  <c r="AC649" i="31" s="1"/>
  <c r="AD649" i="31" s="1"/>
  <c r="Y437" i="31"/>
  <c r="Y608" i="31"/>
  <c r="Y584" i="31"/>
  <c r="AB434" i="31"/>
  <c r="AC434" i="31" s="1"/>
  <c r="AD434" i="31" s="1"/>
  <c r="Y974" i="31"/>
  <c r="Y1455" i="31"/>
  <c r="AB877" i="31"/>
  <c r="AC877" i="31" s="1"/>
  <c r="AD877" i="31" s="1"/>
  <c r="AB508" i="31"/>
  <c r="AC508" i="31" s="1"/>
  <c r="AD508" i="31" s="1"/>
  <c r="Y426" i="31"/>
  <c r="X625" i="31"/>
  <c r="Y59" i="31"/>
  <c r="X1435" i="31"/>
  <c r="AB1435" i="31" s="1"/>
  <c r="AC1435" i="31" s="1"/>
  <c r="AD1435" i="31" s="1"/>
  <c r="AB1530" i="31"/>
  <c r="Y1519" i="31"/>
  <c r="Y917" i="31"/>
  <c r="X250" i="31"/>
  <c r="AB1272" i="31"/>
  <c r="AC1272" i="31" s="1"/>
  <c r="AD1272" i="31" s="1"/>
  <c r="Y788" i="31"/>
  <c r="Y535" i="31"/>
  <c r="AB453" i="31"/>
  <c r="AC453" i="31" s="1"/>
  <c r="AD453" i="31" s="1"/>
  <c r="AB1027" i="31"/>
  <c r="AC1027" i="31" s="1"/>
  <c r="AD1027" i="31" s="1"/>
  <c r="AB414" i="31"/>
  <c r="AC414" i="31" s="1"/>
  <c r="AD414" i="31" s="1"/>
  <c r="X776" i="31"/>
  <c r="AB456" i="31"/>
  <c r="AC456" i="31" s="1"/>
  <c r="AD456" i="31" s="1"/>
  <c r="AB645" i="31"/>
  <c r="AC645" i="31" s="1"/>
  <c r="AD645" i="31" s="1"/>
  <c r="Y1379" i="31"/>
  <c r="X939" i="31"/>
  <c r="X961" i="31"/>
  <c r="Y901" i="31"/>
  <c r="Y845" i="31"/>
  <c r="Y837" i="31"/>
  <c r="X343" i="31"/>
  <c r="AB343" i="31" s="1"/>
  <c r="AC343" i="31" s="1"/>
  <c r="AD343" i="31" s="1"/>
  <c r="AB422" i="31"/>
  <c r="AC422" i="31" s="1"/>
  <c r="AD422" i="31" s="1"/>
  <c r="AB813" i="31"/>
  <c r="AC813" i="31" s="1"/>
  <c r="AD813" i="31" s="1"/>
  <c r="AB572" i="31"/>
  <c r="AC572" i="31" s="1"/>
  <c r="AD572" i="31" s="1"/>
  <c r="X212" i="31"/>
  <c r="AB238" i="31"/>
  <c r="AC238" i="31" s="1"/>
  <c r="AD238" i="31" s="1"/>
  <c r="AB470" i="31"/>
  <c r="AC470" i="31" s="1"/>
  <c r="AD470" i="31" s="1"/>
  <c r="AB627" i="31"/>
  <c r="AC627" i="31" s="1"/>
  <c r="AD627" i="31" s="1"/>
  <c r="AB881" i="31"/>
  <c r="AC881" i="31" s="1"/>
  <c r="AD881" i="31" s="1"/>
  <c r="Y829" i="31"/>
  <c r="Y821" i="31"/>
  <c r="Y813" i="31"/>
  <c r="Y155" i="31"/>
  <c r="AB152" i="31"/>
  <c r="AC152" i="31" s="1"/>
  <c r="AD152" i="31" s="1"/>
  <c r="Y62" i="31"/>
  <c r="AB1328" i="31"/>
  <c r="AC1328" i="31" s="1"/>
  <c r="AD1328" i="31" s="1"/>
  <c r="AB914" i="31"/>
  <c r="AC914" i="31" s="1"/>
  <c r="AD914" i="31" s="1"/>
  <c r="X705" i="31"/>
  <c r="X689" i="31"/>
  <c r="AB689" i="31" s="1"/>
  <c r="AC689" i="31" s="1"/>
  <c r="AD689" i="31" s="1"/>
  <c r="AB612" i="31"/>
  <c r="AC612" i="31" s="1"/>
  <c r="AD612" i="31" s="1"/>
  <c r="Y918" i="31"/>
  <c r="AB765" i="31"/>
  <c r="AC765" i="31" s="1"/>
  <c r="AD765" i="31" s="1"/>
  <c r="AB117" i="31"/>
  <c r="AC117" i="31" s="1"/>
  <c r="AD117" i="31" s="1"/>
  <c r="AB84" i="31"/>
  <c r="AC84" i="31" s="1"/>
  <c r="AD84" i="31" s="1"/>
  <c r="Y1620" i="31"/>
  <c r="AB780" i="31"/>
  <c r="AC780" i="31" s="1"/>
  <c r="AD780" i="31" s="1"/>
  <c r="Y929" i="31"/>
  <c r="Y540" i="31"/>
  <c r="AB697" i="31"/>
  <c r="AC697" i="31" s="1"/>
  <c r="AD697" i="31" s="1"/>
  <c r="Y279" i="31"/>
  <c r="Y254" i="31"/>
  <c r="AB22" i="31"/>
  <c r="AC22" i="31" s="1"/>
  <c r="AD22" i="31" s="1"/>
  <c r="Y474" i="31"/>
  <c r="Y406" i="31"/>
  <c r="Y355" i="31"/>
  <c r="X945" i="31"/>
  <c r="Y645" i="31"/>
  <c r="X1624" i="31"/>
  <c r="AB1628" i="31"/>
  <c r="AC1628" i="31" s="1"/>
  <c r="AD1628" i="31" s="1"/>
  <c r="X1240" i="31"/>
  <c r="AB1200" i="31"/>
  <c r="AC1200" i="31" s="1"/>
  <c r="AD1200" i="31" s="1"/>
  <c r="AB584" i="31"/>
  <c r="AC584" i="31" s="1"/>
  <c r="AD584" i="31" s="1"/>
  <c r="X458" i="31"/>
  <c r="AB458" i="31" s="1"/>
  <c r="AC458" i="31" s="1"/>
  <c r="AD458" i="31" s="1"/>
  <c r="AB410" i="31"/>
  <c r="AC410" i="31" s="1"/>
  <c r="AD410" i="31" s="1"/>
  <c r="Y1212" i="31"/>
  <c r="X965" i="31"/>
  <c r="AB965" i="31" s="1"/>
  <c r="AC965" i="31" s="1"/>
  <c r="AD965" i="31" s="1"/>
  <c r="Y508" i="31"/>
  <c r="Y389" i="31"/>
  <c r="AB167" i="31"/>
  <c r="AC167" i="31" s="1"/>
  <c r="AD167" i="31" s="1"/>
  <c r="AB299" i="31"/>
  <c r="AC299" i="31" s="1"/>
  <c r="AD299" i="31" s="1"/>
  <c r="AB236" i="31"/>
  <c r="AC236" i="31" s="1"/>
  <c r="AD236" i="31" s="1"/>
  <c r="X81" i="31"/>
  <c r="AB81" i="31" s="1"/>
  <c r="AC81" i="31" s="1"/>
  <c r="AD81" i="31" s="1"/>
  <c r="AB939" i="31"/>
  <c r="AC939" i="31" s="1"/>
  <c r="AD939" i="31" s="1"/>
  <c r="X1653" i="31"/>
  <c r="AB1653" i="31" s="1"/>
  <c r="Y1511" i="31"/>
  <c r="AB918" i="31"/>
  <c r="AC918" i="31" s="1"/>
  <c r="AD918" i="31" s="1"/>
  <c r="X941" i="31"/>
  <c r="AB941" i="31" s="1"/>
  <c r="AC941" i="31" s="1"/>
  <c r="AD941" i="31" s="1"/>
  <c r="AB469" i="31"/>
  <c r="AC469" i="31" s="1"/>
  <c r="AD469" i="31" s="1"/>
  <c r="X1637" i="31"/>
  <c r="AB1637" i="31" s="1"/>
  <c r="AC1637" i="31" s="1"/>
  <c r="AD1637" i="31" s="1"/>
  <c r="AB909" i="31"/>
  <c r="AC909" i="31" s="1"/>
  <c r="AD909" i="31" s="1"/>
  <c r="AB568" i="31"/>
  <c r="AC568" i="31" s="1"/>
  <c r="AD568" i="31" s="1"/>
  <c r="Y1336" i="31"/>
  <c r="Y681" i="31"/>
  <c r="Y796" i="31"/>
  <c r="Y780" i="31"/>
  <c r="X749" i="31"/>
  <c r="AB749" i="31" s="1"/>
  <c r="AC749" i="31" s="1"/>
  <c r="AD749" i="31" s="1"/>
  <c r="AB51" i="31"/>
  <c r="AC51" i="31" s="1"/>
  <c r="AD51" i="31" s="1"/>
  <c r="AB442" i="31"/>
  <c r="AC442" i="31" s="1"/>
  <c r="AD442" i="31" s="1"/>
  <c r="X1632" i="31"/>
  <c r="Y909" i="31"/>
  <c r="Y568" i="31"/>
  <c r="Y560" i="31"/>
  <c r="Y552" i="31"/>
  <c r="AB335" i="31"/>
  <c r="AC335" i="31" s="1"/>
  <c r="AD335" i="31" s="1"/>
  <c r="X1592" i="31"/>
  <c r="AB1592" i="31" s="1"/>
  <c r="AC1592" i="31" s="1"/>
  <c r="AD1592" i="31" s="1"/>
  <c r="X1547" i="31"/>
  <c r="X1220" i="31"/>
  <c r="X1204" i="31"/>
  <c r="X1188" i="31"/>
  <c r="AB1188" i="31" s="1"/>
  <c r="AC1188" i="31" s="1"/>
  <c r="AD1188" i="31" s="1"/>
  <c r="X385" i="31"/>
  <c r="AB385" i="31" s="1"/>
  <c r="AC385" i="31" s="1"/>
  <c r="AD385" i="31" s="1"/>
  <c r="X1423" i="31"/>
  <c r="AB1641" i="31"/>
  <c r="X637" i="31"/>
  <c r="AB637" i="31" s="1"/>
  <c r="AC637" i="31" s="1"/>
  <c r="AD637" i="31" s="1"/>
  <c r="AB270" i="31"/>
  <c r="AC270" i="31" s="1"/>
  <c r="AD270" i="31" s="1"/>
  <c r="X520" i="31"/>
  <c r="X393" i="31"/>
  <c r="AB393" i="31" s="1"/>
  <c r="AC393" i="31" s="1"/>
  <c r="AD393" i="31" s="1"/>
  <c r="AB249" i="31"/>
  <c r="AC249" i="31" s="1"/>
  <c r="AD249" i="31" s="1"/>
  <c r="Y1572" i="31"/>
  <c r="AB1612" i="31"/>
  <c r="AC1612" i="31" s="1"/>
  <c r="AD1612" i="31" s="1"/>
  <c r="X1560" i="31"/>
  <c r="AB1560" i="31" s="1"/>
  <c r="AC1560" i="31" s="1"/>
  <c r="AD1560" i="31" s="1"/>
  <c r="AB1212" i="31"/>
  <c r="AC1212" i="31" s="1"/>
  <c r="AD1212" i="31" s="1"/>
  <c r="AB925" i="31"/>
  <c r="AC925" i="31" s="1"/>
  <c r="AD925" i="31" s="1"/>
  <c r="AB440" i="31"/>
  <c r="AC440" i="31" s="1"/>
  <c r="AD440" i="31" s="1"/>
  <c r="X524" i="31"/>
  <c r="AB426" i="31"/>
  <c r="AC426" i="31" s="1"/>
  <c r="AD426" i="31" s="1"/>
  <c r="Y414" i="31"/>
  <c r="Y262" i="31"/>
  <c r="AB254" i="31"/>
  <c r="AC254" i="31" s="1"/>
  <c r="AD254" i="31" s="1"/>
  <c r="AB136" i="31"/>
  <c r="AC136" i="31" s="1"/>
  <c r="AD136" i="31" s="1"/>
  <c r="Y146" i="31"/>
  <c r="AB1023" i="31"/>
  <c r="AC1023" i="31" s="1"/>
  <c r="AD1023" i="31" s="1"/>
  <c r="AB339" i="31"/>
  <c r="AC339" i="31" s="1"/>
  <c r="AD339" i="31" s="1"/>
  <c r="AB1604" i="31"/>
  <c r="AC1604" i="31" s="1"/>
  <c r="AD1604" i="31" s="1"/>
  <c r="AB1588" i="31"/>
  <c r="AC1588" i="31" s="1"/>
  <c r="AD1588" i="31" s="1"/>
  <c r="X1576" i="31"/>
  <c r="AB1576" i="31" s="1"/>
  <c r="AC1576" i="31" s="1"/>
  <c r="AD1576" i="31" s="1"/>
  <c r="X1459" i="31"/>
  <c r="AB1459" i="31" s="1"/>
  <c r="AC1459" i="31" s="1"/>
  <c r="AD1459" i="31" s="1"/>
  <c r="X1316" i="31"/>
  <c r="AB1316" i="31" s="1"/>
  <c r="AC1316" i="31" s="1"/>
  <c r="AD1316" i="31" s="1"/>
  <c r="AB1284" i="31"/>
  <c r="AC1284" i="31" s="1"/>
  <c r="AD1284" i="31" s="1"/>
  <c r="Y893" i="31"/>
  <c r="Y885" i="31"/>
  <c r="AB869" i="31"/>
  <c r="AC869" i="31" s="1"/>
  <c r="AD869" i="31" s="1"/>
  <c r="AB845" i="31"/>
  <c r="AC845" i="31" s="1"/>
  <c r="AD845" i="31" s="1"/>
  <c r="AB596" i="31"/>
  <c r="AC596" i="31" s="1"/>
  <c r="AD596" i="31" s="1"/>
  <c r="Y485" i="31"/>
  <c r="AB350" i="31"/>
  <c r="AC350" i="31" s="1"/>
  <c r="AD350" i="31" s="1"/>
  <c r="X661" i="31"/>
  <c r="AB661" i="31" s="1"/>
  <c r="AC661" i="31" s="1"/>
  <c r="AD661" i="31" s="1"/>
  <c r="X1507" i="31"/>
  <c r="X1471" i="31"/>
  <c r="AB1471" i="31" s="1"/>
  <c r="AC1471" i="31" s="1"/>
  <c r="AD1471" i="31" s="1"/>
  <c r="Y1352" i="31"/>
  <c r="Y1252" i="31"/>
  <c r="Y1244" i="31"/>
  <c r="AB990" i="31"/>
  <c r="AC990" i="31" s="1"/>
  <c r="AD990" i="31" s="1"/>
  <c r="AB982" i="31"/>
  <c r="AC982" i="31" s="1"/>
  <c r="AD982" i="31" s="1"/>
  <c r="X971" i="31"/>
  <c r="AB971" i="31" s="1"/>
  <c r="AC971" i="31" s="1"/>
  <c r="AD971" i="31" s="1"/>
  <c r="AB953" i="31"/>
  <c r="AC953" i="31" s="1"/>
  <c r="AD953" i="31" s="1"/>
  <c r="Y914" i="31"/>
  <c r="AB957" i="31"/>
  <c r="AC957" i="31" s="1"/>
  <c r="AD957" i="31" s="1"/>
  <c r="AB922" i="31"/>
  <c r="AC922" i="31" s="1"/>
  <c r="AD922" i="31" s="1"/>
  <c r="X641" i="31"/>
  <c r="AB641" i="31" s="1"/>
  <c r="AC641" i="31" s="1"/>
  <c r="AD641" i="31" s="1"/>
  <c r="AB629" i="31"/>
  <c r="AC629" i="31" s="1"/>
  <c r="AD629" i="31" s="1"/>
  <c r="Y84" i="31"/>
  <c r="AB621" i="31"/>
  <c r="AC621" i="31" s="1"/>
  <c r="AD621" i="31" s="1"/>
  <c r="AB1596" i="31"/>
  <c r="AC1596" i="31" s="1"/>
  <c r="AD1596" i="31" s="1"/>
  <c r="AB1419" i="31"/>
  <c r="X1645" i="31"/>
  <c r="AB1645" i="31" s="1"/>
  <c r="AC1645" i="31" s="1"/>
  <c r="AD1645" i="31" s="1"/>
  <c r="AB438" i="31"/>
  <c r="AC438" i="31" s="1"/>
  <c r="AD438" i="31" s="1"/>
  <c r="Y278" i="31"/>
  <c r="AB323" i="31"/>
  <c r="AC323" i="31" s="1"/>
  <c r="AD323" i="31" s="1"/>
  <c r="Y266" i="31"/>
  <c r="Y132" i="31"/>
  <c r="X93" i="31"/>
  <c r="AB93" i="31" s="1"/>
  <c r="AC93" i="31" s="1"/>
  <c r="AD93" i="31" s="1"/>
  <c r="AB474" i="31"/>
  <c r="AC474" i="31" s="1"/>
  <c r="AD474" i="31" s="1"/>
  <c r="X373" i="31"/>
  <c r="AB373" i="31" s="1"/>
  <c r="AC373" i="31" s="1"/>
  <c r="AD373" i="31" s="1"/>
  <c r="X295" i="31"/>
  <c r="AB295" i="31" s="1"/>
  <c r="AC295" i="31" s="1"/>
  <c r="AD295" i="31" s="1"/>
  <c r="Y91" i="31"/>
  <c r="AB75" i="31"/>
  <c r="AC75" i="31" s="1"/>
  <c r="AD75" i="31" s="1"/>
  <c r="Y627" i="31"/>
  <c r="AB369" i="31"/>
  <c r="AC369" i="31" s="1"/>
  <c r="AD369" i="31" s="1"/>
  <c r="AB77" i="31"/>
  <c r="AC77" i="31" s="1"/>
  <c r="AD77" i="31" s="1"/>
  <c r="AB994" i="31"/>
  <c r="AC994" i="31" s="1"/>
  <c r="AD994" i="31" s="1"/>
  <c r="X936" i="31"/>
  <c r="AB817" i="31"/>
  <c r="AC817" i="31" s="1"/>
  <c r="AD817" i="31" s="1"/>
  <c r="AB897" i="31"/>
  <c r="AC897" i="31" s="1"/>
  <c r="AD897" i="31" s="1"/>
  <c r="Y869" i="31"/>
  <c r="Y861" i="31"/>
  <c r="Y853" i="31"/>
  <c r="AB725" i="31"/>
  <c r="AC725" i="31" s="1"/>
  <c r="AD725" i="31" s="1"/>
  <c r="AB608" i="31"/>
  <c r="AC608" i="31" s="1"/>
  <c r="AD608" i="31" s="1"/>
  <c r="Y335" i="31"/>
  <c r="AB134" i="31"/>
  <c r="AC134" i="31" s="1"/>
  <c r="AD134" i="31" s="1"/>
  <c r="AB841" i="31"/>
  <c r="AC841" i="31" s="1"/>
  <c r="AD841" i="31" s="1"/>
  <c r="AB809" i="31"/>
  <c r="AC809" i="31" s="1"/>
  <c r="AD809" i="31" s="1"/>
  <c r="Y410" i="31"/>
  <c r="AB1340" i="31"/>
  <c r="AC1340" i="31" s="1"/>
  <c r="AD1340" i="31" s="1"/>
  <c r="Y1280" i="31"/>
  <c r="Y1272" i="31"/>
  <c r="AB1260" i="31"/>
  <c r="AC1260" i="31" s="1"/>
  <c r="AD1260" i="31" s="1"/>
  <c r="AB450" i="31"/>
  <c r="AC450" i="31" s="1"/>
  <c r="AD450" i="31" s="1"/>
  <c r="AB347" i="31"/>
  <c r="AC347" i="31" s="1"/>
  <c r="AD347" i="31" s="1"/>
  <c r="Y252" i="31"/>
  <c r="Y1387" i="31"/>
  <c r="X562" i="31"/>
  <c r="AB562" i="31" s="1"/>
  <c r="AC562" i="31" s="1"/>
  <c r="AD562" i="31" s="1"/>
  <c r="X919" i="31"/>
  <c r="AB919" i="31" s="1"/>
  <c r="AC919" i="31" s="1"/>
  <c r="AD919" i="31" s="1"/>
  <c r="Y919" i="31"/>
  <c r="Y89" i="31"/>
  <c r="X89" i="31"/>
  <c r="AB89" i="31" s="1"/>
  <c r="AC89" i="31" s="1"/>
  <c r="AD89" i="31" s="1"/>
  <c r="X544" i="31"/>
  <c r="AB544" i="31" s="1"/>
  <c r="AC544" i="31" s="1"/>
  <c r="AD544" i="31" s="1"/>
  <c r="Y544" i="31"/>
  <c r="X1415" i="31"/>
  <c r="AB1415" i="31" s="1"/>
  <c r="AC1415" i="31" s="1"/>
  <c r="AD1415" i="31" s="1"/>
  <c r="AB1383" i="31"/>
  <c r="AC1383" i="31" s="1"/>
  <c r="AD1383" i="31" s="1"/>
  <c r="Y1196" i="31"/>
  <c r="AB1019" i="31"/>
  <c r="AC1019" i="31" s="1"/>
  <c r="AD1019" i="31" s="1"/>
  <c r="AB917" i="31"/>
  <c r="AC917" i="31" s="1"/>
  <c r="AD917" i="31" s="1"/>
  <c r="X713" i="31"/>
  <c r="AB713" i="31" s="1"/>
  <c r="AC713" i="31" s="1"/>
  <c r="AD713" i="31" s="1"/>
  <c r="Y665" i="31"/>
  <c r="AB633" i="31"/>
  <c r="AC633" i="31" s="1"/>
  <c r="AD633" i="31" s="1"/>
  <c r="X363" i="31"/>
  <c r="AB363" i="31" s="1"/>
  <c r="AC363" i="31" s="1"/>
  <c r="AD363" i="31" s="1"/>
  <c r="Y363" i="31"/>
  <c r="X204" i="31"/>
  <c r="AB204" i="31" s="1"/>
  <c r="AC204" i="31" s="1"/>
  <c r="AD204" i="31" s="1"/>
  <c r="Y225" i="31"/>
  <c r="AB200" i="31"/>
  <c r="AC200" i="31" s="1"/>
  <c r="AD200" i="31" s="1"/>
  <c r="AB116" i="31"/>
  <c r="AC116" i="31" s="1"/>
  <c r="AD116" i="31" s="1"/>
  <c r="X71" i="31"/>
  <c r="AB71" i="31" s="1"/>
  <c r="AC71" i="31" s="1"/>
  <c r="AD71" i="31" s="1"/>
  <c r="Y71" i="31"/>
  <c r="AB1649" i="31"/>
  <c r="AC1649" i="31" s="1"/>
  <c r="AD1649" i="31" s="1"/>
  <c r="X1431" i="31"/>
  <c r="AB1431" i="31" s="1"/>
  <c r="AC1431" i="31" s="1"/>
  <c r="AD1431" i="31" s="1"/>
  <c r="Y438" i="31"/>
  <c r="X576" i="31"/>
  <c r="AB576" i="31" s="1"/>
  <c r="AC576" i="31" s="1"/>
  <c r="AD576" i="31" s="1"/>
  <c r="Y576" i="31"/>
  <c r="AB1620" i="31"/>
  <c r="AC1620" i="31" s="1"/>
  <c r="AD1620" i="31" s="1"/>
  <c r="X1180" i="31"/>
  <c r="AB1180" i="31" s="1"/>
  <c r="AC1180" i="31" s="1"/>
  <c r="AD1180" i="31" s="1"/>
  <c r="Y1019" i="31"/>
  <c r="AB929" i="31"/>
  <c r="AC929" i="31" s="1"/>
  <c r="AD929" i="31" s="1"/>
  <c r="AB781" i="31"/>
  <c r="AC781" i="31" s="1"/>
  <c r="AD781" i="31" s="1"/>
  <c r="Y440" i="31"/>
  <c r="AB389" i="31"/>
  <c r="AC389" i="31" s="1"/>
  <c r="AD389" i="31" s="1"/>
  <c r="AB353" i="31"/>
  <c r="AC353" i="31" s="1"/>
  <c r="AD353" i="31" s="1"/>
  <c r="AB265" i="31"/>
  <c r="AC265" i="31" s="1"/>
  <c r="AD265" i="31" s="1"/>
  <c r="AB262" i="31"/>
  <c r="AC262" i="31" s="1"/>
  <c r="AD262" i="31" s="1"/>
  <c r="AB266" i="31"/>
  <c r="AC266" i="31" s="1"/>
  <c r="AD266" i="31" s="1"/>
  <c r="AB146" i="31"/>
  <c r="AC146" i="31" s="1"/>
  <c r="AD146" i="31" s="1"/>
  <c r="AB38" i="31"/>
  <c r="AC38" i="31" s="1"/>
  <c r="AD38" i="31" s="1"/>
  <c r="AB310" i="31"/>
  <c r="AC310" i="31" s="1"/>
  <c r="AD310" i="31" s="1"/>
  <c r="AB230" i="31"/>
  <c r="AC230" i="31" s="1"/>
  <c r="AD230" i="31" s="1"/>
  <c r="AB355" i="31"/>
  <c r="AC355" i="31" s="1"/>
  <c r="AD355" i="31" s="1"/>
  <c r="Y234" i="31"/>
  <c r="Y164" i="31"/>
  <c r="X1503" i="31"/>
  <c r="AB1503" i="31" s="1"/>
  <c r="AB1300" i="31"/>
  <c r="AC1300" i="31" s="1"/>
  <c r="AD1300" i="31" s="1"/>
  <c r="X969" i="31"/>
  <c r="AB969" i="31" s="1"/>
  <c r="AC969" i="31" s="1"/>
  <c r="AD969" i="31" s="1"/>
  <c r="X801" i="31"/>
  <c r="AB801" i="31" s="1"/>
  <c r="AC801" i="31" s="1"/>
  <c r="AD801" i="31" s="1"/>
  <c r="X769" i="31"/>
  <c r="AB769" i="31" s="1"/>
  <c r="AC769" i="31" s="1"/>
  <c r="AD769" i="31" s="1"/>
  <c r="AB893" i="31"/>
  <c r="AC893" i="31" s="1"/>
  <c r="AD893" i="31" s="1"/>
  <c r="AB885" i="31"/>
  <c r="AC885" i="31" s="1"/>
  <c r="AD885" i="31" s="1"/>
  <c r="AB829" i="31"/>
  <c r="AC829" i="31" s="1"/>
  <c r="AD829" i="31" s="1"/>
  <c r="AB821" i="31"/>
  <c r="AC821" i="31" s="1"/>
  <c r="AD821" i="31" s="1"/>
  <c r="AB805" i="31"/>
  <c r="AC805" i="31" s="1"/>
  <c r="AD805" i="31" s="1"/>
  <c r="AB466" i="31"/>
  <c r="AC466" i="31" s="1"/>
  <c r="AD466" i="31" s="1"/>
  <c r="Y600" i="31"/>
  <c r="AB454" i="31"/>
  <c r="AC454" i="31" s="1"/>
  <c r="AD454" i="31" s="1"/>
  <c r="X188" i="31"/>
  <c r="AB188" i="31" s="1"/>
  <c r="AC188" i="31" s="1"/>
  <c r="AD188" i="31" s="1"/>
  <c r="X208" i="31"/>
  <c r="AB208" i="31" s="1"/>
  <c r="AC208" i="31" s="1"/>
  <c r="AD208" i="31" s="1"/>
  <c r="AB73" i="31"/>
  <c r="AC73" i="31" s="1"/>
  <c r="AD73" i="31" s="1"/>
  <c r="X402" i="31"/>
  <c r="Y211" i="31"/>
  <c r="AB155" i="31"/>
  <c r="AC155" i="31" s="1"/>
  <c r="AD155" i="31" s="1"/>
  <c r="AB85" i="31"/>
  <c r="AC85" i="31" s="1"/>
  <c r="AD85" i="31" s="1"/>
  <c r="X768" i="31"/>
  <c r="Y268" i="31"/>
  <c r="AB63" i="31"/>
  <c r="AC63" i="31" s="1"/>
  <c r="AD63" i="31" s="1"/>
  <c r="X1451" i="31"/>
  <c r="X1467" i="31"/>
  <c r="AB1467" i="31" s="1"/>
  <c r="AC1467" i="31" s="1"/>
  <c r="AD1467" i="31" s="1"/>
  <c r="Y1304" i="31"/>
  <c r="AB1288" i="31"/>
  <c r="AC1288" i="31" s="1"/>
  <c r="AD1288" i="31" s="1"/>
  <c r="AB1268" i="31"/>
  <c r="AC1268" i="31" s="1"/>
  <c r="AD1268" i="31" s="1"/>
  <c r="AB1244" i="31"/>
  <c r="AC1244" i="31" s="1"/>
  <c r="AD1244" i="31" s="1"/>
  <c r="AB978" i="31"/>
  <c r="AC978" i="31" s="1"/>
  <c r="AD978" i="31" s="1"/>
  <c r="Y982" i="31"/>
  <c r="AB733" i="31"/>
  <c r="AC733" i="31" s="1"/>
  <c r="AD733" i="31" s="1"/>
  <c r="Y453" i="31"/>
  <c r="X246" i="31"/>
  <c r="AB61" i="31"/>
  <c r="AC61" i="31" s="1"/>
  <c r="AD61" i="31" s="1"/>
  <c r="X1527" i="31"/>
  <c r="AB1527" i="31" s="1"/>
  <c r="AC1527" i="31" s="1"/>
  <c r="AD1527" i="31" s="1"/>
  <c r="Y1487" i="31"/>
  <c r="AB1411" i="31"/>
  <c r="AC1411" i="31" s="1"/>
  <c r="AD1411" i="31" s="1"/>
  <c r="Y1641" i="31"/>
  <c r="X1556" i="31"/>
  <c r="X1539" i="31"/>
  <c r="AB1539" i="31" s="1"/>
  <c r="X1324" i="31"/>
  <c r="AB1344" i="31"/>
  <c r="AC1344" i="31" s="1"/>
  <c r="AD1344" i="31" s="1"/>
  <c r="X968" i="31"/>
  <c r="AB968" i="31" s="1"/>
  <c r="AC968" i="31" s="1"/>
  <c r="AD968" i="31" s="1"/>
  <c r="X761" i="31"/>
  <c r="AB761" i="31" s="1"/>
  <c r="AC761" i="31" s="1"/>
  <c r="AD761" i="31" s="1"/>
  <c r="Y693" i="31"/>
  <c r="Y653" i="31"/>
  <c r="AB315" i="31"/>
  <c r="AC315" i="31" s="1"/>
  <c r="AD315" i="31" s="1"/>
  <c r="X160" i="31"/>
  <c r="AB334" i="31"/>
  <c r="AC334" i="31" s="1"/>
  <c r="AD334" i="31" s="1"/>
  <c r="AB113" i="31"/>
  <c r="AC113" i="31" s="1"/>
  <c r="AD113" i="31" s="1"/>
  <c r="Y1023" i="31"/>
  <c r="Y77" i="31"/>
  <c r="Y1604" i="31"/>
  <c r="Y1616" i="31"/>
  <c r="AB1463" i="31"/>
  <c r="AB1240" i="31"/>
  <c r="AC1240" i="31" s="1"/>
  <c r="AD1240" i="31" s="1"/>
  <c r="AB564" i="31"/>
  <c r="AC564" i="31" s="1"/>
  <c r="AD564" i="31" s="1"/>
  <c r="AB773" i="31"/>
  <c r="AC773" i="31" s="1"/>
  <c r="AD773" i="31" s="1"/>
  <c r="Y434" i="31"/>
  <c r="AB105" i="31"/>
  <c r="AC105" i="31" s="1"/>
  <c r="AD105" i="31" s="1"/>
  <c r="AB26" i="31"/>
  <c r="AC26" i="31" s="1"/>
  <c r="AD26" i="31" s="1"/>
  <c r="X216" i="31"/>
  <c r="AB216" i="31" s="1"/>
  <c r="AC216" i="31" s="1"/>
  <c r="AD216" i="31" s="1"/>
  <c r="X789" i="31"/>
  <c r="AB789" i="31" s="1"/>
  <c r="AC789" i="31" s="1"/>
  <c r="AD789" i="31" s="1"/>
  <c r="Y422" i="31"/>
  <c r="AB1320" i="31"/>
  <c r="AC1320" i="31" s="1"/>
  <c r="AD1320" i="31" s="1"/>
  <c r="AB1312" i="31"/>
  <c r="AC1312" i="31" s="1"/>
  <c r="AD1312" i="31" s="1"/>
  <c r="AB1296" i="31"/>
  <c r="AC1296" i="31" s="1"/>
  <c r="AD1296" i="31" s="1"/>
  <c r="AB1228" i="31"/>
  <c r="AC1228" i="31" s="1"/>
  <c r="AD1228" i="31" s="1"/>
  <c r="Y450" i="31"/>
  <c r="AB741" i="31"/>
  <c r="AC741" i="31" s="1"/>
  <c r="AD741" i="31" s="1"/>
  <c r="AB138" i="31"/>
  <c r="AC138" i="31" s="1"/>
  <c r="AD138" i="31" s="1"/>
  <c r="Y1608" i="31"/>
  <c r="AB1487" i="31"/>
  <c r="AC1487" i="31" s="1"/>
  <c r="AD1487" i="31" s="1"/>
  <c r="X1292" i="31"/>
  <c r="AB1292" i="31" s="1"/>
  <c r="AC1292" i="31" s="1"/>
  <c r="AD1292" i="31" s="1"/>
  <c r="X1248" i="31"/>
  <c r="AB1248" i="31" s="1"/>
  <c r="AC1248" i="31" s="1"/>
  <c r="AD1248" i="31" s="1"/>
  <c r="X1232" i="31"/>
  <c r="AB1232" i="31" s="1"/>
  <c r="AC1232" i="31" s="1"/>
  <c r="AD1232" i="31" s="1"/>
  <c r="Y1344" i="31"/>
  <c r="AB937" i="31"/>
  <c r="AC937" i="31" s="1"/>
  <c r="AD937" i="31" s="1"/>
  <c r="AB693" i="31"/>
  <c r="AC693" i="31" s="1"/>
  <c r="AD693" i="31" s="1"/>
  <c r="AB653" i="31"/>
  <c r="AC653" i="31" s="1"/>
  <c r="AD653" i="31" s="1"/>
  <c r="X446" i="31"/>
  <c r="AB446" i="31" s="1"/>
  <c r="AC446" i="31" s="1"/>
  <c r="AD446" i="31" s="1"/>
  <c r="X192" i="31"/>
  <c r="AB192" i="31" s="1"/>
  <c r="AC192" i="31" s="1"/>
  <c r="AD192" i="31" s="1"/>
  <c r="AB72" i="31"/>
  <c r="AC72" i="31" s="1"/>
  <c r="AD72" i="31" s="1"/>
  <c r="Y1270" i="31"/>
  <c r="X1270" i="31"/>
  <c r="AB1270" i="31" s="1"/>
  <c r="Y602" i="31"/>
  <c r="X602" i="31"/>
  <c r="AB602" i="31" s="1"/>
  <c r="AC602" i="31" s="1"/>
  <c r="AD602" i="31" s="1"/>
  <c r="X471" i="31"/>
  <c r="AB471" i="31" s="1"/>
  <c r="AC471" i="31" s="1"/>
  <c r="AD471" i="31" s="1"/>
  <c r="Y142" i="31"/>
  <c r="X319" i="31"/>
  <c r="AB319" i="31" s="1"/>
  <c r="AC319" i="31" s="1"/>
  <c r="AD319" i="31" s="1"/>
  <c r="Y334" i="31"/>
  <c r="AB709" i="31"/>
  <c r="AC709" i="31" s="1"/>
  <c r="AD709" i="31" s="1"/>
  <c r="X327" i="31"/>
  <c r="AB327" i="31" s="1"/>
  <c r="AC327" i="31" s="1"/>
  <c r="AD327" i="31" s="1"/>
  <c r="AB1224" i="31"/>
  <c r="AC1224" i="31" s="1"/>
  <c r="AD1224" i="31" s="1"/>
  <c r="AB1010" i="31"/>
  <c r="AC1010" i="31" s="1"/>
  <c r="AD1010" i="31" s="1"/>
  <c r="AB1002" i="31"/>
  <c r="AC1002" i="31" s="1"/>
  <c r="AD1002" i="31" s="1"/>
  <c r="AB785" i="31"/>
  <c r="AC785" i="31" s="1"/>
  <c r="AD785" i="31" s="1"/>
  <c r="AB737" i="31"/>
  <c r="AC737" i="31" s="1"/>
  <c r="AD737" i="31" s="1"/>
  <c r="AB512" i="31"/>
  <c r="AC512" i="31" s="1"/>
  <c r="AD512" i="31" s="1"/>
  <c r="AB901" i="31"/>
  <c r="AC901" i="31" s="1"/>
  <c r="AD901" i="31" s="1"/>
  <c r="AB861" i="31"/>
  <c r="AC861" i="31" s="1"/>
  <c r="AD861" i="31" s="1"/>
  <c r="AB853" i="31"/>
  <c r="AC853" i="31" s="1"/>
  <c r="AD853" i="31" s="1"/>
  <c r="AB837" i="31"/>
  <c r="AC837" i="31" s="1"/>
  <c r="AD837" i="31" s="1"/>
  <c r="AB560" i="31"/>
  <c r="AC560" i="31" s="1"/>
  <c r="AD560" i="31" s="1"/>
  <c r="AB552" i="31"/>
  <c r="AC552" i="31" s="1"/>
  <c r="AD552" i="31" s="1"/>
  <c r="AB196" i="31"/>
  <c r="AC196" i="31" s="1"/>
  <c r="AD196" i="31" s="1"/>
  <c r="AB148" i="31"/>
  <c r="AC148" i="31" s="1"/>
  <c r="AD148" i="31" s="1"/>
  <c r="AB43" i="31"/>
  <c r="AC43" i="31" s="1"/>
  <c r="AD43" i="31" s="1"/>
  <c r="AB536" i="31"/>
  <c r="AC536" i="31" s="1"/>
  <c r="AD536" i="31" s="1"/>
  <c r="AB62" i="31"/>
  <c r="AC62" i="31" s="1"/>
  <c r="AD62" i="31" s="1"/>
  <c r="AB1531" i="31"/>
  <c r="AC1531" i="31" s="1"/>
  <c r="AD1531" i="31" s="1"/>
  <c r="AB1304" i="31"/>
  <c r="AC1304" i="31" s="1"/>
  <c r="AD1304" i="31" s="1"/>
  <c r="AB424" i="31"/>
  <c r="AC424" i="31" s="1"/>
  <c r="AD424" i="31" s="1"/>
  <c r="AB233" i="31"/>
  <c r="AC233" i="31" s="1"/>
  <c r="AD233" i="31" s="1"/>
  <c r="Y140" i="31"/>
  <c r="AB109" i="31"/>
  <c r="AC109" i="31" s="1"/>
  <c r="AD109" i="31" s="1"/>
  <c r="AB1584" i="31"/>
  <c r="AC1584" i="31" s="1"/>
  <c r="AD1584" i="31" s="1"/>
  <c r="AB1551" i="31"/>
  <c r="X1491" i="31"/>
  <c r="AB1491" i="31" s="1"/>
  <c r="AC1491" i="31" s="1"/>
  <c r="AD1491" i="31" s="1"/>
  <c r="AB905" i="31"/>
  <c r="AC905" i="31" s="1"/>
  <c r="AD905" i="31" s="1"/>
  <c r="X677" i="31"/>
  <c r="AB677" i="31" s="1"/>
  <c r="AC677" i="31" s="1"/>
  <c r="AD677" i="31" s="1"/>
  <c r="X180" i="31"/>
  <c r="Y270" i="31"/>
  <c r="X184" i="31"/>
  <c r="AB184" i="31" s="1"/>
  <c r="AC184" i="31" s="1"/>
  <c r="AD184" i="31" s="1"/>
  <c r="X122" i="31"/>
  <c r="AB122" i="31" s="1"/>
  <c r="AC122" i="31" s="1"/>
  <c r="AD122" i="31" s="1"/>
  <c r="Y72" i="31"/>
  <c r="AB47" i="31"/>
  <c r="AC47" i="31" s="1"/>
  <c r="AD47" i="31" s="1"/>
  <c r="Y53" i="31"/>
  <c r="Y404" i="31"/>
  <c r="X404" i="31"/>
  <c r="AB404" i="31" s="1"/>
  <c r="AC404" i="31" s="1"/>
  <c r="AD404" i="31" s="1"/>
  <c r="X578" i="31"/>
  <c r="AB578" i="31" s="1"/>
  <c r="AC578" i="31" s="1"/>
  <c r="AD578" i="31" s="1"/>
  <c r="Y578" i="31"/>
  <c r="Y464" i="31"/>
  <c r="AB60" i="31"/>
  <c r="AC60" i="31" s="1"/>
  <c r="AD60" i="31" s="1"/>
  <c r="X336" i="31"/>
  <c r="AB336" i="31" s="1"/>
  <c r="AC336" i="31" s="1"/>
  <c r="AD336" i="31" s="1"/>
  <c r="Y336" i="31"/>
  <c r="AB600" i="31"/>
  <c r="AC600" i="31" s="1"/>
  <c r="AD600" i="31" s="1"/>
  <c r="X123" i="31"/>
  <c r="AB123" i="31" s="1"/>
  <c r="AC123" i="31" s="1"/>
  <c r="AD123" i="31" s="1"/>
  <c r="Y610" i="31"/>
  <c r="X610" i="31"/>
  <c r="AB610" i="31" s="1"/>
  <c r="AC610" i="31" s="1"/>
  <c r="AD610" i="31" s="1"/>
  <c r="X352" i="31"/>
  <c r="AB352" i="31" s="1"/>
  <c r="AC352" i="31" s="1"/>
  <c r="AD352" i="31" s="1"/>
  <c r="Y352" i="31"/>
  <c r="X998" i="31"/>
  <c r="AB998" i="31" s="1"/>
  <c r="AC998" i="31" s="1"/>
  <c r="AD998" i="31" s="1"/>
  <c r="X952" i="31"/>
  <c r="AB952" i="31" s="1"/>
  <c r="AC952" i="31" s="1"/>
  <c r="AD952" i="31" s="1"/>
  <c r="Y299" i="31"/>
  <c r="Y430" i="31"/>
  <c r="Y1015" i="31"/>
  <c r="Y258" i="31"/>
  <c r="Y148" i="31"/>
  <c r="Y462" i="31"/>
  <c r="X504" i="31"/>
  <c r="AB504" i="31" s="1"/>
  <c r="AC504" i="31" s="1"/>
  <c r="AD504" i="31" s="1"/>
  <c r="AB199" i="31"/>
  <c r="AC199" i="31" s="1"/>
  <c r="AD199" i="31" s="1"/>
  <c r="Y138" i="31"/>
  <c r="X21" i="31"/>
  <c r="AB21" i="31" s="1"/>
  <c r="AC21" i="31" s="1"/>
  <c r="AD21" i="31" s="1"/>
  <c r="X1495" i="31"/>
  <c r="AB1495" i="31" s="1"/>
  <c r="X1407" i="31"/>
  <c r="AB1407" i="31" s="1"/>
  <c r="AC1407" i="31" s="1"/>
  <c r="AD1407" i="31" s="1"/>
  <c r="AB1608" i="31"/>
  <c r="AC1608" i="31" s="1"/>
  <c r="AD1608" i="31" s="1"/>
  <c r="X1439" i="31"/>
  <c r="AB1439" i="31" s="1"/>
  <c r="AC1439" i="31" s="1"/>
  <c r="AD1439" i="31" s="1"/>
  <c r="X1276" i="31"/>
  <c r="AB1276" i="31" s="1"/>
  <c r="AC1276" i="31" s="1"/>
  <c r="AD1276" i="31" s="1"/>
  <c r="AB873" i="31"/>
  <c r="AC873" i="31" s="1"/>
  <c r="AD873" i="31" s="1"/>
  <c r="X482" i="31"/>
  <c r="AB482" i="31" s="1"/>
  <c r="AC482" i="31" s="1"/>
  <c r="AD482" i="31" s="1"/>
  <c r="X377" i="31"/>
  <c r="AB377" i="31" s="1"/>
  <c r="AC377" i="31" s="1"/>
  <c r="AD377" i="31" s="1"/>
  <c r="AB1600" i="31"/>
  <c r="AC1600" i="31" s="1"/>
  <c r="AD1600" i="31" s="1"/>
  <c r="Y265" i="31"/>
  <c r="X1515" i="31"/>
  <c r="AB1515" i="31" s="1"/>
  <c r="AC1515" i="31" s="1"/>
  <c r="AD1515" i="31" s="1"/>
  <c r="Y925" i="31"/>
  <c r="X488" i="31"/>
  <c r="AB488" i="31" s="1"/>
  <c r="AC488" i="31" s="1"/>
  <c r="AD488" i="31" s="1"/>
  <c r="X532" i="31"/>
  <c r="AB532" i="31" s="1"/>
  <c r="AC532" i="31" s="1"/>
  <c r="AD532" i="31" s="1"/>
  <c r="X492" i="31"/>
  <c r="AB492" i="31" s="1"/>
  <c r="AC492" i="31" s="1"/>
  <c r="AD492" i="31" s="1"/>
  <c r="X381" i="31"/>
  <c r="AB381" i="31" s="1"/>
  <c r="AC381" i="31" s="1"/>
  <c r="AD381" i="31" s="1"/>
  <c r="AB331" i="31"/>
  <c r="AC331" i="31" s="1"/>
  <c r="AD331" i="31" s="1"/>
  <c r="X359" i="31"/>
  <c r="AB359" i="31" s="1"/>
  <c r="AC359" i="31" s="1"/>
  <c r="AD359" i="31" s="1"/>
  <c r="Y323" i="31"/>
  <c r="Y22" i="31"/>
  <c r="AB625" i="31"/>
  <c r="AC625" i="31" s="1"/>
  <c r="AD625" i="31" s="1"/>
  <c r="Y230" i="31"/>
  <c r="X30" i="31"/>
  <c r="AB30" i="31" s="1"/>
  <c r="AC30" i="31" s="1"/>
  <c r="AD30" i="31" s="1"/>
  <c r="AB234" i="31"/>
  <c r="AC234" i="31" s="1"/>
  <c r="AD234" i="31" s="1"/>
  <c r="Y51" i="31"/>
  <c r="AB945" i="31"/>
  <c r="AC945" i="31" s="1"/>
  <c r="AD945" i="31" s="1"/>
  <c r="X701" i="31"/>
  <c r="AB701" i="31" s="1"/>
  <c r="AC701" i="31" s="1"/>
  <c r="AD701" i="31" s="1"/>
  <c r="X97" i="31"/>
  <c r="AB97" i="31" s="1"/>
  <c r="AC97" i="31" s="1"/>
  <c r="AD97" i="31" s="1"/>
  <c r="X1427" i="31"/>
  <c r="AB1427" i="31" s="1"/>
  <c r="X1403" i="31"/>
  <c r="AB1403" i="31" s="1"/>
  <c r="AC1403" i="31" s="1"/>
  <c r="AD1403" i="31" s="1"/>
  <c r="X1523" i="31"/>
  <c r="AB1523" i="31" s="1"/>
  <c r="AB1616" i="31"/>
  <c r="AC1616" i="31" s="1"/>
  <c r="AD1616" i="31" s="1"/>
  <c r="X1192" i="31"/>
  <c r="AB1192" i="31" s="1"/>
  <c r="AC1192" i="31" s="1"/>
  <c r="AD1192" i="31" s="1"/>
  <c r="AB961" i="31"/>
  <c r="AC961" i="31" s="1"/>
  <c r="AD961" i="31" s="1"/>
  <c r="X793" i="31"/>
  <c r="AB793" i="31" s="1"/>
  <c r="AC793" i="31" s="1"/>
  <c r="AD793" i="31" s="1"/>
  <c r="X753" i="31"/>
  <c r="AB753" i="31" s="1"/>
  <c r="AC753" i="31" s="1"/>
  <c r="AD753" i="31" s="1"/>
  <c r="AB437" i="31"/>
  <c r="AC437" i="31" s="1"/>
  <c r="AD437" i="31" s="1"/>
  <c r="X528" i="31"/>
  <c r="AB528" i="31" s="1"/>
  <c r="AC528" i="31" s="1"/>
  <c r="AD528" i="31" s="1"/>
  <c r="AB485" i="31"/>
  <c r="AC485" i="31" s="1"/>
  <c r="AD485" i="31" s="1"/>
  <c r="AB624" i="31"/>
  <c r="AC624" i="31" s="1"/>
  <c r="AD624" i="31" s="1"/>
  <c r="Y466" i="31"/>
  <c r="Y454" i="31"/>
  <c r="AB351" i="31"/>
  <c r="AC351" i="31" s="1"/>
  <c r="AD351" i="31" s="1"/>
  <c r="Y43" i="31"/>
  <c r="Y73" i="31"/>
  <c r="X800" i="31"/>
  <c r="AB800" i="31" s="1"/>
  <c r="AC800" i="31" s="1"/>
  <c r="AD800" i="31" s="1"/>
  <c r="X287" i="31"/>
  <c r="AB287" i="31" s="1"/>
  <c r="AC287" i="31" s="1"/>
  <c r="AD287" i="31" s="1"/>
  <c r="AB250" i="31"/>
  <c r="AC250" i="31" s="1"/>
  <c r="AD250" i="31" s="1"/>
  <c r="X1535" i="31"/>
  <c r="AB1535" i="31" s="1"/>
  <c r="AC1535" i="31" s="1"/>
  <c r="AD1535" i="31" s="1"/>
  <c r="X1443" i="31"/>
  <c r="AB1443" i="31" s="1"/>
  <c r="AB1543" i="31"/>
  <c r="Y1328" i="31"/>
  <c r="Y1296" i="31"/>
  <c r="Y1268" i="31"/>
  <c r="Y978" i="31"/>
  <c r="Y957" i="31"/>
  <c r="AB889" i="31"/>
  <c r="AC889" i="31" s="1"/>
  <c r="AD889" i="31" s="1"/>
  <c r="AB580" i="31"/>
  <c r="AC580" i="31" s="1"/>
  <c r="AD580" i="31" s="1"/>
  <c r="AB673" i="31"/>
  <c r="AC673" i="31" s="1"/>
  <c r="AD673" i="31" s="1"/>
  <c r="X797" i="31"/>
  <c r="AB797" i="31" s="1"/>
  <c r="AC797" i="31" s="1"/>
  <c r="AD797" i="31" s="1"/>
  <c r="AB617" i="31"/>
  <c r="AC617" i="31" s="1"/>
  <c r="AD617" i="31" s="1"/>
  <c r="Y629" i="31"/>
  <c r="X500" i="31"/>
  <c r="AB500" i="31" s="1"/>
  <c r="AC500" i="31" s="1"/>
  <c r="AD500" i="31" s="1"/>
  <c r="Y347" i="31"/>
  <c r="AB246" i="31"/>
  <c r="AC246" i="31" s="1"/>
  <c r="AD246" i="31" s="1"/>
  <c r="AB59" i="31"/>
  <c r="AC59" i="31" s="1"/>
  <c r="AD59" i="31" s="1"/>
  <c r="AB49" i="31"/>
  <c r="AC49" i="31" s="1"/>
  <c r="AD49" i="31" s="1"/>
  <c r="X1479" i="31"/>
  <c r="AB1479" i="31" s="1"/>
  <c r="AC1479" i="31" s="1"/>
  <c r="AD1479" i="31" s="1"/>
  <c r="AB1483" i="31"/>
  <c r="AC1483" i="31" s="1"/>
  <c r="AD1483" i="31" s="1"/>
  <c r="AB1423" i="31"/>
  <c r="AC1423" i="31" s="1"/>
  <c r="AD1423" i="31" s="1"/>
  <c r="AB1324" i="31"/>
  <c r="AC1324" i="31" s="1"/>
  <c r="AD1324" i="31" s="1"/>
  <c r="AB1264" i="31"/>
  <c r="AC1264" i="31" s="1"/>
  <c r="AD1264" i="31" s="1"/>
  <c r="AB825" i="31"/>
  <c r="AC825" i="31" s="1"/>
  <c r="AD825" i="31" s="1"/>
  <c r="AB180" i="31"/>
  <c r="AC180" i="31" s="1"/>
  <c r="AD180" i="31" s="1"/>
  <c r="AB1572" i="31"/>
  <c r="X1580" i="31"/>
  <c r="AB1580" i="31" s="1"/>
  <c r="X1568" i="31"/>
  <c r="AB1568" i="31" s="1"/>
  <c r="Y1649" i="31"/>
  <c r="Y1419" i="31"/>
  <c r="X1375" i="31"/>
  <c r="AB1375" i="31" s="1"/>
  <c r="X1499" i="31"/>
  <c r="AB1499" i="31" s="1"/>
  <c r="AC1499" i="31" s="1"/>
  <c r="AD1499" i="31" s="1"/>
  <c r="X1395" i="31"/>
  <c r="AB1395" i="31" s="1"/>
  <c r="AC1395" i="31" s="1"/>
  <c r="AD1395" i="31" s="1"/>
  <c r="AB1399" i="31"/>
  <c r="AC1399" i="31" s="1"/>
  <c r="AD1399" i="31" s="1"/>
  <c r="AB955" i="31"/>
  <c r="AC955" i="31" s="1"/>
  <c r="AD955" i="31" s="1"/>
  <c r="X721" i="31"/>
  <c r="AB721" i="31" s="1"/>
  <c r="AC721" i="31" s="1"/>
  <c r="AD721" i="31" s="1"/>
  <c r="Y353" i="31"/>
  <c r="X274" i="31"/>
  <c r="AB274" i="31" s="1"/>
  <c r="AC274" i="31" s="1"/>
  <c r="AD274" i="31" s="1"/>
  <c r="Y200" i="31"/>
  <c r="AB34" i="31"/>
  <c r="AC34" i="31" s="1"/>
  <c r="AD34" i="31" s="1"/>
  <c r="AB67" i="31"/>
  <c r="AC67" i="31" s="1"/>
  <c r="AD67" i="31" s="1"/>
  <c r="AB283" i="31"/>
  <c r="AC283" i="31" s="1"/>
  <c r="AD283" i="31" s="1"/>
  <c r="AB220" i="31"/>
  <c r="AC220" i="31" s="1"/>
  <c r="AD220" i="31" s="1"/>
  <c r="X172" i="31"/>
  <c r="AB172" i="31" s="1"/>
  <c r="AC172" i="31" s="1"/>
  <c r="AD172" i="31" s="1"/>
  <c r="X418" i="31"/>
  <c r="AB418" i="31" s="1"/>
  <c r="AC418" i="31" s="1"/>
  <c r="AD418" i="31" s="1"/>
  <c r="X130" i="31"/>
  <c r="AB130" i="31" s="1"/>
  <c r="AC130" i="31" s="1"/>
  <c r="AD130" i="31" s="1"/>
  <c r="Y113" i="31"/>
  <c r="Y75" i="31"/>
  <c r="AB46" i="31"/>
  <c r="AC46" i="31" s="1"/>
  <c r="AD46" i="31" s="1"/>
  <c r="AB604" i="31"/>
  <c r="AC604" i="31" s="1"/>
  <c r="AD604" i="31" s="1"/>
  <c r="AB784" i="31"/>
  <c r="AC784" i="31" s="1"/>
  <c r="AD784" i="31" s="1"/>
  <c r="AB745" i="31"/>
  <c r="AC745" i="31" s="1"/>
  <c r="AD745" i="31" s="1"/>
  <c r="X685" i="31"/>
  <c r="AB685" i="31" s="1"/>
  <c r="AC685" i="31" s="1"/>
  <c r="AD685" i="31" s="1"/>
  <c r="Y339" i="31"/>
  <c r="X1216" i="31"/>
  <c r="AB1216" i="31" s="1"/>
  <c r="AC1216" i="31" s="1"/>
  <c r="AD1216" i="31" s="1"/>
  <c r="X1184" i="31"/>
  <c r="AB1184" i="31" s="1"/>
  <c r="AC1184" i="31" s="1"/>
  <c r="AD1184" i="31" s="1"/>
  <c r="AB949" i="31"/>
  <c r="AC949" i="31" s="1"/>
  <c r="AD949" i="31" s="1"/>
  <c r="AB857" i="31"/>
  <c r="AC857" i="31" s="1"/>
  <c r="AD857" i="31" s="1"/>
  <c r="AB588" i="31"/>
  <c r="AC588" i="31" s="1"/>
  <c r="AD588" i="31" s="1"/>
  <c r="AB757" i="31"/>
  <c r="AC757" i="31" s="1"/>
  <c r="AD757" i="31" s="1"/>
  <c r="Y725" i="31"/>
  <c r="AB548" i="31"/>
  <c r="AC548" i="31" s="1"/>
  <c r="AD548" i="31" s="1"/>
  <c r="X478" i="31"/>
  <c r="AB478" i="31" s="1"/>
  <c r="AC478" i="31" s="1"/>
  <c r="AD478" i="31" s="1"/>
  <c r="AB291" i="31"/>
  <c r="AC291" i="31" s="1"/>
  <c r="AD291" i="31" s="1"/>
  <c r="Y196" i="31"/>
  <c r="X516" i="31"/>
  <c r="AB516" i="31" s="1"/>
  <c r="AC516" i="31" s="1"/>
  <c r="AD516" i="31" s="1"/>
  <c r="X792" i="31"/>
  <c r="AB792" i="31" s="1"/>
  <c r="AC792" i="31" s="1"/>
  <c r="AD792" i="31" s="1"/>
  <c r="AB729" i="31"/>
  <c r="AC729" i="31" s="1"/>
  <c r="AD729" i="31" s="1"/>
  <c r="Y63" i="31"/>
  <c r="AB1547" i="31"/>
  <c r="AB1348" i="31"/>
  <c r="AC1348" i="31" s="1"/>
  <c r="AD1348" i="31" s="1"/>
  <c r="AB1220" i="31"/>
  <c r="AC1220" i="31" s="1"/>
  <c r="AD1220" i="31" s="1"/>
  <c r="Y1320" i="31"/>
  <c r="Y1288" i="31"/>
  <c r="Y1260" i="31"/>
  <c r="AB1236" i="31"/>
  <c r="AC1236" i="31" s="1"/>
  <c r="AD1236" i="31" s="1"/>
  <c r="AB788" i="31"/>
  <c r="AC788" i="31" s="1"/>
  <c r="AD788" i="31" s="1"/>
  <c r="X933" i="31"/>
  <c r="AB933" i="31" s="1"/>
  <c r="AC933" i="31" s="1"/>
  <c r="AD933" i="31" s="1"/>
  <c r="AB535" i="31"/>
  <c r="AC535" i="31" s="1"/>
  <c r="AD535" i="31" s="1"/>
  <c r="AB657" i="31"/>
  <c r="AC657" i="31" s="1"/>
  <c r="AD657" i="31" s="1"/>
  <c r="AB496" i="31"/>
  <c r="AC496" i="31" s="1"/>
  <c r="AD496" i="31" s="1"/>
  <c r="AB337" i="31"/>
  <c r="AC337" i="31" s="1"/>
  <c r="AD337" i="31" s="1"/>
  <c r="X311" i="31"/>
  <c r="AB311" i="31" s="1"/>
  <c r="AC311" i="31" s="1"/>
  <c r="AD311" i="31" s="1"/>
  <c r="X242" i="31"/>
  <c r="AB242" i="31" s="1"/>
  <c r="AC242" i="31" s="1"/>
  <c r="AD242" i="31" s="1"/>
  <c r="AB126" i="31"/>
  <c r="AC126" i="31" s="1"/>
  <c r="AD126" i="31" s="1"/>
  <c r="AB1447" i="31"/>
  <c r="AC1447" i="31" s="1"/>
  <c r="AD1447" i="31" s="1"/>
  <c r="AB1455" i="31"/>
  <c r="AC1455" i="31" s="1"/>
  <c r="AD1455" i="31" s="1"/>
  <c r="AB1387" i="31"/>
  <c r="AC1387" i="31" s="1"/>
  <c r="AD1387" i="31" s="1"/>
  <c r="AB1556" i="31"/>
  <c r="AC1556" i="31" s="1"/>
  <c r="AD1556" i="31" s="1"/>
  <c r="AB1308" i="31"/>
  <c r="AC1308" i="31" s="1"/>
  <c r="AD1308" i="31" s="1"/>
  <c r="AB160" i="31"/>
  <c r="AC160" i="31" s="1"/>
  <c r="AD160" i="31" s="1"/>
  <c r="AB225" i="31"/>
  <c r="AC225" i="31" s="1"/>
  <c r="AD225" i="31" s="1"/>
  <c r="AB1196" i="31"/>
  <c r="AC1196" i="31" s="1"/>
  <c r="AD1196" i="31" s="1"/>
  <c r="AB986" i="31"/>
  <c r="AC986" i="31" s="1"/>
  <c r="AD986" i="31" s="1"/>
  <c r="AB796" i="31"/>
  <c r="AC796" i="31" s="1"/>
  <c r="AD796" i="31" s="1"/>
  <c r="AB540" i="31"/>
  <c r="AC540" i="31" s="1"/>
  <c r="AD540" i="31" s="1"/>
  <c r="AB665" i="31"/>
  <c r="AC665" i="31" s="1"/>
  <c r="AD665" i="31" s="1"/>
  <c r="AB520" i="31"/>
  <c r="AC520" i="31" s="1"/>
  <c r="AD520" i="31" s="1"/>
  <c r="AB524" i="31"/>
  <c r="AC524" i="31" s="1"/>
  <c r="AD524" i="31" s="1"/>
  <c r="AB278" i="31"/>
  <c r="AC278" i="31" s="1"/>
  <c r="AD278" i="31" s="1"/>
  <c r="AB112" i="31"/>
  <c r="AC112" i="31" s="1"/>
  <c r="AD112" i="31" s="1"/>
  <c r="AB58" i="31"/>
  <c r="AC58" i="31" s="1"/>
  <c r="AD58" i="31" s="1"/>
  <c r="AB472" i="31"/>
  <c r="AC472" i="31" s="1"/>
  <c r="AD472" i="31" s="1"/>
  <c r="AB142" i="31"/>
  <c r="AC142" i="31" s="1"/>
  <c r="AD142" i="31" s="1"/>
  <c r="AB212" i="31"/>
  <c r="AC212" i="31" s="1"/>
  <c r="AD212" i="31" s="1"/>
  <c r="AB101" i="31"/>
  <c r="AC101" i="31" s="1"/>
  <c r="AD101" i="31" s="1"/>
  <c r="AB776" i="31"/>
  <c r="AC776" i="31" s="1"/>
  <c r="AD776" i="31" s="1"/>
  <c r="Y456" i="31"/>
  <c r="AB669" i="31"/>
  <c r="AC669" i="31" s="1"/>
  <c r="AD669" i="31" s="1"/>
  <c r="AB164" i="31"/>
  <c r="AC164" i="31" s="1"/>
  <c r="AD164" i="31" s="1"/>
  <c r="AB176" i="31"/>
  <c r="AC176" i="31" s="1"/>
  <c r="AD176" i="31" s="1"/>
  <c r="AB1391" i="31"/>
  <c r="AC1391" i="31" s="1"/>
  <c r="AD1391" i="31" s="1"/>
  <c r="AB1632" i="31"/>
  <c r="AC1632" i="31" s="1"/>
  <c r="AD1632" i="31" s="1"/>
  <c r="AB1379" i="31"/>
  <c r="AC1379" i="31" s="1"/>
  <c r="AD1379" i="31" s="1"/>
  <c r="AB1624" i="31"/>
  <c r="AC1624" i="31" s="1"/>
  <c r="AD1624" i="31" s="1"/>
  <c r="AB1332" i="31"/>
  <c r="AC1332" i="31" s="1"/>
  <c r="AD1332" i="31" s="1"/>
  <c r="AB1256" i="31"/>
  <c r="AC1256" i="31" s="1"/>
  <c r="AD1256" i="31" s="1"/>
  <c r="AB1208" i="31"/>
  <c r="AC1208" i="31" s="1"/>
  <c r="AD1208" i="31" s="1"/>
  <c r="AB936" i="31"/>
  <c r="AC936" i="31" s="1"/>
  <c r="AD936" i="31" s="1"/>
  <c r="AB833" i="31"/>
  <c r="AC833" i="31" s="1"/>
  <c r="AD833" i="31" s="1"/>
  <c r="AB777" i="31"/>
  <c r="AC777" i="31" s="1"/>
  <c r="AD777" i="31" s="1"/>
  <c r="AB592" i="31"/>
  <c r="AC592" i="31" s="1"/>
  <c r="AD592" i="31" s="1"/>
  <c r="AB402" i="31"/>
  <c r="AC402" i="31" s="1"/>
  <c r="AD402" i="31" s="1"/>
  <c r="AB307" i="31"/>
  <c r="AC307" i="31" s="1"/>
  <c r="AD307" i="31" s="1"/>
  <c r="AB211" i="31"/>
  <c r="AC211" i="31" s="1"/>
  <c r="AD211" i="31" s="1"/>
  <c r="AB768" i="31"/>
  <c r="AC768" i="31" s="1"/>
  <c r="AD768" i="31" s="1"/>
  <c r="AB398" i="31"/>
  <c r="AC398" i="31" s="1"/>
  <c r="AD398" i="31" s="1"/>
  <c r="AB1507" i="31"/>
  <c r="AB1564" i="31"/>
  <c r="AB1511" i="31"/>
  <c r="AC1511" i="31" s="1"/>
  <c r="AD1511" i="31" s="1"/>
  <c r="AB1451" i="31"/>
  <c r="AC1451" i="31" s="1"/>
  <c r="AD1451" i="31" s="1"/>
  <c r="AB1475" i="31"/>
  <c r="AC1475" i="31" s="1"/>
  <c r="AD1475" i="31" s="1"/>
  <c r="AB1204" i="31"/>
  <c r="AC1204" i="31" s="1"/>
  <c r="AD1204" i="31" s="1"/>
  <c r="AB1352" i="31"/>
  <c r="AC1352" i="31" s="1"/>
  <c r="AD1352" i="31" s="1"/>
  <c r="AB1006" i="31"/>
  <c r="AC1006" i="31" s="1"/>
  <c r="AD1006" i="31" s="1"/>
  <c r="AB705" i="31"/>
  <c r="AC705" i="31" s="1"/>
  <c r="AD705" i="31" s="1"/>
  <c r="AB717" i="31"/>
  <c r="AC717" i="31" s="1"/>
  <c r="AD717" i="31" s="1"/>
  <c r="Y424" i="31"/>
  <c r="AB303" i="31"/>
  <c r="AC303" i="31" s="1"/>
  <c r="AD303" i="31" s="1"/>
  <c r="AB144" i="31"/>
  <c r="AC144" i="31" s="1"/>
  <c r="AD144" i="31" s="1"/>
  <c r="AB772" i="31"/>
  <c r="AC772" i="31" s="1"/>
  <c r="AD772" i="31" s="1"/>
  <c r="AB556" i="31"/>
  <c r="AC556" i="31" s="1"/>
  <c r="AD556" i="31" s="1"/>
  <c r="X168" i="31"/>
  <c r="AB168" i="31" s="1"/>
  <c r="AC168" i="31" s="1"/>
  <c r="AD168" i="31" s="1"/>
  <c r="E83" i="42" l="1"/>
  <c r="AC1617" i="31" s="1"/>
  <c r="AD1617" i="31" s="1"/>
  <c r="E84" i="42"/>
  <c r="E77" i="42"/>
  <c r="AC1610" i="31" s="1"/>
  <c r="AD1610" i="31" s="1"/>
  <c r="E78" i="42"/>
  <c r="E79" i="42"/>
  <c r="AC1635" i="31" s="1"/>
  <c r="AD1635" i="31" s="1"/>
  <c r="E80" i="42"/>
  <c r="AC1360" i="31" s="1"/>
  <c r="AD1360" i="31" s="1"/>
  <c r="E81" i="42"/>
  <c r="E82" i="42"/>
  <c r="AC804" i="31" s="1"/>
  <c r="AD804" i="31" s="1"/>
  <c r="E85" i="42"/>
  <c r="AC1648" i="31" s="1"/>
  <c r="AD1648" i="31" s="1"/>
  <c r="E86" i="42"/>
  <c r="AC1660" i="31" s="1"/>
  <c r="AD1660" i="31" s="1"/>
  <c r="E87" i="42"/>
  <c r="AC1653" i="31" s="1"/>
  <c r="AD1653" i="31" s="1"/>
  <c r="E88" i="42"/>
  <c r="AC1657" i="31" s="1"/>
  <c r="AD1657" i="31" s="1"/>
  <c r="E89" i="42"/>
  <c r="AC1673" i="31" s="1"/>
  <c r="AD1673" i="31" s="1"/>
  <c r="E90" i="42"/>
  <c r="AC1574" i="31" s="1"/>
  <c r="AD1574" i="31" s="1"/>
  <c r="E91" i="42"/>
  <c r="AC1695" i="31" s="1"/>
  <c r="AD1695" i="31" s="1"/>
  <c r="E92" i="42"/>
  <c r="AC1706" i="31" s="1"/>
  <c r="AD1706" i="31" s="1"/>
  <c r="E93" i="42"/>
  <c r="AC1685" i="31" s="1"/>
  <c r="AD1685" i="31" s="1"/>
  <c r="E94" i="42"/>
  <c r="AC1691" i="31" s="1"/>
  <c r="AD1691" i="31" s="1"/>
  <c r="E95" i="42"/>
  <c r="AC1690" i="31" s="1"/>
  <c r="AD1690" i="31" s="1"/>
  <c r="E39" i="42"/>
  <c r="AC1408" i="31" s="1"/>
  <c r="AD1408" i="31" s="1"/>
  <c r="AC1618" i="31" l="1"/>
  <c r="AD1618" i="31" s="1"/>
  <c r="AC1619" i="31"/>
  <c r="AD1619" i="31" s="1"/>
  <c r="AC1472" i="31"/>
  <c r="AD1472" i="31" s="1"/>
  <c r="AC1473" i="31"/>
  <c r="AD1473" i="31" s="1"/>
  <c r="AC1641" i="31"/>
  <c r="AD1641" i="31" s="1"/>
  <c r="AC1642" i="31"/>
  <c r="AD1642" i="31" s="1"/>
  <c r="E68" i="42"/>
  <c r="AC1525" i="31" s="1"/>
  <c r="AD1525" i="31" s="1"/>
  <c r="P2" i="31"/>
  <c r="E76" i="42" l="1"/>
  <c r="AC1655" i="31" s="1"/>
  <c r="AD1655" i="31" s="1"/>
  <c r="E74" i="42" l="1"/>
  <c r="AC1651" i="31" s="1"/>
  <c r="AD1651" i="31" s="1"/>
  <c r="E75" i="42"/>
  <c r="AC1652" i="31" s="1"/>
  <c r="AD1652" i="31" s="1"/>
  <c r="Q2" i="31"/>
  <c r="R2" i="31" s="1"/>
  <c r="E29" i="42" l="1"/>
  <c r="AC1523" i="31" s="1"/>
  <c r="AD1523" i="31" s="1"/>
  <c r="E30" i="42" l="1"/>
  <c r="AC1524" i="31" s="1"/>
  <c r="AD1524" i="31" s="1"/>
  <c r="E25" i="42"/>
  <c r="AC1508" i="31" s="1"/>
  <c r="AD1508" i="31" s="1"/>
  <c r="E23" i="42"/>
  <c r="AC1501" i="31" s="1"/>
  <c r="AD1501" i="31" s="1"/>
  <c r="E34" i="42" l="1"/>
  <c r="AC1547" i="31" s="1"/>
  <c r="AD1547" i="31" s="1"/>
  <c r="E55" i="42" l="1"/>
  <c r="AC1375" i="31" s="1"/>
  <c r="AD1375" i="31" s="1"/>
  <c r="E52" i="42"/>
  <c r="AC1372" i="31" s="1"/>
  <c r="AD1372" i="31" s="1"/>
  <c r="E49" i="42"/>
  <c r="AC1369" i="31" s="1"/>
  <c r="AD1369" i="31" s="1"/>
  <c r="E20" i="42" l="1"/>
  <c r="AC1488" i="31" s="1"/>
  <c r="AD1488" i="31" s="1"/>
  <c r="E63" i="42" l="1"/>
  <c r="AC1464" i="31" s="1"/>
  <c r="AD1464" i="31" s="1"/>
  <c r="E62" i="42"/>
  <c r="AC1463" i="31" s="1"/>
  <c r="AD1463" i="31" s="1"/>
  <c r="E61" i="42"/>
  <c r="AC1462" i="31" s="1"/>
  <c r="AD1462" i="31" s="1"/>
  <c r="E32" i="42"/>
  <c r="AC1540" i="31" s="1"/>
  <c r="AD1540" i="31" s="1"/>
  <c r="E27" i="42"/>
  <c r="AC1517" i="31" s="1"/>
  <c r="AD1517" i="31" s="1"/>
  <c r="E16" i="42" l="1"/>
  <c r="E18" i="42"/>
  <c r="AC1569" i="31" s="1"/>
  <c r="AD1569" i="31" s="1"/>
  <c r="E73" i="42"/>
  <c r="AC1579" i="31" s="1"/>
  <c r="AD1579" i="31" s="1"/>
  <c r="E72" i="42"/>
  <c r="AC1572" i="31" s="1"/>
  <c r="AD1572" i="31" s="1"/>
  <c r="AC1563" i="31" l="1"/>
  <c r="AD1563" i="31" s="1"/>
  <c r="AC1564" i="31"/>
  <c r="AD1564" i="31" s="1"/>
  <c r="L6" i="34"/>
  <c r="P12" i="31" l="1"/>
  <c r="P13" i="31"/>
  <c r="P14" i="31"/>
  <c r="P15" i="31"/>
  <c r="P16" i="31"/>
  <c r="P17" i="31"/>
  <c r="P18" i="31"/>
  <c r="P19" i="31"/>
  <c r="P11" i="31"/>
  <c r="P3" i="31"/>
  <c r="P4" i="31"/>
  <c r="P5" i="31"/>
  <c r="P6" i="31"/>
  <c r="P7" i="31"/>
  <c r="P8" i="31"/>
  <c r="P9" i="31"/>
  <c r="P10" i="31"/>
  <c r="J11" i="33" l="1"/>
  <c r="H36" i="34"/>
  <c r="H24" i="34"/>
  <c r="H22" i="34"/>
  <c r="H14" i="34"/>
  <c r="D36" i="34"/>
  <c r="C36" i="34"/>
  <c r="D24" i="34"/>
  <c r="C24" i="34"/>
  <c r="D22" i="34"/>
  <c r="C22" i="34"/>
  <c r="D14" i="34"/>
  <c r="C14" i="34"/>
  <c r="E22" i="42" l="1"/>
  <c r="AC1495" i="31" s="1"/>
  <c r="AD1495" i="31" s="1"/>
  <c r="E71" i="42" l="1"/>
  <c r="AC1544" i="31" s="1"/>
  <c r="AD1544" i="31" s="1"/>
  <c r="Q3" i="31" l="1"/>
  <c r="Q4" i="31"/>
  <c r="Q5" i="31"/>
  <c r="Q6" i="31"/>
  <c r="Q7" i="31"/>
  <c r="Q8" i="31"/>
  <c r="Q9" i="31"/>
  <c r="Q10" i="31"/>
  <c r="Q11" i="31"/>
  <c r="Q12" i="31"/>
  <c r="Q13" i="31"/>
  <c r="Q14" i="31"/>
  <c r="Q15" i="31"/>
  <c r="Q16" i="31"/>
  <c r="Q17" i="31"/>
  <c r="Q18" i="31"/>
  <c r="Q19" i="31"/>
  <c r="R18" i="31" l="1"/>
  <c r="AG18" i="31" s="1"/>
  <c r="R14" i="31"/>
  <c r="R10" i="31"/>
  <c r="R16" i="31"/>
  <c r="AG16" i="31" s="1"/>
  <c r="R12" i="31"/>
  <c r="R4" i="31"/>
  <c r="AG4" i="31" s="1"/>
  <c r="R7" i="31"/>
  <c r="AG7" i="31" s="1"/>
  <c r="R17" i="31"/>
  <c r="AG17" i="31" s="1"/>
  <c r="R8" i="31"/>
  <c r="AG8" i="31" s="1"/>
  <c r="R5" i="31"/>
  <c r="AG5" i="31" s="1"/>
  <c r="R19" i="31"/>
  <c r="AG19" i="31" s="1"/>
  <c r="R15" i="31"/>
  <c r="AG15" i="31" s="1"/>
  <c r="R11" i="31"/>
  <c r="AG11" i="31" s="1"/>
  <c r="R3" i="31"/>
  <c r="AG3" i="31" s="1"/>
  <c r="R13" i="31"/>
  <c r="AG13" i="31" s="1"/>
  <c r="R9" i="31"/>
  <c r="AG9" i="31" s="1"/>
  <c r="R6" i="31"/>
  <c r="W10" i="31" l="1"/>
  <c r="AE10" i="31" s="1"/>
  <c r="AF10" i="31" s="1"/>
  <c r="AG10" i="31"/>
  <c r="U12" i="31"/>
  <c r="AG12" i="31"/>
  <c r="W14" i="31"/>
  <c r="AE14" i="31" s="1"/>
  <c r="AF14" i="31" s="1"/>
  <c r="AG14" i="31"/>
  <c r="W6" i="31"/>
  <c r="AE6" i="31" s="1"/>
  <c r="AF6" i="31" s="1"/>
  <c r="AG6" i="31"/>
  <c r="U4" i="31"/>
  <c r="W4" i="31"/>
  <c r="AE4" i="31" s="1"/>
  <c r="AF4" i="31" s="1"/>
  <c r="T12" i="31"/>
  <c r="S10" i="31"/>
  <c r="Y13" i="31"/>
  <c r="W13" i="31"/>
  <c r="AE13" i="31" s="1"/>
  <c r="AF13" i="31" s="1"/>
  <c r="X17" i="31"/>
  <c r="W17" i="31"/>
  <c r="AE17" i="31" s="1"/>
  <c r="AF17" i="31" s="1"/>
  <c r="Z16" i="31"/>
  <c r="W16" i="31"/>
  <c r="AE16" i="31" s="1"/>
  <c r="AF16" i="31" s="1"/>
  <c r="W5" i="31"/>
  <c r="AE5" i="31" s="1"/>
  <c r="AF5" i="31" s="1"/>
  <c r="T8" i="31"/>
  <c r="W8" i="31"/>
  <c r="AE8" i="31" s="1"/>
  <c r="AF8" i="31" s="1"/>
  <c r="W7" i="31"/>
  <c r="AE7" i="31" s="1"/>
  <c r="AF7" i="31" s="1"/>
  <c r="X18" i="31"/>
  <c r="W18" i="31"/>
  <c r="AE18" i="31" s="1"/>
  <c r="AF18" i="31" s="1"/>
  <c r="W11" i="31"/>
  <c r="AE11" i="31" s="1"/>
  <c r="AF11" i="31" s="1"/>
  <c r="S4" i="31"/>
  <c r="Y4" i="31" s="1"/>
  <c r="S9" i="31"/>
  <c r="Y9" i="31" s="1"/>
  <c r="W9" i="31"/>
  <c r="AE9" i="31" s="1"/>
  <c r="AF9" i="31" s="1"/>
  <c r="U3" i="31"/>
  <c r="W3" i="31"/>
  <c r="AE3" i="31" s="1"/>
  <c r="AF3" i="31" s="1"/>
  <c r="S15" i="31"/>
  <c r="X15" i="31" s="1"/>
  <c r="W15" i="31"/>
  <c r="AE15" i="31" s="1"/>
  <c r="AF15" i="31" s="1"/>
  <c r="W19" i="31"/>
  <c r="AE19" i="31" s="1"/>
  <c r="AF19" i="31" s="1"/>
  <c r="Z12" i="31"/>
  <c r="W12" i="31"/>
  <c r="AE12" i="31" s="1"/>
  <c r="AF12" i="31" s="1"/>
  <c r="V16" i="31"/>
  <c r="S16" i="31"/>
  <c r="Y16" i="31" s="1"/>
  <c r="T16" i="31"/>
  <c r="Z14" i="31"/>
  <c r="S14" i="31"/>
  <c r="Y14" i="31" s="1"/>
  <c r="U16" i="31"/>
  <c r="T14" i="31"/>
  <c r="V14" i="31"/>
  <c r="U14" i="31"/>
  <c r="U13" i="31"/>
  <c r="U10" i="31"/>
  <c r="T10" i="31"/>
  <c r="Y10" i="31"/>
  <c r="Z10" i="31"/>
  <c r="X10" i="31"/>
  <c r="U8" i="31"/>
  <c r="V12" i="31"/>
  <c r="S12" i="31"/>
  <c r="X12" i="31" s="1"/>
  <c r="V10" i="31"/>
  <c r="T9" i="31"/>
  <c r="Z9" i="31"/>
  <c r="U5" i="31"/>
  <c r="Y8" i="31"/>
  <c r="Z5" i="31"/>
  <c r="X8" i="31"/>
  <c r="AB8" i="31" s="1"/>
  <c r="AC8" i="31" s="1"/>
  <c r="AD8" i="31" s="1"/>
  <c r="Z8" i="31"/>
  <c r="T17" i="31"/>
  <c r="S19" i="31"/>
  <c r="X19" i="31" s="1"/>
  <c r="S13" i="31"/>
  <c r="Z17" i="31"/>
  <c r="T4" i="31"/>
  <c r="Y7" i="31"/>
  <c r="Z4" i="31"/>
  <c r="Y17" i="31"/>
  <c r="V7" i="31"/>
  <c r="Z7" i="31"/>
  <c r="X7" i="31"/>
  <c r="U18" i="31"/>
  <c r="V18" i="31"/>
  <c r="S18" i="31"/>
  <c r="Z18" i="31"/>
  <c r="T7" i="31"/>
  <c r="U7" i="31"/>
  <c r="Y18" i="31"/>
  <c r="T18" i="31"/>
  <c r="S7" i="31"/>
  <c r="V4" i="31"/>
  <c r="U17" i="31"/>
  <c r="S17" i="31"/>
  <c r="T13" i="31"/>
  <c r="X13" i="31"/>
  <c r="Z3" i="31"/>
  <c r="S3" i="31"/>
  <c r="X3" i="31" s="1"/>
  <c r="V13" i="31"/>
  <c r="V8" i="31"/>
  <c r="V6" i="31"/>
  <c r="V9" i="31"/>
  <c r="V15" i="31"/>
  <c r="V17" i="31"/>
  <c r="V5" i="31"/>
  <c r="S5" i="31"/>
  <c r="X5" i="31" s="1"/>
  <c r="T5" i="31"/>
  <c r="V11" i="31"/>
  <c r="Y11" i="31"/>
  <c r="S11" i="31"/>
  <c r="U9" i="31"/>
  <c r="V19" i="31"/>
  <c r="T19" i="31"/>
  <c r="T3" i="31"/>
  <c r="V3" i="31"/>
  <c r="Z19" i="31"/>
  <c r="U19" i="31"/>
  <c r="S8" i="31"/>
  <c r="U15" i="31"/>
  <c r="T15" i="31"/>
  <c r="Z15" i="31"/>
  <c r="U11" i="31"/>
  <c r="Z11" i="31"/>
  <c r="T11" i="31"/>
  <c r="X11" i="31"/>
  <c r="Z13" i="31"/>
  <c r="Z6" i="31"/>
  <c r="S6" i="31"/>
  <c r="T6" i="31"/>
  <c r="X6" i="31"/>
  <c r="U6" i="31"/>
  <c r="Y6" i="31"/>
  <c r="Y15" i="31" l="1"/>
  <c r="AB12" i="31"/>
  <c r="AC12" i="31" s="1"/>
  <c r="AD12" i="31" s="1"/>
  <c r="AB5" i="31"/>
  <c r="AC5" i="31" s="1"/>
  <c r="AD5" i="31" s="1"/>
  <c r="AB11" i="31"/>
  <c r="AC11" i="31" s="1"/>
  <c r="AD11" i="31" s="1"/>
  <c r="AB6" i="31"/>
  <c r="AC6" i="31" s="1"/>
  <c r="AD6" i="31" s="1"/>
  <c r="AB13" i="31"/>
  <c r="AC13" i="31" s="1"/>
  <c r="AD13" i="31" s="1"/>
  <c r="AB10" i="31"/>
  <c r="AC10" i="31" s="1"/>
  <c r="AD10" i="31" s="1"/>
  <c r="AB18" i="31"/>
  <c r="AC18" i="31" s="1"/>
  <c r="AD18" i="31" s="1"/>
  <c r="AB3" i="31"/>
  <c r="AC3" i="31" s="1"/>
  <c r="AD3" i="31" s="1"/>
  <c r="AB7" i="31"/>
  <c r="AC7" i="31" s="1"/>
  <c r="AD7" i="31" s="1"/>
  <c r="AB15" i="31"/>
  <c r="AC15" i="31" s="1"/>
  <c r="AD15" i="31" s="1"/>
  <c r="AB19" i="31"/>
  <c r="AC19" i="31" s="1"/>
  <c r="AD19" i="31" s="1"/>
  <c r="AB17" i="31"/>
  <c r="AC17" i="31" s="1"/>
  <c r="AD17" i="31" s="1"/>
  <c r="X4" i="31"/>
  <c r="AB4" i="31" s="1"/>
  <c r="AC4" i="31" s="1"/>
  <c r="AD4" i="31" s="1"/>
  <c r="X14" i="31"/>
  <c r="AB14" i="31" s="1"/>
  <c r="AC14" i="31" s="1"/>
  <c r="AD14" i="31" s="1"/>
  <c r="X9" i="31"/>
  <c r="AB9" i="31" s="1"/>
  <c r="AC9" i="31" s="1"/>
  <c r="AD9" i="31" s="1"/>
  <c r="W2" i="31"/>
  <c r="X16" i="31"/>
  <c r="AB16" i="31" s="1"/>
  <c r="AC16" i="31" s="1"/>
  <c r="AD16" i="31" s="1"/>
  <c r="H45" i="34"/>
  <c r="Y19" i="31"/>
  <c r="Y12" i="31"/>
  <c r="H21" i="34"/>
  <c r="H20" i="34"/>
  <c r="H34" i="34"/>
  <c r="H28" i="34"/>
  <c r="H12" i="34"/>
  <c r="H41" i="34"/>
  <c r="H26" i="34"/>
  <c r="H31" i="34"/>
  <c r="H5" i="34"/>
  <c r="H19" i="34"/>
  <c r="H35" i="34"/>
  <c r="H38" i="34"/>
  <c r="H8" i="34"/>
  <c r="H13" i="34"/>
  <c r="H17" i="34"/>
  <c r="H18" i="34"/>
  <c r="H29" i="34"/>
  <c r="H16" i="34"/>
  <c r="H30" i="34"/>
  <c r="H33" i="34"/>
  <c r="H9" i="34"/>
  <c r="H23" i="34"/>
  <c r="H7" i="34"/>
  <c r="H42" i="34"/>
  <c r="H25" i="34"/>
  <c r="H40" i="34"/>
  <c r="H11" i="34"/>
  <c r="H37" i="34"/>
  <c r="H39" i="34"/>
  <c r="H32" i="34"/>
  <c r="H6" i="34"/>
  <c r="H27" i="34"/>
  <c r="Y3" i="31"/>
  <c r="V2" i="31"/>
  <c r="AG2" i="31"/>
  <c r="Y5" i="31"/>
  <c r="T2" i="31"/>
  <c r="Z2" i="31"/>
  <c r="S2" i="31"/>
  <c r="X2" i="31" s="1"/>
  <c r="U2" i="31"/>
  <c r="Y20" i="34" l="1"/>
  <c r="AB2" i="31"/>
  <c r="H15" i="34"/>
  <c r="H10" i="34"/>
  <c r="V13" i="34"/>
  <c r="U13" i="34"/>
  <c r="AC2" i="31"/>
  <c r="W13" i="34"/>
  <c r="V26" i="34"/>
  <c r="U26" i="34"/>
  <c r="V5" i="34"/>
  <c r="U5" i="34"/>
  <c r="Y2" i="31"/>
  <c r="D39" i="34"/>
  <c r="D16" i="34"/>
  <c r="C16" i="34"/>
  <c r="D38" i="34"/>
  <c r="C38" i="34"/>
  <c r="C39" i="34"/>
  <c r="D17" i="34"/>
  <c r="D32" i="34"/>
  <c r="C32" i="34"/>
  <c r="D28" i="34"/>
  <c r="C28" i="34"/>
  <c r="C30" i="34"/>
  <c r="D6" i="34"/>
  <c r="C6" i="34"/>
  <c r="D34" i="34"/>
  <c r="C34" i="34"/>
  <c r="D35" i="34"/>
  <c r="C35" i="34"/>
  <c r="D21" i="34"/>
  <c r="C21" i="34"/>
  <c r="D30" i="34"/>
  <c r="Y5" i="34"/>
  <c r="W5" i="34"/>
  <c r="Z5" i="34"/>
  <c r="X5" i="34"/>
  <c r="AE2" i="31"/>
  <c r="U31" i="34" s="1"/>
  <c r="X39" i="34"/>
  <c r="W39" i="34"/>
  <c r="Z39" i="34"/>
  <c r="V39" i="34"/>
  <c r="Y39" i="34"/>
  <c r="U39" i="34"/>
  <c r="W26" i="34"/>
  <c r="Z26" i="34"/>
  <c r="Z13" i="34"/>
  <c r="Y26" i="34"/>
  <c r="Y13" i="34"/>
  <c r="X26" i="34"/>
  <c r="X13" i="34"/>
  <c r="E12" i="42"/>
  <c r="AC1494" i="31" s="1"/>
  <c r="AD1494" i="31" s="1"/>
  <c r="E13" i="42"/>
  <c r="AC1427" i="31" s="1"/>
  <c r="AD1427" i="31" s="1"/>
  <c r="E14" i="42"/>
  <c r="E15" i="42"/>
  <c r="AC1522" i="31" s="1"/>
  <c r="AD1522" i="31" s="1"/>
  <c r="E17" i="42"/>
  <c r="AC1552" i="31" s="1"/>
  <c r="AD1552" i="31" s="1"/>
  <c r="E3" i="42"/>
  <c r="AC1504" i="31" s="1"/>
  <c r="AD1504" i="31" s="1"/>
  <c r="E4" i="42"/>
  <c r="AC1539" i="31" s="1"/>
  <c r="AD1539" i="31" s="1"/>
  <c r="E5" i="42"/>
  <c r="AC1509" i="31" s="1"/>
  <c r="AD1509" i="31" s="1"/>
  <c r="E7" i="42"/>
  <c r="AC1546" i="31" s="1"/>
  <c r="AD1546" i="31" s="1"/>
  <c r="E8" i="42"/>
  <c r="AC1565" i="31" s="1"/>
  <c r="AD1565" i="31" s="1"/>
  <c r="E9" i="42"/>
  <c r="E2" i="42"/>
  <c r="AC1529" i="31" l="1"/>
  <c r="AD1529" i="31" s="1"/>
  <c r="AC1530" i="31"/>
  <c r="AD1530" i="31" s="1"/>
  <c r="AC1538" i="31"/>
  <c r="AD1538" i="31" s="1"/>
  <c r="AC1537" i="31"/>
  <c r="AD1537" i="31" s="1"/>
  <c r="AC1543" i="31"/>
  <c r="AD1543" i="31" s="1"/>
  <c r="AC1542" i="31"/>
  <c r="AD1542" i="31" s="1"/>
  <c r="V31" i="34"/>
  <c r="AA26" i="34"/>
  <c r="W31" i="34"/>
  <c r="C7" i="34"/>
  <c r="Y31" i="34"/>
  <c r="D33" i="34"/>
  <c r="D11" i="34"/>
  <c r="D23" i="34"/>
  <c r="C17" i="34"/>
  <c r="C18" i="34"/>
  <c r="X31" i="34"/>
  <c r="Z31" i="34"/>
  <c r="D45" i="34"/>
  <c r="C45" i="34"/>
  <c r="D7" i="34"/>
  <c r="C11" i="34"/>
  <c r="C23" i="34"/>
  <c r="D18" i="34"/>
  <c r="D8" i="34"/>
  <c r="C8" i="34"/>
  <c r="D12" i="34"/>
  <c r="C12" i="34"/>
  <c r="D19" i="34"/>
  <c r="C19" i="34"/>
  <c r="D15" i="34"/>
  <c r="C15" i="34"/>
  <c r="D40" i="34"/>
  <c r="C40" i="34"/>
  <c r="D5" i="34"/>
  <c r="C5" i="34"/>
  <c r="D20" i="34"/>
  <c r="C20" i="34"/>
  <c r="D29" i="34"/>
  <c r="C29" i="34"/>
  <c r="C10" i="34"/>
  <c r="D10" i="34"/>
  <c r="D41" i="34"/>
  <c r="C41" i="34"/>
  <c r="D13" i="34"/>
  <c r="C13" i="34"/>
  <c r="Y18" i="34"/>
  <c r="AF2" i="31"/>
  <c r="H44" i="34" s="1"/>
  <c r="C26" i="34"/>
  <c r="D27" i="34"/>
  <c r="C27" i="34"/>
  <c r="D25" i="34"/>
  <c r="D52" i="40" s="1"/>
  <c r="C25" i="34"/>
  <c r="C52" i="40" s="1"/>
  <c r="D37" i="34"/>
  <c r="C37" i="34"/>
  <c r="D9" i="34"/>
  <c r="C9" i="34"/>
  <c r="AA39" i="34"/>
  <c r="Z18" i="34"/>
  <c r="U18" i="34"/>
  <c r="V18" i="34"/>
  <c r="X18" i="34"/>
  <c r="W18" i="34"/>
  <c r="Z33" i="34"/>
  <c r="W7" i="34"/>
  <c r="X7" i="34"/>
  <c r="Y7" i="34"/>
  <c r="X33" i="34"/>
  <c r="Y33" i="34"/>
  <c r="W33" i="34"/>
  <c r="X6" i="34"/>
  <c r="V6" i="34"/>
  <c r="W6" i="34"/>
  <c r="V33" i="34"/>
  <c r="Z7" i="34"/>
  <c r="Y6" i="34"/>
  <c r="U7" i="34"/>
  <c r="U33" i="34"/>
  <c r="U32" i="34"/>
  <c r="Z6" i="34" l="1"/>
  <c r="Y19" i="34"/>
  <c r="Z32" i="34"/>
  <c r="U20" i="34"/>
  <c r="Z20" i="34"/>
  <c r="X20" i="34"/>
  <c r="W20" i="34"/>
  <c r="V20" i="34"/>
  <c r="C31" i="34"/>
  <c r="W19" i="34"/>
  <c r="AA31" i="34"/>
  <c r="U6" i="34"/>
  <c r="AA33" i="34"/>
  <c r="V7" i="34"/>
  <c r="V8" i="34" s="1"/>
  <c r="V9" i="34" s="1"/>
  <c r="V11" i="34" s="1"/>
  <c r="D31" i="34"/>
  <c r="C33" i="34"/>
  <c r="D42" i="34"/>
  <c r="C42" i="34"/>
  <c r="E5" i="34"/>
  <c r="D26" i="34"/>
  <c r="AD2" i="31"/>
  <c r="V32" i="34"/>
  <c r="V34" i="34" s="1"/>
  <c r="U19" i="34"/>
  <c r="X19" i="34"/>
  <c r="Z19" i="34"/>
  <c r="Y32" i="34"/>
  <c r="V19" i="34"/>
  <c r="X32" i="34"/>
  <c r="W32" i="34"/>
  <c r="P54" i="40"/>
  <c r="R54" i="40"/>
  <c r="T54" i="40"/>
  <c r="V54" i="40"/>
  <c r="AA7" i="34" l="1"/>
  <c r="D44" i="34"/>
  <c r="C44" i="34"/>
  <c r="T3" i="33"/>
  <c r="E11" i="37" l="1"/>
  <c r="B44" i="37"/>
  <c r="B42" i="37"/>
  <c r="B40" i="37"/>
  <c r="B39" i="37"/>
  <c r="B38" i="37"/>
  <c r="B36" i="37"/>
  <c r="B35" i="37"/>
  <c r="B33" i="37"/>
  <c r="B30" i="37"/>
  <c r="B29" i="37"/>
  <c r="B28" i="37"/>
  <c r="B27" i="37"/>
  <c r="B26" i="37"/>
  <c r="B25" i="37"/>
  <c r="B22" i="37"/>
  <c r="B20" i="37"/>
  <c r="B19" i="37"/>
  <c r="B17" i="37"/>
  <c r="B14" i="37"/>
  <c r="B13" i="37"/>
  <c r="B12" i="37"/>
  <c r="B11" i="37"/>
  <c r="B9" i="37"/>
  <c r="O7" i="33" l="1"/>
  <c r="O6" i="33"/>
  <c r="O9" i="33" l="1"/>
  <c r="J7" i="33"/>
  <c r="J9" i="33" s="1"/>
  <c r="P6" i="33"/>
  <c r="P7" i="33" s="1"/>
  <c r="P9" i="33" s="1"/>
  <c r="N6" i="33"/>
  <c r="N7" i="33" s="1"/>
  <c r="N9" i="33" s="1"/>
  <c r="M6" i="33"/>
  <c r="M7" i="33" s="1"/>
  <c r="M9" i="33" s="1"/>
  <c r="L6" i="33"/>
  <c r="L7" i="33" s="1"/>
  <c r="L9" i="33" s="1"/>
  <c r="K6" i="33"/>
  <c r="K7" i="33" s="1"/>
  <c r="K9" i="33" s="1"/>
  <c r="J6" i="33"/>
  <c r="P26" i="34" l="1"/>
  <c r="O26" i="34"/>
  <c r="O13" i="34"/>
  <c r="N26" i="34"/>
  <c r="L26" i="34"/>
  <c r="Q26" i="34"/>
  <c r="M26" i="34"/>
  <c r="Q18" i="34"/>
  <c r="M18" i="34"/>
  <c r="P18" i="34"/>
  <c r="L18" i="34"/>
  <c r="O18" i="34"/>
  <c r="N18" i="34"/>
  <c r="L5" i="34"/>
  <c r="Q13" i="34"/>
  <c r="L13" i="34"/>
  <c r="P13" i="34"/>
  <c r="N13" i="34"/>
  <c r="M13" i="34"/>
  <c r="N5" i="34"/>
  <c r="Q5" i="34"/>
  <c r="M5" i="34"/>
  <c r="P5" i="34"/>
  <c r="O5" i="34"/>
  <c r="L20" i="34" l="1"/>
  <c r="E54" i="38"/>
  <c r="R26" i="34"/>
  <c r="R18" i="34"/>
  <c r="M20" i="34"/>
  <c r="N20" i="34"/>
  <c r="AA13" i="34"/>
  <c r="O20" i="34"/>
  <c r="Q20" i="34"/>
  <c r="AA18" i="34"/>
  <c r="P20" i="34"/>
  <c r="AA5" i="34"/>
  <c r="R13" i="34"/>
  <c r="R5" i="34"/>
  <c r="U8" i="34" l="1"/>
  <c r="U9" i="34" s="1"/>
  <c r="N6" i="34"/>
  <c r="N19" i="34"/>
  <c r="N21" i="34" s="1"/>
  <c r="N22" i="34" s="1"/>
  <c r="N24" i="34" s="1"/>
  <c r="W21" i="34"/>
  <c r="W22" i="34" s="1"/>
  <c r="W24" i="34" s="1"/>
  <c r="O19" i="34"/>
  <c r="O21" i="34" s="1"/>
  <c r="O22" i="34" s="1"/>
  <c r="O24" i="34" s="1"/>
  <c r="Q19" i="34"/>
  <c r="Q21" i="34" s="1"/>
  <c r="Q22" i="34" s="1"/>
  <c r="Q24" i="34" s="1"/>
  <c r="L19" i="34"/>
  <c r="L21" i="34" s="1"/>
  <c r="L22" i="34" s="1"/>
  <c r="L24" i="34" s="1"/>
  <c r="M6" i="34"/>
  <c r="D46" i="34"/>
  <c r="X8" i="34"/>
  <c r="X9" i="34" s="1"/>
  <c r="X11" i="34" s="1"/>
  <c r="E45" i="34"/>
  <c r="F45" i="34" s="1"/>
  <c r="Y21" i="34"/>
  <c r="Y22" i="34" s="1"/>
  <c r="Y24" i="34" s="1"/>
  <c r="E44" i="34"/>
  <c r="D53" i="38" s="1"/>
  <c r="C46" i="34"/>
  <c r="E55" i="38" s="1"/>
  <c r="P6" i="34"/>
  <c r="P19" i="34"/>
  <c r="P21" i="34" s="1"/>
  <c r="P22" i="34" s="1"/>
  <c r="P24" i="34" s="1"/>
  <c r="M19" i="34"/>
  <c r="M21" i="34" s="1"/>
  <c r="H46" i="34"/>
  <c r="E52" i="40"/>
  <c r="A52" i="40" s="1"/>
  <c r="C51" i="40"/>
  <c r="D51" i="40"/>
  <c r="X21" i="34"/>
  <c r="X22" i="34" s="1"/>
  <c r="Q6" i="34"/>
  <c r="O6" i="34"/>
  <c r="Z21" i="34"/>
  <c r="Z22" i="34" s="1"/>
  <c r="Z24" i="34" s="1"/>
  <c r="E42" i="38"/>
  <c r="E33" i="34"/>
  <c r="D42" i="38" s="1"/>
  <c r="E48" i="38"/>
  <c r="E39" i="34"/>
  <c r="D48" i="38" s="1"/>
  <c r="E50" i="38"/>
  <c r="E41" i="34"/>
  <c r="D50" i="38" s="1"/>
  <c r="E32" i="38"/>
  <c r="E23" i="34"/>
  <c r="D32" i="38" s="1"/>
  <c r="E45" i="38"/>
  <c r="E36" i="34"/>
  <c r="D45" i="38" s="1"/>
  <c r="E53" i="38"/>
  <c r="E27" i="38"/>
  <c r="E18" i="34"/>
  <c r="D27" i="38" s="1"/>
  <c r="E36" i="38"/>
  <c r="E27" i="34"/>
  <c r="D36" i="38" s="1"/>
  <c r="E46" i="38"/>
  <c r="E37" i="34"/>
  <c r="D46" i="38" s="1"/>
  <c r="E51" i="38"/>
  <c r="E42" i="34"/>
  <c r="D51" i="38" s="1"/>
  <c r="E39" i="38"/>
  <c r="E30" i="34"/>
  <c r="D39" i="38" s="1"/>
  <c r="E37" i="38"/>
  <c r="E28" i="34"/>
  <c r="D37" i="38" s="1"/>
  <c r="E21" i="38"/>
  <c r="E12" i="34"/>
  <c r="D21" i="38" s="1"/>
  <c r="E43" i="38"/>
  <c r="E34" i="34"/>
  <c r="D43" i="38" s="1"/>
  <c r="E15" i="38"/>
  <c r="E6" i="34"/>
  <c r="D15" i="38" s="1"/>
  <c r="E33" i="38"/>
  <c r="E24" i="34"/>
  <c r="D33" i="38" s="1"/>
  <c r="E17" i="38"/>
  <c r="E8" i="34"/>
  <c r="D17" i="38" s="1"/>
  <c r="E35" i="38"/>
  <c r="E26" i="34"/>
  <c r="D35" i="38" s="1"/>
  <c r="E29" i="38"/>
  <c r="E20" i="34"/>
  <c r="D29" i="38" s="1"/>
  <c r="E47" i="38"/>
  <c r="E38" i="34"/>
  <c r="D47" i="38" s="1"/>
  <c r="E19" i="38"/>
  <c r="E10" i="34"/>
  <c r="D19" i="38" s="1"/>
  <c r="E34" i="38"/>
  <c r="E25" i="34"/>
  <c r="D34" i="38" s="1"/>
  <c r="E25" i="38"/>
  <c r="E16" i="34"/>
  <c r="D25" i="38" s="1"/>
  <c r="E28" i="38"/>
  <c r="E19" i="34"/>
  <c r="D28" i="38" s="1"/>
  <c r="E31" i="38"/>
  <c r="E22" i="34"/>
  <c r="D31" i="38" s="1"/>
  <c r="E16" i="38"/>
  <c r="E7" i="34"/>
  <c r="D16" i="38" s="1"/>
  <c r="E49" i="38"/>
  <c r="E40" i="34"/>
  <c r="D49" i="38" s="1"/>
  <c r="E23" i="38"/>
  <c r="E14" i="34"/>
  <c r="D23" i="38" s="1"/>
  <c r="E18" i="38"/>
  <c r="E9" i="34"/>
  <c r="D18" i="38" s="1"/>
  <c r="E30" i="38"/>
  <c r="E21" i="34"/>
  <c r="D30" i="38" s="1"/>
  <c r="E14" i="38"/>
  <c r="C43" i="34"/>
  <c r="E52" i="38" s="1"/>
  <c r="E22" i="38"/>
  <c r="E13" i="34"/>
  <c r="D22" i="38" s="1"/>
  <c r="E20" i="38"/>
  <c r="E11" i="34"/>
  <c r="D20" i="38" s="1"/>
  <c r="E38" i="38"/>
  <c r="E29" i="34"/>
  <c r="D38" i="38" s="1"/>
  <c r="E24" i="38"/>
  <c r="E15" i="34"/>
  <c r="D24" i="38" s="1"/>
  <c r="E40" i="38"/>
  <c r="E31" i="34"/>
  <c r="D40" i="38" s="1"/>
  <c r="E44" i="38"/>
  <c r="E35" i="34"/>
  <c r="D44" i="38" s="1"/>
  <c r="E41" i="38"/>
  <c r="E32" i="34"/>
  <c r="D41" i="38" s="1"/>
  <c r="E26" i="38"/>
  <c r="E17" i="34"/>
  <c r="D26" i="38" s="1"/>
  <c r="O7" i="34"/>
  <c r="M7" i="34"/>
  <c r="N7" i="34"/>
  <c r="Z8" i="34"/>
  <c r="Z9" i="34" s="1"/>
  <c r="Z11" i="34" s="1"/>
  <c r="L7" i="34"/>
  <c r="W8" i="34"/>
  <c r="W9" i="34" s="1"/>
  <c r="R20" i="34"/>
  <c r="Q7" i="34"/>
  <c r="P7" i="34"/>
  <c r="D43" i="34"/>
  <c r="H43" i="34"/>
  <c r="H47" i="34" s="1"/>
  <c r="W11" i="34" l="1"/>
  <c r="D47" i="34"/>
  <c r="L8" i="34"/>
  <c r="L9" i="34" s="1"/>
  <c r="L11" i="34" s="1"/>
  <c r="C47" i="34"/>
  <c r="E56" i="38" s="1"/>
  <c r="D54" i="38"/>
  <c r="C54" i="38" s="1"/>
  <c r="H54" i="38" s="1"/>
  <c r="Y34" i="34"/>
  <c r="Y35" i="34" s="1"/>
  <c r="Y37" i="34" s="1"/>
  <c r="Y8" i="34"/>
  <c r="Y9" i="34" s="1"/>
  <c r="Y11" i="34" s="1"/>
  <c r="N8" i="34"/>
  <c r="N9" i="34" s="1"/>
  <c r="N11" i="34" s="1"/>
  <c r="P8" i="34"/>
  <c r="P9" i="34" s="1"/>
  <c r="P11" i="34" s="1"/>
  <c r="U11" i="34"/>
  <c r="M8" i="34"/>
  <c r="M9" i="34" s="1"/>
  <c r="M11" i="34" s="1"/>
  <c r="AA6" i="34"/>
  <c r="R19" i="34"/>
  <c r="R21" i="34" s="1"/>
  <c r="R22" i="34" s="1"/>
  <c r="R24" i="34" s="1"/>
  <c r="E46" i="34"/>
  <c r="F44" i="34"/>
  <c r="D46" i="37" s="1"/>
  <c r="E53" i="40"/>
  <c r="N30" i="41"/>
  <c r="N31" i="41" s="1"/>
  <c r="X24" i="34"/>
  <c r="C54" i="40"/>
  <c r="D30" i="41"/>
  <c r="D31" i="41" s="1"/>
  <c r="M22" i="34"/>
  <c r="M24" i="34" s="1"/>
  <c r="U21" i="34"/>
  <c r="U22" i="34" s="1"/>
  <c r="U24" i="34" s="1"/>
  <c r="P30" i="41"/>
  <c r="P31" i="41" s="1"/>
  <c r="Z34" i="34"/>
  <c r="Z35" i="34" s="1"/>
  <c r="H30" i="41"/>
  <c r="H31" i="41" s="1"/>
  <c r="W34" i="34"/>
  <c r="W35" i="34" s="1"/>
  <c r="AA32" i="34"/>
  <c r="U34" i="34"/>
  <c r="U35" i="34" s="1"/>
  <c r="O30" i="41"/>
  <c r="O31" i="41" s="1"/>
  <c r="F30" i="41"/>
  <c r="F31" i="41" s="1"/>
  <c r="M30" i="41"/>
  <c r="M31" i="41" s="1"/>
  <c r="E51" i="40"/>
  <c r="A51" i="40" s="1"/>
  <c r="V35" i="34"/>
  <c r="E30" i="41"/>
  <c r="E31" i="41" s="1"/>
  <c r="X34" i="34"/>
  <c r="X35" i="34" s="1"/>
  <c r="AA20" i="34"/>
  <c r="D54" i="40"/>
  <c r="R6" i="34"/>
  <c r="Q8" i="34"/>
  <c r="Q9" i="34" s="1"/>
  <c r="Q11" i="34" s="1"/>
  <c r="AA19" i="34"/>
  <c r="V21" i="34"/>
  <c r="V22" i="34" s="1"/>
  <c r="V24" i="34" s="1"/>
  <c r="O8" i="34"/>
  <c r="O9" i="34" s="1"/>
  <c r="O11" i="34" s="1"/>
  <c r="C47" i="38"/>
  <c r="F47" i="38" s="1"/>
  <c r="G47" i="38" s="1"/>
  <c r="C35" i="38"/>
  <c r="H35" i="38" s="1"/>
  <c r="C33" i="38"/>
  <c r="F33" i="38" s="1"/>
  <c r="G33" i="38" s="1"/>
  <c r="C43" i="38"/>
  <c r="H43" i="38" s="1"/>
  <c r="C37" i="38"/>
  <c r="H37" i="38" s="1"/>
  <c r="C51" i="38"/>
  <c r="F51" i="38" s="1"/>
  <c r="G51" i="38" s="1"/>
  <c r="C36" i="38"/>
  <c r="H36" i="38" s="1"/>
  <c r="C53" i="38"/>
  <c r="H53" i="38" s="1"/>
  <c r="C32" i="38"/>
  <c r="F32" i="38" s="1"/>
  <c r="G32" i="38" s="1"/>
  <c r="C48" i="38"/>
  <c r="F48" i="38" s="1"/>
  <c r="G48" i="38" s="1"/>
  <c r="C18" i="38"/>
  <c r="H18" i="38" s="1"/>
  <c r="C49" i="38"/>
  <c r="H49" i="38" s="1"/>
  <c r="C31" i="38"/>
  <c r="F31" i="38" s="1"/>
  <c r="G31" i="38" s="1"/>
  <c r="C41" i="38"/>
  <c r="H41" i="38" s="1"/>
  <c r="C40" i="38"/>
  <c r="H40" i="38" s="1"/>
  <c r="C38" i="38"/>
  <c r="F38" i="38" s="1"/>
  <c r="G38" i="38" s="1"/>
  <c r="C22" i="38"/>
  <c r="F22" i="38" s="1"/>
  <c r="G22" i="38" s="1"/>
  <c r="C30" i="38"/>
  <c r="F30" i="38" s="1"/>
  <c r="G30" i="38" s="1"/>
  <c r="C23" i="38"/>
  <c r="F23" i="38" s="1"/>
  <c r="G23" i="38" s="1"/>
  <c r="C16" i="38"/>
  <c r="H16" i="38" s="1"/>
  <c r="C28" i="38"/>
  <c r="F28" i="38" s="1"/>
  <c r="G28" i="38" s="1"/>
  <c r="C25" i="38"/>
  <c r="F25" i="38" s="1"/>
  <c r="G25" i="38" s="1"/>
  <c r="C19" i="38"/>
  <c r="C29" i="38"/>
  <c r="F29" i="38" s="1"/>
  <c r="G29" i="38" s="1"/>
  <c r="C17" i="38"/>
  <c r="H17" i="38" s="1"/>
  <c r="C15" i="38"/>
  <c r="H15" i="38" s="1"/>
  <c r="C21" i="38"/>
  <c r="F21" i="38" s="1"/>
  <c r="G21" i="38" s="1"/>
  <c r="C39" i="38"/>
  <c r="F39" i="38" s="1"/>
  <c r="G39" i="38" s="1"/>
  <c r="C46" i="38"/>
  <c r="F46" i="38" s="1"/>
  <c r="G46" i="38" s="1"/>
  <c r="C27" i="38"/>
  <c r="F27" i="38" s="1"/>
  <c r="G27" i="38" s="1"/>
  <c r="C45" i="38"/>
  <c r="H45" i="38" s="1"/>
  <c r="C50" i="38"/>
  <c r="F50" i="38" s="1"/>
  <c r="G50" i="38" s="1"/>
  <c r="C42" i="38"/>
  <c r="F42" i="38" s="1"/>
  <c r="G42" i="38" s="1"/>
  <c r="C26" i="38"/>
  <c r="F26" i="38" s="1"/>
  <c r="G26" i="38" s="1"/>
  <c r="C44" i="38"/>
  <c r="H44" i="38" s="1"/>
  <c r="C24" i="38"/>
  <c r="F24" i="38" s="1"/>
  <c r="G24" i="38" s="1"/>
  <c r="C20" i="38"/>
  <c r="F20" i="38" s="1"/>
  <c r="G20" i="38" s="1"/>
  <c r="C34" i="38"/>
  <c r="H34" i="38" s="1"/>
  <c r="D14" i="38"/>
  <c r="C14" i="38" s="1"/>
  <c r="E43" i="34"/>
  <c r="D52" i="38" s="1"/>
  <c r="C52" i="38" s="1"/>
  <c r="R7" i="34"/>
  <c r="F19" i="38" l="1"/>
  <c r="G19" i="38" s="1"/>
  <c r="H19" i="38"/>
  <c r="M56" i="41"/>
  <c r="M57" i="41" s="1"/>
  <c r="F52" i="38"/>
  <c r="G52" i="38" s="1"/>
  <c r="H52" i="38"/>
  <c r="F46" i="34"/>
  <c r="D55" i="38"/>
  <c r="C55" i="38" s="1"/>
  <c r="G30" i="41"/>
  <c r="G31" i="41" s="1"/>
  <c r="F54" i="38"/>
  <c r="G54" i="38" s="1"/>
  <c r="F43" i="38"/>
  <c r="G43" i="38" s="1"/>
  <c r="AA34" i="34"/>
  <c r="AA35" i="34" s="1"/>
  <c r="AA37" i="34" s="1"/>
  <c r="C30" i="41"/>
  <c r="C31" i="41" s="1"/>
  <c r="K30" i="41"/>
  <c r="K31" i="41" s="1"/>
  <c r="E54" i="40"/>
  <c r="AA21" i="34"/>
  <c r="AA8" i="34"/>
  <c r="AA9" i="34" s="1"/>
  <c r="AA11" i="34" s="1"/>
  <c r="H39" i="38"/>
  <c r="F41" i="38"/>
  <c r="G41" i="38" s="1"/>
  <c r="H50" i="38"/>
  <c r="F35" i="38"/>
  <c r="G35" i="38" s="1"/>
  <c r="H27" i="38"/>
  <c r="E47" i="34"/>
  <c r="H29" i="38"/>
  <c r="D56" i="41"/>
  <c r="D57" i="41" s="1"/>
  <c r="U37" i="34"/>
  <c r="X37" i="34"/>
  <c r="K56" i="41"/>
  <c r="K57" i="41" s="1"/>
  <c r="V37" i="34"/>
  <c r="F56" i="41"/>
  <c r="F57" i="41" s="1"/>
  <c r="O56" i="41"/>
  <c r="O57" i="41" s="1"/>
  <c r="Z37" i="34"/>
  <c r="W37" i="34"/>
  <c r="H56" i="41"/>
  <c r="H57" i="41" s="1"/>
  <c r="H24" i="38"/>
  <c r="F16" i="38"/>
  <c r="G16" i="38" s="1"/>
  <c r="F36" i="38"/>
  <c r="G36" i="38" s="1"/>
  <c r="F17" i="38"/>
  <c r="G17" i="38" s="1"/>
  <c r="H46" i="38"/>
  <c r="H48" i="38"/>
  <c r="H51" i="38"/>
  <c r="H42" i="38"/>
  <c r="H38" i="38"/>
  <c r="H33" i="38"/>
  <c r="F18" i="38"/>
  <c r="G18" i="38" s="1"/>
  <c r="L30" i="41"/>
  <c r="L31" i="41" s="1"/>
  <c r="R8" i="34"/>
  <c r="R9" i="34" s="1"/>
  <c r="R11" i="34" s="1"/>
  <c r="H31" i="38"/>
  <c r="H28" i="38"/>
  <c r="H22" i="38"/>
  <c r="F45" i="38"/>
  <c r="G45" i="38" s="1"/>
  <c r="H21" i="38"/>
  <c r="H32" i="38"/>
  <c r="F37" i="38"/>
  <c r="G37" i="38" s="1"/>
  <c r="H47" i="38"/>
  <c r="F34" i="38"/>
  <c r="G34" i="38" s="1"/>
  <c r="F44" i="38"/>
  <c r="G44" i="38" s="1"/>
  <c r="F53" i="38"/>
  <c r="G53" i="38" s="1"/>
  <c r="H25" i="38"/>
  <c r="F49" i="38"/>
  <c r="G49" i="38" s="1"/>
  <c r="H30" i="38"/>
  <c r="F15" i="38"/>
  <c r="G15" i="38" s="1"/>
  <c r="H26" i="38"/>
  <c r="H20" i="38"/>
  <c r="H23" i="38"/>
  <c r="F40" i="38"/>
  <c r="G40" i="38" s="1"/>
  <c r="F14" i="38"/>
  <c r="G14" i="38" s="1"/>
  <c r="H14" i="38"/>
  <c r="F46" i="37"/>
  <c r="E46" i="37"/>
  <c r="AA22" i="34" l="1"/>
  <c r="AA24" i="34" s="1"/>
  <c r="F55" i="38"/>
  <c r="G55" i="38" s="1"/>
  <c r="H55" i="38"/>
  <c r="F47" i="34"/>
  <c r="D56" i="38"/>
  <c r="C56" i="38" s="1"/>
  <c r="L261" i="23"/>
  <c r="F56" i="38" l="1"/>
  <c r="G56" i="38" s="1"/>
  <c r="H56" i="38"/>
  <c r="L33" i="24"/>
  <c r="L34" i="24"/>
  <c r="L35" i="24"/>
  <c r="L36" i="24"/>
  <c r="L37" i="24"/>
  <c r="L38" i="24"/>
  <c r="L25" i="24"/>
  <c r="L26" i="24"/>
  <c r="L27" i="24"/>
  <c r="L28" i="24"/>
  <c r="L29" i="24"/>
  <c r="L32" i="24"/>
  <c r="L13" i="24" l="1"/>
  <c r="L14" i="24"/>
  <c r="L15" i="24"/>
  <c r="L16" i="24"/>
  <c r="L17" i="24"/>
  <c r="L18" i="24"/>
  <c r="L19" i="24"/>
  <c r="L20" i="24"/>
  <c r="L21" i="24"/>
  <c r="L22" i="24"/>
  <c r="L23" i="24"/>
  <c r="L24" i="24"/>
  <c r="L30" i="24"/>
  <c r="L31" i="24"/>
  <c r="L39" i="24"/>
  <c r="L40" i="24"/>
  <c r="L41" i="24"/>
  <c r="L42" i="24"/>
  <c r="L43" i="24"/>
  <c r="L44" i="24"/>
  <c r="L45" i="24"/>
  <c r="L46" i="24"/>
  <c r="L47" i="24"/>
  <c r="L48" i="24"/>
  <c r="L60" i="24"/>
  <c r="L59" i="24"/>
  <c r="L58" i="24"/>
  <c r="L57" i="24"/>
  <c r="L56" i="24"/>
  <c r="L55" i="24"/>
  <c r="L54" i="24"/>
  <c r="L53" i="24"/>
  <c r="L52" i="24"/>
  <c r="L51" i="24"/>
  <c r="L50" i="24"/>
  <c r="L49" i="24"/>
  <c r="L12" i="24"/>
  <c r="L11" i="24"/>
  <c r="L10" i="24"/>
  <c r="L32" i="30"/>
  <c r="L31" i="30"/>
  <c r="L30" i="30"/>
  <c r="L29" i="30"/>
  <c r="L28" i="30"/>
  <c r="L27" i="30"/>
  <c r="L26" i="30"/>
  <c r="L25" i="30"/>
  <c r="L24" i="30"/>
  <c r="L23" i="30"/>
  <c r="L22" i="30"/>
  <c r="L21" i="30"/>
  <c r="L20" i="30"/>
  <c r="L19" i="30"/>
  <c r="L18" i="30"/>
  <c r="L17" i="30"/>
  <c r="L16" i="30"/>
  <c r="L15" i="30"/>
  <c r="L14" i="30"/>
  <c r="L13" i="30"/>
  <c r="L12" i="30"/>
  <c r="L11" i="30"/>
  <c r="L10" i="30"/>
  <c r="L32" i="29"/>
  <c r="L31" i="29"/>
  <c r="L30" i="29"/>
  <c r="L29" i="29"/>
  <c r="L28" i="29"/>
  <c r="L27" i="29"/>
  <c r="L26" i="29"/>
  <c r="L25" i="29"/>
  <c r="L24" i="29"/>
  <c r="L23" i="29"/>
  <c r="L22" i="29"/>
  <c r="L21" i="29"/>
  <c r="L20" i="29"/>
  <c r="L19" i="29"/>
  <c r="L18" i="29"/>
  <c r="L17" i="29"/>
  <c r="L16" i="29"/>
  <c r="L15" i="29"/>
  <c r="L14" i="29"/>
  <c r="L13" i="29"/>
  <c r="L12" i="29"/>
  <c r="L11" i="29"/>
  <c r="L10" i="29"/>
  <c r="L170" i="1"/>
  <c r="L152" i="1"/>
  <c r="L153" i="1"/>
  <c r="L154" i="1"/>
  <c r="L155" i="1"/>
  <c r="L156" i="1"/>
  <c r="L157" i="1"/>
  <c r="L158" i="1"/>
  <c r="L159" i="1"/>
  <c r="L160" i="1"/>
  <c r="L161" i="1"/>
  <c r="L162" i="1"/>
  <c r="L163" i="1"/>
  <c r="L164" i="1"/>
  <c r="L165" i="1"/>
  <c r="L166" i="1"/>
  <c r="L167" i="1"/>
  <c r="L168" i="1"/>
  <c r="L169"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99" i="1"/>
  <c r="L100" i="1"/>
  <c r="L101" i="1"/>
  <c r="L102" i="1"/>
  <c r="L103" i="1"/>
  <c r="L104" i="1"/>
  <c r="L105" i="1"/>
  <c r="L106" i="1"/>
  <c r="L107" i="1"/>
  <c r="L98"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49" i="1"/>
  <c r="L28" i="1"/>
  <c r="L10" i="1"/>
  <c r="L11" i="1"/>
  <c r="L12" i="1"/>
  <c r="L13" i="1"/>
  <c r="L14" i="1"/>
  <c r="L15" i="1"/>
  <c r="L16" i="1"/>
  <c r="L17" i="1"/>
  <c r="L18" i="1"/>
  <c r="L19" i="1"/>
  <c r="L20" i="1"/>
  <c r="L21" i="1"/>
  <c r="L22" i="1"/>
  <c r="L23" i="1"/>
  <c r="L24" i="1"/>
  <c r="L25" i="1"/>
  <c r="L26" i="1"/>
  <c r="L27" i="1"/>
  <c r="L9" i="1"/>
  <c r="L14" i="3" l="1"/>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88" i="3"/>
  <c r="L87" i="3"/>
  <c r="L86" i="3"/>
  <c r="L85" i="3"/>
  <c r="L84" i="3"/>
  <c r="L83" i="3"/>
  <c r="L82" i="3"/>
  <c r="L81" i="3"/>
  <c r="L80" i="3"/>
  <c r="L79" i="3"/>
  <c r="L78" i="3"/>
  <c r="L77" i="3"/>
  <c r="L13" i="3"/>
  <c r="L12" i="3"/>
  <c r="L11" i="3"/>
  <c r="L10" i="3"/>
  <c r="L32" i="12"/>
  <c r="L31" i="12"/>
  <c r="L30" i="12"/>
  <c r="L29" i="12"/>
  <c r="L28" i="12"/>
  <c r="L27" i="12"/>
  <c r="L26" i="12"/>
  <c r="L25" i="12"/>
  <c r="L24" i="12"/>
  <c r="L23" i="12"/>
  <c r="L22" i="12"/>
  <c r="L21" i="12"/>
  <c r="L20" i="12"/>
  <c r="L19" i="12"/>
  <c r="L18" i="12"/>
  <c r="L17" i="12"/>
  <c r="L16" i="12"/>
  <c r="L15" i="12"/>
  <c r="L14" i="12"/>
  <c r="L13" i="12"/>
  <c r="L12" i="12"/>
  <c r="L11" i="12"/>
  <c r="L10" i="12"/>
  <c r="L32" i="9"/>
  <c r="L31" i="9"/>
  <c r="L30" i="9"/>
  <c r="L29" i="9"/>
  <c r="L28" i="9"/>
  <c r="L27" i="9"/>
  <c r="L26" i="9"/>
  <c r="L25" i="9"/>
  <c r="L24" i="9"/>
  <c r="L23" i="9"/>
  <c r="L22" i="9"/>
  <c r="L21" i="9"/>
  <c r="L20" i="9"/>
  <c r="L19" i="9"/>
  <c r="L18" i="9"/>
  <c r="L17" i="9"/>
  <c r="L16" i="9"/>
  <c r="L15" i="9"/>
  <c r="L14" i="9"/>
  <c r="L13" i="9"/>
  <c r="L12" i="9"/>
  <c r="L11" i="9"/>
  <c r="L10" i="9"/>
  <c r="L32" i="28"/>
  <c r="L31" i="28"/>
  <c r="L30" i="28"/>
  <c r="L29" i="28"/>
  <c r="L28" i="28"/>
  <c r="L27" i="28"/>
  <c r="L26" i="28"/>
  <c r="L25" i="28"/>
  <c r="L24" i="28"/>
  <c r="L23" i="28"/>
  <c r="L22" i="28"/>
  <c r="L21" i="28"/>
  <c r="L20" i="28"/>
  <c r="L19" i="28"/>
  <c r="L18" i="28"/>
  <c r="L17" i="28"/>
  <c r="L16" i="28"/>
  <c r="L15" i="28"/>
  <c r="L14" i="28"/>
  <c r="L13" i="28"/>
  <c r="L12" i="28"/>
  <c r="L11" i="28"/>
  <c r="L10" i="28"/>
  <c r="L382" i="23" l="1"/>
  <c r="L381" i="23"/>
  <c r="L380" i="23"/>
  <c r="L379" i="23"/>
  <c r="L377" i="23"/>
  <c r="L378" i="23"/>
  <c r="L376" i="23"/>
  <c r="L350" i="23"/>
  <c r="L306" i="23"/>
  <c r="L307" i="23"/>
  <c r="L308" i="23"/>
  <c r="L309" i="23"/>
  <c r="L310" i="23"/>
  <c r="L311" i="23"/>
  <c r="L312" i="23"/>
  <c r="L313" i="23"/>
  <c r="L314" i="23"/>
  <c r="L315" i="23"/>
  <c r="L316" i="23"/>
  <c r="L317" i="23"/>
  <c r="L318" i="23"/>
  <c r="L319" i="23"/>
  <c r="L320" i="23"/>
  <c r="L321" i="23"/>
  <c r="L322" i="23"/>
  <c r="L323" i="23"/>
  <c r="L324" i="23"/>
  <c r="L325" i="23"/>
  <c r="L326" i="23"/>
  <c r="L327" i="23"/>
  <c r="L328" i="23"/>
  <c r="L329" i="23"/>
  <c r="L330" i="23"/>
  <c r="L331" i="23"/>
  <c r="L332" i="23"/>
  <c r="L333" i="23"/>
  <c r="L334" i="23"/>
  <c r="L335" i="23"/>
  <c r="L336" i="23"/>
  <c r="L337" i="23"/>
  <c r="L338" i="23"/>
  <c r="L339" i="23"/>
  <c r="L340" i="23"/>
  <c r="L341" i="23"/>
  <c r="L342" i="23"/>
  <c r="L343" i="23"/>
  <c r="L344" i="23"/>
  <c r="L345" i="23"/>
  <c r="L346" i="23"/>
  <c r="L347" i="23"/>
  <c r="L348" i="23"/>
  <c r="L349" i="23"/>
  <c r="L305" i="23"/>
  <c r="L262" i="23"/>
  <c r="L263" i="23"/>
  <c r="L264" i="23"/>
  <c r="L265" i="23"/>
  <c r="L266" i="23"/>
  <c r="L267" i="23"/>
  <c r="L268" i="23"/>
  <c r="L269" i="23"/>
  <c r="L270" i="23"/>
  <c r="L271" i="23"/>
  <c r="L272" i="23"/>
  <c r="L273" i="23"/>
  <c r="L274" i="23"/>
  <c r="L275" i="23"/>
  <c r="L276" i="23"/>
  <c r="L277" i="23"/>
  <c r="L278" i="23"/>
  <c r="L279" i="23"/>
  <c r="L280" i="23"/>
  <c r="L281" i="23"/>
  <c r="L282" i="23"/>
  <c r="L283" i="23"/>
  <c r="L284" i="23"/>
  <c r="L285" i="23"/>
  <c r="L286" i="23"/>
  <c r="L287" i="23"/>
  <c r="L288" i="23"/>
  <c r="L289" i="23"/>
  <c r="L290" i="23"/>
  <c r="L291" i="23"/>
  <c r="L292" i="23"/>
  <c r="L293" i="23"/>
  <c r="L294" i="23"/>
  <c r="L295" i="23"/>
  <c r="L296" i="23"/>
  <c r="L297" i="23"/>
  <c r="L298" i="23"/>
  <c r="L299" i="23"/>
  <c r="L300" i="23"/>
  <c r="L301" i="23"/>
  <c r="L302" i="23"/>
  <c r="L303" i="23"/>
  <c r="L304" i="23"/>
  <c r="L256" i="23" l="1"/>
  <c r="L257" i="23"/>
  <c r="L258" i="23"/>
  <c r="L259" i="23"/>
  <c r="L260" i="23"/>
  <c r="L255" i="23"/>
  <c r="L224" i="23"/>
  <c r="L204" i="23"/>
  <c r="L175" i="23"/>
  <c r="L160" i="23"/>
  <c r="L80" i="23"/>
  <c r="L56" i="23"/>
  <c r="L398" i="23"/>
  <c r="L397" i="23"/>
  <c r="L396" i="23"/>
  <c r="L395" i="23"/>
  <c r="L394" i="23"/>
  <c r="L393" i="23"/>
  <c r="L392" i="23"/>
  <c r="L391" i="23"/>
  <c r="L390" i="23"/>
  <c r="L389" i="23"/>
  <c r="L388" i="23"/>
  <c r="L387" i="23"/>
  <c r="L386" i="23"/>
  <c r="L385" i="23"/>
  <c r="L384" i="23"/>
  <c r="L383" i="23"/>
  <c r="L9" i="23"/>
  <c r="L32" i="16" l="1"/>
  <c r="L33" i="16"/>
  <c r="L34" i="16"/>
  <c r="L35" i="16"/>
  <c r="L36" i="16"/>
  <c r="L37" i="16"/>
  <c r="L38" i="16"/>
  <c r="L39" i="16"/>
  <c r="L40" i="16"/>
  <c r="L41" i="16"/>
  <c r="L42" i="16"/>
  <c r="L43" i="16"/>
  <c r="L31" i="16" l="1"/>
  <c r="L30" i="16"/>
  <c r="L29" i="16"/>
  <c r="L28" i="16"/>
  <c r="L27" i="16"/>
  <c r="L26" i="16"/>
  <c r="L25" i="16"/>
  <c r="L24" i="16"/>
  <c r="L23" i="16"/>
  <c r="L22" i="16"/>
  <c r="L21" i="16"/>
  <c r="L20" i="16"/>
  <c r="L19" i="16"/>
  <c r="L18" i="16"/>
  <c r="L17" i="16"/>
  <c r="L16" i="16"/>
  <c r="L15" i="16"/>
  <c r="L14" i="16"/>
  <c r="L13" i="16"/>
  <c r="L12" i="16"/>
  <c r="L11" i="16"/>
  <c r="L10" i="16"/>
  <c r="L17" i="7"/>
  <c r="L18" i="7"/>
  <c r="L19" i="7"/>
  <c r="L20" i="7"/>
  <c r="L21" i="7"/>
  <c r="L22" i="7"/>
  <c r="L23" i="7"/>
  <c r="L24" i="7"/>
  <c r="L25" i="7"/>
  <c r="L26" i="7"/>
  <c r="L27" i="7"/>
  <c r="L28" i="7"/>
  <c r="L29" i="7"/>
  <c r="L30" i="7"/>
  <c r="L31" i="7"/>
  <c r="L32" i="7"/>
  <c r="L16" i="7" l="1"/>
  <c r="L15" i="7"/>
  <c r="L14" i="7"/>
  <c r="L13" i="7"/>
  <c r="L12" i="7"/>
  <c r="L11" i="7"/>
  <c r="L10" i="7"/>
  <c r="L19" i="6"/>
  <c r="L18" i="6"/>
  <c r="L17" i="6"/>
  <c r="L16" i="6"/>
  <c r="L15" i="6"/>
  <c r="L14" i="6"/>
  <c r="L13" i="6"/>
  <c r="L12" i="6"/>
  <c r="L11" i="6"/>
  <c r="L10" i="6"/>
  <c r="L9" i="6"/>
  <c r="L21" i="27"/>
  <c r="L20" i="27"/>
  <c r="L19" i="27"/>
  <c r="L18" i="27"/>
  <c r="L17" i="27"/>
  <c r="L16" i="27"/>
  <c r="L15" i="27"/>
  <c r="L14" i="27"/>
  <c r="L13" i="27"/>
  <c r="L12" i="27"/>
  <c r="L11" i="27"/>
  <c r="N10" i="27" l="1"/>
  <c r="L9" i="27"/>
  <c r="L53" i="22" l="1"/>
  <c r="L52" i="22"/>
  <c r="L51" i="22"/>
  <c r="L50" i="22"/>
  <c r="L49" i="22"/>
  <c r="L48" i="22"/>
  <c r="L47" i="22"/>
  <c r="L46" i="22"/>
  <c r="L45" i="22"/>
  <c r="L44" i="22"/>
  <c r="L43" i="22"/>
  <c r="L42" i="22"/>
  <c r="L41" i="22"/>
  <c r="L40" i="22"/>
  <c r="L39" i="22"/>
  <c r="L38" i="22"/>
  <c r="L37" i="22"/>
  <c r="L36" i="22"/>
  <c r="L35" i="22"/>
  <c r="L34" i="22"/>
  <c r="L33" i="22"/>
  <c r="L32" i="22"/>
  <c r="L31" i="22"/>
  <c r="L30" i="22"/>
  <c r="L29" i="22"/>
  <c r="L28" i="22"/>
  <c r="L27" i="22"/>
  <c r="L26" i="22"/>
  <c r="L25" i="22"/>
  <c r="L24" i="22"/>
  <c r="L23" i="22"/>
  <c r="L22" i="22"/>
  <c r="L21" i="22"/>
  <c r="L20" i="22"/>
  <c r="L19" i="22"/>
  <c r="L18" i="22"/>
  <c r="L17" i="22"/>
  <c r="L16" i="22"/>
  <c r="L15" i="22"/>
  <c r="L14" i="22"/>
  <c r="L13" i="22"/>
  <c r="L12" i="22"/>
  <c r="L11" i="22"/>
  <c r="M10" i="22"/>
  <c r="L9" i="22"/>
  <c r="V6" i="22"/>
  <c r="V5" i="22"/>
  <c r="V4" i="22"/>
  <c r="V3" i="22"/>
  <c r="V2" i="22"/>
  <c r="V1" i="22"/>
  <c r="L73" i="10"/>
  <c r="L72" i="10"/>
  <c r="L71" i="10"/>
  <c r="L70" i="10"/>
  <c r="L69" i="10"/>
  <c r="L68" i="10"/>
  <c r="L67" i="10"/>
  <c r="L66" i="10"/>
  <c r="L65" i="10"/>
  <c r="L64" i="10"/>
  <c r="L63" i="10"/>
  <c r="L62" i="10"/>
  <c r="L61" i="10"/>
  <c r="L60" i="10"/>
  <c r="L59" i="10"/>
  <c r="L58" i="10"/>
  <c r="L57" i="10"/>
  <c r="L56" i="10"/>
  <c r="L55" i="10"/>
  <c r="L54" i="10"/>
  <c r="L53" i="10"/>
  <c r="L52" i="10"/>
  <c r="L51" i="10"/>
  <c r="L50" i="10"/>
  <c r="X49" i="10"/>
  <c r="L49" i="10"/>
  <c r="X48" i="10"/>
  <c r="L48" i="10"/>
  <c r="X47" i="10"/>
  <c r="L47" i="10"/>
  <c r="X46" i="10"/>
  <c r="L46" i="10"/>
  <c r="X45" i="10"/>
  <c r="L45" i="10"/>
  <c r="X44" i="10"/>
  <c r="L44" i="10"/>
  <c r="X43" i="10"/>
  <c r="L43" i="10"/>
  <c r="X42" i="10"/>
  <c r="L42" i="10"/>
  <c r="X41" i="10"/>
  <c r="L41" i="10"/>
  <c r="X40" i="10"/>
  <c r="L40" i="10"/>
  <c r="X39" i="10"/>
  <c r="L39" i="10"/>
  <c r="X38" i="10"/>
  <c r="L38" i="10"/>
  <c r="X37" i="10"/>
  <c r="L37" i="10"/>
  <c r="X36" i="10"/>
  <c r="L36" i="10"/>
  <c r="X35" i="10"/>
  <c r="L35" i="10"/>
  <c r="X34" i="10"/>
  <c r="L34" i="10"/>
  <c r="X33" i="10"/>
  <c r="L33" i="10"/>
  <c r="X32" i="10"/>
  <c r="L32" i="10"/>
  <c r="X31" i="10"/>
  <c r="L31" i="10"/>
  <c r="X30" i="10"/>
  <c r="L30" i="10"/>
  <c r="X29" i="10"/>
  <c r="L29" i="10"/>
  <c r="X28" i="10"/>
  <c r="L28" i="10"/>
  <c r="X27" i="10"/>
  <c r="L27" i="10"/>
  <c r="X26" i="10"/>
  <c r="L26" i="10"/>
  <c r="X25" i="10"/>
  <c r="L25" i="10"/>
  <c r="X24" i="10"/>
  <c r="L24" i="10"/>
  <c r="X23" i="10"/>
  <c r="N23" i="10"/>
  <c r="M23" i="10"/>
  <c r="L23" i="10"/>
  <c r="X22" i="10"/>
  <c r="N22" i="10"/>
  <c r="M22" i="10"/>
  <c r="L22" i="10"/>
  <c r="X21" i="10"/>
  <c r="N21" i="10"/>
  <c r="M21" i="10"/>
  <c r="L21" i="10"/>
  <c r="X20" i="10"/>
  <c r="N20" i="10"/>
  <c r="M20" i="10"/>
  <c r="L20" i="10"/>
  <c r="X19" i="10"/>
  <c r="N19" i="10"/>
  <c r="M19" i="10"/>
  <c r="L19" i="10"/>
  <c r="X18" i="10"/>
  <c r="N18" i="10"/>
  <c r="M18" i="10"/>
  <c r="L18" i="10"/>
  <c r="X17" i="10"/>
  <c r="N17" i="10"/>
  <c r="M17" i="10"/>
  <c r="L17" i="10"/>
  <c r="X16" i="10"/>
  <c r="N16" i="10"/>
  <c r="M16" i="10"/>
  <c r="L16" i="10"/>
  <c r="X15" i="10"/>
  <c r="N15" i="10"/>
  <c r="M15" i="10"/>
  <c r="L15" i="10"/>
  <c r="X14" i="10"/>
  <c r="N14" i="10"/>
  <c r="M14" i="10"/>
  <c r="L14" i="10"/>
  <c r="X13" i="10"/>
  <c r="N13" i="10"/>
  <c r="M13" i="10"/>
  <c r="L13" i="10"/>
  <c r="N12" i="10"/>
  <c r="M12" i="10"/>
  <c r="L12" i="10"/>
  <c r="N11" i="10"/>
  <c r="M11" i="10"/>
  <c r="L11" i="10"/>
  <c r="X10" i="10"/>
  <c r="M10" i="10"/>
  <c r="L9" i="10"/>
  <c r="V6" i="10"/>
  <c r="V5" i="10"/>
  <c r="V4" i="10"/>
  <c r="V3" i="10"/>
  <c r="V2" i="10"/>
  <c r="V1" i="10"/>
  <c r="M18" i="11"/>
  <c r="L18" i="11"/>
  <c r="M17" i="11"/>
  <c r="L17" i="11"/>
  <c r="M16" i="11"/>
  <c r="L16" i="11"/>
  <c r="M15" i="11"/>
  <c r="L15" i="11"/>
  <c r="L14" i="11"/>
  <c r="L13" i="11"/>
  <c r="L12" i="11"/>
  <c r="L11" i="11"/>
  <c r="M10" i="11"/>
  <c r="L9" i="11"/>
  <c r="V6" i="11"/>
  <c r="V5" i="11"/>
  <c r="V4" i="11"/>
  <c r="V3" i="11"/>
  <c r="V2" i="11"/>
  <c r="V1" i="11"/>
  <c r="L14" i="21"/>
  <c r="Y11" i="21"/>
  <c r="N11" i="21"/>
  <c r="L11" i="21"/>
  <c r="Y10" i="21"/>
  <c r="N10" i="21"/>
  <c r="L9" i="21"/>
  <c r="W6" i="21"/>
  <c r="W5" i="21"/>
  <c r="W4" i="21"/>
  <c r="W3" i="21"/>
  <c r="W2" i="21"/>
  <c r="W1" i="21"/>
  <c r="M19" i="8"/>
  <c r="Z16" i="8"/>
  <c r="O16" i="8"/>
  <c r="Z15" i="8"/>
  <c r="O15" i="8"/>
  <c r="Z14" i="8"/>
  <c r="O14" i="8"/>
  <c r="Z13" i="8"/>
  <c r="O13" i="8"/>
  <c r="Z12" i="8"/>
  <c r="O12" i="8"/>
  <c r="Z11" i="8"/>
  <c r="O11" i="8"/>
  <c r="Z10" i="8"/>
  <c r="O10" i="8"/>
  <c r="M9" i="8"/>
  <c r="X6" i="8"/>
  <c r="X5" i="8"/>
  <c r="X4" i="8"/>
  <c r="X3" i="8"/>
  <c r="X2" i="8"/>
  <c r="X1" i="8"/>
  <c r="L374" i="4"/>
  <c r="L355" i="4"/>
  <c r="L354" i="4"/>
  <c r="L353" i="4"/>
  <c r="L352" i="4"/>
  <c r="L351" i="4"/>
  <c r="L350" i="4"/>
  <c r="L349" i="4"/>
  <c r="L348" i="4"/>
  <c r="L347" i="4"/>
  <c r="L346" i="4"/>
  <c r="L345" i="4"/>
  <c r="L344" i="4"/>
  <c r="L343" i="4"/>
  <c r="L341" i="4"/>
  <c r="L339" i="4"/>
  <c r="L338" i="4"/>
  <c r="L337" i="4"/>
  <c r="L336" i="4"/>
  <c r="M334" i="4"/>
  <c r="L334" i="4"/>
  <c r="M333" i="4"/>
  <c r="L333" i="4"/>
  <c r="M332" i="4"/>
  <c r="L332" i="4"/>
  <c r="M331" i="4"/>
  <c r="L331" i="4"/>
  <c r="M330" i="4"/>
  <c r="L330" i="4"/>
  <c r="M329" i="4"/>
  <c r="L329" i="4"/>
  <c r="M328" i="4"/>
  <c r="L328" i="4"/>
  <c r="M327" i="4"/>
  <c r="L327" i="4"/>
  <c r="M326" i="4"/>
  <c r="L326" i="4"/>
  <c r="M325" i="4"/>
  <c r="L325" i="4"/>
  <c r="M324" i="4"/>
  <c r="L324" i="4"/>
  <c r="M323" i="4"/>
  <c r="L323" i="4"/>
  <c r="M322" i="4"/>
  <c r="L322" i="4"/>
  <c r="M321" i="4"/>
  <c r="L321" i="4"/>
  <c r="M320" i="4"/>
  <c r="L320" i="4"/>
  <c r="M319" i="4"/>
  <c r="L319" i="4"/>
  <c r="M318" i="4"/>
  <c r="L318" i="4"/>
  <c r="M317" i="4"/>
  <c r="L317" i="4"/>
  <c r="M316" i="4"/>
  <c r="L316" i="4"/>
  <c r="M315" i="4"/>
  <c r="L315" i="4"/>
  <c r="M314" i="4"/>
  <c r="L314" i="4"/>
  <c r="M313" i="4"/>
  <c r="L313" i="4"/>
  <c r="M312" i="4"/>
  <c r="L312" i="4"/>
  <c r="M311" i="4"/>
  <c r="L311" i="4"/>
  <c r="M310" i="4"/>
  <c r="L310" i="4"/>
  <c r="M309" i="4"/>
  <c r="L309" i="4"/>
  <c r="M308" i="4"/>
  <c r="L308" i="4"/>
  <c r="M307" i="4"/>
  <c r="L307" i="4"/>
  <c r="M306" i="4"/>
  <c r="L306" i="4"/>
  <c r="M305" i="4"/>
  <c r="L305" i="4"/>
  <c r="M304" i="4"/>
  <c r="L304" i="4"/>
  <c r="M303" i="4"/>
  <c r="L303" i="4"/>
  <c r="M302" i="4"/>
  <c r="L302" i="4"/>
  <c r="M301" i="4"/>
  <c r="L301" i="4"/>
  <c r="M299" i="4"/>
  <c r="L299" i="4"/>
  <c r="M298" i="4"/>
  <c r="L298" i="4"/>
  <c r="M297" i="4"/>
  <c r="L297" i="4"/>
  <c r="M296" i="4"/>
  <c r="L296" i="4"/>
  <c r="M295" i="4"/>
  <c r="L295" i="4"/>
  <c r="M294" i="4"/>
  <c r="L294" i="4"/>
  <c r="M293" i="4"/>
  <c r="L293" i="4"/>
  <c r="M292" i="4"/>
  <c r="L292" i="4"/>
  <c r="M291" i="4"/>
  <c r="L291" i="4"/>
  <c r="M290" i="4"/>
  <c r="L290" i="4"/>
  <c r="M289" i="4"/>
  <c r="L289" i="4"/>
  <c r="M284" i="4"/>
  <c r="L284" i="4"/>
  <c r="M283" i="4"/>
  <c r="L283" i="4"/>
  <c r="M282" i="4"/>
  <c r="L282" i="4"/>
  <c r="M281" i="4"/>
  <c r="L281" i="4"/>
  <c r="M280" i="4"/>
  <c r="L280" i="4"/>
  <c r="M279" i="4"/>
  <c r="L279" i="4"/>
  <c r="M278" i="4"/>
  <c r="L278" i="4"/>
  <c r="M277" i="4"/>
  <c r="L277" i="4"/>
  <c r="M276" i="4"/>
  <c r="L276" i="4"/>
  <c r="M275" i="4"/>
  <c r="L275" i="4"/>
  <c r="M274" i="4"/>
  <c r="L274" i="4"/>
  <c r="M273" i="4"/>
  <c r="L273" i="4"/>
  <c r="M272" i="4"/>
  <c r="L272" i="4"/>
  <c r="M271" i="4"/>
  <c r="L271" i="4"/>
  <c r="M266" i="4"/>
  <c r="L266" i="4"/>
  <c r="M265" i="4"/>
  <c r="L265" i="4"/>
  <c r="M264" i="4"/>
  <c r="L264" i="4"/>
  <c r="M263" i="4"/>
  <c r="L263" i="4"/>
  <c r="M262" i="4"/>
  <c r="L262" i="4"/>
  <c r="M261" i="4"/>
  <c r="L261" i="4"/>
  <c r="M260" i="4"/>
  <c r="L260" i="4"/>
  <c r="M259" i="4"/>
  <c r="L259" i="4"/>
  <c r="M258" i="4"/>
  <c r="L258" i="4"/>
  <c r="M257" i="4"/>
  <c r="L257" i="4"/>
  <c r="M256" i="4"/>
  <c r="L256" i="4"/>
  <c r="M255" i="4"/>
  <c r="L255" i="4"/>
  <c r="M254" i="4"/>
  <c r="L254" i="4"/>
  <c r="M253" i="4"/>
  <c r="L253" i="4"/>
  <c r="M252" i="4"/>
  <c r="L252" i="4"/>
  <c r="M251" i="4"/>
  <c r="L251" i="4"/>
  <c r="M250" i="4"/>
  <c r="L250" i="4"/>
  <c r="M249" i="4"/>
  <c r="L249" i="4"/>
  <c r="M248" i="4"/>
  <c r="L248" i="4"/>
  <c r="M247" i="4"/>
  <c r="L247" i="4"/>
  <c r="M246" i="4"/>
  <c r="L246" i="4"/>
  <c r="M245" i="4"/>
  <c r="L245" i="4"/>
  <c r="M244" i="4"/>
  <c r="L244" i="4"/>
  <c r="M243" i="4"/>
  <c r="L243" i="4"/>
  <c r="M242" i="4"/>
  <c r="L242" i="4"/>
  <c r="M241" i="4"/>
  <c r="L241" i="4"/>
  <c r="M240" i="4"/>
  <c r="L240" i="4"/>
  <c r="M239" i="4"/>
  <c r="L239" i="4"/>
  <c r="M238" i="4"/>
  <c r="L238" i="4"/>
  <c r="M237" i="4"/>
  <c r="L237" i="4"/>
  <c r="M236" i="4"/>
  <c r="L236" i="4"/>
  <c r="M234" i="4"/>
  <c r="L234" i="4"/>
  <c r="M233" i="4"/>
  <c r="L233" i="4"/>
  <c r="M232" i="4"/>
  <c r="L232" i="4"/>
  <c r="M230" i="4"/>
  <c r="L230" i="4"/>
  <c r="M229" i="4"/>
  <c r="L229" i="4"/>
  <c r="M228" i="4"/>
  <c r="L228" i="4"/>
  <c r="M227" i="4"/>
  <c r="L227" i="4"/>
  <c r="M226" i="4"/>
  <c r="L226" i="4"/>
  <c r="M225" i="4"/>
  <c r="L225" i="4"/>
  <c r="M224" i="4"/>
  <c r="L224" i="4"/>
  <c r="M221" i="4"/>
  <c r="L221" i="4"/>
  <c r="M219" i="4"/>
  <c r="L219" i="4"/>
  <c r="M218" i="4"/>
  <c r="L218" i="4"/>
  <c r="M217" i="4"/>
  <c r="L217" i="4"/>
  <c r="M216" i="4"/>
  <c r="L216" i="4"/>
  <c r="M215" i="4"/>
  <c r="L215" i="4"/>
  <c r="M214" i="4"/>
  <c r="L214" i="4"/>
  <c r="M213" i="4"/>
  <c r="L213" i="4"/>
  <c r="M212" i="4"/>
  <c r="L212" i="4"/>
  <c r="M211" i="4"/>
  <c r="L211" i="4"/>
  <c r="M210" i="4"/>
  <c r="L210" i="4"/>
  <c r="M209" i="4"/>
  <c r="L209" i="4"/>
  <c r="M208" i="4"/>
  <c r="L208" i="4"/>
  <c r="M207" i="4"/>
  <c r="L207" i="4"/>
  <c r="M206" i="4"/>
  <c r="L206" i="4"/>
  <c r="M205" i="4"/>
  <c r="L205" i="4"/>
  <c r="M204" i="4"/>
  <c r="L204" i="4"/>
  <c r="M203" i="4"/>
  <c r="L203" i="4"/>
  <c r="M202" i="4"/>
  <c r="L202" i="4"/>
  <c r="M201" i="4"/>
  <c r="L201" i="4"/>
  <c r="M200" i="4"/>
  <c r="L200" i="4"/>
  <c r="M199" i="4"/>
  <c r="L199" i="4"/>
  <c r="M198" i="4"/>
  <c r="L198" i="4"/>
  <c r="M197" i="4"/>
  <c r="L197" i="4"/>
  <c r="M196" i="4"/>
  <c r="L196" i="4"/>
  <c r="M195" i="4"/>
  <c r="L195" i="4"/>
  <c r="M194" i="4"/>
  <c r="L194" i="4"/>
  <c r="M193" i="4"/>
  <c r="L193" i="4"/>
  <c r="M192" i="4"/>
  <c r="L192" i="4"/>
  <c r="M191" i="4"/>
  <c r="L191" i="4"/>
  <c r="M190" i="4"/>
  <c r="L190" i="4"/>
  <c r="M189" i="4"/>
  <c r="L189" i="4"/>
  <c r="M188" i="4"/>
  <c r="L188" i="4"/>
  <c r="M187" i="4"/>
  <c r="L187" i="4"/>
  <c r="M186" i="4"/>
  <c r="L186" i="4"/>
  <c r="M185" i="4"/>
  <c r="L185" i="4"/>
  <c r="M184" i="4"/>
  <c r="L184" i="4"/>
  <c r="M183" i="4"/>
  <c r="L183" i="4"/>
  <c r="M182" i="4"/>
  <c r="L182" i="4"/>
  <c r="M181" i="4"/>
  <c r="L181" i="4"/>
  <c r="M180" i="4"/>
  <c r="L180" i="4"/>
  <c r="M179" i="4"/>
  <c r="L179" i="4"/>
  <c r="M178" i="4"/>
  <c r="L178" i="4"/>
  <c r="M177" i="4"/>
  <c r="L177" i="4"/>
  <c r="M176" i="4"/>
  <c r="L176" i="4"/>
  <c r="M174" i="4"/>
  <c r="L174" i="4"/>
  <c r="M173" i="4"/>
  <c r="L173" i="4"/>
  <c r="M172" i="4"/>
  <c r="L172" i="4"/>
  <c r="M171" i="4"/>
  <c r="L171" i="4"/>
  <c r="M170" i="4"/>
  <c r="L170" i="4"/>
  <c r="M169" i="4"/>
  <c r="L169" i="4"/>
  <c r="M168" i="4"/>
  <c r="L168" i="4"/>
  <c r="M167" i="4"/>
  <c r="L167" i="4"/>
  <c r="M166" i="4"/>
  <c r="L166" i="4"/>
  <c r="M165" i="4"/>
  <c r="L165" i="4"/>
  <c r="M164" i="4"/>
  <c r="L164" i="4"/>
  <c r="M163" i="4"/>
  <c r="L163" i="4"/>
  <c r="M162" i="4"/>
  <c r="L162" i="4"/>
  <c r="M161" i="4"/>
  <c r="L161" i="4"/>
  <c r="M160" i="4"/>
  <c r="L160" i="4"/>
  <c r="M159" i="4"/>
  <c r="L159" i="4"/>
  <c r="M158" i="4"/>
  <c r="L158" i="4"/>
  <c r="M157" i="4"/>
  <c r="L157" i="4"/>
  <c r="M156" i="4"/>
  <c r="L156" i="4"/>
  <c r="M155" i="4"/>
  <c r="L155" i="4"/>
  <c r="M154" i="4"/>
  <c r="L154" i="4"/>
  <c r="M153" i="4"/>
  <c r="L153" i="4"/>
  <c r="M152" i="4"/>
  <c r="L152" i="4"/>
  <c r="M151" i="4"/>
  <c r="L151" i="4"/>
  <c r="M150" i="4"/>
  <c r="L150" i="4"/>
  <c r="M149" i="4"/>
  <c r="L149" i="4"/>
  <c r="M148" i="4"/>
  <c r="L148" i="4"/>
  <c r="M147" i="4"/>
  <c r="L147" i="4"/>
  <c r="M146" i="4"/>
  <c r="L146" i="4"/>
  <c r="M145" i="4"/>
  <c r="L145" i="4"/>
  <c r="M144" i="4"/>
  <c r="L144" i="4"/>
  <c r="M143" i="4"/>
  <c r="L143" i="4"/>
  <c r="M142" i="4"/>
  <c r="L142" i="4"/>
  <c r="M141" i="4"/>
  <c r="L141" i="4"/>
  <c r="M140" i="4"/>
  <c r="L140" i="4"/>
  <c r="M139" i="4"/>
  <c r="L139" i="4"/>
  <c r="M138" i="4"/>
  <c r="L138" i="4"/>
  <c r="M137" i="4"/>
  <c r="L137" i="4"/>
  <c r="M136" i="4"/>
  <c r="L136" i="4"/>
  <c r="M135" i="4"/>
  <c r="L135" i="4"/>
  <c r="M134" i="4"/>
  <c r="L134" i="4"/>
  <c r="M133" i="4"/>
  <c r="L133" i="4"/>
  <c r="M132" i="4"/>
  <c r="L132" i="4"/>
  <c r="M131" i="4"/>
  <c r="L131" i="4"/>
  <c r="M130" i="4"/>
  <c r="L130" i="4"/>
  <c r="M129" i="4"/>
  <c r="L129" i="4"/>
  <c r="M128" i="4"/>
  <c r="L128" i="4"/>
  <c r="M127" i="4"/>
  <c r="L127" i="4"/>
  <c r="M126" i="4"/>
  <c r="L126" i="4"/>
  <c r="M125" i="4"/>
  <c r="L125" i="4"/>
  <c r="M124" i="4"/>
  <c r="L124" i="4"/>
  <c r="M123" i="4"/>
  <c r="L123" i="4"/>
  <c r="M122" i="4"/>
  <c r="L122" i="4"/>
  <c r="M121" i="4"/>
  <c r="L121" i="4"/>
  <c r="M120" i="4"/>
  <c r="L120" i="4"/>
  <c r="M119" i="4"/>
  <c r="L119" i="4"/>
  <c r="M118" i="4"/>
  <c r="L118" i="4"/>
  <c r="M117" i="4"/>
  <c r="L117" i="4"/>
  <c r="M116" i="4"/>
  <c r="L116" i="4"/>
  <c r="L114" i="4"/>
  <c r="L113" i="4"/>
  <c r="L112" i="4"/>
  <c r="L111" i="4"/>
  <c r="L110" i="4"/>
  <c r="L109" i="4"/>
  <c r="L108" i="4"/>
  <c r="L107" i="4"/>
  <c r="L106" i="4"/>
  <c r="L105" i="4"/>
  <c r="L104" i="4"/>
  <c r="L103" i="4"/>
  <c r="L102" i="4"/>
  <c r="L101" i="4"/>
  <c r="L100" i="4"/>
  <c r="L99" i="4"/>
  <c r="L98" i="4"/>
  <c r="L97" i="4"/>
  <c r="L96" i="4"/>
  <c r="L95" i="4"/>
  <c r="L94" i="4"/>
  <c r="L93" i="4"/>
  <c r="M92" i="4"/>
  <c r="L92" i="4"/>
  <c r="M91" i="4"/>
  <c r="L91" i="4"/>
  <c r="M90" i="4"/>
  <c r="L90" i="4"/>
  <c r="M89" i="4"/>
  <c r="L89" i="4"/>
  <c r="M88" i="4"/>
  <c r="L88" i="4"/>
  <c r="M87" i="4"/>
  <c r="L87" i="4"/>
  <c r="M86" i="4"/>
  <c r="L86" i="4"/>
  <c r="N85" i="4"/>
  <c r="M85" i="4"/>
  <c r="L85" i="4"/>
  <c r="N84" i="4"/>
  <c r="M84" i="4"/>
  <c r="L84" i="4"/>
  <c r="N83" i="4"/>
  <c r="M83" i="4"/>
  <c r="L83" i="4"/>
  <c r="N82" i="4"/>
  <c r="M82" i="4"/>
  <c r="L82" i="4"/>
  <c r="N81" i="4"/>
  <c r="M81" i="4"/>
  <c r="L81" i="4"/>
  <c r="N80" i="4"/>
  <c r="M80" i="4"/>
  <c r="L80" i="4"/>
  <c r="N79" i="4"/>
  <c r="M79" i="4"/>
  <c r="L79" i="4"/>
  <c r="N78" i="4"/>
  <c r="M78" i="4"/>
  <c r="L78" i="4"/>
  <c r="N77" i="4"/>
  <c r="M77" i="4"/>
  <c r="L77" i="4"/>
  <c r="N76" i="4"/>
  <c r="M76" i="4"/>
  <c r="L76" i="4"/>
  <c r="N75" i="4"/>
  <c r="M75" i="4"/>
  <c r="L75" i="4"/>
  <c r="N74" i="4"/>
  <c r="M74" i="4"/>
  <c r="L74" i="4"/>
  <c r="N73" i="4"/>
  <c r="M73" i="4"/>
  <c r="L73" i="4"/>
  <c r="N72" i="4"/>
  <c r="M72" i="4"/>
  <c r="L72" i="4"/>
  <c r="N71" i="4"/>
  <c r="M71" i="4"/>
  <c r="L71" i="4"/>
  <c r="N70" i="4"/>
  <c r="M70" i="4"/>
  <c r="L70" i="4"/>
  <c r="N69" i="4"/>
  <c r="M69" i="4"/>
  <c r="L69" i="4"/>
  <c r="N68" i="4"/>
  <c r="M68" i="4"/>
  <c r="L68" i="4"/>
  <c r="N67" i="4"/>
  <c r="M67" i="4"/>
  <c r="L67" i="4"/>
  <c r="N66" i="4"/>
  <c r="M66" i="4"/>
  <c r="L66" i="4"/>
  <c r="N65" i="4"/>
  <c r="M65" i="4"/>
  <c r="L65" i="4"/>
  <c r="N64" i="4"/>
  <c r="M64" i="4"/>
  <c r="L64" i="4"/>
  <c r="N63" i="4"/>
  <c r="M63" i="4"/>
  <c r="L63" i="4"/>
  <c r="N62" i="4"/>
  <c r="M62" i="4"/>
  <c r="L62" i="4"/>
  <c r="N61" i="4"/>
  <c r="M61" i="4"/>
  <c r="L61" i="4"/>
  <c r="N60" i="4"/>
  <c r="M60" i="4"/>
  <c r="L60" i="4"/>
  <c r="N59" i="4"/>
  <c r="M59" i="4"/>
  <c r="L59" i="4"/>
  <c r="N58" i="4"/>
  <c r="M58" i="4"/>
  <c r="L58" i="4"/>
  <c r="N57" i="4"/>
  <c r="M57" i="4"/>
  <c r="L57" i="4"/>
  <c r="N56" i="4"/>
  <c r="M56" i="4"/>
  <c r="L56" i="4"/>
  <c r="N55" i="4"/>
  <c r="M55" i="4"/>
  <c r="L55" i="4"/>
  <c r="N54" i="4"/>
  <c r="M54" i="4"/>
  <c r="L54" i="4"/>
  <c r="N53" i="4"/>
  <c r="M53" i="4"/>
  <c r="L53" i="4"/>
  <c r="N52" i="4"/>
  <c r="M52" i="4"/>
  <c r="L52" i="4"/>
  <c r="N51" i="4"/>
  <c r="M51" i="4"/>
  <c r="L51" i="4"/>
  <c r="N50" i="4"/>
  <c r="M50" i="4"/>
  <c r="L50" i="4"/>
  <c r="N49" i="4"/>
  <c r="M49" i="4"/>
  <c r="L49" i="4"/>
  <c r="N48" i="4"/>
  <c r="M48" i="4"/>
  <c r="L48" i="4"/>
  <c r="N47" i="4"/>
  <c r="M47" i="4"/>
  <c r="L47" i="4"/>
  <c r="N46" i="4"/>
  <c r="M46" i="4"/>
  <c r="L46" i="4"/>
  <c r="N45" i="4"/>
  <c r="M45" i="4"/>
  <c r="L45" i="4"/>
  <c r="N44" i="4"/>
  <c r="M44" i="4"/>
  <c r="L44" i="4"/>
  <c r="N43" i="4"/>
  <c r="M43" i="4"/>
  <c r="L43" i="4"/>
  <c r="N42" i="4"/>
  <c r="M42" i="4"/>
  <c r="L42" i="4"/>
  <c r="N41" i="4"/>
  <c r="M41" i="4"/>
  <c r="L41" i="4"/>
  <c r="N40" i="4"/>
  <c r="M40" i="4"/>
  <c r="L40" i="4"/>
  <c r="N39" i="4"/>
  <c r="M39" i="4"/>
  <c r="L39" i="4"/>
  <c r="N38" i="4"/>
  <c r="M38" i="4"/>
  <c r="L38" i="4"/>
  <c r="N37" i="4"/>
  <c r="M37" i="4"/>
  <c r="L37" i="4"/>
  <c r="N36" i="4"/>
  <c r="M36" i="4"/>
  <c r="L36" i="4"/>
  <c r="N35" i="4"/>
  <c r="M35" i="4"/>
  <c r="L35" i="4"/>
  <c r="N34" i="4"/>
  <c r="M34" i="4"/>
  <c r="L34" i="4"/>
  <c r="N33" i="4"/>
  <c r="M33" i="4"/>
  <c r="L33" i="4"/>
  <c r="N32" i="4"/>
  <c r="M32" i="4"/>
  <c r="L32" i="4"/>
  <c r="N31" i="4"/>
  <c r="M31" i="4"/>
  <c r="L31" i="4"/>
  <c r="N30" i="4"/>
  <c r="M30" i="4"/>
  <c r="L30" i="4"/>
  <c r="N29" i="4"/>
  <c r="M29" i="4"/>
  <c r="L29" i="4"/>
  <c r="N28" i="4"/>
  <c r="M28" i="4"/>
  <c r="L28" i="4"/>
  <c r="N27" i="4"/>
  <c r="M27" i="4"/>
  <c r="L27" i="4"/>
  <c r="N26" i="4"/>
  <c r="M26" i="4"/>
  <c r="L26" i="4"/>
  <c r="N25" i="4"/>
  <c r="M25" i="4"/>
  <c r="L25" i="4"/>
  <c r="N24" i="4"/>
  <c r="M24" i="4"/>
  <c r="L24" i="4"/>
  <c r="N23" i="4"/>
  <c r="M23" i="4"/>
  <c r="L23" i="4"/>
  <c r="N22" i="4"/>
  <c r="M22" i="4"/>
  <c r="L22" i="4"/>
  <c r="N21" i="4"/>
  <c r="M21" i="4"/>
  <c r="L21" i="4"/>
  <c r="N20" i="4"/>
  <c r="M20" i="4"/>
  <c r="L20" i="4"/>
  <c r="N19" i="4"/>
  <c r="M19" i="4"/>
  <c r="L19" i="4"/>
  <c r="N18" i="4"/>
  <c r="M18" i="4"/>
  <c r="L18" i="4"/>
  <c r="N17" i="4"/>
  <c r="M17" i="4"/>
  <c r="L17" i="4"/>
  <c r="N16" i="4"/>
  <c r="M16" i="4"/>
  <c r="L16" i="4"/>
  <c r="N15" i="4"/>
  <c r="M15" i="4"/>
  <c r="L15" i="4"/>
  <c r="N14" i="4"/>
  <c r="M14" i="4"/>
  <c r="L14" i="4"/>
  <c r="N13" i="4"/>
  <c r="M13" i="4"/>
  <c r="L13" i="4"/>
  <c r="N12" i="4"/>
  <c r="M12" i="4"/>
  <c r="L12" i="4"/>
  <c r="N11" i="4"/>
  <c r="M11" i="4"/>
  <c r="L11" i="4"/>
  <c r="M10" i="4"/>
  <c r="L9" i="4"/>
  <c r="V6" i="4"/>
  <c r="V5" i="4"/>
  <c r="V4" i="4"/>
  <c r="V3" i="4"/>
  <c r="V2" i="4"/>
  <c r="V1" i="4"/>
  <c r="M15" i="5"/>
  <c r="L15" i="5"/>
  <c r="M14" i="5"/>
  <c r="L14" i="5"/>
  <c r="M13" i="5"/>
  <c r="L13" i="5"/>
  <c r="M12" i="5"/>
  <c r="L12" i="5"/>
  <c r="M11" i="5"/>
  <c r="L11" i="5"/>
  <c r="M9" i="5"/>
  <c r="X28" i="15"/>
  <c r="X27" i="15"/>
  <c r="N27" i="15"/>
  <c r="M27" i="15"/>
  <c r="L27" i="15"/>
  <c r="X26" i="15"/>
  <c r="N26" i="15"/>
  <c r="M26" i="15"/>
  <c r="L26" i="15"/>
  <c r="X25" i="15"/>
  <c r="N25" i="15"/>
  <c r="M25" i="15"/>
  <c r="L25" i="15"/>
  <c r="X24" i="15"/>
  <c r="N24" i="15"/>
  <c r="M24" i="15"/>
  <c r="L24" i="15"/>
  <c r="X23" i="15"/>
  <c r="N23" i="15"/>
  <c r="M23" i="15"/>
  <c r="L23" i="15"/>
  <c r="X22" i="15"/>
  <c r="N22" i="15"/>
  <c r="M22" i="15"/>
  <c r="L22" i="15"/>
  <c r="X21" i="15"/>
  <c r="N21" i="15"/>
  <c r="M21" i="15"/>
  <c r="L21" i="15"/>
  <c r="X20" i="15"/>
  <c r="N20" i="15"/>
  <c r="M20" i="15"/>
  <c r="L20" i="15"/>
  <c r="X19" i="15"/>
  <c r="N19" i="15"/>
  <c r="M19" i="15"/>
  <c r="L19" i="15"/>
  <c r="X18" i="15"/>
  <c r="N18" i="15"/>
  <c r="M18" i="15"/>
  <c r="L18" i="15"/>
  <c r="X17" i="15"/>
  <c r="N17" i="15"/>
  <c r="M17" i="15"/>
  <c r="L17" i="15"/>
  <c r="X16" i="15"/>
  <c r="N16" i="15"/>
  <c r="M16" i="15"/>
  <c r="L16" i="15"/>
  <c r="X15" i="15"/>
  <c r="N15" i="15"/>
  <c r="M15" i="15"/>
  <c r="L15" i="15"/>
  <c r="X14" i="15"/>
  <c r="N14" i="15"/>
  <c r="M14" i="15"/>
  <c r="L14" i="15"/>
  <c r="X13" i="15"/>
  <c r="N13" i="15"/>
  <c r="M13" i="15"/>
  <c r="L13" i="15"/>
  <c r="X12" i="15"/>
  <c r="N12" i="15"/>
  <c r="M12" i="15"/>
  <c r="L12" i="15"/>
  <c r="X11" i="15"/>
  <c r="N11" i="15"/>
  <c r="M11" i="15"/>
  <c r="L11" i="15"/>
  <c r="X10" i="15"/>
  <c r="M10" i="15"/>
  <c r="L9" i="15"/>
  <c r="V6" i="15"/>
  <c r="V5" i="15"/>
  <c r="V4" i="15"/>
  <c r="V3" i="15"/>
  <c r="V2" i="15"/>
  <c r="V1" i="15"/>
  <c r="C30" i="26"/>
  <c r="V29" i="26"/>
  <c r="U29" i="26"/>
  <c r="E29" i="26"/>
  <c r="V28" i="26"/>
  <c r="U28" i="26"/>
  <c r="T28" i="26"/>
  <c r="Q28" i="26"/>
  <c r="P28" i="26"/>
  <c r="O28" i="26"/>
  <c r="N28" i="26"/>
  <c r="M28" i="26"/>
  <c r="L28" i="26"/>
  <c r="K28" i="26"/>
  <c r="J28" i="26"/>
  <c r="I28" i="26"/>
  <c r="H28" i="26"/>
  <c r="F28" i="26"/>
  <c r="E28" i="26"/>
  <c r="V27" i="26"/>
  <c r="U27" i="26"/>
  <c r="T27" i="26"/>
  <c r="Q27" i="26"/>
  <c r="P27" i="26"/>
  <c r="O27" i="26"/>
  <c r="N27" i="26"/>
  <c r="M27" i="26"/>
  <c r="L27" i="26"/>
  <c r="K27" i="26"/>
  <c r="J27" i="26"/>
  <c r="I27" i="26"/>
  <c r="H27" i="26"/>
  <c r="F27" i="26"/>
  <c r="E27" i="26"/>
  <c r="V26" i="26"/>
  <c r="U26" i="26"/>
  <c r="T26" i="26"/>
  <c r="Q26" i="26"/>
  <c r="P26" i="26"/>
  <c r="O26" i="26"/>
  <c r="N26" i="26"/>
  <c r="M26" i="26"/>
  <c r="L26" i="26"/>
  <c r="K26" i="26"/>
  <c r="J26" i="26"/>
  <c r="I26" i="26"/>
  <c r="H26" i="26"/>
  <c r="F26" i="26"/>
  <c r="E26" i="26"/>
  <c r="V25" i="26"/>
  <c r="U25" i="26"/>
  <c r="T25" i="26"/>
  <c r="Q25" i="26"/>
  <c r="P25" i="26"/>
  <c r="O25" i="26"/>
  <c r="N25" i="26"/>
  <c r="M25" i="26"/>
  <c r="L25" i="26"/>
  <c r="K25" i="26"/>
  <c r="J25" i="26"/>
  <c r="I25" i="26"/>
  <c r="H25" i="26"/>
  <c r="F25" i="26"/>
  <c r="E25" i="26"/>
  <c r="V24" i="26"/>
  <c r="U24" i="26"/>
  <c r="F24" i="26"/>
  <c r="E24" i="26"/>
  <c r="V23" i="26"/>
  <c r="U23" i="26"/>
  <c r="T23" i="26"/>
  <c r="F23" i="26"/>
  <c r="E23" i="26"/>
  <c r="V22" i="26"/>
  <c r="T22" i="26"/>
  <c r="F22" i="26"/>
  <c r="E22" i="26"/>
  <c r="V21" i="26"/>
  <c r="U21" i="26"/>
  <c r="T21" i="26"/>
  <c r="Q21" i="26"/>
  <c r="P21" i="26"/>
  <c r="O21" i="26"/>
  <c r="N21" i="26"/>
  <c r="M21" i="26"/>
  <c r="L21" i="26"/>
  <c r="K21" i="26"/>
  <c r="J21" i="26"/>
  <c r="I21" i="26"/>
  <c r="H21" i="26"/>
  <c r="F21" i="26"/>
  <c r="E21" i="26"/>
  <c r="V20" i="26"/>
  <c r="U20" i="26"/>
  <c r="T20" i="26"/>
  <c r="Q20" i="26"/>
  <c r="P20" i="26"/>
  <c r="O20" i="26"/>
  <c r="N20" i="26"/>
  <c r="M20" i="26"/>
  <c r="L20" i="26"/>
  <c r="K20" i="26"/>
  <c r="J20" i="26"/>
  <c r="I20" i="26"/>
  <c r="H20" i="26"/>
  <c r="F20" i="26"/>
  <c r="E20" i="26"/>
  <c r="V19" i="26"/>
  <c r="U19" i="26"/>
  <c r="T19" i="26"/>
  <c r="Q19" i="26"/>
  <c r="P19" i="26"/>
  <c r="O19" i="26"/>
  <c r="N19" i="26"/>
  <c r="M19" i="26"/>
  <c r="L19" i="26"/>
  <c r="K19" i="26"/>
  <c r="J19" i="26"/>
  <c r="I19" i="26"/>
  <c r="H19" i="26"/>
  <c r="F19" i="26"/>
  <c r="E19" i="26"/>
  <c r="V18" i="26"/>
  <c r="U18" i="26"/>
  <c r="E18" i="26"/>
  <c r="V17" i="26"/>
  <c r="U17" i="26"/>
  <c r="F17" i="26"/>
  <c r="E17" i="26"/>
  <c r="V16" i="26"/>
  <c r="U16" i="26"/>
  <c r="F16" i="26"/>
  <c r="E16" i="26"/>
  <c r="V15" i="26"/>
  <c r="U15" i="26"/>
  <c r="R15" i="26"/>
  <c r="E15" i="26"/>
  <c r="V14" i="26"/>
  <c r="U14" i="26"/>
  <c r="F14" i="26"/>
  <c r="E14" i="26"/>
  <c r="V13" i="26"/>
  <c r="E13" i="26"/>
  <c r="V12" i="26"/>
  <c r="E12" i="26"/>
  <c r="U11" i="26"/>
  <c r="E11" i="26"/>
  <c r="V10" i="26"/>
  <c r="U10" i="26"/>
  <c r="F10" i="26"/>
  <c r="E10" i="26"/>
  <c r="V9" i="26"/>
  <c r="U9" i="26"/>
  <c r="F9" i="26"/>
  <c r="E9" i="26"/>
  <c r="V8" i="26"/>
  <c r="U8" i="26"/>
  <c r="T8" i="26"/>
  <c r="Q8" i="26"/>
  <c r="P8" i="26"/>
  <c r="O8" i="26"/>
  <c r="N8" i="26"/>
  <c r="M8" i="26"/>
  <c r="L8" i="26"/>
  <c r="K8" i="26"/>
  <c r="J8" i="26"/>
  <c r="I8" i="26"/>
  <c r="H8" i="26"/>
  <c r="F8" i="26"/>
  <c r="E8" i="26"/>
  <c r="V7" i="26"/>
  <c r="U7" i="26"/>
  <c r="T7" i="26"/>
  <c r="Q7" i="26"/>
  <c r="P7" i="26"/>
  <c r="O7" i="26"/>
  <c r="N7" i="26"/>
  <c r="M7" i="26"/>
  <c r="L7" i="26"/>
  <c r="K7" i="26"/>
  <c r="J7" i="26"/>
  <c r="I7" i="26"/>
  <c r="H7" i="26"/>
  <c r="F7" i="26"/>
  <c r="E7" i="26"/>
  <c r="V6" i="26"/>
  <c r="E6" i="26"/>
  <c r="J15" i="25"/>
  <c r="I15" i="25"/>
  <c r="H15" i="25"/>
  <c r="G15" i="25"/>
  <c r="F15" i="25"/>
  <c r="E15" i="25"/>
  <c r="D15" i="25"/>
  <c r="C15" i="25"/>
  <c r="B15" i="25"/>
  <c r="J12" i="25"/>
  <c r="I12" i="25"/>
  <c r="H12" i="25"/>
  <c r="G12" i="25"/>
  <c r="F12" i="25"/>
  <c r="E12" i="25"/>
  <c r="D12" i="25"/>
  <c r="C12" i="25"/>
  <c r="B12" i="25"/>
  <c r="J3" i="25"/>
  <c r="I3" i="25"/>
  <c r="H3" i="25"/>
  <c r="G3" i="25"/>
  <c r="F3" i="25"/>
  <c r="E3" i="25"/>
  <c r="D3" i="25"/>
  <c r="C3" i="25"/>
  <c r="B3" i="25"/>
  <c r="U6" i="26"/>
  <c r="R26" i="26" l="1"/>
  <c r="F13" i="26"/>
  <c r="N14" i="26"/>
  <c r="K15" i="25"/>
  <c r="E30" i="26"/>
  <c r="R8" i="26"/>
  <c r="R21" i="26"/>
  <c r="R25" i="26"/>
  <c r="R7" i="26"/>
  <c r="R20" i="26"/>
  <c r="R28" i="26"/>
  <c r="K3" i="25"/>
  <c r="K12" i="25"/>
  <c r="R19" i="26"/>
  <c r="R27" i="26"/>
  <c r="U13" i="26"/>
  <c r="U12" i="26"/>
  <c r="Q17" i="26"/>
  <c r="M17" i="26"/>
  <c r="I17" i="26"/>
  <c r="P17" i="26"/>
  <c r="L17" i="26"/>
  <c r="H17" i="26"/>
  <c r="H10" i="25"/>
  <c r="D10" i="25"/>
  <c r="J17" i="26"/>
  <c r="I10" i="25"/>
  <c r="C10" i="25"/>
  <c r="O17" i="26"/>
  <c r="G10" i="25"/>
  <c r="B10" i="25"/>
  <c r="N17" i="26"/>
  <c r="F10" i="25"/>
  <c r="K17" i="26"/>
  <c r="J10" i="25"/>
  <c r="E10" i="25"/>
  <c r="K14" i="26"/>
  <c r="I14" i="26"/>
  <c r="F8" i="25"/>
  <c r="I8" i="25"/>
  <c r="T13" i="26"/>
  <c r="T29" i="26"/>
  <c r="U22" i="26"/>
  <c r="T10" i="26"/>
  <c r="T24" i="26"/>
  <c r="T11" i="26"/>
  <c r="T16" i="26"/>
  <c r="T17" i="26"/>
  <c r="T14" i="26"/>
  <c r="F15" i="26"/>
  <c r="T15" i="26"/>
  <c r="T6" i="26"/>
  <c r="F6" i="26"/>
  <c r="Q23" i="26"/>
  <c r="L23" i="26"/>
  <c r="F13" i="25"/>
  <c r="B13" i="25"/>
  <c r="H13" i="25"/>
  <c r="J23" i="26"/>
  <c r="E13" i="25"/>
  <c r="I13" i="25"/>
  <c r="F29" i="26"/>
  <c r="T12" i="26"/>
  <c r="F12" i="26"/>
  <c r="T9" i="26"/>
  <c r="F11" i="26"/>
  <c r="V11" i="26"/>
  <c r="V30" i="26" s="1"/>
  <c r="F18" i="26" l="1"/>
  <c r="F30" i="26" s="1"/>
  <c r="U30" i="26"/>
  <c r="P23" i="26"/>
  <c r="L14" i="26"/>
  <c r="H14" i="26"/>
  <c r="D8" i="25"/>
  <c r="O14" i="26"/>
  <c r="N23" i="26"/>
  <c r="E8" i="25"/>
  <c r="B8" i="25"/>
  <c r="H8" i="25"/>
  <c r="M14" i="26"/>
  <c r="G8" i="25"/>
  <c r="J14" i="26"/>
  <c r="M23" i="26"/>
  <c r="J10" i="26"/>
  <c r="J13" i="25"/>
  <c r="K23" i="26"/>
  <c r="I23" i="26"/>
  <c r="D13" i="25"/>
  <c r="G13" i="25"/>
  <c r="C13" i="25"/>
  <c r="O23" i="26"/>
  <c r="H23" i="26"/>
  <c r="C8" i="25"/>
  <c r="J8" i="25"/>
  <c r="P14" i="26"/>
  <c r="Q14" i="26"/>
  <c r="P22" i="26"/>
  <c r="Q29" i="26"/>
  <c r="I24" i="26"/>
  <c r="Q18" i="26"/>
  <c r="M18" i="26"/>
  <c r="I18" i="26"/>
  <c r="P18" i="26"/>
  <c r="L18" i="26"/>
  <c r="H18" i="26"/>
  <c r="J11" i="25"/>
  <c r="B11" i="25"/>
  <c r="N18" i="26"/>
  <c r="I11" i="25"/>
  <c r="D11" i="25"/>
  <c r="K18" i="26"/>
  <c r="H11" i="25"/>
  <c r="C11" i="25"/>
  <c r="G11" i="25"/>
  <c r="O18" i="26"/>
  <c r="E11" i="25"/>
  <c r="N29" i="26"/>
  <c r="E16" i="25"/>
  <c r="D16" i="25"/>
  <c r="P29" i="26"/>
  <c r="I9" i="25"/>
  <c r="G9" i="25"/>
  <c r="N16" i="26"/>
  <c r="H16" i="26"/>
  <c r="M16" i="26"/>
  <c r="O11" i="26"/>
  <c r="K11" i="26"/>
  <c r="N11" i="26"/>
  <c r="J11" i="26"/>
  <c r="J5" i="25"/>
  <c r="F5" i="25"/>
  <c r="B5" i="25"/>
  <c r="Q11" i="26"/>
  <c r="I11" i="26"/>
  <c r="E5" i="25"/>
  <c r="P11" i="26"/>
  <c r="H11" i="26"/>
  <c r="I5" i="25"/>
  <c r="D5" i="25"/>
  <c r="M11" i="26"/>
  <c r="H5" i="25"/>
  <c r="C5" i="25"/>
  <c r="L11" i="26"/>
  <c r="G5" i="25"/>
  <c r="H10" i="26"/>
  <c r="I10" i="26"/>
  <c r="L10" i="26"/>
  <c r="N10" i="26"/>
  <c r="O22" i="26"/>
  <c r="I22" i="26"/>
  <c r="J14" i="25"/>
  <c r="G14" i="25"/>
  <c r="K24" i="26"/>
  <c r="H24" i="26"/>
  <c r="M24" i="26"/>
  <c r="B16" i="25"/>
  <c r="J16" i="25"/>
  <c r="F16" i="25"/>
  <c r="H16" i="25"/>
  <c r="I29" i="26"/>
  <c r="O16" i="26"/>
  <c r="K16" i="26"/>
  <c r="B9" i="25"/>
  <c r="L16" i="26"/>
  <c r="Q16" i="26"/>
  <c r="F4" i="25"/>
  <c r="M10" i="26"/>
  <c r="P10" i="26"/>
  <c r="Q10" i="26"/>
  <c r="D4" i="25"/>
  <c r="K10" i="26"/>
  <c r="H22" i="26"/>
  <c r="M22" i="26"/>
  <c r="K10" i="25"/>
  <c r="R17" i="26"/>
  <c r="J24" i="26"/>
  <c r="C14" i="25"/>
  <c r="O24" i="26"/>
  <c r="L24" i="26"/>
  <c r="Q24" i="26"/>
  <c r="G16" i="25"/>
  <c r="C16" i="25"/>
  <c r="K29" i="26"/>
  <c r="H29" i="26"/>
  <c r="M29" i="26"/>
  <c r="E9" i="25"/>
  <c r="C9" i="25"/>
  <c r="F9" i="25"/>
  <c r="P16" i="26"/>
  <c r="B4" i="25"/>
  <c r="C4" i="25"/>
  <c r="E4" i="25"/>
  <c r="H4" i="25"/>
  <c r="O10" i="26"/>
  <c r="N22" i="26"/>
  <c r="J22" i="26"/>
  <c r="L22" i="26"/>
  <c r="Q22" i="26"/>
  <c r="I14" i="25"/>
  <c r="D14" i="25"/>
  <c r="P24" i="26"/>
  <c r="O13" i="26"/>
  <c r="K13" i="26"/>
  <c r="N13" i="26"/>
  <c r="J13" i="26"/>
  <c r="J7" i="25"/>
  <c r="F7" i="25"/>
  <c r="B7" i="25"/>
  <c r="M13" i="26"/>
  <c r="G7" i="25"/>
  <c r="L13" i="26"/>
  <c r="E7" i="25"/>
  <c r="Q13" i="26"/>
  <c r="I13" i="26"/>
  <c r="I7" i="25"/>
  <c r="D7" i="25"/>
  <c r="P13" i="26"/>
  <c r="H13" i="26"/>
  <c r="H7" i="25"/>
  <c r="C7" i="25"/>
  <c r="O12" i="26"/>
  <c r="K12" i="26"/>
  <c r="N12" i="26"/>
  <c r="J12" i="26"/>
  <c r="H6" i="25"/>
  <c r="D6" i="25"/>
  <c r="P12" i="26"/>
  <c r="H12" i="26"/>
  <c r="F6" i="25"/>
  <c r="M12" i="26"/>
  <c r="J6" i="25"/>
  <c r="E6" i="25"/>
  <c r="L12" i="26"/>
  <c r="I6" i="25"/>
  <c r="C6" i="25"/>
  <c r="Q12" i="26"/>
  <c r="I12" i="26"/>
  <c r="B6" i="25"/>
  <c r="G6" i="25"/>
  <c r="O9" i="26"/>
  <c r="K9" i="26"/>
  <c r="N9" i="26"/>
  <c r="J9" i="26"/>
  <c r="P9" i="26"/>
  <c r="H9" i="26"/>
  <c r="M9" i="26"/>
  <c r="L9" i="26"/>
  <c r="Q9" i="26"/>
  <c r="I9" i="26"/>
  <c r="J29" i="26"/>
  <c r="I16" i="25"/>
  <c r="O29" i="26"/>
  <c r="L29" i="26"/>
  <c r="D9" i="25"/>
  <c r="J16" i="26"/>
  <c r="H9" i="25"/>
  <c r="J9" i="25"/>
  <c r="I16" i="26"/>
  <c r="G4" i="25"/>
  <c r="I4" i="25"/>
  <c r="J4" i="25"/>
  <c r="K22" i="26"/>
  <c r="E14" i="25"/>
  <c r="F14" i="25"/>
  <c r="B14" i="25"/>
  <c r="N24" i="26"/>
  <c r="H14" i="25"/>
  <c r="H6" i="26" l="1"/>
  <c r="H30" i="26" s="1"/>
  <c r="N6" i="26"/>
  <c r="N30" i="26" s="1"/>
  <c r="L6" i="26"/>
  <c r="L30" i="26" s="1"/>
  <c r="M6" i="26"/>
  <c r="M30" i="26" s="1"/>
  <c r="J6" i="26"/>
  <c r="Q6" i="26"/>
  <c r="Q30" i="26" s="1"/>
  <c r="O6" i="26"/>
  <c r="O30" i="26" s="1"/>
  <c r="P6" i="26"/>
  <c r="P30" i="26" s="1"/>
  <c r="K6" i="26"/>
  <c r="K30" i="26" s="1"/>
  <c r="I6" i="26"/>
  <c r="I30" i="26" s="1"/>
  <c r="J18" i="26"/>
  <c r="R18" i="26" s="1"/>
  <c r="F11" i="25"/>
  <c r="K11" i="25" s="1"/>
  <c r="T18" i="26"/>
  <c r="T30" i="26" s="1"/>
  <c r="W30" i="26" s="1"/>
  <c r="K8" i="25"/>
  <c r="R14" i="26"/>
  <c r="R23" i="26"/>
  <c r="K13" i="25"/>
  <c r="R11" i="26"/>
  <c r="R24" i="26"/>
  <c r="R13" i="26"/>
  <c r="R29" i="26"/>
  <c r="R10" i="26"/>
  <c r="R9" i="26"/>
  <c r="R12" i="26"/>
  <c r="R16" i="26"/>
  <c r="K14" i="25"/>
  <c r="K6" i="25"/>
  <c r="K7" i="25"/>
  <c r="K4" i="25"/>
  <c r="R22" i="26"/>
  <c r="K9" i="25"/>
  <c r="K16" i="25"/>
  <c r="K5" i="25"/>
  <c r="R6" i="26" l="1"/>
  <c r="R30" i="26" s="1"/>
  <c r="J30" i="26"/>
  <c r="D48" i="37" l="1"/>
  <c r="D34" i="40" s="1"/>
  <c r="D35" i="40" s="1"/>
  <c r="D47" i="37"/>
  <c r="E47" i="37" l="1"/>
  <c r="F47" i="37"/>
  <c r="F48" i="37"/>
  <c r="E48" i="37"/>
  <c r="F5" i="34" l="1"/>
  <c r="D7" i="37" s="1"/>
  <c r="F7" i="37" s="1"/>
  <c r="F7" i="34"/>
  <c r="D9" i="37" s="1"/>
  <c r="H35" i="40" s="1"/>
  <c r="F18" i="34"/>
  <c r="D20" i="37" s="1"/>
  <c r="O35" i="40" s="1"/>
  <c r="F27" i="34"/>
  <c r="D29" i="37" s="1"/>
  <c r="U35" i="40" s="1"/>
  <c r="F26" i="34"/>
  <c r="D28" i="37" s="1"/>
  <c r="T35" i="40" s="1"/>
  <c r="F38" i="34"/>
  <c r="D40" i="37" s="1"/>
  <c r="AB35" i="40" s="1"/>
  <c r="F20" i="34"/>
  <c r="D22" i="37" s="1"/>
  <c r="P35" i="40" s="1"/>
  <c r="F36" i="34"/>
  <c r="D38" i="37" s="1"/>
  <c r="Z35" i="40" s="1"/>
  <c r="F16" i="34"/>
  <c r="D18" i="37" s="1"/>
  <c r="F40" i="34"/>
  <c r="D42" i="37" s="1"/>
  <c r="AC35" i="40" s="1"/>
  <c r="F9" i="34"/>
  <c r="D11" i="37" s="1"/>
  <c r="F11" i="34"/>
  <c r="D13" i="37" s="1"/>
  <c r="K35" i="40" s="1"/>
  <c r="F24" i="34"/>
  <c r="D26" i="37" s="1"/>
  <c r="R35" i="40" s="1"/>
  <c r="F41" i="34"/>
  <c r="D43" i="37" s="1"/>
  <c r="F10" i="34"/>
  <c r="D12" i="37" s="1"/>
  <c r="J35" i="40" s="1"/>
  <c r="F42" i="34"/>
  <c r="D44" i="37" s="1"/>
  <c r="AD35" i="40" s="1"/>
  <c r="F13" i="34"/>
  <c r="D15" i="37" s="1"/>
  <c r="F23" i="34"/>
  <c r="D25" i="37" s="1"/>
  <c r="Q35" i="40" s="1"/>
  <c r="F39" i="34"/>
  <c r="D41" i="37" s="1"/>
  <c r="F28" i="34"/>
  <c r="D30" i="37" s="1"/>
  <c r="V35" i="40" s="1"/>
  <c r="F37" i="34"/>
  <c r="D39" i="37" s="1"/>
  <c r="AA35" i="40" s="1"/>
  <c r="F6" i="34"/>
  <c r="D8" i="37" s="1"/>
  <c r="F15" i="34"/>
  <c r="D17" i="37" s="1"/>
  <c r="M35" i="40" s="1"/>
  <c r="F30" i="34"/>
  <c r="D32" i="37" s="1"/>
  <c r="F34" i="34"/>
  <c r="D36" i="37" s="1"/>
  <c r="Y35" i="40" s="1"/>
  <c r="F21" i="34"/>
  <c r="D23" i="37" s="1"/>
  <c r="F33" i="34"/>
  <c r="D35" i="37" s="1"/>
  <c r="X35" i="40" s="1"/>
  <c r="F8" i="34"/>
  <c r="D10" i="37" s="1"/>
  <c r="F25" i="34"/>
  <c r="D27" i="37" s="1"/>
  <c r="S35" i="40" s="1"/>
  <c r="F12" i="34"/>
  <c r="D14" i="37" s="1"/>
  <c r="L35" i="40" s="1"/>
  <c r="F31" i="34"/>
  <c r="D33" i="37" s="1"/>
  <c r="W35" i="40" s="1"/>
  <c r="F19" i="34"/>
  <c r="D21" i="37" s="1"/>
  <c r="F14" i="34"/>
  <c r="D16" i="37" s="1"/>
  <c r="F29" i="34"/>
  <c r="D31" i="37" s="1"/>
  <c r="F43" i="34"/>
  <c r="D45" i="37" s="1"/>
  <c r="C34" i="40" s="1"/>
  <c r="C35" i="40" s="1"/>
  <c r="D49" i="37"/>
  <c r="E34" i="40" s="1"/>
  <c r="E35" i="40" s="1"/>
  <c r="F32" i="34"/>
  <c r="D34" i="37" s="1"/>
  <c r="F22" i="34"/>
  <c r="D24" i="37" s="1"/>
  <c r="F35" i="34"/>
  <c r="D37" i="37" s="1"/>
  <c r="F17" i="34"/>
  <c r="D19" i="37" s="1"/>
  <c r="N35" i="40" s="1"/>
  <c r="E45" i="37" l="1"/>
  <c r="F11" i="37"/>
  <c r="I35" i="40"/>
  <c r="F10" i="37"/>
  <c r="E10" i="37"/>
  <c r="F30" i="37"/>
  <c r="E30" i="37"/>
  <c r="F38" i="37"/>
  <c r="E38" i="37"/>
  <c r="E29" i="37"/>
  <c r="F29" i="37"/>
  <c r="E37" i="37"/>
  <c r="F37" i="37"/>
  <c r="F33" i="37"/>
  <c r="E33" i="37"/>
  <c r="F35" i="37"/>
  <c r="E35" i="37"/>
  <c r="E17" i="37"/>
  <c r="F17" i="37"/>
  <c r="F41" i="37"/>
  <c r="E41" i="37"/>
  <c r="F12" i="37"/>
  <c r="E12" i="37"/>
  <c r="F22" i="37"/>
  <c r="E22" i="37"/>
  <c r="E20" i="37"/>
  <c r="F20" i="37"/>
  <c r="F32" i="37"/>
  <c r="E32" i="37"/>
  <c r="F13" i="37"/>
  <c r="E13" i="37"/>
  <c r="F14" i="37"/>
  <c r="E14" i="37"/>
  <c r="E25" i="37"/>
  <c r="F25" i="37"/>
  <c r="F43" i="37"/>
  <c r="E43" i="37"/>
  <c r="E42" i="37"/>
  <c r="F42" i="37"/>
  <c r="F40" i="37"/>
  <c r="E40" i="37"/>
  <c r="F9" i="37"/>
  <c r="E9" i="37"/>
  <c r="F19" i="37"/>
  <c r="E19" i="37"/>
  <c r="E21" i="37"/>
  <c r="F21" i="37"/>
  <c r="F44" i="37"/>
  <c r="E44" i="37"/>
  <c r="F24" i="37"/>
  <c r="E24" i="37"/>
  <c r="F31" i="37"/>
  <c r="E31" i="37"/>
  <c r="F23" i="37"/>
  <c r="E23" i="37"/>
  <c r="E8" i="37"/>
  <c r="F8" i="37"/>
  <c r="E34" i="37"/>
  <c r="F34" i="37"/>
  <c r="F16" i="37"/>
  <c r="E16" i="37"/>
  <c r="E27" i="37"/>
  <c r="F27" i="37"/>
  <c r="F36" i="37"/>
  <c r="E36" i="37"/>
  <c r="F39" i="37"/>
  <c r="E39" i="37"/>
  <c r="F15" i="37"/>
  <c r="E15" i="37"/>
  <c r="F26" i="37"/>
  <c r="E26" i="37"/>
  <c r="F18" i="37"/>
  <c r="E18" i="37"/>
  <c r="F28" i="37"/>
  <c r="E28" i="37"/>
  <c r="F45" i="37"/>
  <c r="E7" i="37"/>
  <c r="E49" i="37"/>
  <c r="F49" i="37"/>
  <c r="X52" i="40" l="1"/>
  <c r="X54" i="40"/>
  <c r="X51" i="40"/>
  <c r="X53" i="40"/>
</calcChain>
</file>

<file path=xl/comments1.xml><?xml version="1.0" encoding="utf-8"?>
<comments xmlns="http://schemas.openxmlformats.org/spreadsheetml/2006/main">
  <authors>
    <author>Ramirez, Manilyn</author>
  </authors>
  <commentList>
    <comment ref="L1" authorId="0" shapeId="0">
      <text>
        <r>
          <rPr>
            <b/>
            <sz val="9"/>
            <color indexed="81"/>
            <rFont val="Tahoma"/>
            <family val="2"/>
          </rPr>
          <t>Ramirez, Manilyn:</t>
        </r>
        <r>
          <rPr>
            <sz val="9"/>
            <color indexed="81"/>
            <rFont val="Tahoma"/>
            <family val="2"/>
          </rPr>
          <t xml:space="preserve">
If Approved, make it "-"</t>
        </r>
      </text>
    </comment>
    <comment ref="N1" authorId="0" shapeId="0">
      <text>
        <r>
          <rPr>
            <b/>
            <sz val="9"/>
            <color indexed="81"/>
            <rFont val="Tahoma"/>
            <family val="2"/>
          </rPr>
          <t>Ramirez, Manilyn:</t>
        </r>
        <r>
          <rPr>
            <sz val="9"/>
            <color indexed="81"/>
            <rFont val="Tahoma"/>
            <family val="2"/>
          </rPr>
          <t xml:space="preserve">
If For Approval,
make it "-"</t>
        </r>
      </text>
    </comment>
  </commentList>
</comments>
</file>

<file path=xl/comments2.xml><?xml version="1.0" encoding="utf-8"?>
<comments xmlns="http://schemas.openxmlformats.org/spreadsheetml/2006/main">
  <authors>
    <author>Ramirez, Manilyn</author>
  </authors>
  <commentList>
    <comment ref="E29" authorId="0" shapeId="0">
      <text>
        <r>
          <rPr>
            <b/>
            <sz val="9"/>
            <color indexed="81"/>
            <rFont val="Tahoma"/>
            <family val="2"/>
          </rPr>
          <t>6FBA MODEL</t>
        </r>
      </text>
    </comment>
  </commentList>
</comments>
</file>

<file path=xl/sharedStrings.xml><?xml version="1.0" encoding="utf-8"?>
<sst xmlns="http://schemas.openxmlformats.org/spreadsheetml/2006/main" count="26463" uniqueCount="6216">
  <si>
    <t>No.</t>
  </si>
  <si>
    <t>REQUESTOR</t>
  </si>
  <si>
    <t>QUOTATION NO.</t>
  </si>
  <si>
    <t>ITEM DESCRIPTION</t>
  </si>
  <si>
    <t>QTY</t>
  </si>
  <si>
    <t>UNIT</t>
  </si>
  <si>
    <t>PC</t>
  </si>
  <si>
    <t>PCS</t>
  </si>
  <si>
    <t>TRANSPORTATION</t>
  </si>
  <si>
    <t>PROJECT NAME</t>
  </si>
  <si>
    <t>DATE SENT</t>
  </si>
  <si>
    <t>RFQ DATE</t>
  </si>
  <si>
    <t>PRICE</t>
  </si>
  <si>
    <t>LEAD TIME</t>
  </si>
  <si>
    <t>PROJECT STATUS</t>
  </si>
  <si>
    <t>-</t>
  </si>
  <si>
    <t>FABRICATION START PLAN MONTH</t>
  </si>
  <si>
    <t>COMPLETION PLAN MONTH</t>
  </si>
  <si>
    <t>OTHER CONCERN/S</t>
  </si>
  <si>
    <t>SET</t>
  </si>
  <si>
    <t>3D SCANNING</t>
  </si>
  <si>
    <t>WITH 3% TAX</t>
  </si>
  <si>
    <t>Category: PRICE / LEADTIME</t>
  </si>
  <si>
    <r>
      <rPr>
        <b/>
        <sz val="10"/>
        <color theme="1"/>
        <rFont val="Calibri"/>
        <family val="2"/>
      </rPr>
      <t xml:space="preserve">1 </t>
    </r>
    <r>
      <rPr>
        <sz val="10"/>
        <color theme="1"/>
        <rFont val="Calibri"/>
        <family val="2"/>
      </rPr>
      <t>- Very satisfied</t>
    </r>
  </si>
  <si>
    <r>
      <rPr>
        <b/>
        <sz val="10"/>
        <color theme="1"/>
        <rFont val="Calibri"/>
        <family val="2"/>
      </rPr>
      <t>2</t>
    </r>
    <r>
      <rPr>
        <sz val="10"/>
        <color theme="1"/>
        <rFont val="Calibri"/>
        <family val="2"/>
      </rPr>
      <t xml:space="preserve"> - Satisfied</t>
    </r>
  </si>
  <si>
    <r>
      <rPr>
        <b/>
        <sz val="10"/>
        <color theme="1"/>
        <rFont val="Calibri"/>
        <family val="2"/>
      </rPr>
      <t>3</t>
    </r>
    <r>
      <rPr>
        <sz val="10"/>
        <color theme="1"/>
        <rFont val="Calibri"/>
        <family val="2"/>
      </rPr>
      <t xml:space="preserve"> - Neither satisfied nor dissatisfied</t>
    </r>
  </si>
  <si>
    <r>
      <rPr>
        <b/>
        <sz val="10"/>
        <color theme="1"/>
        <rFont val="Calibri"/>
        <family val="2"/>
      </rPr>
      <t>4</t>
    </r>
    <r>
      <rPr>
        <sz val="10"/>
        <color theme="1"/>
        <rFont val="Calibri"/>
        <family val="2"/>
      </rPr>
      <t xml:space="preserve"> - Dissatisfied</t>
    </r>
  </si>
  <si>
    <r>
      <rPr>
        <b/>
        <sz val="10"/>
        <color theme="1"/>
        <rFont val="Calibri"/>
        <family val="2"/>
      </rPr>
      <t>5</t>
    </r>
    <r>
      <rPr>
        <sz val="10"/>
        <color theme="1"/>
        <rFont val="Calibri"/>
        <family val="2"/>
      </rPr>
      <t xml:space="preserve"> - Very dissatisfied</t>
    </r>
  </si>
  <si>
    <t>Category: PROJECT STATUS</t>
  </si>
  <si>
    <r>
      <rPr>
        <b/>
        <sz val="10"/>
        <color theme="1"/>
        <rFont val="Calibri"/>
        <family val="2"/>
      </rPr>
      <t>H</t>
    </r>
    <r>
      <rPr>
        <sz val="10"/>
        <color theme="1"/>
        <rFont val="Calibri"/>
        <family val="2"/>
      </rPr>
      <t xml:space="preserve"> - On Hold</t>
    </r>
  </si>
  <si>
    <r>
      <rPr>
        <b/>
        <sz val="10"/>
        <color theme="1"/>
        <rFont val="Calibri"/>
        <family val="2"/>
      </rPr>
      <t>C</t>
    </r>
    <r>
      <rPr>
        <sz val="10"/>
        <color theme="1"/>
        <rFont val="Calibri"/>
        <family val="2"/>
      </rPr>
      <t xml:space="preserve"> - Cancelled Project</t>
    </r>
  </si>
  <si>
    <r>
      <rPr>
        <b/>
        <sz val="10"/>
        <color theme="1"/>
        <rFont val="Calibri"/>
        <family val="2"/>
      </rPr>
      <t>D</t>
    </r>
    <r>
      <rPr>
        <sz val="10"/>
        <color theme="1"/>
        <rFont val="Calibri"/>
        <family val="2"/>
      </rPr>
      <t xml:space="preserve"> - Disapproved</t>
    </r>
  </si>
  <si>
    <r>
      <rPr>
        <b/>
        <sz val="10"/>
        <color theme="1"/>
        <rFont val="Calibri"/>
        <family val="2"/>
      </rPr>
      <t>E</t>
    </r>
    <r>
      <rPr>
        <sz val="10"/>
        <color theme="1"/>
        <rFont val="Calibri"/>
        <family val="2"/>
      </rPr>
      <t xml:space="preserve"> - For Evaluation (Until When)</t>
    </r>
  </si>
  <si>
    <t>*</t>
  </si>
  <si>
    <t>20-10000</t>
  </si>
  <si>
    <t>E</t>
  </si>
  <si>
    <t>UNIT PRICE
(PHP)</t>
  </si>
  <si>
    <t>TOTAL PRICE (PHP)</t>
  </si>
  <si>
    <t>20-19340</t>
  </si>
  <si>
    <t>20-19341</t>
  </si>
  <si>
    <t>20-19351</t>
  </si>
  <si>
    <t>UNIT PRICE
(USD)</t>
  </si>
  <si>
    <t>TOTAL PRICE (USD)</t>
  </si>
  <si>
    <t>20-19267</t>
  </si>
  <si>
    <t>46500-HP2-6700 PLATE A</t>
  </si>
  <si>
    <t>46500-HP2-6700 DIE PLATE (SKD11 58~60 HRC)</t>
  </si>
  <si>
    <t>46500-HP2-6700 BASE PLATE (S45C)</t>
  </si>
  <si>
    <t>46500-HP2-6700 PUNCH (SKD11 58~60 HRC)</t>
  </si>
  <si>
    <t>SIR MIKE</t>
  </si>
  <si>
    <t>20-19282</t>
  </si>
  <si>
    <t>K81 MODEL</t>
  </si>
  <si>
    <t>20-19305</t>
  </si>
  <si>
    <t>MJ-K81-002-00 LOWER BASE (SS400)</t>
  </si>
  <si>
    <t>MJ-K81-001-00 SCS MJ BASE (SS400)</t>
  </si>
  <si>
    <t>MJ-K81-003-00 SCS MJ BASE SUPPORT (SS400)</t>
  </si>
  <si>
    <t>MJ-K81-004-00 SCS MJ CLAMP BASE (SS400)</t>
  </si>
  <si>
    <t>MJ-K81-005-00 SCS MJ CLAMP ARM (SS400)</t>
  </si>
  <si>
    <t>MJ-K81-007-00 SCS MJ CLAMP ROD (SS400)</t>
  </si>
  <si>
    <t>MJ-K81-008-00 SCS MJ CLAMP PIN</t>
  </si>
  <si>
    <t>20-19323</t>
  </si>
  <si>
    <t>20-19277</t>
  </si>
  <si>
    <t>YAMAHA PIPE STEERING HEAD -  B63-F1311-00 PIPE</t>
  </si>
  <si>
    <t>BULGING 1 AND 2</t>
  </si>
  <si>
    <t>BULGING 3 AND 4</t>
  </si>
  <si>
    <t>INSPECTION JIG BULGING</t>
  </si>
  <si>
    <t>INSPECTION JIG MACHINING</t>
  </si>
  <si>
    <t>20-19271</t>
  </si>
  <si>
    <t>YAMAHA</t>
  </si>
  <si>
    <t>BBP-F836A-00 BRACKET 1 - #1. COM</t>
  </si>
  <si>
    <t>BBP-F836A-00 BRACKET 1 - #2. 1BEN</t>
  </si>
  <si>
    <t>BBP-F836A-00 BRACKET 1 - #3. 2BEN</t>
  </si>
  <si>
    <t>BBP-F836A-00 BRACKET 1 - #4. INSPECTION JIG</t>
  </si>
  <si>
    <t>BBP-F836E-00 BRACKET 2 - #1. COM</t>
  </si>
  <si>
    <t>BBP-F836E-00 BRACKET 2 - #2. 1BEN</t>
  </si>
  <si>
    <t>BBP-F836E-00 BRACKET 2 - #3. 2BEN</t>
  </si>
  <si>
    <t>BBP-F836E-00 BRACKET 2 - #4. PIERCE / RESTRIKE</t>
  </si>
  <si>
    <t>BBP-F836E-00 BRACKET 2 - #5. INSPECTION JIG</t>
  </si>
  <si>
    <t>20-19306</t>
  </si>
  <si>
    <t>52111-MLBA-D000-H1 MEMBER, UPPER CROSS</t>
  </si>
  <si>
    <t>#1. BLANK</t>
  </si>
  <si>
    <t>#2. BEND-1</t>
  </si>
  <si>
    <t>#3. FORM</t>
  </si>
  <si>
    <t>#4. PIE Ø7.2 C0.5 / RESTRIKE</t>
  </si>
  <si>
    <t>#5. INSPECTION JIG</t>
  </si>
  <si>
    <t>52112-MLBA-D000-H1 MEMBER, LOWER CROSS</t>
  </si>
  <si>
    <t>#2. (2-10X20),(2-Ø5.0),(Ø7.2 C0.5) / RESTRIKE</t>
  </si>
  <si>
    <t>#3. INSPECTION JIG</t>
  </si>
  <si>
    <t>52116-MLBA-D000-H1 PATCH, CUSH BRK.</t>
  </si>
  <si>
    <t>#1. COM</t>
  </si>
  <si>
    <t>#2. BEND</t>
  </si>
  <si>
    <t>52115-MLBA-D000-20 BRKT., RR CUSH</t>
  </si>
  <si>
    <t>52150-MKPH-DN00-20 PLATE R, END PIECE OUTER</t>
  </si>
  <si>
    <t>#2. DRAW-1 R/L</t>
  </si>
  <si>
    <t>#3. DRAW-2 R/L</t>
  </si>
  <si>
    <t>#4. PIERCE R/L</t>
  </si>
  <si>
    <t>#5. MARKING R/L (2-CAV)</t>
  </si>
  <si>
    <t>#6. INSPECTION JIG</t>
  </si>
  <si>
    <t>52155-MKPH-DN00-20 PLATE L, END PIECE OUTER</t>
  </si>
  <si>
    <t>52150-MKPH-DN00-21 PLATE, END PIECE INNER (X2)</t>
  </si>
  <si>
    <t>#1. MARKING/BLANK/PIERCE (SEMI PROGRESSIVE)</t>
  </si>
  <si>
    <t>#2. FORM</t>
  </si>
  <si>
    <t>52150-MKPH-DN00-22 SPACER, END PIECE (X2)</t>
  </si>
  <si>
    <t>#2. PIERCE</t>
  </si>
  <si>
    <t>52113-MLBA-D000-H1 PATCH (X2)</t>
  </si>
  <si>
    <t>52131-MKPH-DN00-H1 STAY, CHAIN CASE A</t>
  </si>
  <si>
    <t>#2. INSPECTION JIG</t>
  </si>
  <si>
    <t>52132-MKP-J000-H1 STAY, CHAIN CASE B</t>
  </si>
  <si>
    <t>52171-MKPH-DN00-H1 STAY, CHAIN SLIDER</t>
  </si>
  <si>
    <t>52134-MKPH-DN01-H1 STAY A, RR BRAKE HOSE</t>
  </si>
  <si>
    <t>52135-MKP-J000-H1 STAY B, RR BRAKE HOSE (X2)</t>
  </si>
  <si>
    <t>20-19349</t>
  </si>
  <si>
    <t>SHAFT</t>
  </si>
  <si>
    <t>20-19348</t>
  </si>
  <si>
    <t>K81 PIPE LOWER CROSS COMP</t>
  </si>
  <si>
    <t>50100-MKTA-D009 MAIN ASSY 3 WELDING JIG</t>
  </si>
  <si>
    <t>PIPE LOWER CROSS BASE PLATE (SS400)</t>
  </si>
  <si>
    <t>BUSHING</t>
  </si>
  <si>
    <t>PROJECT AAA</t>
  </si>
  <si>
    <t>ITEM BBBB</t>
  </si>
  <si>
    <t>20-19203</t>
  </si>
  <si>
    <t>Mr. Rommuelle De Jesus</t>
  </si>
  <si>
    <t>NUMBER MARKING (0-1 TO 9)</t>
  </si>
  <si>
    <t>LETTER MARKING (A TO Z)</t>
  </si>
  <si>
    <t>MONTH MARKING (JAN TO DEC)</t>
  </si>
  <si>
    <t>MARKING 2020</t>
  </si>
  <si>
    <t>12% VAT</t>
  </si>
  <si>
    <t>(a) TOTAL PRICE</t>
  </si>
  <si>
    <t>(b) TOTAL PRICE (WITH 3% TAX &amp; DUTIES)</t>
  </si>
  <si>
    <t>MS. NOREEN</t>
  </si>
  <si>
    <t>SIR ARIES</t>
  </si>
  <si>
    <t>20-19368</t>
  </si>
  <si>
    <t>KPYV MODEL (WE JIG)</t>
  </si>
  <si>
    <t>50100-KPYV-HB02 PIPE MAIN ASSY 6</t>
  </si>
  <si>
    <t>SIR FRANCO</t>
  </si>
  <si>
    <t>PANEL SIDE LH/RH</t>
  </si>
  <si>
    <t>#1. TRIM 1</t>
  </si>
  <si>
    <t>#2.  TRIM 2</t>
  </si>
  <si>
    <t>#3.   SEPARATE/BURRING/FLANGE</t>
  </si>
  <si>
    <t>WAY</t>
  </si>
  <si>
    <t>20-19346 REV. 01</t>
  </si>
  <si>
    <t>KSW Marking Stamp (Z-DOWN)</t>
  </si>
  <si>
    <t xml:space="preserve"> 18330-KSWW-G300-H1 MARKING PUNCH</t>
  </si>
  <si>
    <t>SIR ARNOLD</t>
  </si>
  <si>
    <t>20-19233</t>
  </si>
  <si>
    <t>TLA/KYA/TJB/TLB PARTS
(PR No. Y00566/Y00658/Y00659)</t>
  </si>
  <si>
    <t>#5807 DIE PLATE S50C TLA BODY R (S50C)</t>
  </si>
  <si>
    <t>#5807 DIE PLATE S50C TBLH LEFT (S50C)</t>
  </si>
  <si>
    <t>59B STAY B PUNCH (SKD11 58-60 HRC)</t>
  </si>
  <si>
    <t>TLA BODY RH DIE INSERT #5808 (SKD11 58-60 HRC)</t>
  </si>
  <si>
    <t>3507 BUTTON DIE TJB RR (SKD11 58-60 HRC)</t>
  </si>
  <si>
    <t>TJB R/R B/D DIE PLATE TRIM PP (S50C)</t>
  </si>
  <si>
    <t>BUTTON DIE FOR KYA FENDER (EMSD16-25-P5.3)</t>
  </si>
  <si>
    <t>SIR RJ</t>
  </si>
  <si>
    <t xml:space="preserve"> 20-19234</t>
  </si>
  <si>
    <t>TLAX BODY PARTS
(PR No. Y00699)</t>
  </si>
  <si>
    <t>TLAX BODY SIDE CUT STOPPER GUIDE LH</t>
  </si>
  <si>
    <t>TLAX BODY SIDE CUT STOPPER GUIDE RH</t>
  </si>
  <si>
    <t>D</t>
  </si>
  <si>
    <t>High Price</t>
  </si>
  <si>
    <t>Already give to other maker.</t>
  </si>
  <si>
    <t>C</t>
  </si>
  <si>
    <t>HL4K BRAKE PEDAL</t>
  </si>
  <si>
    <t>PEDAL ARM - #1. BLANKING</t>
  </si>
  <si>
    <t>PEDAL ARM - #2. PIERCING</t>
  </si>
  <si>
    <t>PEDAL ARM - #3. BENDING</t>
  </si>
  <si>
    <t>PEDAL PAD - PEDAL PAD</t>
  </si>
  <si>
    <t>PEDAL PAD - #2. PIERCE / BURRING</t>
  </si>
  <si>
    <t>PEDAL PAD - #3. BENDING</t>
  </si>
  <si>
    <t>ACCEL ARM - #1. BLANKING</t>
  </si>
  <si>
    <t>ACCEL ARM - #2. FORMING 1 &amp; 2</t>
  </si>
  <si>
    <t>ACCEL ARM - #3. PIERCING</t>
  </si>
  <si>
    <t>ACCEL ARM - #4. BENDING</t>
  </si>
  <si>
    <t>ACCEL PAD - #1. BLANKING</t>
  </si>
  <si>
    <t>ACCEL PAD - #2. FORMING</t>
  </si>
  <si>
    <t>20-19362</t>
  </si>
  <si>
    <t>PEDAL ARM - INSPECTION JIG</t>
  </si>
  <si>
    <t>PEDAL PAD - INSPECTION JIG</t>
  </si>
  <si>
    <t>ACCEL ARM - INSPECTION JIG</t>
  </si>
  <si>
    <t>ACCEL PAD - INSPECTION JIG</t>
  </si>
  <si>
    <t>20-19354</t>
  </si>
  <si>
    <t>MS. ANA LOU</t>
  </si>
  <si>
    <t>Ø2.3XP6 4LINES; 42HOLES/LINE W500 LOWER DIE (SKD11) + TRANSPORTATION</t>
  </si>
  <si>
    <t>Ø2.3XP6 4LINES; 42HOLES/LINE W500 UPPER DIE (S50C) + TRANSPORTATION</t>
  </si>
  <si>
    <t>Ø7.0XP10 2LINES; 18HOLES/LINE W350 LOWER DIE (SKD11) + TRANSPORTATION</t>
  </si>
  <si>
    <t>Ø7.0XP10 2LINES; 18HOLES/LINE W350 UPPER DIE (S50C) + TRANSPORTATION</t>
  </si>
  <si>
    <t>20-19263</t>
  </si>
  <si>
    <t>PLEATING ROLLER PARTS FABRICATION</t>
  </si>
  <si>
    <t>TOTAL:</t>
  </si>
  <si>
    <t>20-19363</t>
  </si>
  <si>
    <t>BARAKO BENDING DIE</t>
  </si>
  <si>
    <t>BARAKO BENDING DIE 1 &amp; 2 (PR NO. Y00853)</t>
  </si>
  <si>
    <t>8/4: already awarded to other fabricator</t>
  </si>
  <si>
    <t>Customer Name</t>
  </si>
  <si>
    <t>Customer Type</t>
  </si>
  <si>
    <t>Job Type</t>
  </si>
  <si>
    <t>Quotation No.</t>
  </si>
  <si>
    <t>Sales Amount</t>
  </si>
  <si>
    <t>Quotation Status</t>
  </si>
  <si>
    <t>Sales Plan Month</t>
  </si>
  <si>
    <t>Sale Amount (K$)</t>
  </si>
  <si>
    <t>CHORAKAWA</t>
  </si>
  <si>
    <t>LOCAL</t>
  </si>
  <si>
    <t>1000-MB328543 REINF (BLANKING)</t>
  </si>
  <si>
    <t>For Approval</t>
  </si>
  <si>
    <t>2000-MB328560 BRACKET (BLANKING-COMMON)</t>
  </si>
  <si>
    <t>FCC (PHILIPPINES)</t>
  </si>
  <si>
    <t>3000-MB328560 BRACKET (TRIM)</t>
  </si>
  <si>
    <t>FTEC</t>
  </si>
  <si>
    <t>4000-MB328550 (PROGRESIVE DIE)</t>
  </si>
  <si>
    <t>FTEC-TDM</t>
  </si>
  <si>
    <t>5000-BRACKET CONDENSER</t>
  </si>
  <si>
    <t>GOSHI PHILIPPINES</t>
  </si>
  <si>
    <t>6000-MB283025 BRACKET B ( BLANKING)</t>
  </si>
  <si>
    <t>GRANDWAY</t>
  </si>
  <si>
    <t>7000-MB282507,MB282506 -PLATE A AND B (BLANKING )</t>
  </si>
  <si>
    <t>MAHLE FILTER</t>
  </si>
  <si>
    <t>6000-MB328546 BRACKET FORM</t>
  </si>
  <si>
    <t>9000-MB142813 HINGE REINF B LH  (TRIM)</t>
  </si>
  <si>
    <t>10000-MB142814 HINGE REINF B RH (TRIM)</t>
  </si>
  <si>
    <t>11000-MB142813 HINGE REINF B LH (CAM PIE/TRIM)</t>
  </si>
  <si>
    <t>12000-MB142814 HINGE REINF B RH (CAM PIE/TRIM)</t>
  </si>
  <si>
    <t>MITSUBA PHILS. CORP2</t>
  </si>
  <si>
    <t>13000-MB15079101 BRACKET (PROGRESIVE)</t>
  </si>
  <si>
    <t>P &amp; R Parts</t>
  </si>
  <si>
    <t>14000-MB288892 BRACKET (COMPOUND)</t>
  </si>
  <si>
    <t>YAMASHIN CEBU FILTER</t>
  </si>
  <si>
    <t>15000-BRACKET AIR CLEANER (BLANKING)</t>
  </si>
  <si>
    <t>YUTAKA MANUFACTURING</t>
  </si>
  <si>
    <t>16000-MB282642 BRACKET (BLANKING)</t>
  </si>
  <si>
    <t>18000-MB701569 GARNISH (PIERCING)</t>
  </si>
  <si>
    <t>New Die</t>
  </si>
  <si>
    <t>Parts Order</t>
  </si>
  <si>
    <t>FRONTECH</t>
  </si>
  <si>
    <t>-PIPE LOWER CROSS BASE PLATE(SS400)</t>
  </si>
  <si>
    <t>-PIPE LOWER CROSS COMP</t>
  </si>
  <si>
    <t>-SHAFT</t>
  </si>
  <si>
    <t>-BUSHING</t>
  </si>
  <si>
    <t>1-50100-MKTA-D009</t>
  </si>
  <si>
    <t>-50100V-HB02 PIPE MAIN ASSY 6</t>
  </si>
  <si>
    <t>--</t>
  </si>
  <si>
    <t>DPCES</t>
  </si>
  <si>
    <t>F.TECH PHILIPPINES</t>
  </si>
  <si>
    <t>POWDER COATING</t>
  </si>
  <si>
    <t>ROBERTS</t>
  </si>
  <si>
    <t>SANYO DENKI</t>
  </si>
  <si>
    <t>SHOSHIBA</t>
  </si>
  <si>
    <t>VSOGLOBAL_INC</t>
  </si>
  <si>
    <t>CUSTOMER</t>
  </si>
  <si>
    <t>Total:</t>
  </si>
  <si>
    <t>TOTAL</t>
  </si>
  <si>
    <t xml:space="preserve"> 19-18657 REV. 02</t>
  </si>
  <si>
    <t>SIR JOHN</t>
  </si>
  <si>
    <t>DIE REPAIR (BATCH 1)</t>
  </si>
  <si>
    <t>List of Quotation for Approval</t>
  </si>
  <si>
    <t xml:space="preserve">Customer Name: </t>
  </si>
  <si>
    <t>Company Address:</t>
  </si>
  <si>
    <t>CHORAKAWA TECHNOLOGIES INC.</t>
  </si>
  <si>
    <t>FCC (PHILIPPINES) CORP.</t>
  </si>
  <si>
    <t>GOSHI PHILIPPINES, INC.</t>
  </si>
  <si>
    <t>GRANDWAY INDUSTRIAL MANUFACTURING CORPORATION</t>
  </si>
  <si>
    <t>MAHLE FILTER SYSTEMS PHILIPPINES CORPORATION</t>
  </si>
  <si>
    <t>MITSUBA PHILS. CORP. 2</t>
  </si>
  <si>
    <t>P &amp; R PARTS AND MACHINERIES, INC.</t>
  </si>
  <si>
    <t>YAMASHIN CEBU FILTER MFG. CORP.</t>
  </si>
  <si>
    <t xml:space="preserve">YUTAKA MANUFACTURING (PHILIPPINES), INC. </t>
  </si>
  <si>
    <t>111 EAST SCIENCE AVENUE, LAGUNA TECHNOPARK BINAN, LAGUNA, PHILIPPINES</t>
  </si>
  <si>
    <t>#3141 BORJA ST. MALABAN BIÑAN, LAGUNA 4024</t>
  </si>
  <si>
    <t>DOLLENTE POWDER COATING AND ENGINEERING SERVICES</t>
  </si>
  <si>
    <t>F.TECH PHILIPPINES MANUFACTURING , INC.</t>
  </si>
  <si>
    <t>118 North Science Ave. Laguna Technopark, Biñan , Laguna</t>
  </si>
  <si>
    <t>106 North Science Avenue Laguna Technopark Special Export Processing Zone Binan Laguna</t>
  </si>
  <si>
    <t>108 North Science Ave. Laguna Technopark Inc.,</t>
  </si>
  <si>
    <t>#58 WEST ROAD, LIGHT INDUSTRY SCIENCE PARK 1, Bo. DIEZMO, CABUYAO, LAGUNA</t>
  </si>
  <si>
    <t>Lot 5, 6, 7, Block 8, EPZA Drive, FCIE, Brgy. Langkaan, Dasamarinas, 4126 Cavite, Philippines</t>
  </si>
  <si>
    <t>Lot 14, Block 1, Phase II, FCIE Brgy. Langkaan, Dasmarinas, Cavite</t>
  </si>
  <si>
    <t>MEPZ. LAPU-LAPU CITY,CEBU</t>
  </si>
  <si>
    <t>110 North Science Avenue, Laguna Technopark Binan,  Laguna</t>
  </si>
  <si>
    <t>CANLUBANG INDUSTRIAL ESTATE, BRGY. PITTLAND, CABUYAO, LAGUNA PHILIPPINES 4025</t>
  </si>
  <si>
    <t>FUJITSU FRONTECH LIMITED</t>
  </si>
  <si>
    <t>1776 . YANOKUCHI INAGI CITY , TOKYO, JAPAN</t>
  </si>
  <si>
    <t>20-19367</t>
  </si>
  <si>
    <t>-50100-KPYV-HB02 PIPE COMP FRAME INSPECTION JIG</t>
  </si>
  <si>
    <t>TOTAL PRICE</t>
  </si>
  <si>
    <t>8/7: already awarded to other fabricator 7% HIGHER</t>
  </si>
  <si>
    <t>Approved (WITH PO)</t>
  </si>
  <si>
    <t>8/10 - Approved quotation - Waiting PO issuance</t>
  </si>
  <si>
    <t>8/10: Cancelled Project (No need to Repair)</t>
  </si>
  <si>
    <t>Approved</t>
  </si>
  <si>
    <t>Disapproved</t>
  </si>
  <si>
    <r>
      <rPr>
        <b/>
        <sz val="10"/>
        <color theme="1"/>
        <rFont val="Calibri"/>
        <family val="2"/>
      </rPr>
      <t>A</t>
    </r>
    <r>
      <rPr>
        <sz val="10"/>
        <color theme="1"/>
        <rFont val="Calibri"/>
        <family val="2"/>
      </rPr>
      <t xml:space="preserve"> - Approved</t>
    </r>
  </si>
  <si>
    <t>A</t>
  </si>
  <si>
    <t>KPYV MODEL (INS JIG)</t>
  </si>
  <si>
    <t>20-19369 REV. 01</t>
  </si>
  <si>
    <t>K88 MODEL (Batch 1)</t>
  </si>
  <si>
    <t>50129-KZV-T000-H1 PLATE HANDLE STOPPER</t>
  </si>
  <si>
    <t>#1. PIERCE/BLANK (SEMI PROG)</t>
  </si>
  <si>
    <t>50118-K88R-LC00-20 PLATE, A</t>
  </si>
  <si>
    <t>#1. PIERCE/MARKING/BLANK (SEMI PROG)</t>
  </si>
  <si>
    <t>#3. BEND-2</t>
  </si>
  <si>
    <t>#4. SIDE PIERCE</t>
  </si>
  <si>
    <t>50195-KZV-T000-H1 HANG PLATE, L ENG</t>
  </si>
  <si>
    <t>50194-KZV-T000-H1 HANG PLATE, R ENG</t>
  </si>
  <si>
    <t>50166-K88R-LC00-20 STAY B (STAY R, BATTERY BOX)</t>
  </si>
  <si>
    <t>#2. BURRING</t>
  </si>
  <si>
    <t>#3. BEND-1</t>
  </si>
  <si>
    <t>#4. BEND-2</t>
  </si>
  <si>
    <t>50232-K88R-LC00-H1 STAY, SPG</t>
  </si>
  <si>
    <t>50233-K88R-LC00-H1 STAY, CABLE</t>
  </si>
  <si>
    <t>50181-K88-L200-H1 STAY (STAY, L BODY COVER)</t>
  </si>
  <si>
    <t>50614-K88R-LC00-H1 STAY, LOCK BRKT</t>
  </si>
  <si>
    <t>50185-K88R-LC01-20 STAY A</t>
  </si>
  <si>
    <t>50184-K88R-LC00-H1 STAY A, HARNESS</t>
  </si>
  <si>
    <t>50176-K88-L200-H1 STAY, WINKER RELAY</t>
  </si>
  <si>
    <t>50179-K88R-LC00-H1 STAY, CANISTER</t>
  </si>
  <si>
    <t>50169-K88-L200-H1 STAY, HELMET HOLDER</t>
  </si>
  <si>
    <t>50126-K88-L200-H1 STAY (STAY, LEG SHIELD RR)</t>
  </si>
  <si>
    <t>50167/8-K88R-LC02-20 STAY (STAY R/L, ABS MOD)</t>
  </si>
  <si>
    <t>50170-K88-L200-H1 STAY, FENDER RR</t>
  </si>
  <si>
    <t>50156-K88-L200-21 STAY (STAY, L CTR SIDE COVER)- X2</t>
  </si>
  <si>
    <t>20-19377</t>
  </si>
  <si>
    <t>K88 MODEL (Batch 2)</t>
  </si>
  <si>
    <t>50119-K88R-LC02-20 STAY A</t>
  </si>
  <si>
    <t>#4. INSPECTION JIG</t>
  </si>
  <si>
    <t>50141-K88R-LC02-20 STAY (STAY BRAKE HOSE)</t>
  </si>
  <si>
    <t>50133-K88-L200-20 STAY (STAY RR BODY COVER)</t>
  </si>
  <si>
    <t>50155-KWW-A000-20 PLATE (STAY, MP PIPE END)</t>
  </si>
  <si>
    <t>50124-KWW-6200-H1 STAY, A/C</t>
  </si>
  <si>
    <t>50173-KZV-L000-21 PLATE (X2)</t>
  </si>
  <si>
    <t>50160/5-KZV-T000-21 STAY B, R/L</t>
  </si>
  <si>
    <t>50190-KWW-6400-21 PLATE B</t>
  </si>
  <si>
    <t>50190-KWW-6400-22 PLATE C</t>
  </si>
  <si>
    <t>50165-KZV-T000-20 STAY A, L</t>
  </si>
  <si>
    <t>#3. BEND</t>
  </si>
  <si>
    <t>50190-KWW-6400-20 PLATE A</t>
  </si>
  <si>
    <t>50160-K88-L200-20 STAY A, R</t>
  </si>
  <si>
    <t>#5. PIERCE</t>
  </si>
  <si>
    <t>50164-KZV-T000-20 STAY, L RR FUEL TANK</t>
  </si>
  <si>
    <t>#4. RESTRIKE</t>
  </si>
  <si>
    <t>50163-KZV-T000-20 STAY, R RR FUEL TANK</t>
  </si>
  <si>
    <t>#1. COM (COMMON TO 50164-KZV-T000-20 STAY L)</t>
  </si>
  <si>
    <t>#2. TRIM</t>
  </si>
  <si>
    <t>#3. BEND-2 (COMMON TO 50164-KZV-T000-20 STAY L)</t>
  </si>
  <si>
    <t>#4. RESTRIKE (COMMON TO 50164-KZV-T000-20 STAY L)</t>
  </si>
  <si>
    <t>50191-KWB-6000-21 STAY, STOP SW</t>
  </si>
  <si>
    <t>#1. PROGRESSIVE</t>
  </si>
  <si>
    <t>50151-K88-L200-H1 PLATE COMP, R SUB FRAME</t>
  </si>
  <si>
    <t>#2. FORM RH</t>
  </si>
  <si>
    <t>#3. CAM PIE RH</t>
  </si>
  <si>
    <t>#4. INSPECTION JIG RH</t>
  </si>
  <si>
    <t>50151-K88-L200-H1 PLATE COMP, L SUB FRAME</t>
  </si>
  <si>
    <t>#1. BLANK (COMMON TO 50151-K88-L200-H1 PLATE COMP R)</t>
  </si>
  <si>
    <t>#2. FORM LH</t>
  </si>
  <si>
    <t>#3. CAM PIE LH</t>
  </si>
  <si>
    <t>#4. INSPECTION JIG LH</t>
  </si>
  <si>
    <t>20-19384</t>
  </si>
  <si>
    <t>SMAC</t>
  </si>
  <si>
    <t>52413-38F11 PLATE PRTCTR FTG INNER</t>
  </si>
  <si>
    <t>#1. BLANK PIERCE</t>
  </si>
  <si>
    <t>41133-31G00 PLATE STEERING SHAFT UPPER</t>
  </si>
  <si>
    <t>#3. RESTRIKE</t>
  </si>
  <si>
    <t>#4. TRIM</t>
  </si>
  <si>
    <t>#5. PIE</t>
  </si>
  <si>
    <t>41323-31GE0 PLATE IG COIL</t>
  </si>
  <si>
    <t>41676-31G00 PLATE AIR CLEANER FRONT</t>
  </si>
  <si>
    <t>52435-38F00 PLATE SPNSN ARM END R</t>
  </si>
  <si>
    <t>#2. PIE</t>
  </si>
  <si>
    <t>#3. SHAVING</t>
  </si>
  <si>
    <t>52436-31G10 BRACKET SPNSN ARM FCU</t>
  </si>
  <si>
    <t>#2. EMB/BEND</t>
  </si>
  <si>
    <t>#3. SIDE PIERCE</t>
  </si>
  <si>
    <t>52439-31G00 CLAMP BRAKE HOSE</t>
  </si>
  <si>
    <t>41232-31G00 PLATE ENG MTG RR,L</t>
  </si>
  <si>
    <t>41231-31G00 PLATE ENG MTG RR,R</t>
  </si>
  <si>
    <t>#1. COM (COMMON WITH 41232-31G00)</t>
  </si>
  <si>
    <t>#2. BEND-1 (COMMON WITH 41232-31G00)</t>
  </si>
  <si>
    <t>#3. BEND-2 (COMMON WITH 41232-31G00)</t>
  </si>
  <si>
    <t>#4. INSPECTION JIG (COMMON WITH 41232-31G00)</t>
  </si>
  <si>
    <t>58621-31G40 PLATE CABLE GUIDE</t>
  </si>
  <si>
    <t>#1. PIE BLANK</t>
  </si>
  <si>
    <t>58620-31G30</t>
  </si>
  <si>
    <t>#4. BEND-3</t>
  </si>
  <si>
    <t>#5. TRIM-PC</t>
  </si>
  <si>
    <t>41772-31G00 REINF BRDG TUBE NO 4 R</t>
  </si>
  <si>
    <t>41773-31G00 REINF BRDG TUBE NO 4 L</t>
  </si>
  <si>
    <t>#1. BLANK (COMMON WITH 41772-31G00)</t>
  </si>
  <si>
    <t>#2. FORM (COMMON WITH 41772-31G00)</t>
  </si>
  <si>
    <t>#3. RESTRIKE (COMMON WITH 41772-31G00)</t>
  </si>
  <si>
    <t>#4. INSPECTION JIG (COMMON WITH 41772-31G00)</t>
  </si>
  <si>
    <t>41927-31G00 BRKT RR DIFF RR R</t>
  </si>
  <si>
    <t>#2. BEND (SHARING WITH 41928-31G00)</t>
  </si>
  <si>
    <t>41928-31-G00 BRKT RR DIFF RR L</t>
  </si>
  <si>
    <t>#1. COM (COMMON WITH 41927-31G00)</t>
  </si>
  <si>
    <t>#2. BEND (SHARING WITH 41927-31G00)</t>
  </si>
  <si>
    <t>41477-31G00 REINF UPPER TUBE R</t>
  </si>
  <si>
    <t>20-19390</t>
  </si>
  <si>
    <t>50167-MJSA-J700 BRACKET COUPLER STAY</t>
  </si>
  <si>
    <t>PUNCH (SKD11 58-60 HRC)</t>
  </si>
  <si>
    <t>DIE PLATE (REPAIR)</t>
  </si>
  <si>
    <t>20-19394</t>
  </si>
  <si>
    <t>MKTA</t>
  </si>
  <si>
    <t>BLOCK 7 MA2 (S50C)</t>
  </si>
  <si>
    <t>PIN 29 MA2 (SKD11 58-60 HRC)</t>
  </si>
  <si>
    <t>PIN 28 MA2 (SKD11 58-60 HRC)</t>
  </si>
  <si>
    <t>JBAFG30-P20-L16</t>
  </si>
  <si>
    <t>20-19395</t>
  </si>
  <si>
    <t>K81 PIPE</t>
  </si>
  <si>
    <t>K81 PIPE COMP MAIN ASSY JIG 01 BRACKET (S50C)</t>
  </si>
  <si>
    <t>20-19396</t>
  </si>
  <si>
    <t>MKTA JIG</t>
  </si>
  <si>
    <t>MKTA PIVOT COMP MAIN ASSY JIG 01 BASE (S50C)</t>
  </si>
  <si>
    <t>20-19386 REV. 02</t>
  </si>
  <si>
    <t xml:space="preserve"> KSW BODY - BLANKING</t>
  </si>
  <si>
    <t xml:space="preserve"> KSW BODY A - PIERCE</t>
  </si>
  <si>
    <t>20-19389 REV. 01</t>
  </si>
  <si>
    <t>TGG BODY CUT &amp; PIERCE DIE</t>
  </si>
  <si>
    <t>TGG CUT/PIERCE DIE (NEW DIE)</t>
  </si>
  <si>
    <t xml:space="preserve"> KSW BODY (DIE REPAIR)</t>
  </si>
  <si>
    <t>20-19397</t>
  </si>
  <si>
    <t>20-19399</t>
  </si>
  <si>
    <t>20-19398 rev. 01</t>
  </si>
  <si>
    <t>Ø3.0XP6 8LINES; 42HOLES/LINE W500 LOWER DIE (SKD11) + TRANSPORTATION</t>
  </si>
  <si>
    <t>Ø3.0XP6 8LINES; 42HOLES/LINE W500 UPPER DIE (S50C) + TRANSPORTATION</t>
  </si>
  <si>
    <t>Ø3.0XP6 4LINES; 29HOLES/LINE W350 LOWER DIE (SKD11) + TRANSPORTATION</t>
  </si>
  <si>
    <t>Ø3.0XP6 4LINES; 29HOLES/LINE W350 UPPER DIE (S50C) + TRANSPORTATION</t>
  </si>
  <si>
    <t>22JBO STAY MUF COVER NO. 5 BENDING DIE 1&amp;2 (TANDEM DIE)</t>
  </si>
  <si>
    <t>22JBO STAY MUF COVER NO. 6 BENDING DIE 1&amp;2 (TANDEM DIE)</t>
  </si>
  <si>
    <t>SUZUKI 22JBO [PR NO. Y00953] REPAIR</t>
  </si>
  <si>
    <t>20-19397 REV. 01</t>
  </si>
  <si>
    <t>B6H-F1246-00 #1 REINF.,</t>
  </si>
  <si>
    <t>NMAX (BATCH 1)</t>
  </si>
  <si>
    <t xml:space="preserve"> B63-F1149-00 #1 BRCKT.,</t>
  </si>
  <si>
    <t xml:space="preserve"> B6H-F149T-00 #2 BRKT.,6</t>
  </si>
  <si>
    <t xml:space="preserve"> B6H-F149S-00 #1 BRKT.,5</t>
  </si>
  <si>
    <t xml:space="preserve"> BBR-F191C-00 #1 PLATE, 2</t>
  </si>
  <si>
    <t>BBR-F192E-00 #2 REINF, FRAME SIDE 2</t>
  </si>
  <si>
    <t xml:space="preserve"> B6H-F134V-00 #3 BRKT.,</t>
  </si>
  <si>
    <t>B6H-F143W-00 #5 PATCH</t>
  </si>
  <si>
    <t xml:space="preserve"> B6H-F1441-00 #7 BRKT., STOP SWITCH</t>
  </si>
  <si>
    <t xml:space="preserve"> B6H-F149E-00 #2 STAY, STOPPER</t>
  </si>
  <si>
    <t xml:space="preserve"> B6H-F146R-00 #4 REINF.,</t>
  </si>
  <si>
    <t xml:space="preserve"> B6H-F145B-00 #1 PLATE ENG MOUNT</t>
  </si>
  <si>
    <t>20-19404</t>
  </si>
  <si>
    <t>B6H-F1141-00 #1 REINF., 1</t>
  </si>
  <si>
    <t>NMAX (Batch 2) B6H-F1219-00</t>
  </si>
  <si>
    <t>#3. CAM-PIERCE</t>
  </si>
  <si>
    <t>B6H-F1142-00 #2 REINF., 2</t>
  </si>
  <si>
    <t>#1. COM (COMMON WITH B6H-F1141-00)</t>
  </si>
  <si>
    <t>#3. CAM-PIERCE (SHARING WITH B6H-F1141-00)</t>
  </si>
  <si>
    <t>B6H-F114X-00 #3 PATCH</t>
  </si>
  <si>
    <t>B6H-F133A-00 #4 BRKT., BOX 1</t>
  </si>
  <si>
    <t>B6H-F1256-00 #6 PATCH</t>
  </si>
  <si>
    <t>20-19141 REV. 03</t>
  </si>
  <si>
    <t>20-19350 REV. 02</t>
  </si>
  <si>
    <t>ROBERTS AUTOMOTIVE &amp; INDUSTRIAL PARTS MANUFACTURING CORPORATION</t>
  </si>
  <si>
    <t>20-19405</t>
  </si>
  <si>
    <t>20-19403</t>
  </si>
  <si>
    <t>SL 3800 (RFI-017)</t>
  </si>
  <si>
    <t>#3. PIE</t>
  </si>
  <si>
    <t>20-19364</t>
  </si>
  <si>
    <t>#2. FORM 1</t>
  </si>
  <si>
    <t>#2. 1BEN</t>
  </si>
  <si>
    <t>#3. 2BEN</t>
  </si>
  <si>
    <t>#4. 3BEN</t>
  </si>
  <si>
    <t>20-19365</t>
  </si>
  <si>
    <t>8/27/20: WITH PO</t>
  </si>
  <si>
    <t>20-19410</t>
  </si>
  <si>
    <t>RADICAL STEEL</t>
  </si>
  <si>
    <t>BOLSTER PLATE</t>
  </si>
  <si>
    <t>RADICAL STEEL TECHNOLOGY</t>
  </si>
  <si>
    <t>9043 BES Purok 4 Bgry Sirang Lupa, Calamba, Laguna</t>
  </si>
  <si>
    <t>SIR ROBERT</t>
  </si>
  <si>
    <t>20-19408</t>
  </si>
  <si>
    <t>MB701569 GARNISH TRIM DIE</t>
  </si>
  <si>
    <t>MS. LEILANIE</t>
  </si>
  <si>
    <t>DIE REPAIR</t>
  </si>
  <si>
    <t>20-19402</t>
  </si>
  <si>
    <t>QUARANTINE FOLDING BED</t>
  </si>
  <si>
    <t>with PO</t>
  </si>
  <si>
    <t>20-19406</t>
  </si>
  <si>
    <t>52121/6-KPG-9000 (PR NO. 11411)</t>
  </si>
  <si>
    <t>CUTTING 1 (SKD11 58-60 HRC)</t>
  </si>
  <si>
    <t>CUTTING 2 (SKD11 58-60 HRC)</t>
  </si>
  <si>
    <t>HOLDER (SKD11 58-60 HRC)</t>
  </si>
  <si>
    <t>FOR REVIEWING C/O SIR CARLO</t>
  </si>
  <si>
    <t>20-19416</t>
  </si>
  <si>
    <t>20-19417</t>
  </si>
  <si>
    <t xml:space="preserve"> MKWA-MP2-P001</t>
  </si>
  <si>
    <t>31G ARM COMP SUS UPP FINE BORING MACH. JIG |  V-BLOCK</t>
  </si>
  <si>
    <t>.B65-F1191-00_DOWN TUBE,1 BEND ROLL SET</t>
  </si>
  <si>
    <t>.B65-F1191-00_DOWN TUBE,1 NOTCHING</t>
  </si>
  <si>
    <t>.B65-F1192-00_DOWN TUBE,2 BEND ROLL SET</t>
  </si>
  <si>
    <t>.B65-F1192-00_DOWN TUBE,2 NOTCHING</t>
  </si>
  <si>
    <t>B6H-F1191-00_DOWN TUBE,1 BEND ROLL SET</t>
  </si>
  <si>
    <t>B6H-F1191-00_DOWN TUBE,1 NOTCHING</t>
  </si>
  <si>
    <t>B6H-F1192-00_DOWN TUBE,2 BEND ROLL SET</t>
  </si>
  <si>
    <t>B6H-F1192-00_DOWN TUBE,2 NOTCHING</t>
  </si>
  <si>
    <t>B6H-F1311-00 PIPE,STEERING HEAD BULGING1-2</t>
  </si>
  <si>
    <t>B6H-F1311-00 PIPE,STEERING HEAD BULGING3-4</t>
  </si>
  <si>
    <t>B6H-F1311-00 PIPE,STEERING HEAD JIG1</t>
  </si>
  <si>
    <t>B6H-F1311-00 PIPE,STEERING HEAD JIG2</t>
  </si>
  <si>
    <t>B65-F1196-00 CROSS TUBE,1 NOTCHING</t>
  </si>
  <si>
    <t>B65-F1196-00 CROSS TUBE,1 PIERCING 1 TANDEM</t>
  </si>
  <si>
    <t>B65-F1196-00 CROSS TUBE,1 PIERCING 2 TANDEM</t>
  </si>
  <si>
    <t>B65-F1197-00 CROSS TUBE,2 BEND ROLL</t>
  </si>
  <si>
    <t>B65-F1197-00 CROSS TUBE,2 NOTCHING TANDEM</t>
  </si>
  <si>
    <t>B65-F1197-00 CROSS TUBE,2 PIERCING 1 TANDEM</t>
  </si>
  <si>
    <t>B65-F1197-00 CROSS TUBE,2 PIERCING 2 TANDEM</t>
  </si>
  <si>
    <t>B6H1</t>
  </si>
  <si>
    <t>20-19414</t>
  </si>
  <si>
    <t>20-19375</t>
  </si>
  <si>
    <t>National Road, Barangay Bagumbayan, Teresa, Rizal, 1880 Philippines</t>
  </si>
  <si>
    <t>WITH PO</t>
  </si>
  <si>
    <t>9/7: With PO</t>
  </si>
  <si>
    <t>USD</t>
  </si>
  <si>
    <t>WITH PO (WAITING DIE ARRIVAL(</t>
  </si>
  <si>
    <t>L300 METAL PARTS (Batch 1)</t>
  </si>
  <si>
    <t>SHIMANO_PHL</t>
  </si>
  <si>
    <t>20-19420</t>
  </si>
  <si>
    <t>SHOWA ALUMINUM</t>
  </si>
  <si>
    <t>TRD-01-050 UPPER SUPPORT INS (SKS3 50-55 HRC)</t>
  </si>
  <si>
    <t>TRD-01-052 PEDAL PUNCH (DC53 55-61 HRC)</t>
  </si>
  <si>
    <t>TRD-01-055 RUNNER PUNCH (DC53 50-60 HRC)</t>
  </si>
  <si>
    <t>TRD-01-060 PEDAL DIE INSERT (SKD11 58-60 HRC)</t>
  </si>
  <si>
    <t>TRD-01-061 RUNNER DIE INSERT (DC53 55-60 HRC)</t>
  </si>
  <si>
    <t>TRD-01-064 LOWER DIE SHOE INSERT (DC53 55-60 HRC)</t>
  </si>
  <si>
    <t>TRD-01-065 LOWER DIE SHOE INSERT (DC53 55-60 HRC)</t>
  </si>
  <si>
    <t>TRD-01-066 KNOCK OUT (DC53 50-60 HRC)</t>
  </si>
  <si>
    <t>TRD-01-067 LIFTER HOLDER (SKS3 50-55 HRC)</t>
  </si>
  <si>
    <t>TRD-01-070A AIR BLOW (SKS3 50-55 HRC)</t>
  </si>
  <si>
    <t>TRD-01-070B LIFTER PIN (SKD11 58-60 HRC)</t>
  </si>
  <si>
    <t>TRD-01-071 GUIDE PIN (SKD11 58-60 HRC)</t>
  </si>
  <si>
    <t>TRD-01-072 G O SUPPORT (URETHANE)</t>
  </si>
  <si>
    <t>TRD-01-072 G O SUPPORT (BACKLITE)</t>
  </si>
  <si>
    <t>TRD-01-073 DOWEL PIN (DC53 50-60 HRC)</t>
  </si>
  <si>
    <t>TRD-01-073 ALIGNMENT PIN (SKD11 58-60 HRC)</t>
  </si>
  <si>
    <t>TRD-01-081 OVER FLOW CUTTER (SKD11-58-60 HRC)</t>
  </si>
  <si>
    <t>TRD-01-083A INSP HOLDER (170) (SKD11 58-60 HRC)</t>
  </si>
  <si>
    <t>TRD-01-083B INSP HOLDER (175) (SKD11 58-60 HRC)</t>
  </si>
  <si>
    <t>TRD-01-007 UPPER DIE SHOE (SS400)</t>
  </si>
  <si>
    <t>TRD-01-008 UPPER PAD (SKS3 50-55 HRC)</t>
  </si>
  <si>
    <t>TRD-01-009 UPPER PAD 2 (SKS3 50-55 HRC)</t>
  </si>
  <si>
    <t>TRD-01-011 UPPER PUNCH HOLDER (SKS3 50-55 HRC)</t>
  </si>
  <si>
    <t>TRD-01-012 UPPER PUNCH PLT 2 (SKS3 50-55 HRC)</t>
  </si>
  <si>
    <t>TRD-01-013 UPPER PUNCH PLT 3 (SS400)</t>
  </si>
  <si>
    <t>TRD-01-020 DIE PLT 1 (175) (SKS3 50-55 HRC)</t>
  </si>
  <si>
    <t>TRD-01-021 DIE PLT 2 (SKS3 50-55 HRC)</t>
  </si>
  <si>
    <t>TRD-01-022 THRUST PLT 1 (SKS3 50-55 HRC)</t>
  </si>
  <si>
    <t>TRD-01-023 THRUST PLT 2 (SKS3 50-55 HRC)</t>
  </si>
  <si>
    <t>TRD-01-025 LOWER DIE SHOE (SS400)</t>
  </si>
  <si>
    <t>20-19303</t>
  </si>
  <si>
    <t>20-19304</t>
  </si>
  <si>
    <t>20-19433</t>
  </si>
  <si>
    <t>20-19438</t>
  </si>
  <si>
    <t>MKTA MAIN ASSEMBLY JIG_01_BLOCK_018_LH (S50C)</t>
  </si>
  <si>
    <t>MKTA IGNITION CONTROL PIN HOLDER BASE 002 (S50C)</t>
  </si>
  <si>
    <t>MT101/TY501/E5000</t>
  </si>
  <si>
    <t>TRD-01-061A RUNNER DIE INSERT SPACER (DC53 55-60 HRC)</t>
  </si>
  <si>
    <t>TRD-01-084A E5010 INSP HOLDER (170) (SKD11 58-60 HRC)</t>
  </si>
  <si>
    <t>TRD-01-084B E5010 INSP HOLDER (175) (SKD11 58-60 HRC)</t>
  </si>
  <si>
    <t>TRD-01-085A E5000 INSP HOLDER (170) (SKD11 58-60 HRC)</t>
  </si>
  <si>
    <t>TRD-01-085B E5000 INSP HOLDER (175) (SKD11 58-60 HRC)</t>
  </si>
  <si>
    <t>TRD-01-086A TY501 INSP HOLDER (170) (SKD11 58-60 HRC)</t>
  </si>
  <si>
    <t>TRD-01-086B TY501 INSP HOLDER (175) (SKD11 58-60 HRC)</t>
  </si>
  <si>
    <t>TRD-01-010 UPPER PAD 3 (SKD11 55-60 HRC)</t>
  </si>
  <si>
    <t>TRD-01-024 THRUST PLT 3 (SKD11 55-60 HRC)</t>
  </si>
  <si>
    <t>SIR JHAY-R</t>
  </si>
  <si>
    <t>20-19461</t>
  </si>
  <si>
    <t xml:space="preserve"> 20-19277</t>
  </si>
  <si>
    <t>COVER COMP 4501 TRIM DIE 1 (SKD11 58-60 HRC)</t>
  </si>
  <si>
    <t>COVER COMP 4502 TRIM DIE 2 (SKD11 58-60 HRC)</t>
  </si>
  <si>
    <t>COVER COMP 4503 TRIM PUNCH 1 (SKD11 58-60 HRC)</t>
  </si>
  <si>
    <t>COVER COMP 4504 TRIM PUNCH 2 (SKD11 58-60 HRC)</t>
  </si>
  <si>
    <t>COVER COMP 4505 TRIM PUNCH 3 (SKD11 58-60 HRC)</t>
  </si>
  <si>
    <t>COVER COMP 4507 STRIPPER BLOCK 1 (SKD11 58-60 HRC)</t>
  </si>
  <si>
    <t>COVER COMP 4508 STRIPPER BLOCK 2 (SKD11 58-60 HRC)</t>
  </si>
  <si>
    <t>COVER COMP 6707 DIE INSERT (SKD11 58-60 HRC)</t>
  </si>
  <si>
    <t>COVER COMP 6708 CUT PUNCH</t>
  </si>
  <si>
    <t>COVER COMP 7806 DIE PLATE (SKD11 58-60 HRC)</t>
  </si>
  <si>
    <t>COVER COMP 7806A BUTTON DIE (SKD11 58-60 HRC)</t>
  </si>
  <si>
    <t>COVER COMP 7808 CUTTIER (SKD11 58-60 HRC)</t>
  </si>
  <si>
    <t>COVER COMP 7809 PIE PUNCH (SKD11 58-60 HRC)</t>
  </si>
  <si>
    <t>COVER COMP 7810 PIE PUNCH (SKD11 58-60 HRC)</t>
  </si>
  <si>
    <t>COVER COM 7857 SHOULDER PUNCH (SKD11 58-60 HRC)</t>
  </si>
  <si>
    <t>COVER COM 8906 DIE PLATE (SKD11 58-60 HRC)</t>
  </si>
  <si>
    <t>COVER COMP 8906A DIE INSERT (SKD11 58-60 HRC)</t>
  </si>
  <si>
    <t>COVER COMP 8908 CUTTER</t>
  </si>
  <si>
    <t>COVER COMP 8908A CUTTER INSERT (SKD11 58-60 HRC)</t>
  </si>
  <si>
    <t>COVER COMP 8908B CUTTER INSERT (SKD11 58-60 HRC)</t>
  </si>
  <si>
    <t>COVER COMP ENGRAVE PUNCH (SKD11 58-60 HRC)</t>
  </si>
  <si>
    <t>COVER COMP 91011 PIE PUNCH (SKD11 58-60 HRC)</t>
  </si>
  <si>
    <t>COVER COMP 91012 ENGRAVE PUNCH (SKD11 58-60 HRC)</t>
  </si>
  <si>
    <t>COVER COM 9001 SHOULDER PUNCH (SKD11 58-60 HRC)</t>
  </si>
  <si>
    <t>COVER COMP 9014 DIE INSERT (SKD11 58-60 HRC)</t>
  </si>
  <si>
    <t>COVER COMP 111210 LOUVER PUNCH (SKD11 58-60 HRC)</t>
  </si>
  <si>
    <t>COVER COMP 111211 LOUVER PUNCH (SKD11 58-60 HRC)</t>
  </si>
  <si>
    <t>COVER COMP 111212 LOUVER DIE (SKD11 58-60 HRC)</t>
  </si>
  <si>
    <t>COVER COMP 111213 LOUVER DIE (SKD11 58-60 HRC)</t>
  </si>
  <si>
    <t>COVER COMP 121311 LOUVER DIE (SKD11 58-60 HRC)</t>
  </si>
  <si>
    <t>COVER COMP 121310 LOUVER PUNCH (SKD11 58-60 HRC)</t>
  </si>
  <si>
    <t>COVER COMP T/C - 18120-RPY-G000</t>
  </si>
  <si>
    <t>-I3DTLAX-A210-40-INSRH TLAX BODY INSPECTION JIG RH</t>
  </si>
  <si>
    <t>-I3DTLAX-A210-40-INSLH TLAX BODY INSPECTION JIG LH</t>
  </si>
  <si>
    <t>high price</t>
  </si>
  <si>
    <t>review by sir carlo</t>
  </si>
  <si>
    <t>#1. COMP</t>
  </si>
  <si>
    <t>#2. BEND1</t>
  </si>
  <si>
    <t>#3. BEND2</t>
  </si>
  <si>
    <t>20-19484</t>
  </si>
  <si>
    <t>ISUZU_AMC</t>
  </si>
  <si>
    <t xml:space="preserve"> PUNCH</t>
  </si>
  <si>
    <t>20-19551 REV. 01</t>
  </si>
  <si>
    <t>20-19568</t>
  </si>
  <si>
    <t>NEW SHAVING DIE</t>
  </si>
  <si>
    <t>YS4X7-0000 CORE PLATE</t>
  </si>
  <si>
    <t>KD03869-Y522 rev. 04 - COM</t>
  </si>
  <si>
    <t>KD03869-Y522 rev. 04 - PIE</t>
  </si>
  <si>
    <t>KD03869-Y522 rev. 04 - CHA</t>
  </si>
  <si>
    <t>Worn-out Die Repair</t>
  </si>
  <si>
    <t>20-19572</t>
  </si>
  <si>
    <t>20-19445 REV. 01</t>
  </si>
  <si>
    <t>KD03869-Y522 rev. 04 - 1BEN</t>
  </si>
  <si>
    <t>Waiting Customer's Approval</t>
  </si>
  <si>
    <t>Waiting End-user's Approval</t>
  </si>
  <si>
    <t>COMP</t>
  </si>
  <si>
    <t>FORM</t>
  </si>
  <si>
    <t>INSPECTION JIG</t>
  </si>
  <si>
    <t>20-19422</t>
  </si>
  <si>
    <t>L300 METAL PARTS (Batch 2)</t>
  </si>
  <si>
    <t>20-19474</t>
  </si>
  <si>
    <t>L300 METAL PARTS (Batch 3)</t>
  </si>
  <si>
    <t>20-19494</t>
  </si>
  <si>
    <t>VALVE</t>
  </si>
  <si>
    <t>301 VALVE 1222 VALVE PIN TIP (DH31-EX 53-55 HRC)</t>
  </si>
  <si>
    <t>301 VALVE 1222 VALVE PIN BASE (DAC 46-48 HRC)</t>
  </si>
  <si>
    <t>VALVE PIN 1 VALVE PIN TIP (DH31-EX 53-55 HRC)</t>
  </si>
  <si>
    <t>VALVE PIN 1 VALVE PIN BASE (DAC 46-48 HRC)</t>
  </si>
  <si>
    <t>67RO #201 KNOCKOUT PUNCH (SKD11 58-60 HRC)</t>
  </si>
  <si>
    <t>TLAA #124 MARKING PUNCH (DC53 58-61 HRC)</t>
  </si>
  <si>
    <t>TJB #3506 TRIM DIE (SKD11 58-60 HRC)</t>
  </si>
  <si>
    <t>TJB #3507 BUTTON DIE (SKD11 58-60 HRC)</t>
  </si>
  <si>
    <t>18310-TLAA BODY L #5807 DIE PLATE (S50C)</t>
  </si>
  <si>
    <t>18320-TLAA BODY R #5807 DIE PLATE (S50C)</t>
  </si>
  <si>
    <t>20-19580</t>
  </si>
  <si>
    <t>20-19597</t>
  </si>
  <si>
    <t>20-19543</t>
  </si>
  <si>
    <t>MLBA Model (Batch 1)</t>
  </si>
  <si>
    <t>20-19545</t>
  </si>
  <si>
    <t>MLBA Model (Batch 2)</t>
  </si>
  <si>
    <t>20-19558</t>
  </si>
  <si>
    <t>MLBA Model</t>
  </si>
  <si>
    <t>MLBA Model (Batch 3)</t>
  </si>
  <si>
    <t>20-19567</t>
  </si>
  <si>
    <t>ALASKA_COR</t>
  </si>
  <si>
    <t>J-JET PUMP / JETS</t>
  </si>
  <si>
    <t>TLAX BODY (Parts order)</t>
  </si>
  <si>
    <t>TLAX BODY R 1010 DIE INSERT (SKD11 58-60 HRC)</t>
  </si>
  <si>
    <t>TLAX BODY R 1011 DIE INSERT (SKD11 58-60 HRC)</t>
  </si>
  <si>
    <t>TLAX BODY L 1010 DIE INSERT (SKD11 58-60 HRC)</t>
  </si>
  <si>
    <t>TLAX BODY L 1011 DIE INSERT (SKD11 58-60 HRC)</t>
  </si>
  <si>
    <t>20-19584</t>
  </si>
  <si>
    <t>SL-27S-MB-109883 CAP SPRING</t>
  </si>
  <si>
    <t>#0306 RESTRIKE DIE (SKD11 58-60 HRC) (AlCrN PRO)</t>
  </si>
  <si>
    <t>20-19600</t>
  </si>
  <si>
    <t>20-19591</t>
  </si>
  <si>
    <t>20-19592</t>
  </si>
  <si>
    <t>YEAR 2022</t>
  </si>
  <si>
    <t xml:space="preserve"> 101072-09-010-00 TRIMMING PUNCH (SKD11 58-60 HRC)</t>
  </si>
  <si>
    <t>WM07C YOKE TA.D</t>
  </si>
  <si>
    <t>On-going</t>
  </si>
  <si>
    <t>Finished</t>
  </si>
  <si>
    <t>NEW RFQ</t>
  </si>
  <si>
    <t>Already sent</t>
  </si>
  <si>
    <t>20-19593</t>
  </si>
  <si>
    <t>20-19604</t>
  </si>
  <si>
    <t>20-19605</t>
  </si>
  <si>
    <t>20-19596</t>
  </si>
  <si>
    <t>20-19602</t>
  </si>
  <si>
    <t>20-19594</t>
  </si>
  <si>
    <t>20-19607</t>
  </si>
  <si>
    <t>20-19606</t>
  </si>
  <si>
    <t>IMASEN PHILIPPINE</t>
  </si>
  <si>
    <t>PUNCH</t>
  </si>
  <si>
    <t>DIE</t>
  </si>
  <si>
    <t>UPPER AND LOWER SHOE ASSY (NEW PLATE)</t>
  </si>
  <si>
    <t>UPPER AND LOWER BASE PLATE W/ GUIDE POST (NEW)</t>
  </si>
  <si>
    <t>MODIFICATION WITH NEW PARTS</t>
  </si>
  <si>
    <t>INSTALLATION &amp; TESTING TRIAL</t>
  </si>
  <si>
    <t>TRIAL AND TESTING (SERVICE CHARGE FOR 1ST 2 HOURS)</t>
  </si>
  <si>
    <t>EXCEEDING PER HOUR</t>
  </si>
  <si>
    <t>WR19C-015 YOKE TA.D 8th</t>
  </si>
  <si>
    <t>102183-08-017-01 HEAD PUNCH (DC53 60-61 HRC)</t>
  </si>
  <si>
    <t>SRU Metal (Batch 1) 35 Items; 102 Dies</t>
  </si>
  <si>
    <t>SRU Metal (Batch 2) 24 Items; 76 Dies</t>
  </si>
  <si>
    <t>SRU Metal (Batch 3) 24 Items; 94 Dies</t>
  </si>
  <si>
    <t>SRU Metal (Batch 4) 13 Items; 79 Dies</t>
  </si>
  <si>
    <t>SRU Metal (Batch 5) 10 Items; 51 Dies</t>
  </si>
  <si>
    <t>20-19610</t>
  </si>
  <si>
    <t>TGHA CUTTING PUNCH</t>
  </si>
  <si>
    <t>PUNCH 1 (SKD11 58-60 HRC)</t>
  </si>
  <si>
    <t>PUNCH 2 (SKD11 58-60 HRC)</t>
  </si>
  <si>
    <t>11/20 ~ 11/25
(Fri ~ Wed)</t>
  </si>
  <si>
    <t>For Sending</t>
  </si>
  <si>
    <t>Other Remarks</t>
  </si>
  <si>
    <t>For Approval (Sale month)</t>
  </si>
  <si>
    <t>SRU Metal (Batch 6) KD04624-Y301</t>
  </si>
  <si>
    <t>SRU Metal (Batch 7) KD04615-Y380</t>
  </si>
  <si>
    <t>20-19616</t>
  </si>
  <si>
    <t>20-19615</t>
  </si>
  <si>
    <t>20-19611 REV. 01</t>
  </si>
  <si>
    <t>20-19612 REV. 01</t>
  </si>
  <si>
    <t>20-19608</t>
  </si>
  <si>
    <t>WR16A TERMINAL GROUND / A4583-890</t>
  </si>
  <si>
    <t>102319-00-128-00 TRIMMING PUNCH (SKD11 58-60 HRC)</t>
  </si>
  <si>
    <t>102319-00-129-00 TRIMMING PUNCH (SKD11 58-60 HRC)</t>
  </si>
  <si>
    <t>102319-00-130-00 TRIMMING PUNCH (SKD11 58-60 HRC)</t>
  </si>
  <si>
    <t>102319-00-111-00 TRIMMING DIE (SKD11 58-60 HRC)</t>
  </si>
  <si>
    <t>102319-00-112-00 TRIMMING DIE (SKD11 58-60 HRC)</t>
  </si>
  <si>
    <t>102319-00-113-00 TRIMMING DIE (SKD11 58-60 HRC)</t>
  </si>
  <si>
    <t>102319-00-114-00 TRIMMING DIE (SKD11 58-60 HRC)</t>
  </si>
  <si>
    <t>20-19613</t>
  </si>
  <si>
    <t>WR16A TERMINAL A1 / A1632-900-00</t>
  </si>
  <si>
    <t>102317-00-101-00 BLANKING PUNCH (SDK11 58-60 HRC)</t>
  </si>
  <si>
    <t>102317-00-102-00 BLANKING PUNCH (SDK11 58-60 HRC)</t>
  </si>
  <si>
    <t>102317-00-103-00 BLANKING PUNCH (SDK11 58-60 HRC)</t>
  </si>
  <si>
    <t>102317-00-104-00 BLANKING PUNCH (SDK11 58-60 HRC)</t>
  </si>
  <si>
    <t>102317-00-105-00 BLANKING PUNCH (SDK11 58-60 HRC)</t>
  </si>
  <si>
    <t>102317-00-205-00 BLANKING DIE (SDK11 58-60 HRC)</t>
  </si>
  <si>
    <t>102317-00-206-00 BLANKING DIE (SDK11 58-60 HRC)</t>
  </si>
  <si>
    <t>102317-00-207-00 BLANKING DIE (SDK11 58-60 HRC)</t>
  </si>
  <si>
    <t>102317-00-215-00 BLANKING DIE (SDK11 58-60 HRC)</t>
  </si>
  <si>
    <t>102317-00-216-00 BLANKING DIE (SDK11 58-60 HRC)</t>
  </si>
  <si>
    <t>20-19614</t>
  </si>
  <si>
    <t>WR16A TERMINAL B1 / A7591-662-00</t>
  </si>
  <si>
    <t>102318-01-112-00 TRIMMING PUNCH (SKD11 58-60 HRC)</t>
  </si>
  <si>
    <t>102318-01-113-00 TRIMMING PUNCH (SKD11 58-60 HRC)</t>
  </si>
  <si>
    <t>102318-01-114-00 TRIMMING PUNCH (SKD11 58-60 HRC)</t>
  </si>
  <si>
    <t>102318-01-115-00 TRIMMING PUNCH (SKD11 58-60 HRC)</t>
  </si>
  <si>
    <t>102318-01-116-00 TRIMMING PUNCH (SKD11 58-60 HRC)</t>
  </si>
  <si>
    <t>102318-01-117-00 TRIMMING PUNCH (SKD11 58-60 HRC)</t>
  </si>
  <si>
    <t>102318-01-118-00 TRIMMING PUNCH (SKD11 58-60 HRC)</t>
  </si>
  <si>
    <t>102318-01-119-00 TRIMMING PUNCH (SKD11 58-60 HRC)</t>
  </si>
  <si>
    <t>102318-01-120-00 TRIMMING PUNCH (SKD11 58-60 HRC)</t>
  </si>
  <si>
    <t>102318-01-121-00 TRIMMING PUNCH (SKD11 58-60 HRC)</t>
  </si>
  <si>
    <t>102318-01-122-00 TRIMMING PUNCH (SKD11 58-60 HRC)</t>
  </si>
  <si>
    <t>102318-01-123-00 TRIMMING PUNCH (SKD11 58-60 HRC)</t>
  </si>
  <si>
    <t>102318-01-124-00 TRIMMING DIE (SKD11 58-60 HRC)</t>
  </si>
  <si>
    <t>102318-01-125-00 TRIMMING DIE (SKD11 58-60 HRC)</t>
  </si>
  <si>
    <t>102318-01-126-00 TRIMMING DIE (SKD11 58-60 HRC)</t>
  </si>
  <si>
    <t>102318-01-127-00 TRIMMING DIE (SKD11 58-60 HRC)</t>
  </si>
  <si>
    <t>102318-01-128-00 TRIMMING DIE (SKD11 58-60 HRC)</t>
  </si>
  <si>
    <t>102318-01-129-00 TRIMMING DIE (SKD11 58-60 HRC)</t>
  </si>
  <si>
    <t>102318-01-130-00 TRIMMING DIE (SKD11 58-60 HRC)</t>
  </si>
  <si>
    <t>102318-01-131-00 TRIMMING DIE (SKD11 58-60 HRC)</t>
  </si>
  <si>
    <t>102318-01-132-00 TRIMMING DIE (SKD11 58-60 HRC)</t>
  </si>
  <si>
    <t>102318-01-133-00 TRIMMING DIE (SKD11 58-60 HRC)</t>
  </si>
  <si>
    <t>102318-01-134-00 TRIMMING DIE (SKD11 58-60 HRC)</t>
  </si>
  <si>
    <t>102318-01-135-00 TRIMMING DIE (SKD11 58-60 HRC)</t>
  </si>
  <si>
    <t>102318-01-136-00 TRIMMING DIE (SKD11 58-60 HRC)</t>
  </si>
  <si>
    <t>102318-01-137-00 TRIMMING DIE (SKD11 58-60 HRC)</t>
  </si>
  <si>
    <t>102318-01-138-00 TRIMMING DIE (SKD11 58-60 HRC)</t>
  </si>
  <si>
    <t>102318-01-139-00 TRIMMING DIE (SKD11 58-60 HRC)</t>
  </si>
  <si>
    <t>102318-01-140-00 TRIMMING DIE (SKD11 58-60 HRC)</t>
  </si>
  <si>
    <t>102318-01-141-00 TRIMMING DIE (SKD11 58-60 HRC)</t>
  </si>
  <si>
    <t>20-19623</t>
  </si>
  <si>
    <t>WR19C-015 TERMINAL B / A2906</t>
  </si>
  <si>
    <t>STRIPPER PLATE</t>
  </si>
  <si>
    <t>20-19619</t>
  </si>
  <si>
    <t>50118-KZV-L000-H1 STAY, CARRIER</t>
  </si>
  <si>
    <t>20-19617</t>
  </si>
  <si>
    <t>20-19601</t>
  </si>
  <si>
    <t>XXE551 MODEL</t>
  </si>
  <si>
    <t>20-19595</t>
  </si>
  <si>
    <t>SHIMANO JAPAN</t>
  </si>
  <si>
    <t>PUNCH AND DIE</t>
  </si>
  <si>
    <t>MODIFICATION</t>
  </si>
  <si>
    <t>SRU Metal 5 Items; 19Dies</t>
  </si>
  <si>
    <t>SRU Metal [QU_1062]</t>
  </si>
  <si>
    <t>SRU Metal [QU_1026]</t>
  </si>
  <si>
    <t>20-19627</t>
  </si>
  <si>
    <t>UC RESONATOR PR.D</t>
  </si>
  <si>
    <t>100380-00-220-30 MARKING PUNCH (UCH-205)</t>
  </si>
  <si>
    <t>CANCELLED PROJECT</t>
  </si>
  <si>
    <t>VACUUMTECH</t>
  </si>
  <si>
    <t>20-19620</t>
  </si>
  <si>
    <t>20-19621</t>
  </si>
  <si>
    <t>X200e NEXT BRU</t>
  </si>
  <si>
    <t>X200e NEXT BRU (29 Items; 122 Dies)</t>
  </si>
  <si>
    <t>20-19626</t>
  </si>
  <si>
    <t>101354-07-717-02 DRAW PUNCH</t>
  </si>
  <si>
    <t>101354-07-715-01 HEAD PUNCH</t>
  </si>
  <si>
    <t>WM22 YOKE TA.D</t>
  </si>
  <si>
    <t>20-19634</t>
  </si>
  <si>
    <t>AT05 FRONT BRACKET</t>
  </si>
  <si>
    <t>#252 STRIPPER PLATE (SKD11)</t>
  </si>
  <si>
    <t>JUNTEC_COR</t>
  </si>
  <si>
    <t>20-19514</t>
  </si>
  <si>
    <t>20-19515</t>
  </si>
  <si>
    <t>20-19656</t>
  </si>
  <si>
    <t>TAKATA BAG PLATE 1034-1026 (PR 3430)</t>
  </si>
  <si>
    <t>20-19658</t>
  </si>
  <si>
    <t>HS01-KA3-7120 CORE PLATE</t>
  </si>
  <si>
    <t>PR 11426</t>
  </si>
  <si>
    <t>20-19657</t>
  </si>
  <si>
    <t>50125-MGSA-D300 STRIPPER PLATE (S45C)</t>
  </si>
  <si>
    <t xml:space="preserve">50107/08-MFM-000 PIERCING PUNCH (SKD11 58-60 HRC) </t>
  </si>
  <si>
    <t>20-19655</t>
  </si>
  <si>
    <t>YEAR CODE GL (PR 11427)</t>
  </si>
  <si>
    <t>20-19642</t>
  </si>
  <si>
    <t>GPP3</t>
  </si>
  <si>
    <t>X0KD04571-Y585 (03) COMP</t>
  </si>
  <si>
    <t>X0KD04571-Y600 (04) COMP</t>
  </si>
  <si>
    <t>X0KD04571-Y600 (04) PIE</t>
  </si>
  <si>
    <t>X0KD04571-Y600 (04) BEND</t>
  </si>
  <si>
    <t>X0KD04571-Y586 (02) COMP</t>
  </si>
  <si>
    <t>20-19589</t>
  </si>
  <si>
    <t xml:space="preserve">WIPER MAIN PIPE </t>
  </si>
  <si>
    <t>20-19666</t>
  </si>
  <si>
    <t>K88R MODEL (Batch 1)</t>
  </si>
  <si>
    <t>K88R MODEL (Batch 2)</t>
  </si>
  <si>
    <t>20-19667</t>
  </si>
  <si>
    <t>20-19668</t>
  </si>
  <si>
    <t>K88R MODEL (Batch 3)</t>
  </si>
  <si>
    <t>20-19670</t>
  </si>
  <si>
    <t>JNL-600 INNER BOTTOM DRAW</t>
  </si>
  <si>
    <t>JNL-600 INNER BOTTOM DRAW (COMPONENT)</t>
  </si>
  <si>
    <t>20-19662</t>
  </si>
  <si>
    <t>X200e NEXT 20-0180 [QU_1082]</t>
  </si>
  <si>
    <t>X200e NEXT</t>
  </si>
  <si>
    <t>20-19664</t>
  </si>
  <si>
    <t>X200e NEXT 20-0181 QU_1083</t>
  </si>
  <si>
    <t>#4501 TRIM DIE 1 (ASSY)</t>
  </si>
  <si>
    <t>#4502 TRIM DIE 2 (ASSY)</t>
  </si>
  <si>
    <t>#4503 TRIM PUNCH 1 (ASSY)</t>
  </si>
  <si>
    <t>#4504 TRIM PUNCH 2 (ASSY)</t>
  </si>
  <si>
    <t>#4505 TRIM PUNCH 3 (ASSY)</t>
  </si>
  <si>
    <t xml:space="preserve">K1507_08 E-DIE BLOCK </t>
  </si>
  <si>
    <t>20-19683</t>
  </si>
  <si>
    <t>MVL CL/HSG #7 SC3 EQURRE</t>
  </si>
  <si>
    <t>MVL CL/HSG #7 SC2 BACK BLOCK</t>
  </si>
  <si>
    <t>MVL CL/HSG #6 CENTER KEY SLIDE 2058</t>
  </si>
  <si>
    <t>MVL CL/HSG #6 CENTER KEY SLIDE 2059</t>
  </si>
  <si>
    <t>Update 01/5/21</t>
  </si>
  <si>
    <t>Cancelled (Qtn: July 2020)</t>
  </si>
  <si>
    <t>MR. JORDAN OCAMPO</t>
  </si>
  <si>
    <t>2022</t>
  </si>
  <si>
    <r>
      <t xml:space="preserve">X200e NEXT BRU (29 Items; 65 Dies) </t>
    </r>
    <r>
      <rPr>
        <b/>
        <sz val="10"/>
        <color rgb="FFFF0000"/>
        <rFont val="Tahoma"/>
        <family val="2"/>
      </rPr>
      <t>(OPTION 2)</t>
    </r>
  </si>
  <si>
    <t>C-PRESTO</t>
  </si>
  <si>
    <t>SIDE FRAME R/L (84 Parts)</t>
  </si>
  <si>
    <t>MEMBER FRAME (39 Parts)</t>
  </si>
  <si>
    <t>CSR9200 30TD_17TG (47 Parts)</t>
  </si>
  <si>
    <t>NMAX (Batch 1)</t>
  </si>
  <si>
    <t>B63-F1149-00 #1 BRCKT.,</t>
  </si>
  <si>
    <t>B6H-F149T-00 #2 BRKT.,6</t>
  </si>
  <si>
    <t>B6H-F149S-00 #1 BRKT.,5</t>
  </si>
  <si>
    <t>BBR-F191C-00 #1 PLATE, 2</t>
  </si>
  <si>
    <t>B6H-F134V-00 #3 BRKT.,</t>
  </si>
  <si>
    <t>B6H-F1441-00 #7 BRKT., STOP SWITCH</t>
  </si>
  <si>
    <t>B6H-F149E-00 #2 STAY, STOPPER</t>
  </si>
  <si>
    <t>B6H-F146R-00 #4 REINF.,</t>
  </si>
  <si>
    <t>B6H-F145B-00 #1 PLATE ENG MOUNT</t>
  </si>
  <si>
    <t>NMAX (Batch 2)</t>
  </si>
  <si>
    <t>50101-MJP-G500-22 PLATE, HNDL STOP</t>
  </si>
  <si>
    <t>50168-MJP-G500-H1 PLATE, LOCK</t>
  </si>
  <si>
    <t>50167-MJS-J700-20 STAY</t>
  </si>
  <si>
    <t>50114-MLBA-D000-20 HANGER C,R</t>
  </si>
  <si>
    <t>50115-MLBA-D000-20 HANGER C,L</t>
  </si>
  <si>
    <t>50116-MLBA-D000-20 HANGER D.R</t>
  </si>
  <si>
    <t>50117-MLBA-D000-20 HANGER D.L</t>
  </si>
  <si>
    <t>#1. COMP (COMMON WITH 50116-MLBA-D000-20)</t>
  </si>
  <si>
    <t>50120-MLBA-D000-21 STAY</t>
  </si>
  <si>
    <t>50121-MLBA-D000-H1 BRKT, HARDNESS STAY</t>
  </si>
  <si>
    <t>50141-MLBA-D000-20 BRACKET, RR CUSH UPPR</t>
  </si>
  <si>
    <t>50142-MLBA-D000-20 BRKT, RR CUSH LWR</t>
  </si>
  <si>
    <t>50143-MLBA-D000-20 PATCH RR CUSH LWR</t>
  </si>
  <si>
    <t>50144-MLBA-D000-20 STAY MUFF</t>
  </si>
  <si>
    <t>50145-MLBA-D000-20 PLATE</t>
  </si>
  <si>
    <t>50215-MLBA-D000-H1 STAY REG</t>
  </si>
  <si>
    <t>50216-MLBA-D000-H1 SEAT R MAIN</t>
  </si>
  <si>
    <t>50217-MLBA-D000-H1 SEAT L MAIN</t>
  </si>
  <si>
    <t>#1. COMP (COMMON WITH 50216-MLBA-D000-H1)</t>
  </si>
  <si>
    <t>#2. BEND (COMMON WITH 50216-MLBA-D000-H1)</t>
  </si>
  <si>
    <t>50218-MLBA-D000-H1 STAY BANK ANGLE SENSOR</t>
  </si>
  <si>
    <t>50219-MLBA-D000-20 STAY</t>
  </si>
  <si>
    <t>501253-MJW-J000-20 STAY</t>
  </si>
  <si>
    <t xml:space="preserve"> 24701-MLBA-D001-20 ARM</t>
  </si>
  <si>
    <t xml:space="preserve"> 24711-MLBA-D001-21 ARM</t>
  </si>
  <si>
    <t xml:space="preserve"> 50530-MLBA-D001-21 PLATE</t>
  </si>
  <si>
    <t>50106-MLBA-D000-20</t>
  </si>
  <si>
    <t>#1. PIE BLANK L/R</t>
  </si>
  <si>
    <t>#2. FORM1 R</t>
  </si>
  <si>
    <t>#3. FORM2 R</t>
  </si>
  <si>
    <t>50106-MLBA-D000-21</t>
  </si>
  <si>
    <t>#1. BLANK L/R</t>
  </si>
  <si>
    <t>50107-MLBA-D000-20</t>
  </si>
  <si>
    <t>#1. PIE BLANK L/R (COMMON WITH 50106-MLBA-D000-20)</t>
  </si>
  <si>
    <t>#2. FORM1 L</t>
  </si>
  <si>
    <t>#3. FORM2 L</t>
  </si>
  <si>
    <t>50107-MLBA-D000-21</t>
  </si>
  <si>
    <t>#1. BLANK L/R (COMMON WITH 50106-MLBA-D000-21)</t>
  </si>
  <si>
    <t>50109-MLBA-D000-20</t>
  </si>
  <si>
    <t>#1. BL/PC- SEMI PROGRESSIVE</t>
  </si>
  <si>
    <t>#3. FORM 2</t>
  </si>
  <si>
    <t>#4. FORM 3</t>
  </si>
  <si>
    <t xml:space="preserve">#5. TRIM </t>
  </si>
  <si>
    <t>#6. SIDE PIERCE E Ø5mm</t>
  </si>
  <si>
    <t>#7. INSPECTION JIG</t>
  </si>
  <si>
    <t xml:space="preserve"> 50108-MLBA-D000-20</t>
  </si>
  <si>
    <t xml:space="preserve"> PIE/BLNK</t>
  </si>
  <si>
    <t xml:space="preserve"> BEND</t>
  </si>
  <si>
    <t xml:space="preserve"> INSPECTION JIG</t>
  </si>
  <si>
    <t xml:space="preserve"> 50150-MLBA-D000-20</t>
  </si>
  <si>
    <t xml:space="preserve"> COMP</t>
  </si>
  <si>
    <t xml:space="preserve"> 50150-MLBA-D000-21</t>
  </si>
  <si>
    <t>BEND</t>
  </si>
  <si>
    <t>50212-MLBA-D000-H1</t>
  </si>
  <si>
    <t xml:space="preserve"> 50118-MLBA-D000-23</t>
  </si>
  <si>
    <t>51851-09L10 BRACKET LOWER</t>
  </si>
  <si>
    <t>51852-09L10 BRACKET UPPER</t>
  </si>
  <si>
    <t>51853-09L10 BRACKET SIDE RH</t>
  </si>
  <si>
    <t>#2. BEND-1 RH</t>
  </si>
  <si>
    <t>#3. BEND-2 RH</t>
  </si>
  <si>
    <t>#4. BEND-3 RH</t>
  </si>
  <si>
    <t>51854-09L10 BRACKET SIDE LH</t>
  </si>
  <si>
    <t>#2. BEND-1 LH</t>
  </si>
  <si>
    <t>#3. BEND-2 LH</t>
  </si>
  <si>
    <t>#4. BEND-3 LH</t>
  </si>
  <si>
    <t>BRACKET HL COVER</t>
  </si>
  <si>
    <t>PLATE FRONT TURN</t>
  </si>
  <si>
    <t>WASHER PLATE</t>
  </si>
  <si>
    <t>KZV Model</t>
  </si>
  <si>
    <t>50192-KWW-6400-H1 PLATE, L PIVOT</t>
  </si>
  <si>
    <t>PROGRESSIVE</t>
  </si>
  <si>
    <t>50191-K88R-LC00-20 PLATE, R PIVOT</t>
  </si>
  <si>
    <t>50126-KWB-6000-H1 PIPE, MAIN FRAME</t>
  </si>
  <si>
    <t>STAMPING</t>
  </si>
  <si>
    <t>NOTCHING 1 &amp; 2 (TANDEM)</t>
  </si>
  <si>
    <t>50153-K88-L200-H1 GUSSET, UPPER</t>
  </si>
  <si>
    <t>BLANK</t>
  </si>
  <si>
    <t>PIERCING MARKING</t>
  </si>
  <si>
    <t>50184-MJ0-3000 CLIP HARNESS</t>
  </si>
  <si>
    <t>BEND1</t>
  </si>
  <si>
    <t>BEND2</t>
  </si>
  <si>
    <t>PIERCE/BLANK (SEMI PROG)</t>
  </si>
  <si>
    <t>PIERCE</t>
  </si>
  <si>
    <t>BURRING</t>
  </si>
  <si>
    <t>BEND-1</t>
  </si>
  <si>
    <t>BEND-2</t>
  </si>
  <si>
    <t>50216-K88-L200-H1 STAY (STAY, LEG SHIELD RR)</t>
  </si>
  <si>
    <t>50124-KZV-T000-H1 PATCH MAIN PIPE</t>
  </si>
  <si>
    <t>1034711 BAG PLATE (Parts Order)</t>
  </si>
  <si>
    <t>1316 RING PLATE (Parts Order)</t>
  </si>
  <si>
    <t>HOLDER A (Parts Order)</t>
  </si>
  <si>
    <t>HOLDER B (Parts Order)</t>
  </si>
  <si>
    <t>PC/S</t>
  </si>
  <si>
    <t>BRACKET 2</t>
  </si>
  <si>
    <t>#1. SEMI PROGRESSIVE</t>
  </si>
  <si>
    <t>BRACKET 3A</t>
  </si>
  <si>
    <t>BRACKET 3B</t>
  </si>
  <si>
    <t>BRACKET 4</t>
  </si>
  <si>
    <t>12% VAT OF TOTAL PRICE (b)</t>
  </si>
  <si>
    <t xml:space="preserve"> BENCH STAND</t>
  </si>
  <si>
    <t>BENCH EAR</t>
  </si>
  <si>
    <t>#1. BLANK/PIE</t>
  </si>
  <si>
    <t xml:space="preserve"> BENCH PLATE</t>
  </si>
  <si>
    <t>BRACAKET 1-A</t>
  </si>
  <si>
    <t>#3. PIERCE</t>
  </si>
  <si>
    <t>BRACKET 1-B</t>
  </si>
  <si>
    <t>#4. PIERCE</t>
  </si>
  <si>
    <t>BRACKET ACCY</t>
  </si>
  <si>
    <t>FRONT SEAT BRACKET 1</t>
  </si>
  <si>
    <t>#2. FORM1</t>
  </si>
  <si>
    <t>#3. FORM2</t>
  </si>
  <si>
    <t>FRONT SEAT MOUNTING BRACKET 1</t>
  </si>
  <si>
    <t>FRONT SEAT MOUNTING BRACKET 2</t>
  </si>
  <si>
    <t>FRONT SEAT MOUNTING BRACKET 3</t>
  </si>
  <si>
    <t>MOUNTING BRACKET 1 LH</t>
  </si>
  <si>
    <t>MOUNTING BRACKET 2</t>
  </si>
  <si>
    <t>BASE JETS</t>
  </si>
  <si>
    <t>#2. BEND/MARKING</t>
  </si>
  <si>
    <t>PUMP FOOT JET PUMP</t>
  </si>
  <si>
    <t>#3. CAM/PIE</t>
  </si>
  <si>
    <t>3% TAX &amp; DUTIES</t>
  </si>
  <si>
    <t>BARAKO BENDING DIE (NEW JIG)</t>
  </si>
  <si>
    <t>TLAA/TJB/67RO (Parts Order)</t>
  </si>
  <si>
    <t>DRAW-1</t>
  </si>
  <si>
    <t>DRAW-2</t>
  </si>
  <si>
    <t>RESTRIKE</t>
  </si>
  <si>
    <t>TRIM</t>
  </si>
  <si>
    <t>TOX-1</t>
  </si>
  <si>
    <t>TOX-2 / PIE-1 (TANDEM)</t>
  </si>
  <si>
    <t>PIE-2</t>
  </si>
  <si>
    <t>TOX-1 / PIE ( TANDEM)</t>
  </si>
  <si>
    <t>TOX-2 / FLANGE (TANDEM)</t>
  </si>
  <si>
    <t xml:space="preserve"> LOUVER</t>
  </si>
  <si>
    <t>NUT CLINCH-1</t>
  </si>
  <si>
    <t>NUT CLINCH-2</t>
  </si>
  <si>
    <t>18320-TLAX-ZZ10-Y1-4000 CURLING 3 (L)</t>
  </si>
  <si>
    <t>18310-TLAX BODY BLANKING (Die Repair)</t>
  </si>
  <si>
    <t>18320-TLAX BODY BLANKING (Die Repair)</t>
  </si>
  <si>
    <t>20-19673 REV. 01</t>
  </si>
  <si>
    <t>18310/18320-TLAX-ZZ10-Y1-4000</t>
  </si>
  <si>
    <t>ISUZU AUTOPARTS MANUFACTURING CORP.</t>
  </si>
  <si>
    <t>114 NORTH MAI AVE., PHASE III, SEZ, LAGUNA TECHNOPARK, BIÑAN, LAGUNA 4024 PHILIPPINES</t>
  </si>
  <si>
    <t>SHIMANO (PHILIPPINES) INC.</t>
  </si>
  <si>
    <t>Tanauan, Batangas, Philippines</t>
  </si>
  <si>
    <t>SHOSHIBA FILIPINA INDUSTRIA INC.</t>
  </si>
  <si>
    <t>BLK 7 LOT 14 FIRST CAVITE INDUSTRIAL ESTATE BRGY. LANGKAAN, DASMARIÑAS CITY, CAVITE</t>
  </si>
  <si>
    <t>VACUUMTECH PHILIPPINES INC.,</t>
  </si>
  <si>
    <t>Lot 7, First Philippines Industrial Park II, Special Economic Zone Sta. Anastacia, Sto Tomas, Batangas</t>
  </si>
  <si>
    <t>DFP-MVL-CLH #8-002 ( 5/7 )</t>
  </si>
  <si>
    <t>DFP-MVL-CLH #8-002 ( 4/7 )</t>
  </si>
  <si>
    <t>DFP-MVL-CLH #8-002 ( 6/7 )</t>
  </si>
  <si>
    <t>DFP-MVL-CLH #8-002 ( 7/7 )</t>
  </si>
  <si>
    <t>UPPER AND LOWER SHOE ASSY REPAIR</t>
  </si>
  <si>
    <t>18123-6FBA-A010 COVER COMP B, RR PRIM CONVERTER</t>
  </si>
  <si>
    <t>18122-6FBA-A010 COVER COMP A, RR PRIM CONVERTER</t>
  </si>
  <si>
    <t>ALASKA MILK CORPORATION</t>
  </si>
  <si>
    <t>Puregold Price Club San Pedro Building, Magsaysay Rd, Putatan, San Pedro, 4023 Laguna, Philippines</t>
  </si>
  <si>
    <t>REMOVED FOR APPROVAL</t>
  </si>
  <si>
    <t>21-19693</t>
  </si>
  <si>
    <t>21-19694</t>
  </si>
  <si>
    <t>PR 11430</t>
  </si>
  <si>
    <t>50212-MFP-000 STAY B BRAKE  PUNCH (SKD11 58-60 HRC)</t>
  </si>
  <si>
    <t>50212-MFP-000 STAY B BRAKE  DIE PLATE (SKD11 58-60 HRC)</t>
  </si>
  <si>
    <t>PR 11431</t>
  </si>
  <si>
    <t>50148-KPYR-H000 STIFF HEAD PIPE KNOCK OUT PAD (SKD11 58-60 HRC)</t>
  </si>
  <si>
    <t>20-19653 REV. 01</t>
  </si>
  <si>
    <t>MS. MATET</t>
  </si>
  <si>
    <t>HS01-107-0000 DIE NO. 19 UPPER DIE (SKD11 58-60HRC)</t>
  </si>
  <si>
    <t>HS01-107-0000 DIE NO. 29 UPPER DIE (SKD11 58-60HRC)</t>
  </si>
  <si>
    <t>HS01-107-0000 DIE NO. 28 UPPER DIE (SKD11 58-60HRC)</t>
  </si>
  <si>
    <t>20-19681 REV. 01</t>
  </si>
  <si>
    <t>50159-KZV-Y000-H1 STAY COMB SW</t>
  </si>
  <si>
    <t>21-19705</t>
  </si>
  <si>
    <t>21-19706</t>
  </si>
  <si>
    <t>21-19707</t>
  </si>
  <si>
    <t>Awarded to other supplier</t>
  </si>
  <si>
    <t>WARTSILA_PHL</t>
  </si>
  <si>
    <t>21-19708</t>
  </si>
  <si>
    <t>21-19709</t>
  </si>
  <si>
    <t>21-19710</t>
  </si>
  <si>
    <t>21-19711</t>
  </si>
  <si>
    <t>21-19712</t>
  </si>
  <si>
    <t>21-19713</t>
  </si>
  <si>
    <t>21-19714</t>
  </si>
  <si>
    <t>21-19715</t>
  </si>
  <si>
    <t>21-19716</t>
  </si>
  <si>
    <t>21-19717</t>
  </si>
  <si>
    <t>21-19718</t>
  </si>
  <si>
    <t>21-19719</t>
  </si>
  <si>
    <t>21-19720</t>
  </si>
  <si>
    <t>21-19721</t>
  </si>
  <si>
    <t>21-19722</t>
  </si>
  <si>
    <t>WITH NEW QUOTATION</t>
  </si>
  <si>
    <t>01/26/21 CANCELLED C/O SIR ARCHIE (VERBAL ONLY)</t>
  </si>
  <si>
    <t>1/26/21 CANCELLED C/O SIR ARCHIE (IF WITH INFO.RETURN TO FOR APPROVAL)</t>
  </si>
  <si>
    <t>Cancelled Project</t>
  </si>
  <si>
    <t>REMARKS As of</t>
  </si>
  <si>
    <t>21-19760</t>
  </si>
  <si>
    <t>21-19785</t>
  </si>
  <si>
    <t>21-19806</t>
  </si>
  <si>
    <t>21-19838</t>
  </si>
  <si>
    <t>21-19816</t>
  </si>
  <si>
    <t>21-19807</t>
  </si>
  <si>
    <t>21-19831</t>
  </si>
  <si>
    <t>21-19836</t>
  </si>
  <si>
    <t>21-19833</t>
  </si>
  <si>
    <t>21-19832</t>
  </si>
  <si>
    <t>21-19844</t>
  </si>
  <si>
    <t>21-19851</t>
  </si>
  <si>
    <t>21-19852</t>
  </si>
  <si>
    <t>21-19805</t>
  </si>
  <si>
    <t>21-19762</t>
  </si>
  <si>
    <t>21-19847</t>
  </si>
  <si>
    <t>21-19861</t>
  </si>
  <si>
    <t>21-19854</t>
  </si>
  <si>
    <t>21-19868</t>
  </si>
  <si>
    <t>21-19869</t>
  </si>
  <si>
    <t>21-19884</t>
  </si>
  <si>
    <t>21-19881</t>
  </si>
  <si>
    <t>21-19888</t>
  </si>
  <si>
    <t>PM10B TERMINAL A STRIPPER PLATE (SKD11 58-60 HRC</t>
  </si>
  <si>
    <t>21-19883</t>
  </si>
  <si>
    <t>21-19891</t>
  </si>
  <si>
    <t>21-19874</t>
  </si>
  <si>
    <t>21-19898</t>
  </si>
  <si>
    <t>21-19899</t>
  </si>
  <si>
    <t>21-19897</t>
  </si>
  <si>
    <t>21-19894</t>
  </si>
  <si>
    <t>21-19878</t>
  </si>
  <si>
    <t>21-19867</t>
  </si>
  <si>
    <t>21-19870</t>
  </si>
  <si>
    <t>21-19912</t>
  </si>
  <si>
    <t>21-19866</t>
  </si>
  <si>
    <t>21-19896</t>
  </si>
  <si>
    <t>21-19909</t>
  </si>
  <si>
    <t>RC81-07-01-0 DIES</t>
  </si>
  <si>
    <t>Item Count</t>
  </si>
  <si>
    <t>Prod No.</t>
  </si>
  <si>
    <t>Date Created</t>
  </si>
  <si>
    <t>Reason of no order</t>
  </si>
  <si>
    <t>Quotation Submission Date</t>
  </si>
  <si>
    <t>Confirm Status Date</t>
  </si>
  <si>
    <t>GARDENIA PHILS</t>
  </si>
  <si>
    <t>FCC DO BRASIL LTDA</t>
  </si>
  <si>
    <t>KARZAI CORPORATION</t>
  </si>
  <si>
    <t>TECHNOL-EIGHT</t>
  </si>
  <si>
    <t>OGINO PHILIPPINES</t>
  </si>
  <si>
    <t>MITSUBA PHILS. CORP1</t>
  </si>
  <si>
    <t>NHK SPRING PHILIPPINES</t>
  </si>
  <si>
    <t>2021-01-18</t>
  </si>
  <si>
    <t>Long Leadtime</t>
  </si>
  <si>
    <t>HONDA PARTS</t>
  </si>
  <si>
    <t>FURUKAWA</t>
  </si>
  <si>
    <t>YUTAKA JAPAN</t>
  </si>
  <si>
    <t>BETA NANOCOATING</t>
  </si>
  <si>
    <t>DIUP, INC.</t>
  </si>
  <si>
    <t>19-18834</t>
  </si>
  <si>
    <t>2021-03-26</t>
  </si>
  <si>
    <t>SHOWA CEBU</t>
  </si>
  <si>
    <t>FCTEC PHILIPPINES</t>
  </si>
  <si>
    <t>ISHIDA_PHL</t>
  </si>
  <si>
    <t>2021-02-24</t>
  </si>
  <si>
    <t>2021-04-17</t>
  </si>
  <si>
    <t>2021-03-01</t>
  </si>
  <si>
    <t>2021-03-03</t>
  </si>
  <si>
    <t>2021-03-10</t>
  </si>
  <si>
    <t>Cancelled Quotation</t>
  </si>
  <si>
    <t>2021-02-16</t>
  </si>
  <si>
    <t>2021-03-23</t>
  </si>
  <si>
    <t>2021-03-22</t>
  </si>
  <si>
    <t>2021-03-30</t>
  </si>
  <si>
    <t>20-19674</t>
  </si>
  <si>
    <t>2021-03-08</t>
  </si>
  <si>
    <t>2021-01-16</t>
  </si>
  <si>
    <t>2021-01-19</t>
  </si>
  <si>
    <t>21D10 	 3 CAVITY DIE CAST</t>
  </si>
  <si>
    <t>SS41-25G00 3 CAVITY DIE CAST</t>
  </si>
  <si>
    <t>2021-02-17</t>
  </si>
  <si>
    <t>2021-02-22</t>
  </si>
  <si>
    <t>2021-03-02</t>
  </si>
  <si>
    <t>21-19769</t>
  </si>
  <si>
    <t>2021-02-23</t>
  </si>
  <si>
    <t>2021-02-19</t>
  </si>
  <si>
    <t>#70 CUTTING DIE (DC53 60-61 HRC)</t>
  </si>
  <si>
    <t>52111-MLBA-D000-H1 MEMBER UPPER CROSS BLANK</t>
  </si>
  <si>
    <t>2021-03-25</t>
  </si>
  <si>
    <t>11057-4050 BRACKET COM</t>
  </si>
  <si>
    <t>2021-02-25</t>
  </si>
  <si>
    <t>2021-03-24</t>
  </si>
  <si>
    <t>2021-03-04</t>
  </si>
  <si>
    <t>50126-KPYR-H100 MANDREL (SKD11 58-60 HRC)</t>
  </si>
  <si>
    <t>YS-2548-0207 YS-2548-0207   (SKD11 58-60 HRC)</t>
  </si>
  <si>
    <t>21-19837</t>
  </si>
  <si>
    <t>KD04580-Y098 PLATE COMP</t>
  </si>
  <si>
    <t>2021-03-06</t>
  </si>
  <si>
    <t>21-19848</t>
  </si>
  <si>
    <t>STEERING HANDLE STAY COMP SWITCH GAUGE (SKD11 58-6</t>
  </si>
  <si>
    <t>21-19853</t>
  </si>
  <si>
    <t>MB30340 REINFORCEMENT RH PIERCE BLANK</t>
  </si>
  <si>
    <t>2021-03-09</t>
  </si>
  <si>
    <t>2021-03-19</t>
  </si>
  <si>
    <t>2021-03-16</t>
  </si>
  <si>
    <t>2021-03-29</t>
  </si>
  <si>
    <t>2021-04-05</t>
  </si>
  <si>
    <t>21-19882</t>
  </si>
  <si>
    <t>50106-K81-N000 BRKT LH PIVOT (SKD11 58-60 HRC)</t>
  </si>
  <si>
    <t>21-19885</t>
  </si>
  <si>
    <t>21-19886</t>
  </si>
  <si>
    <t>2021-04-07</t>
  </si>
  <si>
    <t>21-19890</t>
  </si>
  <si>
    <t>49098-0652A COMP</t>
  </si>
  <si>
    <t>2021-04-14</t>
  </si>
  <si>
    <t>21-19906</t>
  </si>
  <si>
    <t>2021-04-15</t>
  </si>
  <si>
    <t>Month Created</t>
  </si>
  <si>
    <t>Quotation Submission Month</t>
  </si>
  <si>
    <t>Confirm Status Month</t>
  </si>
  <si>
    <t>Status</t>
  </si>
  <si>
    <t>Reason</t>
  </si>
  <si>
    <t>2H</t>
  </si>
  <si>
    <t>FY2020</t>
  </si>
  <si>
    <t>MY Total</t>
  </si>
  <si>
    <t>Approval Rating</t>
  </si>
  <si>
    <t>Remarks</t>
  </si>
  <si>
    <t>By Customer</t>
  </si>
  <si>
    <t>Total</t>
  </si>
  <si>
    <t>MF Total</t>
  </si>
  <si>
    <t>Grand Total</t>
  </si>
  <si>
    <t>Month
Created</t>
  </si>
  <si>
    <t>Fiscal 
Year</t>
  </si>
  <si>
    <t>Half</t>
  </si>
  <si>
    <t>Forex</t>
  </si>
  <si>
    <t>FY2017</t>
  </si>
  <si>
    <t>1H</t>
  </si>
  <si>
    <t>FY2018</t>
  </si>
  <si>
    <t>FY2019</t>
  </si>
  <si>
    <t>FY2021</t>
  </si>
  <si>
    <t>FY2022</t>
  </si>
  <si>
    <t>FISCAL YR</t>
  </si>
  <si>
    <t>Capacity</t>
  </si>
  <si>
    <t xml:space="preserve">        * Short Leadtime (Urgent)</t>
  </si>
  <si>
    <t xml:space="preserve">        * Long Leadtime</t>
  </si>
  <si>
    <t>1. High Price</t>
  </si>
  <si>
    <t>2. Leadtime</t>
  </si>
  <si>
    <t>3. Capacity</t>
  </si>
  <si>
    <t>4. Cancelled Quotation</t>
  </si>
  <si>
    <t xml:space="preserve">        * Cancelled Project</t>
  </si>
  <si>
    <t xml:space="preserve">        * Optional</t>
  </si>
  <si>
    <t>Leadtime</t>
  </si>
  <si>
    <t>Reason of Disapproval</t>
  </si>
  <si>
    <t>Code</t>
  </si>
  <si>
    <t>ROD1</t>
  </si>
  <si>
    <t>ROD2</t>
  </si>
  <si>
    <t>ROD3</t>
  </si>
  <si>
    <t>ROD4</t>
  </si>
  <si>
    <t>Year Created</t>
  </si>
  <si>
    <t>RULE:</t>
  </si>
  <si>
    <t>Delay submission of Quotation</t>
  </si>
  <si>
    <t>Specification Issue</t>
  </si>
  <si>
    <t>Cancelled Project (on Hold)</t>
  </si>
  <si>
    <t xml:space="preserve">Cancelled Project
</t>
  </si>
  <si>
    <t>Cancelled (with new RFQ)</t>
  </si>
  <si>
    <t>20-19612</t>
  </si>
  <si>
    <t>2021-04-23</t>
  </si>
  <si>
    <t>Cancelled Project (w/ new quotation)</t>
  </si>
  <si>
    <t>2021-04-26</t>
  </si>
  <si>
    <t>Cancelled (with updated quotation)</t>
  </si>
  <si>
    <t>141-04G22-00</t>
  </si>
  <si>
    <t>Lead time</t>
  </si>
  <si>
    <t>2021-04-16</t>
  </si>
  <si>
    <t>21-19905</t>
  </si>
  <si>
    <t>2021-04-20</t>
  </si>
  <si>
    <t>21-19908</t>
  </si>
  <si>
    <t>K88S/K88T PIPE COMP STEERING HEAD INSPECTION JIG</t>
  </si>
  <si>
    <t>2021-04-22</t>
  </si>
  <si>
    <t>21-19920</t>
  </si>
  <si>
    <t>NY7VAC8-9 KNOCK OUT(SKD11 58-60 HRC)</t>
  </si>
  <si>
    <t>Quotation Approval Rating</t>
  </si>
  <si>
    <t>Customer</t>
  </si>
  <si>
    <t>Customer
Code</t>
  </si>
  <si>
    <t>Plan</t>
  </si>
  <si>
    <t>Actual</t>
  </si>
  <si>
    <t>Variance</t>
  </si>
  <si>
    <t>Remarks
FY2021- 1H</t>
  </si>
  <si>
    <t>RFQ Approval Rating &amp; Evaluation</t>
  </si>
  <si>
    <t>RFQ Received</t>
  </si>
  <si>
    <t>RFQ Approved</t>
  </si>
  <si>
    <t>Rating</t>
  </si>
  <si>
    <t>Evaluation</t>
  </si>
  <si>
    <t>Approval Rating
FY2021- 1st Half</t>
  </si>
  <si>
    <t>Tool and Die Manufacturing</t>
  </si>
  <si>
    <t>Annex A: Cause and Effect Diagram</t>
  </si>
  <si>
    <t>Using the cause and effect diagram we are able to identify the real causes of the problem, and at this case we have identify opportunities to improved and meet our target these are from (Method) we also have some identified causes however this matter is not TDM control.</t>
  </si>
  <si>
    <t>Stratification</t>
  </si>
  <si>
    <t>MY</t>
  </si>
  <si>
    <t>MF</t>
  </si>
  <si>
    <t>CH101</t>
  </si>
  <si>
    <t>FT101</t>
  </si>
  <si>
    <t>FC101</t>
  </si>
  <si>
    <t>FC201</t>
  </si>
  <si>
    <t>FP101</t>
  </si>
  <si>
    <t>GO101</t>
  </si>
  <si>
    <t>HP101</t>
  </si>
  <si>
    <t>IM101</t>
  </si>
  <si>
    <t>I0001</t>
  </si>
  <si>
    <t>MF101</t>
  </si>
  <si>
    <t>MI101</t>
  </si>
  <si>
    <t>MI102</t>
  </si>
  <si>
    <t>NH101</t>
  </si>
  <si>
    <t>OG101</t>
  </si>
  <si>
    <t>P0001</t>
  </si>
  <si>
    <t>SA101</t>
  </si>
  <si>
    <t>SF101</t>
  </si>
  <si>
    <t>SH101</t>
  </si>
  <si>
    <t>TE101</t>
  </si>
  <si>
    <t>VA101</t>
  </si>
  <si>
    <t>V0001</t>
  </si>
  <si>
    <t>YA101</t>
  </si>
  <si>
    <t>YU101</t>
  </si>
  <si>
    <t>Customer Code</t>
  </si>
  <si>
    <t>MY + MF</t>
  </si>
  <si>
    <t>CIS BOARD No. 2 - 1H (FY 2021-2022)</t>
  </si>
  <si>
    <t>Qtn. No</t>
  </si>
  <si>
    <t>Once we have decision, need manual YEAR CREATED Iin QM DL</t>
  </si>
  <si>
    <t>IBA ANG FORMULA SA COLUMN "Y"</t>
  </si>
  <si>
    <t>1H FY2021</t>
  </si>
  <si>
    <t>MY + MF Total</t>
  </si>
  <si>
    <t xml:space="preserve">        * With New RFQ</t>
  </si>
  <si>
    <t>50109-K59-A100-H1 STAY FR FUEL TANK</t>
  </si>
  <si>
    <t>21-19749</t>
  </si>
  <si>
    <t>21-19738</t>
  </si>
  <si>
    <t>Confirm date</t>
  </si>
  <si>
    <t>Qtn Number</t>
  </si>
  <si>
    <t>For Approval (REF)</t>
  </si>
  <si>
    <t>Disappproved (REF)</t>
  </si>
  <si>
    <t>Submit Date</t>
  </si>
  <si>
    <t>Prod Name</t>
  </si>
  <si>
    <t>Date Checked</t>
  </si>
  <si>
    <t>2021-05-06</t>
  </si>
  <si>
    <t>21-19932</t>
  </si>
  <si>
    <t>21-19940</t>
  </si>
  <si>
    <t>REF</t>
  </si>
  <si>
    <t>Disapproved (REF)</t>
  </si>
  <si>
    <t>Month Checked</t>
  </si>
  <si>
    <t>Confirm Status Month 1</t>
  </si>
  <si>
    <t>Confirm Status Month 2</t>
  </si>
  <si>
    <t>checked month</t>
  </si>
  <si>
    <t>ALL REF HERE, MUST ALWAYS CHECK IN QM DL UPON DOWNLOAD, BECAUSE IT IS NOT AUTOMATIC</t>
  </si>
  <si>
    <t>Confirm Year</t>
  </si>
  <si>
    <t>Submit Year</t>
  </si>
  <si>
    <t>21-19947</t>
  </si>
  <si>
    <t>18-18241</t>
  </si>
  <si>
    <t>X0CA02287-Y684 (03) COLLAR | #1. MO</t>
  </si>
  <si>
    <t>2018-10-10</t>
  </si>
  <si>
    <t>2018-11-09</t>
  </si>
  <si>
    <t>2018-09-26</t>
  </si>
  <si>
    <t>18-18242</t>
  </si>
  <si>
    <t>MMHD13-40-PC8.12-LKC-HC14 | BUTTON DIE</t>
  </si>
  <si>
    <t>2018-09-18</t>
  </si>
  <si>
    <t>2018-10-01</t>
  </si>
  <si>
    <t>18-18245</t>
  </si>
  <si>
    <t>X0KD03240-Y144(01) FLANGE | #1. COM</t>
  </si>
  <si>
    <t>2018-09-25</t>
  </si>
  <si>
    <t>Cancelled</t>
  </si>
  <si>
    <t>2018-09-27</t>
  </si>
  <si>
    <t>18-18246</t>
  </si>
  <si>
    <t>FFZ-800_OUTER BOTTOM_BLANKING_M1 | 2-CAVITY</t>
  </si>
  <si>
    <t>2018-09-20</t>
  </si>
  <si>
    <t>2018-09-24</t>
  </si>
  <si>
    <t>18-18247</t>
  </si>
  <si>
    <t>MECHA_PRS</t>
  </si>
  <si>
    <t>INTERNAL</t>
  </si>
  <si>
    <t>Die Repair</t>
  </si>
  <si>
    <t>X0KD02166-Y043 (07) ROLLER HOLDER | #1. 3BEN</t>
  </si>
  <si>
    <t>2018-09-21</t>
  </si>
  <si>
    <t>2018-10-29</t>
  </si>
  <si>
    <t>18-18249</t>
  </si>
  <si>
    <t>D1KD03429-E276 (03) RAIL ASSY</t>
  </si>
  <si>
    <t>2019-02-05</t>
  </si>
  <si>
    <t>18-18253</t>
  </si>
  <si>
    <t>X0CA05805-Y687 (06) SPRING PLATE | #1. COM</t>
  </si>
  <si>
    <t>2019-01-16</t>
  </si>
  <si>
    <t>18-18254</t>
  </si>
  <si>
    <t>X0KD03928-Y101 (13) FRAME L</t>
  </si>
  <si>
    <t>2018-10-19</t>
  </si>
  <si>
    <t>2018-10-22</t>
  </si>
  <si>
    <t>2018-11-01</t>
  </si>
  <si>
    <t>2018-10-23</t>
  </si>
  <si>
    <t>18-18256</t>
  </si>
  <si>
    <t>MECHA_SMA</t>
  </si>
  <si>
    <t>X0KD03422-Y766 (03) PULLEY | #1001 CORE INSERT</t>
  </si>
  <si>
    <t>2018-09-28</t>
  </si>
  <si>
    <t>2018-10-02</t>
  </si>
  <si>
    <t>18-18258</t>
  </si>
  <si>
    <t>D1KD03928-E121(12) L FRAME ASSY | JIG</t>
  </si>
  <si>
    <t>2018-10-05</t>
  </si>
  <si>
    <t>18-18261</t>
  </si>
  <si>
    <t>LMB FIPG | #101 UPPER PLATE (W/O HARD ANODIZED)</t>
  </si>
  <si>
    <t>2018-10-03</t>
  </si>
  <si>
    <t>18-18264</t>
  </si>
  <si>
    <t>Rework</t>
  </si>
  <si>
    <t>X0CA05805-Y431 (06) PULLEY 233 | SLIDE CORE PIN</t>
  </si>
  <si>
    <t>18-18265</t>
  </si>
  <si>
    <t>X0KD03425-Y880 (01) FG PLATE | #1. COM</t>
  </si>
  <si>
    <t>2018-10-11</t>
  </si>
  <si>
    <t>2018-10-04</t>
  </si>
  <si>
    <t>18-18266</t>
  </si>
  <si>
    <t>HS01-107-0000 CORE PLATE | #1009 KNOCKOUT</t>
  </si>
  <si>
    <t>18-18267</t>
  </si>
  <si>
    <t>HS01-KA3-712 SHAVING DIE | #1003 DIE PLATE</t>
  </si>
  <si>
    <t>18-18268</t>
  </si>
  <si>
    <t>X0KD03418-Y140 (06) CAS GUARD | #1. MO</t>
  </si>
  <si>
    <t>18-18269</t>
  </si>
  <si>
    <t>D1KD03928-E577/E587 (03) LINK ASSY</t>
  </si>
  <si>
    <t>18-18271</t>
  </si>
  <si>
    <t>LMB FIPG | #101 UPPER PLATE (W HARD ANODIZED)</t>
  </si>
  <si>
    <t>2018-10-25</t>
  </si>
  <si>
    <t>18-18272</t>
  </si>
  <si>
    <t>MECHA_PE</t>
  </si>
  <si>
    <t>KD03701-Y756 | JIG</t>
  </si>
  <si>
    <t>2018-10-15</t>
  </si>
  <si>
    <t>18-18275</t>
  </si>
  <si>
    <t>PILOT CUTTER | RC296-04-01-0</t>
  </si>
  <si>
    <t>18-18277</t>
  </si>
  <si>
    <t>Ø3.0 X P6 (4LINES; 29HOLES/LINE; W350) | LOWER DIE</t>
  </si>
  <si>
    <t>2018-10-09</t>
  </si>
  <si>
    <t>18-18278</t>
  </si>
  <si>
    <t>2311-35308-7-0900 RR EMBOSS | #203 PUNCH</t>
  </si>
  <si>
    <t>18-18279</t>
  </si>
  <si>
    <t>UPPER PUNCH (RIVET)</t>
  </si>
  <si>
    <t>18-18280</t>
  </si>
  <si>
    <t>FFZ-800_INNER BOTTOM_DRAWING_M1 | #207 PUNCH (WITH SURFACE TREATMENT)</t>
  </si>
  <si>
    <t>18-18282</t>
  </si>
  <si>
    <t>D1KD02167-E814 (07) GEAR ASSY | #2001 GEAR INSERT</t>
  </si>
  <si>
    <t>2018-10-16</t>
  </si>
  <si>
    <t>2019-01-21</t>
  </si>
  <si>
    <t>X0KD02881-Y599 (01) SEPARATOR | #1001 EJECTOR PIN</t>
  </si>
  <si>
    <t>18-18283</t>
  </si>
  <si>
    <t>PE10009-X001 | #1001 GO</t>
  </si>
  <si>
    <t>2018-11-10</t>
  </si>
  <si>
    <t>18-18285</t>
  </si>
  <si>
    <t>X0KD11057-Y344(07) PULLEY | #1001 CORE PIN</t>
  </si>
  <si>
    <t>2018-10-12</t>
  </si>
  <si>
    <t>2018-10-17</t>
  </si>
  <si>
    <t>18-18286</t>
  </si>
  <si>
    <t>X0KD03567-Y332 (08) MS COVER | #1. PIE</t>
  </si>
  <si>
    <t>18-18289</t>
  </si>
  <si>
    <t>X0KD02161-Y305 (09) FRAME L</t>
  </si>
  <si>
    <t>18-18292</t>
  </si>
  <si>
    <t>AT05 NOTCHING | #1001 DIE</t>
  </si>
  <si>
    <t>2018-11-28</t>
  </si>
  <si>
    <t>2018-12-19</t>
  </si>
  <si>
    <t>AT05 NOTCHING | #1002 PUNCH</t>
  </si>
  <si>
    <t>18-18293</t>
  </si>
  <si>
    <t>ONDA LOWER JIG (18XB1102) | LOWER JIG (NEW)</t>
  </si>
  <si>
    <t>18-18295</t>
  </si>
  <si>
    <t>X0KD03413-Y547 (04) FLAT PULLEY | #1001 CENTER PIN</t>
  </si>
  <si>
    <t>18-18298</t>
  </si>
  <si>
    <t>X0KD04093-Y407 (06) BRACKET | #1. COM</t>
  </si>
  <si>
    <t>2018-10-24</t>
  </si>
  <si>
    <t>18-18299</t>
  </si>
  <si>
    <t>D1KD02881-E578 (07) SEPARATOR ASSY (New make)</t>
  </si>
  <si>
    <t>2018-11-12</t>
  </si>
  <si>
    <t>2018-11-14</t>
  </si>
  <si>
    <t>D1KD02881-E578 (07) SEPARATOR ASSY (Add process)</t>
  </si>
  <si>
    <t>18-18300</t>
  </si>
  <si>
    <t>X0KD02169-Y879 (02) ROLLER</t>
  </si>
  <si>
    <t>X0CA02467-Y315 (04) PULLEY 36</t>
  </si>
  <si>
    <t>18-18301</t>
  </si>
  <si>
    <t>X0CA05805-Y666 (08) BILL SLIDER | #1. 2BEN</t>
  </si>
  <si>
    <t>2018-10-26</t>
  </si>
  <si>
    <t>2019-03-25</t>
  </si>
  <si>
    <t>18-18303</t>
  </si>
  <si>
    <t>23-4869602-7-0200</t>
  </si>
  <si>
    <t>2018-11-07</t>
  </si>
  <si>
    <t>2018-11-08</t>
  </si>
  <si>
    <t>2018-12-01</t>
  </si>
  <si>
    <t>2019-01-07</t>
  </si>
  <si>
    <t>18-18304</t>
  </si>
  <si>
    <t>18310/320-TLAA-A020-M1-42 | #8105 PUNCH</t>
  </si>
  <si>
    <t>2018-11-30</t>
  </si>
  <si>
    <t>18-18305</t>
  </si>
  <si>
    <t>ONDA LOWER JIG</t>
  </si>
  <si>
    <t>18-18306</t>
  </si>
  <si>
    <t>X0KD03604-Y272 (06) BRACKET | #1. 4BEN</t>
  </si>
  <si>
    <t>X0KD03240-Y344/Y334 (04) C BRACKET | #1. COM</t>
  </si>
  <si>
    <t>18-18307</t>
  </si>
  <si>
    <t>X0CA05805-Y755 (06) PULLEY</t>
  </si>
  <si>
    <t>18-18308</t>
  </si>
  <si>
    <t>IDMS INSPECTION JIG</t>
  </si>
  <si>
    <t>2018-11-05</t>
  </si>
  <si>
    <t>18-18309</t>
  </si>
  <si>
    <t>X0KD03928-Y112 (10) FRAME R | #1. 2BEN</t>
  </si>
  <si>
    <t>2018-10-30</t>
  </si>
  <si>
    <t>2018-12-20</t>
  </si>
  <si>
    <t>18-18310</t>
  </si>
  <si>
    <t>FFZ-800_OUTER BOTTOM_DRAWING_M1 | #207 PUNCH (SURFACE TREATMENT IS NOT INCLUDED)</t>
  </si>
  <si>
    <t>18-18315</t>
  </si>
  <si>
    <t>23-4869602-7-0100</t>
  </si>
  <si>
    <t>2018-12-21</t>
  </si>
  <si>
    <t>18-18321</t>
  </si>
  <si>
    <t>D1KD03422-E380 (08) PRISM GUI ASSY (Modification)</t>
  </si>
  <si>
    <t>2018-12-27</t>
  </si>
  <si>
    <t>18-18322</t>
  </si>
  <si>
    <t>X0KD03567-Y332 (08) MS COVER | #2. COINING</t>
  </si>
  <si>
    <t>18-18323</t>
  </si>
  <si>
    <t>X0CA05805-Y677 (13) PLATE | #1. 2BEN</t>
  </si>
  <si>
    <t>18-18324</t>
  </si>
  <si>
    <t>PE10030-X100 | #1001 BASE</t>
  </si>
  <si>
    <t>2018-11-19</t>
  </si>
  <si>
    <t>2018-11-23</t>
  </si>
  <si>
    <t>18-18325</t>
  </si>
  <si>
    <t>X0KD02168-Y725 (06) BRACKET | #1. COM</t>
  </si>
  <si>
    <t>2018-12-11</t>
  </si>
  <si>
    <t>2019-01-10</t>
  </si>
  <si>
    <t>18-18328</t>
  </si>
  <si>
    <t>X0KD02881-Y599 (01) SEPARATOR | #1001 PIN</t>
  </si>
  <si>
    <t>2019-01-14</t>
  </si>
  <si>
    <t>18-18329</t>
  </si>
  <si>
    <t>X0KD03909-Y145 (01) PLATE | #1. COM</t>
  </si>
  <si>
    <t>2018-11-13</t>
  </si>
  <si>
    <t>2018-11-15</t>
  </si>
  <si>
    <t>2019-05-24</t>
  </si>
  <si>
    <t>18-18330</t>
  </si>
  <si>
    <t>X0KD02155-Y117 (02) PLATE | #1. MO</t>
  </si>
  <si>
    <t>18-18331</t>
  </si>
  <si>
    <t>D1KD03422-E386 (03) AXIS ROLLER | #1000 CAVITY INSERT 1</t>
  </si>
  <si>
    <t>2018-11-21</t>
  </si>
  <si>
    <t>18-18332</t>
  </si>
  <si>
    <t>X0KD02165-Y220 (04) BRACKET | #1. COM</t>
  </si>
  <si>
    <t>2018-11-16</t>
  </si>
  <si>
    <t>18-18333</t>
  </si>
  <si>
    <t>#916-1 TRIMMING PUNCH</t>
  </si>
  <si>
    <t>2019-03-13</t>
  </si>
  <si>
    <t>18-18335</t>
  </si>
  <si>
    <t>RC38-08-06-01</t>
  </si>
  <si>
    <t>18-18337</t>
  </si>
  <si>
    <t>X0KD02167-Y775 (03) GUIDE | #1001 CORE PIN</t>
  </si>
  <si>
    <t>2018-11-22</t>
  </si>
  <si>
    <t>2018-11-26</t>
  </si>
  <si>
    <t>18-18338</t>
  </si>
  <si>
    <t>SHAFTING JIG</t>
  </si>
  <si>
    <t>18-18340</t>
  </si>
  <si>
    <t>X0KD04091-Y901 (06) GUIDE U | #1001 JIG</t>
  </si>
  <si>
    <t>2018-12-03</t>
  </si>
  <si>
    <t>2018-12-10</t>
  </si>
  <si>
    <t>18-18341</t>
  </si>
  <si>
    <t>MOLD BASE (SLIDE TYPE) | #1001 ATTACHMENT</t>
  </si>
  <si>
    <t>18-18342</t>
  </si>
  <si>
    <t>X0KD03928-Y114 (11) FRAME R | #1. 2BEN</t>
  </si>
  <si>
    <t>2018-11-27</t>
  </si>
  <si>
    <t>18-18346</t>
  </si>
  <si>
    <t>X0KD03419-Y055 (06) RAIL FRONT L | #1. BEN</t>
  </si>
  <si>
    <t>2019-05-22</t>
  </si>
  <si>
    <t>18-18347</t>
  </si>
  <si>
    <t>NEW SHAVING DIE | HDS41-16G86-00</t>
  </si>
  <si>
    <t>2018-11-29</t>
  </si>
  <si>
    <t>2018-12-05</t>
  </si>
  <si>
    <t>2019-01-29</t>
  </si>
  <si>
    <t>18-18348</t>
  </si>
  <si>
    <t>67R0 MODEL (Z-DOWN) | UPPER DIE W/O SHIM - DRAW 2</t>
  </si>
  <si>
    <t>2018-12-04</t>
  </si>
  <si>
    <t>2018-12-12</t>
  </si>
  <si>
    <t>2019-03-26</t>
  </si>
  <si>
    <t>18-18353</t>
  </si>
  <si>
    <t>D1KD03604-E700 (07) / E710 (06) LOWER FRAME | INSPECTION JIG</t>
  </si>
  <si>
    <t>2019-02-08</t>
  </si>
  <si>
    <t>2019-02-13</t>
  </si>
  <si>
    <t>18-18359</t>
  </si>
  <si>
    <t>X0KD03928-Y381(06) BRACKET | #1. BEND</t>
  </si>
  <si>
    <t>2018-12-14</t>
  </si>
  <si>
    <t>2018-12-18</t>
  </si>
  <si>
    <t>18-18360</t>
  </si>
  <si>
    <t>X0KD04107-Y175(04) COVER | #1000 COVER JIG</t>
  </si>
  <si>
    <t>2019-02-04</t>
  </si>
  <si>
    <t>18-18361</t>
  </si>
  <si>
    <t>G02T-8596 FLANGE FR PLANETARY | #1. BLANK</t>
  </si>
  <si>
    <t>2018-12-08</t>
  </si>
  <si>
    <t>18-18369</t>
  </si>
  <si>
    <t>FFZ-800_INNER BOTTOM_DRAWING_M1 | #207 DRAW PUNCH (W/O SURFACE AND HQ PROCESS)</t>
  </si>
  <si>
    <t>2018-12-07</t>
  </si>
  <si>
    <t>18-18372</t>
  </si>
  <si>
    <t>JNL-350_500 INNER BOTTOM | LOWER DIE</t>
  </si>
  <si>
    <t>2019-04-03</t>
  </si>
  <si>
    <t>18-18373</t>
  </si>
  <si>
    <t>Parts Repair</t>
  </si>
  <si>
    <t>TLAA-A010-M1-4000 (Z-DOWN) | #3604 CURLING DIE R</t>
  </si>
  <si>
    <t>2018-12-13</t>
  </si>
  <si>
    <t>18-18374</t>
  </si>
  <si>
    <t>D1KD03909-E010 (02) ROLLER | #1001 PIN &amp; #2001 PIN</t>
  </si>
  <si>
    <t>18-18375</t>
  </si>
  <si>
    <t>Y2RC 04-8 PLATE</t>
  </si>
  <si>
    <t>18-18376</t>
  </si>
  <si>
    <t>SHAVING DIE | HS02-MAT-0000</t>
  </si>
  <si>
    <t>2019-03-08</t>
  </si>
  <si>
    <t>2019-01-30</t>
  </si>
  <si>
    <t>18-18377</t>
  </si>
  <si>
    <t>SHAVING DIE | BS41-24G05</t>
  </si>
  <si>
    <t>18-18379</t>
  </si>
  <si>
    <t>X0KD03567-Y332 (09) MS COVER | #1. PIE</t>
  </si>
  <si>
    <t>2018-12-26</t>
  </si>
  <si>
    <t>18-18380</t>
  </si>
  <si>
    <t>X0KD03604-Y719 (02) PLATE | #1. COM</t>
  </si>
  <si>
    <t>2019-06-03</t>
  </si>
  <si>
    <t>18-18381</t>
  </si>
  <si>
    <t>X0KD03928-Y456 (01) BRACKET | #1. COM</t>
  </si>
  <si>
    <t>2018-12-17</t>
  </si>
  <si>
    <t>18-18382</t>
  </si>
  <si>
    <t>FFZ-800_IB_DRAW | #206 DRAW DIE</t>
  </si>
  <si>
    <t>18-18383</t>
  </si>
  <si>
    <t>X0KD03604-Y101(05) LOWER FRAME R | #1. COM</t>
  </si>
  <si>
    <t>18-18385</t>
  </si>
  <si>
    <t>MECHA_INS</t>
  </si>
  <si>
    <t>D1KD03928-E202 (03) GUIDE ASSY | #1001 PLATE</t>
  </si>
  <si>
    <t>2019-05-16</t>
  </si>
  <si>
    <t>18-18386</t>
  </si>
  <si>
    <t>RC82-02-10-0 DIE HOLDER</t>
  </si>
  <si>
    <t>18-18387</t>
  </si>
  <si>
    <t>#612 HEAD DIE</t>
  </si>
  <si>
    <t>2019-01-18</t>
  </si>
  <si>
    <t>18-18388</t>
  </si>
  <si>
    <t>X0KD04085-Y540 (01) STAY | #1. COM</t>
  </si>
  <si>
    <t>18-18389</t>
  </si>
  <si>
    <t>RC18-02-02-0 RESTRIKE PILOT</t>
  </si>
  <si>
    <t>18-18390</t>
  </si>
  <si>
    <t>RC57-08-03-0 REFORM KNOCK-OUT</t>
  </si>
  <si>
    <t>2019-01-11</t>
  </si>
  <si>
    <t>18-18393</t>
  </si>
  <si>
    <t>FFZ-800_INNER BOTTOM_DRAW_M1 | #208 BLANK HOLDER</t>
  </si>
  <si>
    <t>18-18394</t>
  </si>
  <si>
    <t>U2KD03428-R325 TENSION BRACKET | #1001 JIG</t>
  </si>
  <si>
    <t>2019-01-08</t>
  </si>
  <si>
    <t>2019-05-07</t>
  </si>
  <si>
    <t>18-18395</t>
  </si>
  <si>
    <t>JNL_500 INNER BOTTOM DRAW</t>
  </si>
  <si>
    <t>18-18396</t>
  </si>
  <si>
    <t>#412  INNER DIE A</t>
  </si>
  <si>
    <t>18-18397</t>
  </si>
  <si>
    <t>D1KD02165-E175(05) GEAR ASSY | GEAR INSERT</t>
  </si>
  <si>
    <t>18-18398</t>
  </si>
  <si>
    <t>X0KD03604-Y101 (05) LOWER FRAME R | #1. COM</t>
  </si>
  <si>
    <t>2019-01-22</t>
  </si>
  <si>
    <t>X0CA05805-Y222 (05) GUIDE F | #1. COM</t>
  </si>
  <si>
    <t>18-18399</t>
  </si>
  <si>
    <t>KD04071-R302-REWORK | PRODUCT</t>
  </si>
  <si>
    <t>19-18400</t>
  </si>
  <si>
    <t>X0KD02168-Y100 (12) FRAME L | #1. PIE</t>
  </si>
  <si>
    <t>2019-01-31</t>
  </si>
  <si>
    <t>2019-02-18</t>
  </si>
  <si>
    <t>19-18401</t>
  </si>
  <si>
    <t xml:space="preserve">35732-X103T0-90 CARRIER PLANETARY </t>
  </si>
  <si>
    <t>2019-01-15</t>
  </si>
  <si>
    <t>2019-12-27</t>
  </si>
  <si>
    <t>19-18402</t>
  </si>
  <si>
    <t>AT05 NOTCHING | #110-6 TRIMMING PUNCH</t>
  </si>
  <si>
    <t>19-18403</t>
  </si>
  <si>
    <t>HL6 ARM SHIFT-BLANKING</t>
  </si>
  <si>
    <t>2019-01-17</t>
  </si>
  <si>
    <t>19-18404</t>
  </si>
  <si>
    <t>X0KD03422-Y761 (08) BRACKET | #1. 1PIE</t>
  </si>
  <si>
    <t>19-18405</t>
  </si>
  <si>
    <t>#1001 PUNCH (PART 3 MIRROR)</t>
  </si>
  <si>
    <t>19-18406</t>
  </si>
  <si>
    <t>PJ10-014-001-A BASE PLATE</t>
  </si>
  <si>
    <t>2019-02-09</t>
  </si>
  <si>
    <t>2019-02-15</t>
  </si>
  <si>
    <t>19-18407</t>
  </si>
  <si>
    <t>KYA STAY DIE PLATE</t>
  </si>
  <si>
    <t>2019-01-23</t>
  </si>
  <si>
    <t>2019-01-28</t>
  </si>
  <si>
    <t>2019-01-24</t>
  </si>
  <si>
    <t>19-18409</t>
  </si>
  <si>
    <t>X0KD03240-Y324 (01) GUIDE | #1. COM</t>
  </si>
  <si>
    <t>X0KD03678-Y887 (06) BRACKET | #1. COM</t>
  </si>
  <si>
    <t>19-18410</t>
  </si>
  <si>
    <t>YS4X7 DIE CAST 2 CAVITY</t>
  </si>
  <si>
    <t>2019-04-10</t>
  </si>
  <si>
    <t>19-18411</t>
  </si>
  <si>
    <t>#5809 CUT PUNCH (LEFT)</t>
  </si>
  <si>
    <t>#5809 CUT PUNCH (RIGHT)</t>
  </si>
  <si>
    <t>19-18412</t>
  </si>
  <si>
    <t>X0KD02167-Y765 / Y775 (03) GUIDE</t>
  </si>
  <si>
    <t>2019-02-06</t>
  </si>
  <si>
    <t>2019-03-05</t>
  </si>
  <si>
    <t>19-18413</t>
  </si>
  <si>
    <t>X0KD02160-Y700 (07) ROLLER</t>
  </si>
  <si>
    <t>2019-04-09</t>
  </si>
  <si>
    <t>19-18414</t>
  </si>
  <si>
    <t>KD03428-Y344 | 1BEN</t>
  </si>
  <si>
    <t>19-18415</t>
  </si>
  <si>
    <t>X0KD03428-Y325 (06) TENSION BRACKET | #1. COM</t>
  </si>
  <si>
    <t>19-18416</t>
  </si>
  <si>
    <t>PE2-002-001-A JIG BASE PLATE (SKD11)</t>
  </si>
  <si>
    <t>2019-02-12</t>
  </si>
  <si>
    <t>19-18417</t>
  </si>
  <si>
    <t>VMSP-C000-000003 ROLLER</t>
  </si>
  <si>
    <t>2019-04-08</t>
  </si>
  <si>
    <t>19-18418</t>
  </si>
  <si>
    <t>#116 PUNCH</t>
  </si>
  <si>
    <t>19-18419</t>
  </si>
  <si>
    <t>#409 KNOCK OUT BLOCK</t>
  </si>
  <si>
    <t>19-18420</t>
  </si>
  <si>
    <t>#512 INNER DIE A</t>
  </si>
  <si>
    <t>19-18421</t>
  </si>
  <si>
    <t>KD04093-Y282 | INSPECTION JIG T0.6</t>
  </si>
  <si>
    <t>19-18422</t>
  </si>
  <si>
    <t>YT11276-U101 | 1001 LINEAR GUIDE</t>
  </si>
  <si>
    <t>2019-03-06</t>
  </si>
  <si>
    <t>19-18423</t>
  </si>
  <si>
    <t xml:space="preserve"> KD04072-Y340 | REWORK</t>
  </si>
  <si>
    <t>19-18424</t>
  </si>
  <si>
    <t>SS41-25G00 (3-CAV)</t>
  </si>
  <si>
    <t>2019-02-23</t>
  </si>
  <si>
    <t>HS01-390-000 (2-CAV)</t>
  </si>
  <si>
    <t>19-18425</t>
  </si>
  <si>
    <t>YS4X7-00-2 CAVITY REPAIR DIE</t>
  </si>
  <si>
    <t>19-18426</t>
  </si>
  <si>
    <t>2311-35308-7-0700 FR EMOSS | #203 PUNCH</t>
  </si>
  <si>
    <t>19-18427</t>
  </si>
  <si>
    <t>HS01-107-0000</t>
  </si>
  <si>
    <t>19-18428</t>
  </si>
  <si>
    <t>#1150 TRIMMING DIE</t>
  </si>
  <si>
    <t>19-18429</t>
  </si>
  <si>
    <t xml:space="preserve"> MC Clamping Plate |  1001 CLAMPING PLATE</t>
  </si>
  <si>
    <t>2019-05-21</t>
  </si>
  <si>
    <t xml:space="preserve"> MC Clamping Plate |  1002 CLAMPING PLATE MP</t>
  </si>
  <si>
    <t>19-18430</t>
  </si>
  <si>
    <t>JNL 600 IB | #216  DRAW PUNCH (DC 53)</t>
  </si>
  <si>
    <t>2019-11-08</t>
  </si>
  <si>
    <t>19-18431</t>
  </si>
  <si>
    <t>#1006 RC82-04-19-0-TRIMMING CAM</t>
  </si>
  <si>
    <t>2019-04-05</t>
  </si>
  <si>
    <t>#1002 RC82-04-07-0-INNER CAM</t>
  </si>
  <si>
    <t>19-18432</t>
  </si>
  <si>
    <t>#233 STRIPPER PLATE</t>
  </si>
  <si>
    <t>2019-02-07</t>
  </si>
  <si>
    <t>19-18433</t>
  </si>
  <si>
    <t>Ø3.0 X P6 (4 LINES; 42 HOLES/LINE; W500) | UPPER DIE</t>
  </si>
  <si>
    <t>19-18434</t>
  </si>
  <si>
    <t>HL6 PEDAL | DIE PLATE W/ SCISSOR CUT</t>
  </si>
  <si>
    <t>2019-02-11</t>
  </si>
  <si>
    <t>19-18435</t>
  </si>
  <si>
    <t>X0KD03614-Y521 | 2BEN</t>
  </si>
  <si>
    <t>19-18437</t>
  </si>
  <si>
    <t>101816-13-012-00 | #1312 TRIMMING PUNCH</t>
  </si>
  <si>
    <t>2019-02-01</t>
  </si>
  <si>
    <t>19-18438</t>
  </si>
  <si>
    <t>PJ10-021-001-A BASE PLATE</t>
  </si>
  <si>
    <t>19-18439</t>
  </si>
  <si>
    <t>D1KD02166-E423 (03) GEAR 17 | #1001 CORE INSERT &amp; #1002 CAVITY INSERT</t>
  </si>
  <si>
    <t>2019-02-14</t>
  </si>
  <si>
    <t>19-18440</t>
  </si>
  <si>
    <t>FHV_IB_LOWER DIE_R1</t>
  </si>
  <si>
    <t>2019-04-01</t>
  </si>
  <si>
    <t>19-18441</t>
  </si>
  <si>
    <t>MRC4-19-1- KILLER BLOCK</t>
  </si>
  <si>
    <t>19-18442</t>
  </si>
  <si>
    <t>RC81-06-01-0-PILOT</t>
  </si>
  <si>
    <t>19-18443</t>
  </si>
  <si>
    <t>PG1-053-001-A | BASE TRAY</t>
  </si>
  <si>
    <t>2019-02-25</t>
  </si>
  <si>
    <t>19-18445</t>
  </si>
  <si>
    <t>#1050 LINER</t>
  </si>
  <si>
    <t>19-18446</t>
  </si>
  <si>
    <t>X0KD03568-Y380 (06) COVER | #1. COM</t>
  </si>
  <si>
    <t>19-18447</t>
  </si>
  <si>
    <t>X0KD03567-Y852 (05) COVER C | #1. COINING</t>
  </si>
  <si>
    <t>2019-02-28</t>
  </si>
  <si>
    <t>2019-03-04</t>
  </si>
  <si>
    <t>19-18448</t>
  </si>
  <si>
    <t>KD04093-Y283 (REWORK)</t>
  </si>
  <si>
    <t>19-18449</t>
  </si>
  <si>
    <t>C1083605 PLATE SIDE T/D (Batch 9)</t>
  </si>
  <si>
    <t>2019-03-12</t>
  </si>
  <si>
    <t>2019-04-04</t>
  </si>
  <si>
    <t>19-18450</t>
  </si>
  <si>
    <t>X0KD03604-Y101 (05)  LOWER FRAME R | #1. COM</t>
  </si>
  <si>
    <t>19-18451</t>
  </si>
  <si>
    <t>2019-06-05</t>
  </si>
  <si>
    <t>19-18452</t>
  </si>
  <si>
    <t>RC89-05-06-0-MARKING</t>
  </si>
  <si>
    <t>2019-02-20</t>
  </si>
  <si>
    <t>19-18453</t>
  </si>
  <si>
    <t>INSPECTION PLATE | INSPECTION JIG</t>
  </si>
  <si>
    <t>19-18455</t>
  </si>
  <si>
    <t>WITH PAINT INSPECTION JIG (NEW MAKE)</t>
  </si>
  <si>
    <t>19-18456</t>
  </si>
  <si>
    <t>FFZ-800_OB_DRW | #222 DRAW DIE</t>
  </si>
  <si>
    <t>19-18457</t>
  </si>
  <si>
    <t>19-18458</t>
  </si>
  <si>
    <t>PA1-079-001-A MACHINE BAS</t>
  </si>
  <si>
    <t>2019-03-19</t>
  </si>
  <si>
    <t>19-18459</t>
  </si>
  <si>
    <t xml:space="preserve"> PA1-032-001-A BASE</t>
  </si>
  <si>
    <t xml:space="preserve"> PA1-032-002-A- POST</t>
  </si>
  <si>
    <t>19-18460</t>
  </si>
  <si>
    <t>X0KD03928-Y111 (12) FRAME R | #1. COM</t>
  </si>
  <si>
    <t>2019-03-07</t>
  </si>
  <si>
    <t>19-18461</t>
  </si>
  <si>
    <t>HS01-377-000 (2-CAV)</t>
  </si>
  <si>
    <t>2019-02-27</t>
  </si>
  <si>
    <t>19-18462</t>
  </si>
  <si>
    <t>#1116-3 WORK GUIDE</t>
  </si>
  <si>
    <t>2019-02-21</t>
  </si>
  <si>
    <t>2019-02-22</t>
  </si>
  <si>
    <t>19-18463</t>
  </si>
  <si>
    <t>KD04076-Y080 | PRODUCT</t>
  </si>
  <si>
    <t>2019-02-26</t>
  </si>
  <si>
    <t>19-18464</t>
  </si>
  <si>
    <t>X0KD02161-Y467 (04) LEVER | #1. MO</t>
  </si>
  <si>
    <t>2019-03-28</t>
  </si>
  <si>
    <t>19-18465</t>
  </si>
  <si>
    <t>23-4847700-2-00 BRACKET R/L | #COINING DIE</t>
  </si>
  <si>
    <t>19-18466</t>
  </si>
  <si>
    <t>PIN REPAIR | OFF-0.52</t>
  </si>
  <si>
    <t>19-18467</t>
  </si>
  <si>
    <t>X0CA06137-Y130 (09) GUIDE | #1. COM</t>
  </si>
  <si>
    <t>19-18468</t>
  </si>
  <si>
    <t>X0KD03567-Y800 (07) FRAME R | #1. COM</t>
  </si>
  <si>
    <t>2019-03-01</t>
  </si>
  <si>
    <t>19-18469</t>
  </si>
  <si>
    <t>X0KD03421-Y628 (09) GUIDE M | #1. COM</t>
  </si>
  <si>
    <t>19-18470</t>
  </si>
  <si>
    <t>X0KD04076-Y015 (15) FRAME |#1. PIE</t>
  </si>
  <si>
    <t>19-18471</t>
  </si>
  <si>
    <t>D1KD02166-E423 (03) GEAR 17</t>
  </si>
  <si>
    <t>19-18472</t>
  </si>
  <si>
    <t>New Jig</t>
  </si>
  <si>
    <t>1001-Z001-PE00001-Z00X</t>
  </si>
  <si>
    <t>2019-08-06</t>
  </si>
  <si>
    <t>2019-07-26</t>
  </si>
  <si>
    <t>19-18473</t>
  </si>
  <si>
    <t>1000-BASE PLATE (2000 x 1200 x 40)</t>
  </si>
  <si>
    <t>2019-06-26</t>
  </si>
  <si>
    <t>2019-06-27</t>
  </si>
  <si>
    <t>2019-06-11</t>
  </si>
  <si>
    <t>19-18474</t>
  </si>
  <si>
    <t>#175-1 CUTTING PUNCH</t>
  </si>
  <si>
    <t>2019-03-02</t>
  </si>
  <si>
    <t>19-18475</t>
  </si>
  <si>
    <t>BK-S00-0038-001 | #1. COM</t>
  </si>
  <si>
    <t>19-18476</t>
  </si>
  <si>
    <t>Ø7.0 X P17.4 (2LINES ; 48 HOLES/LINE ; W580) | LOWER DIE</t>
  </si>
  <si>
    <t>Ø7.0 X P17.4 (2LINES ; 48 HOLES/LINE ; W580) | UPPER DIE</t>
  </si>
  <si>
    <t>19-18477</t>
  </si>
  <si>
    <t>MECHA_PUR</t>
  </si>
  <si>
    <t>KD03562-Y555 | PIERCING PUNCH</t>
  </si>
  <si>
    <t>2019-03-11</t>
  </si>
  <si>
    <t>19-18478</t>
  </si>
  <si>
    <t>AT05 NOTCHING | #110-6 Trimming Punch</t>
  </si>
  <si>
    <t>19-18479</t>
  </si>
  <si>
    <t>NEW SHAVING DIE | HS01-KA3-7100</t>
  </si>
  <si>
    <t>19-18480</t>
  </si>
  <si>
    <t>#1156 MARKING PUNCH 1 (Z-DOWN)</t>
  </si>
  <si>
    <t>19-18481</t>
  </si>
  <si>
    <t>Z-DOWN | SS41-21D11-3-CAVITY</t>
  </si>
  <si>
    <t>2019-04-29</t>
  </si>
  <si>
    <t>19-18482</t>
  </si>
  <si>
    <t>D1KD03604-E700/E710 LOWER FRAME | #1. 1JIG</t>
  </si>
  <si>
    <t>19-18483</t>
  </si>
  <si>
    <t>1000-PLATE DRIVING T/D BLANK</t>
  </si>
  <si>
    <t>PLATE DRIVING T/D-BATCH 10-1</t>
  </si>
  <si>
    <t>2019-05-23</t>
  </si>
  <si>
    <t>2019-04-11</t>
  </si>
  <si>
    <t>19-18484</t>
  </si>
  <si>
    <t>1001-LOWER MOLD CLAMP</t>
  </si>
  <si>
    <t>25 PCS JIG--</t>
  </si>
  <si>
    <t>2019-08-28</t>
  </si>
  <si>
    <t>2019-05-29</t>
  </si>
  <si>
    <t>19-18485</t>
  </si>
  <si>
    <t>RC38-09-08-0 | KNOCK-OUT</t>
  </si>
  <si>
    <t>2019-03-18</t>
  </si>
  <si>
    <t>19-18486</t>
  </si>
  <si>
    <t>301-LOWER DIE-Z DOWN</t>
  </si>
  <si>
    <t>14630-67R0-0000-4000--OU-058-05</t>
  </si>
  <si>
    <t>2019-04-25</t>
  </si>
  <si>
    <t>2019-03-21</t>
  </si>
  <si>
    <t>19-18487</t>
  </si>
  <si>
    <t>23114-KRM-8400-H1 | PLATE PRIMARY DRN GERA SIDE</t>
  </si>
  <si>
    <t>2019-03-15</t>
  </si>
  <si>
    <t>19-18488</t>
  </si>
  <si>
    <t>1000-PLATE DRIVING T/D DRAW</t>
  </si>
  <si>
    <t>PLATE DRIVING T/D-BATCH 10-2</t>
  </si>
  <si>
    <t>19-18489</t>
  </si>
  <si>
    <t>1000-CA05805-E666-SPOT JIG</t>
  </si>
  <si>
    <t>CA05805-Y666-</t>
  </si>
  <si>
    <t>2019-03-14</t>
  </si>
  <si>
    <t>19-18490</t>
  </si>
  <si>
    <t>YRC2C-05-08-0 | KNOCKOUT</t>
  </si>
  <si>
    <t>2019-03-20</t>
  </si>
  <si>
    <t>19-18491</t>
  </si>
  <si>
    <t>2015-CAM SLIDER 2015</t>
  </si>
  <si>
    <t>CAM SLIDER 2015--</t>
  </si>
  <si>
    <t>19-18493</t>
  </si>
  <si>
    <t>18310-TLAX-ZZ10-Y1-4000-BODY | CURLING 2-R (w/o trial)</t>
  </si>
  <si>
    <t>2019-03-30</t>
  </si>
  <si>
    <t>19-18494</t>
  </si>
  <si>
    <t>1001-STAY MUFF COV NO.7-BLANK</t>
  </si>
  <si>
    <t>---</t>
  </si>
  <si>
    <t>2019-03-29</t>
  </si>
  <si>
    <t>19-18495</t>
  </si>
  <si>
    <t>1000-MOLD BASE TENSION CHAIN</t>
  </si>
  <si>
    <t>2019-03-27</t>
  </si>
  <si>
    <t>19-18496</t>
  </si>
  <si>
    <t>1001-BODY  MUFF CTR BLANKING</t>
  </si>
  <si>
    <t>2019-05-17</t>
  </si>
  <si>
    <t>19-18497</t>
  </si>
  <si>
    <t>2001-ADAPTER-1(20 PCS)</t>
  </si>
  <si>
    <t>ADAPTER-1(20 PCS)--</t>
  </si>
  <si>
    <t>2019-03-22</t>
  </si>
  <si>
    <t>19-18498</t>
  </si>
  <si>
    <t>1001-CAVITY PLATE</t>
  </si>
  <si>
    <t>KD02169-Y742</t>
  </si>
  <si>
    <t>19-18499</t>
  </si>
  <si>
    <t>1000-59B STAY B STAGE (BLANKING)</t>
  </si>
  <si>
    <t>19-18500</t>
  </si>
  <si>
    <t>233-STRIPPER PLATE</t>
  </si>
  <si>
    <t>FFZ-800 OUTER BOTTOM STRIPPER--</t>
  </si>
  <si>
    <t>19-18501</t>
  </si>
  <si>
    <t>1000-RING RR (FINISHER R EXHAUS) 18310-TLAX-ZZ10-Y1-4200</t>
  </si>
  <si>
    <t>2019-04-02</t>
  </si>
  <si>
    <t>19-18502</t>
  </si>
  <si>
    <t>1000-KD02161-Y953 BEND</t>
  </si>
  <si>
    <t>KD02161-Y953--</t>
  </si>
  <si>
    <t>19-18503</t>
  </si>
  <si>
    <t>1001-Z586 PRESSURE PLATE (SKD11)</t>
  </si>
  <si>
    <t>Z586 PRESSURE PLATE--</t>
  </si>
  <si>
    <t>2019-04-22</t>
  </si>
  <si>
    <t>19-18504</t>
  </si>
  <si>
    <t>1001-KD03566-Y110-COMP</t>
  </si>
  <si>
    <t>KD03566-Y110_15-FRAME L</t>
  </si>
  <si>
    <t>19-18505</t>
  </si>
  <si>
    <t>1001-KD03422-E801-JIG</t>
  </si>
  <si>
    <t>KD03422-E801--</t>
  </si>
  <si>
    <t>19-18506</t>
  </si>
  <si>
    <t>1001-KD03928-E112-PB3</t>
  </si>
  <si>
    <t>19-18507</t>
  </si>
  <si>
    <t>1001-KD03422-Y623-COMP</t>
  </si>
  <si>
    <t>KD03422-Y623--</t>
  </si>
  <si>
    <t>19-18508</t>
  </si>
  <si>
    <t>2001-DIE INSERT</t>
  </si>
  <si>
    <t>TGX BODY FLATENING-PUNCH</t>
  </si>
  <si>
    <t>19-18509</t>
  </si>
  <si>
    <t>1001-PUNCH</t>
  </si>
  <si>
    <t>TGX BODY FLATENING DIE-DIE INSERT</t>
  </si>
  <si>
    <t>19-18510</t>
  </si>
  <si>
    <t>1001-KD04076-Y015-COINING DIE</t>
  </si>
  <si>
    <t>KD04076-Y015 (15)-</t>
  </si>
  <si>
    <t>19-18511</t>
  </si>
  <si>
    <t>#135 PUNCH (SKD11)</t>
  </si>
  <si>
    <t>MH17 UC CASE TA.D--</t>
  </si>
  <si>
    <t>2019-07-01</t>
  </si>
  <si>
    <t>19-18512</t>
  </si>
  <si>
    <t>1003-DIE PLATE</t>
  </si>
  <si>
    <t>FCC BRAZIL-HS01-107-0000 CORE PLATE</t>
  </si>
  <si>
    <t>19-18513</t>
  </si>
  <si>
    <t>1000-YS598-00 DIE CAST 3 CAVITY</t>
  </si>
  <si>
    <t>YS598-00,YS5YY-00,HS01-KA3-7100,HS01-302-0000-DIE</t>
  </si>
  <si>
    <t>2019-04-13</t>
  </si>
  <si>
    <t>2019-09-04</t>
  </si>
  <si>
    <t>2019-04-15</t>
  </si>
  <si>
    <t>2000-YS598-00 3 CAVITY EJECTOR</t>
  </si>
  <si>
    <t>19-18514</t>
  </si>
  <si>
    <t>1000-YS4X7-00 DIE CAST 2 CAVITY</t>
  </si>
  <si>
    <t>YS4X7-00, YS1KT-00-DIE CAST 2 CAVITY</t>
  </si>
  <si>
    <t>2019-04-12</t>
  </si>
  <si>
    <t>1034-YS4X7-00 2 DIE CAST 2 CAVITY EJECTOR PIN</t>
  </si>
  <si>
    <t>19-18515</t>
  </si>
  <si>
    <t>1000-4 CAVITY DIE CAST HS01-107-0000</t>
  </si>
  <si>
    <t>HS01-107-0000 (4-CAV)--</t>
  </si>
  <si>
    <t>2019-04-17</t>
  </si>
  <si>
    <t>19-18516</t>
  </si>
  <si>
    <t>1000-HS01-107-0000-SHAVING DIE</t>
  </si>
  <si>
    <t>HS01-107-0000; HS01-KZ3-7300; YS4V0-00; YS5JE-00;</t>
  </si>
  <si>
    <t>2019-07-08</t>
  </si>
  <si>
    <t>2019-07-16</t>
  </si>
  <si>
    <t>2019-06-24</t>
  </si>
  <si>
    <t>19-18517</t>
  </si>
  <si>
    <t>1000-HS01-302-0000 SHAVING DIE</t>
  </si>
  <si>
    <t>HS01-032-0000--</t>
  </si>
  <si>
    <t>19-18518</t>
  </si>
  <si>
    <t>1001-PE10058-X016</t>
  </si>
  <si>
    <t>PE10058-X016--</t>
  </si>
  <si>
    <t>2020-01-16</t>
  </si>
  <si>
    <t>19-18519</t>
  </si>
  <si>
    <t>1001-CURLING DIE</t>
  </si>
  <si>
    <t>--CURLING 3 (L/R)</t>
  </si>
  <si>
    <t>19-18520</t>
  </si>
  <si>
    <t>1001-RC89-04-07-0 SKD11</t>
  </si>
  <si>
    <t>RC89-04-07-0 SKD11-RC89-04-07-0 | OUTSIDE CAM</t>
  </si>
  <si>
    <t>19-18522</t>
  </si>
  <si>
    <t>1000-KD04068-Y206-COMP</t>
  </si>
  <si>
    <t>KD04068-Y206 (06)-JIG</t>
  </si>
  <si>
    <t>19-18523</t>
  </si>
  <si>
    <t>1001-PA2-020-001-A BASE PLATE (S45C)</t>
  </si>
  <si>
    <t>PA2-020-001-A BASE PLATE (S45C)--</t>
  </si>
  <si>
    <t>19-18524</t>
  </si>
  <si>
    <t>1001-RC44-06-01-0 PIERCE DIE</t>
  </si>
  <si>
    <t>RC44-06-01-0 PIERCE DIE--</t>
  </si>
  <si>
    <t>19-18525</t>
  </si>
  <si>
    <t>259-#259 SHAPED PUNCH</t>
  </si>
  <si>
    <t>259-SHAPED PUNCH--</t>
  </si>
  <si>
    <t>19-18526</t>
  </si>
  <si>
    <t>1117-22311-107-0000  #1117-BLANK PUNCH</t>
  </si>
  <si>
    <t>22311-107-0000 //BLANK-#1117 BLANK PUNCH</t>
  </si>
  <si>
    <t>2019-05-08</t>
  </si>
  <si>
    <t>19-18527</t>
  </si>
  <si>
    <t>0101-FLANGE PE03-PY1C Y0 108 #1</t>
  </si>
  <si>
    <t>--Frontech Parts (Batch 11)</t>
  </si>
  <si>
    <t>19-18528</t>
  </si>
  <si>
    <t>1000-KD04072-E225 JIG</t>
  </si>
  <si>
    <t>19-18529</t>
  </si>
  <si>
    <t>-HEATER ENCLOSURE-COM3</t>
  </si>
  <si>
    <t>-HEATER ENCLOSURE</t>
  </si>
  <si>
    <t>2019-05-02</t>
  </si>
  <si>
    <t>19-18530</t>
  </si>
  <si>
    <t>1000-KD03569-Y021 COMPOUND</t>
  </si>
  <si>
    <t>KD03569-Y021 (05)--</t>
  </si>
  <si>
    <t>2019-05-03</t>
  </si>
  <si>
    <t>2019-04-30</t>
  </si>
  <si>
    <t>19-18532</t>
  </si>
  <si>
    <t>1001-CA05805-E666</t>
  </si>
  <si>
    <t>CA05805-E666--</t>
  </si>
  <si>
    <t>2019-06-13</t>
  </si>
  <si>
    <t>2019-06-17</t>
  </si>
  <si>
    <t>19-18533</t>
  </si>
  <si>
    <t>3000-FHL-400-OL-BL1</t>
  </si>
  <si>
    <t>2019-05-20</t>
  </si>
  <si>
    <t>1000-FHL-400 IL BL1</t>
  </si>
  <si>
    <t>19-18534</t>
  </si>
  <si>
    <t>066-PM4-001-066-A UNLOADER MAIN BASE PLATE</t>
  </si>
  <si>
    <t>PM4-001-066-A UNLOADER MAIN BASE PLATE-Unloader In</t>
  </si>
  <si>
    <t>2019-05-04</t>
  </si>
  <si>
    <t>19-18535</t>
  </si>
  <si>
    <t>0001-PA1-139-001-A ACETAL FRAME (A60X25) POLYACETAL</t>
  </si>
  <si>
    <t>PA1-139-001-A ACETAL FRAME (A60X25) POLYACETAL--</t>
  </si>
  <si>
    <t>2019-05-09</t>
  </si>
  <si>
    <t>19-18536</t>
  </si>
  <si>
    <t>1-RC63-09-03-0-REFORM CAM (SKD11)</t>
  </si>
  <si>
    <t>RC63-09-03-0-REFORM CAM--</t>
  </si>
  <si>
    <t>2019-04-23</t>
  </si>
  <si>
    <t>19-18537</t>
  </si>
  <si>
    <t>1000-18310-TLAX-ZZ10-Y1-4100 RIGHT</t>
  </si>
  <si>
    <t>2019-07-24</t>
  </si>
  <si>
    <t>2019-07-17</t>
  </si>
  <si>
    <t>19-18538</t>
  </si>
  <si>
    <t>KD02165-Y305-BOTTOM FRAME-COM5</t>
  </si>
  <si>
    <t>KD02165-Y305-BOTTOM FRAME</t>
  </si>
  <si>
    <t>2019-07-22</t>
  </si>
  <si>
    <t>19-18539</t>
  </si>
  <si>
    <t>1000-KD03423-Y170-COMP</t>
  </si>
  <si>
    <t>2019-04-24</t>
  </si>
  <si>
    <t>19-18540</t>
  </si>
  <si>
    <t>1001-CAVITY INSERT</t>
  </si>
  <si>
    <t>KD03240-Y141-INJ--</t>
  </si>
  <si>
    <t>19-18541</t>
  </si>
  <si>
    <t>2002-LOWER DIE</t>
  </si>
  <si>
    <t>3.0XP6 4 lines; 42 holes/line W500 LOWER DIE--</t>
  </si>
  <si>
    <t>2019-12-06</t>
  </si>
  <si>
    <t>19-18542</t>
  </si>
  <si>
    <t>KD04068-Y206 (07)-JIG</t>
  </si>
  <si>
    <t>2019-05-10</t>
  </si>
  <si>
    <t>19-18543</t>
  </si>
  <si>
    <t>KD04068-Y260-FRAME L-COM5</t>
  </si>
  <si>
    <t>KD04068-Y260-FRAME L</t>
  </si>
  <si>
    <t>2019-09-09</t>
  </si>
  <si>
    <t>19-18544</t>
  </si>
  <si>
    <t>1001-ENGRAVING PUNCH</t>
  </si>
  <si>
    <t>MH17-064 CASE TA.D--</t>
  </si>
  <si>
    <t>2019-04-26</t>
  </si>
  <si>
    <t>19-18545</t>
  </si>
  <si>
    <t>KD03569-Y021-V PLATE-PIE1</t>
  </si>
  <si>
    <t>KD03569-Y021-V PLATE</t>
  </si>
  <si>
    <t>2019-05-15</t>
  </si>
  <si>
    <t>19-18546</t>
  </si>
  <si>
    <t>1010-CHUCK</t>
  </si>
  <si>
    <t>BEND ROLL-DIE ROLL SET</t>
  </si>
  <si>
    <t>2019-09-13</t>
  </si>
  <si>
    <t>19-18547</t>
  </si>
  <si>
    <t>001-PA1-130-001-A BASE PLATE (S5052P)</t>
  </si>
  <si>
    <t>19-18548</t>
  </si>
  <si>
    <t>-PA3-012-001-A-MOLD FRAME HOLDER (POM WHITE)</t>
  </si>
  <si>
    <t>19-18549</t>
  </si>
  <si>
    <t>1001-PI8-003-001-A-CONTACT PROBE JIG</t>
  </si>
  <si>
    <t>PI8-003-001-A-CONTACT PROBE JIG-CONTACT PROBE JIG</t>
  </si>
  <si>
    <t>2019-05-06</t>
  </si>
  <si>
    <t>19-18550</t>
  </si>
  <si>
    <t>1001-GA92-25 RESTRIKE KO (SKD11)</t>
  </si>
  <si>
    <t>19-18551</t>
  </si>
  <si>
    <t>0201-#0201 UPPER DIE DRAW 2 (ADD PROCESS)</t>
  </si>
  <si>
    <t>19-18552</t>
  </si>
  <si>
    <t>104-# 104 TRIMMING DIE</t>
  </si>
  <si>
    <t>19-18553</t>
  </si>
  <si>
    <t>KD03383-Y269--COM1</t>
  </si>
  <si>
    <t>KD03383-Y269-</t>
  </si>
  <si>
    <t>19-18554</t>
  </si>
  <si>
    <t>KD04467-Y143A-LOCK LEVER R-COM2</t>
  </si>
  <si>
    <t>KD04467-Y143A-LOCK LEVER R</t>
  </si>
  <si>
    <t>KD04467-Y455-GUIDE-COM2</t>
  </si>
  <si>
    <t>KD04467-Y455-GUIDE</t>
  </si>
  <si>
    <t>19-18555</t>
  </si>
  <si>
    <t>1000-KD02169-Y254-COMP</t>
  </si>
  <si>
    <t>KD02169-Y254-LINK</t>
  </si>
  <si>
    <t>19-18556</t>
  </si>
  <si>
    <t>2019-08-05</t>
  </si>
  <si>
    <t>19-18557</t>
  </si>
  <si>
    <t>1-RC03-03-01-0 RESTRIKE PILOT</t>
  </si>
  <si>
    <t>RC03-03-01-0 RESTRIKE PILOT-Restrike Pilot</t>
  </si>
  <si>
    <t>19-18558</t>
  </si>
  <si>
    <t>1-CR60-INLET DIE HOLDER</t>
  </si>
  <si>
    <t>CR60-INLET DIE HOLDER--</t>
  </si>
  <si>
    <t>19-18559</t>
  </si>
  <si>
    <t>1112-1112KO PLATE</t>
  </si>
  <si>
    <t>19-18560</t>
  </si>
  <si>
    <t>1100-2311-35308-7-1100 DIE</t>
  </si>
  <si>
    <t>19-18561</t>
  </si>
  <si>
    <t>1001-12A ELECTRODE</t>
  </si>
  <si>
    <t>12A ELECTRODE--</t>
  </si>
  <si>
    <t>19-18562</t>
  </si>
  <si>
    <t>1113-1113 PUNCH</t>
  </si>
  <si>
    <t>19-18563</t>
  </si>
  <si>
    <t>PLAXX SHIELD BOTTOM--COM2</t>
  </si>
  <si>
    <t>PLAXX SHIELD BOTTOM-</t>
  </si>
  <si>
    <t>19-18564</t>
  </si>
  <si>
    <t>105-TRIMMING PUNCH</t>
  </si>
  <si>
    <t>AT05 YOKE--</t>
  </si>
  <si>
    <t>19-18565</t>
  </si>
  <si>
    <t>1000-CAP SPRING SL-27S-MB 109883- BLANKING</t>
  </si>
  <si>
    <t>SL-27S-MB 109883-GAP SPRING</t>
  </si>
  <si>
    <t>2019-08-01</t>
  </si>
  <si>
    <t>2019-07-30</t>
  </si>
  <si>
    <t>19-18566</t>
  </si>
  <si>
    <t>1000-KD02169-Y420 BASE JIG</t>
  </si>
  <si>
    <t>KD02169-Y420--</t>
  </si>
  <si>
    <t>2019-05-31</t>
  </si>
  <si>
    <t>19-18567</t>
  </si>
  <si>
    <t>61012-#61012 PUNCH</t>
  </si>
  <si>
    <t>2019-06-06</t>
  </si>
  <si>
    <t>19-18568</t>
  </si>
  <si>
    <t>017-101389-08-017-00 HEAD PUNCH (ADD PROCESS)</t>
  </si>
  <si>
    <t>2019-05-14</t>
  </si>
  <si>
    <t>19-18569</t>
  </si>
  <si>
    <t>0001-PA3-029-A01-A-SILICON JIG</t>
  </si>
  <si>
    <t>19-18570</t>
  </si>
  <si>
    <t>069-PM4-001-069 UNLOADER INDEX UPPER MOUNTING PLATE (S</t>
  </si>
  <si>
    <t>19-18571</t>
  </si>
  <si>
    <t>1001-#1 MOVABLE DIE CORE PIN C23 (SKD61-NITRIDING)</t>
  </si>
  <si>
    <t>HONDA--</t>
  </si>
  <si>
    <t>2019-06-25</t>
  </si>
  <si>
    <t>2019-12-09</t>
  </si>
  <si>
    <t>19-18572</t>
  </si>
  <si>
    <t>1001-100381-08-821-00 MARKING PUNCH</t>
  </si>
  <si>
    <t>-MARKING PUNCH</t>
  </si>
  <si>
    <t>2019-07-03</t>
  </si>
  <si>
    <t>19-18573</t>
  </si>
  <si>
    <t>KD04068-Y555-FRAME F A-COM4</t>
  </si>
  <si>
    <t>KD04068-Y555-FRAME F A</t>
  </si>
  <si>
    <t>19-18574</t>
  </si>
  <si>
    <t>KD04580-Y598-PLATE-COM1</t>
  </si>
  <si>
    <t>KD04580-Y598-PLATE</t>
  </si>
  <si>
    <t>2019-05-30</t>
  </si>
  <si>
    <t>KD04580-Y623-BRACKET-COM1</t>
  </si>
  <si>
    <t>KD04580-Y623-BRACKET</t>
  </si>
  <si>
    <t>19-18575</t>
  </si>
  <si>
    <t>1001-SHAFT A</t>
  </si>
  <si>
    <t>19-18576</t>
  </si>
  <si>
    <t>1001-CLAMPING PLATE 50 TONS MP</t>
  </si>
  <si>
    <t>2019-12-11</t>
  </si>
  <si>
    <t>2019-10-28</t>
  </si>
  <si>
    <t>19-18577</t>
  </si>
  <si>
    <t>1001-KD04086-R102</t>
  </si>
  <si>
    <t>19-18579</t>
  </si>
  <si>
    <t>1000-KD03562-Y545-COMP</t>
  </si>
  <si>
    <t>19-18580</t>
  </si>
  <si>
    <t>1000-KD03567-Y583-COMP</t>
  </si>
  <si>
    <t>KD03567-Y583 (03)-STOPPER A</t>
  </si>
  <si>
    <t>2019-06-04</t>
  </si>
  <si>
    <t>19-18581</t>
  </si>
  <si>
    <t>1000-METAL SPACER COMP</t>
  </si>
  <si>
    <t>2019-05-28</t>
  </si>
  <si>
    <t>19-18583</t>
  </si>
  <si>
    <t>2001-CA05102-Y658 CAVITY INSERT</t>
  </si>
  <si>
    <t>CA05102-Y658-</t>
  </si>
  <si>
    <t>2019-12-12</t>
  </si>
  <si>
    <t>19-18584</t>
  </si>
  <si>
    <t>1001-KD03928-Y261 (04) GUIDE</t>
  </si>
  <si>
    <t>KD03928-Y261 (04) GUIDE-</t>
  </si>
  <si>
    <t>2019-06-10</t>
  </si>
  <si>
    <t>2019-05-27</t>
  </si>
  <si>
    <t>19-18585</t>
  </si>
  <si>
    <t>101-1054-R3-MOUNT-COM3</t>
  </si>
  <si>
    <t>101-1054-R3-MOUNT</t>
  </si>
  <si>
    <t>2019-10-11</t>
  </si>
  <si>
    <t>2020-01-28</t>
  </si>
  <si>
    <t>19-18586</t>
  </si>
  <si>
    <t>1000-KD03569-Y021/CS (3 PCS) COMPLETE PROCESS</t>
  </si>
  <si>
    <t>KD03569-Y021/CS-</t>
  </si>
  <si>
    <t>2019-06-14</t>
  </si>
  <si>
    <t>19-18587</t>
  </si>
  <si>
    <t>--BUFFER TUB BIG</t>
  </si>
  <si>
    <t>19-18588</t>
  </si>
  <si>
    <t>1001-BEND DIE 1 (SKD11)</t>
  </si>
  <si>
    <t>2019-07-18</t>
  </si>
  <si>
    <t>19-18590</t>
  </si>
  <si>
    <t>KD04466-Y420 (01)-B PLATE L-COM1</t>
  </si>
  <si>
    <t>KD04466-Y420 (01)-B PLATE L</t>
  </si>
  <si>
    <t>19-18591</t>
  </si>
  <si>
    <t>4000-KD03421-Y582-BEND#4</t>
  </si>
  <si>
    <t>KD03421-Y583 (07) &amp; KD03421-Y582 (08)--</t>
  </si>
  <si>
    <t>2019-09-06</t>
  </si>
  <si>
    <t>2019-07-25</t>
  </si>
  <si>
    <t>19-18592</t>
  </si>
  <si>
    <t>2223-RESTRIKE PUNCH</t>
  </si>
  <si>
    <t>18307-TLAA-A030-M1-C400-2223--</t>
  </si>
  <si>
    <t>19-18593</t>
  </si>
  <si>
    <t>1-KD03569-Y021-BEND</t>
  </si>
  <si>
    <t>X0KD03569-Y021 (05)-V PLATE</t>
  </si>
  <si>
    <t>19-18594</t>
  </si>
  <si>
    <t>1-KNURLING BLADE</t>
  </si>
  <si>
    <t>2019-06-01</t>
  </si>
  <si>
    <t>19-18595</t>
  </si>
  <si>
    <t>-RC63-06-04-0 PRESSURE PLATE (SKD11)</t>
  </si>
  <si>
    <t>RC63-06-04-0 PRESSURE PLATE (SKD11)--</t>
  </si>
  <si>
    <t>2019-06-07</t>
  </si>
  <si>
    <t>19-18596</t>
  </si>
  <si>
    <t>1002-KD04068-R650-PRODUCT</t>
  </si>
  <si>
    <t>KD04068-R650-PRODUCT-</t>
  </si>
  <si>
    <t>2019-07-23</t>
  </si>
  <si>
    <t>1001-KD04068-R650-JIG</t>
  </si>
  <si>
    <t>KD04068-R650-JIG-</t>
  </si>
  <si>
    <t>19-18597</t>
  </si>
  <si>
    <t>1000-KD03562-Y555-COMP</t>
  </si>
  <si>
    <t>KD03562-Y555--</t>
  </si>
  <si>
    <t>2020-01-29</t>
  </si>
  <si>
    <t>19-18598</t>
  </si>
  <si>
    <t>-KD04091-R997</t>
  </si>
  <si>
    <t>KD04091-R997-</t>
  </si>
  <si>
    <t>19-18599</t>
  </si>
  <si>
    <t>1001-PM4-001-079-C  UNLOADER RORATY CYLINDER MOUNTING P</t>
  </si>
  <si>
    <t>-UNLOADER ROTARY CYLINDER MOUNTING PLATE</t>
  </si>
  <si>
    <t>2019-07-05</t>
  </si>
  <si>
    <t>19-18600</t>
  </si>
  <si>
    <t>1000-KD02168-Y140 -COMP</t>
  </si>
  <si>
    <t>19-18601</t>
  </si>
  <si>
    <t>1001-#185 CUTTING PUNCH</t>
  </si>
  <si>
    <t>PUNCH--</t>
  </si>
  <si>
    <t>2019-07-02</t>
  </si>
  <si>
    <t>19-18602</t>
  </si>
  <si>
    <t>-PG1-055-001-A-BASE PLATE (S45C-BLACK OXIDE)</t>
  </si>
  <si>
    <t>19-18603</t>
  </si>
  <si>
    <t>#726 INNER DIE A</t>
  </si>
  <si>
    <t>19-18604</t>
  </si>
  <si>
    <t>1001-#Y145 SLIDE CORE PIN</t>
  </si>
  <si>
    <t>KD03928-Y145-</t>
  </si>
  <si>
    <t>2019-06-21</t>
  </si>
  <si>
    <t>19-18606</t>
  </si>
  <si>
    <t>1001-KD04066-E400</t>
  </si>
  <si>
    <t>KD04066-E400--</t>
  </si>
  <si>
    <t>19-18607</t>
  </si>
  <si>
    <t>KD04571-Y600-UPPER FRAME-COM2</t>
  </si>
  <si>
    <t>KD04571-Y600-UPPER FRAME</t>
  </si>
  <si>
    <t>19-18608</t>
  </si>
  <si>
    <t>1000-KD03566-Y770-COMP</t>
  </si>
  <si>
    <t>KD03566-Y770-Bracket T</t>
  </si>
  <si>
    <t>19-18609</t>
  </si>
  <si>
    <t>1000-PA1-042-001-A BASE PLATE (S45C) BLACK OXIDE</t>
  </si>
  <si>
    <t>2019-06-20</t>
  </si>
  <si>
    <t>2019-06-18</t>
  </si>
  <si>
    <t>19-18610</t>
  </si>
  <si>
    <t>-KD03928-Y145 EJECTOR PIN</t>
  </si>
  <si>
    <t>19-18611</t>
  </si>
  <si>
    <t>1000-CA05805-Y601-PB1</t>
  </si>
  <si>
    <t>CA05805-Y601--</t>
  </si>
  <si>
    <t>19-18612</t>
  </si>
  <si>
    <t>-PE10060-X001 BASE</t>
  </si>
  <si>
    <t>-JIG</t>
  </si>
  <si>
    <t>2019-07-04</t>
  </si>
  <si>
    <t>19-18613</t>
  </si>
  <si>
    <t>1001-PG1-055-001-A BASE PLATE (SS400- BRIGHT ZINK)</t>
  </si>
  <si>
    <t>19-18614</t>
  </si>
  <si>
    <t>6805-#6605 CURL1 PUNCH</t>
  </si>
  <si>
    <t>-CURL 1 PUNCH</t>
  </si>
  <si>
    <t>19-18615</t>
  </si>
  <si>
    <t>1000-KD03892-E732-JIG</t>
  </si>
  <si>
    <t>2019-07-10</t>
  </si>
  <si>
    <t>19-18616</t>
  </si>
  <si>
    <t>-BRACKET</t>
  </si>
  <si>
    <t>KD03566-Y770-REWORK-BRACKET T</t>
  </si>
  <si>
    <t>2019-08-16</t>
  </si>
  <si>
    <t>2020-07-10</t>
  </si>
  <si>
    <t>2019-08-19</t>
  </si>
  <si>
    <t>19-18617</t>
  </si>
  <si>
    <t>101816-09-019-06-101816-09-019-06 SIDE SLIT DIE (DCMX)</t>
  </si>
  <si>
    <t>19-18618</t>
  </si>
  <si>
    <t>-EPHB0.9-60-P0.8 EJECTOR PIN</t>
  </si>
  <si>
    <t>19-18619</t>
  </si>
  <si>
    <t>-1PC  WIRE BLANK</t>
  </si>
  <si>
    <t>WIRE BLANK PLATE COMP ENGINE-PLATE COMP ENGINE MTG</t>
  </si>
  <si>
    <t>2019-06-19</t>
  </si>
  <si>
    <t>19-18620</t>
  </si>
  <si>
    <t>2102012702-MAST CLAMP (5)-COM1</t>
  </si>
  <si>
    <t>2102012702-MAST CLAMP (5)</t>
  </si>
  <si>
    <t>19-18621</t>
  </si>
  <si>
    <t>32621-T9C-T000-BRKT CABLE SUB EARTH-COM1</t>
  </si>
  <si>
    <t>32621-T9C-T000-BRKT CABLE SUB EARTH</t>
  </si>
  <si>
    <t>19-18622</t>
  </si>
  <si>
    <t>-#115 TRIMMING PUNCH</t>
  </si>
  <si>
    <t>-CUTTING PUNCH #115, #116</t>
  </si>
  <si>
    <t>2019-06-22</t>
  </si>
  <si>
    <t>2019-09-28</t>
  </si>
  <si>
    <t>19-18623</t>
  </si>
  <si>
    <t>-#901 UPPER DIE SET (S50C)</t>
  </si>
  <si>
    <t>-STAGE 9-WR07E YOKE TA.D SPARE</t>
  </si>
  <si>
    <t>19-18624</t>
  </si>
  <si>
    <t>1000-REAR CHAMBER</t>
  </si>
  <si>
    <t>REAR CHAMBER-PUNCH AND DIE</t>
  </si>
  <si>
    <t>19-18625</t>
  </si>
  <si>
    <t>-PG1-055-012-A-A5052-CLEAR ANODIZE</t>
  </si>
  <si>
    <t>-PG1-055 ITEMS</t>
  </si>
  <si>
    <t>19-18626</t>
  </si>
  <si>
    <t>-Z586 (04)-21 PILOT CUTTER  (DC53 58-60 HRC)</t>
  </si>
  <si>
    <t>-Z586 (04)-59 KILLER BLOCK  (SKD11 61 HRC)</t>
  </si>
  <si>
    <t>19-18627</t>
  </si>
  <si>
    <t>-00679237-02</t>
  </si>
  <si>
    <t>-PRESSURE PIN</t>
  </si>
  <si>
    <t>19-18628</t>
  </si>
  <si>
    <t>-00667735-02ROTOR COVER (SKD11 HRC60-63)</t>
  </si>
  <si>
    <t>-RESTRIKE PILOT</t>
  </si>
  <si>
    <t>19-18629</t>
  </si>
  <si>
    <t>-G3-029-003-10 ASSY STICK PART 3 URETHANE</t>
  </si>
  <si>
    <t>19-18630</t>
  </si>
  <si>
    <t>-PIERCE PUNCH LVR SHFT/SLCT (SKD11)</t>
  </si>
  <si>
    <t>2019-07-15</t>
  </si>
  <si>
    <t>2019-07-11</t>
  </si>
  <si>
    <t>19-18631</t>
  </si>
  <si>
    <t>-HEAD PUNCH ( SKD11 60-61HRC)</t>
  </si>
  <si>
    <t>-HEAD PUNCH ETC YOKE TA.D</t>
  </si>
  <si>
    <t>19-18632</t>
  </si>
  <si>
    <t>-CAVITY PLATE (HPM1)</t>
  </si>
  <si>
    <t>CA05119-Y541-</t>
  </si>
  <si>
    <t>2019-08-13</t>
  </si>
  <si>
    <t>19-18633</t>
  </si>
  <si>
    <t>-KD04077-Y205 NEW JIG #1</t>
  </si>
  <si>
    <t>KD04077-Y205, KD04072-Y519--</t>
  </si>
  <si>
    <t>19-18634</t>
  </si>
  <si>
    <t>44517-TDK-000 #1-COVER COMP HEAT #1-COM5</t>
  </si>
  <si>
    <t>44517-TDK-000 #1-COVER COMP HEAT #1</t>
  </si>
  <si>
    <t>2019-06-28</t>
  </si>
  <si>
    <t>19-18635</t>
  </si>
  <si>
    <t>-RC57-02-05-0 1ST DRAWING GUIDE (SKD11 58-60 HRC)</t>
  </si>
  <si>
    <t>2019-07-19</t>
  </si>
  <si>
    <t>2019-07-09</t>
  </si>
  <si>
    <t>19-18636</t>
  </si>
  <si>
    <t>-G3-029-001-10 (SKD11 58-60 HRC )</t>
  </si>
  <si>
    <t>19-18637</t>
  </si>
  <si>
    <t>1000-KD03425-Y735-BEND1</t>
  </si>
  <si>
    <t>19-18638</t>
  </si>
  <si>
    <t>1000-18182-61BA-A010-0100 COVER COMP UPR DRAW</t>
  </si>
  <si>
    <t>19182-61BA-A010-0100-COVER COMP UPR</t>
  </si>
  <si>
    <t>2019-11-26</t>
  </si>
  <si>
    <t>19-18639</t>
  </si>
  <si>
    <t>1000-18181-61BA-A010-0100 COVER COMP LOWER DRAW</t>
  </si>
  <si>
    <t>18181-61BA-A010-0100-COVER COMP LWR</t>
  </si>
  <si>
    <t>19-18640</t>
  </si>
  <si>
    <t>-18904-61BA-61BA-A000 COVER COMP EXH UPPR DRAW</t>
  </si>
  <si>
    <t>19-18641</t>
  </si>
  <si>
    <t>-CORE PIN</t>
  </si>
  <si>
    <t>19-18642</t>
  </si>
  <si>
    <t>-#717 HEAD PUNCH L=A 6.10 (DC53 60-61HRC)</t>
  </si>
  <si>
    <t>19-18643</t>
  </si>
  <si>
    <t>KD03705-Y448-STAY-COM1</t>
  </si>
  <si>
    <t>KD03705-Y448-STAY</t>
  </si>
  <si>
    <t>19-18644</t>
  </si>
  <si>
    <t>2019-07-29</t>
  </si>
  <si>
    <t>19-18645</t>
  </si>
  <si>
    <t>1100-JIG</t>
  </si>
  <si>
    <t>KD04580-E400-JIG</t>
  </si>
  <si>
    <t>19-18646</t>
  </si>
  <si>
    <t>MECHA_PC</t>
  </si>
  <si>
    <t>-KD03928-Y456 REWORK</t>
  </si>
  <si>
    <t>19-18647</t>
  </si>
  <si>
    <t>1000-21.3*P64 LINES:42 HOLES/LINE W500 LOWER DIE</t>
  </si>
  <si>
    <t>19-18648</t>
  </si>
  <si>
    <t>1000-PROTRUSION PLATE</t>
  </si>
  <si>
    <t>19-18649</t>
  </si>
  <si>
    <t>-CAP SCREW</t>
  </si>
  <si>
    <t>19-18650</t>
  </si>
  <si>
    <t>-KPHA TRIMMING</t>
  </si>
  <si>
    <t>--UPPER PLATE (KPHA Model), LOWER PLATE (KPHA Mode</t>
  </si>
  <si>
    <t>2019-09-27</t>
  </si>
  <si>
    <t>19-18651</t>
  </si>
  <si>
    <t>KD04580-Y805-BRACKET-COM1</t>
  </si>
  <si>
    <t>KD04580-Y805-BRACKET</t>
  </si>
  <si>
    <t>19-18652</t>
  </si>
  <si>
    <t>5504-#5504 DIE INSERT (SKD11)</t>
  </si>
  <si>
    <t>181-R1AA-A000 COVER COMP LOWER--</t>
  </si>
  <si>
    <t>19-18653</t>
  </si>
  <si>
    <t>1-YRC6VA8-7 PIERCE DIE HOLDER(SKD11)</t>
  </si>
  <si>
    <t>-Piercing Dice Holder</t>
  </si>
  <si>
    <t>19-18654</t>
  </si>
  <si>
    <t>1-KNOCKOUT(SKD11 58-63 HRC))</t>
  </si>
  <si>
    <t>19-18655</t>
  </si>
  <si>
    <t>1-MARKING PUNCH(SKD11)</t>
  </si>
  <si>
    <t>--HM KPY PH1 MARKING PUNCH</t>
  </si>
  <si>
    <t>19-18656</t>
  </si>
  <si>
    <t>1000-KD03566-Y770 COMP</t>
  </si>
  <si>
    <t>KD03566-Y770 (05)-BRACKET T</t>
  </si>
  <si>
    <t>19-18657</t>
  </si>
  <si>
    <t>--BATCH 1 DIE REPAIR</t>
  </si>
  <si>
    <t>2019-09-11</t>
  </si>
  <si>
    <t>2019-09-12</t>
  </si>
  <si>
    <t>2020-12-09</t>
  </si>
  <si>
    <t>19-18658</t>
  </si>
  <si>
    <t>-FIXED CAVITY WM22 TERMINAL CASE #1</t>
  </si>
  <si>
    <t>--FIXED CAVITY – WM22D terminal Case Type M</t>
  </si>
  <si>
    <t>2019-07-31</t>
  </si>
  <si>
    <t>19-18659</t>
  </si>
  <si>
    <t>-114 PUNCH</t>
  </si>
  <si>
    <t>#114 CUTTING PUNCH--</t>
  </si>
  <si>
    <t>19-18660</t>
  </si>
  <si>
    <t>1001-KD04580-E105 INSPECTION JIG #1</t>
  </si>
  <si>
    <t>19-18661</t>
  </si>
  <si>
    <t>-TABLET HOLDER</t>
  </si>
  <si>
    <t>19-18662</t>
  </si>
  <si>
    <t>-BEND PUNCH (510mm)</t>
  </si>
  <si>
    <t>-BEND PUNCH (100mm)</t>
  </si>
  <si>
    <t>19-18663</t>
  </si>
  <si>
    <t>-INSPECTION JIG</t>
  </si>
  <si>
    <t>RING RR(FINISHER R, EXHAUST) 18310-TLAX-ZZ10-Y1-42</t>
  </si>
  <si>
    <t>19-18664</t>
  </si>
  <si>
    <t>7-INSPECTION JIG</t>
  </si>
  <si>
    <t>RING RR(FINISHER L, EXHAUST) 18320-TLAX-ZZ10-Y1-42</t>
  </si>
  <si>
    <t>19-18665</t>
  </si>
  <si>
    <t>RING FR(FINISHER R, EXHAUST) 18310-TLAX-ZZ10-Y1-41</t>
  </si>
  <si>
    <t>19-18666</t>
  </si>
  <si>
    <t>RING FR(FINISHER L, EXHAUST) 18320-TLAX-ZZ10-Y1-41</t>
  </si>
  <si>
    <t>19-18667</t>
  </si>
  <si>
    <t>-PROTRUSION JIG (SKD11)</t>
  </si>
  <si>
    <t>2019-09-25</t>
  </si>
  <si>
    <t>19-18668</t>
  </si>
  <si>
    <t>-00811173 RES PRT-11 UPR SLEEVE (SKD11 60-63 HRC)</t>
  </si>
  <si>
    <t>19-18669</t>
  </si>
  <si>
    <t>-DRAW</t>
  </si>
  <si>
    <t>18123-6FBA-A000-COVER COMP B</t>
  </si>
  <si>
    <t>2019-08-27</t>
  </si>
  <si>
    <t>19-18670</t>
  </si>
  <si>
    <t>18122-6FBA-A000-COVER COMP A</t>
  </si>
  <si>
    <t>19-18671</t>
  </si>
  <si>
    <t>-#812-2 HEAD PUNCH(SKD11 HRC 60~62)</t>
  </si>
  <si>
    <t>-#817-1 HEAD PUNCH (SKD11 HRC60-62)</t>
  </si>
  <si>
    <t>19-18672</t>
  </si>
  <si>
    <t>-GAUGE DIA.6.023</t>
  </si>
  <si>
    <t>19-18673</t>
  </si>
  <si>
    <t>1-SEGMENT JIG PARTS NO.1-1 (S50C)</t>
  </si>
  <si>
    <t>19-18674</t>
  </si>
  <si>
    <t>BRACKET B-BRACKET B-COM1</t>
  </si>
  <si>
    <t>BRACKET B-BRACKET B</t>
  </si>
  <si>
    <t>19-18675</t>
  </si>
  <si>
    <t>-#5504 DIE INSERT</t>
  </si>
  <si>
    <t>19-18676</t>
  </si>
  <si>
    <t>1000-SS41-21D11 3 CAVITY</t>
  </si>
  <si>
    <t>SS41-21D11, HS01-107-0000-DIE CAST 3 CAVITY</t>
  </si>
  <si>
    <t>2019-08-20</t>
  </si>
  <si>
    <t>19-18677</t>
  </si>
  <si>
    <t>1000-YS4X7-00  2 CAVITY REPAIR DIE</t>
  </si>
  <si>
    <t>4X7-2 CAVITY DIE REPAIR</t>
  </si>
  <si>
    <t>2020-02-04</t>
  </si>
  <si>
    <t>19-18678</t>
  </si>
  <si>
    <t>-KD03950-Y502 COMP</t>
  </si>
  <si>
    <t>KD03950-Y502 (05)--</t>
  </si>
  <si>
    <t>19-18679</t>
  </si>
  <si>
    <t>-BODY SPINNING (SKD11 58-60 HRC)</t>
  </si>
  <si>
    <t>2019-09-26</t>
  </si>
  <si>
    <t>19-18680</t>
  </si>
  <si>
    <t>-LOWER DIE (DC53 55-58 HRC)</t>
  </si>
  <si>
    <t>19-18681</t>
  </si>
  <si>
    <t>HS1010805-3-FLANGE-COM1</t>
  </si>
  <si>
    <t>HS1010805-3-FLANGE</t>
  </si>
  <si>
    <t>2019-12-17</t>
  </si>
  <si>
    <t>19-18682</t>
  </si>
  <si>
    <t>-Ø3XP6 4LINE 25HOLES W250 (DIE SET)</t>
  </si>
  <si>
    <t>2019-11-04</t>
  </si>
  <si>
    <t>2019-08-21</t>
  </si>
  <si>
    <t>19-18683</t>
  </si>
  <si>
    <t>1000-KD03429-Y201 PB2</t>
  </si>
  <si>
    <t>19-18684</t>
  </si>
  <si>
    <t>0001-DR1 OL LOWER DIE FHL 400 (DC53-ALCrN)</t>
  </si>
  <si>
    <t>DC53--</t>
  </si>
  <si>
    <t>19-18685</t>
  </si>
  <si>
    <t>-PULL FORCE PIN (MISUMI BLANK PUNCH)</t>
  </si>
  <si>
    <t>19-18686</t>
  </si>
  <si>
    <t>0001-PG1-051-142-A LIFT PLATE A (A5052-CLEAR ANODIZE)</t>
  </si>
  <si>
    <t>A5052--</t>
  </si>
  <si>
    <t>19-18687</t>
  </si>
  <si>
    <t>0124-#124 TRIMMING DIE (SKD11 60-62 HRC)</t>
  </si>
  <si>
    <t>19-18688</t>
  </si>
  <si>
    <t>0001-YS598-00 DIE REPAIR</t>
  </si>
  <si>
    <t>YS598-00--</t>
  </si>
  <si>
    <t>19-18689</t>
  </si>
  <si>
    <t>0001-YS5YY-00 (DH31-EX)</t>
  </si>
  <si>
    <t>YS5YY-00 CASTED CORE PLATE--</t>
  </si>
  <si>
    <t>2019-10-08</t>
  </si>
  <si>
    <t>19-18690</t>
  </si>
  <si>
    <t>0001-#162 DRAW PUNCH(SKD11 HRC 60~62 ALCrN COATING)</t>
  </si>
  <si>
    <t>SKD11--</t>
  </si>
  <si>
    <t>2019-11-13</t>
  </si>
  <si>
    <t>19-18691</t>
  </si>
  <si>
    <t>0001-G8-123-001-B BASE PLATE (A2017)</t>
  </si>
  <si>
    <t>A2017--</t>
  </si>
  <si>
    <t>19-18692</t>
  </si>
  <si>
    <t>0001-TJB BODY CURL DIE #4601 (SKD11)</t>
  </si>
  <si>
    <t>0011-67RO LOWER DIE-DRAW 2 (W/O SHIM)</t>
  </si>
  <si>
    <t>BRASS--</t>
  </si>
  <si>
    <t>19-18693</t>
  </si>
  <si>
    <t>1000-BODY MUF CTR BLANKING 14312-22JB0</t>
  </si>
  <si>
    <t>BODY MUF CTR BLANKING / 14312-22JB0--</t>
  </si>
  <si>
    <t>19-18694</t>
  </si>
  <si>
    <t>-KD03413-Y630 BOSS (POM M90S-BLK)</t>
  </si>
  <si>
    <t>KD03413-Y630--</t>
  </si>
  <si>
    <t>2019-09-05</t>
  </si>
  <si>
    <t>19-18695</t>
  </si>
  <si>
    <t>-LOWER BL GAUGE BLANK DIE</t>
  </si>
  <si>
    <t>UPR BL GAUGE BLANK DIE &amp; LWR BL GAUGE BLANK DIE--</t>
  </si>
  <si>
    <t>19-18696</t>
  </si>
  <si>
    <t>1-CORE INSERT 2</t>
  </si>
  <si>
    <t>-CORE INSERT</t>
  </si>
  <si>
    <t>19-18697</t>
  </si>
  <si>
    <t>-DR IL LOWER DIE FHL 400 (DC53 62-63HRC)</t>
  </si>
  <si>
    <t>19-18698</t>
  </si>
  <si>
    <t>19-18699</t>
  </si>
  <si>
    <t>0001-RC22-05-10-0 DIE HOLDER(SKD11HRC 55~ 60)</t>
  </si>
  <si>
    <t>19-18700</t>
  </si>
  <si>
    <t>-PROGRESIVE</t>
  </si>
  <si>
    <t>HS1010805-3 BRACKET-PROGRESSIVE DIE</t>
  </si>
  <si>
    <t>19-18701</t>
  </si>
  <si>
    <t>19-18702</t>
  </si>
  <si>
    <t>1000-KPH CENTER CLUTCH (DIE CAST 2 CAVITY)</t>
  </si>
  <si>
    <t>KPH CENTER CLUTCH-DIE CAST 2 CAVITY</t>
  </si>
  <si>
    <t>2019-10-18</t>
  </si>
  <si>
    <t>2020-01-20</t>
  </si>
  <si>
    <t>2019-10-16</t>
  </si>
  <si>
    <t>19-18704</t>
  </si>
  <si>
    <t>0001-# 164 FORMING PUNCH Ø12.035(SKD11 HRC 60 ~ 61)</t>
  </si>
  <si>
    <t>19-18706</t>
  </si>
  <si>
    <t>1000-KD02168-Y312(COMP.)</t>
  </si>
  <si>
    <t>19-18707</t>
  </si>
  <si>
    <t>101816-09-019-07-#919-7 SIDE SLIT DIE (DCMX 57-59HRC)</t>
  </si>
  <si>
    <t>19-18708</t>
  </si>
  <si>
    <t>-X0KD03422-Y766 (03) PULLEY</t>
  </si>
  <si>
    <t>KD03422-Y766--</t>
  </si>
  <si>
    <t>2019-09-17</t>
  </si>
  <si>
    <t>19-18709</t>
  </si>
  <si>
    <t>-PE1-010-001-A SLIDE LOCK (SS400 BLACKENING)</t>
  </si>
  <si>
    <t>2019-08-15</t>
  </si>
  <si>
    <t>19-18710</t>
  </si>
  <si>
    <t>0001-M. BASEPLATE PA1-143-001-A (A2017 CLEAR ANODIZE)</t>
  </si>
  <si>
    <t>2019-08-09</t>
  </si>
  <si>
    <t>19-18711</t>
  </si>
  <si>
    <t>-3 CAVITY DISTRIBUTOR</t>
  </si>
  <si>
    <t>19-18712</t>
  </si>
  <si>
    <t>2019-08-02</t>
  </si>
  <si>
    <t>19-18713</t>
  </si>
  <si>
    <t>-JIG BLOCK</t>
  </si>
  <si>
    <t>2019-08-07</t>
  </si>
  <si>
    <t>19-18714</t>
  </si>
  <si>
    <t>-IONIZER BRACKET ASSY</t>
  </si>
  <si>
    <t>--ROD SUPPORT, IONIZER BRACKET ASSY, GUIDE RAIL TR</t>
  </si>
  <si>
    <t>19-18715</t>
  </si>
  <si>
    <t>1000-141-84E01C-00</t>
  </si>
  <si>
    <t>141-84E01C-00 DISK, CLUTCH FRICTION--</t>
  </si>
  <si>
    <t>19-18716</t>
  </si>
  <si>
    <t>1000-</t>
  </si>
  <si>
    <t>19-18717</t>
  </si>
  <si>
    <t>-PIN</t>
  </si>
  <si>
    <t>19-18718</t>
  </si>
  <si>
    <t>1000-BLANKING</t>
  </si>
  <si>
    <t>18310-3A0A-A010-M1-4000-FACE R,FINISHER (FINISHER</t>
  </si>
  <si>
    <t>19-18719</t>
  </si>
  <si>
    <t>1000-DRAW</t>
  </si>
  <si>
    <t>18310-3A0A-A010-M1-4100-UPPER R,FINISHER FR (FINIS</t>
  </si>
  <si>
    <t>19-18720</t>
  </si>
  <si>
    <t>18310-3A0A-A010-M1-4200-LOWER R, FINISHER RR (FINI</t>
  </si>
  <si>
    <t>19-18721</t>
  </si>
  <si>
    <t>-#6610 PUNCH 1 (SKD11 58-60 HRC)</t>
  </si>
  <si>
    <t>SKD11-6F--</t>
  </si>
  <si>
    <t>19-18723</t>
  </si>
  <si>
    <t>18320-3A0A-A010-M1-4100-UPPER L,FINISHER FR (FINIS</t>
  </si>
  <si>
    <t>19-18724</t>
  </si>
  <si>
    <t>18320-3A0A-A010-M1-4200-LOWER L, FINISHER RR (FINI</t>
  </si>
  <si>
    <t>19-18725</t>
  </si>
  <si>
    <t>Repair Jig</t>
  </si>
  <si>
    <t>-KD04072-Y519 JIG</t>
  </si>
  <si>
    <t>2019-08-08</t>
  </si>
  <si>
    <t>19-18726</t>
  </si>
  <si>
    <t>-#326-5 HEAD PUNCH(SKD11 HRC 60~62)</t>
  </si>
  <si>
    <t>19-18727</t>
  </si>
  <si>
    <t>-FORM DIE</t>
  </si>
  <si>
    <t>--FORM DIE</t>
  </si>
  <si>
    <t>19-18728</t>
  </si>
  <si>
    <t>-KNOCKOUT</t>
  </si>
  <si>
    <t>59B CONVERTER COVER--</t>
  </si>
  <si>
    <t>19-18729</t>
  </si>
  <si>
    <t>18310-3A0A-A010-M1-4000 (YUTAKA DES)-FACE R,FINISH</t>
  </si>
  <si>
    <t>2020-02-10</t>
  </si>
  <si>
    <t>19-18730</t>
  </si>
  <si>
    <t>18320-3A0A-A010-M1-4000 (YUTAKA DES)-FACE L,FINISH</t>
  </si>
  <si>
    <t>19-18731</t>
  </si>
  <si>
    <t>18320-3A0A-A010-M1-4100 (YUTAKA DES)-UPPER L,FINIS</t>
  </si>
  <si>
    <t>2019-08-17</t>
  </si>
  <si>
    <t>19-18732</t>
  </si>
  <si>
    <t>18310-3A0A-A010-M1-4100 (YUTAKA DES)-UPPER R,FINIS</t>
  </si>
  <si>
    <t>19-18733</t>
  </si>
  <si>
    <t>18310-3A0A-A010-M1-4200 (YUTAKA DES)-LOWER R, FINI</t>
  </si>
  <si>
    <t>19-18734</t>
  </si>
  <si>
    <t>18320-3A0A-A010-M1-4200 (YUTAKA DES)-LOWER L, FINI</t>
  </si>
  <si>
    <t>19-18735</t>
  </si>
  <si>
    <t>-KD03569-Y021</t>
  </si>
  <si>
    <t>19-18736</t>
  </si>
  <si>
    <t>-PG1-051-136-A BENDE JPLATE FOR JIG PALLETE (SUS304</t>
  </si>
  <si>
    <t>19-18737</t>
  </si>
  <si>
    <t>-KD03928-E136</t>
  </si>
  <si>
    <t>KD03928-E136-</t>
  </si>
  <si>
    <t>2019-09-20</t>
  </si>
  <si>
    <t>19-18738</t>
  </si>
  <si>
    <t>-YT11005-X040</t>
  </si>
  <si>
    <t>19-18739</t>
  </si>
  <si>
    <t>1000-08350C0211 (SKD11-56-60 HRC)</t>
  </si>
  <si>
    <t>19-18740</t>
  </si>
  <si>
    <t>-LOCATING RING ADAPTER</t>
  </si>
  <si>
    <t>19-18741</t>
  </si>
  <si>
    <t>-KD02166-Y058 COM</t>
  </si>
  <si>
    <t>19-18742</t>
  </si>
  <si>
    <t>-DIA3 4LINE 16HOLES W250 (DIE SET)</t>
  </si>
  <si>
    <t>DIE REPAIR-DIA3 4 LINES 16HOLES/LINES W250</t>
  </si>
  <si>
    <t>19-18743</t>
  </si>
  <si>
    <t>-DIA3 4LINE 25HOLES W350 (DIE SET)</t>
  </si>
  <si>
    <t>DIE REPAIR-Ø3XP6 (4 LINES; 25 HOLES/LINES W350)</t>
  </si>
  <si>
    <t>19-18744</t>
  </si>
  <si>
    <t>-18310-TLAX-ZZ10-Y1-4200 RR TRIM DIE</t>
  </si>
  <si>
    <t>18310-TLAX-ZZ10-Y1-4200 TRIM--</t>
  </si>
  <si>
    <t>19-18745</t>
  </si>
  <si>
    <t>-18320-TLAX-ZZ10-Y1-4200 RR TRIM DIE</t>
  </si>
  <si>
    <t>18320-TLAX-ZZ10-Y1-4200 TRIM--</t>
  </si>
  <si>
    <t>19-18746</t>
  </si>
  <si>
    <t>-18310-TLAX-ZZ10-Y1-4100 FR TRIM DIE</t>
  </si>
  <si>
    <t>18310-TLAX-ZZ10-Y1-4100 TRIM--</t>
  </si>
  <si>
    <t>2019-10-24</t>
  </si>
  <si>
    <t>2020-01-17</t>
  </si>
  <si>
    <t>2019-10-23</t>
  </si>
  <si>
    <t>19-18747</t>
  </si>
  <si>
    <t>-18320-TLAX-ZZ10-Y1-4100 FR TRIM DIE</t>
  </si>
  <si>
    <t>18320-TLAX-ZZ10-Y1-4100 TRIM--</t>
  </si>
  <si>
    <t>19-18748</t>
  </si>
  <si>
    <t>-PD1-013-001-A BASE PLATE(A5052P)</t>
  </si>
  <si>
    <t>A5052P--</t>
  </si>
  <si>
    <t>19-18749</t>
  </si>
  <si>
    <t>-P14-002-100 CAMERA MOUNTING PLATE 2 (A5052)</t>
  </si>
  <si>
    <t>19-18750</t>
  </si>
  <si>
    <t>1000-TLAX RING RR TRIM PUNCH LEFT</t>
  </si>
  <si>
    <t>19-18751</t>
  </si>
  <si>
    <t>-#101 UPPER DIE SET (ADD PROCESS ONLY)</t>
  </si>
  <si>
    <t>19-18752</t>
  </si>
  <si>
    <t>1000-SHOULDER PUNCH</t>
  </si>
  <si>
    <t>-SHOULDER PUNCH</t>
  </si>
  <si>
    <t>19-18754</t>
  </si>
  <si>
    <t>-CURL 1</t>
  </si>
  <si>
    <t>--TLAX BODY L/R</t>
  </si>
  <si>
    <t>19-18755</t>
  </si>
  <si>
    <t>-#124 MARKING PUNCH</t>
  </si>
  <si>
    <t>19-18756</t>
  </si>
  <si>
    <t>1000-FLY WHEEL</t>
  </si>
  <si>
    <t>19-18758</t>
  </si>
  <si>
    <t>-STRIPPER PLATE 2 (SKD11 58-60 HRC)</t>
  </si>
  <si>
    <t>19-18759</t>
  </si>
  <si>
    <t>PM10B TERMINAL A (PROGRESSIVE DIE)</t>
  </si>
  <si>
    <t>2019-09-24</t>
  </si>
  <si>
    <t>2019-12-10</t>
  </si>
  <si>
    <t>19-18760</t>
  </si>
  <si>
    <t>2019-08-22</t>
  </si>
  <si>
    <t>2019-09-23</t>
  </si>
  <si>
    <t>19-18761</t>
  </si>
  <si>
    <t>-67RO RESTRIKE (OM ALLOY-OM33F)</t>
  </si>
  <si>
    <t>-67R0 RESTRIKE, 67R0 BLANK HOLDER DRAW 4 &amp; DRAW 2</t>
  </si>
  <si>
    <t>2019-08-30</t>
  </si>
  <si>
    <t>2019-11-10</t>
  </si>
  <si>
    <t>2019-11-20</t>
  </si>
  <si>
    <t>2019-11-06</t>
  </si>
  <si>
    <t>19-18762</t>
  </si>
  <si>
    <t>-FRONTECH DIE BATCH 12</t>
  </si>
  <si>
    <t>--FRONTECH DIE BATCH 12</t>
  </si>
  <si>
    <t>2019-09-16</t>
  </si>
  <si>
    <t>19-18763</t>
  </si>
  <si>
    <t>-#260 SHAPE PUNCH (SKD11 58-60HRC)</t>
  </si>
  <si>
    <t>-#260 SPECIAL SHAPE PUNCH</t>
  </si>
  <si>
    <t>19-18764</t>
  </si>
  <si>
    <t>-KD03240-Y333/Y334 #2 BURRING</t>
  </si>
  <si>
    <t>2019-09-18</t>
  </si>
  <si>
    <t>19-18765</t>
  </si>
  <si>
    <t>1000-13088-0605 DIE CAST 2 CAVITY</t>
  </si>
  <si>
    <t>13088-0605-DIE CAST 2 CAVITY</t>
  </si>
  <si>
    <t>19-18766</t>
  </si>
  <si>
    <t>-3P6 4LINES 25 HOLE PIE PUNCH</t>
  </si>
  <si>
    <t>-NEW PUNCHING PIN</t>
  </si>
  <si>
    <t>2019-09-19</t>
  </si>
  <si>
    <t>19-18767</t>
  </si>
  <si>
    <t>-KD03705-Y235 COM.</t>
  </si>
  <si>
    <t>19-18768</t>
  </si>
  <si>
    <t>-#2011 DRAW 2  UPPER DIE (OM ALLOY OM33F)</t>
  </si>
  <si>
    <t>OM ALLOY OM33F--</t>
  </si>
  <si>
    <t>2019-08-29</t>
  </si>
  <si>
    <t>19-18769</t>
  </si>
  <si>
    <t>-KD03429-Y406 COMP</t>
  </si>
  <si>
    <t>KD03429-Y403 (10), KD03429-Y406 (05)--</t>
  </si>
  <si>
    <t>19-18771</t>
  </si>
  <si>
    <t>--TLAX BODY R</t>
  </si>
  <si>
    <t>19-18772</t>
  </si>
  <si>
    <t>-KD02168-Y965</t>
  </si>
  <si>
    <t>19-18773</t>
  </si>
  <si>
    <t>-JIG1 LEFT</t>
  </si>
  <si>
    <t>TLAX-TLAX RING REAR (L/R) SPOT JIG</t>
  </si>
  <si>
    <t>2019-08-31</t>
  </si>
  <si>
    <t>2019-10-01</t>
  </si>
  <si>
    <t>19-18774</t>
  </si>
  <si>
    <t>-KD04571-E560</t>
  </si>
  <si>
    <t>KD04571-E560-KD04571-E560 JIG</t>
  </si>
  <si>
    <t>2019-09-03</t>
  </si>
  <si>
    <t>19-18775</t>
  </si>
  <si>
    <t>-CURL DIE #1</t>
  </si>
  <si>
    <t>-TLAX BODY L/R CURL DIE AND CURL PUNCH ONLY</t>
  </si>
  <si>
    <t>2019-09-02</t>
  </si>
  <si>
    <t>19-18776</t>
  </si>
  <si>
    <t>--TLAX BODY L/R DIE ONLY W/OUT CURL PUNCH AND CURL</t>
  </si>
  <si>
    <t>19-18777</t>
  </si>
  <si>
    <t>1-CURL DIE (REPAIR)</t>
  </si>
  <si>
    <t>19-18778</t>
  </si>
  <si>
    <t>-#1108 UPPER DIE</t>
  </si>
  <si>
    <t>-UPPER DIE</t>
  </si>
  <si>
    <t>19-18779</t>
  </si>
  <si>
    <t>-PG7-002-001-A BASE PLATE(S50C2G)(BLOCK OXIDE)</t>
  </si>
  <si>
    <t>S50C2G-</t>
  </si>
  <si>
    <t>19-18780</t>
  </si>
  <si>
    <t>-PJ7-042-001-A BASE PLATE(S45C)</t>
  </si>
  <si>
    <t>S45C-</t>
  </si>
  <si>
    <t>19-18781</t>
  </si>
  <si>
    <t>-PA1-155-001-A BASE PLATE(S45C)</t>
  </si>
  <si>
    <t>19-18782</t>
  </si>
  <si>
    <t>-PA2-023-005-A PRODUCT BASE(S45C)</t>
  </si>
  <si>
    <t>S45C--</t>
  </si>
  <si>
    <t>19-18783</t>
  </si>
  <si>
    <t>2102613502-MET 7 SHEILD COVER (SPTE 0.4)-COM2</t>
  </si>
  <si>
    <t>2102613502-MET 7 SHEILD COVER (SPTE 0.4)</t>
  </si>
  <si>
    <t>19-18784</t>
  </si>
  <si>
    <t>-KD02161-Y362(05)</t>
  </si>
  <si>
    <t>KD02161-Y362-</t>
  </si>
  <si>
    <t>19-18785</t>
  </si>
  <si>
    <t>-STUD BOLT</t>
  </si>
  <si>
    <t>19-18786</t>
  </si>
  <si>
    <t>1000-13088-0605</t>
  </si>
  <si>
    <t>13088-0605-SHAVING DIE</t>
  </si>
  <si>
    <t>19-18787</t>
  </si>
  <si>
    <t>-ELEMENT JIG ASSY(A5220-026-A0001)</t>
  </si>
  <si>
    <t>19-18788</t>
  </si>
  <si>
    <t>-KD03928-Y321(COMPOUND)</t>
  </si>
  <si>
    <t>KD03928-Y321 ~ Y324 ERRF--</t>
  </si>
  <si>
    <t>2020-01-07</t>
  </si>
  <si>
    <t>19-18789</t>
  </si>
  <si>
    <t>-KD03566-Y399 COMP</t>
  </si>
  <si>
    <t>KD03566-Y399--</t>
  </si>
  <si>
    <t>19-18790</t>
  </si>
  <si>
    <t>-DRB_IB_UPPER DIE_JOD-350(SKD11)(AlCrN)</t>
  </si>
  <si>
    <t>SKD11-UPPER DIE, KO, BLANK HOLDER, LOWER DIE</t>
  </si>
  <si>
    <t>19-18791</t>
  </si>
  <si>
    <t>-50102-MKTA-D000-H1 (Dia 38.1 R200.0)</t>
  </si>
  <si>
    <t>-50102-MKTA-D000-H1</t>
  </si>
  <si>
    <t>19-18792</t>
  </si>
  <si>
    <t>-JIG (HPM1)</t>
  </si>
  <si>
    <t>KD03240-E714-</t>
  </si>
  <si>
    <t>19-18793</t>
  </si>
  <si>
    <t>-UPPER DRAW 2 (W/O SHIM)</t>
  </si>
  <si>
    <t>-67R0 | UPPER DRAW 2, UPPER DRAW 3, UPPER DRAW 4,</t>
  </si>
  <si>
    <t>2019-09-10</t>
  </si>
  <si>
    <t>19-18794</t>
  </si>
  <si>
    <t>17000-MB701569 GARNISH (TRIMMING)</t>
  </si>
  <si>
    <t>19-18795</t>
  </si>
  <si>
    <t>-KD02165-Y143/02 #909 PUNCH(SKD11)</t>
  </si>
  <si>
    <t>19-18796</t>
  </si>
  <si>
    <t>-#817-4 HEAD PUNCH(SKD11)</t>
  </si>
  <si>
    <t>#817-4 HEAD PUNCH-#817-4 HEAD PUNCH</t>
  </si>
  <si>
    <t>19-18797</t>
  </si>
  <si>
    <t>19-18798</t>
  </si>
  <si>
    <t>-# 1106 TJB BODY BLANK DIE ( SKD11 58-60 HRC)</t>
  </si>
  <si>
    <t>-TJB BODY | BLANK DIE PLATE #1106, BLANK PUNCH #11</t>
  </si>
  <si>
    <t>19-18799</t>
  </si>
  <si>
    <t>-BRACKET A JIG</t>
  </si>
  <si>
    <t>19-18800</t>
  </si>
  <si>
    <t>1000-PIERCING PUNCH (18310-TLAX-ZZ10-Y1-4100 RING FR)</t>
  </si>
  <si>
    <t>18310-TLAX-ZZ10-Y1-4100 RING FR-PIERCING PUNCH</t>
  </si>
  <si>
    <t>19-18801</t>
  </si>
  <si>
    <t>-KD04571-Y520(JIG1)</t>
  </si>
  <si>
    <t>--GPPIII (Jigs)</t>
  </si>
  <si>
    <t>19-18802</t>
  </si>
  <si>
    <t>KD04580-Y736-LEAF SPRING-COM1</t>
  </si>
  <si>
    <t>KD04580-Y736-LEAF SPRING</t>
  </si>
  <si>
    <t>2019-11-21</t>
  </si>
  <si>
    <t>19-18803</t>
  </si>
  <si>
    <t>2102623802-MET 9 SHIELD CASE 4P ( SECC 0.8)-COM2</t>
  </si>
  <si>
    <t>2102623802-MET 9 SHIELD CASE 4P ( SECC 0.8)</t>
  </si>
  <si>
    <t>19-18805</t>
  </si>
  <si>
    <t>2019-10-02</t>
  </si>
  <si>
    <t>19-18806</t>
  </si>
  <si>
    <t>-KD03604-Y272(COMPOUND)</t>
  </si>
  <si>
    <t>19-18807</t>
  </si>
  <si>
    <t>1001-KD03419-E125</t>
  </si>
  <si>
    <t>19-18808</t>
  </si>
  <si>
    <t>1000-JOD-350 IL BL1</t>
  </si>
  <si>
    <t>--JOD 480 IL BL1 &amp; BL2JOD     350 IL BL1 &amp; BL2</t>
  </si>
  <si>
    <t>3000-JOD 480 IL BL1</t>
  </si>
  <si>
    <t>19-18809</t>
  </si>
  <si>
    <t>-#3359 SPAX10-110-P7.00 (PIERCE PUNCH)</t>
  </si>
  <si>
    <t>19-18810</t>
  </si>
  <si>
    <t>1000-JOD-350 OL BL1</t>
  </si>
  <si>
    <t>--JOD 480 OL BL1&amp;BL2  ,JOD 350 OL BL1&amp;BL2</t>
  </si>
  <si>
    <t>19-18811</t>
  </si>
  <si>
    <t>-KD02167-Y150/Y151/Y152 (JIG1)</t>
  </si>
  <si>
    <t>19-18812</t>
  </si>
  <si>
    <t>-PIE / FORM PRE SHADE COVER</t>
  </si>
  <si>
    <t>TESTING-50128880 | PRE SHADE COVER</t>
  </si>
  <si>
    <t>19-18813</t>
  </si>
  <si>
    <t>-UPPER DIE (S50C)</t>
  </si>
  <si>
    <t>-(2.0xP6) 2line:18holes/line:W146 Upper/Lower Die</t>
  </si>
  <si>
    <t>19-18814</t>
  </si>
  <si>
    <t>-KD03562-E576 JIG ASSY 1</t>
  </si>
  <si>
    <t>2019-10-14</t>
  </si>
  <si>
    <t>-KD03562-E576 JIG ASSY 2</t>
  </si>
  <si>
    <t>19-18815</t>
  </si>
  <si>
    <t>-PC1-008-001-A (SUS304)</t>
  </si>
  <si>
    <t>19-18816</t>
  </si>
  <si>
    <t>46500-MKWA-D000-21-HOOK B.SPG-COM1</t>
  </si>
  <si>
    <t>46500-MKWA-D000-21-HOOK B.SPG</t>
  </si>
  <si>
    <t>2019-10-15</t>
  </si>
  <si>
    <t>19-18817</t>
  </si>
  <si>
    <t>-KD02166-Y048(PRESS BEND 2)</t>
  </si>
  <si>
    <t>2019-09-30</t>
  </si>
  <si>
    <t>19-18818</t>
  </si>
  <si>
    <t>BLACK COVER--COM1</t>
  </si>
  <si>
    <t>BLACK COVER-</t>
  </si>
  <si>
    <t>2019-10-03</t>
  </si>
  <si>
    <t>19-18819</t>
  </si>
  <si>
    <t>-BARAKO BRACKET NEW LOWER DIE PART</t>
  </si>
  <si>
    <t>--BARAKO</t>
  </si>
  <si>
    <t>2019-10-09</t>
  </si>
  <si>
    <t>2019-11-29</t>
  </si>
  <si>
    <t>2019-10-07</t>
  </si>
  <si>
    <t>19-18820</t>
  </si>
  <si>
    <t>-59B STAY E</t>
  </si>
  <si>
    <t>--59B STAY E</t>
  </si>
  <si>
    <t>19-18821</t>
  </si>
  <si>
    <t>-KD02166-Y048 COMP</t>
  </si>
  <si>
    <t>19-18822</t>
  </si>
  <si>
    <t>-C5-049-001 PUNCH NAK55 (PLASMA NITRIDING)</t>
  </si>
  <si>
    <t>-043-2255 C.H. PUNCH</t>
  </si>
  <si>
    <t>19-18823</t>
  </si>
  <si>
    <t>TLAX BODY | CURLING 2 BASE PLATE (RH)</t>
  </si>
  <si>
    <t>-CURL 2 BASE PLATE; CURL 1 BASE PLATE, CAM PUNCH,</t>
  </si>
  <si>
    <t>19-18824</t>
  </si>
  <si>
    <t>-KD03950 Y502 PB5</t>
  </si>
  <si>
    <t>KD03950-Y502-</t>
  </si>
  <si>
    <t>19-18825</t>
  </si>
  <si>
    <t>-PUNCH 9SKD11 58 60 HRC)</t>
  </si>
  <si>
    <t>19-18826</t>
  </si>
  <si>
    <t>KD02166-Y015-FRAME L ASY-COM3</t>
  </si>
  <si>
    <t>KD02166-Y015-FRAME L ASY</t>
  </si>
  <si>
    <t>2020-02-28</t>
  </si>
  <si>
    <t>2020-07-07</t>
  </si>
  <si>
    <t>2020-03-13</t>
  </si>
  <si>
    <t>19-18828</t>
  </si>
  <si>
    <t>KD04467-Y309-MS BRACKET-COM3</t>
  </si>
  <si>
    <t>KD04467-Y309-MS BRACKET</t>
  </si>
  <si>
    <t>KD04467-Y596-LINK-COM1</t>
  </si>
  <si>
    <t>KD04467-Y596-LINK</t>
  </si>
  <si>
    <t>19-18829</t>
  </si>
  <si>
    <t>-00811173 STAGE 2 DRAWING #8(FORMING CAM)(SKD11)</t>
  </si>
  <si>
    <t>SKD11-Forming Cam</t>
  </si>
  <si>
    <t>19-18830</t>
  </si>
  <si>
    <t>-DRW_OB_UPPER DIE_JOD-350(SKD11)(AlCrN)</t>
  </si>
  <si>
    <t>SKD11-1. DRW_OB_UPPER DIE_JOD-350 2. DRW_OB_BLANK</t>
  </si>
  <si>
    <t>19-18831</t>
  </si>
  <si>
    <t>-KD03413-Y101</t>
  </si>
  <si>
    <t>KD03413-Y101-</t>
  </si>
  <si>
    <t>19-18832</t>
  </si>
  <si>
    <t>-SAFETY HOOK-COM1</t>
  </si>
  <si>
    <t>-SAFETY HOOK</t>
  </si>
  <si>
    <t>2020-06-05</t>
  </si>
  <si>
    <t>2019-10-21</t>
  </si>
  <si>
    <t>19-18833</t>
  </si>
  <si>
    <t>-SINGLE (#7 PIERCE/#8 PIERCE)</t>
  </si>
  <si>
    <t>18310-TLAX-ZZ10-Y1-4100-RING FR (RIGHT)</t>
  </si>
  <si>
    <t>-2311-35308-7-1700(DIE)(SKD11)</t>
  </si>
  <si>
    <t>SKD11-2311-35308-7-1700 #110 DIE</t>
  </si>
  <si>
    <t>19-18835</t>
  </si>
  <si>
    <t>-RC82-02-03-0(COVER)(S50C)</t>
  </si>
  <si>
    <t>S50C--</t>
  </si>
  <si>
    <t>19-18836</t>
  </si>
  <si>
    <t>18320-TLAX-ZZ10-Y1-4100-RING FR (LEFT)</t>
  </si>
  <si>
    <t>19-18837</t>
  </si>
  <si>
    <t>TZ5 FACE LH TRIM 1 DIE PLATE (SKD11)</t>
  </si>
  <si>
    <t>2020-03-06</t>
  </si>
  <si>
    <t>2020-03-02</t>
  </si>
  <si>
    <t>19-18838</t>
  </si>
  <si>
    <t>-T03-3J2Z Y2 536 (PROGRESIVE DIE)</t>
  </si>
  <si>
    <t>T03 3J2Z Y2 536-BRKT</t>
  </si>
  <si>
    <t>2019-10-06</t>
  </si>
  <si>
    <t>2019-11-05</t>
  </si>
  <si>
    <t>19-18839</t>
  </si>
  <si>
    <t>-BLANKING</t>
  </si>
  <si>
    <t>18310-3W0A-A510-2D00 FINISHER EXHAUST--</t>
  </si>
  <si>
    <t>19-18840</t>
  </si>
  <si>
    <t>-BEO W/ ARCH HEMMING SET (RIGHT)</t>
  </si>
  <si>
    <t>3-C03-601-HM1 BED W/ ARCH HEMMING--</t>
  </si>
  <si>
    <t>2019-11-28</t>
  </si>
  <si>
    <t>19-18841</t>
  </si>
  <si>
    <t>-PJ5-012-025-D 76 TYPE JIG(LOWER JIG)</t>
  </si>
  <si>
    <t>PJ5-012-025-D 76 TYPE JIG(LOWER JIG)--</t>
  </si>
  <si>
    <t>19-18842</t>
  </si>
  <si>
    <t>-PA1-149-001-A 9W2TN COMPARATOR JIG</t>
  </si>
  <si>
    <t>PA1-149-001-A 9W2TN COMPARATOR JIG-9W2TN Comparato</t>
  </si>
  <si>
    <t>19-18843</t>
  </si>
  <si>
    <t>-KD03413-Y101(REPAIR)</t>
  </si>
  <si>
    <t>19-18844</t>
  </si>
  <si>
    <t>RING--</t>
  </si>
  <si>
    <t>19-18845</t>
  </si>
  <si>
    <t>-YU01-3J2Z Y2 536 (PROGRESIVE DIE)</t>
  </si>
  <si>
    <t>YU01 3J2Z Y2 536-BRKT</t>
  </si>
  <si>
    <t>19-18846</t>
  </si>
  <si>
    <t>-T03 3J2Z Y2 532 (PROGRESIVE DIE)</t>
  </si>
  <si>
    <t>T03 3J2Z Y2 532-BRKT</t>
  </si>
  <si>
    <t>19-18847</t>
  </si>
  <si>
    <t>-YU01 3J2Z Y2 532 (PROGRESIVE DIE)</t>
  </si>
  <si>
    <t>YU01 3J2Z Y2 532-BRKT</t>
  </si>
  <si>
    <t>19-18848</t>
  </si>
  <si>
    <t>-TO1 3GXX Y2 53C(533)</t>
  </si>
  <si>
    <t>3GXX Y2 53C 533-BRKT ASSY</t>
  </si>
  <si>
    <t>19-18849</t>
  </si>
  <si>
    <t>-RC63-07-5-0 KNOCKOUT 9BAM (SKD11)</t>
  </si>
  <si>
    <t>RC63-07-5-0 KNOCKOUT 9BAM9SKD11)-</t>
  </si>
  <si>
    <t>19-18850</t>
  </si>
  <si>
    <t>-PIC_OB_UPPER DIE__JOD-350</t>
  </si>
  <si>
    <t>PIC_OB_UPPER DIE__JOD_350-</t>
  </si>
  <si>
    <t>19-18851</t>
  </si>
  <si>
    <t>-KD02161-Y467 MOLD DIE</t>
  </si>
  <si>
    <t>KD02161-Y467_04--</t>
  </si>
  <si>
    <t>2019-12-19</t>
  </si>
  <si>
    <t>19-18852</t>
  </si>
  <si>
    <t>--DISC BRAKE DUST, FR NO. 1 COVER</t>
  </si>
  <si>
    <t>19-18853</t>
  </si>
  <si>
    <t>-MNT 910AM034</t>
  </si>
  <si>
    <t>2019-10-04</t>
  </si>
  <si>
    <t>2019-12-24</t>
  </si>
  <si>
    <t>2019-12-23</t>
  </si>
  <si>
    <t>19-18854</t>
  </si>
  <si>
    <t>1-#217 2nd DRAWING UPPER KNOCKOUT</t>
  </si>
  <si>
    <t>19-18855</t>
  </si>
  <si>
    <t>-PA1-148-005-A(BASE PLATE)(S45C)</t>
  </si>
  <si>
    <t>PA1-148-005-A(BASE PLATE)--</t>
  </si>
  <si>
    <t>19-18856</t>
  </si>
  <si>
    <t>1-22JBO MARKING PUNCH</t>
  </si>
  <si>
    <t>-SUZUKI MARKING PUNCH</t>
  </si>
  <si>
    <t>2019-10-25</t>
  </si>
  <si>
    <t>19-18857</t>
  </si>
  <si>
    <t>-PM4-002-190-B(UNLOADER ROTATING ACTUATOR PLATE)</t>
  </si>
  <si>
    <t>PM4-002-190-B(UNLOADER ROTATING ACTUATOR PLATE)--</t>
  </si>
  <si>
    <t>19-18858</t>
  </si>
  <si>
    <t>-LAR120-15</t>
  </si>
  <si>
    <t>19-18859</t>
  </si>
  <si>
    <t>-BLANKING DIE</t>
  </si>
  <si>
    <t>19-18860</t>
  </si>
  <si>
    <t>-LOCK PLATE FLATTENING DIE</t>
  </si>
  <si>
    <t>19-18861</t>
  </si>
  <si>
    <t>-SHAFT PRESSING UPPER JIG FOR MS4315-P1</t>
  </si>
  <si>
    <t>2019-11-22</t>
  </si>
  <si>
    <t>19-18862</t>
  </si>
  <si>
    <t>-CENTER PIN (SPB16-100)</t>
  </si>
  <si>
    <t>19-18863</t>
  </si>
  <si>
    <t>-UPPER MOLD(A5220-026-P0001)(A2017P)</t>
  </si>
  <si>
    <t>19-18864</t>
  </si>
  <si>
    <t>-KD04066-Y206</t>
  </si>
  <si>
    <t>2020-01-15</t>
  </si>
  <si>
    <t>2019-12-02</t>
  </si>
  <si>
    <t>19-18865</t>
  </si>
  <si>
    <t>-DIE PLATE</t>
  </si>
  <si>
    <t>19-18866</t>
  </si>
  <si>
    <t>-SAFTERY HOOK (PROGRESIVE)</t>
  </si>
  <si>
    <t>19-18867</t>
  </si>
  <si>
    <t>-TLAX RING REAR BUTTON DIE RH</t>
  </si>
  <si>
    <t>19-18868</t>
  </si>
  <si>
    <t>-#5810 PIERCE PUNCH TJB</t>
  </si>
  <si>
    <t>19-18869</t>
  </si>
  <si>
    <t>-NY7VAC8-9 KNOCK-OUT (SKD11 58-60HRC)</t>
  </si>
  <si>
    <t>19-18870</t>
  </si>
  <si>
    <t>-170*25*T10 POLY ACETAL SPATULA (BLUE)</t>
  </si>
  <si>
    <t>19-18871</t>
  </si>
  <si>
    <t>1000-KS88-1125 CASTED CORE PLATE (SHAVING DIE)</t>
  </si>
  <si>
    <t>KS88-1125-SHAVING DIE</t>
  </si>
  <si>
    <t>19-18872</t>
  </si>
  <si>
    <t>-#812 HEAD DIE (DC 53 59-61 HRC)</t>
  </si>
  <si>
    <t>2019-10-10</t>
  </si>
  <si>
    <t>19-18873</t>
  </si>
  <si>
    <t>1000-2.3*P6 4LINES:42 HOLES/LINE W500 LOWER DIE</t>
  </si>
  <si>
    <t>-LOWER AND UPPER DIE</t>
  </si>
  <si>
    <t>2019-10-17</t>
  </si>
  <si>
    <t>19-18874</t>
  </si>
  <si>
    <t>-KD03928-Y223 PB</t>
  </si>
  <si>
    <t>19-18875</t>
  </si>
  <si>
    <t>-LOWER EMBOSS ROLL (S45C)</t>
  </si>
  <si>
    <t>19-18876</t>
  </si>
  <si>
    <t>18355-KPYV-HB00-COVER MUFFLER</t>
  </si>
  <si>
    <t>19-18877</t>
  </si>
  <si>
    <t>-BLANKNG</t>
  </si>
  <si>
    <t>AA300T20_A002___007-BRKT L T20AF2050</t>
  </si>
  <si>
    <t>19-18881</t>
  </si>
  <si>
    <t>-PM4-002-250-A PUSHER MAIN MOUNTING PLATE FOR BEARI</t>
  </si>
  <si>
    <t>19-18882</t>
  </si>
  <si>
    <t>-L2100 (SS400)</t>
  </si>
  <si>
    <t>19-18883</t>
  </si>
  <si>
    <t>-RUNNER BLOCK T (S50C)</t>
  </si>
  <si>
    <t>19-18884</t>
  </si>
  <si>
    <t>-DRW_IB_UPPER DIE_JOD-600(SKD11)(AlCrN)</t>
  </si>
  <si>
    <t>DRW_IB_UPPER DIE_JOD-600--</t>
  </si>
  <si>
    <t>19-18885</t>
  </si>
  <si>
    <t>-210MMX150MMX10.20MM SHAPING BOARD (POLYACETHAL)</t>
  </si>
  <si>
    <t>19-18886</t>
  </si>
  <si>
    <t>-PC1-012-001-A TOP PRESS(SUS303 HRC 55-60)</t>
  </si>
  <si>
    <t>19-18887</t>
  </si>
  <si>
    <t>AA300T20_A002___011-BRKT R  T20AF2050</t>
  </si>
  <si>
    <t>2020-06-30</t>
  </si>
  <si>
    <t>2020-07-06</t>
  </si>
  <si>
    <t>19-18889</t>
  </si>
  <si>
    <t>-KD03421-Y412</t>
  </si>
  <si>
    <t>KD03421-Y412-</t>
  </si>
  <si>
    <t>19-18890</t>
  </si>
  <si>
    <t>1000-PROGRESSIVE DIE</t>
  </si>
  <si>
    <t>AA300T20_A002___008-BRKT SW</t>
  </si>
  <si>
    <t>19-18892</t>
  </si>
  <si>
    <t>-KD03225-E380 JIG</t>
  </si>
  <si>
    <t>19-18893</t>
  </si>
  <si>
    <t>-KD2168-E120 JIG</t>
  </si>
  <si>
    <t>19-18894</t>
  </si>
  <si>
    <t>1000-JOD 600 OL BL1</t>
  </si>
  <si>
    <t>--JOD 600 OL BL1 JOD 600 OL BL2</t>
  </si>
  <si>
    <t>19-18897</t>
  </si>
  <si>
    <t>-DIE CAST</t>
  </si>
  <si>
    <t>19-18898</t>
  </si>
  <si>
    <t>-KYA BODY BLANKING DIE (SKD11 58-60 HRC)</t>
  </si>
  <si>
    <t>-KYA BODY BLANKING DIE PLATE, KYA BODY BLANKING PU</t>
  </si>
  <si>
    <t>19-18899</t>
  </si>
  <si>
    <t>-KD04630-E135 PRESS FITTING JIG</t>
  </si>
  <si>
    <t>KD04630-E135-Shaft Assy</t>
  </si>
  <si>
    <t>19-18900</t>
  </si>
  <si>
    <t>-CA05119-Y130 SLIDE CORE PIN</t>
  </si>
  <si>
    <t>19-18901</t>
  </si>
  <si>
    <t>-ADAPTOR HOLDER</t>
  </si>
  <si>
    <t>19-18902</t>
  </si>
  <si>
    <t>-DIJ11-10002DIE CASTING MOLD (SKD61 48-52 HRC)</t>
  </si>
  <si>
    <t>19-18903</t>
  </si>
  <si>
    <t>1000-JOD 600 IL BL1</t>
  </si>
  <si>
    <t>--JOD 600 IL BL1 JOD 600 IL BL2</t>
  </si>
  <si>
    <t>19-18904</t>
  </si>
  <si>
    <t>-#31-10 FIRST DRAW PUNCH (SKD11 58-60 HRC)</t>
  </si>
  <si>
    <t>19-18905</t>
  </si>
  <si>
    <t>-KSA IGC7P</t>
  </si>
  <si>
    <t>2020-06-24</t>
  </si>
  <si>
    <t>2019-11-07</t>
  </si>
  <si>
    <t>19-18906</t>
  </si>
  <si>
    <t>-22JBO MARKING PUNCH (DC53 58-60 HRC)</t>
  </si>
  <si>
    <t>--22JBO MARKING PUNCH</t>
  </si>
  <si>
    <t>2019-10-22</t>
  </si>
  <si>
    <t>19-18907</t>
  </si>
  <si>
    <t>3_MPA07040-BK-SUPP-CHAIN-TOP-LOW-COM1</t>
  </si>
  <si>
    <t>3_MPA07040-BK-SUPP-CHAIN-TOP-LOW</t>
  </si>
  <si>
    <t>19-18908</t>
  </si>
  <si>
    <t>-PROTRUSION JIG (SKD11 58-60 HRC)</t>
  </si>
  <si>
    <t>-PROTRUSION JIG MODEL L140</t>
  </si>
  <si>
    <t>19-18909</t>
  </si>
  <si>
    <t>-KD02169-E553 JIG (HPM1)</t>
  </si>
  <si>
    <t>19-18910</t>
  </si>
  <si>
    <t>5_MKR07003-AS-KASSY-BK-RAIL-BASE-R-COM5</t>
  </si>
  <si>
    <t>5_MKR07003-AS-KASSY-BK-RAIL-BASE-R</t>
  </si>
  <si>
    <t>19-18911</t>
  </si>
  <si>
    <t>-#0101 JIG (HPM1)</t>
  </si>
  <si>
    <t>2020-01-24</t>
  </si>
  <si>
    <t>2019-12-05</t>
  </si>
  <si>
    <t>19-18912</t>
  </si>
  <si>
    <t>-UPPER DIE PUNCH (SKD11 58-60 HRC)</t>
  </si>
  <si>
    <t>-Upper die punch and Lower blanking die</t>
  </si>
  <si>
    <t>19-18913</t>
  </si>
  <si>
    <t>-UPPER GUIDE (POLYCARABONATE)</t>
  </si>
  <si>
    <t>-PLEATING GUIDE</t>
  </si>
  <si>
    <t>2019-11-19</t>
  </si>
  <si>
    <t>19-18914</t>
  </si>
  <si>
    <t>-UPPER GUIDE (A2017)</t>
  </si>
  <si>
    <t>19-18915</t>
  </si>
  <si>
    <t>-PIPE MUFFLER OTR FP</t>
  </si>
  <si>
    <t>--BARAKO FORMING DIE</t>
  </si>
  <si>
    <t>2020-02-29</t>
  </si>
  <si>
    <t>19-18916</t>
  </si>
  <si>
    <t>KD04107-Y318-BRACKET -R-COM1</t>
  </si>
  <si>
    <t>KD04107-Y318-BRACKET -R</t>
  </si>
  <si>
    <t>2020-02-25</t>
  </si>
  <si>
    <t>19-18917</t>
  </si>
  <si>
    <t>-ROBOT KICK STOPPER (S50C)</t>
  </si>
  <si>
    <t>19-18918</t>
  </si>
  <si>
    <t>-#802 LOWER DIE SET (SKD11 58-60 HRC)</t>
  </si>
  <si>
    <t>-STAGE 8 (WR15 YOKE TA.D)</t>
  </si>
  <si>
    <t>-#801 UPPER DIE SET (SS400)</t>
  </si>
  <si>
    <t>19-18919</t>
  </si>
  <si>
    <t>-KD02169-E160</t>
  </si>
  <si>
    <t>-PRESS FIT BASE PLATE</t>
  </si>
  <si>
    <t>19-18920</t>
  </si>
  <si>
    <t>-YRC6C3-8 PRESSURE PLATE (SKD11 58-60 HRC)</t>
  </si>
  <si>
    <t>19-18921</t>
  </si>
  <si>
    <t>-KD02168- Y730 PB1</t>
  </si>
  <si>
    <t>2019-10-29</t>
  </si>
  <si>
    <t>2019-11-11</t>
  </si>
  <si>
    <t>19-18922</t>
  </si>
  <si>
    <t>-TJB BODY CURLING 2 UPPER DIE</t>
  </si>
  <si>
    <t>--TJB BODY CURLING 2 UPPER DIE (Z-DOWN)</t>
  </si>
  <si>
    <t>19-18924</t>
  </si>
  <si>
    <t>-2-006 V-ROLLER (SKD11 58-60 HRC)</t>
  </si>
  <si>
    <t>19-18925</t>
  </si>
  <si>
    <t>-JOD 350 INNER BOTTOM DRAWING M1</t>
  </si>
  <si>
    <t>--JOD-350_INNER BOTTOM_DRAWING_M1 &amp; JOD-350_OUTER</t>
  </si>
  <si>
    <t>2019-11-15</t>
  </si>
  <si>
    <t>19-18926</t>
  </si>
  <si>
    <t>-#711 DIE RING (SKD11 58-60 HRC)</t>
  </si>
  <si>
    <t>19-18927</t>
  </si>
  <si>
    <t>-Ø25.0mm X 40.0mm</t>
  </si>
  <si>
    <t>19-18928</t>
  </si>
  <si>
    <t>-#816 PUNCH (SKD11 58-60 HRC)</t>
  </si>
  <si>
    <t>19-18929</t>
  </si>
  <si>
    <t>-INSERTION JIG BODY (A5052)</t>
  </si>
  <si>
    <t>-INSERTION JIG BODY &amp; INSERTION JIG TIP</t>
  </si>
  <si>
    <t>19-18930</t>
  </si>
  <si>
    <t>-KD03928-E202 JIG</t>
  </si>
  <si>
    <t>KD03928-E202-</t>
  </si>
  <si>
    <t>19-18931</t>
  </si>
  <si>
    <t>-HPMC-RF8-CC-No.4_1102-FIXED CAVITY</t>
  </si>
  <si>
    <t>HPMC-RF8-CC-No.4_1102-FIXED CAVITY--</t>
  </si>
  <si>
    <t>19-18932</t>
  </si>
  <si>
    <t>-PINCHING DIE(ASSAB M2)</t>
  </si>
  <si>
    <t>-(TESTING ONLY)</t>
  </si>
  <si>
    <t>19-18933</t>
  </si>
  <si>
    <t>1_MPA07003-BK_SUPP_STACK_RK-COM2</t>
  </si>
  <si>
    <t>1_MPA07003-BK_SUPP_STACK_RK</t>
  </si>
  <si>
    <t>19-18934</t>
  </si>
  <si>
    <t>-KD02160-Y122 CAVITY INSERT (HPM1)</t>
  </si>
  <si>
    <t>2019-11-12</t>
  </si>
  <si>
    <t>19-18935</t>
  </si>
  <si>
    <t>-#004-004 TOGGLE PIN (SKD11 58-60HRC)</t>
  </si>
  <si>
    <t>19-18936</t>
  </si>
  <si>
    <t>-RC11-05-01-0 RESTRIKE PILOT (SKD11 58-60 HRC)</t>
  </si>
  <si>
    <t>19-18938</t>
  </si>
  <si>
    <t>#1108 DIE PLATE (SKD11 58-60HRC)</t>
  </si>
  <si>
    <t>COVER COMP. CHAMBER</t>
  </si>
  <si>
    <t>19-18939</t>
  </si>
  <si>
    <t>#1108 DIE PLATE</t>
  </si>
  <si>
    <t>19-18940</t>
  </si>
  <si>
    <t>#0405 BEND PUNCH (SKD11)</t>
  </si>
  <si>
    <t>TLAX RING RR RIGHT</t>
  </si>
  <si>
    <t>2020-01-27</t>
  </si>
  <si>
    <t>2020-01-21</t>
  </si>
  <si>
    <t>19-18941</t>
  </si>
  <si>
    <t>-TLAX RING RR RIGHT #0405 BEND PUNCH (Z-DOWN W 15.0mm SHIM)</t>
  </si>
  <si>
    <t>BEND PUNCH--</t>
  </si>
  <si>
    <t>19-18942</t>
  </si>
  <si>
    <t>-DRW_OB_UPPER DIE_JOD_600( SKD11 58-60 HRC-ALCrN)</t>
  </si>
  <si>
    <t>19-18943</t>
  </si>
  <si>
    <t>-TLAX CAM PIERCE PUNCH (SKD11 58-60 HRC)</t>
  </si>
  <si>
    <t>-TLAX CAM PIERCE PUNCH</t>
  </si>
  <si>
    <t>2020-02-07</t>
  </si>
  <si>
    <t>19-18944</t>
  </si>
  <si>
    <t>DRAW-HALF_UPR,EXH.CATDRAWING_RELEASE  &amp; HALF_LWR.C</t>
  </si>
  <si>
    <t>19-18945</t>
  </si>
  <si>
    <t>-PD1-013-002-A X-AXIS SUPPORT(A5052P)</t>
  </si>
  <si>
    <t>2019-12-18</t>
  </si>
  <si>
    <t>19-18946</t>
  </si>
  <si>
    <t>-CENTER PIN(SKD11)</t>
  </si>
  <si>
    <t>2019-11-14</t>
  </si>
  <si>
    <t>19-18947</t>
  </si>
  <si>
    <t>19-18948</t>
  </si>
  <si>
    <t>-BASE</t>
  </si>
  <si>
    <t>2019-11-18</t>
  </si>
  <si>
    <t>19-18949</t>
  </si>
  <si>
    <t>-CLAMP</t>
  </si>
  <si>
    <t>2020-03-04</t>
  </si>
  <si>
    <t>19-18950</t>
  </si>
  <si>
    <t>-KD02881-Y599 MOLD DIE</t>
  </si>
  <si>
    <t>2020-06-02</t>
  </si>
  <si>
    <t>19-18952</t>
  </si>
  <si>
    <t>-DNC3000-25BF13.7 GAS SPRING</t>
  </si>
  <si>
    <t>19-18953</t>
  </si>
  <si>
    <t>-FORM</t>
  </si>
  <si>
    <t>SUZUKI 22JB0 BRACKET MUF SPRT FR FORMING DIE--</t>
  </si>
  <si>
    <t>19-18954</t>
  </si>
  <si>
    <t>MB487-60W-2--COM1</t>
  </si>
  <si>
    <t>MB487-60W-2-</t>
  </si>
  <si>
    <t>19-18955</t>
  </si>
  <si>
    <t>-ROLLER</t>
  </si>
  <si>
    <t>19-18956</t>
  </si>
  <si>
    <t>-#812 HEAD DIE (SKD11 58-60 HRC)</t>
  </si>
  <si>
    <t>19-18957</t>
  </si>
  <si>
    <t>-DES / CAM</t>
  </si>
  <si>
    <t>2019-11-25</t>
  </si>
  <si>
    <t>19-18958</t>
  </si>
  <si>
    <t>-1910-409 HYDRO FORMING TOOL</t>
  </si>
  <si>
    <t>1909-257, 1910-406, 1910-409--</t>
  </si>
  <si>
    <t>19-18959</t>
  </si>
  <si>
    <t>-RC63-06-03-0 CENTER PIN (SKD11 58-60 HRC)</t>
  </si>
  <si>
    <t>-CENTER PIN</t>
  </si>
  <si>
    <t>19-18960</t>
  </si>
  <si>
    <t>-KD03909-E010 JIG</t>
  </si>
  <si>
    <t>KD03909-E010-</t>
  </si>
  <si>
    <t>19-18961</t>
  </si>
  <si>
    <t>-KD02161-E955 09 GATE ASSY</t>
  </si>
  <si>
    <t>KD02161-E955-</t>
  </si>
  <si>
    <t>19-18962</t>
  </si>
  <si>
    <t>-#817 HEAD PUNCH (SKD11 58-60 HRC)</t>
  </si>
  <si>
    <t>19-18964</t>
  </si>
  <si>
    <t>-RC03-04-08-0 TRIMMING KNOCKOUT(SKD11 HRC 58~63)</t>
  </si>
  <si>
    <t>19-18965</t>
  </si>
  <si>
    <t>KD04571-Y252-LINK-COM2</t>
  </si>
  <si>
    <t>KD04571-Y252-LINK</t>
  </si>
  <si>
    <t>2019-11-27</t>
  </si>
  <si>
    <t>19-18967</t>
  </si>
  <si>
    <t>-COMP</t>
  </si>
  <si>
    <t>KD03566-Y110B--</t>
  </si>
  <si>
    <t>19-18968</t>
  </si>
  <si>
    <t>-SSWB40-175 COIL SPRING</t>
  </si>
  <si>
    <t>19-18969</t>
  </si>
  <si>
    <t>S4A-0205--COM1</t>
  </si>
  <si>
    <t>S4A-0205-</t>
  </si>
  <si>
    <t>19-18970</t>
  </si>
  <si>
    <t>-DRAW1</t>
  </si>
  <si>
    <t>18181-XE0D-A410 COVER COMP CONVERTER--</t>
  </si>
  <si>
    <t>19-18971</t>
  </si>
  <si>
    <t>-PD2-008-001-A (SKD11 58-60 HRC)</t>
  </si>
  <si>
    <t>19-18972</t>
  </si>
  <si>
    <t>-KD04085-Y101 MOLD</t>
  </si>
  <si>
    <t>19-18973</t>
  </si>
  <si>
    <t>204-2311-35308-7-1700 #204 PUNCH (SKD11 58-60 HRC)</t>
  </si>
  <si>
    <t>2311-35308-7-1700--</t>
  </si>
  <si>
    <t>19-18974</t>
  </si>
  <si>
    <t>-GAS SPRING</t>
  </si>
  <si>
    <t>19-18977</t>
  </si>
  <si>
    <t>-XOKD04571-Y520(02) PANEL RL #1 JIG1</t>
  </si>
  <si>
    <t>19-18978</t>
  </si>
  <si>
    <t>-CAP MID</t>
  </si>
  <si>
    <t>2020-02-12</t>
  </si>
  <si>
    <t>19-18979</t>
  </si>
  <si>
    <t>-PRODUCT GUIDE (S50C)</t>
  </si>
  <si>
    <t>-GARNISH</t>
  </si>
  <si>
    <t>2019-12-04</t>
  </si>
  <si>
    <t>19-18980</t>
  </si>
  <si>
    <t>-KD03928-Y701</t>
  </si>
  <si>
    <t>19-18981</t>
  </si>
  <si>
    <t>-4PCS SPAX6-LC95-P4.52 (SKD11 58-60 HRC)</t>
  </si>
  <si>
    <t>19-18982</t>
  </si>
  <si>
    <t>-#259 SHAPE PUNCH (SKD11 58-60- HRC)</t>
  </si>
  <si>
    <t>19-18983</t>
  </si>
  <si>
    <t>-402197-X9-001-00 (SKD11 58-60 HRC)</t>
  </si>
  <si>
    <t>19-18984</t>
  </si>
  <si>
    <t>-WM07C LEAD PLATE 1 PROGRESIVE DIE</t>
  </si>
  <si>
    <t>WM07C LEAD PLATE 1 #2 (A8319-095-00)--</t>
  </si>
  <si>
    <t>2019-12-16</t>
  </si>
  <si>
    <t>19-18985</t>
  </si>
  <si>
    <t>-KD04571-E600</t>
  </si>
  <si>
    <t>19-18986</t>
  </si>
  <si>
    <t>-TLAX BODY BLANKING DIE (SKD11 58-60 HRC)</t>
  </si>
  <si>
    <t>-TLAX BODY BLANKING</t>
  </si>
  <si>
    <t>19-18987</t>
  </si>
  <si>
    <t>-RC00811173-16 STUD (SKD11 58-60 HRC)</t>
  </si>
  <si>
    <t>19-18988</t>
  </si>
  <si>
    <t>-PM4-001-214 (A5052)</t>
  </si>
  <si>
    <t>19-18989</t>
  </si>
  <si>
    <t>-PB2-005-001 (S50C BLACK OXIDE)</t>
  </si>
  <si>
    <t>19-18990</t>
  </si>
  <si>
    <t>KD03566-Y110A--</t>
  </si>
  <si>
    <t>19-18991</t>
  </si>
  <si>
    <t>1001-1009 KNOCK OUT (S50C)</t>
  </si>
  <si>
    <t>HS01-KA3-712-SHAVING DIE</t>
  </si>
  <si>
    <t>19-18992</t>
  </si>
  <si>
    <t>-1252 TRIMMING PUNCH (SKD11 58-60 HRC)</t>
  </si>
  <si>
    <t>19-18993</t>
  </si>
  <si>
    <t>-UPPER EMBOSS ROLL</t>
  </si>
  <si>
    <t>19-18994</t>
  </si>
  <si>
    <t>-KD03421-E768 SPECIAL JIG</t>
  </si>
  <si>
    <t>2020-01-06</t>
  </si>
  <si>
    <t>19-18995</t>
  </si>
  <si>
    <t>-101538-08-001-00 UPPER DIE SET(S50C)</t>
  </si>
  <si>
    <t>19-18996</t>
  </si>
  <si>
    <t>-RC00811173-17 SLEEVE (SKA11 60~61 HRC)</t>
  </si>
  <si>
    <t>19-18997</t>
  </si>
  <si>
    <t>-101-1 CUTTING PUNCH (SKID11 58-60 HRC)</t>
  </si>
  <si>
    <t>19-18998</t>
  </si>
  <si>
    <t>2019-12-13</t>
  </si>
  <si>
    <t>19-18999</t>
  </si>
  <si>
    <t>-TGSX CURLING 1 LH DIE</t>
  </si>
  <si>
    <t>--TGSX CURLING 1 LH DIE, TGSX CURLING 2 LH DIE, TG</t>
  </si>
  <si>
    <t>19-19000</t>
  </si>
  <si>
    <t>#7708 BUTTON DIE</t>
  </si>
  <si>
    <t>TLAX RING FR</t>
  </si>
  <si>
    <t>19-19002</t>
  </si>
  <si>
    <t>TGSX CURLING 1 LH DIE</t>
  </si>
  <si>
    <t>2020-06-29</t>
  </si>
  <si>
    <t>19-19003</t>
  </si>
  <si>
    <t>-KD03562-Y964 SLIDER BLOCK</t>
  </si>
  <si>
    <t>-KD03562-E386 CORE</t>
  </si>
  <si>
    <t>19-19004</t>
  </si>
  <si>
    <t>2020-07-09</t>
  </si>
  <si>
    <t>19-19005</t>
  </si>
  <si>
    <t>-BLANK LOWER R/L</t>
  </si>
  <si>
    <t>19-19006</t>
  </si>
  <si>
    <t>-DRAW BODY R</t>
  </si>
  <si>
    <t>18310/18320-TJBX-A820-Y1-FINISHER EXH R/L</t>
  </si>
  <si>
    <t>2019-12-14</t>
  </si>
  <si>
    <t>19-19007</t>
  </si>
  <si>
    <t>-KD04580-R102</t>
  </si>
  <si>
    <t>19-19008</t>
  </si>
  <si>
    <t>-115 CUTTING PUNCH (SKD11 58 60-HRC)</t>
  </si>
  <si>
    <t>19-19009</t>
  </si>
  <si>
    <t>-100832-00-001-02 LOWER COMMON PLATE (S45C)</t>
  </si>
  <si>
    <t>2020-06-03</t>
  </si>
  <si>
    <t>2020-01-10</t>
  </si>
  <si>
    <t>19-19010</t>
  </si>
  <si>
    <t>MECHA_ASSY</t>
  </si>
  <si>
    <t>-KD03568-Y555</t>
  </si>
  <si>
    <t>19-19011</t>
  </si>
  <si>
    <t>-ROBO BRACKET T-NUT</t>
  </si>
  <si>
    <t>19-19014</t>
  </si>
  <si>
    <t>KD04614-Y215-BRACKET-COM3</t>
  </si>
  <si>
    <t>KD04614-Y215-BRACKET</t>
  </si>
  <si>
    <t>2020-01-30</t>
  </si>
  <si>
    <t>19-19015</t>
  </si>
  <si>
    <t>KD04618-Y150-BRACKET-COM1</t>
  </si>
  <si>
    <t>KD04618-Y150-BRACKET</t>
  </si>
  <si>
    <t>19-19016</t>
  </si>
  <si>
    <t>KD04619-Y020-FRAME-COM3</t>
  </si>
  <si>
    <t>KD04619-Y020-FRAME</t>
  </si>
  <si>
    <t>19-19023</t>
  </si>
  <si>
    <t>-RUNNER PLATE (SKD61 58-60 HRC)</t>
  </si>
  <si>
    <t>-WM07C SPUR GEAR</t>
  </si>
  <si>
    <t>2020-03-05</t>
  </si>
  <si>
    <t>19-19025</t>
  </si>
  <si>
    <t>-YT11734-X001 JIG(SUS304)</t>
  </si>
  <si>
    <t>MARINER VE-CAS UNIT-</t>
  </si>
  <si>
    <t>19-19026</t>
  </si>
  <si>
    <t>-RC02-06-07-0 KNOCKOUT(SKD11 HRC 58~63)</t>
  </si>
  <si>
    <t>2020-02-11</t>
  </si>
  <si>
    <t>19-19028</t>
  </si>
  <si>
    <t>-FHG-002-001 LOWER DEI SET(SS400)</t>
  </si>
  <si>
    <t>19-19030</t>
  </si>
  <si>
    <t>-DIE XOKD04037-Y710</t>
  </si>
  <si>
    <t>19-19031</t>
  </si>
  <si>
    <t>50161-K59-A100-20-GUSSET R,RR CUSHION-COM1</t>
  </si>
  <si>
    <t>50161-K59-A100-20-GUSSET R,RR CUSHION</t>
  </si>
  <si>
    <t>2020-02-27</t>
  </si>
  <si>
    <t>19-19032</t>
  </si>
  <si>
    <t>-101917-75-012-00 HEAD DIE(SKD11 58~60 HRC)</t>
  </si>
  <si>
    <t>-101917-75-001-00 UPPER DIE SET(S50C)</t>
  </si>
  <si>
    <t>19-19033</t>
  </si>
  <si>
    <t>-KD04619-R100</t>
  </si>
  <si>
    <t>19-19034</t>
  </si>
  <si>
    <t>-#106 PUNCH PLATE 101259-01-106-00 (SKD11 58-60 HRC</t>
  </si>
  <si>
    <t>19-19035</t>
  </si>
  <si>
    <t>-KD04628-Y171-MOLD</t>
  </si>
  <si>
    <t>KD04628-Y171 (01) &amp; KD04628-Y173 (02)--</t>
  </si>
  <si>
    <t>2020-10-08</t>
  </si>
  <si>
    <t>19-19036</t>
  </si>
  <si>
    <t>-HAND TAP HOLDER</t>
  </si>
  <si>
    <t>2019-12-20</t>
  </si>
  <si>
    <t>20-19037</t>
  </si>
  <si>
    <t>-#634-10 LIFTER PLATE  (SKD11 HRC 58~60)</t>
  </si>
  <si>
    <t>20-19038</t>
  </si>
  <si>
    <t>-KD04571-Y602 COMP</t>
  </si>
  <si>
    <t>KD04571-Y602 (04)-BRACKET</t>
  </si>
  <si>
    <t>20-19039</t>
  </si>
  <si>
    <t>20-19040</t>
  </si>
  <si>
    <t>-0101 JIG ADD PROCESS</t>
  </si>
  <si>
    <t>2020-06-17</t>
  </si>
  <si>
    <t>20-19041</t>
  </si>
  <si>
    <t>-DRUM, PISTON 32213-LA12T0-30 (JAN.)</t>
  </si>
  <si>
    <t>2020-01-11</t>
  </si>
  <si>
    <t>20-19042</t>
  </si>
  <si>
    <t>1001-KS88-1018 DIE CAST</t>
  </si>
  <si>
    <t>KS88-1018 CORE PLATE--</t>
  </si>
  <si>
    <t>20-19043</t>
  </si>
  <si>
    <t>-RC296-03-05-0 OUTSIDE CAM(SKD11 58~60 HRC)</t>
  </si>
  <si>
    <t>20-19044</t>
  </si>
  <si>
    <t>-KD04088-Y152 JIG1</t>
  </si>
  <si>
    <t>20-19045</t>
  </si>
  <si>
    <t>-A9879-907-00 STRIPPER PLATE(SKD11 58~60 HRC)</t>
  </si>
  <si>
    <t>2020-01-08</t>
  </si>
  <si>
    <t>20-19047</t>
  </si>
  <si>
    <t>-KD03413-Y547</t>
  </si>
  <si>
    <t>2020-01-09</t>
  </si>
  <si>
    <t>20-19048</t>
  </si>
  <si>
    <t>1001-GA80-20 UPPER SLEEVE (SKD11 58-60 HRC)</t>
  </si>
  <si>
    <t>20-19049</t>
  </si>
  <si>
    <t>-DEBURRING JIG</t>
  </si>
  <si>
    <t>20-19050</t>
  </si>
  <si>
    <t>-YT11562-X012 JIG BRACKET (BLANKING-TDM)</t>
  </si>
  <si>
    <t>20-19051</t>
  </si>
  <si>
    <t>0001-MAGNET (HXN20-10)</t>
  </si>
  <si>
    <t>20-19052</t>
  </si>
  <si>
    <t>-BENDING INSERT(SKD1158~60 HRC</t>
  </si>
  <si>
    <t>2020-02-06</t>
  </si>
  <si>
    <t>-DIE PUNCH(SKD11 58~60 HRC)</t>
  </si>
  <si>
    <t>20-19053</t>
  </si>
  <si>
    <t>-DRUM, PISTON 32213-LA12T0-30 (FEB.)</t>
  </si>
  <si>
    <t>20-19054</t>
  </si>
  <si>
    <t>250RP1170A-00-Rr-DIFF LWR_UPR</t>
  </si>
  <si>
    <t>20-19055</t>
  </si>
  <si>
    <t>-101538-75-011-10 DIE RING(SHORT) SKD11 (58~60 HRC)</t>
  </si>
  <si>
    <t>2020-02-20</t>
  </si>
  <si>
    <t>2020-03-03</t>
  </si>
  <si>
    <t>2020-02-17</t>
  </si>
  <si>
    <t>-101538-75-010-00 DIE HOLDER SKD11 (58~60 HRC)</t>
  </si>
  <si>
    <t>20-19056</t>
  </si>
  <si>
    <t>-01-260-2000-2007 DIE PLATE SKD11 (58~60 HRC)</t>
  </si>
  <si>
    <t>20-19057</t>
  </si>
  <si>
    <t>-SLIDE CORE (SKD11 58~60 HRC)</t>
  </si>
  <si>
    <t>2020-01-31</t>
  </si>
  <si>
    <t>20-19058</t>
  </si>
  <si>
    <t>-PJ4-012-001-A ADHESION JIG(MC NYLON)</t>
  </si>
  <si>
    <t>20-19059</t>
  </si>
  <si>
    <t>-PA1-143-001-A MACHINE BASE PLATE(A2017,CLEAR ANODI</t>
  </si>
  <si>
    <t>20-19060</t>
  </si>
  <si>
    <t>-101538-75-001-00 UPPER DIE SET(S50C)</t>
  </si>
  <si>
    <t>-101538-75-002-00 LOWER DIE SET(SKD11 58~60 HRC)</t>
  </si>
  <si>
    <t>20-19061</t>
  </si>
  <si>
    <t>-2001-487 HYDRO FORMING TOOL</t>
  </si>
  <si>
    <t>20-19062</t>
  </si>
  <si>
    <t>-#1103 DIE PLATE(SKD11 58~60 HRC)</t>
  </si>
  <si>
    <t>20-19063</t>
  </si>
  <si>
    <t>2020-08-19</t>
  </si>
  <si>
    <t>20-19064</t>
  </si>
  <si>
    <t>-#721 INNER DIE</t>
  </si>
  <si>
    <t>20-19065</t>
  </si>
  <si>
    <t>-#2218 PUNCH SKD11(58~60 HRC)</t>
  </si>
  <si>
    <t>CA05805-Y775 (DMR-19-0149)--</t>
  </si>
  <si>
    <t>20-19066</t>
  </si>
  <si>
    <t>KD04071-Y535-BRACKET-COM1</t>
  </si>
  <si>
    <t>KD04071-Y535-BRACKET</t>
  </si>
  <si>
    <t>20-19067</t>
  </si>
  <si>
    <t>-SPRING PIN COUNTING JIG DIA.1.2</t>
  </si>
  <si>
    <t>2021-01-27</t>
  </si>
  <si>
    <t>20-19068</t>
  </si>
  <si>
    <t>20-19069</t>
  </si>
  <si>
    <t>-101389-00-007-00 LOWER COMMON PLATE B</t>
  </si>
  <si>
    <t>2020-06-15</t>
  </si>
  <si>
    <t>20-19070</t>
  </si>
  <si>
    <t>-KD04066-Y045 EJECTOR PIN</t>
  </si>
  <si>
    <t>20-19071</t>
  </si>
  <si>
    <t>-NY7VAC 2-6-1 (S50C)</t>
  </si>
  <si>
    <t>20-19072</t>
  </si>
  <si>
    <t>-U2KD04068-R206 (07)</t>
  </si>
  <si>
    <t>20-19074</t>
  </si>
  <si>
    <t>-TGSX CURLING 1 PUNCH LH NEW(SKD11 58~60 HRC)</t>
  </si>
  <si>
    <t>-TGSX CURLING 1 PUNCH LH NEW, TGSX CURLING 2 PUNCH</t>
  </si>
  <si>
    <t>2020-02-03</t>
  </si>
  <si>
    <t>20-19075</t>
  </si>
  <si>
    <t>-TJB BODY #4701 CURLING 2 UPPER DIE NEW(SKD11 58~60</t>
  </si>
  <si>
    <t>2020-01-23</t>
  </si>
  <si>
    <t>20-19076</t>
  </si>
  <si>
    <t>-D1-106-007C (STAVAX)</t>
  </si>
  <si>
    <t>20-19077</t>
  </si>
  <si>
    <t>-JOD 600 INNER BOTTOM DRAWING M1</t>
  </si>
  <si>
    <t>--JOD-600_INNER BOTTOM_DRAWING_M1; JOD-600_OUTER B</t>
  </si>
  <si>
    <t>20-19078</t>
  </si>
  <si>
    <t>-2SV SIDE BRKT OUT (PROGRESIVE DIE) BATCH 1</t>
  </si>
  <si>
    <t>81136-TBAA-A610-22-0000 / 2SV SIDE BRKT OUT(SWS?4W</t>
  </si>
  <si>
    <t>2020-01-22</t>
  </si>
  <si>
    <t>2020-02-14</t>
  </si>
  <si>
    <t>2020-03-12</t>
  </si>
  <si>
    <t>20-19079</t>
  </si>
  <si>
    <t>-2SV SIDE BRKT OUT (PROGRESIVE DIE) BATCH 2</t>
  </si>
  <si>
    <t>20-19080</t>
  </si>
  <si>
    <t>-2SV SIDE BRKT OUT (PROGRESIVE DIE) BATCH 3</t>
  </si>
  <si>
    <t>20-19081</t>
  </si>
  <si>
    <t>-KD03420-Y374(PU)</t>
  </si>
  <si>
    <t>20-19082</t>
  </si>
  <si>
    <t>-KD11078-Y855</t>
  </si>
  <si>
    <t>20-19083</t>
  </si>
  <si>
    <t>-KD02169-E701(14)(ADJUSTMENT JIG)</t>
  </si>
  <si>
    <t>2020-03-07</t>
  </si>
  <si>
    <t>20-19084</t>
  </si>
  <si>
    <t>-#162-1 FORMING PUNCH(SKD11 58~60 HRC)</t>
  </si>
  <si>
    <t>20-19085</t>
  </si>
  <si>
    <t>-TLAX BODY PROFILE WIRE CUT</t>
  </si>
  <si>
    <t>TLAX BODY PROFILE WIRE CUT(NEW)--</t>
  </si>
  <si>
    <t>20-19086</t>
  </si>
  <si>
    <t>-PUNCH(SKD11 58~60 HRC)</t>
  </si>
  <si>
    <t>20-19087</t>
  </si>
  <si>
    <t>-KD02169-E415 CORE GUIDE INSERT A (HPM1)</t>
  </si>
  <si>
    <t>20-19088</t>
  </si>
  <si>
    <t>8558B472-BRKT,CORRUGATE CLAMP-COM1</t>
  </si>
  <si>
    <t>8558B472-BRKT,CORRUGATE CLAMP</t>
  </si>
  <si>
    <t>20-19089</t>
  </si>
  <si>
    <t>-PA3-028-001 BASE PLATE(A5052P)</t>
  </si>
  <si>
    <t>20-19090</t>
  </si>
  <si>
    <t>-KD04068-Y206(COMPOUND)</t>
  </si>
  <si>
    <t>KD04068-Y206 (08)--</t>
  </si>
  <si>
    <t>20-19091</t>
  </si>
  <si>
    <t>KD04613-Y415-FRAME R-COM3</t>
  </si>
  <si>
    <t>KD04613-Y415-FRAME R</t>
  </si>
  <si>
    <t>20-19092</t>
  </si>
  <si>
    <t>KD04630-Y320-LEVER-COM1</t>
  </si>
  <si>
    <t>KD04630-Y320-LEVER</t>
  </si>
  <si>
    <t>2020-03-09</t>
  </si>
  <si>
    <t>20-19093</t>
  </si>
  <si>
    <t>-KD02881-Y578(SLIDE CORE INSERT)</t>
  </si>
  <si>
    <t>20-19094</t>
  </si>
  <si>
    <t>X0KD04614-Y218(01)-BRACKET-COM1</t>
  </si>
  <si>
    <t>X0KD04614-Y218(01)-BRACKET</t>
  </si>
  <si>
    <t>X0KD04614-Y215(02)-BRACKET-COM1</t>
  </si>
  <si>
    <t>X0KD04614-Y215(02)-BRACKET</t>
  </si>
  <si>
    <t>20-19095</t>
  </si>
  <si>
    <t>-TLAX CURL 23 DIE</t>
  </si>
  <si>
    <t>-TLAX CURLING 2 DIE PLATE</t>
  </si>
  <si>
    <t>20-19096</t>
  </si>
  <si>
    <t>-CA05805-E112</t>
  </si>
  <si>
    <t>20-19097</t>
  </si>
  <si>
    <t>-L4070,71 PUNCH (SKD11 58-60 HRC)</t>
  </si>
  <si>
    <t>-L4028,32,36,40 PUNCH (SKD11 58-60 HRC)</t>
  </si>
  <si>
    <t>20-19098</t>
  </si>
  <si>
    <t>-PARTITION ASSY 001</t>
  </si>
  <si>
    <t>20-19099</t>
  </si>
  <si>
    <t>-BLANK</t>
  </si>
  <si>
    <t>18310/18320-TJBX-A810-Y1-4000 FINISHER BODY</t>
  </si>
  <si>
    <t>2020-03-10</t>
  </si>
  <si>
    <t>20-19100</t>
  </si>
  <si>
    <t>-YT11538-X005 (BLANKING TDM)</t>
  </si>
  <si>
    <t>GSR50 2ND BATCH-</t>
  </si>
  <si>
    <t>2020-02-26</t>
  </si>
  <si>
    <t>20-19101</t>
  </si>
  <si>
    <t>-TLAX BODY CUT DIE L</t>
  </si>
  <si>
    <t>--TLAX BODY CUT DIE L</t>
  </si>
  <si>
    <t>2020-08-18</t>
  </si>
  <si>
    <t>20-19102</t>
  </si>
  <si>
    <t>-TLAX BODY CUT DIE R</t>
  </si>
  <si>
    <t>18320-TLAX-ZZ10-Y1-4000-TLAX BODY CUT DIE R</t>
  </si>
  <si>
    <t>20-19103</t>
  </si>
  <si>
    <t>KD04613-Y470-HANDLE-COM2</t>
  </si>
  <si>
    <t>KD04613-Y470-HANDLE</t>
  </si>
  <si>
    <t>2020-07-08</t>
  </si>
  <si>
    <t>20-19104</t>
  </si>
  <si>
    <t>-KD04580-Y374(PB2)</t>
  </si>
  <si>
    <t>20-19105</t>
  </si>
  <si>
    <t>-CAVITY INSERT (SKD61 55-56 HRC)</t>
  </si>
  <si>
    <t>20-19106</t>
  </si>
  <si>
    <t>-101615-08-001-00 UPPER DIE SET(S50C)</t>
  </si>
  <si>
    <t>20-19107</t>
  </si>
  <si>
    <t>-2014 CAM DRIVER FOR TLB RESTRI</t>
  </si>
  <si>
    <t>20-19108</t>
  </si>
  <si>
    <t>KD04623-Y510-FRAME L-COM3</t>
  </si>
  <si>
    <t>KD04623-Y510-FRAME L</t>
  </si>
  <si>
    <t>20-19109</t>
  </si>
  <si>
    <t>-KD04011-E415/04,KD04011-E460/03</t>
  </si>
  <si>
    <t>20-19110</t>
  </si>
  <si>
    <t>-#712-02 HEAD DIE(SKD11 58~60 HRC)</t>
  </si>
  <si>
    <t>20-19111</t>
  </si>
  <si>
    <t>-#1214-2 GAUGE BLOCK(SKD11 58~60 HRC)</t>
  </si>
  <si>
    <t>20-19112</t>
  </si>
  <si>
    <t>-K0010-3A,K0010-3B,K0010-9A,K0010-9B(SKD11058~60 HR</t>
  </si>
  <si>
    <t>-K0009-A &amp; B, K0010-3A &amp; 3B</t>
  </si>
  <si>
    <t>-K0009 SPACER(SS400)</t>
  </si>
  <si>
    <t>20-19113</t>
  </si>
  <si>
    <t>-41471-09L10 UBE FRAME BODY BENDING DIE</t>
  </si>
  <si>
    <t>41471-09L10 TUBE, FRAME BODY--</t>
  </si>
  <si>
    <t>2020-07-14</t>
  </si>
  <si>
    <t>20-19114</t>
  </si>
  <si>
    <t>-V BLOCK BASE/27H00-1-2020-001(SS400)</t>
  </si>
  <si>
    <t>-27H00 SMAC BORRING</t>
  </si>
  <si>
    <t>20-19115</t>
  </si>
  <si>
    <t>-#416-02 PUNCH (SKD11 58~60 HRC)</t>
  </si>
  <si>
    <t>20-19116</t>
  </si>
  <si>
    <t>-101917-00-007-01 LOWER COMMON PLATE B</t>
  </si>
  <si>
    <t>20-19117</t>
  </si>
  <si>
    <t>-TLAX BODY TAB CUT DIE(R( (SKD11 58~60 HRC)</t>
  </si>
  <si>
    <t>20-19118</t>
  </si>
  <si>
    <t>-CA05119-E539 COREINSERT 1 (ADD PROCESS)</t>
  </si>
  <si>
    <t>CA05119-E539-</t>
  </si>
  <si>
    <t>-CA02285-E848 CORE 1 (SKD61 55 HRC)</t>
  </si>
  <si>
    <t>CA02285-E848-</t>
  </si>
  <si>
    <t>20-19119</t>
  </si>
  <si>
    <t>-HD2001-473</t>
  </si>
  <si>
    <t>20-19120</t>
  </si>
  <si>
    <t>KD04086-Y281-BRACKET-COM1</t>
  </si>
  <si>
    <t>KD04086-Y281-BRACKET</t>
  </si>
  <si>
    <t>20-19121</t>
  </si>
  <si>
    <t>0001-RENT OF GRINDING MACHINE</t>
  </si>
  <si>
    <t>-RENT OF GRINDING MACHINE</t>
  </si>
  <si>
    <t>20-19122</t>
  </si>
  <si>
    <t>1001-BLANK DIE</t>
  </si>
  <si>
    <t>23-484771-2 Bracket RH-BRACKET RH</t>
  </si>
  <si>
    <t>2020-02-13</t>
  </si>
  <si>
    <t>20-19123</t>
  </si>
  <si>
    <t>-PD2-014-001-A SUPPORT BASE(A5052)</t>
  </si>
  <si>
    <t>20-19124</t>
  </si>
  <si>
    <t>KD04630-Y282-BRACKET-COM1</t>
  </si>
  <si>
    <t>KD04630-Y282-BRACKET</t>
  </si>
  <si>
    <t>20-19125</t>
  </si>
  <si>
    <t>-MANDREL</t>
  </si>
  <si>
    <t>-TLAX BODY CAM-PIERCE MODIFICATION L</t>
  </si>
  <si>
    <t>2020-02-05</t>
  </si>
  <si>
    <t>20-19126</t>
  </si>
  <si>
    <t>-CARRIER PLANETARY RR BATCH 1</t>
  </si>
  <si>
    <t>FHY-002-000-01, FHY-004-000-2, FHY-002-000-02, FHY</t>
  </si>
  <si>
    <t>20-19127</t>
  </si>
  <si>
    <t>-CARRIER PLANETARY RR BATCH 2</t>
  </si>
  <si>
    <t>20-19128</t>
  </si>
  <si>
    <t>-RC296-03-06-0 FORMING CAM(SKD11 58~60 HRC)</t>
  </si>
  <si>
    <t>20-19129</t>
  </si>
  <si>
    <t>-KD04571-R602</t>
  </si>
  <si>
    <t>20-19130</t>
  </si>
  <si>
    <t>-#70 CUTTING DIE(SKD1158~60 HRC)</t>
  </si>
  <si>
    <t>-#70 CUTTING DIE</t>
  </si>
  <si>
    <t>20-19131</t>
  </si>
  <si>
    <t>-HS01-107-0000#20</t>
  </si>
  <si>
    <t>--SHAVING DIE (RECYCLE)</t>
  </si>
  <si>
    <t>-YS4V0-00#6</t>
  </si>
  <si>
    <t>20-19132</t>
  </si>
  <si>
    <t>-#104DIE (SKD11 58-60 HRC)</t>
  </si>
  <si>
    <t>2020-07-02</t>
  </si>
  <si>
    <t>20-19133</t>
  </si>
  <si>
    <t>-149A28 (SKD11 58-60 HRC)</t>
  </si>
  <si>
    <t>20-19134</t>
  </si>
  <si>
    <t>-DRAW (New Die)</t>
  </si>
  <si>
    <t>--COVER MUFFLER BARAKO</t>
  </si>
  <si>
    <t>2020-12-11</t>
  </si>
  <si>
    <t>20-19137</t>
  </si>
  <si>
    <t>-KD04085-Y114 / Y115 JIG</t>
  </si>
  <si>
    <t>20-19138</t>
  </si>
  <si>
    <t>-SPACER</t>
  </si>
  <si>
    <t>SPACER--</t>
  </si>
  <si>
    <t>2020-02-18</t>
  </si>
  <si>
    <t>20-19139</t>
  </si>
  <si>
    <t>-#152 CUTTING PUNCH (DC53 58-61 HRC) 2PCS</t>
  </si>
  <si>
    <t>20-19140</t>
  </si>
  <si>
    <t>-#84 INSERT DIE 9SKD11 58-60 HRC)</t>
  </si>
  <si>
    <t>2020-08-14</t>
  </si>
  <si>
    <t>2020-08-07</t>
  </si>
  <si>
    <t>20-19142</t>
  </si>
  <si>
    <t>-81126/81526-T20A-J010-23-0000  SIDE FRAME R/L, FR BACK</t>
  </si>
  <si>
    <t>81126/81526-T20A-J010-23-0000-SIDE FRAME R/L, FR B</t>
  </si>
  <si>
    <t>20-19143</t>
  </si>
  <si>
    <t>-PM4-002-242-A (A5052P)</t>
  </si>
  <si>
    <t>20-19144</t>
  </si>
  <si>
    <t>-PS1-013-002-A X AXIS SUPPORT (A5052)</t>
  </si>
  <si>
    <t>20-19145</t>
  </si>
  <si>
    <t>-TLAX BODY CAM-PIERCE MODIFICATION R</t>
  </si>
  <si>
    <t>20-19146</t>
  </si>
  <si>
    <t>-KD03383-Y346 CAVITY INSERT (SKD61)</t>
  </si>
  <si>
    <t>2020-10-20</t>
  </si>
  <si>
    <t>2020-09-30</t>
  </si>
  <si>
    <t>20-19147</t>
  </si>
  <si>
    <t>-PJ10-024-001-A BASE PLATE (S50C)</t>
  </si>
  <si>
    <t>2020-06-08</t>
  </si>
  <si>
    <t>20-19148</t>
  </si>
  <si>
    <t>-L2007mod 30X30X50 (SKD11 (58-60 HRC)</t>
  </si>
  <si>
    <t>20-19149</t>
  </si>
  <si>
    <t>-KD04580-Y596  PIERCING</t>
  </si>
  <si>
    <t>KD04580-Y596 (03), KD04580-Y805 (03)--</t>
  </si>
  <si>
    <t>20-19150</t>
  </si>
  <si>
    <t>-PG1-051-080-A(MC NYLON)</t>
  </si>
  <si>
    <t>-Product Holder 1-D</t>
  </si>
  <si>
    <t>20-19151</t>
  </si>
  <si>
    <t>-SIDE FRAME BATCH 1</t>
  </si>
  <si>
    <t>20-19152</t>
  </si>
  <si>
    <t>-SIDE BRACKET ( DRAW)</t>
  </si>
  <si>
    <t>20-19153</t>
  </si>
  <si>
    <t>1001-FORM DIE 1  (STAGE 4)</t>
  </si>
  <si>
    <t>23-4847802--</t>
  </si>
  <si>
    <t>20-19154</t>
  </si>
  <si>
    <t>3001-FORM DIE (STAGE 3)</t>
  </si>
  <si>
    <t>23-4886712--</t>
  </si>
  <si>
    <t>20-19155</t>
  </si>
  <si>
    <t>1001-DIE PLATE 1 (BLANKING)</t>
  </si>
  <si>
    <t>23-4886612-2--</t>
  </si>
  <si>
    <t>2020-02-21</t>
  </si>
  <si>
    <t>20-19156</t>
  </si>
  <si>
    <t>-FREIGHT CHARGE</t>
  </si>
  <si>
    <t>20-19157</t>
  </si>
  <si>
    <t>-DIE PLATE (SKD11 58-60 HRC)</t>
  </si>
  <si>
    <t>20-19158</t>
  </si>
  <si>
    <t>-KD03950-R969 JIG</t>
  </si>
  <si>
    <t>20-19159</t>
  </si>
  <si>
    <t>-RIVET LOWER PUNCH-</t>
  </si>
  <si>
    <t>-RIVET LOWER PUNCH</t>
  </si>
  <si>
    <t>20-19160</t>
  </si>
  <si>
    <t>-PG1-003-013-A MACHINE BASE PLATE (S50C)</t>
  </si>
  <si>
    <t>20-19161</t>
  </si>
  <si>
    <t>-PE10164-T001</t>
  </si>
  <si>
    <t>20-19162</t>
  </si>
  <si>
    <t>-YT11537-X120 (REPAIR)</t>
  </si>
  <si>
    <t>2020-02-19</t>
  </si>
  <si>
    <t>20-19163</t>
  </si>
  <si>
    <t>-100938-06-609-00 INNER DIE (SKD11 58-60 HRC()</t>
  </si>
  <si>
    <t>-100938-05-512-00 INNER DIE (SKD11 58-60 HRC()</t>
  </si>
  <si>
    <t>20-19164</t>
  </si>
  <si>
    <t>-100938-05-512-00 INNER DIE</t>
  </si>
  <si>
    <t>20-19165</t>
  </si>
  <si>
    <t>KD04491-Y112-SPACER-COM1</t>
  </si>
  <si>
    <t>KD04491-Y112-SPACER</t>
  </si>
  <si>
    <t>20-19166</t>
  </si>
  <si>
    <t>KD04613-Y141-BRACKET-COM1</t>
  </si>
  <si>
    <t>KD04613-Y141-BRACKET</t>
  </si>
  <si>
    <t>20-19167</t>
  </si>
  <si>
    <t>-731 DIE RING (DC53 60 61 HRC)</t>
  </si>
  <si>
    <t>20-19168</t>
  </si>
  <si>
    <t>-OPERATION 1 LEVEL 1 TOOLS (SKD11 58-60 HRC)</t>
  </si>
  <si>
    <t>20-19169</t>
  </si>
  <si>
    <t>-OPERATION 1 LEVEL 1 TOOLS HPM1 38-40 HRC</t>
  </si>
  <si>
    <t>20-19170</t>
  </si>
  <si>
    <t>-OPERATION 1 LEVEL 1 TOOLS (S45C+NITRIDING)</t>
  </si>
  <si>
    <t>2020-09-22</t>
  </si>
  <si>
    <t>2020-08-13</t>
  </si>
  <si>
    <t>20-19172</t>
  </si>
  <si>
    <t>-KD03604-Y272 PIE PUNCH</t>
  </si>
  <si>
    <t>20-19173</t>
  </si>
  <si>
    <t>-101615-11-016-01 TRIMMING PUNCH (SKD11 58-60 HRC)</t>
  </si>
  <si>
    <t>20-19174</t>
  </si>
  <si>
    <t>-#104 CUTTING PUNCH (SKD11 58-60 HRC)</t>
  </si>
  <si>
    <t>20-19175</t>
  </si>
  <si>
    <t>-FLANGE PE03/9Y1C Y0 108</t>
  </si>
  <si>
    <t>--FLANGE PE03/PY1C Y0 108</t>
  </si>
  <si>
    <t>2020-07-17</t>
  </si>
  <si>
    <t>20-19176</t>
  </si>
  <si>
    <t>-2001-709</t>
  </si>
  <si>
    <t>20-19177</t>
  </si>
  <si>
    <t>--69CA COVER COMP, CHAMBER</t>
  </si>
  <si>
    <t>20-19178</t>
  </si>
  <si>
    <t>-CORE INSERT 04-14 (SKD11 58-60 HRC)</t>
  </si>
  <si>
    <t>20-19179</t>
  </si>
  <si>
    <t>PIPE R/L FLOOR - 50133/4--BEND ROLL Ø19.1 X R30 (SKD11 58-60 HRC)</t>
  </si>
  <si>
    <t>2020-06-09</t>
  </si>
  <si>
    <t>20-19180</t>
  </si>
  <si>
    <t>-CA05119-Y573 CAVITY</t>
  </si>
  <si>
    <t>20-19181</t>
  </si>
  <si>
    <t>-YT11538-X008</t>
  </si>
  <si>
    <t>20-19183</t>
  </si>
  <si>
    <t>-YT11529-X025 (POM)</t>
  </si>
  <si>
    <t>20-19184</t>
  </si>
  <si>
    <t>-SIDE BRACKET 5ST FORM</t>
  </si>
  <si>
    <t>--SIDE BRACKET FORM (STAGE-5)</t>
  </si>
  <si>
    <t>20-19185</t>
  </si>
  <si>
    <t>TLB HALF CAM SLIDER #2015 (SKD11 58-60 HRC)</t>
  </si>
  <si>
    <t>20-19186</t>
  </si>
  <si>
    <t>18300-K2JA-T000-2+18300-K2JA-T000-28-STAY A-B MIDDLE SUB COMP JIG-</t>
  </si>
  <si>
    <t>18300-K2JA-T000-2+18300-K2JA-T000-28-STAY A-B MIDD</t>
  </si>
  <si>
    <t>20-19187</t>
  </si>
  <si>
    <t>-PIPE COMP R SUBFRAME</t>
  </si>
  <si>
    <t>5015A-N002-IN-PIPE COMP R SUBFRAME</t>
  </si>
  <si>
    <t>20-19188</t>
  </si>
  <si>
    <t>-STAY A R/L FENDER</t>
  </si>
  <si>
    <t>50161/62-K16-9000-H1-STAY A R/L FENDER</t>
  </si>
  <si>
    <t>20-19189</t>
  </si>
  <si>
    <t>-PIPE COMP L SUB FRAME</t>
  </si>
  <si>
    <t>5016A-N002-IN-PIPE COMP L SUBFRAME</t>
  </si>
  <si>
    <t>20-19190</t>
  </si>
  <si>
    <t>KD04571-Y535-PLATE-COM1</t>
  </si>
  <si>
    <t>KD04571-Y535-PLATE</t>
  </si>
  <si>
    <t>20-19191</t>
  </si>
  <si>
    <t>-PD2-009-001-A (SKD11 58-60 HRC)</t>
  </si>
  <si>
    <t>20-19192</t>
  </si>
  <si>
    <t>-101538-00-007-001 LOWER COMMION PLATE</t>
  </si>
  <si>
    <t>2020-08-04</t>
  </si>
  <si>
    <t>20-19193</t>
  </si>
  <si>
    <t>-TLAX CHECKING JIG L and R (PR No. 00699)</t>
  </si>
  <si>
    <t>--TLAX CHECKING JIGS L &amp; R</t>
  </si>
  <si>
    <t>20-19194</t>
  </si>
  <si>
    <t>-SIDE BRACAKET CAM/FORM STAGE 6</t>
  </si>
  <si>
    <t>--SIDE BRACKET CAM/FORM (STAGE 6)</t>
  </si>
  <si>
    <t>20-19195</t>
  </si>
  <si>
    <t>-SIDE BRACKET RESTRIKE STAGE 7</t>
  </si>
  <si>
    <t>--SIDE BRACKET RESTRIKE (STAGE 7)</t>
  </si>
  <si>
    <t>20-19196</t>
  </si>
  <si>
    <t>-CAVITY PLATE HPM1</t>
  </si>
  <si>
    <t>20-19197</t>
  </si>
  <si>
    <t>-KD03424-E750/06</t>
  </si>
  <si>
    <t>20-19198</t>
  </si>
  <si>
    <t>-HW30-729-0030 SHOE COMP, CLUTCH 2 CAVITY</t>
  </si>
  <si>
    <t>HW30-729-0030-SHOE COMP, CLUTCH</t>
  </si>
  <si>
    <t>2020-08-06</t>
  </si>
  <si>
    <t>2020-09-02</t>
  </si>
  <si>
    <t>20-19199</t>
  </si>
  <si>
    <t>-50150/60-K81-N000-H1 PIPE R/L SUBFRAME K81</t>
  </si>
  <si>
    <t>50150/60-K81-N000-H1 PIPE R/L SUBFRAME K81--</t>
  </si>
  <si>
    <t>20-19200</t>
  </si>
  <si>
    <t>--50150/60-K81-N000-H1 PIPE R/L SUBFRAME K81</t>
  </si>
  <si>
    <t>20-19201</t>
  </si>
  <si>
    <t>-1003 DIE PLATE SKD11 58-60 HRC</t>
  </si>
  <si>
    <t>KS88-1018, HS01-302-000--</t>
  </si>
  <si>
    <t>20-19202</t>
  </si>
  <si>
    <t>-WR19-001 FRAME 301471-00-106-00 (DC53 58-60)</t>
  </si>
  <si>
    <t>2020-08-12</t>
  </si>
  <si>
    <t>-NUMBER MARKING 0-1 TO 9</t>
  </si>
  <si>
    <t>-NESTLE LETTER MARKING</t>
  </si>
  <si>
    <t>2020-07-29</t>
  </si>
  <si>
    <t>20-19205</t>
  </si>
  <si>
    <t>-08M10-001-106 BRUSH HOLDER (SKD61 48-52 HRC)</t>
  </si>
  <si>
    <t>--AT05 STAY BRUSH HOLDER</t>
  </si>
  <si>
    <t>2020-06-01</t>
  </si>
  <si>
    <t>20-19207</t>
  </si>
  <si>
    <t>-A8385-161  KOMA 7 (HMP38 54 HRC)</t>
  </si>
  <si>
    <t>--WM07C-014 INSULATOR Q A8385</t>
  </si>
  <si>
    <t>2020-06-10</t>
  </si>
  <si>
    <t>20-19209</t>
  </si>
  <si>
    <t>-KD04614-Y155 JIG 1</t>
  </si>
  <si>
    <t>--SRU JIGS</t>
  </si>
  <si>
    <t>2020-09-25</t>
  </si>
  <si>
    <t>-KD04614-Y155 JIG 2</t>
  </si>
  <si>
    <t>20-19210</t>
  </si>
  <si>
    <t>-L4065 DIE (SKD11 58-60 HRC)</t>
  </si>
  <si>
    <t>20-19211</t>
  </si>
  <si>
    <t>-A6979-999-00 TERMINAL GROUND (PROGRESSIVE DIE)</t>
  </si>
  <si>
    <t>--A6979-999-00 TERMINAL GROUND (PROGRESSIVE DIE)</t>
  </si>
  <si>
    <t>20-19212</t>
  </si>
  <si>
    <t>-101615-75-001-00 UPPER DIE SET(S50C)</t>
  </si>
  <si>
    <t>-WR12-814 YOKE TA.D (7.5th STAGE)</t>
  </si>
  <si>
    <t>-101615-75-002-00 LOWER DIE SET(SKD11 58~60 HRC)</t>
  </si>
  <si>
    <t>20-19213</t>
  </si>
  <si>
    <t>-KD02155-E024/02 JIG</t>
  </si>
  <si>
    <t>KD02155-E024/02-</t>
  </si>
  <si>
    <t>20-19215</t>
  </si>
  <si>
    <t>-MKTA-2(SS400)</t>
  </si>
  <si>
    <t>MX-4050N-MX-4050N</t>
  </si>
  <si>
    <t>20-19216</t>
  </si>
  <si>
    <t>18305-K1AA-N000-H1-STAY A-B MIDDLE SUB COMP JIG-</t>
  </si>
  <si>
    <t>18305-K1AA-N000-H1-STAY A-B MIDDLE SUB COMP JIG</t>
  </si>
  <si>
    <t>2020-03-11</t>
  </si>
  <si>
    <t>20-19217</t>
  </si>
  <si>
    <t>-WM09C/WM-18 YOKE TA.D P3-30949 PUNCH (DC53 60-62HR</t>
  </si>
  <si>
    <t>-#730 DRAW PUNCH</t>
  </si>
  <si>
    <t>20-19218</t>
  </si>
  <si>
    <t>-101436-06-031-00 PIERCE DIE (SKD11 58-60 HRC)</t>
  </si>
  <si>
    <t>2020-09-04</t>
  </si>
  <si>
    <t>20-19219</t>
  </si>
  <si>
    <t>-KD03614-E520/09 JIG</t>
  </si>
  <si>
    <t>20-19220</t>
  </si>
  <si>
    <t>1001-INSERT</t>
  </si>
  <si>
    <t>23-4886602-7-0100-BLANKING</t>
  </si>
  <si>
    <t>20-19221</t>
  </si>
  <si>
    <t>MB282966-CROSS MEMBER REAR PANEL</t>
  </si>
  <si>
    <t>2020-11-09</t>
  </si>
  <si>
    <t>20-19222</t>
  </si>
  <si>
    <t>-MKTA MAIN 1 0001BLOCK (SKD11 58~60 HRC)</t>
  </si>
  <si>
    <t>MKTA MAIN 1-MKTA MAIN 1</t>
  </si>
  <si>
    <t>20-19224</t>
  </si>
  <si>
    <t>2020-06-11</t>
  </si>
  <si>
    <t>2020-06-16</t>
  </si>
  <si>
    <t>20-19225</t>
  </si>
  <si>
    <t>-101538-75-17-00 HEAD DIE A (SKD11 58-60 HRC)</t>
  </si>
  <si>
    <t>-HEAD PUNCH A-B</t>
  </si>
  <si>
    <t>20-19226</t>
  </si>
  <si>
    <t>--SIDE BRACKET CAM/FORM (STAGE 6) BATCH 2</t>
  </si>
  <si>
    <t>2020-03-14</t>
  </si>
  <si>
    <t>2020-03-16</t>
  </si>
  <si>
    <t>20-19227</t>
  </si>
  <si>
    <t>-SIDE BRACKET RESTRIKE STAGE 7 BATCH 2</t>
  </si>
  <si>
    <t>--SIDE BRACKET RESTRIKE (STAGE 7) BATCH 2</t>
  </si>
  <si>
    <t>20-19228</t>
  </si>
  <si>
    <t>-KD03428-E092/15 JIG</t>
  </si>
  <si>
    <t>20-19229</t>
  </si>
  <si>
    <t>1001-DIE PLATE</t>
  </si>
  <si>
    <t>20-19230</t>
  </si>
  <si>
    <t>-MB328555 DRAW</t>
  </si>
  <si>
    <t>MB328554-TRAY BATTERY</t>
  </si>
  <si>
    <t>2020-06-23</t>
  </si>
  <si>
    <t>2020-11-10</t>
  </si>
  <si>
    <t>20-19231</t>
  </si>
  <si>
    <t>-MB282929 DRAW</t>
  </si>
  <si>
    <t>MB282928-TRAY BATTERY</t>
  </si>
  <si>
    <t>20-19232</t>
  </si>
  <si>
    <t>-100380-00-235-00 OUTSIDE CUTTING DIE (SKD11 58-60</t>
  </si>
  <si>
    <t>-OUTSIDE CUTTING DIE</t>
  </si>
  <si>
    <t>-#5807 DIE PLATE S50C TLA BODY LH (S50C)</t>
  </si>
  <si>
    <t>-TLA/KYA/TJB/TLB PARTS</t>
  </si>
  <si>
    <t>2020-09-14</t>
  </si>
  <si>
    <t>2020-05-22</t>
  </si>
  <si>
    <t>20-19234</t>
  </si>
  <si>
    <t>-TLAX BODY SIDE CUT STOPPER GUIDE LH</t>
  </si>
  <si>
    <t>-TLAX BODY PARTS</t>
  </si>
  <si>
    <t>2020-10-02</t>
  </si>
  <si>
    <t>20-19235</t>
  </si>
  <si>
    <t>2020-03-15</t>
  </si>
  <si>
    <t>2020-07-28</t>
  </si>
  <si>
    <t>2020-08-25</t>
  </si>
  <si>
    <t>20-19236</t>
  </si>
  <si>
    <t>2020-07-01</t>
  </si>
  <si>
    <t>20-19237</t>
  </si>
  <si>
    <t>1000-HS01-KA4-712 CAST 2 CAVITY</t>
  </si>
  <si>
    <t>HS01-377-0000-DIE CAST 2 CAVITY</t>
  </si>
  <si>
    <t>2020-06-28</t>
  </si>
  <si>
    <t>2020-08-05</t>
  </si>
  <si>
    <t>-HS02-390-0000 DIE CAST 2 CAVITY</t>
  </si>
  <si>
    <t>20-19238</t>
  </si>
  <si>
    <t>KD03928-Y591-SPACER-COM1</t>
  </si>
  <si>
    <t>KD03928-Y591-SPACER</t>
  </si>
  <si>
    <t>2020-05-25</t>
  </si>
  <si>
    <t>20-19239</t>
  </si>
  <si>
    <t>-MAA-X91-521</t>
  </si>
  <si>
    <t>2020-05-18</t>
  </si>
  <si>
    <t>2020-05-20</t>
  </si>
  <si>
    <t>20-19240</t>
  </si>
  <si>
    <t>-SS41-21D11</t>
  </si>
  <si>
    <t>SHAVING DIE (RECYCLED)-DIE REPAIR</t>
  </si>
  <si>
    <t>2020-07-20</t>
  </si>
  <si>
    <t>2020-07-30</t>
  </si>
  <si>
    <t>2020-07-23</t>
  </si>
  <si>
    <t>20-19241</t>
  </si>
  <si>
    <t>0007-PEO1 Y3 108 FLANGE (4PORT)</t>
  </si>
  <si>
    <t>FLANGE (4PORT)-PEO1 Y3 108</t>
  </si>
  <si>
    <t>20-19242</t>
  </si>
  <si>
    <t>-SWING ARM COMP KPYR MODEL JIG 1</t>
  </si>
  <si>
    <t>SHARP_MX20200519_124953-SWING ARM COMP KPYR MODEL</t>
  </si>
  <si>
    <t>20-19243</t>
  </si>
  <si>
    <t>1000-HS01-107-0000 DIE CAST 3 CAVITY</t>
  </si>
  <si>
    <t>HS01-107-0000-DIE CAST 3 CAVITY</t>
  </si>
  <si>
    <t>2020-05-21</t>
  </si>
  <si>
    <t>20-19244</t>
  </si>
  <si>
    <t>1000-22530-K81-N010-M1- WEIGHT CLUTCH  TRIMMING DIE</t>
  </si>
  <si>
    <t>2250-K81-N010-M1-TRIMMING DIE</t>
  </si>
  <si>
    <t>2020-08-10</t>
  </si>
  <si>
    <t>20-19245</t>
  </si>
  <si>
    <t>-KD03928-E524 PRODUCT</t>
  </si>
  <si>
    <t>-GUIDE ASSY</t>
  </si>
  <si>
    <t>20-19246</t>
  </si>
  <si>
    <t>ESVKB-M10-58.49-P9.7-V3-S-NY7VAC5-15-1 SKD11 58-60 HRC</t>
  </si>
  <si>
    <t>PRESSURE PLATE-RC57-03-04-0 SKD11 58-60 HRC</t>
  </si>
  <si>
    <t>20-19247</t>
  </si>
  <si>
    <t>-PUNCH</t>
  </si>
  <si>
    <t>2020-09-17</t>
  </si>
  <si>
    <t>20-19248</t>
  </si>
  <si>
    <t>-101266-50-001-11 BASE PLATE (SS400)</t>
  </si>
  <si>
    <t>-OIL TANK-ROLLER</t>
  </si>
  <si>
    <t>20-19249</t>
  </si>
  <si>
    <t>RC82-04-20-0 S50C-DIE HOLDER</t>
  </si>
  <si>
    <t>2020-05-27</t>
  </si>
  <si>
    <t>2020-05-28</t>
  </si>
  <si>
    <t>20-19250</t>
  </si>
  <si>
    <t>-KD04093-R110</t>
  </si>
  <si>
    <t>20-19251</t>
  </si>
  <si>
    <t>-COM</t>
  </si>
  <si>
    <t>KD03566-Y110-FRAME L</t>
  </si>
  <si>
    <t>20-19253</t>
  </si>
  <si>
    <t>-X0KD04613-Y220 (01) - GUIDE ROLLER</t>
  </si>
  <si>
    <t>SRU (MOLD)--</t>
  </si>
  <si>
    <t>-X0KD04615-Y176 (01) - LEVER</t>
  </si>
  <si>
    <t>20-19254</t>
  </si>
  <si>
    <t>1001-1003 DIE PLATE  (SKD11 58-60 HRC)</t>
  </si>
  <si>
    <t>20-19256</t>
  </si>
  <si>
    <t>-500-008351-0000   LATCH PROGRESIVE DIE</t>
  </si>
  <si>
    <t>500-008281-0001 LATCH--</t>
  </si>
  <si>
    <t>2020-10-06</t>
  </si>
  <si>
    <t>20-19258</t>
  </si>
  <si>
    <t>-KD03421-E768/15</t>
  </si>
  <si>
    <t>2020-07-13</t>
  </si>
  <si>
    <t>2020-08-03</t>
  </si>
  <si>
    <t>20-19259</t>
  </si>
  <si>
    <t>-TLAX BODY DIE INSERT LH</t>
  </si>
  <si>
    <t>-TLAX BODY CAM-PIERCE LH/RH</t>
  </si>
  <si>
    <t>2020-06-04</t>
  </si>
  <si>
    <t>-TLAX BODY PIERCE PUNCH LH</t>
  </si>
  <si>
    <t>20-19260</t>
  </si>
  <si>
    <t>-KD04615-Y173 CAP MOLD DIE</t>
  </si>
  <si>
    <t>KD04630-Y375 (01), KD04630-Y391 (02), KD04630-Y392</t>
  </si>
  <si>
    <t>20-19262</t>
  </si>
  <si>
    <t>PJ5-045-001-A-CAM SHAFT JIG</t>
  </si>
  <si>
    <t>2020-07-15</t>
  </si>
  <si>
    <t>-PLEATING ROLLER DESIGN</t>
  </si>
  <si>
    <t>--PLEATING ROLLER</t>
  </si>
  <si>
    <t>2021-04-06</t>
  </si>
  <si>
    <t>20-19265</t>
  </si>
  <si>
    <t>TLAX BODY CAM-PIERCE DIE (LH)</t>
  </si>
  <si>
    <t>TLAX BODY CAM-PIERCE DIE (RH) NEW &amp; TLAX BODY CA</t>
  </si>
  <si>
    <t>20-19266</t>
  </si>
  <si>
    <t>KD04571-R650--</t>
  </si>
  <si>
    <t>KD04571-R650-</t>
  </si>
  <si>
    <t>-46500-HP2-6700 DIE PLATE(SKD11 58~60 HRC)</t>
  </si>
  <si>
    <t>20-19268</t>
  </si>
  <si>
    <t>20-19269</t>
  </si>
  <si>
    <t>20-19270</t>
  </si>
  <si>
    <t>BBP-F836A-00-BRKT.,1-COM4</t>
  </si>
  <si>
    <t>BBP-F836A-00-BRKT.,1</t>
  </si>
  <si>
    <t>2020-07-16</t>
  </si>
  <si>
    <t>20-19272</t>
  </si>
  <si>
    <t>KD05068-Y222--</t>
  </si>
  <si>
    <t>KD05068-Y222-</t>
  </si>
  <si>
    <t>20-19273</t>
  </si>
  <si>
    <t>-KD04071-R102</t>
  </si>
  <si>
    <t>20-19274</t>
  </si>
  <si>
    <t>-KD02166-E150</t>
  </si>
  <si>
    <t>2020-06-22</t>
  </si>
  <si>
    <t>2020-07-03</t>
  </si>
  <si>
    <t>20-19275</t>
  </si>
  <si>
    <t>-101917-08-012-02 HEAD PUNCH(SKD11  HRC 60~62)</t>
  </si>
  <si>
    <t>20-19276</t>
  </si>
  <si>
    <t>-101917-08-013-01 HEAD DIE BACKING(SKD11 HRC  58~60</t>
  </si>
  <si>
    <t>B63-F1311-00-PIPE, STEERING HEAD-COM1</t>
  </si>
  <si>
    <t>B63-F1311-00-PIPE, STEERING HEAD</t>
  </si>
  <si>
    <t>20-19278</t>
  </si>
  <si>
    <t>-RC63-02-01-0 PILOT (DC53) (HRC 60~63)</t>
  </si>
  <si>
    <t>20-19279</t>
  </si>
  <si>
    <t>-BENDER PRESS FIT JIG1</t>
  </si>
  <si>
    <t>20-19280</t>
  </si>
  <si>
    <t>-KD04614-Y205 JIG 1</t>
  </si>
  <si>
    <t>-KD04614-Y205 JIG 2</t>
  </si>
  <si>
    <t>20-19281</t>
  </si>
  <si>
    <t>-KD04011-E415/04 KD04011 E460/03</t>
  </si>
  <si>
    <t>KD04011-E415-</t>
  </si>
  <si>
    <t>-PIPE LOWER CROSS BASE PLATE</t>
  </si>
  <si>
    <t>20-19283</t>
  </si>
  <si>
    <t>-101389-08-018-00 LIFTER PLATE (SKD11 60~62 HRC)</t>
  </si>
  <si>
    <t>20-19284</t>
  </si>
  <si>
    <t>-L1715-A(SKD11 HRC  58~60)</t>
  </si>
  <si>
    <t>--MARKING PUNCH</t>
  </si>
  <si>
    <t>20-19285</t>
  </si>
  <si>
    <t>-PG1-003-001-A (S50C)</t>
  </si>
  <si>
    <t>20-19286</t>
  </si>
  <si>
    <t>-KD04630-Y652 (03) COVER</t>
  </si>
  <si>
    <t>KD04630-Y652 (03)-COVER</t>
  </si>
  <si>
    <t>2020-07-22</t>
  </si>
  <si>
    <t>20-19287</t>
  </si>
  <si>
    <t>-CR60-51 INLET TRIM SKD11 (HRC 58~60 HRC)</t>
  </si>
  <si>
    <t>20-19288</t>
  </si>
  <si>
    <t>-PE10066-X001 SKD11(HRC58~60)</t>
  </si>
  <si>
    <t>20-19289</t>
  </si>
  <si>
    <t>-X0KD04614-Y224 (02) - ROLLER</t>
  </si>
  <si>
    <t>2020-10-22</t>
  </si>
  <si>
    <t>20-19297</t>
  </si>
  <si>
    <t>-PLATE 1-1 L1650 (SS400)</t>
  </si>
  <si>
    <t>20-19298</t>
  </si>
  <si>
    <t>-KNOCK OUT NY7V3-5-1 (SKD11 58-60 HRC)</t>
  </si>
  <si>
    <t>2020-06-25</t>
  </si>
  <si>
    <t>20-19299</t>
  </si>
  <si>
    <t>-SL27 REINFORCEMENT 'RC' BLANKING</t>
  </si>
  <si>
    <t>SL27 MODEL-TRANSFER DIE</t>
  </si>
  <si>
    <t>-SL27 LOWER PLATE BLANKING</t>
  </si>
  <si>
    <t>20-19300</t>
  </si>
  <si>
    <t>-K5036 PLATE</t>
  </si>
  <si>
    <t>20-19301</t>
  </si>
  <si>
    <t>-HS01 107</t>
  </si>
  <si>
    <t>HS01 107-SHAVING DIE REPAIR</t>
  </si>
  <si>
    <t>20-19302</t>
  </si>
  <si>
    <t>-KO</t>
  </si>
  <si>
    <t>-KO  &amp; KO PLATE</t>
  </si>
  <si>
    <t>111-111 U1 LOWER DIE A SKD11 (58-60 HRC)</t>
  </si>
  <si>
    <t>MEMBER FRAME-C-PRESTO SPARE PARTS</t>
  </si>
  <si>
    <t>2020-09-11</t>
  </si>
  <si>
    <t>R-132-PI-NOT-SLIT -1   (SKD11 58-60 HRC)</t>
  </si>
  <si>
    <t>SIDE FRAME R-C PRESTO SPARE PARTS</t>
  </si>
  <si>
    <t>-MJ-K81-002-00 LOWER BASE SS400</t>
  </si>
  <si>
    <t>-STAY COMB SWITCH</t>
  </si>
  <si>
    <t>52111-MLBA-D000-H1-EMBER, UPPER CROSS-</t>
  </si>
  <si>
    <t>52111-MLBA-D000-H1-EMBER, UPPER CROSS</t>
  </si>
  <si>
    <t>20-19307</t>
  </si>
  <si>
    <t>-KD038-2-E312 (02) SHAFT ASSY JIG</t>
  </si>
  <si>
    <t>KD03892-E312-</t>
  </si>
  <si>
    <t>20-19308</t>
  </si>
  <si>
    <t>-PUNCH 8.2</t>
  </si>
  <si>
    <t>-PUNCH8.2  PUNCH6.3 &amp; PUNCH5.3</t>
  </si>
  <si>
    <t>20-19309</t>
  </si>
  <si>
    <t>-101 RIVET JIG</t>
  </si>
  <si>
    <t>20-19310</t>
  </si>
  <si>
    <t>-KD04630--E455</t>
  </si>
  <si>
    <t>20-19311</t>
  </si>
  <si>
    <t>-101497-03-11-00 DIE RING (SKD11 58-60 HRC)</t>
  </si>
  <si>
    <t>20-19312</t>
  </si>
  <si>
    <t>MKR07007-BK-TENSION-BELT-STAGE-COM1</t>
  </si>
  <si>
    <t>MKR07007-BK-TENSION-BELT-STAGE</t>
  </si>
  <si>
    <t>20-19313</t>
  </si>
  <si>
    <t>-KD04619-Y091 (01) PIN</t>
  </si>
  <si>
    <t>X0KD04619-Y091 (01)-PIN</t>
  </si>
  <si>
    <t>20-19314</t>
  </si>
  <si>
    <t>-22JCO MARKING PUNCH (SKD11 58-60 HRC)</t>
  </si>
  <si>
    <t>--22JCO MARKING PUNCH</t>
  </si>
  <si>
    <t>20-19315</t>
  </si>
  <si>
    <t>-KD04571-Y665/01</t>
  </si>
  <si>
    <t>20-19316</t>
  </si>
  <si>
    <t>-KD04571-R660</t>
  </si>
  <si>
    <t>20-19317</t>
  </si>
  <si>
    <t>1000-SUZUKI 22JC0 COMPOUND DIE</t>
  </si>
  <si>
    <t>BODY MUF CTR BLANKING / 14312-22JC0-BODY MUF CTR B</t>
  </si>
  <si>
    <t>20-19318</t>
  </si>
  <si>
    <t>20-19319</t>
  </si>
  <si>
    <t>20-19320</t>
  </si>
  <si>
    <t>20-19321</t>
  </si>
  <si>
    <t>20-19322</t>
  </si>
  <si>
    <t>-101538-12-050-03PUNCH PLATE SKD11 58-60 HRC</t>
  </si>
  <si>
    <t>50100-MKTA-D009--</t>
  </si>
  <si>
    <t>20-19324</t>
  </si>
  <si>
    <t>-RC27-4-5-06-0 (SKH51 59-62 HRC)</t>
  </si>
  <si>
    <t>2020-07-27</t>
  </si>
  <si>
    <t>20-19327</t>
  </si>
  <si>
    <t>-KD04628-Y325/Y326 JIG 1</t>
  </si>
  <si>
    <t>20-19328</t>
  </si>
  <si>
    <t>-KD04630-Y101/Y201 JIG 1</t>
  </si>
  <si>
    <t>20-19329</t>
  </si>
  <si>
    <t>20-19330</t>
  </si>
  <si>
    <t>-KD04625-Y285 JIG 1</t>
  </si>
  <si>
    <t>20-19331</t>
  </si>
  <si>
    <t>-KD04625-Y290 JIG 1</t>
  </si>
  <si>
    <t>20-19332</t>
  </si>
  <si>
    <t>-KD04630-Y272 JIG 1</t>
  </si>
  <si>
    <t>20-19333</t>
  </si>
  <si>
    <t>-KD04614-Y450 JIG1</t>
  </si>
  <si>
    <t>20-19334</t>
  </si>
  <si>
    <t>-KD04625-Y298/KD04614-Y155 (02) JIG 1</t>
  </si>
  <si>
    <t>20-19335</t>
  </si>
  <si>
    <t>-KD04625-Y305/Y155 (04) JIG 2</t>
  </si>
  <si>
    <t>20-19336</t>
  </si>
  <si>
    <t>-KD04628-Y215 JIG 1</t>
  </si>
  <si>
    <t>KD04628-Y215--</t>
  </si>
  <si>
    <t>20-19337</t>
  </si>
  <si>
    <t>-KD04625-E770 (02) JIG1</t>
  </si>
  <si>
    <t>2020-09-24</t>
  </si>
  <si>
    <t>20-19338</t>
  </si>
  <si>
    <t>-101867-01-280-00 PUNCH GUIDE BUSHING (SKD11 58-60</t>
  </si>
  <si>
    <t>20-19339</t>
  </si>
  <si>
    <t>-101615-00-007-01 LOWER COMMON PLATE B</t>
  </si>
  <si>
    <t>MB282861/2-BRACKET (A) LH-COM2</t>
  </si>
  <si>
    <t>MB282861/2-BRACKET (A) LH</t>
  </si>
  <si>
    <t>2021-01-05</t>
  </si>
  <si>
    <t>MB109533-PLATE STOPPER RH-COM1</t>
  </si>
  <si>
    <t>MB109533-PLATE STOPPER RH</t>
  </si>
  <si>
    <t>20-19342</t>
  </si>
  <si>
    <t>MB485411-BRACKET LEVER-COM1</t>
  </si>
  <si>
    <t>MB485411-BRACKET LEVER</t>
  </si>
  <si>
    <t>2020-11-05</t>
  </si>
  <si>
    <t>20-19343</t>
  </si>
  <si>
    <t>-KD04068-R650</t>
  </si>
  <si>
    <t>20-19344</t>
  </si>
  <si>
    <t>-PD2-006-001-A TABLE 1</t>
  </si>
  <si>
    <t>20-19345</t>
  </si>
  <si>
    <t>-102183-08-018-03 (SKD11 58-60 HRC)</t>
  </si>
  <si>
    <t>20-19346</t>
  </si>
  <si>
    <t>-18330-KSWW-G300-H1 MARKING PUNCH</t>
  </si>
  <si>
    <t>KSW Marking Stamp (Z-DOWN)--</t>
  </si>
  <si>
    <t>20-19347</t>
  </si>
  <si>
    <t>-KD03423-E920/12 JIG</t>
  </si>
  <si>
    <t>-SHAFT AND BUSHING</t>
  </si>
  <si>
    <t>20-19350</t>
  </si>
  <si>
    <t>-PEDAL ARM BLANKING</t>
  </si>
  <si>
    <t>--HL4K BRAKE PEDAL</t>
  </si>
  <si>
    <t>2020-10-07</t>
  </si>
  <si>
    <t>2020-09-09</t>
  </si>
  <si>
    <t>MT143291-HINGE (A) REAR GATE-COM1</t>
  </si>
  <si>
    <t>MT143291-HINGE (A) REAR GATE</t>
  </si>
  <si>
    <t>20-19352</t>
  </si>
  <si>
    <t>-RIVET JIG BASE</t>
  </si>
  <si>
    <t>-KD03892-E732/03 JIG</t>
  </si>
  <si>
    <t>20-19353</t>
  </si>
  <si>
    <t>-KD02161-E732/E733 JIG</t>
  </si>
  <si>
    <t>2020-07-21</t>
  </si>
  <si>
    <t>-2.3*P6 4LINES:42 HOLES/LINE W500 LOWER DIE (SKD11</t>
  </si>
  <si>
    <t>20-19355</t>
  </si>
  <si>
    <t>-KD04613-Y204</t>
  </si>
  <si>
    <t>KD04613-Y204-1JIG01R1; KD04613-Y206-1JIG02R1; KD04</t>
  </si>
  <si>
    <t>2020-07-24</t>
  </si>
  <si>
    <t>20-19356</t>
  </si>
  <si>
    <t>-KD04628-Y220 JIG 1</t>
  </si>
  <si>
    <t>20-19357</t>
  </si>
  <si>
    <t>-BENDER PRESS FIT JIG</t>
  </si>
  <si>
    <t>20-19358</t>
  </si>
  <si>
    <t>-101538-05-011-00 DIE RING (SKD11 58-60 HRC)</t>
  </si>
  <si>
    <t>-PEDAL ARM INSPECTION JIG</t>
  </si>
  <si>
    <t>--HL4K BRAKE PEDAL (INSPECTION JIGS)</t>
  </si>
  <si>
    <t>2020-09-03</t>
  </si>
  <si>
    <t>-BARAKO BENDING DIE 1 &amp;amp; 2</t>
  </si>
  <si>
    <t>BARAKO BENDING DIE 1&amp; 2--</t>
  </si>
  <si>
    <t>MB167216-PLATE-COM2</t>
  </si>
  <si>
    <t>MB167216-PLATE</t>
  </si>
  <si>
    <t>MB011586-BRACKET-COM2</t>
  </si>
  <si>
    <t>MB011586-BRACKET</t>
  </si>
  <si>
    <t>20-19366</t>
  </si>
  <si>
    <t>-4601 CURLING DIE 1 ( DIE Z-DOWN)</t>
  </si>
  <si>
    <t>--INSPECTION JIG FABRICATION PIPE COMP FRAME MAIN</t>
  </si>
  <si>
    <t>--MAIN ASSY WELDING JIG</t>
  </si>
  <si>
    <t>20-19369</t>
  </si>
  <si>
    <t>50129-KZV-T000-H1-PLATE HANDLE STOPPER-COM1</t>
  </si>
  <si>
    <t>50129-KZV-T000-H1-PLATE HANDLE STOPPER</t>
  </si>
  <si>
    <t>2020-12-22</t>
  </si>
  <si>
    <t>20-19370</t>
  </si>
  <si>
    <t>-KD02167-Y320</t>
  </si>
  <si>
    <t>2020-08-28</t>
  </si>
  <si>
    <t>20-19371</t>
  </si>
  <si>
    <t>-RC82-04-06-0 TRIMMING COVER (S50C)</t>
  </si>
  <si>
    <t>20-19372</t>
  </si>
  <si>
    <t>-CUSHION PAD</t>
  </si>
  <si>
    <t>20-19373</t>
  </si>
  <si>
    <t>-KD03928-E524</t>
  </si>
  <si>
    <t>KD03928-E524-</t>
  </si>
  <si>
    <t>-BRACKET 2-COM1</t>
  </si>
  <si>
    <t>-BRACKET 2</t>
  </si>
  <si>
    <t>2020-11-17</t>
  </si>
  <si>
    <t>2021-01-26</t>
  </si>
  <si>
    <t>20-19376</t>
  </si>
  <si>
    <t>-KD04068-Y222</t>
  </si>
  <si>
    <t>KD04068-Y222-</t>
  </si>
  <si>
    <t>2020-09-15</t>
  </si>
  <si>
    <t>50119-K88R-LC02-20-STAY A-COM1</t>
  </si>
  <si>
    <t>50119-K88R-LC02-20-STAY A</t>
  </si>
  <si>
    <t>20-19378</t>
  </si>
  <si>
    <t>-PY01 Y3 108 3 FLANGE</t>
  </si>
  <si>
    <t>--PY01 Y3 108 3 (NIHO PARTS)</t>
  </si>
  <si>
    <t>20-19379</t>
  </si>
  <si>
    <t>-100924-01-104-03 TRIMMING DIE DCMX</t>
  </si>
  <si>
    <t>20-19380</t>
  </si>
  <si>
    <t>-12 A ELECTRODE</t>
  </si>
  <si>
    <t>20-19381</t>
  </si>
  <si>
    <t>-0102 JIG</t>
  </si>
  <si>
    <t>20-19382</t>
  </si>
  <si>
    <t>-GV60-38 2ND PIERCING (SKD11 58-60 HRC)</t>
  </si>
  <si>
    <t>20-19383</t>
  </si>
  <si>
    <t>-KD04068-R489</t>
  </si>
  <si>
    <t>52413-38F11-PLATE PRTCTR FTG INNER-COM2</t>
  </si>
  <si>
    <t>52413-38F11-PLATE PRTCTR FTG INNER</t>
  </si>
  <si>
    <t>2021-01-06</t>
  </si>
  <si>
    <t>20-19385</t>
  </si>
  <si>
    <t>-KD047037-Y124 PP</t>
  </si>
  <si>
    <t>20-19386</t>
  </si>
  <si>
    <t>-KSW BODY BLANKING</t>
  </si>
  <si>
    <t>--KSW BODY BLANKING, TGG BODY (CUTTING &amp; PIERCING)</t>
  </si>
  <si>
    <t>2020-08-27</t>
  </si>
  <si>
    <t>20-19387</t>
  </si>
  <si>
    <t>20-19388</t>
  </si>
  <si>
    <t>-KD02168-R142</t>
  </si>
  <si>
    <t>20-19389</t>
  </si>
  <si>
    <t>-TGG CUT/PIERCE DIE (NEW DIE)</t>
  </si>
  <si>
    <t>--TGG BODY CUT &amp; PIERCE DIE</t>
  </si>
  <si>
    <t>2020-11-16</t>
  </si>
  <si>
    <t>-PUNCH (SKD11 58-60 HRC)</t>
  </si>
  <si>
    <t>2020-09-29</t>
  </si>
  <si>
    <t>2020-10-21</t>
  </si>
  <si>
    <t>20-19391</t>
  </si>
  <si>
    <t>-TGG CUT/PIERCE DIE (DIE REPAIR)</t>
  </si>
  <si>
    <t>20-19392</t>
  </si>
  <si>
    <t>-16 CURVE LONG Dia.8.0</t>
  </si>
  <si>
    <t>20-19393</t>
  </si>
  <si>
    <t>-298-2 CUTTING DIE (ASSAB PM23 61-63 HRC)</t>
  </si>
  <si>
    <t>-SEPARATOR #2</t>
  </si>
  <si>
    <t>2020-11-13</t>
  </si>
  <si>
    <t>-BLOCK 7 MA2 (S50C)</t>
  </si>
  <si>
    <t>-MKTA</t>
  </si>
  <si>
    <t>2020-08-17</t>
  </si>
  <si>
    <t>-K81 PIPE COMP MAIN ASSY JIG 01 BRACKET 001 (S50C)</t>
  </si>
  <si>
    <t>-K81 PIPE COMP MAIN ASSY JIG BRACKET</t>
  </si>
  <si>
    <t>-MKTA PIVOT COMP MAIN ASSY JIG 01 BASE 004 (S50C)</t>
  </si>
  <si>
    <t>-MKTA PIVOT COMP MAIN ASSY JIG</t>
  </si>
  <si>
    <t>B6H-F1246-00-#1 REINF.,-COM3</t>
  </si>
  <si>
    <t>B6H-F1246-00-#1 REINF.,</t>
  </si>
  <si>
    <t>2021-01-22</t>
  </si>
  <si>
    <t>20-19398</t>
  </si>
  <si>
    <t>-22JBO STAY MUF COVER NO.5 BENDING DIE 1&amp;2 (TANDEM DIE) REPAIR</t>
  </si>
  <si>
    <t>SUZUKI 22JBO--</t>
  </si>
  <si>
    <t>0002-3.0XP6 8LINES; 42 HOLES/LINE W500 LOWER DIE (SKD11</t>
  </si>
  <si>
    <t>20-19400</t>
  </si>
  <si>
    <t>-101436-08-034-00 DIE HOLDER FOR U CASE TA.D #1 (SK</t>
  </si>
  <si>
    <t>2020-08-20</t>
  </si>
  <si>
    <t>20-19401</t>
  </si>
  <si>
    <t>-YT11276-X140</t>
  </si>
  <si>
    <t>-LOCK PLATE-COM1</t>
  </si>
  <si>
    <t>-LOCK PLATE</t>
  </si>
  <si>
    <t>2020-09-07</t>
  </si>
  <si>
    <t>5230D229-BRKT,I/P SIDE-</t>
  </si>
  <si>
    <t>5230D229-BRKT,I/P SIDE</t>
  </si>
  <si>
    <t>B6H-F1141-00-#1 REINF., 1-COM5</t>
  </si>
  <si>
    <t>B6H-F1141-00-#1 REINF., 1</t>
  </si>
  <si>
    <t>-BENCH EAR-COM1</t>
  </si>
  <si>
    <t>-BENCH EAR</t>
  </si>
  <si>
    <t>2020-08-24</t>
  </si>
  <si>
    <t>-CUTTING 1 (SKD11 58-60 HRC)</t>
  </si>
  <si>
    <t>20-19407</t>
  </si>
  <si>
    <t>-KD04068-R450/07</t>
  </si>
  <si>
    <t>-MB701569 GARNISH TRIM DIE</t>
  </si>
  <si>
    <t>--GARNISH TRIM DIE</t>
  </si>
  <si>
    <t>20-19409</t>
  </si>
  <si>
    <t>-001 BASE PLATE</t>
  </si>
  <si>
    <t>-BOLSTER PLATE</t>
  </si>
  <si>
    <t>2020-08-26</t>
  </si>
  <si>
    <t>20-19411</t>
  </si>
  <si>
    <t>-101538-08-016-14 PUNCH (SHORT) (SKD11 58-60 HRC)</t>
  </si>
  <si>
    <t>20-19412</t>
  </si>
  <si>
    <t>-101538-11-011-04 TRIM DIE SKD11 58-60 HRC</t>
  </si>
  <si>
    <t>20-19413</t>
  </si>
  <si>
    <t>-101538-11-050-01 TRIM DIE SKD11 58-60 HRC</t>
  </si>
  <si>
    <t>-.B65-F1191-00_DOWN TUBE,1 BEND ROLL SET</t>
  </si>
  <si>
    <t>--B6H1</t>
  </si>
  <si>
    <t>2020-09-01</t>
  </si>
  <si>
    <t>20-19415</t>
  </si>
  <si>
    <t>-KD04064-Y596-1</t>
  </si>
  <si>
    <t>-MKWA-MP2-P001</t>
  </si>
  <si>
    <t>--MKWA-MP2-K001</t>
  </si>
  <si>
    <t>-V-BLOCK</t>
  </si>
  <si>
    <t>20-19418</t>
  </si>
  <si>
    <t>-KD02160-Y118 SLIDE CORE</t>
  </si>
  <si>
    <t>2020-11-18</t>
  </si>
  <si>
    <t>20-19419</t>
  </si>
  <si>
    <t>-#77 CUT &amp;amp; DRAW PUNCH (SKD11 58-60 HRC)</t>
  </si>
  <si>
    <t>-#77 CUT &amp; DRAW PUNCH</t>
  </si>
  <si>
    <t>20-19421</t>
  </si>
  <si>
    <t>-LOWER DIE</t>
  </si>
  <si>
    <t>2020-09-10</t>
  </si>
  <si>
    <t>2020-09-16</t>
  </si>
  <si>
    <t>-BRACAKET 1-A-COM4</t>
  </si>
  <si>
    <t>-BRACAKET 1-A</t>
  </si>
  <si>
    <t>20-19423</t>
  </si>
  <si>
    <t>-PIPE LOWER CROSS-</t>
  </si>
  <si>
    <t>-PIPE LOWER CROSS</t>
  </si>
  <si>
    <t>20-19424</t>
  </si>
  <si>
    <t>-PUNCH 8.15 X 65 (SKH51 61-63 HRC) (TICN)</t>
  </si>
  <si>
    <t>20-19425</t>
  </si>
  <si>
    <t>-KD04625-Y135 (03) JIG 1</t>
  </si>
  <si>
    <t>KD04625-Y135-SRU JIGS</t>
  </si>
  <si>
    <t>2020-10-14</t>
  </si>
  <si>
    <t>2020-10-16</t>
  </si>
  <si>
    <t>2020-10-15</t>
  </si>
  <si>
    <t>20-19426</t>
  </si>
  <si>
    <t>-KD04614-Y350 (03) JIG 1</t>
  </si>
  <si>
    <t>20-19427</t>
  </si>
  <si>
    <t>-KD04628 Y240 (05) JIG 1</t>
  </si>
  <si>
    <t>20-19428</t>
  </si>
  <si>
    <t>-KD04619-Y025/Y200 (03) JIG 1</t>
  </si>
  <si>
    <t>20-19429</t>
  </si>
  <si>
    <t>-KD04625-Y280 (03) JIG 1</t>
  </si>
  <si>
    <t>20-19430</t>
  </si>
  <si>
    <t>-KD04625-Y335 (02) JIG 1</t>
  </si>
  <si>
    <t>20-19431</t>
  </si>
  <si>
    <t>-16 CURVE MED 8</t>
  </si>
  <si>
    <t>20-19432</t>
  </si>
  <si>
    <t>-#124 GUIDE SLEEVE (SKD11 58-60 HRC)</t>
  </si>
  <si>
    <t>BARAKO BENDING DIE--</t>
  </si>
  <si>
    <t>2021-01-07</t>
  </si>
  <si>
    <t>20-19434</t>
  </si>
  <si>
    <t>-KD02167-Y328 MO</t>
  </si>
  <si>
    <t>KD02167-Y328 (05) SHAFT--</t>
  </si>
  <si>
    <t>20-19435</t>
  </si>
  <si>
    <t>-PIPE SPNSN 1 MANDREL LH (SKD11 58-60 HRC)</t>
  </si>
  <si>
    <t>-PIPE SPNSN 1 MANDREL LH/RH</t>
  </si>
  <si>
    <t>-MKTA MAIN ASSEMBLY JIG_01_BLOCK_018_LH (S50C)</t>
  </si>
  <si>
    <t>20-19440</t>
  </si>
  <si>
    <t>-TY310-34T-0118 (SKS3 50-55 HRC)</t>
  </si>
  <si>
    <t>2020-09-18</t>
  </si>
  <si>
    <t>20-19441</t>
  </si>
  <si>
    <t>-HS01-107-0000 3 CAVITY DIE CAST</t>
  </si>
  <si>
    <t>DIE CAST HS01-107-0000--</t>
  </si>
  <si>
    <t>2020-10-13</t>
  </si>
  <si>
    <t>20-19442</t>
  </si>
  <si>
    <t>KD04613-Y238 (10)-CAM BLOCK-</t>
  </si>
  <si>
    <t>KD04613-Y238 (10)-CAM BLOCK</t>
  </si>
  <si>
    <t>20-19443</t>
  </si>
  <si>
    <t>-KD50001-0043</t>
  </si>
  <si>
    <t>20-19444</t>
  </si>
  <si>
    <t>-0102 GONOGO GAUGE( HPM1)</t>
  </si>
  <si>
    <t>20-19445</t>
  </si>
  <si>
    <t>KD03869-Y522 (REV. 04) TRIAL</t>
  </si>
  <si>
    <t>KD03869-Y522 (REV. 04)-</t>
  </si>
  <si>
    <t>20-19446</t>
  </si>
  <si>
    <t>-KD04625 Y155 (03) JIG1</t>
  </si>
  <si>
    <t>KD04625-Y155-SRU JIGS</t>
  </si>
  <si>
    <t>2020-10-01</t>
  </si>
  <si>
    <t>20-19447</t>
  </si>
  <si>
    <t>-KD04625 Y305 (05) JIG 1</t>
  </si>
  <si>
    <t>KD04625-Y305-SRU JIGS</t>
  </si>
  <si>
    <t>20-19448</t>
  </si>
  <si>
    <t>-KD04628 Y172-Y174 (02) JIG 1</t>
  </si>
  <si>
    <t>SRU JIGS</t>
  </si>
  <si>
    <t>20-19449</t>
  </si>
  <si>
    <t>KD04614-Y155 / KD04625-Y298-SRU JIG</t>
  </si>
  <si>
    <t>20-19450</t>
  </si>
  <si>
    <t>-KD04625-Y530 (02) JIG 1</t>
  </si>
  <si>
    <t>KD04625-Y530 (02)-GUIDE2</t>
  </si>
  <si>
    <t>20-19451</t>
  </si>
  <si>
    <t>-KD04625-Y538 (03) JIG 1</t>
  </si>
  <si>
    <t>KD04625-Y538 (03)-GUIDE3</t>
  </si>
  <si>
    <t>20-19452</t>
  </si>
  <si>
    <t>-KD04625-Y540 (03) JIG 1</t>
  </si>
  <si>
    <t>KD04625-Y540 (03)-GUIDE4</t>
  </si>
  <si>
    <t>20-19453</t>
  </si>
  <si>
    <t>-KD04630-Y570 (02) JIG 1</t>
  </si>
  <si>
    <t>KD04630-Y570 (02)-GUIDE</t>
  </si>
  <si>
    <t>20-19454</t>
  </si>
  <si>
    <t>-KD04613-E240 (02) JIG1</t>
  </si>
  <si>
    <t>KD04613-E240 (02)-SRU JIGS</t>
  </si>
  <si>
    <t>20-19455</t>
  </si>
  <si>
    <t>-KD04618-E252 (01) JIG1</t>
  </si>
  <si>
    <t>KD04618-E252-SRU JIGS</t>
  </si>
  <si>
    <t>20-19456</t>
  </si>
  <si>
    <t>-KD04618-E261 (01) JIG1</t>
  </si>
  <si>
    <t>KD04618-E261 (01)-SRU JIGS</t>
  </si>
  <si>
    <t>2020-10-09</t>
  </si>
  <si>
    <t>20-19457</t>
  </si>
  <si>
    <t>-KD04613-E245 (02) JIG1</t>
  </si>
  <si>
    <t>2020-09-19</t>
  </si>
  <si>
    <t>20-19458</t>
  </si>
  <si>
    <t>-KD04613-E355 (01) JIG1</t>
  </si>
  <si>
    <t>20-19459</t>
  </si>
  <si>
    <t>-KD04618-E251 (01) JIG1</t>
  </si>
  <si>
    <t>KD04618-E251 (01)-SRU JIGS</t>
  </si>
  <si>
    <t>20-19460</t>
  </si>
  <si>
    <t>-KD04618-E262 (01) JIG1</t>
  </si>
  <si>
    <t>-COVER COMP 4501 TRIM DIE 1 (SKD11 58-60 HRC)</t>
  </si>
  <si>
    <t>#4 RESTRIKE/TRIM-Yutaka Parts Order</t>
  </si>
  <si>
    <t>2020-12-18</t>
  </si>
  <si>
    <t>20-19462</t>
  </si>
  <si>
    <t>1001-101436-08-021-01-00  STAMP PUNCH A SKD11 58-60 HRC</t>
  </si>
  <si>
    <t>A-MARKING PUNCH</t>
  </si>
  <si>
    <t>20-19463</t>
  </si>
  <si>
    <t>-KD04107-E810</t>
  </si>
  <si>
    <t>20-19465</t>
  </si>
  <si>
    <t>-LOWER DIE (ALCrN PRO)</t>
  </si>
  <si>
    <t>20-19466</t>
  </si>
  <si>
    <t>-100380-00-220-00 MARKING PUNCH SKD11 58-60 HRC</t>
  </si>
  <si>
    <t>20-19467</t>
  </si>
  <si>
    <t>-SPLIT TYPE SWAGING DIE (DC53 60-61HRC)</t>
  </si>
  <si>
    <t>20-19468</t>
  </si>
  <si>
    <t>-KD04625-E549 (02) JIG1</t>
  </si>
  <si>
    <t>KD04625-E459 (02)-SRU JIGS</t>
  </si>
  <si>
    <t>2020-09-28</t>
  </si>
  <si>
    <t>20-19469</t>
  </si>
  <si>
    <t>302-</t>
  </si>
  <si>
    <t>2SV2 SIDE-FRAME FO--</t>
  </si>
  <si>
    <t>20-19470</t>
  </si>
  <si>
    <t>-12A ELECTRODE</t>
  </si>
  <si>
    <t>-SPOT ASSY</t>
  </si>
  <si>
    <t>20-19471</t>
  </si>
  <si>
    <t>-KD03423-Y407 CENTER PIN (SKD61 53-55 HRC)</t>
  </si>
  <si>
    <t>-PLATE</t>
  </si>
  <si>
    <t>20-19472</t>
  </si>
  <si>
    <t>KD04628-Y533 (03)-COVER L-</t>
  </si>
  <si>
    <t>KD04628-Y533 (03)-COVER L</t>
  </si>
  <si>
    <t>20-19473</t>
  </si>
  <si>
    <t>-2 STIFFENER PLATE-COM3</t>
  </si>
  <si>
    <t>-2 STIFFENER PLATE</t>
  </si>
  <si>
    <t>20-19476</t>
  </si>
  <si>
    <t>-KD04067-E960 (05)</t>
  </si>
  <si>
    <t>KD04037-E960-New Jig</t>
  </si>
  <si>
    <t>20-19477</t>
  </si>
  <si>
    <t>-Dia. 3.0 ENDMILL</t>
  </si>
  <si>
    <t>20-19478</t>
  </si>
  <si>
    <t>50610-K88R-LC02-20-BAR, STEP-</t>
  </si>
  <si>
    <t>50610-K88R-LC02-20-BAR, STEP</t>
  </si>
  <si>
    <t>20-19479</t>
  </si>
  <si>
    <t>-KD04625-Y545 (01) JIG 1</t>
  </si>
  <si>
    <t>SRU JIG</t>
  </si>
  <si>
    <t>20-19480</t>
  </si>
  <si>
    <t>-RC82-04-08-0 (SKD11 58-60 HRC)</t>
  </si>
  <si>
    <t>20-19481</t>
  </si>
  <si>
    <t>-M9AC3-1 (S50C)</t>
  </si>
  <si>
    <t>20-19482</t>
  </si>
  <si>
    <t>-KPYZ STAY MUFF COVER A(PIERCE/BEND)</t>
  </si>
  <si>
    <t>KPYZ STAY MUFF COVER A (PIERCE/BEND)--</t>
  </si>
  <si>
    <t>2020-10-05</t>
  </si>
  <si>
    <t>2020-10-23</t>
  </si>
  <si>
    <t>20-19483</t>
  </si>
  <si>
    <t>-KSW STAY A MUFF COVER (PIERCE/BEND)</t>
  </si>
  <si>
    <t>KSW STAY A MUFF COVER (PIERCE/BEND)--</t>
  </si>
  <si>
    <t>-DFP-MVL-CLH #8-002 ( 5/7 )</t>
  </si>
  <si>
    <t>2021-03-15</t>
  </si>
  <si>
    <t>20-19485</t>
  </si>
  <si>
    <t>KD02160-Y111-PULLEY (2 CAVITY)-</t>
  </si>
  <si>
    <t>KD02160-Y111-PULLEY (2 CAVITY)</t>
  </si>
  <si>
    <t>20-19486</t>
  </si>
  <si>
    <t>-(7.0XP17.4) 2LINES 27 HOLES/LINE; W330 LOWER DIE (</t>
  </si>
  <si>
    <t>20-19487</t>
  </si>
  <si>
    <t>-KD04064-Y598 BRACKET</t>
  </si>
  <si>
    <t>20-19488</t>
  </si>
  <si>
    <t>MKTA PIPE CROSS UPPER, MKTA PIPE CROSS L--</t>
  </si>
  <si>
    <t>MKTA PIPE CROSS UPPER, MKTA PIPE CROSS L-</t>
  </si>
  <si>
    <t>20-19489</t>
  </si>
  <si>
    <t>-CROSS MEMBER 61141-22J00-</t>
  </si>
  <si>
    <t>-CROSS MEMBER 61141-22J00</t>
  </si>
  <si>
    <t>20-19491</t>
  </si>
  <si>
    <t>-BOLSTER (REPAIR)</t>
  </si>
  <si>
    <t>2020-10-12</t>
  </si>
  <si>
    <t>20-19492</t>
  </si>
  <si>
    <t>-DIA 4.0 ENDMILL</t>
  </si>
  <si>
    <t>20-19493</t>
  </si>
  <si>
    <t>-PROGRESIVE DIE</t>
  </si>
  <si>
    <t>PROGRESSIVE DIE--</t>
  </si>
  <si>
    <t>-301 VALVE 1222 VALVE PIN TIP (DH31-EX 53-55 HRC)</t>
  </si>
  <si>
    <t>2020-11-11</t>
  </si>
  <si>
    <t>20-19496</t>
  </si>
  <si>
    <t>-104 UPPER PUNCH (SKD11 58-60 HRC)</t>
  </si>
  <si>
    <t>20-19497</t>
  </si>
  <si>
    <t>-EHSF2-118.36-P0.80-N60 EJECTOR PIN</t>
  </si>
  <si>
    <t>20-19498</t>
  </si>
  <si>
    <t>-0001 GONOGO GAUGE</t>
  </si>
  <si>
    <t>20-19499</t>
  </si>
  <si>
    <t>-093510-ASSY MAIN COMP</t>
  </si>
  <si>
    <t>093510-ASSY MAIN COMP--</t>
  </si>
  <si>
    <t>2020-12-14</t>
  </si>
  <si>
    <t>20-19500</t>
  </si>
  <si>
    <t>-KD04630-R911 (01)</t>
  </si>
  <si>
    <t>20-19501</t>
  </si>
  <si>
    <t>-50249-MKTA-D000-H1 PIPE LOWER CROSS COMP</t>
  </si>
  <si>
    <t>50249-MKTA-D000-H1 PIPE LOWER CROSS COMP-INSPECTIO</t>
  </si>
  <si>
    <t>20-19502</t>
  </si>
  <si>
    <t>-50249-MKTA-D000-XA PIPE LOWER CROSS</t>
  </si>
  <si>
    <t>50249-MKTA-D000-XA PIPE LOWER CROSS-WELDING SUB AS</t>
  </si>
  <si>
    <t>20-19503</t>
  </si>
  <si>
    <t>-50249-MKTA-D000-XA PIPE LOWER CROSS  WELDING SUB ASSY 2</t>
  </si>
  <si>
    <t>20-19504</t>
  </si>
  <si>
    <t>-50249-MKTA-D000-XA PIPE LOWER CROSS WELDING SUB ASSY 3</t>
  </si>
  <si>
    <t>20-19505</t>
  </si>
  <si>
    <t>-50249-MKTA-D000-XA PIPE LOWER CROSS WELDING SUB ASSY 4</t>
  </si>
  <si>
    <t>20-19506</t>
  </si>
  <si>
    <t>-50249-MKTA-D000-XA PIPE LOWER CROSS WELDING SUB ASSY 5</t>
  </si>
  <si>
    <t>20-19507</t>
  </si>
  <si>
    <t>18120-RPY-G000--</t>
  </si>
  <si>
    <t>2020-11-23</t>
  </si>
  <si>
    <t>2020-11-20</t>
  </si>
  <si>
    <t>20-19508</t>
  </si>
  <si>
    <t>-50248-MKTA-D001-H1 PIPE CROSS UPPER WELDING SUB ASSY 1</t>
  </si>
  <si>
    <t>50248-MKTA-D001-H1 PIPE CROSS UPPER-WELDING SUB AS</t>
  </si>
  <si>
    <t>20-19509</t>
  </si>
  <si>
    <t>-50248-MKTA-D001-H1 PIPE CROSS UPPER WELDING SUB ASSY 4</t>
  </si>
  <si>
    <t>20-19510</t>
  </si>
  <si>
    <t>-50248-MKTA-D001-H1 PIPE CROSS UPPER WELDING SUB ASSY 3</t>
  </si>
  <si>
    <t>20-19511</t>
  </si>
  <si>
    <t>-0248-MKTA-D001-H1 PIPE CROSS UPPER WELDING SUB ASSY 2</t>
  </si>
  <si>
    <t>20-19512</t>
  </si>
  <si>
    <t>18181-6MAA-J000 COVER COMP. CONV | #1. DRAW1</t>
  </si>
  <si>
    <t>2020-11-19</t>
  </si>
  <si>
    <t>20-19513</t>
  </si>
  <si>
    <t>-KD04071-Y156 (01)</t>
  </si>
  <si>
    <t>-TLAX BODY RH BASE PLATE REPAIR CURL 2 (Z-DOWN)</t>
  </si>
  <si>
    <t>18310-TLAX-ZZ10-Y1-4000, 18320-TLAX-ZZ10-Y1-4000--</t>
  </si>
  <si>
    <t>2021-01-08</t>
  </si>
  <si>
    <t>2021-01-20</t>
  </si>
  <si>
    <t>-TLAX BODY LH 3D DESIGN CURL 3</t>
  </si>
  <si>
    <t>20-19516</t>
  </si>
  <si>
    <t>-137 CUT DRAW GUIDE  (SKD11 58-60 HRC)</t>
  </si>
  <si>
    <t>20-19517</t>
  </si>
  <si>
    <t>-KD04618-Y210 (05) JIG 1</t>
  </si>
  <si>
    <t>KD04618-Y210 (05)-SRU JIGS</t>
  </si>
  <si>
    <t>20-19518</t>
  </si>
  <si>
    <t>-KD04619-Y211 (07) JIG1</t>
  </si>
  <si>
    <t>KD04619-Y211 (07)-SRU JIGS</t>
  </si>
  <si>
    <t>2020-10-19</t>
  </si>
  <si>
    <t>20-19519</t>
  </si>
  <si>
    <t>-KD04619-Y240 (04) JIG1</t>
  </si>
  <si>
    <t>KD04619-Y240 (04)-SRU JIGS</t>
  </si>
  <si>
    <t>20-19520</t>
  </si>
  <si>
    <t>-KD04619-Y310 (04) JIG 1</t>
  </si>
  <si>
    <t>KD04619-Y310 (04)-SRU JIGS</t>
  </si>
  <si>
    <t>20-19521</t>
  </si>
  <si>
    <t>-KD04613-Y201 (07) JIG 1</t>
  </si>
  <si>
    <t>KD04613-Y201 (07)-SRU JIGS</t>
  </si>
  <si>
    <t>20-19522</t>
  </si>
  <si>
    <t>-KD04613-Y250 (04) JIG 1</t>
  </si>
  <si>
    <t>KD04613-Y250 (04)-SRU JIGS</t>
  </si>
  <si>
    <t>20-19523</t>
  </si>
  <si>
    <t>-KD04619-Y330 (05) JIG 1</t>
  </si>
  <si>
    <t>KD04619-Y330 (05)-SRU JIGS</t>
  </si>
  <si>
    <t>20-19524</t>
  </si>
  <si>
    <t>-KD04628-Y460 (03) JIG 1</t>
  </si>
  <si>
    <t>KD04628-Y460 (03)-SRU JIGS</t>
  </si>
  <si>
    <t>20-19525</t>
  </si>
  <si>
    <t>-KD04628-Y380 (03) JIG 1</t>
  </si>
  <si>
    <t>KD04628-Y380 (03)-SRU JIGS</t>
  </si>
  <si>
    <t>20-19526</t>
  </si>
  <si>
    <t>-KD04628-Y375  (01) JIG 1</t>
  </si>
  <si>
    <t>KD04628-Y375 (01)-SRU JIGS</t>
  </si>
  <si>
    <t>20-19527</t>
  </si>
  <si>
    <t>-KD04628-Y360  (02) JIG 1</t>
  </si>
  <si>
    <t>KD04628-Y360 (02)-SRU JIGS</t>
  </si>
  <si>
    <t>20-19528</t>
  </si>
  <si>
    <t>-KD04628-Y320 (04) JIG 1</t>
  </si>
  <si>
    <t>KD04628-Y320 (04)-SRU JIGS</t>
  </si>
  <si>
    <t>20-19529</t>
  </si>
  <si>
    <t>-KD04625-E551 (03) JIG 1</t>
  </si>
  <si>
    <t>KD04625-E551 (03)-SRU JIGS</t>
  </si>
  <si>
    <t>20-19530</t>
  </si>
  <si>
    <t>-KD04625-E685 (04) JIG 1</t>
  </si>
  <si>
    <t>KD04625-E685 (04)-SRU JIGS</t>
  </si>
  <si>
    <t>20-19533</t>
  </si>
  <si>
    <t>-KD04630-Y381 (04) JIG 1</t>
  </si>
  <si>
    <t>KD04630-Y381 (04)-SRU JIGS</t>
  </si>
  <si>
    <t>2020-10-29</t>
  </si>
  <si>
    <t>20-19534</t>
  </si>
  <si>
    <t>-KD04630-Y550 (06) JIG 1</t>
  </si>
  <si>
    <t>KD04630-Y550 (06)-SRU JIGS</t>
  </si>
  <si>
    <t>20-19535</t>
  </si>
  <si>
    <t>-KD04467-Y593 (04) BEND 1</t>
  </si>
  <si>
    <t>KD04467-Y593 (04)-ECO</t>
  </si>
  <si>
    <t>20-19536</t>
  </si>
  <si>
    <t>-HS01-KA3-7120 DIE CAST (CAV #33,34,35)</t>
  </si>
  <si>
    <t>KA3 FOR RE-MACHINING CAV NO. 33, 34, 35--</t>
  </si>
  <si>
    <t>20-19537</t>
  </si>
  <si>
    <t>-KD04085-E102 INSPECTION JIG (REV0)</t>
  </si>
  <si>
    <t>KD040585-E150-</t>
  </si>
  <si>
    <t>20-19538</t>
  </si>
  <si>
    <t>-KD04619-Y020 (07) JIG 1</t>
  </si>
  <si>
    <t>KD04619-Y020 (07)-SRU JIGS</t>
  </si>
  <si>
    <t>20-19539</t>
  </si>
  <si>
    <t>-KD04625-Y295 (01) JIG 1</t>
  </si>
  <si>
    <t>KD04625-Y295 (01)-SRU JIGS</t>
  </si>
  <si>
    <t>20-19540</t>
  </si>
  <si>
    <t>-KD04628-Y400 (01) JIG 1</t>
  </si>
  <si>
    <t>KD04628-Y400 (01)-SRU JIGS</t>
  </si>
  <si>
    <t>20-19541</t>
  </si>
  <si>
    <t>-67RO PIPE BODY UPPER DIE DRAW 2 (OM ALLOY OM33F)</t>
  </si>
  <si>
    <t>2020-12-03</t>
  </si>
  <si>
    <t>20-19542</t>
  </si>
  <si>
    <t>-KD03892-E312 (02)</t>
  </si>
  <si>
    <t>50101-MJP-G500-22-PLATE, HNDL STOP-</t>
  </si>
  <si>
    <t>50101-MJP-G500-22-PLATE, HNDL STOP</t>
  </si>
  <si>
    <t>2020-10-26</t>
  </si>
  <si>
    <t>50106-MLBA-D000-20--</t>
  </si>
  <si>
    <t>50106-MLBA-D000-20-</t>
  </si>
  <si>
    <t>20-19546</t>
  </si>
  <si>
    <t>-COVER COMP 4501 TRIM DIE 1</t>
  </si>
  <si>
    <t>#4 RESTRIKE/TRIM--</t>
  </si>
  <si>
    <t>2020-11-06</t>
  </si>
  <si>
    <t>2020-12-10</t>
  </si>
  <si>
    <t>20-19547</t>
  </si>
  <si>
    <t>1009-KNOCKOUT</t>
  </si>
  <si>
    <t>20-19549</t>
  </si>
  <si>
    <t>-TLAX FR LEFT BUTTON DIE</t>
  </si>
  <si>
    <t>20-19550</t>
  </si>
  <si>
    <t>-4G40 PP DIE CAST</t>
  </si>
  <si>
    <t>2020-10-27</t>
  </si>
  <si>
    <t>20-19551</t>
  </si>
  <si>
    <t>2020-11-03</t>
  </si>
  <si>
    <t>20-19552</t>
  </si>
  <si>
    <t>-HS01-040-0004 DIE PLATE 9SKD11 58-60 HRC)</t>
  </si>
  <si>
    <t>20-19553</t>
  </si>
  <si>
    <t>-MOVABLE SIDE CORE 300TON</t>
  </si>
  <si>
    <t>20-19554</t>
  </si>
  <si>
    <t>-F16</t>
  </si>
  <si>
    <t>KD02166-E190-</t>
  </si>
  <si>
    <t>20-19555</t>
  </si>
  <si>
    <t>-MANDREL 40X25 (SKD11 58-60 HRC)</t>
  </si>
  <si>
    <t>-MANDREL, BEND ROLL</t>
  </si>
  <si>
    <t>20-19556</t>
  </si>
  <si>
    <t>-101615-07-017-00 HEAD PUNCH (SKD11 58-60 HRC)</t>
  </si>
  <si>
    <t>EXP--</t>
  </si>
  <si>
    <t>20-19557</t>
  </si>
  <si>
    <t>KD30564-Y514 (03)-CABINET BASE3-COM1</t>
  </si>
  <si>
    <t>KD30564-Y514 (03)-CABINET BASE3</t>
  </si>
  <si>
    <t>2021-01-11</t>
  </si>
  <si>
    <t>2020-11-26</t>
  </si>
  <si>
    <t>KD30564-Y530 (01)-LOCK SPACE-</t>
  </si>
  <si>
    <t>KD30564-Y530 (01)-LOCK SPACE</t>
  </si>
  <si>
    <t>24701-MLBA-D001-20-ARM-COM2</t>
  </si>
  <si>
    <t>24701-MLBA-D001-20-ARM</t>
  </si>
  <si>
    <t>20-19559</t>
  </si>
  <si>
    <t>-LEVER SHIFT DIE (SKD11 58-60 HRC)</t>
  </si>
  <si>
    <t>20-19560</t>
  </si>
  <si>
    <t>-67R0 DRAW 5 PIERCING (SKD11 58-60 HRC)</t>
  </si>
  <si>
    <t>2020-11-27</t>
  </si>
  <si>
    <t>20-19561</t>
  </si>
  <si>
    <t>-GA80-32 TRIMMING COVER (S50C)</t>
  </si>
  <si>
    <t>-RC71-04-02-0 (SKD11 58-60 HRC)</t>
  </si>
  <si>
    <t>20-19562</t>
  </si>
  <si>
    <t>-KD04630-E132 (01) JIG 1</t>
  </si>
  <si>
    <t>KD04630-E132 (01)-SRU JIGS</t>
  </si>
  <si>
    <t>20-19563</t>
  </si>
  <si>
    <t>-KD50001-0043/RWK</t>
  </si>
  <si>
    <t>KD50001-0043/RWK-</t>
  </si>
  <si>
    <t>2020-11-04</t>
  </si>
  <si>
    <t>50108-MLBA-D000-20--</t>
  </si>
  <si>
    <t>50108-MLBA-D000-20-</t>
  </si>
  <si>
    <t>-YS4X7-0000 (SHAVING DIE)</t>
  </si>
  <si>
    <t>YS4X7-0000 (SHAVING DIE)--</t>
  </si>
  <si>
    <t>20-19569</t>
  </si>
  <si>
    <t>-YS4X7-0000</t>
  </si>
  <si>
    <t>20-19570</t>
  </si>
  <si>
    <t>-KD04107-E810/RWK</t>
  </si>
  <si>
    <t>20-19571</t>
  </si>
  <si>
    <t>-KD50001-0043/RWK/02</t>
  </si>
  <si>
    <t>-67R0 #201 KNOCKOUT PUNCH (SKD11 58-60 HRC)</t>
  </si>
  <si>
    <t>20-19573</t>
  </si>
  <si>
    <t>-PLATE A/L 50119-MFS-3000 DIE PUNCH</t>
  </si>
  <si>
    <t>20-19574</t>
  </si>
  <si>
    <t>-52117-KP6-7100 PATCH SWING ARM DIE INSERT</t>
  </si>
  <si>
    <t>2020-12-02</t>
  </si>
  <si>
    <t>20-19575</t>
  </si>
  <si>
    <t>-0101 JIG BASE</t>
  </si>
  <si>
    <t>20-19576</t>
  </si>
  <si>
    <t>-KD04613-Y232 (01)</t>
  </si>
  <si>
    <t>-SRU JIG</t>
  </si>
  <si>
    <t>20-19577</t>
  </si>
  <si>
    <t>-KD03928-E334 MULTI RIVET JIG</t>
  </si>
  <si>
    <t>KD03928-E334-</t>
  </si>
  <si>
    <t>20-19578</t>
  </si>
  <si>
    <t>-YT11320-W101</t>
  </si>
  <si>
    <t>20-19579</t>
  </si>
  <si>
    <t>-TGSX CURL 1 PUNCH (SKD11 58~60 HRC)</t>
  </si>
  <si>
    <t>-TGSX CURLING 1 PUNCH</t>
  </si>
  <si>
    <t>BASE-JETS-COM4</t>
  </si>
  <si>
    <t>BASE-JETS</t>
  </si>
  <si>
    <t>20-19581</t>
  </si>
  <si>
    <t>-PE10067-X001 WEIGHT JIG</t>
  </si>
  <si>
    <t>PE10067-X001-</t>
  </si>
  <si>
    <t>20-19582</t>
  </si>
  <si>
    <t>-101615-06-017-00 HEAD PUNCH (SKD1158-60 HRC)</t>
  </si>
  <si>
    <t>20-19583</t>
  </si>
  <si>
    <t>-#0306 RESTRIKE DIE (SKD11 58-60 HRC) (AlCrN PRO)</t>
  </si>
  <si>
    <t>-RESTRIKE PUNCH</t>
  </si>
  <si>
    <t>2021-02-20</t>
  </si>
  <si>
    <t>20-19585</t>
  </si>
  <si>
    <t>-KD04630-Y570 JIG 1</t>
  </si>
  <si>
    <t>KD04630-Y570-SRU JIG</t>
  </si>
  <si>
    <t>20-19586</t>
  </si>
  <si>
    <t>-HS01-107-0000 (SHAVING DIE)</t>
  </si>
  <si>
    <t>HS01-107-0000  (SHAVING DIE)-SHAVING DIE</t>
  </si>
  <si>
    <t>20-19587</t>
  </si>
  <si>
    <t>-KD03570-E165/03 MULTI RIVET JIG</t>
  </si>
  <si>
    <t>20-19588</t>
  </si>
  <si>
    <t>-PUNCH HOLDER PLATE (S50C)</t>
  </si>
  <si>
    <t>-21-4886602-7-0800 BRACKET</t>
  </si>
  <si>
    <t>-WIPER</t>
  </si>
  <si>
    <t>-WIPER MAIN PIPE (TIGER BRONZE)</t>
  </si>
  <si>
    <t>2020-12-16</t>
  </si>
  <si>
    <t>2020-12-17</t>
  </si>
  <si>
    <t>2020-12-21</t>
  </si>
  <si>
    <t>20-19590</t>
  </si>
  <si>
    <t>-BEND ROLL  (SKD11 58-60 HRC)</t>
  </si>
  <si>
    <t>2020-11-28</t>
  </si>
  <si>
    <t>KD04614-Y158(01)-LEAF SPRING-</t>
  </si>
  <si>
    <t>KD04614-Y158(01)-LEAF SPRING</t>
  </si>
  <si>
    <t>KD04614-Y456(02)-BRACKET-</t>
  </si>
  <si>
    <t>KD04614-Y456(02)-BRACKET</t>
  </si>
  <si>
    <t>KD04619-Y150-FRAME-COM3</t>
  </si>
  <si>
    <t>KD04619-Y150-FRAME</t>
  </si>
  <si>
    <t>2020-11-30</t>
  </si>
  <si>
    <t>KD04614-Y455-BRACKET-COM3</t>
  </si>
  <si>
    <t>KD04614-Y455-BRACKET</t>
  </si>
  <si>
    <t>2020-11-25</t>
  </si>
  <si>
    <t>--PUNCH &amp; DIE</t>
  </si>
  <si>
    <t>-TLAX BODY R 1010 DIE INSERT (SKD11 58-60 HRC)</t>
  </si>
  <si>
    <t>-TLAX BODY (Parts order)</t>
  </si>
  <si>
    <t>2021-02-15</t>
  </si>
  <si>
    <t>20-19598</t>
  </si>
  <si>
    <t>-KD04646-Y010A  (SUS440C)</t>
  </si>
  <si>
    <t>-MASS PRODUCTION</t>
  </si>
  <si>
    <t>20-19599</t>
  </si>
  <si>
    <t>-Ø3XP6 (4 LINES; 25 HOLES/LINE W250 (DIE SET)</t>
  </si>
  <si>
    <t>Ø3XP6 (4 LINES; 25 HOLES/LINE W250 (DIE SET)--</t>
  </si>
  <si>
    <t>-101072-09-010-00 TRIMMING PUNCH (SKD11 58-60 HRC)</t>
  </si>
  <si>
    <t>-WM07C YOKE TA.D</t>
  </si>
  <si>
    <t>51851-09L10-BRACKET LOWER-COM2</t>
  </si>
  <si>
    <t>51851-09L10-BRACKET LOWER</t>
  </si>
  <si>
    <t>2020-12-01</t>
  </si>
  <si>
    <t>-102183-08-017-01</t>
  </si>
  <si>
    <t>#817-1 HEAD PUNCH-WR19C-015 YOKE TA.D</t>
  </si>
  <si>
    <t>20-19603</t>
  </si>
  <si>
    <t>-RC677-06-01-0 PILOT (SKD11 58-60 HRC)</t>
  </si>
  <si>
    <t>PUNCH-PUNCH &amp; DIE</t>
  </si>
  <si>
    <t>-TRIAL AND TESTING (SERVICE CHARGE FOR FIRST 2HRS)</t>
  </si>
  <si>
    <t>-INSTALLATION &amp; TESTING TRIAL</t>
  </si>
  <si>
    <t>KD04630-Y315-BRACKET-COM2</t>
  </si>
  <si>
    <t>KD04630-Y315-BRACKET</t>
  </si>
  <si>
    <t>2020-11-24</t>
  </si>
  <si>
    <t>-102319-00-128-00 TRIMMING PUNCH (SKD11 58-60 HRC)</t>
  </si>
  <si>
    <t>-WR16A TERMINAL GROUND / A4583-890</t>
  </si>
  <si>
    <t>20-19609</t>
  </si>
  <si>
    <t>1-FEEDER FINGER 2 RC82-00-02-0 (S50C)</t>
  </si>
  <si>
    <t>-Feeder Finger</t>
  </si>
  <si>
    <t>-CUTTING PUNCH (SKD11 58-60 HRC)</t>
  </si>
  <si>
    <t>-PUNCH 1 &amp; PUNCH 2</t>
  </si>
  <si>
    <t>20-19611</t>
  </si>
  <si>
    <t>6FBA COVER COMP B-DRAW1</t>
  </si>
  <si>
    <t>18123-6FBA-A010 COVER COMP B. RR PRIM CONVERTER-6F</t>
  </si>
  <si>
    <t>2021-04-30</t>
  </si>
  <si>
    <t>6FBA COVER COMP B-INITIAL TRIM</t>
  </si>
  <si>
    <t>6FBA COVER COMP A-DRAW1</t>
  </si>
  <si>
    <t>18122-6FBA-A010 COVER COMP A, RR PRIM CONVERTER-6F</t>
  </si>
  <si>
    <t>2021-05-01</t>
  </si>
  <si>
    <t>6FBA COVER COMP A-INITIAL TRIM</t>
  </si>
  <si>
    <t>-102317-00-101-00 BLANKING PUNCH (SDK11 58-60 HRC)</t>
  </si>
  <si>
    <t>-WR16A TERMINAL A1 / A1632-900-00</t>
  </si>
  <si>
    <t>-102318-01-112-00 TRIMMING PUNCH (SKD11 58-60 HRC)</t>
  </si>
  <si>
    <t>-WR16A TERMINAL B1 / A7591-662-00</t>
  </si>
  <si>
    <t>KD04624-Y301-FRAME-COM5</t>
  </si>
  <si>
    <t>KD04624-Y301-FRAME</t>
  </si>
  <si>
    <t>2020-12-07</t>
  </si>
  <si>
    <t>KD04615-Y380-LEAF SPRING-COM1</t>
  </si>
  <si>
    <t>KD04615-Y380-LEAF SPRING</t>
  </si>
  <si>
    <t>KD04625-Y865-LEAF SPRING-COM1</t>
  </si>
  <si>
    <t>KD04625-Y865-LEAF SPRING</t>
  </si>
  <si>
    <t>20-19618</t>
  </si>
  <si>
    <t>-16A-PIN-009</t>
  </si>
  <si>
    <t>16A-PIN-009 FOR WE-JIG LH SUB FRAME K81--</t>
  </si>
  <si>
    <t>50118-KZV-L000-H1-STAY, CARRIER-COM1</t>
  </si>
  <si>
    <t>50118-KZV-L000-H1-STAY, CARRIER</t>
  </si>
  <si>
    <t>KD04800-Y011--</t>
  </si>
  <si>
    <t>KD04800-Y011-</t>
  </si>
  <si>
    <t>2020-12-08</t>
  </si>
  <si>
    <t>2021-01-13</t>
  </si>
  <si>
    <t>2021-01-12</t>
  </si>
  <si>
    <t>20-19622</t>
  </si>
  <si>
    <t>-HS01-KA3-712 3 CAVITY DIE CAST REPAIR</t>
  </si>
  <si>
    <t>HS01-107-0000 CORE PLATE-CAVITY INSERT, CORE INSER</t>
  </si>
  <si>
    <t>-WR19015 TERMINAL B STRIPPER PLATE</t>
  </si>
  <si>
    <t>-WR19C-015 TERMINAL B / A2906</t>
  </si>
  <si>
    <t>20-19624</t>
  </si>
  <si>
    <t>-KD03423-Y407/05 CORE INSERT</t>
  </si>
  <si>
    <t>KD03423-Y407/05-</t>
  </si>
  <si>
    <t>20-19625</t>
  </si>
  <si>
    <t>-STRIPPER PLATE JNS-350 OUTER BOTTOM UPPER PIERCE M</t>
  </si>
  <si>
    <t>-JNS-350 Outer Bottom lower piercing mold</t>
  </si>
  <si>
    <t>2020-12-19</t>
  </si>
  <si>
    <t>-101354-07-717-02</t>
  </si>
  <si>
    <t>2020-12-04</t>
  </si>
  <si>
    <t>-100380-0-220-30 UCH-205 MARKING PUNCH</t>
  </si>
  <si>
    <t>20-19628</t>
  </si>
  <si>
    <t>-SLIDE CORE PIN</t>
  </si>
  <si>
    <t>20-19629</t>
  </si>
  <si>
    <t>-3DXX Y3 4D9 FLANGE (NIHO PARTS)</t>
  </si>
  <si>
    <t>--3DXX Y3 4D9 FLANGE (NIHO PARTS)</t>
  </si>
  <si>
    <t>2020-12-23</t>
  </si>
  <si>
    <t>20-19630</t>
  </si>
  <si>
    <t>-KD03425-E713 CAVITY INSERT</t>
  </si>
  <si>
    <t>20-19631</t>
  </si>
  <si>
    <t>-KD04580-E270 JIG 1</t>
  </si>
  <si>
    <t>KD04580-E270-</t>
  </si>
  <si>
    <t>20-19632</t>
  </si>
  <si>
    <t>-BLANK PUNCH</t>
  </si>
  <si>
    <t>-KYA BLANK PUNCH</t>
  </si>
  <si>
    <t>20-19633</t>
  </si>
  <si>
    <t>-A-SHAX5-LMT87.02-P2.98-BC30</t>
  </si>
  <si>
    <t>-SHOULDER PUNCHES</t>
  </si>
  <si>
    <t>-AT05 FRONT BRACKET</t>
  </si>
  <si>
    <t>20-19635</t>
  </si>
  <si>
    <t>-KD03928-E534 REWORK</t>
  </si>
  <si>
    <t>20-19636</t>
  </si>
  <si>
    <t>-KD04625-E685 JIG 3</t>
  </si>
  <si>
    <t>KD04625-E685-SRU JIG</t>
  </si>
  <si>
    <t>20-19637</t>
  </si>
  <si>
    <t>KD30564-Y562-PSU BRACKET 2-</t>
  </si>
  <si>
    <t>KD30564-Y562-PSU BRACKET 2</t>
  </si>
  <si>
    <t>20-19638</t>
  </si>
  <si>
    <t>-DPL S3 0434</t>
  </si>
  <si>
    <t>20-19639</t>
  </si>
  <si>
    <t>KD30564-Y641 (04)-CO_SHUTTER-C-</t>
  </si>
  <si>
    <t>KD30564-Y641 (04)-CO_SHUTTER-C</t>
  </si>
  <si>
    <t>20-19640</t>
  </si>
  <si>
    <t>20-19641</t>
  </si>
  <si>
    <t>-KD04571-Y600 COMP</t>
  </si>
  <si>
    <t>KD04571-Y600 (04), KD04571-Y585 (03), KD04571-Y586</t>
  </si>
  <si>
    <t>2020-12-15</t>
  </si>
  <si>
    <t>20-19643</t>
  </si>
  <si>
    <t>20-19644</t>
  </si>
  <si>
    <t>-HL4 ACCEL BLANKING BACKING PLATE (NAK80)</t>
  </si>
  <si>
    <t>-BACKING PLATE INSERT</t>
  </si>
  <si>
    <t>20-19645</t>
  </si>
  <si>
    <t>-HS01-040-0003 | #1003 LOWER PUNCH</t>
  </si>
  <si>
    <t>-HS01-040-0003 CORE PLATE</t>
  </si>
  <si>
    <t>20-19646</t>
  </si>
  <si>
    <t>-SS41-25G00 3 CAVITY DIE CAST</t>
  </si>
  <si>
    <t>SS41-25G00-3 CAVITY DIE CAST</t>
  </si>
  <si>
    <t>20-19647</t>
  </si>
  <si>
    <t>20-19648</t>
  </si>
  <si>
    <t>-RC63-07-04-0 PRESSURE PLATE (SKD11 58-60 HRC)</t>
  </si>
  <si>
    <t>-RC57-06-06-0 REFORM CAM (SKD11 58-6 HRC)</t>
  </si>
  <si>
    <t>20-19649</t>
  </si>
  <si>
    <t>-45° BLADE (SKD11 58-60 HRC) (AlCrN)</t>
  </si>
  <si>
    <t>20-19650</t>
  </si>
  <si>
    <t>-PUNCH PLATE INSERT (S50C)</t>
  </si>
  <si>
    <t>-PUNCH PLATE INSERT</t>
  </si>
  <si>
    <t>20-19651</t>
  </si>
  <si>
    <t>-JNS OUTER BOTTOM UPPER PIERCING DIE (REPAIR ONLY)</t>
  </si>
  <si>
    <t>-JNS-350</t>
  </si>
  <si>
    <t>20-19652</t>
  </si>
  <si>
    <t>-HS01-KA3-7120</t>
  </si>
  <si>
    <t>SHAVING DIE (RECYCLED)-HS01-KA3-7120 (#3)</t>
  </si>
  <si>
    <t>20-19653</t>
  </si>
  <si>
    <t>-HS01-107-0000 DIE NO.19 UPPER DIE ( SKD11 58-60</t>
  </si>
  <si>
    <t>2021-01-28</t>
  </si>
  <si>
    <t>-HS01-107-0000 DIE NO.29 UPPER DIE  ( SKD11 58-60</t>
  </si>
  <si>
    <t>-1034711 BAG PLATE</t>
  </si>
  <si>
    <t>1034711 BAG PLATE (2PCS)-BAG PLATE YEAR CODE GL, R</t>
  </si>
  <si>
    <t>-HOLDER A</t>
  </si>
  <si>
    <t>-HOLDER A, HOLDER B</t>
  </si>
  <si>
    <t>-50125-MGSA-D300 STRIPPER PLATE</t>
  </si>
  <si>
    <t>-50125-MGSA-D300 STRIPPER PLATE, 50107/08-MFM-000</t>
  </si>
  <si>
    <t>-HS01-KA3-7120 CORE PLATE</t>
  </si>
  <si>
    <t>HS01-KA3-7120 CORE PLATE-SHAVING DIE</t>
  </si>
  <si>
    <t>20-19659</t>
  </si>
  <si>
    <t>-CR60-51 TRIMMING COVER (S50C)</t>
  </si>
  <si>
    <t>20-19660</t>
  </si>
  <si>
    <t>20-19661</t>
  </si>
  <si>
    <t>-2311-35308-7-1100 110 DIE (SKD11 58-60 HRC)</t>
  </si>
  <si>
    <t>2311-35308-7-1100 110 DIE (SKD11 58-60 HRC)--</t>
  </si>
  <si>
    <t>CA05170-Y410 (02)--</t>
  </si>
  <si>
    <t>CA05170-Y410 (02)-</t>
  </si>
  <si>
    <t>20-19663</t>
  </si>
  <si>
    <t>-KD03604-E397-04 JIG</t>
  </si>
  <si>
    <t>KD03604-E397-</t>
  </si>
  <si>
    <t>CA32033-U470--</t>
  </si>
  <si>
    <t>CA32033-U470-</t>
  </si>
  <si>
    <t>20-19665</t>
  </si>
  <si>
    <t>-WIRE BLANK 0001</t>
  </si>
  <si>
    <t>50192-KWW-6400-H1 PLATE, L PIVOT PROG</t>
  </si>
  <si>
    <t>K88R MODEL (BATCH 1)</t>
  </si>
  <si>
    <t>50124-KWW-6200-H1-STAY, A/C-</t>
  </si>
  <si>
    <t>50124-KWW-6200-H1-STAY, A/C</t>
  </si>
  <si>
    <t>20-19669</t>
  </si>
  <si>
    <t>-JNL-600 INNER BOTTOM DRAW</t>
  </si>
  <si>
    <t>JNL-600 INNER BOTTOM DRAW--</t>
  </si>
  <si>
    <t>20-19671</t>
  </si>
  <si>
    <t>-K1914mod STRIPPER PLATE (SKD11 58-60 HRC)</t>
  </si>
  <si>
    <t>20-19672</t>
  </si>
  <si>
    <t>-KD02169-E436 JIG</t>
  </si>
  <si>
    <t>KD02169-E436-</t>
  </si>
  <si>
    <t>2021-01-15</t>
  </si>
  <si>
    <t>20-19673</t>
  </si>
  <si>
    <t>-#4501 TRIM DIE 1 (ASSY)</t>
  </si>
  <si>
    <t>18120-RPY-G000-#4 RESTRIKE/TRIM</t>
  </si>
  <si>
    <t>-YRC 4-10 TRIMMING COVER (S50C)</t>
  </si>
  <si>
    <t>2021-01-04</t>
  </si>
  <si>
    <t>20-19675</t>
  </si>
  <si>
    <t>-KD04571-R600</t>
  </si>
  <si>
    <t>20-19676</t>
  </si>
  <si>
    <t>-RC296-03-09-0 DIE HOLDER (S50C)</t>
  </si>
  <si>
    <t>-RC296-03-09-0 DIE HOLDER</t>
  </si>
  <si>
    <t>20-19678</t>
  </si>
  <si>
    <t>50145-K9G-9000-BLANKING PUNCH 1</t>
  </si>
  <si>
    <t>-BLANKING PUNCH</t>
  </si>
  <si>
    <t>20-19679</t>
  </si>
  <si>
    <t>50145-KPH-9000-CUTTING PUNCH 1</t>
  </si>
  <si>
    <t>-CUTTING PUNCH</t>
  </si>
  <si>
    <t>20-19680</t>
  </si>
  <si>
    <t>-PB1-023-039-A DUAL PIN SPACER (A2017)</t>
  </si>
  <si>
    <t>20-19681</t>
  </si>
  <si>
    <t>K1507_08 E-DIE BLOCK</t>
  </si>
  <si>
    <t>-MVL CL/HSG #7 SC3 EQURRE</t>
  </si>
  <si>
    <t>2021-02-03</t>
  </si>
  <si>
    <t>20-19684</t>
  </si>
  <si>
    <t>-PE1-010-001-A</t>
  </si>
  <si>
    <t>21-19685</t>
  </si>
  <si>
    <t>-115 LANCING PUNCH 9SKD11 58-60 HRC)</t>
  </si>
  <si>
    <t>21-19686</t>
  </si>
  <si>
    <t>-EXPANDING BALL (SKD11 58-60 HRC)</t>
  </si>
  <si>
    <t>-EXPANDING BALL</t>
  </si>
  <si>
    <t>2021-01-21</t>
  </si>
  <si>
    <t>21-19687</t>
  </si>
  <si>
    <t>-QA JIG A HOLDER SUPPORT</t>
  </si>
  <si>
    <t>-HOLDER SUPPORT</t>
  </si>
  <si>
    <t>2021-01-14</t>
  </si>
  <si>
    <t>21-19688</t>
  </si>
  <si>
    <t>BEND 1 20F7 (LOWER RAIL)-UPPER BEND INSERT</t>
  </si>
  <si>
    <t>-UPPER INSERT &amp; LOWER INSERT</t>
  </si>
  <si>
    <t>21-19689</t>
  </si>
  <si>
    <t>32242-X136LB-A-STA 4-</t>
  </si>
  <si>
    <t>32242-X136LB-A-STA 4</t>
  </si>
  <si>
    <t>21-19690</t>
  </si>
  <si>
    <t>KD04571-Y550 (04)-CUTTER BRACKET-</t>
  </si>
  <si>
    <t>KD04571-Y550 (04)-CUTTER BRACKET</t>
  </si>
  <si>
    <t>2021-02-11</t>
  </si>
  <si>
    <t>21-19691</t>
  </si>
  <si>
    <t>-PA4-021-A01-A T-SHAPE BUCKET</t>
  </si>
  <si>
    <t>-STAY B BRAKE PUNCH (SKD11 58-60 HRC)</t>
  </si>
  <si>
    <t>-PR 11430</t>
  </si>
  <si>
    <t>-KNOCK OUT PAD (SKD11 58-60 HRC)</t>
  </si>
  <si>
    <t>-PR 11431</t>
  </si>
  <si>
    <t>21-19695</t>
  </si>
  <si>
    <t>RC82-03-10-0-DIE HOLDER (S50C)</t>
  </si>
  <si>
    <t>21-19696</t>
  </si>
  <si>
    <t>21-19698</t>
  </si>
  <si>
    <t>-KD02168-E602(09) MULTI RIVET JIG</t>
  </si>
  <si>
    <t>KD02168-E602-</t>
  </si>
  <si>
    <t>2021-02-04</t>
  </si>
  <si>
    <t>21-19699</t>
  </si>
  <si>
    <t>-CORE PLATE</t>
  </si>
  <si>
    <t>21-19700</t>
  </si>
  <si>
    <t>-PI/BL</t>
  </si>
  <si>
    <t>23-4847811-2 BRACKET-KSA-IGC7P</t>
  </si>
  <si>
    <t>21-19701</t>
  </si>
  <si>
    <t>B63-F1191-00 DOWN TUBE 1 NOTCHING 1 AND 2 HAMMER TYPE 2-CAV</t>
  </si>
  <si>
    <t>YAMAHA (AEROX/NMAX)</t>
  </si>
  <si>
    <t>21-19702</t>
  </si>
  <si>
    <t>-K3403mod NEW 010721</t>
  </si>
  <si>
    <t>21-19703</t>
  </si>
  <si>
    <t>-#110 LANCING DIE A (SKD11 58-60 HRC)</t>
  </si>
  <si>
    <t>21-19704</t>
  </si>
  <si>
    <t>2002-3.0XP6 8Lines; 42Holes/Line W500 LOWER DIE</t>
  </si>
  <si>
    <t>LOWER DIE--</t>
  </si>
  <si>
    <t>24G05 (SHAVING DIE)</t>
  </si>
  <si>
    <t>KS88-1105 (SHAVING DIE)</t>
  </si>
  <si>
    <t>25G00 (SHAVING DIE)</t>
  </si>
  <si>
    <t>HS01-107-0000 3 CAVITY DIE CAST</t>
  </si>
  <si>
    <t>HS01-KA3-712</t>
  </si>
  <si>
    <t>2021-02-10</t>
  </si>
  <si>
    <t>HS01-377-0000 CAST 2 CAVITY</t>
  </si>
  <si>
    <t>2 CAVITY DIE CAST HS01-377-0000-REF</t>
  </si>
  <si>
    <t>HS01-537-0000 CAST 2 CAVITY</t>
  </si>
  <si>
    <t>2 CAVITY DIE CASTING HS01-537-0000-REF</t>
  </si>
  <si>
    <t>BS41-24G05-00 CAST 2 CAVITY</t>
  </si>
  <si>
    <t>2 CAVITY DIE CASTING BS41-24G05-00-REF</t>
  </si>
  <si>
    <t>SS41-21D11 3 CAVITY DIE CAST</t>
  </si>
  <si>
    <t>3 CAVITY DIE CAST 21D10-REF</t>
  </si>
  <si>
    <t>3 CAVITY DIE CAST SS41-25G00-REF</t>
  </si>
  <si>
    <t>KS88-1125CAST 2 CAVITY</t>
  </si>
  <si>
    <t>2 CAVITY DIE CASTING KS88-1125-REF</t>
  </si>
  <si>
    <t>KS88-1105 CAST 2 CAVITY</t>
  </si>
  <si>
    <t>2 CAVITY DIE CASTING KS88-1105-REF</t>
  </si>
  <si>
    <t>YS598-00 3 CAVITY DIE CAST</t>
  </si>
  <si>
    <t>21-19723</t>
  </si>
  <si>
    <t>RC89-05-03-0-RC89-05-03-0 STRIPPER (SKD11 58-60 HRC)</t>
  </si>
  <si>
    <t>2021-02-08</t>
  </si>
  <si>
    <t>21-19724</t>
  </si>
  <si>
    <t>23-4847711-2 BRACKET-KSA-IGC7P</t>
  </si>
  <si>
    <t>21-19725</t>
  </si>
  <si>
    <t>-CYLINDER HEAD</t>
  </si>
  <si>
    <t>21-19726</t>
  </si>
  <si>
    <t>-CUT PUNCH 1RH</t>
  </si>
  <si>
    <t>-CUT PUNCH 1 RH, CUT PUNCH 1 LH (PR 12728)</t>
  </si>
  <si>
    <t>21-19727</t>
  </si>
  <si>
    <t>-KD04107-R810(07) THERMAL JIG</t>
  </si>
  <si>
    <t>21-19728</t>
  </si>
  <si>
    <t>-KD50001-0043 JIG</t>
  </si>
  <si>
    <t>21-19729</t>
  </si>
  <si>
    <t>-KD02166-E190(16)/E473(06) MULTI RIVET JIG</t>
  </si>
  <si>
    <t>21-19730</t>
  </si>
  <si>
    <t>PB1-023-042-A-SINGLE PIN SPACER A2017</t>
  </si>
  <si>
    <t>21-19731</t>
  </si>
  <si>
    <t>-UPPER DIE (S50C )</t>
  </si>
  <si>
    <t>-PUNCHING DIE</t>
  </si>
  <si>
    <t>21-19732</t>
  </si>
  <si>
    <t>HL4 ACCEL (OPTION 1) BLANK DIE INSERT (SKD11 EXTRACTION)</t>
  </si>
  <si>
    <t>RPY LOUVER 2 UPPER PUNCH, RPY COVER #121314 LOUVER</t>
  </si>
  <si>
    <t>67R0 DRAW 5  (OPTION 1) TRIM DIE (SKD11 58-60 HRC)</t>
  </si>
  <si>
    <t>21-19733</t>
  </si>
  <si>
    <t>-6MAA INSPECTION JIG</t>
  </si>
  <si>
    <t>6MAA-INSPECTION JIG</t>
  </si>
  <si>
    <t>21-19734</t>
  </si>
  <si>
    <t>-CROSS RAIL LOW FROST TRIM DIE</t>
  </si>
  <si>
    <t>--LOW FROST RAIL</t>
  </si>
  <si>
    <t>2021-02-06</t>
  </si>
  <si>
    <t>21-19735</t>
  </si>
  <si>
    <t>PI1-014-001-A-PI1-014-001-A BASE PLATE</t>
  </si>
  <si>
    <t>21-19736</t>
  </si>
  <si>
    <t>-RC57-05-01-0 DIES (SKD11 58-60 HRC)</t>
  </si>
  <si>
    <t>-RC677-07-13-0 PRESSURE PIN (SKD11 58-60 HRC)</t>
  </si>
  <si>
    <t>21-19737</t>
  </si>
  <si>
    <t>008-T321 PROGRESSIVE</t>
  </si>
  <si>
    <t>T321 PROGRESSIVE--</t>
  </si>
  <si>
    <t>PANEL FRONT BOTTOM TRIM DIE</t>
  </si>
  <si>
    <t>2021-04-29</t>
  </si>
  <si>
    <t>2021-04-28</t>
  </si>
  <si>
    <t>21-19739</t>
  </si>
  <si>
    <t>KD30564-Y648</t>
  </si>
  <si>
    <t>BRACKET A-COMP</t>
  </si>
  <si>
    <t>21-19740</t>
  </si>
  <si>
    <t>630mmX630mmX5mm(Thickness-630mmX630mmX5mm(Thickness) Aluminum Plate (A5050)</t>
  </si>
  <si>
    <t>21-19741</t>
  </si>
  <si>
    <t>0001 COLLET</t>
  </si>
  <si>
    <t>21-19742</t>
  </si>
  <si>
    <t>KD03704-Y504(03) JIG</t>
  </si>
  <si>
    <t>KD03704-Y501-</t>
  </si>
  <si>
    <t>21-19743</t>
  </si>
  <si>
    <t>-PM4-010-001-A UPPER PLATE (BAKE LITE)</t>
  </si>
  <si>
    <t>2021-01-29</t>
  </si>
  <si>
    <t>21-19744</t>
  </si>
  <si>
    <t>RC38-07-04-0-RC38-07-04-0 PRESSURE PLATE  (SKD11 58-60 HRC)</t>
  </si>
  <si>
    <t>21-19745</t>
  </si>
  <si>
    <t>-PM4-011-001-A MAIN BASE PLATE (A5052)</t>
  </si>
  <si>
    <t>21-19746</t>
  </si>
  <si>
    <t>-END PIECE S.A. 52165 KYAJ (SKD11 58-60 HRC)</t>
  </si>
  <si>
    <t>21-19747</t>
  </si>
  <si>
    <t>-50161-MGS-D300 PLATE HANDLE STOPPER PUNCH (SKD11 5</t>
  </si>
  <si>
    <t>-MGS PLATE HANDLE (PR NO. 13164)</t>
  </si>
  <si>
    <t>21-19748</t>
  </si>
  <si>
    <t>K88T PLATE COMP PIVOT INSPECTION JIG</t>
  </si>
  <si>
    <t>K88T PLATE COMP PIVOT INSPECTION JIG-</t>
  </si>
  <si>
    <t>21-1974800</t>
  </si>
  <si>
    <t>-PLATE COMP PIVOT BASE PLATE 101 (S50C)</t>
  </si>
  <si>
    <t>2021-02-01</t>
  </si>
  <si>
    <t>2021-02-05</t>
  </si>
  <si>
    <t>21-19750</t>
  </si>
  <si>
    <t>-COIL SPRING (SWH 30-40)</t>
  </si>
  <si>
    <t>-COIL SPRING &amp; STRIPPER GUIDE PIN</t>
  </si>
  <si>
    <t>21-19751</t>
  </si>
  <si>
    <t>-KD1507 08 (SLD MAGIC 58-62 HRC) NO WC</t>
  </si>
  <si>
    <t>21-19752</t>
  </si>
  <si>
    <t>THERMAL HEAD KD04107-E810/02</t>
  </si>
  <si>
    <t>21-19753</t>
  </si>
  <si>
    <t>-BF</t>
  </si>
  <si>
    <t>-CNC80-BFS-TOP, PD SPACER 1 &amp; 2</t>
  </si>
  <si>
    <t>21-19754</t>
  </si>
  <si>
    <t>-1113 PUNCH (SKD11 58-60 HRC)</t>
  </si>
  <si>
    <t>21-19755</t>
  </si>
  <si>
    <t>-PD5-011-001-A BASE PLATE (S50C)</t>
  </si>
  <si>
    <t>21-19756</t>
  </si>
  <si>
    <t>KD03428-Y341 (03) COMP</t>
  </si>
  <si>
    <t>KD03428-Y341 &amp; KD03568-Y140-</t>
  </si>
  <si>
    <t>2021-02-09</t>
  </si>
  <si>
    <t>2021-02-12</t>
  </si>
  <si>
    <t>21-19757</t>
  </si>
  <si>
    <t>-SHAVING DIE BS41-24G05-01 (#2)</t>
  </si>
  <si>
    <t>SHAVING DIE BS41-24G05-01 (#2)-Die Repair-Shaving</t>
  </si>
  <si>
    <t>21-19758</t>
  </si>
  <si>
    <t>-SHAVING DIE KS88-040 (#4)</t>
  </si>
  <si>
    <t>SHAVING DIE KS88-040 (#4)-Die Repair-Shaving</t>
  </si>
  <si>
    <t>21-19759</t>
  </si>
  <si>
    <t>-SHAVING DIE KS88-1018 (#1)</t>
  </si>
  <si>
    <t>SHAVING DIE KS88-1018 (#1)-Die Repair-Shaving</t>
  </si>
  <si>
    <t>21-19761</t>
  </si>
  <si>
    <t>-SC3-SLIDE-KEY-A-AL (SKD1158-60 HRC)</t>
  </si>
  <si>
    <t>2021-02-02</t>
  </si>
  <si>
    <t>21-19763</t>
  </si>
  <si>
    <t>UPPER LOWER COMP INSPECTION JIG K88S</t>
  </si>
  <si>
    <t>-UPPER LOWER COMP INSPECTION JIG K88S</t>
  </si>
  <si>
    <t>21-19764</t>
  </si>
  <si>
    <t>PIPE RR FORK PIVOT SUB 2 JIG</t>
  </si>
  <si>
    <t>-PIVOT COMP WELDING SUB 2</t>
  </si>
  <si>
    <t>21-19765</t>
  </si>
  <si>
    <t>PIVOT WELDING JIG SUB 1</t>
  </si>
  <si>
    <t>-PIVOT WELDING JIG SUB 1</t>
  </si>
  <si>
    <t>21-19766</t>
  </si>
  <si>
    <t>-CT.1 MANDREL INSERT RH (SKD1158-60 HRC)</t>
  </si>
  <si>
    <t>PIPE R/L SUB MID 50108-MKW-D000 (CT. 1 &amp; 2)-PR NO.</t>
  </si>
  <si>
    <t>21-19767</t>
  </si>
  <si>
    <t>-PIERCING MANDRELL (SKD11 58-60 HRC)</t>
  </si>
  <si>
    <t>PIERCING MANDREL 50134/35-MGSA-D300-PR NO. 13031</t>
  </si>
  <si>
    <t>21-19768</t>
  </si>
  <si>
    <t>PIVOT L WE-SUB ASSY</t>
  </si>
  <si>
    <t>PIVOT L WE-SUB ASSY-INSPECTION JIG</t>
  </si>
  <si>
    <t>KD04076-Y015 (16) COMP</t>
  </si>
  <si>
    <t>KD04076-Y015 (16) FRAME-G960 21-0029 [QU_1155]</t>
  </si>
  <si>
    <t>2021-04-08</t>
  </si>
  <si>
    <t>21-19770</t>
  </si>
  <si>
    <t>-101615-12-011-00 STRIPPER PLATE (SKD11 58-60 HRC)</t>
  </si>
  <si>
    <t>101615-12-011-00 STRIPPER PLATE-WR12-814 YOKE TA.D</t>
  </si>
  <si>
    <t>21-19771</t>
  </si>
  <si>
    <t>-GA92-25 TRIMMING COVER (S50C)</t>
  </si>
  <si>
    <t>SHC-67.5-4.19, SSHAL4-50-P1.30, Trimming Cover GA9</t>
  </si>
  <si>
    <t>-SHC5-LC67.5-4.19</t>
  </si>
  <si>
    <t>21-19772</t>
  </si>
  <si>
    <t>PIPE HEAD COMP</t>
  </si>
  <si>
    <t>PIPE HEAD COMP-INSPECTION JIG</t>
  </si>
  <si>
    <t>21-19773</t>
  </si>
  <si>
    <t>PLATE COMP PIVOT MAIN ASSY 4 WELDING JIG</t>
  </si>
  <si>
    <t>PLATE COMP PIVOT MAIN ASSY 4 WELDING JIG-INSPECTIO</t>
  </si>
  <si>
    <t>21-19774</t>
  </si>
  <si>
    <t>PIVOT R SUB ASSY WELDING JIG</t>
  </si>
  <si>
    <t>PIVOT R SUB ASSY WELDING JIG-INSPECTION JIG</t>
  </si>
  <si>
    <t>21-19775</t>
  </si>
  <si>
    <t>PLATE COMP PIVOT MAIN ASSY 3 WELDING JIG</t>
  </si>
  <si>
    <t>PLATE COMP PIVOT MAIN ASSY 3 WELDING JIG-INSPECTIO</t>
  </si>
  <si>
    <t>21-19776</t>
  </si>
  <si>
    <t>PLATE COMP PIVOT MAIN ASSY 2 WELDING JIG</t>
  </si>
  <si>
    <t>PLATE COMP PIVOT MAIN ASSY 2 WELDING JIG-INSPECTIO</t>
  </si>
  <si>
    <t>21-19777</t>
  </si>
  <si>
    <t>PLATE COMP PIVOT MAIN ASSY 1 WELDING JIG</t>
  </si>
  <si>
    <t>PLATE COMP PIVOT MAIN ASSY 1 WELDING JIG-INSPECTIO</t>
  </si>
  <si>
    <t>21-19778</t>
  </si>
  <si>
    <t>WELDING JIG STAY L FUEL TANK NUT WELD</t>
  </si>
  <si>
    <t>WELDING JIG STAY L FUEL TANK NUT WELD-INSPECTION J</t>
  </si>
  <si>
    <t>21-19779</t>
  </si>
  <si>
    <t>PIPE LOWER T-STUD JIG</t>
  </si>
  <si>
    <t>PIPE LOWER T-STUD JIG-INSPECTION JIG</t>
  </si>
  <si>
    <t>21-19780</t>
  </si>
  <si>
    <t>-060 PV-MAIN,COMP SHAFT  (S45C)</t>
  </si>
  <si>
    <t>FRAME BODY COMP-</t>
  </si>
  <si>
    <t>21-19781</t>
  </si>
  <si>
    <t>-F1526-34K00 BRKT CAM SLIDE PUNCH</t>
  </si>
  <si>
    <t>F1526-34K00 BRKT CAM SLIDE PUNCH-PR NO. 3442</t>
  </si>
  <si>
    <t>21-19782</t>
  </si>
  <si>
    <t>-PC4-021-001-A Universal Jig (S45C)</t>
  </si>
  <si>
    <t>PC4-021-001-A Universal Jig-</t>
  </si>
  <si>
    <t>21-19784</t>
  </si>
  <si>
    <t>U2KD04630-R295, U2KD04630-R195-</t>
  </si>
  <si>
    <t>21-19786</t>
  </si>
  <si>
    <t>CHECKING JIG</t>
  </si>
  <si>
    <t>CRANK CASE CHECKING JIG-</t>
  </si>
  <si>
    <t>21-19788</t>
  </si>
  <si>
    <t>RC00679237-02-06 GA92-25 PILOT CUTTER (SKD11)</t>
  </si>
  <si>
    <t>RC00679237-02-06 GA92-25 PILOT CUTTER, RC00679237-</t>
  </si>
  <si>
    <t>21-19789</t>
  </si>
  <si>
    <t>L1800 (S50C)</t>
  </si>
  <si>
    <t>L1800, L1801,L1802, L1803, L1804, L1805, L1806, L1</t>
  </si>
  <si>
    <t>21-19790</t>
  </si>
  <si>
    <t>KD04580-E101 JIG1 AND 2</t>
  </si>
  <si>
    <t>KD04580-E101</t>
  </si>
  <si>
    <t>21-19791</t>
  </si>
  <si>
    <t>PIPE CROSS WE SUB ASSY</t>
  </si>
  <si>
    <t>PIPE CROSS WE SUB ASSY-WELDING SUB ASSY</t>
  </si>
  <si>
    <t>21-19792</t>
  </si>
  <si>
    <t>STAY L FUEL TANK WE SUB ASSY</t>
  </si>
  <si>
    <t>STAY L FUEL TANK WE SUB ASSY-WELDING SUB ASSY</t>
  </si>
  <si>
    <t>21-19793</t>
  </si>
  <si>
    <t>STAY L FUEL TANK NUT WELD (TOGGLE CLAMP)</t>
  </si>
  <si>
    <t>STAY L FUEL TANK NUT WELD (TOGGLE CLAMP)-WELDING J</t>
  </si>
  <si>
    <t>2021-02-13</t>
  </si>
  <si>
    <t>21-19794</t>
  </si>
  <si>
    <t>STAY R FUEL TANK NUT WELD (TOGGLE CLAMP)</t>
  </si>
  <si>
    <t>STAY R FUEL TANK NUT WELD (TOGGLE CLAMP)-WELDING J</t>
  </si>
  <si>
    <t>21-19795</t>
  </si>
  <si>
    <t>TRIM COVER COMPOUND</t>
  </si>
  <si>
    <t>321-71035 TRIM COVER COMPOUND-</t>
  </si>
  <si>
    <t>21-19796</t>
  </si>
  <si>
    <t>JIG1</t>
  </si>
  <si>
    <t>KD04580-Y107-</t>
  </si>
  <si>
    <t>21-19797</t>
  </si>
  <si>
    <t>ASSY</t>
  </si>
  <si>
    <t>KD04580-Y108</t>
  </si>
  <si>
    <t>21-19798</t>
  </si>
  <si>
    <t>LOWER UPPER COMP MAIN ASSY  BASE PLATE 001</t>
  </si>
  <si>
    <t>WELDING JIG LOWER UPPER COMP MAIN ASSY 3-WELDING J</t>
  </si>
  <si>
    <t>21-19799</t>
  </si>
  <si>
    <t>K3412_K3418 (SKD1158-60 HRC) W/OUT WC</t>
  </si>
  <si>
    <t>K3412_18, K3422</t>
  </si>
  <si>
    <t>21-19800</t>
  </si>
  <si>
    <t>JIG</t>
  </si>
  <si>
    <t>X0KD30564-Y648</t>
  </si>
  <si>
    <t>21-19801</t>
  </si>
  <si>
    <t>KD04619-Y346 GUIDE COM</t>
  </si>
  <si>
    <t>SRU 21-0032  [QU_1167] Batch  1</t>
  </si>
  <si>
    <t>2021-03-17</t>
  </si>
  <si>
    <t>21-19802</t>
  </si>
  <si>
    <t>KD04614-Y151 FRAME COMP</t>
  </si>
  <si>
    <t>SRU 21-0032  [QU_1167] Batch  2</t>
  </si>
  <si>
    <t>21-19803</t>
  </si>
  <si>
    <t>GV60-38 2ND PIERCING PILOT (SKD11 58-60 HRC)</t>
  </si>
  <si>
    <t>RC00667735-01-07 GV60-38 2nd Piercing Pilot</t>
  </si>
  <si>
    <t>21-19804</t>
  </si>
  <si>
    <t>KD04628-Y533 (04)</t>
  </si>
  <si>
    <t>KD04628-Y533 (04), KD04628-Y536 (04)-SRU MOLD</t>
  </si>
  <si>
    <t>K59 Model (PROGRESSIVE DIE) REF</t>
  </si>
  <si>
    <t>#70 CUTTING DIE REF</t>
  </si>
  <si>
    <t>2021-05-19</t>
  </si>
  <si>
    <t>MLBA SWING ARM REF</t>
  </si>
  <si>
    <t>21-19808</t>
  </si>
  <si>
    <t>51851-09L1  COMP</t>
  </si>
  <si>
    <t>21-19810</t>
  </si>
  <si>
    <t>KD04571-R630(04)</t>
  </si>
  <si>
    <t>KD04571-Y630/04</t>
  </si>
  <si>
    <t>21-19811</t>
  </si>
  <si>
    <t>BLADE UP RAY JIG</t>
  </si>
  <si>
    <t>4P77681-0 BLADE UP R AY</t>
  </si>
  <si>
    <t>21-19812</t>
  </si>
  <si>
    <t>CONVERTION OF DIE PLATE LSB LEVER SHIFT BLANKING DIE</t>
  </si>
  <si>
    <t>LEVER SHIFT MODIFICATION-</t>
  </si>
  <si>
    <t>2021-02-18</t>
  </si>
  <si>
    <t>2021-03-05</t>
  </si>
  <si>
    <t>21-19813</t>
  </si>
  <si>
    <t>23-4847802-7-5400 BRACKET #4101 (DC53 60-61 HRC)</t>
  </si>
  <si>
    <t>23-4847802-7-5400 BRACKET</t>
  </si>
  <si>
    <t>23-4847802-7-5400 BRACKET #4101 (SKD11 58-60 HRC)</t>
  </si>
  <si>
    <t>21-19814</t>
  </si>
  <si>
    <t>BARAKO BLANKING DIE BODY MUFF</t>
  </si>
  <si>
    <t>BARAKO BLANKING DIE BODY MUFF NEW-</t>
  </si>
  <si>
    <t>21-19815</t>
  </si>
  <si>
    <t>1001 Ø3.0XP6 4LINES; 42HOLES/LINE, W500 UPPER (S50C)</t>
  </si>
  <si>
    <t>&amp;quot;(7.0xP10) 2lines,16holes/lines,W330 &amp;amp; (3</t>
  </si>
  <si>
    <t>2001 Ø7.0XP10 2LINES; 16HOLES/LINE, W330 UPPER (S50C)</t>
  </si>
  <si>
    <t>11057-4050 BRACKET REF</t>
  </si>
  <si>
    <t>21-19817</t>
  </si>
  <si>
    <t>KD04571-Y660 (01)</t>
  </si>
  <si>
    <t>21-19818</t>
  </si>
  <si>
    <t>KD04164-Y205 JIG1</t>
  </si>
  <si>
    <t>D1KD04618-E251_03, X0KD04614-Y205_05, X0KD04625-Y1</t>
  </si>
  <si>
    <t>21-19819</t>
  </si>
  <si>
    <t>KD30564-Y503 CABINET BASE 2 COMP</t>
  </si>
  <si>
    <t>G-CBM (BATCH 2)</t>
  </si>
  <si>
    <t>21-19820</t>
  </si>
  <si>
    <t>BARAKO BLANKING DIE REPAIR</t>
  </si>
  <si>
    <t>BARAKO BLANKING DIE-</t>
  </si>
  <si>
    <t>21-19821</t>
  </si>
  <si>
    <t>KD04622-Y120 LEAF SPRING COMP</t>
  </si>
  <si>
    <t>KD04622-Y120 (01) LEAF SPRING SRU 21-0037 [QU_1179</t>
  </si>
  <si>
    <t>21-19822</t>
  </si>
  <si>
    <t>KD04625-Y850 SPACER</t>
  </si>
  <si>
    <t>KD04625-Y850 (02), KD04625-Y852 (02), KD04636-Y550</t>
  </si>
  <si>
    <t>21-19823</t>
  </si>
  <si>
    <t>RC81-06-01-0 2ND PIERCING PILOT(SKD11)</t>
  </si>
  <si>
    <t>RC81-06-01-0 2nd Piercing Pilot</t>
  </si>
  <si>
    <t>21-19824</t>
  </si>
  <si>
    <t>KD04615-R177 JIG</t>
  </si>
  <si>
    <t>KD04615-R177</t>
  </si>
  <si>
    <t>21-19825</t>
  </si>
  <si>
    <t>YT11320-X051 SHAFT GAUGE</t>
  </si>
  <si>
    <t>YT11320-X051 GAUGE SHAFT</t>
  </si>
  <si>
    <t>21-19826</t>
  </si>
  <si>
    <t>#0001 JIG</t>
  </si>
  <si>
    <t>YT11276-X140</t>
  </si>
  <si>
    <t>21-19827</t>
  </si>
  <si>
    <t>CAULKING DIE SKD11 58-60 HRC</t>
  </si>
  <si>
    <t>M1003 Caulking Die</t>
  </si>
  <si>
    <t>21-19828</t>
  </si>
  <si>
    <t>CHAMPERING PIN</t>
  </si>
  <si>
    <t>Chamfering Pin Ø7x31</t>
  </si>
  <si>
    <t>21-19830</t>
  </si>
  <si>
    <t>PRESS CAULK PLATE 1 PRESS CAULK PLATE 1 (A5052)</t>
  </si>
  <si>
    <t>Press Caulk Plate 1 &amp;amp; Press Caulk Plate 2</t>
  </si>
  <si>
    <t>PG1-049-035-A PG1-049-035-A 36 SIZE CORNER JIG (POLYACETAL)</t>
  </si>
  <si>
    <t>PR3442,PR11435,PR3446,PR13031 REF</t>
  </si>
  <si>
    <t>YS-2548-0207, YS-2548-0226-1, YS-2548-0226 REF</t>
  </si>
  <si>
    <t>21-19834</t>
  </si>
  <si>
    <t>STAY COMP IGN SUB ASSY WELDING JIG</t>
  </si>
  <si>
    <t>STAY COMP IGN SUB ASSY-K88 WELDING JIG</t>
  </si>
  <si>
    <t>21-19835</t>
  </si>
  <si>
    <t>PIPE MAIN FRAME SUB ASSY</t>
  </si>
  <si>
    <t>PIPE MAIN FRAME SUB ASSY-</t>
  </si>
  <si>
    <t>141-04G22-00 LOWER DIE-REF</t>
  </si>
  <si>
    <t>Z9KD02902-6170</t>
  </si>
  <si>
    <t>KD04580-Y098 (01) PLATE REF</t>
  </si>
  <si>
    <t>2021-05-08</t>
  </si>
  <si>
    <t>21-19839</t>
  </si>
  <si>
    <t>RC11-08-02-0 KNOCK OUT (SKD11)</t>
  </si>
  <si>
    <t>RC11-08-02-0 KNOCK OUT</t>
  </si>
  <si>
    <t>21-19840</t>
  </si>
  <si>
    <t>KD04624-Y183 LEAF SPRING COMP</t>
  </si>
  <si>
    <t>KD04624-Y183 (02) LEAF SPRING, KD04624-Y184 (02) L</t>
  </si>
  <si>
    <t>21-19841</t>
  </si>
  <si>
    <t>HS01-KA3-712 #1015 GUIDE PLATE(HPM1)</t>
  </si>
  <si>
    <t>HS01-KA3-712 #1015 GUIDE PLATE, HS01-107-0000 #101</t>
  </si>
  <si>
    <t>21-19842</t>
  </si>
  <si>
    <t>100968-01-110-07 TRIMMINGPUNCH(ASSAB PM23 61-63HRC</t>
  </si>
  <si>
    <t>100968-01-110-07 TRIMMING PUNCH AT05 NOTCHING DIE</t>
  </si>
  <si>
    <t>21-19843</t>
  </si>
  <si>
    <t>KD30564-Y533 SOLENOID -BRA2 COMP</t>
  </si>
  <si>
    <t>100938-10-1009-0 STRIPPER PLATE (SKD11 58-60 HRC)</t>
  </si>
  <si>
    <t>21-19846</t>
  </si>
  <si>
    <t>BARAKO OUTER BLANK LOWER DIE</t>
  </si>
  <si>
    <t>BARAKO OUTER BLANK LOWER DIE-</t>
  </si>
  <si>
    <t>CRANK CASE CHECKING JIG (MODIFICATION)</t>
  </si>
  <si>
    <t>2021-05-17</t>
  </si>
  <si>
    <t>PRESSURE DIE R60 (SKD11 58-60 HRC)</t>
  </si>
  <si>
    <t>BEND ROLL-</t>
  </si>
  <si>
    <t>21-19849</t>
  </si>
  <si>
    <t>101816-08-016-00 TRIMMING PUNCH (SKD11 58-60 HRC)</t>
  </si>
  <si>
    <t>101816-08-016-00 TRIMMING PUNCH WR07E YOKE TA.D</t>
  </si>
  <si>
    <t>21-19850</t>
  </si>
  <si>
    <t>HEAD COMP MAIN ASSY 1</t>
  </si>
  <si>
    <t>HEAD COMP MAIN ASSY 1, HEAD COMP MAIN ASSY 3, HEAD</t>
  </si>
  <si>
    <t>2021-03-11</t>
  </si>
  <si>
    <t>STEERING HANDLE STAY COMB SWITCH GAUGE REF</t>
  </si>
  <si>
    <t>101816-08-011-00 TRIMMING DIE (SKD11 58-60 HRC)</t>
  </si>
  <si>
    <t>101389-05-026-05 INNER FLANGE DIE (SKD61 49-51 HRC</t>
  </si>
  <si>
    <t>101389-05-026-05 INNER FLANGE DIE WR15 YOKE TA.D</t>
  </si>
  <si>
    <t>21-19855</t>
  </si>
  <si>
    <t>KD04612-Y145 COVER COMP</t>
  </si>
  <si>
    <t>SRU 21-0050 [QU_1207]</t>
  </si>
  <si>
    <t>21-19857</t>
  </si>
  <si>
    <t>KD04624-Y301 FRAME COMP</t>
  </si>
  <si>
    <t>SRU 21-0056 [QU_1211]</t>
  </si>
  <si>
    <t>2021-03-12</t>
  </si>
  <si>
    <t>21-19858</t>
  </si>
  <si>
    <t>KD04613-Y490 BRACKET COMP</t>
  </si>
  <si>
    <t>SRU 21-0057 [QU_1213]</t>
  </si>
  <si>
    <t>21-19859</t>
  </si>
  <si>
    <t>KD04615-Y256 LEAF SPRING COMP</t>
  </si>
  <si>
    <t>SRU K0221A00228 21-0058  [QU_1214]</t>
  </si>
  <si>
    <t>21-19860</t>
  </si>
  <si>
    <t>HS01-300-000 UPPER DIE PLATE (SKD11 58-60</t>
  </si>
  <si>
    <t>HS01-300-000 Upper Die (Shaving Die)</t>
  </si>
  <si>
    <t>BARAKO BLANKING DIE (MODIFICATION)</t>
  </si>
  <si>
    <t>BARAKO BLANKING DIE (MODIFICATION)-</t>
  </si>
  <si>
    <t>2021-05-15</t>
  </si>
  <si>
    <t>21-19863</t>
  </si>
  <si>
    <t>21-19864</t>
  </si>
  <si>
    <t>KD04615-Y149 (02) PLATE COM</t>
  </si>
  <si>
    <t>KD04615-Y149 (02) SRU 21-0059 [QU_1215]</t>
  </si>
  <si>
    <t>21-19865</t>
  </si>
  <si>
    <t>KD04571-R655 JIG</t>
  </si>
  <si>
    <t>141-04G22-00 DIE-REF</t>
  </si>
  <si>
    <t>KD02167-E423 JIG</t>
  </si>
  <si>
    <t>KD02167-E423-</t>
  </si>
  <si>
    <t>2021-05-04</t>
  </si>
  <si>
    <t>PG1-060-001-A MACHINE BASE PLATE (S50C BLACK OXIDE</t>
  </si>
  <si>
    <t>2021-03-18</t>
  </si>
  <si>
    <t>101436-07-033-00 STRIPPER PLATE (SKD11 58-60 HRC)</t>
  </si>
  <si>
    <t>SW CONNECT BRKT, HARNESS BRKT, GUTTER OIL, GUTTER</t>
  </si>
  <si>
    <t>2021-05-13</t>
  </si>
  <si>
    <t>21-19871</t>
  </si>
  <si>
    <t>CORE INSERT (SKD61 )</t>
  </si>
  <si>
    <t>KD03423-Y914</t>
  </si>
  <si>
    <t>21-19872</t>
  </si>
  <si>
    <t>100381-10-035-00 BACK-UP PLATE (S50C)</t>
  </si>
  <si>
    <t>100381-10-035-00 BACK-UP PLATE UC CASE #1</t>
  </si>
  <si>
    <t>21-19873</t>
  </si>
  <si>
    <t>YT11422-X401 NOMINAL GAUGE (S304)</t>
  </si>
  <si>
    <t>YT11422-X401~YT11422-X404, PE10066-X001~X002, YT11</t>
  </si>
  <si>
    <t>2021-04-19</t>
  </si>
  <si>
    <t>HS01-040-0003 #1003 LOWER PUNCH (SKD11)</t>
  </si>
  <si>
    <t>HS01-040-0003 #1004 UPPER PUNCH (SKD11)</t>
  </si>
  <si>
    <t>21-19875</t>
  </si>
  <si>
    <t>16 CURVE SHORT Ø8 ELECTRODE</t>
  </si>
  <si>
    <t>16 CURVE SHORT Ø8</t>
  </si>
  <si>
    <t>21-19876</t>
  </si>
  <si>
    <t>KD04628-Y716 COVER MOLD</t>
  </si>
  <si>
    <t>KD04628-Y716 (01) COVER SRU K0221A00250 21-0064  [</t>
  </si>
  <si>
    <t>21-19877</t>
  </si>
  <si>
    <t>7.0xP10 2LINE,18HOLES/LINE W350 LOWER DIE (SKD11 5</t>
  </si>
  <si>
    <t>(7.0xP10)2LINE,18HOLES/LINE W350, (2.3xP6) 4LINE,4</t>
  </si>
  <si>
    <t>WR12 TERMINAL A A0402 DIE PLATE (DC53 60-62 HRC)</t>
  </si>
  <si>
    <t>21-19879</t>
  </si>
  <si>
    <t>CUTTER BLADE</t>
  </si>
  <si>
    <t>CUTTER BLADE, CUTTER DIE, SCRAP CUTTER</t>
  </si>
  <si>
    <t>21-19880</t>
  </si>
  <si>
    <t>52112-MLBA-D00-B2, MEMBER LOWER CROSS COMP</t>
  </si>
  <si>
    <t>CR60-51 OTP PILOT CUTTER (SKD11)</t>
  </si>
  <si>
    <t>RC38-02-07-0, CR60-51 OTP, YRC6C3-7, YRC6C3-8, YRC</t>
  </si>
  <si>
    <t>2021-04-21</t>
  </si>
  <si>
    <t>RC38-02-07-0 DIE HOLDER (S50C)</t>
  </si>
  <si>
    <t>RC296-07-01-0 PILOT (SKD11 58-60 HRC)</t>
  </si>
  <si>
    <t>RC296-07-01-0, RC296-07-01-0, RC296-07-08-0</t>
  </si>
  <si>
    <t>PE4-003-001-A SQUARE PALLET(S50C,BLACKENING)</t>
  </si>
  <si>
    <t>PE4-003-001-A~PE4-003-003-A, PE4-004-001-A~PE4-004</t>
  </si>
  <si>
    <t>50106-K81-N000 BRKT LH PIVOT (Die Punch) REF</t>
  </si>
  <si>
    <t>KD04615-Y421 BRACKET COMP</t>
  </si>
  <si>
    <t>TDM_21-0071 SRU [QU_1233]</t>
  </si>
  <si>
    <t>KD04630-Y313 BRACKET COMP</t>
  </si>
  <si>
    <t>KD04613-Y428 BRACKET COMP</t>
  </si>
  <si>
    <t>TDM_21-0067 SRU [QU_1232] REF</t>
  </si>
  <si>
    <t>PM10B TERMINAL A STRIPPER PLATE 1 REF</t>
  </si>
  <si>
    <t>PA1-189-001-A TUBE HOLDER (POM)</t>
  </si>
  <si>
    <t>PA1-189-001-A, PA1-007-004-B, PA1-007-003-B</t>
  </si>
  <si>
    <t>PA1-037-001-B SNAP RING TIP (POINTED) SKD11</t>
  </si>
  <si>
    <t>PA1-037-001-B, PA1-037-002-B</t>
  </si>
  <si>
    <t>2021-03-27</t>
  </si>
  <si>
    <t>21-19892</t>
  </si>
  <si>
    <t>FFZ-1000 DRAW 2 LOWER MOLD</t>
  </si>
  <si>
    <t>FFZ-1000 DRW2 LWR MOLD (EDM PROCESS), EDM PROCESS</t>
  </si>
  <si>
    <t>KD02155-Y119 PLATE COMP</t>
  </si>
  <si>
    <t>SRU LEO 21-0074 QU_1239</t>
  </si>
  <si>
    <t>NUMERIC MARKING PUNCH L (SKD11 58-60 HRC)</t>
  </si>
  <si>
    <t>CA05805-Y767 (06)</t>
  </si>
  <si>
    <t>BARAKO BAFFLE PLATE MUFF REF</t>
  </si>
  <si>
    <t>KD03421-Y796 SPRING BRACKET V BEND 1</t>
  </si>
  <si>
    <t>V-BEND TANDEM</t>
  </si>
  <si>
    <t>21-19900</t>
  </si>
  <si>
    <t>SDP-004-028A Top Table</t>
  </si>
  <si>
    <t>SDP-004-028A Top Table &amp;amp; SDP-004-029A Bottom T</t>
  </si>
  <si>
    <t>21-19901</t>
  </si>
  <si>
    <t>ENGRAVING PUNCH (SKD11 58-60 HRC)</t>
  </si>
  <si>
    <t>ENGRAVE PUNCH</t>
  </si>
  <si>
    <t>21-19902</t>
  </si>
  <si>
    <t>REWORK ( MACHINE PROCESS + POLISHING)</t>
  </si>
  <si>
    <t>REWORK ( MACHINE PROCESS)</t>
  </si>
  <si>
    <t>21-19903</t>
  </si>
  <si>
    <t>KD04624-Y112 (02) COVER COMP</t>
  </si>
  <si>
    <t>SRU 21-0084  [QU_1256]</t>
  </si>
  <si>
    <t>2021-05-10</t>
  </si>
  <si>
    <t>KD04615-Y195 (01) COVER COMP</t>
  </si>
  <si>
    <t>21-19904</t>
  </si>
  <si>
    <t>KD02169-Y881 SNAP SPACER MOLD (2 CAVITY)</t>
  </si>
  <si>
    <t>2021-04-12</t>
  </si>
  <si>
    <t>KD04636-Y534 COVER MO (1 CAVITY)</t>
  </si>
  <si>
    <t>SRU 21-0089 [QU_1263]</t>
  </si>
  <si>
    <t>KD04625-Y197 COVER MO (1 CAVITY)</t>
  </si>
  <si>
    <t>101917-07-032-00 KNOCKOUT SLEEVE (SKD11 58-60 HRC)</t>
  </si>
  <si>
    <t>101917-07-032-00 KNOCK OUT SLEEVE, 101917-08-032-0</t>
  </si>
  <si>
    <t>2021-04-13</t>
  </si>
  <si>
    <t>21-19907</t>
  </si>
  <si>
    <t>101917-04-010-00 DIE HOLDER (SKD11 58-60 HRC)</t>
  </si>
  <si>
    <t>101917-04-010-00 DIE HOLDER, 101917-05-010-00 DIE</t>
  </si>
  <si>
    <t>101917-05-010-00 DIE HOLDER (SKD11 58-60 HRC)</t>
  </si>
  <si>
    <t>K88S/K88T P.COMP STEERING INS JIG-REF</t>
  </si>
  <si>
    <t>KD02166-Y206 BEND DIE</t>
  </si>
  <si>
    <t>KD02166-Y206 REV.08-</t>
  </si>
  <si>
    <t>21-19910</t>
  </si>
  <si>
    <t>GATE CUTTER JIG</t>
  </si>
  <si>
    <t>KD03512-Y052, KD02881-Y578, KD02881-Y599-</t>
  </si>
  <si>
    <t>21-19911</t>
  </si>
  <si>
    <t>KYA Blanking Die Modification</t>
  </si>
  <si>
    <t>KYA Blanking Die Modification-</t>
  </si>
  <si>
    <t>RC81-07-01-0 DIES REF</t>
  </si>
  <si>
    <t>21-19913</t>
  </si>
  <si>
    <t>50104-K81 -N000-H1 GUSSET,MAIN PIPE BLANK PIE</t>
  </si>
  <si>
    <t>2021-05-07</t>
  </si>
  <si>
    <t>21-19914</t>
  </si>
  <si>
    <t>TLA HALF COMP #2223 RESTRIKE PUNCH 2 (SKD11 58-60</t>
  </si>
  <si>
    <t>TLA HALF COMP/TLAX RING/TLB HALF COMP/TLA BODY</t>
  </si>
  <si>
    <t>2021-04-27</t>
  </si>
  <si>
    <t>21-19915</t>
  </si>
  <si>
    <t>1101 BENDER JIG</t>
  </si>
  <si>
    <t>BENDER PUNCH</t>
  </si>
  <si>
    <t>21-19916</t>
  </si>
  <si>
    <t>KD04628-Y266 STAY COMP</t>
  </si>
  <si>
    <t>SRU 21-0093 [QU_1271]</t>
  </si>
  <si>
    <t>KD04628-Y263 BRACKET COMP</t>
  </si>
  <si>
    <t>21-19919</t>
  </si>
  <si>
    <t>KD04615-Y457 BRACKET COMP</t>
  </si>
  <si>
    <t>SRU 3_21-0099 [QU_1277]</t>
  </si>
  <si>
    <t>NY7VAC8-9 KNOCK OUT, RC11-07-02-0 KNOCK OUT REF</t>
  </si>
  <si>
    <t>21-19921</t>
  </si>
  <si>
    <t>SRU 21-0095 (QU_1281)</t>
  </si>
  <si>
    <t>2021-04-24</t>
  </si>
  <si>
    <t>2021-05-14</t>
  </si>
  <si>
    <t>21-19922</t>
  </si>
  <si>
    <t>KD04625-Y346 COVER MOLD ( 1CAVITY)</t>
  </si>
  <si>
    <t>KD04625-Y346 (04) &amp; KD04622-Y601 (05) SRU 21-0100</t>
  </si>
  <si>
    <t>2021-05-05</t>
  </si>
  <si>
    <t>21-19923</t>
  </si>
  <si>
    <t>KD04623-Y160 SENSOR BRACKET COMP</t>
  </si>
  <si>
    <t>SRU 21-0101 (QU_1284)</t>
  </si>
  <si>
    <t>KD04625-Y345 BRACKET COMP</t>
  </si>
  <si>
    <t>21-19925</t>
  </si>
  <si>
    <t>FUNNEL EXTRUDED HOLE</t>
  </si>
  <si>
    <t>21-19926</t>
  </si>
  <si>
    <t>BARAKO CLAMP DIE R60 (SKD11 58-60 HRC)</t>
  </si>
  <si>
    <t>BARAKO CLAMP DIE R60</t>
  </si>
  <si>
    <t>21-19927</t>
  </si>
  <si>
    <t>KD04571-E600</t>
  </si>
  <si>
    <t>21-19928</t>
  </si>
  <si>
    <t>1101 JIG</t>
  </si>
  <si>
    <t>KD03562-E556 (02) SPOT JIG</t>
  </si>
  <si>
    <t>21-19931</t>
  </si>
  <si>
    <t>3701 VT01 SLIDE PIN A (SKD61 48-52 HRC)</t>
  </si>
  <si>
    <t>321-71035 REAR COVER, CHAMBER STAY COMP</t>
  </si>
  <si>
    <t>21-19933</t>
  </si>
  <si>
    <t>KD04613-Y340 BRACKET COMP</t>
  </si>
  <si>
    <t>SRU_3 21-0104 [QU_1288]</t>
  </si>
  <si>
    <t>2021-05-12</t>
  </si>
  <si>
    <t>21-19934</t>
  </si>
  <si>
    <t>KD04619-Y346 GUIDE COMP</t>
  </si>
  <si>
    <t>SRU_1/2 21-0105 [QU_1289]</t>
  </si>
  <si>
    <t>21-19935</t>
  </si>
  <si>
    <t>KD04614-Y158 LEAF SPRING COMP</t>
  </si>
  <si>
    <t>SRU_1/2 21-0106 [QU_1291]</t>
  </si>
  <si>
    <t>21-19936</t>
  </si>
  <si>
    <t>KD04615-Y455 PLATE COMP</t>
  </si>
  <si>
    <t>SRU_2 21-0107 [QU_1290]</t>
  </si>
  <si>
    <t>21-19937</t>
  </si>
  <si>
    <t>KD03428-E615/E616 (05) SHAFT JIG ASSY</t>
  </si>
  <si>
    <t>KD03428-E615/E616 (05)-</t>
  </si>
  <si>
    <t>21-19938</t>
  </si>
  <si>
    <t>101917-11-013-02 SCRAP CUTTER(SKD11)</t>
  </si>
  <si>
    <t>21-19939</t>
  </si>
  <si>
    <t>00667735 DIE HOLDER(S50C)</t>
  </si>
  <si>
    <t>00667735 DIE HOLDER</t>
  </si>
  <si>
    <t>KYA PIPE REAR BREAK BEND 1</t>
  </si>
  <si>
    <t>KYA PIPE REAR BREAK REF</t>
  </si>
  <si>
    <t>21-19941</t>
  </si>
  <si>
    <t>67R0 DRW 5 BUTTON DIE (SKD11 58-60 HRC)</t>
  </si>
  <si>
    <t>21-19944</t>
  </si>
  <si>
    <t>#131 TRIMMING DIE(DC53)</t>
  </si>
  <si>
    <t>#131 TRIMMING DIE</t>
  </si>
  <si>
    <t>2021-05-21</t>
  </si>
  <si>
    <t>21-19946</t>
  </si>
  <si>
    <t>KD02169-E436 MULTI RIVETJIG</t>
  </si>
  <si>
    <t>KD02169-E436 RIVET JIG</t>
  </si>
  <si>
    <t>21-19949</t>
  </si>
  <si>
    <t>2.3 X P6 (4LINES; 42HOLES/LINE W500) LOWER (SKD11)</t>
  </si>
  <si>
    <t>2.3XP6 (4L; 42H/L W500) &amp;amp; 3.0XP6 (4L; 29H/L W3</t>
  </si>
  <si>
    <t>21-19950</t>
  </si>
  <si>
    <t>KD04614-Y241 LEAF SPRING COMP</t>
  </si>
  <si>
    <t>SRU 21-0112 [QU_1303]</t>
  </si>
  <si>
    <t>2021-05-18</t>
  </si>
  <si>
    <t>2021-05-20</t>
  </si>
  <si>
    <t>21-19954</t>
  </si>
  <si>
    <t>YT11562-X801</t>
  </si>
  <si>
    <t>21-19943</t>
  </si>
  <si>
    <t>HL4 ACCEL PROGRESSIVE</t>
  </si>
  <si>
    <t>21-19929</t>
  </si>
  <si>
    <t>21-19930</t>
  </si>
  <si>
    <t>21-19945</t>
  </si>
  <si>
    <t>PG1-049-035~037-A REF</t>
  </si>
  <si>
    <t>2021-05-25</t>
  </si>
  <si>
    <t>BARAKO BRACKET COMPOUND</t>
  </si>
  <si>
    <t>BODY MUFFFLER TAPER blanking (Drop type)</t>
  </si>
  <si>
    <t>KD04628-Y272 BRACKET COMP</t>
  </si>
  <si>
    <t>22121-KPH-9000 2 CAVITY DIE CAST 2 CAVITY DIE CAST</t>
  </si>
  <si>
    <t>KD04630-Y155 BRACKET COM</t>
  </si>
  <si>
    <t>21-19948</t>
  </si>
  <si>
    <t>B6H-F1191-00 BEND ROLL</t>
  </si>
  <si>
    <t>21-19951</t>
  </si>
  <si>
    <t>21-19952</t>
  </si>
  <si>
    <t>21-19957</t>
  </si>
  <si>
    <t>2021-05-26</t>
  </si>
  <si>
    <t>21-19960</t>
  </si>
  <si>
    <t>2021-05-24</t>
  </si>
  <si>
    <t>21-19961</t>
  </si>
  <si>
    <t>21-19963</t>
  </si>
  <si>
    <t>YS4X7-0000 CAST 2 CAVITY</t>
  </si>
  <si>
    <t>YS4X7-0000 DIE CAST-REF</t>
  </si>
  <si>
    <t>2021-05-27</t>
  </si>
  <si>
    <t>KS88-040 CAST 2 CAVITY</t>
  </si>
  <si>
    <t>2CAV DIE CASTING KS88-040-REF</t>
  </si>
  <si>
    <t>2021-05-28</t>
  </si>
  <si>
    <t>21-19959</t>
  </si>
  <si>
    <t>67RO LOWER DIE</t>
  </si>
  <si>
    <t>2021-06-01</t>
  </si>
  <si>
    <t>21-19962</t>
  </si>
  <si>
    <t>21-19966</t>
  </si>
  <si>
    <t>21-19967</t>
  </si>
  <si>
    <t>21-19968</t>
  </si>
  <si>
    <t>21-19965</t>
  </si>
  <si>
    <t>2021-06-03</t>
  </si>
  <si>
    <t>KD03892-Y240 BRACKET COMP</t>
  </si>
  <si>
    <t>CHUCK</t>
  </si>
  <si>
    <t>002 (SKD61 HRC 48 ±1)</t>
  </si>
  <si>
    <t>CORE PINS REF</t>
  </si>
  <si>
    <t>76 (SKD61 HRC 48±1)</t>
  </si>
  <si>
    <t>67RO LOWER DIE DRAW2 (OM ALLOY) (AIR)</t>
  </si>
  <si>
    <t>67RO LOWER DIE DRAW2 (OM ALLOY) (SEA)</t>
  </si>
  <si>
    <t>HEAD COMP MAIN ASSY1</t>
  </si>
  <si>
    <t>HEADCOMP MAIN ASSY1-REF</t>
  </si>
  <si>
    <t>HEAD COMP MAIN ASSY2</t>
  </si>
  <si>
    <t>HEADCOMP MAIN ASSY2-REF</t>
  </si>
  <si>
    <t>HEAD COMP MAIN ASSY3</t>
  </si>
  <si>
    <t>HEADCOMP MAIN ASSY3-REF</t>
  </si>
  <si>
    <t>HEAD COMP MAIN ASSY 4</t>
  </si>
  <si>
    <t>HEADCOMP MAIN ASSY4-REF</t>
  </si>
  <si>
    <t>21-19893</t>
  </si>
  <si>
    <t>21-19958</t>
  </si>
  <si>
    <t>TLAX PARTS ORDER</t>
  </si>
  <si>
    <t>2021-06-02</t>
  </si>
  <si>
    <t>21-19964</t>
  </si>
  <si>
    <t>21-19969</t>
  </si>
  <si>
    <t>KD04466-E410</t>
  </si>
  <si>
    <t>21-19970</t>
  </si>
  <si>
    <t>KD04630-R195</t>
  </si>
  <si>
    <t>21-19971</t>
  </si>
  <si>
    <t>21-19974</t>
  </si>
  <si>
    <t>21-19975</t>
  </si>
  <si>
    <t>101389-05-012-00 HEAD DIE</t>
  </si>
  <si>
    <t>0000-00-00</t>
  </si>
  <si>
    <t>AC-227290 PANEL-REF</t>
  </si>
  <si>
    <t>101 BASE PLATE (S50C)</t>
  </si>
  <si>
    <t>#101 BASE PLATE REF</t>
  </si>
  <si>
    <t>2021-06-26</t>
  </si>
  <si>
    <t>2021-06-04</t>
  </si>
  <si>
    <t>REINFORCEMENT RH</t>
  </si>
  <si>
    <t>GUTTER OIL BLANK</t>
  </si>
  <si>
    <t>2021-06-25</t>
  </si>
  <si>
    <t>WR12 TERMINAL A DIE PLATE REF</t>
  </si>
  <si>
    <t>2021-06-30</t>
  </si>
  <si>
    <t>KD02161-E732/E733 JIG</t>
  </si>
  <si>
    <t>2021-06-17</t>
  </si>
  <si>
    <t>KD03421-Y796 REF</t>
  </si>
  <si>
    <t>2021-06-29</t>
  </si>
  <si>
    <t>KD03421-Y796-REF</t>
  </si>
  <si>
    <t>K59 MODEL REF</t>
  </si>
  <si>
    <t>KD04629-Y172 COLLER MOLD(1CAV)</t>
  </si>
  <si>
    <t>BARAKO BRACKET</t>
  </si>
  <si>
    <t>BODY MUFFLER TAPER</t>
  </si>
  <si>
    <t>#3701 VT01 RR COVER #1 REF</t>
  </si>
  <si>
    <t>21-19942</t>
  </si>
  <si>
    <t>KD02160-Y124</t>
  </si>
  <si>
    <t>KD02160-Y124-</t>
  </si>
  <si>
    <t>2021-06-18</t>
  </si>
  <si>
    <t>2021-06-24</t>
  </si>
  <si>
    <t>KD03869-Y522 COMP</t>
  </si>
  <si>
    <t>KD03869-Y522 REF</t>
  </si>
  <si>
    <t>HS01-KA3-7100 DIE CAST</t>
  </si>
  <si>
    <t>TLAX RR LH PIERCING PUNCH</t>
  </si>
  <si>
    <t>PM2-003-002-AA MOVABLE COVER</t>
  </si>
  <si>
    <t>PM2-003-001-AA~020 REF</t>
  </si>
  <si>
    <t>YS537-00 CAST 2 CAVITY</t>
  </si>
  <si>
    <t>YS4X7-00 CAST 2 CAVITY</t>
  </si>
  <si>
    <t>KS88-1125-00 CAST 2 CAVITY</t>
  </si>
  <si>
    <t>KS88-040-00 CAST 2 CAVITY</t>
  </si>
  <si>
    <t>2021-05-31</t>
  </si>
  <si>
    <t>KD04622-R104</t>
  </si>
  <si>
    <t>21-19972</t>
  </si>
  <si>
    <t>GC60-38 (DICE HOLDER)(SKD11)</t>
  </si>
  <si>
    <t>GC60-38 (DICE HOLDER)</t>
  </si>
  <si>
    <t>21-19973</t>
  </si>
  <si>
    <t>50215-MLBA-D000-20 STAY COMP</t>
  </si>
  <si>
    <t>PPT MLCA REF</t>
  </si>
  <si>
    <t>2021-06-11</t>
  </si>
  <si>
    <t>2021-06-14</t>
  </si>
  <si>
    <t>#1009 KNOCKOUT (S50C)</t>
  </si>
  <si>
    <t>101389-05-012-00 HEAD DIE (SKD11)</t>
  </si>
  <si>
    <t>21-19976</t>
  </si>
  <si>
    <t>1001 Z002-PE00001-Z00X</t>
  </si>
  <si>
    <t>PE00001-Z00X</t>
  </si>
  <si>
    <t>21-19977</t>
  </si>
  <si>
    <t>KD04615-Y380 LEAF SPRING COMP</t>
  </si>
  <si>
    <t>KD04615-Y380 (05) REF</t>
  </si>
  <si>
    <t>2021-06-23</t>
  </si>
  <si>
    <t>21-19978</t>
  </si>
  <si>
    <t>101538-00-007-01 LOWER COMMON PLATE B</t>
  </si>
  <si>
    <t>2021-06-07</t>
  </si>
  <si>
    <t>21-19979</t>
  </si>
  <si>
    <t>MOVABLE INSERT(SKD61 46-48 hrc)</t>
  </si>
  <si>
    <t>22121-KPH-9000 INSERT REF</t>
  </si>
  <si>
    <t>21-19980</t>
  </si>
  <si>
    <t>KILLER BLOCK MRC4-19-1(SKD11)</t>
  </si>
  <si>
    <t>2021-06-08</t>
  </si>
  <si>
    <t>21-19981</t>
  </si>
  <si>
    <t>UPPER SLEEVE RC677-02-06-0(SKD11)</t>
  </si>
  <si>
    <t>PRESSURE PLATE RC00667735-02-11(SKD11)</t>
  </si>
  <si>
    <t>21-19982</t>
  </si>
  <si>
    <t>CA05805-Y415 COMP</t>
  </si>
  <si>
    <t>CA05805-Y415-</t>
  </si>
  <si>
    <t>2021-06-09</t>
  </si>
  <si>
    <t>21-19983</t>
  </si>
  <si>
    <t>CA50803-Y936 COMP</t>
  </si>
  <si>
    <t>21-19984</t>
  </si>
  <si>
    <t>DRAW DIE</t>
  </si>
  <si>
    <t>61100-KYA-B101-20 REF</t>
  </si>
  <si>
    <t>2021-06-15</t>
  </si>
  <si>
    <t>21-19985</t>
  </si>
  <si>
    <t>#315-2 GUIDE SLEEVE(SKD11)</t>
  </si>
  <si>
    <t>#315-2 GUIDE SLEEVE</t>
  </si>
  <si>
    <t>2021-06-12</t>
  </si>
  <si>
    <t>2021-06-16</t>
  </si>
  <si>
    <t>21-19987</t>
  </si>
  <si>
    <t>SUB PLATE(RC57-05-08-A)S50C</t>
  </si>
  <si>
    <t>RC57-05-08-A (SUB PLATE)</t>
  </si>
  <si>
    <t>21-19988</t>
  </si>
  <si>
    <t>KD04613-Y184 BRACKET COMP</t>
  </si>
  <si>
    <t>SRU 21-0136  [QU_1341] REF</t>
  </si>
  <si>
    <t>21-19989</t>
  </si>
  <si>
    <t>KD02166-E190 JIG</t>
  </si>
  <si>
    <t>21-19990</t>
  </si>
  <si>
    <t>KD04612-Y090 JIG 1</t>
  </si>
  <si>
    <t>SRU NEW JIG-</t>
  </si>
  <si>
    <t>21-19991</t>
  </si>
  <si>
    <t>KD04625-E551 JIG 1</t>
  </si>
  <si>
    <t>KD04625-E551-</t>
  </si>
  <si>
    <t>21-19992</t>
  </si>
  <si>
    <t>HS01-KA3 SHAVING DIE #1</t>
  </si>
  <si>
    <t>HS01-KA3 SHAVING DIE #1-</t>
  </si>
  <si>
    <t>2021-06-22</t>
  </si>
  <si>
    <t>21-19993</t>
  </si>
  <si>
    <t>KD04613-Y170 LEAF SPRING L COMP</t>
  </si>
  <si>
    <t>SRU 21-0142 [QU_1346]</t>
  </si>
  <si>
    <t>21-19994</t>
  </si>
  <si>
    <t>KD04619-Y257 PLATE COMP</t>
  </si>
  <si>
    <t>KD04619-Y257</t>
  </si>
  <si>
    <t>21-19996</t>
  </si>
  <si>
    <t>HS01-KA3 SHAVING DIE #4</t>
  </si>
  <si>
    <t>2021-06-19</t>
  </si>
  <si>
    <t>21-19997</t>
  </si>
  <si>
    <t>HS01-107 SHAVING DIE</t>
  </si>
  <si>
    <t>HS01-107-SHAVING DIE</t>
  </si>
  <si>
    <t>21-19998</t>
  </si>
  <si>
    <t>2021-06-28</t>
  </si>
  <si>
    <t>21-19999</t>
  </si>
  <si>
    <t>HEAD DIE 101497-08-012-00</t>
  </si>
  <si>
    <t>101497-08-012-00 HEAD DIE</t>
  </si>
  <si>
    <t>21-20000</t>
  </si>
  <si>
    <t>KYA UPPER CUTTING DIE INSERT</t>
  </si>
  <si>
    <t>KYA UPPER CUTTING DIE INSERT/PUNCH, KSW STAY A BLA</t>
  </si>
  <si>
    <t>21-20002</t>
  </si>
  <si>
    <t>0201</t>
  </si>
  <si>
    <t>INSERT PUNCH</t>
  </si>
  <si>
    <t>21-20003</t>
  </si>
  <si>
    <t>KD04085-Y121/Y120 JIG</t>
  </si>
  <si>
    <t>KD04085-Y121/Y120</t>
  </si>
  <si>
    <t>21-20004</t>
  </si>
  <si>
    <t>MB232588 PIPE</t>
  </si>
  <si>
    <t>21-20005</t>
  </si>
  <si>
    <t>DRAW</t>
  </si>
  <si>
    <t>FENDER DIE MODIFICATION REF</t>
  </si>
  <si>
    <t>21-20010</t>
  </si>
  <si>
    <t>21-20011</t>
  </si>
  <si>
    <t>KPYV COVER MUFFLER DRAW DIE</t>
  </si>
  <si>
    <t>KPYV COVER MUFFLER</t>
  </si>
  <si>
    <t>21-20013</t>
  </si>
  <si>
    <t>2.3P6 4 LINES, 50 HOLES/LINE W580 UPPER DIE</t>
  </si>
  <si>
    <t>(2.3xP6) 4L,50H/L W580 &amp;amp; (3.0xP6) 4L,50H/L W58</t>
  </si>
  <si>
    <t>21-20014</t>
  </si>
  <si>
    <t>84G16 PP CORE PLATE ASSY</t>
  </si>
  <si>
    <t>84G16 PP MACHIINING OF CORE PIN-REF</t>
  </si>
  <si>
    <t>21-20001</t>
  </si>
  <si>
    <t>2021-07-01</t>
  </si>
  <si>
    <t>2021-07-14</t>
  </si>
  <si>
    <t>KD04613-Y660 JIG 1</t>
  </si>
  <si>
    <t>SRU JIGS-</t>
  </si>
  <si>
    <t>2021-07-07</t>
  </si>
  <si>
    <t>21-20006</t>
  </si>
  <si>
    <t>2021-07-13</t>
  </si>
  <si>
    <t>21-20007</t>
  </si>
  <si>
    <t>RR FRAME MAIN ASSEMBLY 1</t>
  </si>
  <si>
    <t>21-20008</t>
  </si>
  <si>
    <t>21-20015</t>
  </si>
  <si>
    <t>2021-07-06</t>
  </si>
  <si>
    <t>21-20016</t>
  </si>
  <si>
    <t>21-20018</t>
  </si>
  <si>
    <t>21-20019</t>
  </si>
  <si>
    <t>21-20020</t>
  </si>
  <si>
    <t>2021-07-02</t>
  </si>
  <si>
    <t>21-20021</t>
  </si>
  <si>
    <t>21-20024</t>
  </si>
  <si>
    <t>PROTRUSION PLATE</t>
  </si>
  <si>
    <t>21-20025</t>
  </si>
  <si>
    <t>2021-07-08</t>
  </si>
  <si>
    <t>21-20026</t>
  </si>
  <si>
    <t>21-20027</t>
  </si>
  <si>
    <t>2021-07-09</t>
  </si>
  <si>
    <t>21-19986</t>
  </si>
  <si>
    <t>21-20017</t>
  </si>
  <si>
    <t>21-20022</t>
  </si>
  <si>
    <t>2021-07-05</t>
  </si>
  <si>
    <t>2021-07-12</t>
  </si>
  <si>
    <t>21-20023</t>
  </si>
  <si>
    <t>21-20012</t>
  </si>
  <si>
    <t>KD04629-Y535</t>
  </si>
  <si>
    <t>2021-07-15</t>
  </si>
  <si>
    <t>101917-11-013-02 SCRAPCUTTER REF</t>
  </si>
  <si>
    <t>HS01-107  3CAV DIECAST-REF</t>
  </si>
  <si>
    <t>2021-07-16</t>
  </si>
  <si>
    <t>YS598-00 (3-CAV)-REF</t>
  </si>
  <si>
    <t>AC-227280D PANEL-</t>
  </si>
  <si>
    <t>2021-07-17</t>
  </si>
  <si>
    <t>2021-07-24</t>
  </si>
  <si>
    <t>SRU 21-0085 [QU_1261] REF</t>
  </si>
  <si>
    <t>2021-07-23</t>
  </si>
  <si>
    <t>PANEL SHEILD RR L/R TRIM PIERCE</t>
  </si>
  <si>
    <t>PANEL SHEILD RR L/R REF</t>
  </si>
  <si>
    <t>2021-07-10</t>
  </si>
  <si>
    <t>PIPE R RR FRAME SUB ASSY1</t>
  </si>
  <si>
    <t>PIPE L/R RR FRAME SUB ASSY1-REF</t>
  </si>
  <si>
    <t>RR FRAME MAIN ASSEMBLY 1-REF</t>
  </si>
  <si>
    <t>PIPE L RR FRAME SUB ASSY2</t>
  </si>
  <si>
    <t>PIPE L/R RR FRAME SUB ASSY2-REF</t>
  </si>
  <si>
    <t>KD04629-Y535 CALLER MOLD (6 CAV)</t>
  </si>
  <si>
    <t>KD04629-E501 JIG 1</t>
  </si>
  <si>
    <t>KD04629-E501-</t>
  </si>
  <si>
    <t>BS41-24G05-01 SHAVING DIE</t>
  </si>
  <si>
    <t>KD04619-Y272 PLATE COMP</t>
  </si>
  <si>
    <t>ENG-018N-P17-00 BLOCK (SKD11)</t>
  </si>
  <si>
    <t>PR NO. 11634 REF</t>
  </si>
  <si>
    <t>50156-KYAJ-B100 DIE PLATE</t>
  </si>
  <si>
    <t>PR NO. 13045, 13046, 11445 REF</t>
  </si>
  <si>
    <t>MOVABLE INSERT(DAC MAGIC 46-48 hrc)</t>
  </si>
  <si>
    <t>HS01-377-0000  CAST 2 CAVITY</t>
  </si>
  <si>
    <t>KD04068-Y530 FRAME ASSY COMP</t>
  </si>
  <si>
    <t>KD04088-Y101 FRAME COMP</t>
  </si>
  <si>
    <t>TRIM DIE 1 INSERT2(SKD11)</t>
  </si>
  <si>
    <t>COVER COMP T/C REF</t>
  </si>
  <si>
    <t>2021-07-28</t>
  </si>
  <si>
    <t>DESIGN AND DEVELOPMENT</t>
  </si>
  <si>
    <t>PLATE R PIVOT WB REF</t>
  </si>
  <si>
    <t>DOWN TUBE 1 CHUCK</t>
  </si>
  <si>
    <t>21-20009</t>
  </si>
  <si>
    <t>21-20028</t>
  </si>
  <si>
    <t>2021-07-20</t>
  </si>
  <si>
    <t>21-20029</t>
  </si>
  <si>
    <t>21-20030</t>
  </si>
  <si>
    <t>Ø2.3XP6 (4L; 42H/L W500) LOWER</t>
  </si>
  <si>
    <t>21-20031</t>
  </si>
  <si>
    <t>PLUNGER TIP Ø110</t>
  </si>
  <si>
    <t>21-20034</t>
  </si>
  <si>
    <t>21-20035</t>
  </si>
  <si>
    <t>21-20036</t>
  </si>
  <si>
    <t>21-20037</t>
  </si>
  <si>
    <t>21-20038</t>
  </si>
  <si>
    <t>21-20041</t>
  </si>
  <si>
    <t>2021-07-19</t>
  </si>
  <si>
    <t>21-20042</t>
  </si>
  <si>
    <t>21-20033</t>
  </si>
  <si>
    <t>21-20043</t>
  </si>
  <si>
    <t>21-20044</t>
  </si>
  <si>
    <t>21-20045</t>
  </si>
  <si>
    <t>2021-07-21</t>
  </si>
  <si>
    <t>21-20046</t>
  </si>
  <si>
    <t>21-20032</t>
  </si>
  <si>
    <t>HS01-107-0000 &amp; YS598-00 (3-CAV)</t>
  </si>
  <si>
    <t>21-20040</t>
  </si>
  <si>
    <t>21-20047</t>
  </si>
  <si>
    <t>SRU 21-0166 [QU_1406]</t>
  </si>
  <si>
    <t>21-20048</t>
  </si>
  <si>
    <t>2021-07-29</t>
  </si>
  <si>
    <t>2021-07-30</t>
  </si>
  <si>
    <t>RR FRAME MAIN ASSEMBLY 2</t>
  </si>
  <si>
    <t>RR FRAME MAIN ASSEMBLY 2/3-REF</t>
  </si>
  <si>
    <t>KD02166-Y183/Y480 COMP</t>
  </si>
  <si>
    <t>KD02166-Y183/Y480/Y071-</t>
  </si>
  <si>
    <t>B6H-F1191-00 DOWNTUBE1</t>
  </si>
  <si>
    <t>SRU NEW JIG-INSPECTION JIG</t>
  </si>
  <si>
    <t>MB118596/7 BRACKET CABLE COMP</t>
  </si>
  <si>
    <t>Ø2.3P6 4L 42H/L W500 LOWER DIE SKD11 58-60 HRC</t>
  </si>
  <si>
    <t>PLUNGER TIP Ø110(SKD61)</t>
  </si>
  <si>
    <t>HS01-MN4-0000 #4</t>
  </si>
  <si>
    <t>6FBA COVER COMP A DRAW FLANGE/PIERCING</t>
  </si>
  <si>
    <t>6FBA COVER COMP A-</t>
  </si>
  <si>
    <t>2021-07-22</t>
  </si>
  <si>
    <t>PI/BL</t>
  </si>
  <si>
    <t>2021-07-26</t>
  </si>
  <si>
    <t>PLUG GAUGE GO</t>
  </si>
  <si>
    <t>PR#7316 REF</t>
  </si>
  <si>
    <t>13462 DIE PLATE (SKD11 58-6 HRC)</t>
  </si>
  <si>
    <t>PR#13462,13464,11447,11445 REF</t>
  </si>
  <si>
    <t>50107-K1A-N000-20 STAY HEAD PIPE COMP</t>
  </si>
  <si>
    <t>K1A Model REF</t>
  </si>
  <si>
    <t>1-BRACE COMP. WASHER SPOT ASSY(ALLUMINUM)</t>
  </si>
  <si>
    <t>WASHER SPOT ASSY REF</t>
  </si>
  <si>
    <t>PIPE L SLIT WELDING-BRKT CUSH SUB ASSY</t>
  </si>
  <si>
    <t>PIPE L/R WELD SUBASSY-REF</t>
  </si>
  <si>
    <t>KD04630-Y101/Y201 JIG 1</t>
  </si>
  <si>
    <t>SRU REPAIR JIG-</t>
  </si>
  <si>
    <t>KD04076-Y015 COINING DIE</t>
  </si>
  <si>
    <t>G960 21-0029 [QU_1155]-</t>
  </si>
  <si>
    <t>04G40 FIXED CORE</t>
  </si>
  <si>
    <t>04G40 FIXED CORE REPAIR-</t>
  </si>
  <si>
    <t>KD02165-Y141 PIE-BURRING / BEND DIE REPAIR</t>
  </si>
  <si>
    <t>KD02165-Y141-</t>
  </si>
  <si>
    <t>2021-07-27</t>
  </si>
  <si>
    <t>KD04636-Y552 BRACKET COMP</t>
  </si>
  <si>
    <t>KD04624-Y112 DH FRAME COMP (NEW)</t>
  </si>
  <si>
    <t>KD04624-Y112 (05) SRU 21-0167 [QU_1410]</t>
  </si>
  <si>
    <t>21-20050</t>
  </si>
  <si>
    <t>PYDN Y3 4D9 FLANGE(5PORT)</t>
  </si>
  <si>
    <t>PYDN Y3 4D9-FLANGE(5PORT)</t>
  </si>
  <si>
    <t>21-20051</t>
  </si>
  <si>
    <t>KYA CAP KYA CAP BURRING / FORMING (TANDEM)</t>
  </si>
  <si>
    <t>2021-07-31</t>
  </si>
  <si>
    <t>24G05 (SHAVING DIE)-REF</t>
  </si>
  <si>
    <t>2021-08-02</t>
  </si>
  <si>
    <t>KS88-1105 (SHAVING DIE)-REF</t>
  </si>
  <si>
    <t>25G00 (SHAVING DIE)-REF</t>
  </si>
  <si>
    <t>HS01-KA3-712 (3CAV) DIECAST-REF</t>
  </si>
  <si>
    <t>HS01-KA4-7100 CAST 2 CAVITY</t>
  </si>
  <si>
    <t>HS01-KA4-7100 (2CAV) DIECAST-REF</t>
  </si>
  <si>
    <t>SS41-21D11 (3CAV) DIECAST-REF</t>
  </si>
  <si>
    <t>HS01-MN4-0000 CAST 2 CAVITY</t>
  </si>
  <si>
    <t>HS01-MN4-0000 (2-CAV) DIECAST-REF</t>
  </si>
  <si>
    <t>SHAVING DIE  HS01-KZ3-712 (#2)</t>
  </si>
  <si>
    <t>HS01-KZ3-712 (#2)-REF</t>
  </si>
  <si>
    <t>MY01813XB</t>
  </si>
  <si>
    <t>MY01814XB</t>
  </si>
  <si>
    <t>MY01815XC</t>
  </si>
  <si>
    <t>21-19847 REV. 01</t>
  </si>
  <si>
    <t>MY01816XB</t>
  </si>
  <si>
    <t>MY01817XB</t>
  </si>
  <si>
    <t>MY01818XA</t>
  </si>
  <si>
    <t>MY01819XA</t>
  </si>
  <si>
    <t>MY01820XA</t>
  </si>
  <si>
    <t>MY01821XA</t>
  </si>
  <si>
    <t>MY01822XA</t>
  </si>
  <si>
    <t>MY01823XB</t>
  </si>
  <si>
    <t>21-20067</t>
  </si>
  <si>
    <t>MY01824XC</t>
  </si>
  <si>
    <t>MY01825XC</t>
  </si>
  <si>
    <t>MY01826XC</t>
  </si>
  <si>
    <t>MY01827XB</t>
  </si>
  <si>
    <t>MY01828XB</t>
  </si>
  <si>
    <t>MY01829XB</t>
  </si>
  <si>
    <t>21-20064</t>
  </si>
  <si>
    <t>21-20061</t>
  </si>
  <si>
    <t>REPEAT ORDER</t>
  </si>
  <si>
    <t>MY50235XA</t>
  </si>
  <si>
    <t>21-20062</t>
  </si>
  <si>
    <t>2021-08-06</t>
  </si>
  <si>
    <t>P&amp;R_INC</t>
  </si>
  <si>
    <t>REINFORCEMENT RH REF</t>
  </si>
  <si>
    <t>FUNNEL EXTRUDED HOLE-REF</t>
  </si>
  <si>
    <t>2021-08-11</t>
  </si>
  <si>
    <t>2021-09-17</t>
  </si>
  <si>
    <t>2021-08-19</t>
  </si>
  <si>
    <t>67RO DRW 5 BUTTON DIEINSERT REF</t>
  </si>
  <si>
    <t>HL4 ACCEL PROGRESSIVE-REF</t>
  </si>
  <si>
    <t>HS01-KA3-7100-REF</t>
  </si>
  <si>
    <t>2021-08-17</t>
  </si>
  <si>
    <t>HS01-302-000 REF</t>
  </si>
  <si>
    <t>PPRX200AD 21-0134 [QU_1336] REF</t>
  </si>
  <si>
    <t>2021-08-10</t>
  </si>
  <si>
    <t>MB232588 PIPE-REF</t>
  </si>
  <si>
    <t>2021-09-16</t>
  </si>
  <si>
    <t>SRU 21-0152  [QU_1366] REF</t>
  </si>
  <si>
    <t>G960-BRU 21-0154 [QU_1375] REF</t>
  </si>
  <si>
    <t>G960-BRU 21-0155 [QU_1376] REF</t>
  </si>
  <si>
    <t>PG1-062-001-A P. PLATE REF</t>
  </si>
  <si>
    <t>2021-08-09</t>
  </si>
  <si>
    <t>KD04615-Y550 (01) JIG1</t>
  </si>
  <si>
    <t>2021-09-22</t>
  </si>
  <si>
    <t>2021-09-18</t>
  </si>
  <si>
    <t>2021-09-21</t>
  </si>
  <si>
    <t>21-20039</t>
  </si>
  <si>
    <t>CROSS MEMBER SUB ASSY-1</t>
  </si>
  <si>
    <t>CROSS MEMBER ASSY-REF</t>
  </si>
  <si>
    <t>2021-08-05</t>
  </si>
  <si>
    <t>2021-08-14</t>
  </si>
  <si>
    <t>21-20053</t>
  </si>
  <si>
    <t>2102675901 PAN17 BRACKET COMP</t>
  </si>
  <si>
    <t>PAN 17 Model REF</t>
  </si>
  <si>
    <t>2021-08-04</t>
  </si>
  <si>
    <t>21-20054</t>
  </si>
  <si>
    <t>KD03869-Y522 PIERCING DIE</t>
  </si>
  <si>
    <t>KD03869-Y522 (04)-</t>
  </si>
  <si>
    <t>21-20055</t>
  </si>
  <si>
    <t>RC82-04-07-0 RC82-04-07-0 INNER  CAM (SKD11 58-60 HRC)</t>
  </si>
  <si>
    <t>PRESS DIE PARTS</t>
  </si>
  <si>
    <t>21-20056</t>
  </si>
  <si>
    <t>13484 13484 DIE PUNCH (SKD11 58-60 HRC)</t>
  </si>
  <si>
    <t>PR# 13484, 13485 REF</t>
  </si>
  <si>
    <t>21-20057</t>
  </si>
  <si>
    <t>KD04629-Y133 LINK MOLD (1CAV)</t>
  </si>
  <si>
    <t>SRU MOLD 21-0173  [QU_1424]</t>
  </si>
  <si>
    <t>21-20058</t>
  </si>
  <si>
    <t>SWINGARM MAIN ASSY 1</t>
  </si>
  <si>
    <t>SWINGARM MAIN ASSY-REF</t>
  </si>
  <si>
    <t>21-20059</t>
  </si>
  <si>
    <t>MEMBER LOWER CROSS SUB ASSY</t>
  </si>
  <si>
    <t>PIECE COMP END L-REF</t>
  </si>
  <si>
    <t>21-20060</t>
  </si>
  <si>
    <t>SMALL PARTS BRACKET JIG</t>
  </si>
  <si>
    <t>PR# 13951-REF</t>
  </si>
  <si>
    <t>6MAA DRAW DIE LINER</t>
  </si>
  <si>
    <t>RFQ - 00591-</t>
  </si>
  <si>
    <t>21-20063</t>
  </si>
  <si>
    <t>KD04619-Y240 JIG 1</t>
  </si>
  <si>
    <t>X0KD04619-Y240 (08) GUIDE-</t>
  </si>
  <si>
    <t>23-4886712-7-0500 BEND DIE 1</t>
  </si>
  <si>
    <t>23-4886712-7-0500 FORMING 4/8</t>
  </si>
  <si>
    <t>2021-08-12</t>
  </si>
  <si>
    <t>21-20065</t>
  </si>
  <si>
    <t>KD04085-Y120 JIG 1</t>
  </si>
  <si>
    <t>X0KD04085-Y120 (06) RACK-</t>
  </si>
  <si>
    <t>21-20066</t>
  </si>
  <si>
    <t>SPOT JIG</t>
  </si>
  <si>
    <t>KD04622-E120</t>
  </si>
  <si>
    <t>110 LANCING DIE (SKD11 58-60 HRC)</t>
  </si>
  <si>
    <t>#110-1 LANCING DIE</t>
  </si>
  <si>
    <t>2021-08-18</t>
  </si>
  <si>
    <t>21-20068</t>
  </si>
  <si>
    <t>KD02166-Y183/Y480 PIE/EMB</t>
  </si>
  <si>
    <t>KD02166-Y480-</t>
  </si>
  <si>
    <t>21-20069</t>
  </si>
  <si>
    <t>KD04800-Y510 RAIL BRACKET COMP</t>
  </si>
  <si>
    <t>NEXT-BRU 21-0178 [QU_1433]</t>
  </si>
  <si>
    <t>21-20071</t>
  </si>
  <si>
    <t>KD03892-Y244 BRACKET COMP</t>
  </si>
  <si>
    <t>SRU 21-0185 [QU_1439]</t>
  </si>
  <si>
    <t>21-20072</t>
  </si>
  <si>
    <t>R60 PRESSURE DIE A (MODIFICATION)</t>
  </si>
  <si>
    <t>BARAKO R60 PRESSURE DIE A-</t>
  </si>
  <si>
    <t>2021-09-23</t>
  </si>
  <si>
    <t>21-20073</t>
  </si>
  <si>
    <t>BARAKO R60 PRESSURE DIE A (UPPER SKD11)</t>
  </si>
  <si>
    <t>BARAKO R60 PRESSURE DIE B</t>
  </si>
  <si>
    <t>21-20074</t>
  </si>
  <si>
    <t>KD03928-E202 JIG 1</t>
  </si>
  <si>
    <t>SRU NEW JIG</t>
  </si>
  <si>
    <t>21-20075</t>
  </si>
  <si>
    <t>CA05107-Y405 PIN GAUGE</t>
  </si>
  <si>
    <t>X0CA05107-Y405 (06) PULLEY</t>
  </si>
  <si>
    <t>21-20076</t>
  </si>
  <si>
    <t>RC63-07-04-0 RC63-07-04-0 PRESSURE PLATE(SKD11)</t>
  </si>
  <si>
    <t>PLATE/SLEEVE/PIN/HOLDER</t>
  </si>
  <si>
    <t>21-20078</t>
  </si>
  <si>
    <t>BLOCK  SKD11</t>
  </si>
  <si>
    <t>MAIN ASSY 4 K88R REF</t>
  </si>
  <si>
    <t>2021-08-16</t>
  </si>
  <si>
    <t>21-20079</t>
  </si>
  <si>
    <t>Y5RC2-1 Y5RC2-1 RESTRIKE PILOT (DC53)</t>
  </si>
  <si>
    <t>Y5RC2-1 RESTRIKE PILOT</t>
  </si>
  <si>
    <t>21-20080</t>
  </si>
  <si>
    <t>50167-K0J-N000-20 BRACKET B RR CUSSION COMP</t>
  </si>
  <si>
    <t>21-20081</t>
  </si>
  <si>
    <t>KD04634-Y345A ROLLER MOLD 2 CAVITY</t>
  </si>
  <si>
    <t>SRU LOADING 21-0188  [QU_1452] KD04634-Y345A (02)</t>
  </si>
  <si>
    <t>21-20082</t>
  </si>
  <si>
    <t>MAGNET</t>
  </si>
  <si>
    <t>2021-09-08</t>
  </si>
  <si>
    <t>2021-09-15</t>
  </si>
  <si>
    <t>21-20083</t>
  </si>
  <si>
    <t>GLOBALSPECS_COR</t>
  </si>
  <si>
    <t>TUV FIRE TESTED MARKING DIE</t>
  </si>
  <si>
    <t>MARKING DIE &amp;quot;TUV FIRE TESTED&amp;quot;-</t>
  </si>
  <si>
    <t>21-20086</t>
  </si>
  <si>
    <t>KD02161-E361 (05) JIG</t>
  </si>
  <si>
    <t>2021-08-23</t>
  </si>
  <si>
    <t>2021-09-01</t>
  </si>
  <si>
    <t>21-20088</t>
  </si>
  <si>
    <t>KD04011-Y162 GUIDE COMP</t>
  </si>
  <si>
    <t>GSR50 [QU_1475]</t>
  </si>
  <si>
    <t>2021-08-25</t>
  </si>
  <si>
    <t>21-20089</t>
  </si>
  <si>
    <t>KD04612-Y406 (02) LOCK BRACKET COMP</t>
  </si>
  <si>
    <t>SRU SLOT 21-0192 [QU_1468]</t>
  </si>
  <si>
    <t>2021-09-06</t>
  </si>
  <si>
    <t>21-20091</t>
  </si>
  <si>
    <t>KD04613-Y404 JIG 1</t>
  </si>
  <si>
    <t>2021-08-31</t>
  </si>
  <si>
    <t>21-20092</t>
  </si>
  <si>
    <t>KD04624-Y355 GUIDE MOLD 1 CAV</t>
  </si>
  <si>
    <t>KD04624-Y355 GUIDE SRU POCKET 21-0199 [QU_1482]</t>
  </si>
  <si>
    <t>2021-08-27</t>
  </si>
  <si>
    <t>21-20093</t>
  </si>
  <si>
    <t>HS01 107 SHAVING UPPER DIE MODIFICATION</t>
  </si>
  <si>
    <t>HS01 107 SHAVING UPPER DIE MODIFICATION-UPPER DIE</t>
  </si>
  <si>
    <t>21-20094</t>
  </si>
  <si>
    <t>STAGE 1</t>
  </si>
  <si>
    <t>AISIN-LB05 CARRIER PLANETARY</t>
  </si>
  <si>
    <t>2021-08-30</t>
  </si>
  <si>
    <t>2021-09-02</t>
  </si>
  <si>
    <t>21-20095</t>
  </si>
  <si>
    <t>KD04625-Y352 (04) BRACKET COMP</t>
  </si>
  <si>
    <t>SRU POCKET 21-0200 [QU_1483]</t>
  </si>
  <si>
    <t>21-20096</t>
  </si>
  <si>
    <t>11451 STRIPPER PLATE</t>
  </si>
  <si>
    <t>STAY LH MAINSTAND 50-151-MGSA-D300-H1 REF</t>
  </si>
  <si>
    <t>21-20097</t>
  </si>
  <si>
    <t>KD04634-Y116 (03) CAM MOLD (1 CAVITY)</t>
  </si>
  <si>
    <t>SRU LOADING 21-0201 [QU_1486]</t>
  </si>
  <si>
    <t>2021-09-07</t>
  </si>
  <si>
    <t>21-20098</t>
  </si>
  <si>
    <t>STAGE 8</t>
  </si>
  <si>
    <t>21-20099</t>
  </si>
  <si>
    <t>RC677-05-06-0(4.4) UPPER SLEEVE (SKD11 58-60 HRC)</t>
  </si>
  <si>
    <t>21-20100</t>
  </si>
  <si>
    <t>KD02155-Y217 ROLLER MOLD 1 CAV W/ SLIDER</t>
  </si>
  <si>
    <t>SRU 2_21-0171 [QU_1488]</t>
  </si>
  <si>
    <t>2021-09-03</t>
  </si>
  <si>
    <t>21-20101</t>
  </si>
  <si>
    <t>KD04646-Y304 FLANGE MOLD 2 CAV</t>
  </si>
  <si>
    <t>SRU LOADING 21-0202 [QU_1487]</t>
  </si>
  <si>
    <t>21-20105</t>
  </si>
  <si>
    <t>KD03568-Y550 JIG</t>
  </si>
  <si>
    <t>KD03568-Y550 REWORK</t>
  </si>
  <si>
    <t>2021-09-10</t>
  </si>
  <si>
    <t>21-20106</t>
  </si>
  <si>
    <t>23-4886712-2  149A29 (SKD1158-60 HRC)</t>
  </si>
  <si>
    <t>2021-09-04</t>
  </si>
  <si>
    <t>21-20108</t>
  </si>
  <si>
    <t>SRU SLOT 2  21-0209 [QU_1497]</t>
  </si>
  <si>
    <t>21-20109</t>
  </si>
  <si>
    <t>KD04628-Y365 (01) BRACKET COM</t>
  </si>
  <si>
    <t>SRU POCKET 21-0207 [QU_1500]</t>
  </si>
  <si>
    <t>21-20110</t>
  </si>
  <si>
    <t>KD04615-Y241 COM</t>
  </si>
  <si>
    <t>KD04615-Y241 (MOD)-SRU POCKET 21-0214  [QU_1503]</t>
  </si>
  <si>
    <t>21-20111</t>
  </si>
  <si>
    <t>MB304340 REINFORCEMENT RH COMP</t>
  </si>
  <si>
    <t>REINFORCEMENT (RH/LH) W/O COATING REF</t>
  </si>
  <si>
    <t>21-20112</t>
  </si>
  <si>
    <t>REINFORCEMENT (RH/LH) W/ COATING REF</t>
  </si>
  <si>
    <t>21-20114</t>
  </si>
  <si>
    <t>KD04616-Y372 (01) ROLLER MOLD 2 CAVITY</t>
  </si>
  <si>
    <t>21-20115</t>
  </si>
  <si>
    <t>NUT CLINCH DIE 1 AND 2</t>
  </si>
  <si>
    <t>18122-6FBA-A020-COVER COMP A</t>
  </si>
  <si>
    <t>2021-09-13</t>
  </si>
  <si>
    <t>21-20116</t>
  </si>
  <si>
    <t>KD04619-Y010 COMP</t>
  </si>
  <si>
    <t>SRU POCKET 21-0222 [QU_1519]-</t>
  </si>
  <si>
    <t>21-20117</t>
  </si>
  <si>
    <t>KD04625-Y195 COMP</t>
  </si>
  <si>
    <t>SRU POCKET 21-0221 [QU_1518]-</t>
  </si>
  <si>
    <t>2021-09-14</t>
  </si>
  <si>
    <t>21-20118</t>
  </si>
  <si>
    <t>102183-03-016-02 PUNCH</t>
  </si>
  <si>
    <t>21-20119</t>
  </si>
  <si>
    <t>5R0 COVER BUTTONE DIE BBLDEF1616-30-P9.55-W7.05</t>
  </si>
  <si>
    <t>5RO/R1A CONV. COVER</t>
  </si>
  <si>
    <t>21-20120</t>
  </si>
  <si>
    <t>101072-07-008-00 DIE HOLDER (SKD11 58-60 HRC)</t>
  </si>
  <si>
    <t>101072-07-008-00 DIE HOLDER</t>
  </si>
  <si>
    <t>21-20121</t>
  </si>
  <si>
    <t>21D11 (3-CAV) DIE CAST 3 CAVITY DIE CAST</t>
  </si>
  <si>
    <t>SS41-21D11 (3-CAV) DIE CAST</t>
  </si>
  <si>
    <t>21-20122</t>
  </si>
  <si>
    <t>305 (SHAVING DIE)</t>
  </si>
  <si>
    <t>305  and  16G86 (SHAVING DIE)-</t>
  </si>
  <si>
    <t>21-20123</t>
  </si>
  <si>
    <t>BEND ROLL R30 X Dia.12.7</t>
  </si>
  <si>
    <t>Bend Roll and Bend Tip REF</t>
  </si>
  <si>
    <t>21-20127</t>
  </si>
  <si>
    <t>67RO DRAW 2 PUNCH</t>
  </si>
  <si>
    <t>67RO DRAW 2 PUNCH-</t>
  </si>
  <si>
    <t>21-19856</t>
  </si>
  <si>
    <t>KD02168-Y142/06</t>
  </si>
  <si>
    <t>21-20049</t>
  </si>
  <si>
    <t>KD02166-E175</t>
  </si>
  <si>
    <t>21-20077</t>
  </si>
  <si>
    <t>PLATE R PIVOT WB PROG</t>
  </si>
  <si>
    <t>21-20087</t>
  </si>
  <si>
    <t>21-20090</t>
  </si>
  <si>
    <t>MF07088XO</t>
  </si>
  <si>
    <t>MF07091XO</t>
  </si>
  <si>
    <t>MF07089XO</t>
  </si>
  <si>
    <t>MF07094XJ</t>
  </si>
  <si>
    <t>MF07096XM</t>
  </si>
  <si>
    <t>MF07100XN</t>
  </si>
  <si>
    <t>MF07110XN</t>
  </si>
  <si>
    <t>MF07095XM</t>
  </si>
  <si>
    <t>MF07112XN</t>
  </si>
  <si>
    <t>MF07114XN</t>
  </si>
  <si>
    <t>MF07134XO</t>
  </si>
  <si>
    <t>MF07135XM</t>
  </si>
  <si>
    <t>KD02168-Y142 (06)</t>
  </si>
  <si>
    <t>KD04616-Y284 PLATE RAIL L F MOLD(1CAV)</t>
  </si>
  <si>
    <t>2021-09-30</t>
  </si>
  <si>
    <t>22121-KPH-9000 REF</t>
  </si>
  <si>
    <t>YS537-00 (2-CAV)-REF</t>
  </si>
  <si>
    <t>YS4X7-00 (2-CAV)-REF</t>
  </si>
  <si>
    <t>KS88-1125-00 (2-CAV)-REF</t>
  </si>
  <si>
    <t>KS88-040-00 (2-CAV)-REF</t>
  </si>
  <si>
    <t>HS01-KA3 #4 SHAVING-REF</t>
  </si>
  <si>
    <t>BS41-24G05-01 SHAVING-REF</t>
  </si>
  <si>
    <t>HS01-377-0000 (2-CAV)-REF</t>
  </si>
  <si>
    <t>107 (3 SETS), MN4 (1SET)-</t>
  </si>
  <si>
    <t>2021-10-01</t>
  </si>
  <si>
    <t>HS01-107-0000 #33</t>
  </si>
  <si>
    <t>KYA CAP &amp; KYA FORK COVER REF</t>
  </si>
  <si>
    <t>50191-K88R-LC00-20 PLATE, R PIVOT PROGRESIVE</t>
  </si>
  <si>
    <t>2021-09-29</t>
  </si>
  <si>
    <t>KD02167-E320 SPOT JIG</t>
  </si>
  <si>
    <t>KD02167-E320-</t>
  </si>
  <si>
    <t>50191-K88R-LC00-20 PLATE,R PIVOT COMP</t>
  </si>
  <si>
    <t>50191-K88R-LC00-20 REF</t>
  </si>
  <si>
    <t>21-20107</t>
  </si>
  <si>
    <t>KD04619-Y133 COMP</t>
  </si>
  <si>
    <t>SRU_3 21-0099 QU_1277-KD04619-Y133</t>
  </si>
  <si>
    <t>KD04628-Y366 (01) BRACKET COM</t>
  </si>
  <si>
    <t>2021-10-02</t>
  </si>
  <si>
    <t>SRU SLOT 2 21-0217 [QU_1510] REF</t>
  </si>
  <si>
    <t>KD04612-Y188 COMP</t>
  </si>
  <si>
    <t>21-20125</t>
  </si>
  <si>
    <t>THERMAL HEAD  KD04107-E815</t>
  </si>
  <si>
    <t>KD04107-E815</t>
  </si>
  <si>
    <t>21-20128</t>
  </si>
  <si>
    <t>KD04616-Y366 (02) BRACKET MOLD 1 CAVITY</t>
  </si>
  <si>
    <t>SRU SLOT 2  21-0231 [QU_1538] KD04616-Y366 (02) BR</t>
  </si>
  <si>
    <t>21-20130</t>
  </si>
  <si>
    <t>GUIDE TH CABLE ASSY &amp;amp; NUT ASSY K88R</t>
  </si>
  <si>
    <t>GUIDE TH CABLE ASSY &amp;amp; NUT ASSY K88R-REF</t>
  </si>
  <si>
    <t>21-20131</t>
  </si>
  <si>
    <t>23-4886600-2-0100 BRACKET R/L 1203 PUNCH</t>
  </si>
  <si>
    <t>23-4886600-2-0100 BRACKET R/L 1203</t>
  </si>
  <si>
    <t>21-20132</t>
  </si>
  <si>
    <t>61315-MJHG-Y400-20/21 STAY R/L COMP</t>
  </si>
  <si>
    <t>MJHG model REF</t>
  </si>
  <si>
    <t>21-20134</t>
  </si>
  <si>
    <t>714178-A3-002-00 SUPPESSION PLATE (SKD11 58-60 HRC</t>
  </si>
  <si>
    <t>FP Model Jigs</t>
  </si>
  <si>
    <t>2021-09-28</t>
  </si>
  <si>
    <t>21-20135</t>
  </si>
  <si>
    <t>CYLINDER (S50C)</t>
  </si>
  <si>
    <t>CYLINDER</t>
  </si>
  <si>
    <t>2021-09-24</t>
  </si>
  <si>
    <t>21-20136</t>
  </si>
  <si>
    <t>X0YT11831-Y001 BASE PLATE (A5052)</t>
  </si>
  <si>
    <t>SRU CRADLE JIG PARTS [QU_1537]</t>
  </si>
  <si>
    <t>21-20137</t>
  </si>
  <si>
    <t>714178-A3-999-00 HOLDER PLATE (A5052)</t>
  </si>
  <si>
    <t>2021-09-27</t>
  </si>
  <si>
    <t>MY01830XC</t>
  </si>
  <si>
    <t>MY01835XC</t>
  </si>
  <si>
    <t>MY01836XB</t>
  </si>
  <si>
    <t>MY01842XB</t>
  </si>
  <si>
    <t>MY01843XB</t>
  </si>
  <si>
    <t>MY01844XB</t>
  </si>
  <si>
    <t>MY01845XC</t>
  </si>
  <si>
    <t>MY01846XC</t>
  </si>
  <si>
    <t>MY01848XB</t>
  </si>
  <si>
    <t xml:space="preserve">21-20106 </t>
  </si>
  <si>
    <t>MF07147XJ</t>
  </si>
  <si>
    <t>MF07136XO</t>
  </si>
  <si>
    <t>MF07140XM</t>
  </si>
  <si>
    <t>MF07148XN</t>
  </si>
  <si>
    <t xml:space="preserve"> 21-20117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</si>
</sst>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409]d\-mmm\-yy;@"/>
    <numFmt numFmtId="165" formatCode="[$PHP]\ #,##0.00"/>
    <numFmt numFmtId="166" formatCode="_(* #,##0_);_(* \(#,##0\);_(* &quot;-&quot;??_);_(@_)"/>
    <numFmt numFmtId="167" formatCode="[$-409]mmm\-yy;@"/>
    <numFmt numFmtId="168" formatCode="&quot;$&quot;#,##0.00"/>
    <numFmt numFmtId="169" formatCode="0.0"/>
    <numFmt numFmtId="170" formatCode="_(* #,##0.0_);_(* \(#,##0.0\);_(* &quot;-&quot;??_);_(@_)"/>
    <numFmt numFmtId="171" formatCode="_(&quot;$&quot;* #,##0.0_);_(&quot;$&quot;* \(#,##0.0\);_(&quot;$&quot;* &quot;-&quot;??_);_(@_)"/>
    <numFmt numFmtId="172" formatCode="#,##0%;[Red]&quot;△&quot;#,##0%;\-"/>
    <numFmt numFmtId="173" formatCode="0.0%"/>
    <numFmt numFmtId="174" formatCode=";;;"/>
  </numFmts>
  <fonts count="69" x14ac:knownFonts="1">
    <font>
      <sz val="11"/>
      <color theme="1"/>
      <name val="Calibri"/>
      <family val="2"/>
      <scheme val="minor"/>
    </font>
    <font>
      <sz val="11"/>
      <color theme="1"/>
      <name val="Calibri"/>
      <family val="2"/>
      <scheme val="minor"/>
    </font>
    <font>
      <b/>
      <sz val="11"/>
      <color theme="1"/>
      <name val="Calibri"/>
      <family val="2"/>
    </font>
    <font>
      <sz val="10"/>
      <color theme="1"/>
      <name val="Calibri"/>
      <family val="2"/>
    </font>
    <font>
      <b/>
      <sz val="10"/>
      <color theme="1"/>
      <name val="Calibri"/>
      <family val="2"/>
    </font>
    <font>
      <b/>
      <u/>
      <sz val="10"/>
      <color theme="1"/>
      <name val="Calibri"/>
      <family val="2"/>
    </font>
    <font>
      <b/>
      <sz val="9"/>
      <color theme="1"/>
      <name val="Calibri"/>
      <family val="2"/>
    </font>
    <font>
      <sz val="10"/>
      <color theme="1"/>
      <name val="Calibri"/>
      <family val="2"/>
      <scheme val="minor"/>
    </font>
    <font>
      <sz val="8"/>
      <color theme="1"/>
      <name val="Calibri"/>
      <family val="2"/>
    </font>
    <font>
      <sz val="9"/>
      <color theme="1"/>
      <name val="Calibri"/>
      <family val="2"/>
    </font>
    <font>
      <sz val="10"/>
      <name val="Arial"/>
      <family val="2"/>
    </font>
    <font>
      <b/>
      <u val="singleAccounting"/>
      <sz val="11"/>
      <color rgb="FFFF0000"/>
      <name val="Calibri"/>
      <family val="2"/>
    </font>
    <font>
      <b/>
      <sz val="11"/>
      <color rgb="FFFF0000"/>
      <name val="Calibri"/>
      <family val="2"/>
    </font>
    <font>
      <b/>
      <sz val="11"/>
      <color theme="1"/>
      <name val="Calibri"/>
      <family val="2"/>
      <scheme val="minor"/>
    </font>
    <font>
      <sz val="11"/>
      <color indexed="8"/>
      <name val="Calibri"/>
      <family val="2"/>
    </font>
    <font>
      <b/>
      <sz val="10"/>
      <color indexed="8"/>
      <name val="Calibri"/>
      <family val="2"/>
    </font>
    <font>
      <b/>
      <sz val="11"/>
      <color rgb="FFFF0000"/>
      <name val="Calibri"/>
      <family val="2"/>
      <scheme val="minor"/>
    </font>
    <font>
      <sz val="10"/>
      <color theme="0" tint="-0.34998626667073579"/>
      <name val="Calibri"/>
      <family val="2"/>
    </font>
    <font>
      <b/>
      <u/>
      <sz val="12"/>
      <color rgb="FFFF0000"/>
      <name val="Calibri"/>
      <family val="2"/>
    </font>
    <font>
      <sz val="10"/>
      <color theme="0" tint="-0.249977111117893"/>
      <name val="Calibri"/>
      <family val="2"/>
    </font>
    <font>
      <sz val="10"/>
      <color theme="1"/>
      <name val="Tahoma"/>
      <family val="2"/>
    </font>
    <font>
      <b/>
      <sz val="10"/>
      <color theme="1"/>
      <name val="Tahoma"/>
      <family val="2"/>
    </font>
    <font>
      <b/>
      <sz val="16"/>
      <color theme="1"/>
      <name val="Tahoma"/>
      <family val="2"/>
    </font>
    <font>
      <sz val="9"/>
      <color theme="1"/>
      <name val="Calibri"/>
      <family val="2"/>
      <scheme val="minor"/>
    </font>
    <font>
      <b/>
      <sz val="9"/>
      <color theme="1"/>
      <name val="Calibri"/>
      <family val="2"/>
      <scheme val="minor"/>
    </font>
    <font>
      <b/>
      <sz val="9"/>
      <color rgb="FFFF0000"/>
      <name val="Calibri"/>
      <family val="2"/>
      <scheme val="minor"/>
    </font>
    <font>
      <b/>
      <u val="singleAccounting"/>
      <sz val="9"/>
      <color rgb="FFFF0000"/>
      <name val="Calibri"/>
      <family val="2"/>
      <scheme val="minor"/>
    </font>
    <font>
      <sz val="12"/>
      <color theme="1"/>
      <name val="Calibri"/>
      <family val="2"/>
      <scheme val="minor"/>
    </font>
    <font>
      <sz val="12"/>
      <color theme="1"/>
      <name val="Arial"/>
      <family val="2"/>
    </font>
    <font>
      <sz val="10"/>
      <color theme="0" tint="-0.499984740745262"/>
      <name val="Calibri"/>
      <family val="2"/>
    </font>
    <font>
      <b/>
      <sz val="12"/>
      <color theme="1"/>
      <name val="Calibri"/>
      <family val="2"/>
      <scheme val="minor"/>
    </font>
    <font>
      <b/>
      <sz val="9"/>
      <color indexed="81"/>
      <name val="Tahoma"/>
      <family val="2"/>
    </font>
    <font>
      <b/>
      <sz val="8"/>
      <color theme="1"/>
      <name val="Tahoma"/>
      <family val="2"/>
    </font>
    <font>
      <b/>
      <sz val="10"/>
      <color rgb="FFFF0000"/>
      <name val="Tahoma"/>
      <family val="2"/>
    </font>
    <font>
      <sz val="10"/>
      <color rgb="FFFF0000"/>
      <name val="Tahoma"/>
      <family val="2"/>
    </font>
    <font>
      <sz val="10"/>
      <color theme="1"/>
      <name val="Calibri Light"/>
      <family val="2"/>
      <scheme val="major"/>
    </font>
    <font>
      <sz val="10"/>
      <color theme="0" tint="-0.499984740745262"/>
      <name val="Calibri Light"/>
      <family val="2"/>
      <scheme val="major"/>
    </font>
    <font>
      <sz val="10"/>
      <color theme="0" tint="-0.499984740745262"/>
      <name val="Tahoma"/>
      <family val="2"/>
    </font>
    <font>
      <sz val="9"/>
      <color indexed="81"/>
      <name val="Tahoma"/>
      <family val="2"/>
    </font>
    <font>
      <sz val="10"/>
      <color indexed="8"/>
      <name val="Calibri"/>
      <family val="2"/>
    </font>
    <font>
      <sz val="10"/>
      <color rgb="FFFF0000"/>
      <name val="Calibri"/>
      <family val="2"/>
      <scheme val="minor"/>
    </font>
    <font>
      <b/>
      <sz val="10"/>
      <color rgb="FFFF0000"/>
      <name val="Calibri"/>
      <family val="2"/>
    </font>
    <font>
      <sz val="10"/>
      <color rgb="FFFF0000"/>
      <name val="Calibri"/>
      <family val="2"/>
    </font>
    <font>
      <b/>
      <sz val="10"/>
      <color rgb="FFFF0000"/>
      <name val="Calibri"/>
      <family val="2"/>
      <scheme val="minor"/>
    </font>
    <font>
      <b/>
      <sz val="10"/>
      <name val="Tahoma"/>
      <family val="2"/>
    </font>
    <font>
      <sz val="10"/>
      <name val="Tahoma"/>
      <family val="2"/>
    </font>
    <font>
      <sz val="11"/>
      <color rgb="FF000000"/>
      <name val="Calibri"/>
      <family val="2"/>
    </font>
    <font>
      <b/>
      <sz val="10"/>
      <color rgb="FF00B050"/>
      <name val="Calibri"/>
      <family val="2"/>
      <scheme val="minor"/>
    </font>
    <font>
      <b/>
      <sz val="10"/>
      <color theme="0" tint="-0.34998626667073579"/>
      <name val="Calibri"/>
      <family val="2"/>
    </font>
    <font>
      <sz val="11"/>
      <color theme="0" tint="-0.499984740745262"/>
      <name val="Calibri"/>
      <family val="2"/>
      <scheme val="minor"/>
    </font>
    <font>
      <b/>
      <u/>
      <sz val="18"/>
      <color theme="1"/>
      <name val="Calibri"/>
      <family val="2"/>
      <scheme val="minor"/>
    </font>
    <font>
      <b/>
      <sz val="18"/>
      <color theme="1"/>
      <name val="Calibri"/>
      <family val="2"/>
      <scheme val="minor"/>
    </font>
    <font>
      <b/>
      <sz val="13"/>
      <color theme="1"/>
      <name val="Calibri"/>
      <family val="2"/>
      <scheme val="minor"/>
    </font>
    <font>
      <sz val="13"/>
      <name val="Calibri"/>
      <family val="2"/>
      <scheme val="minor"/>
    </font>
    <font>
      <sz val="13"/>
      <color theme="1"/>
      <name val="Calibri"/>
      <family val="2"/>
      <scheme val="minor"/>
    </font>
    <font>
      <sz val="14"/>
      <color theme="1"/>
      <name val="Calibri"/>
      <family val="2"/>
      <scheme val="minor"/>
    </font>
    <font>
      <b/>
      <sz val="20"/>
      <color theme="1"/>
      <name val="Calibri"/>
      <family val="2"/>
      <scheme val="minor"/>
    </font>
    <font>
      <sz val="16"/>
      <color theme="1"/>
      <name val="Calibri"/>
      <family val="2"/>
      <scheme val="minor"/>
    </font>
    <font>
      <b/>
      <sz val="14"/>
      <color theme="1"/>
      <name val="Calibri"/>
      <family val="2"/>
      <scheme val="minor"/>
    </font>
    <font>
      <b/>
      <sz val="11"/>
      <name val="Calibri"/>
      <family val="2"/>
      <scheme val="minor"/>
    </font>
    <font>
      <b/>
      <sz val="13"/>
      <color theme="1"/>
      <name val="Tahoma"/>
      <family val="2"/>
    </font>
    <font>
      <sz val="13"/>
      <name val="Tahoma"/>
      <family val="2"/>
    </font>
    <font>
      <b/>
      <sz val="13"/>
      <name val="Calibri"/>
      <family val="2"/>
      <scheme val="minor"/>
    </font>
    <font>
      <sz val="11"/>
      <color rgb="FFFF0000"/>
      <name val="Calibri"/>
      <family val="2"/>
      <scheme val="minor"/>
    </font>
    <font>
      <b/>
      <sz val="10"/>
      <color rgb="FF00B050"/>
      <name val="Calibri"/>
      <family val="2"/>
    </font>
    <font>
      <b/>
      <sz val="10"/>
      <color theme="0" tint="-0.499984740745262"/>
      <name val="Calibri"/>
      <family val="2"/>
    </font>
    <font>
      <sz val="10"/>
      <color rgb="FF00B050"/>
      <name val="Calibri"/>
      <family val="2"/>
      <scheme val="minor"/>
    </font>
    <font>
      <sz val="10"/>
      <color rgb="FF00B050"/>
      <name val="Calibri"/>
      <family val="2"/>
    </font>
    <font>
      <sz val="13"/>
      <color theme="1" tint="0.499984740745262"/>
      <name val="Calibri"/>
      <family val="2"/>
      <scheme val="minor"/>
    </font>
  </fonts>
  <fills count="27">
    <fill>
      <patternFill patternType="none"/>
    </fill>
    <fill>
      <patternFill patternType="gray125"/>
    </fill>
    <fill>
      <patternFill patternType="solid">
        <fgColor indexed="65"/>
        <bgColor theme="0"/>
      </patternFill>
    </fill>
    <fill>
      <patternFill patternType="solid">
        <fgColor theme="4" tint="0.79998168889431442"/>
        <bgColor indexed="64"/>
      </patternFill>
    </fill>
    <fill>
      <patternFill patternType="solid">
        <fgColor theme="7" tint="0.59999389629810485"/>
        <bgColor indexed="64"/>
      </patternFill>
    </fill>
    <fill>
      <patternFill patternType="solid">
        <fgColor indexed="65"/>
        <bgColor auto="1"/>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7" tint="0.79998168889431442"/>
        <bgColor indexed="64"/>
      </patternFill>
    </fill>
    <fill>
      <patternFill patternType="solid">
        <fgColor theme="0"/>
        <bgColor theme="0"/>
      </patternFill>
    </fill>
    <fill>
      <patternFill patternType="solid">
        <fgColor rgb="FFFFC000"/>
        <bgColor theme="0"/>
      </patternFill>
    </fill>
    <fill>
      <patternFill patternType="solid">
        <fgColor rgb="FFFF66FF"/>
        <bgColor indexed="64"/>
      </patternFill>
    </fill>
    <fill>
      <patternFill patternType="solid">
        <fgColor theme="8" tint="0.79998168889431442"/>
        <bgColor indexed="64"/>
      </patternFill>
    </fill>
    <fill>
      <patternFill patternType="solid">
        <fgColor theme="5"/>
        <bgColor indexed="64"/>
      </patternFill>
    </fill>
    <fill>
      <patternFill patternType="solid">
        <fgColor theme="9" tint="0.39997558519241921"/>
        <bgColor indexed="64"/>
      </patternFill>
    </fill>
    <fill>
      <patternFill patternType="solid">
        <fgColor theme="0"/>
        <bgColor indexed="64"/>
      </patternFill>
    </fill>
    <fill>
      <patternFill patternType="solid">
        <fgColor theme="7" tint="0.59999389629810485"/>
        <bgColor theme="0"/>
      </patternFill>
    </fill>
    <fill>
      <patternFill patternType="solid">
        <fgColor theme="5" tint="0.79998168889431442"/>
        <bgColor indexed="64"/>
      </patternFill>
    </fill>
    <fill>
      <patternFill patternType="solid">
        <fgColor rgb="FF99FF99"/>
        <bgColor indexed="64"/>
      </patternFill>
    </fill>
    <fill>
      <patternFill patternType="solid">
        <fgColor theme="6" tint="0.59999389629810485"/>
        <bgColor indexed="64"/>
      </patternFill>
    </fill>
    <fill>
      <patternFill patternType="solid">
        <fgColor theme="7"/>
        <bgColor indexed="64"/>
      </patternFill>
    </fill>
    <fill>
      <patternFill patternType="solid">
        <fgColor theme="2"/>
        <bgColor indexed="64"/>
      </patternFill>
    </fill>
    <fill>
      <patternFill patternType="solid">
        <fgColor rgb="FFFFFFCC"/>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s>
  <borders count="159">
    <border>
      <left/>
      <right/>
      <top/>
      <bottom/>
      <diagonal/>
    </border>
    <border>
      <left/>
      <right/>
      <top/>
      <bottom style="medium">
        <color indexed="64"/>
      </bottom>
      <diagonal/>
    </border>
    <border>
      <left style="thin">
        <color indexed="64"/>
      </left>
      <right style="thin">
        <color indexed="64"/>
      </right>
      <top style="medium">
        <color indexed="64"/>
      </top>
      <bottom/>
      <diagonal/>
    </border>
    <border>
      <left style="thin">
        <color auto="1"/>
      </left>
      <right style="thin">
        <color auto="1"/>
      </right>
      <top/>
      <bottom style="medium">
        <color auto="1"/>
      </bottom>
      <diagonal/>
    </border>
    <border>
      <left style="thin">
        <color auto="1"/>
      </left>
      <right style="thin">
        <color auto="1"/>
      </right>
      <top style="thin">
        <color auto="1"/>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left style="thin">
        <color auto="1"/>
      </left>
      <right style="thin">
        <color auto="1"/>
      </right>
      <top/>
      <bottom style="thin">
        <color auto="1"/>
      </bottom>
      <diagonal/>
    </border>
    <border>
      <left style="thin">
        <color indexed="64"/>
      </left>
      <right/>
      <top style="medium">
        <color indexed="64"/>
      </top>
      <bottom/>
      <diagonal/>
    </border>
    <border>
      <left/>
      <right style="thin">
        <color auto="1"/>
      </right>
      <top style="medium">
        <color indexed="64"/>
      </top>
      <bottom/>
      <diagonal/>
    </border>
    <border>
      <left style="thin">
        <color indexed="64"/>
      </left>
      <right/>
      <top/>
      <bottom/>
      <diagonal/>
    </border>
    <border>
      <left/>
      <right style="thin">
        <color auto="1"/>
      </right>
      <top/>
      <bottom/>
      <diagonal/>
    </border>
    <border>
      <left style="thin">
        <color indexed="64"/>
      </left>
      <right/>
      <top/>
      <bottom style="medium">
        <color auto="1"/>
      </bottom>
      <diagonal/>
    </border>
    <border>
      <left style="thin">
        <color auto="1"/>
      </left>
      <right style="thin">
        <color auto="1"/>
      </right>
      <top/>
      <bottom style="hair">
        <color indexed="64"/>
      </bottom>
      <diagonal/>
    </border>
    <border>
      <left/>
      <right style="thin">
        <color auto="1"/>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auto="1"/>
      </right>
      <top style="hair">
        <color indexed="64"/>
      </top>
      <bottom/>
      <diagonal/>
    </border>
    <border>
      <left/>
      <right style="thin">
        <color auto="1"/>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right style="thin">
        <color auto="1"/>
      </right>
      <top style="medium">
        <color indexed="64"/>
      </top>
      <bottom style="medium">
        <color indexed="64"/>
      </bottom>
      <diagonal/>
    </border>
    <border>
      <left/>
      <right style="hair">
        <color auto="1"/>
      </right>
      <top style="thin">
        <color auto="1"/>
      </top>
      <bottom style="thin">
        <color auto="1"/>
      </bottom>
      <diagonal/>
    </border>
    <border>
      <left style="hair">
        <color auto="1"/>
      </left>
      <right style="hair">
        <color auto="1"/>
      </right>
      <top/>
      <bottom style="hair">
        <color auto="1"/>
      </bottom>
      <diagonal/>
    </border>
    <border>
      <left/>
      <right/>
      <top style="medium">
        <color indexed="64"/>
      </top>
      <bottom style="medium">
        <color indexed="64"/>
      </bottom>
      <diagonal/>
    </border>
    <border>
      <left/>
      <right/>
      <top/>
      <bottom style="thin">
        <color indexed="64"/>
      </bottom>
      <diagonal/>
    </border>
    <border>
      <left/>
      <right/>
      <top style="medium">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8"/>
      </right>
      <top style="thin">
        <color indexed="8"/>
      </top>
      <bottom/>
      <diagonal/>
    </border>
    <border>
      <left/>
      <right style="thin">
        <color indexed="8"/>
      </right>
      <top/>
      <bottom/>
      <diagonal/>
    </border>
    <border>
      <left/>
      <right style="thin">
        <color indexed="8"/>
      </right>
      <top/>
      <bottom style="medium">
        <color indexed="64"/>
      </bottom>
      <diagonal/>
    </border>
    <border>
      <left style="double">
        <color auto="1"/>
      </left>
      <right style="double">
        <color auto="1"/>
      </right>
      <top style="double">
        <color auto="1"/>
      </top>
      <bottom style="double">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indexed="64"/>
      </left>
      <right style="thin">
        <color indexed="64"/>
      </right>
      <top style="double">
        <color auto="1"/>
      </top>
      <bottom/>
      <diagonal/>
    </border>
    <border>
      <left/>
      <right style="thin">
        <color indexed="64"/>
      </right>
      <top style="hair">
        <color indexed="64"/>
      </top>
      <bottom/>
      <diagonal/>
    </border>
    <border>
      <left style="double">
        <color auto="1"/>
      </left>
      <right style="double">
        <color auto="1"/>
      </right>
      <top style="double">
        <color auto="1"/>
      </top>
      <bottom/>
      <diagonal/>
    </border>
    <border>
      <left style="thin">
        <color auto="1"/>
      </left>
      <right style="thin">
        <color auto="1"/>
      </right>
      <top style="double">
        <color auto="1"/>
      </top>
      <bottom style="thin">
        <color auto="1"/>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style="thin">
        <color auto="1"/>
      </left>
      <right/>
      <top/>
      <bottom style="thin">
        <color auto="1"/>
      </bottom>
      <diagonal/>
    </border>
    <border>
      <left/>
      <right style="thin">
        <color indexed="64"/>
      </right>
      <top/>
      <bottom/>
      <diagonal/>
    </border>
    <border>
      <left/>
      <right style="double">
        <color auto="1"/>
      </right>
      <top style="medium">
        <color indexed="64"/>
      </top>
      <bottom style="medium">
        <color indexed="64"/>
      </bottom>
      <diagonal/>
    </border>
    <border>
      <left/>
      <right style="double">
        <color auto="1"/>
      </right>
      <top/>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bottom/>
      <diagonal/>
    </border>
    <border>
      <left style="thin">
        <color indexed="64"/>
      </left>
      <right style="medium">
        <color indexed="64"/>
      </right>
      <top style="hair">
        <color indexed="64"/>
      </top>
      <bottom/>
      <diagonal/>
    </border>
    <border>
      <left style="thin">
        <color indexed="64"/>
      </left>
      <right style="medium">
        <color indexed="64"/>
      </right>
      <top/>
      <bottom style="medium">
        <color indexed="64"/>
      </bottom>
      <diagonal/>
    </border>
    <border>
      <left style="thin">
        <color auto="1"/>
      </left>
      <right style="medium">
        <color indexed="64"/>
      </right>
      <top/>
      <bottom style="hair">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hair">
        <color indexed="64"/>
      </top>
      <bottom/>
      <diagonal/>
    </border>
    <border>
      <left style="medium">
        <color indexed="64"/>
      </left>
      <right style="thin">
        <color indexed="64"/>
      </right>
      <top style="hair">
        <color indexed="64"/>
      </top>
      <bottom/>
      <diagonal/>
    </border>
    <border>
      <left style="thin">
        <color indexed="64"/>
      </left>
      <right style="medium">
        <color indexed="64"/>
      </right>
      <top style="hair">
        <color indexed="64"/>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auto="1"/>
      </left>
      <right style="thin">
        <color auto="1"/>
      </right>
      <top style="hair">
        <color auto="1"/>
      </top>
      <bottom style="hair">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bottom style="hair">
        <color indexed="64"/>
      </bottom>
      <diagonal/>
    </border>
    <border>
      <left style="thin">
        <color auto="1"/>
      </left>
      <right/>
      <top style="hair">
        <color auto="1"/>
      </top>
      <bottom style="hair">
        <color auto="1"/>
      </bottom>
      <diagonal/>
    </border>
    <border>
      <left style="medium">
        <color auto="1"/>
      </left>
      <right style="medium">
        <color auto="1"/>
      </right>
      <top style="medium">
        <color auto="1"/>
      </top>
      <bottom style="thin">
        <color auto="1"/>
      </bottom>
      <diagonal/>
    </border>
    <border>
      <left style="medium">
        <color auto="1"/>
      </left>
      <right style="medium">
        <color auto="1"/>
      </right>
      <top/>
      <bottom style="hair">
        <color indexed="64"/>
      </bottom>
      <diagonal/>
    </border>
    <border>
      <left style="medium">
        <color auto="1"/>
      </left>
      <right style="medium">
        <color auto="1"/>
      </right>
      <top style="hair">
        <color auto="1"/>
      </top>
      <bottom style="hair">
        <color auto="1"/>
      </bottom>
      <diagonal/>
    </border>
    <border>
      <left style="thin">
        <color auto="1"/>
      </left>
      <right/>
      <top style="hair">
        <color auto="1"/>
      </top>
      <bottom/>
      <diagonal/>
    </border>
    <border>
      <left style="medium">
        <color auto="1"/>
      </left>
      <right style="medium">
        <color auto="1"/>
      </right>
      <top style="hair">
        <color auto="1"/>
      </top>
      <bottom/>
      <diagonal/>
    </border>
    <border>
      <left style="thin">
        <color auto="1"/>
      </left>
      <right/>
      <top style="double">
        <color auto="1"/>
      </top>
      <bottom style="thin">
        <color auto="1"/>
      </bottom>
      <diagonal/>
    </border>
    <border>
      <left style="medium">
        <color auto="1"/>
      </left>
      <right style="medium">
        <color auto="1"/>
      </right>
      <top style="double">
        <color auto="1"/>
      </top>
      <bottom style="medium">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medium">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double">
        <color indexed="64"/>
      </top>
      <bottom style="double">
        <color auto="1"/>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bottom style="double">
        <color auto="1"/>
      </bottom>
      <diagonal/>
    </border>
    <border>
      <left style="thin">
        <color indexed="64"/>
      </left>
      <right/>
      <top/>
      <bottom style="double">
        <color auto="1"/>
      </bottom>
      <diagonal/>
    </border>
    <border>
      <left style="double">
        <color auto="1"/>
      </left>
      <right/>
      <top style="double">
        <color auto="1"/>
      </top>
      <bottom style="double">
        <color auto="1"/>
      </bottom>
      <diagonal/>
    </border>
    <border>
      <left style="thin">
        <color indexed="64"/>
      </left>
      <right style="hair">
        <color indexed="64"/>
      </right>
      <top style="double">
        <color indexed="64"/>
      </top>
      <bottom style="double">
        <color indexed="64"/>
      </bottom>
      <diagonal/>
    </border>
    <border>
      <left style="hair">
        <color indexed="64"/>
      </left>
      <right style="thin">
        <color indexed="64"/>
      </right>
      <top style="double">
        <color indexed="64"/>
      </top>
      <bottom style="double">
        <color indexed="64"/>
      </bottom>
      <diagonal/>
    </border>
    <border>
      <left style="thin">
        <color indexed="64"/>
      </left>
      <right/>
      <top style="double">
        <color indexed="64"/>
      </top>
      <bottom style="double">
        <color auto="1"/>
      </bottom>
      <diagonal/>
    </border>
    <border>
      <left style="thin">
        <color indexed="64"/>
      </left>
      <right style="double">
        <color indexed="64"/>
      </right>
      <top style="double">
        <color indexed="64"/>
      </top>
      <bottom style="double">
        <color indexed="64"/>
      </bottom>
      <diagonal/>
    </border>
    <border>
      <left/>
      <right style="hair">
        <color indexed="64"/>
      </right>
      <top/>
      <bottom/>
      <diagonal/>
    </border>
    <border>
      <left/>
      <right style="hair">
        <color indexed="64"/>
      </right>
      <top/>
      <bottom style="double">
        <color auto="1"/>
      </bottom>
      <diagonal/>
    </border>
    <border>
      <left/>
      <right style="thin">
        <color indexed="64"/>
      </right>
      <top style="double">
        <color indexed="64"/>
      </top>
      <bottom style="double">
        <color indexed="64"/>
      </bottom>
      <diagonal/>
    </border>
    <border>
      <left/>
      <right style="thin">
        <color indexed="64"/>
      </right>
      <top style="hair">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double">
        <color auto="1"/>
      </top>
      <bottom/>
      <diagonal/>
    </border>
    <border>
      <left style="double">
        <color indexed="64"/>
      </left>
      <right style="double">
        <color indexed="64"/>
      </right>
      <top style="double">
        <color indexed="64"/>
      </top>
      <bottom style="hair">
        <color indexed="64"/>
      </bottom>
      <diagonal/>
    </border>
    <border>
      <left style="double">
        <color indexed="64"/>
      </left>
      <right style="double">
        <color indexed="64"/>
      </right>
      <top style="hair">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style="double">
        <color indexed="64"/>
      </right>
      <top style="thin">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bottom style="thin">
        <color auto="1"/>
      </bottom>
      <diagonal/>
    </border>
    <border>
      <left style="double">
        <color indexed="64"/>
      </left>
      <right style="double">
        <color indexed="64"/>
      </right>
      <top style="thin">
        <color indexed="64"/>
      </top>
      <bottom style="double">
        <color indexed="64"/>
      </bottom>
      <diagonal/>
    </border>
    <border>
      <left style="hair">
        <color indexed="64"/>
      </left>
      <right/>
      <top style="hair">
        <color indexed="64"/>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double">
        <color auto="1"/>
      </top>
      <bottom style="double">
        <color auto="1"/>
      </bottom>
      <diagonal/>
    </border>
    <border>
      <left style="thin">
        <color indexed="64"/>
      </left>
      <right style="thin">
        <color indexed="64"/>
      </right>
      <top style="double">
        <color indexed="64"/>
      </top>
      <bottom style="hair">
        <color indexed="64"/>
      </bottom>
      <diagonal/>
    </border>
    <border>
      <left style="thin">
        <color indexed="64"/>
      </left>
      <right/>
      <top style="double">
        <color indexed="64"/>
      </top>
      <bottom style="hair">
        <color indexed="64"/>
      </bottom>
      <diagonal/>
    </border>
    <border>
      <left style="thin">
        <color indexed="64"/>
      </left>
      <right style="hair">
        <color indexed="64"/>
      </right>
      <top style="double">
        <color indexed="64"/>
      </top>
      <bottom style="hair">
        <color indexed="64"/>
      </bottom>
      <diagonal/>
    </border>
    <border>
      <left style="hair">
        <color indexed="64"/>
      </left>
      <right style="thin">
        <color indexed="64"/>
      </right>
      <top style="double">
        <color indexed="64"/>
      </top>
      <bottom style="hair">
        <color indexed="64"/>
      </bottom>
      <diagonal/>
    </border>
    <border>
      <left style="thin">
        <color indexed="64"/>
      </left>
      <right style="thin">
        <color indexed="64"/>
      </right>
      <top style="hair">
        <color indexed="64"/>
      </top>
      <bottom style="double">
        <color indexed="64"/>
      </bottom>
      <diagonal/>
    </border>
    <border>
      <left style="thin">
        <color indexed="64"/>
      </left>
      <right/>
      <top style="hair">
        <color indexed="64"/>
      </top>
      <bottom style="double">
        <color indexed="64"/>
      </bottom>
      <diagonal/>
    </border>
    <border>
      <left style="thin">
        <color indexed="64"/>
      </left>
      <right style="hair">
        <color indexed="64"/>
      </right>
      <top style="hair">
        <color indexed="64"/>
      </top>
      <bottom style="double">
        <color auto="1"/>
      </bottom>
      <diagonal/>
    </border>
    <border>
      <left style="hair">
        <color indexed="64"/>
      </left>
      <right style="thin">
        <color indexed="64"/>
      </right>
      <top style="hair">
        <color indexed="64"/>
      </top>
      <bottom style="double">
        <color auto="1"/>
      </bottom>
      <diagonal/>
    </border>
    <border>
      <left/>
      <right/>
      <top/>
      <bottom style="hair">
        <color indexed="64"/>
      </bottom>
      <diagonal/>
    </border>
    <border>
      <left style="hair">
        <color indexed="64"/>
      </left>
      <right style="thin">
        <color indexed="64"/>
      </right>
      <top style="hair">
        <color indexed="64"/>
      </top>
      <bottom/>
      <diagonal/>
    </border>
    <border>
      <left style="hair">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bottom style="double">
        <color auto="1"/>
      </bottom>
      <diagonal/>
    </border>
    <border>
      <left style="hair">
        <color indexed="64"/>
      </left>
      <right/>
      <top/>
      <bottom/>
      <diagonal/>
    </border>
    <border>
      <left style="hair">
        <color indexed="64"/>
      </left>
      <right style="hair">
        <color indexed="64"/>
      </right>
      <top/>
      <bottom/>
      <diagonal/>
    </border>
    <border>
      <left style="hair">
        <color indexed="64"/>
      </left>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hair">
        <color indexed="64"/>
      </left>
      <right/>
      <top style="double">
        <color indexed="64"/>
      </top>
      <bottom style="hair">
        <color indexed="64"/>
      </bottom>
      <diagonal/>
    </border>
    <border>
      <left/>
      <right style="thin">
        <color indexed="64"/>
      </right>
      <top style="double">
        <color indexed="64"/>
      </top>
      <bottom style="hair">
        <color indexed="64"/>
      </bottom>
      <diagonal/>
    </border>
    <border>
      <left style="hair">
        <color indexed="64"/>
      </left>
      <right/>
      <top style="hair">
        <color indexed="64"/>
      </top>
      <bottom style="double">
        <color auto="1"/>
      </bottom>
      <diagonal/>
    </border>
    <border>
      <left style="hair">
        <color indexed="64"/>
      </left>
      <right style="hair">
        <color indexed="64"/>
      </right>
      <top style="hair">
        <color indexed="64"/>
      </top>
      <bottom/>
      <diagonal/>
    </border>
    <border>
      <left/>
      <right style="thin">
        <color indexed="64"/>
      </right>
      <top style="hair">
        <color indexed="64"/>
      </top>
      <bottom style="double">
        <color auto="1"/>
      </bottom>
      <diagonal/>
    </border>
    <border>
      <left/>
      <right style="hair">
        <color indexed="64"/>
      </right>
      <top style="hair">
        <color indexed="64"/>
      </top>
      <bottom style="hair">
        <color indexed="64"/>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auto="1"/>
      </bottom>
      <diagonal/>
    </border>
  </borders>
  <cellStyleXfs count="13">
    <xf numFmtId="0" fontId="0" fillId="0" borderId="0"/>
    <xf numFmtId="43" fontId="1" fillId="0" borderId="0" applyFont="0" applyFill="0" applyBorder="0" applyAlignment="0" applyProtection="0"/>
    <xf numFmtId="0" fontId="10" fillId="0" borderId="0"/>
    <xf numFmtId="0" fontId="14" fillId="0" borderId="0" applyFill="0" applyProtection="0"/>
    <xf numFmtId="0" fontId="1" fillId="0" borderId="0"/>
    <xf numFmtId="43" fontId="1" fillId="0" borderId="0" applyFont="0" applyFill="0" applyBorder="0" applyAlignment="0" applyProtection="0"/>
    <xf numFmtId="0" fontId="14" fillId="0" borderId="0" applyFill="0" applyProtection="0"/>
    <xf numFmtId="43" fontId="14" fillId="0" borderId="0" applyFont="0" applyFill="0" applyBorder="0" applyAlignment="0" applyProtection="0"/>
    <xf numFmtId="0" fontId="28" fillId="0" borderId="0"/>
    <xf numFmtId="44" fontId="1" fillId="0" borderId="0" applyFont="0" applyFill="0" applyBorder="0" applyAlignment="0" applyProtection="0"/>
    <xf numFmtId="9" fontId="1" fillId="0" borderId="0" applyFont="0" applyFill="0" applyBorder="0" applyAlignment="0" applyProtection="0"/>
    <xf numFmtId="0" fontId="1" fillId="0" borderId="0"/>
    <xf numFmtId="0" fontId="46" fillId="0" borderId="0"/>
  </cellStyleXfs>
  <cellXfs count="1461">
    <xf numFmtId="0" fontId="0" fillId="0" borderId="0" xfId="0"/>
    <xf numFmtId="0" fontId="3" fillId="0" borderId="0" xfId="0" applyFont="1" applyAlignment="1">
      <alignment horizontal="center" vertical="center"/>
    </xf>
    <xf numFmtId="0" fontId="3" fillId="0" borderId="0" xfId="0" applyFont="1" applyAlignment="1">
      <alignment horizontal="left"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0" fontId="3" fillId="0" borderId="5" xfId="0" applyFont="1" applyBorder="1" applyAlignment="1">
      <alignment horizontal="center" vertical="center"/>
    </xf>
    <xf numFmtId="0" fontId="3" fillId="0" borderId="5" xfId="0" applyFont="1" applyBorder="1" applyAlignment="1">
      <alignment horizontal="left" vertical="center"/>
    </xf>
    <xf numFmtId="0" fontId="3" fillId="0" borderId="5" xfId="0" applyFont="1" applyBorder="1" applyAlignment="1">
      <alignment horizontal="left" vertical="center" wrapText="1"/>
    </xf>
    <xf numFmtId="165" fontId="3" fillId="0" borderId="5" xfId="0" applyNumberFormat="1" applyFont="1" applyBorder="1" applyAlignment="1">
      <alignment horizontal="center" vertical="center"/>
    </xf>
    <xf numFmtId="0" fontId="3" fillId="0" borderId="6" xfId="0" applyFont="1" applyBorder="1" applyAlignment="1">
      <alignment horizontal="left" vertical="center"/>
    </xf>
    <xf numFmtId="165" fontId="3" fillId="0" borderId="6" xfId="0" applyNumberFormat="1" applyFont="1" applyBorder="1" applyAlignment="1">
      <alignment horizontal="center" vertical="center"/>
    </xf>
    <xf numFmtId="164" fontId="3" fillId="0" borderId="0" xfId="0" applyNumberFormat="1" applyFont="1" applyAlignment="1">
      <alignment horizontal="left" vertical="center"/>
    </xf>
    <xf numFmtId="166" fontId="3" fillId="0" borderId="0" xfId="1" applyNumberFormat="1" applyFont="1" applyAlignment="1">
      <alignment horizontal="center" vertical="center"/>
    </xf>
    <xf numFmtId="0" fontId="3" fillId="0" borderId="0" xfId="0" applyFont="1" applyAlignment="1">
      <alignment vertical="center"/>
    </xf>
    <xf numFmtId="164" fontId="3" fillId="0" borderId="0" xfId="0" applyNumberFormat="1" applyFont="1" applyAlignment="1">
      <alignment vertical="center"/>
    </xf>
    <xf numFmtId="0" fontId="3" fillId="0" borderId="0" xfId="0" applyFont="1" applyBorder="1" applyAlignment="1">
      <alignment vertical="center" wrapText="1"/>
    </xf>
    <xf numFmtId="0" fontId="3" fillId="0" borderId="0" xfId="0" applyFont="1" applyBorder="1" applyAlignment="1">
      <alignment horizontal="center" vertical="center"/>
    </xf>
    <xf numFmtId="165" fontId="3" fillId="0" borderId="0" xfId="0" applyNumberFormat="1" applyFont="1" applyBorder="1" applyAlignment="1">
      <alignment horizontal="center" vertical="center"/>
    </xf>
    <xf numFmtId="166" fontId="3" fillId="0" borderId="0" xfId="1" applyNumberFormat="1" applyFont="1" applyBorder="1" applyAlignment="1">
      <alignment horizontal="center" vertical="center"/>
    </xf>
    <xf numFmtId="0" fontId="3" fillId="0" borderId="2" xfId="0" applyFont="1" applyBorder="1" applyAlignment="1">
      <alignment horizontal="center" vertical="center"/>
    </xf>
    <xf numFmtId="165" fontId="3" fillId="0" borderId="2" xfId="0" applyNumberFormat="1" applyFont="1" applyBorder="1" applyAlignment="1">
      <alignment horizontal="center" vertical="center"/>
    </xf>
    <xf numFmtId="0" fontId="3" fillId="0" borderId="6" xfId="0" applyFont="1" applyBorder="1" applyAlignment="1">
      <alignment horizontal="center" vertical="center"/>
    </xf>
    <xf numFmtId="0" fontId="3" fillId="0" borderId="6" xfId="0" applyFont="1" applyBorder="1" applyAlignment="1">
      <alignment horizontal="left" vertical="center"/>
    </xf>
    <xf numFmtId="0" fontId="3" fillId="0" borderId="6" xfId="0" applyFont="1" applyBorder="1" applyAlignment="1">
      <alignment horizontal="left" vertical="center" wrapText="1"/>
    </xf>
    <xf numFmtId="0" fontId="3" fillId="0" borderId="3" xfId="0" applyFont="1" applyBorder="1" applyAlignment="1">
      <alignment horizontal="center" vertical="center"/>
    </xf>
    <xf numFmtId="165" fontId="3" fillId="0" borderId="3" xfId="0" applyNumberFormat="1" applyFont="1" applyBorder="1" applyAlignment="1">
      <alignment horizontal="center" vertical="center"/>
    </xf>
    <xf numFmtId="164" fontId="3" fillId="0" borderId="6" xfId="0" applyNumberFormat="1" applyFont="1" applyBorder="1" applyAlignment="1">
      <alignment horizontal="center" vertical="center"/>
    </xf>
    <xf numFmtId="0" fontId="3" fillId="0" borderId="4" xfId="0" applyFont="1" applyBorder="1" applyAlignment="1">
      <alignment horizontal="left" vertical="center"/>
    </xf>
    <xf numFmtId="0" fontId="3" fillId="0" borderId="7" xfId="0" applyFont="1" applyBorder="1" applyAlignment="1">
      <alignment horizontal="left" vertical="center"/>
    </xf>
    <xf numFmtId="0" fontId="6" fillId="0" borderId="4" xfId="0" applyFont="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center" vertical="center"/>
    </xf>
    <xf numFmtId="0" fontId="3" fillId="2" borderId="0" xfId="0" applyFont="1" applyFill="1" applyAlignment="1">
      <alignment horizontal="left" vertical="center"/>
    </xf>
    <xf numFmtId="0" fontId="7" fillId="0" borderId="0" xfId="0" applyFont="1"/>
    <xf numFmtId="0" fontId="3" fillId="0" borderId="2" xfId="0" applyFont="1" applyBorder="1" applyAlignment="1">
      <alignment horizontal="left" vertical="center" wrapText="1"/>
    </xf>
    <xf numFmtId="167" fontId="3" fillId="0" borderId="0" xfId="0" applyNumberFormat="1" applyFont="1" applyAlignment="1">
      <alignment horizontal="center" vertical="center"/>
    </xf>
    <xf numFmtId="0" fontId="3" fillId="3" borderId="2" xfId="0"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3" borderId="2" xfId="0" applyFont="1" applyFill="1" applyBorder="1" applyAlignment="1">
      <alignment horizontal="left" vertical="center" wrapText="1"/>
    </xf>
    <xf numFmtId="165" fontId="3" fillId="3" borderId="2" xfId="0" applyNumberFormat="1" applyFont="1" applyFill="1" applyBorder="1" applyAlignment="1">
      <alignment horizontal="center" vertical="center"/>
    </xf>
    <xf numFmtId="166" fontId="3" fillId="3" borderId="2" xfId="1" applyNumberFormat="1" applyFont="1" applyFill="1" applyBorder="1" applyAlignment="1">
      <alignment horizontal="center" vertical="center"/>
    </xf>
    <xf numFmtId="167" fontId="3" fillId="3" borderId="2" xfId="0" applyNumberFormat="1" applyFont="1" applyFill="1" applyBorder="1" applyAlignment="1">
      <alignment horizontal="center" vertical="center"/>
    </xf>
    <xf numFmtId="166" fontId="8" fillId="0" borderId="0" xfId="1" applyNumberFormat="1" applyFont="1" applyAlignment="1">
      <alignment horizontal="center" vertical="center"/>
    </xf>
    <xf numFmtId="0" fontId="6" fillId="0" borderId="4" xfId="0" applyFont="1" applyBorder="1" applyAlignment="1">
      <alignment horizontal="center" vertical="center" wrapText="1"/>
    </xf>
    <xf numFmtId="164" fontId="6" fillId="0" borderId="4" xfId="0" applyNumberFormat="1" applyFont="1" applyBorder="1" applyAlignment="1">
      <alignment horizontal="center" vertical="center" wrapText="1"/>
    </xf>
    <xf numFmtId="165" fontId="6" fillId="0" borderId="4" xfId="0" applyNumberFormat="1" applyFont="1" applyBorder="1" applyAlignment="1">
      <alignment horizontal="center" vertical="center" wrapText="1"/>
    </xf>
    <xf numFmtId="166" fontId="6" fillId="0" borderId="4" xfId="1" applyNumberFormat="1" applyFont="1" applyBorder="1" applyAlignment="1">
      <alignment horizontal="center" vertical="center" wrapText="1"/>
    </xf>
    <xf numFmtId="0" fontId="3" fillId="0" borderId="0" xfId="0" applyFont="1" applyAlignment="1">
      <alignment horizontal="left" vertical="center" wrapText="1"/>
    </xf>
    <xf numFmtId="0" fontId="3" fillId="0" borderId="0" xfId="0" applyFont="1" applyBorder="1" applyAlignment="1">
      <alignment horizontal="left" vertical="center" wrapText="1"/>
    </xf>
    <xf numFmtId="0" fontId="6" fillId="0" borderId="0" xfId="0" applyFont="1" applyFill="1" applyBorder="1" applyAlignment="1">
      <alignment horizontal="center" vertical="center" wrapText="1"/>
    </xf>
    <xf numFmtId="0" fontId="3" fillId="0" borderId="6" xfId="0" applyFont="1" applyFill="1" applyBorder="1" applyAlignment="1">
      <alignment horizontal="center" vertical="center"/>
    </xf>
    <xf numFmtId="0" fontId="3" fillId="0" borderId="3" xfId="0" applyFont="1" applyBorder="1" applyAlignment="1">
      <alignment horizontal="left" vertical="center" wrapText="1"/>
    </xf>
    <xf numFmtId="164" fontId="3" fillId="3" borderId="2" xfId="0" applyNumberFormat="1" applyFont="1" applyFill="1" applyBorder="1" applyAlignment="1">
      <alignment vertical="center"/>
    </xf>
    <xf numFmtId="0" fontId="3" fillId="3" borderId="2" xfId="0" applyFont="1" applyFill="1" applyBorder="1" applyAlignment="1">
      <alignment vertical="center"/>
    </xf>
    <xf numFmtId="164" fontId="3" fillId="3" borderId="2" xfId="0" applyNumberFormat="1" applyFont="1" applyFill="1" applyBorder="1" applyAlignment="1">
      <alignment horizontal="left" vertical="center"/>
    </xf>
    <xf numFmtId="0" fontId="3" fillId="3" borderId="2" xfId="0" applyFont="1" applyFill="1" applyBorder="1" applyAlignment="1">
      <alignment horizontal="left" vertical="center"/>
    </xf>
    <xf numFmtId="0" fontId="5" fillId="0" borderId="0" xfId="0" applyFont="1" applyAlignment="1">
      <alignment vertical="center"/>
    </xf>
    <xf numFmtId="0" fontId="6" fillId="4" borderId="4" xfId="0" applyFont="1" applyFill="1" applyBorder="1" applyAlignment="1">
      <alignment horizontal="center" vertical="center" wrapText="1"/>
    </xf>
    <xf numFmtId="167" fontId="6" fillId="4" borderId="4" xfId="0" applyNumberFormat="1" applyFont="1" applyFill="1" applyBorder="1" applyAlignment="1">
      <alignment horizontal="center" vertical="center" wrapText="1"/>
    </xf>
    <xf numFmtId="0" fontId="3" fillId="5" borderId="0" xfId="0" applyFont="1" applyFill="1" applyAlignment="1">
      <alignment horizontal="left" vertical="center"/>
    </xf>
    <xf numFmtId="167" fontId="3" fillId="5" borderId="0" xfId="0" applyNumberFormat="1" applyFont="1" applyFill="1" applyAlignment="1">
      <alignment horizontal="center" vertical="center"/>
    </xf>
    <xf numFmtId="0" fontId="3" fillId="5" borderId="0" xfId="0" applyFont="1" applyFill="1" applyAlignment="1">
      <alignment horizontal="center" vertical="center"/>
    </xf>
    <xf numFmtId="164" fontId="3" fillId="0" borderId="6" xfId="0" applyNumberFormat="1" applyFont="1" applyBorder="1" applyAlignment="1">
      <alignment vertical="center"/>
    </xf>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xf>
    <xf numFmtId="0" fontId="3" fillId="0" borderId="0" xfId="0" applyFont="1" applyBorder="1" applyAlignment="1">
      <alignment vertical="center"/>
    </xf>
    <xf numFmtId="164" fontId="3" fillId="0" borderId="0" xfId="0" applyNumberFormat="1" applyFont="1" applyBorder="1" applyAlignment="1">
      <alignment vertical="center"/>
    </xf>
    <xf numFmtId="167" fontId="3" fillId="0" borderId="0" xfId="0" applyNumberFormat="1" applyFont="1" applyBorder="1" applyAlignment="1">
      <alignment vertical="center"/>
    </xf>
    <xf numFmtId="164" fontId="3" fillId="0" borderId="0" xfId="0" applyNumberFormat="1" applyFont="1" applyBorder="1" applyAlignment="1">
      <alignment horizontal="center" vertical="center"/>
    </xf>
    <xf numFmtId="164" fontId="3" fillId="0" borderId="0" xfId="0" applyNumberFormat="1" applyFont="1" applyBorder="1" applyAlignment="1">
      <alignment horizontal="left" vertical="center"/>
    </xf>
    <xf numFmtId="167" fontId="3" fillId="0" borderId="0" xfId="0" applyNumberFormat="1" applyFont="1" applyBorder="1" applyAlignment="1">
      <alignment horizontal="center" vertical="center"/>
    </xf>
    <xf numFmtId="0" fontId="3" fillId="0" borderId="5" xfId="0" applyFont="1" applyBorder="1" applyAlignment="1">
      <alignment vertical="center"/>
    </xf>
    <xf numFmtId="164" fontId="3" fillId="0" borderId="5" xfId="0" applyNumberFormat="1" applyFont="1" applyBorder="1" applyAlignment="1">
      <alignment vertical="center"/>
    </xf>
    <xf numFmtId="167" fontId="3" fillId="0" borderId="5" xfId="0" applyNumberFormat="1" applyFont="1" applyBorder="1" applyAlignment="1">
      <alignment vertical="center"/>
    </xf>
    <xf numFmtId="0" fontId="3" fillId="0" borderId="13" xfId="0" applyFont="1" applyBorder="1" applyAlignment="1">
      <alignment horizontal="left" vertical="center" wrapText="1"/>
    </xf>
    <xf numFmtId="0" fontId="3" fillId="0" borderId="13" xfId="0" applyFont="1" applyBorder="1" applyAlignment="1">
      <alignment horizontal="center" vertical="center"/>
    </xf>
    <xf numFmtId="165" fontId="3" fillId="0" borderId="13" xfId="0" applyNumberFormat="1" applyFont="1" applyBorder="1" applyAlignment="1">
      <alignment horizontal="center" vertical="center"/>
    </xf>
    <xf numFmtId="0" fontId="3" fillId="0" borderId="16" xfId="0" applyFont="1" applyBorder="1" applyAlignment="1">
      <alignment horizontal="left" vertical="center" wrapText="1"/>
    </xf>
    <xf numFmtId="0" fontId="3" fillId="0" borderId="16" xfId="0" applyFont="1" applyBorder="1" applyAlignment="1">
      <alignment horizontal="center" vertical="center"/>
    </xf>
    <xf numFmtId="165" fontId="3" fillId="0" borderId="16" xfId="0" applyNumberFormat="1" applyFont="1" applyBorder="1" applyAlignment="1">
      <alignment horizontal="center" vertical="center"/>
    </xf>
    <xf numFmtId="164" fontId="3" fillId="0" borderId="5" xfId="0" applyNumberFormat="1" applyFont="1" applyBorder="1" applyAlignment="1">
      <alignment horizontal="center" vertical="center"/>
    </xf>
    <xf numFmtId="4" fontId="3" fillId="0" borderId="2" xfId="0" applyNumberFormat="1" applyFont="1" applyBorder="1" applyAlignment="1">
      <alignment horizontal="right" vertical="center"/>
    </xf>
    <xf numFmtId="4" fontId="3" fillId="0" borderId="2" xfId="1" applyNumberFormat="1" applyFont="1" applyBorder="1" applyAlignment="1">
      <alignment horizontal="right" vertical="center"/>
    </xf>
    <xf numFmtId="4" fontId="3" fillId="0" borderId="6" xfId="0" applyNumberFormat="1" applyFont="1" applyBorder="1" applyAlignment="1">
      <alignment horizontal="right" vertical="center"/>
    </xf>
    <xf numFmtId="4" fontId="3" fillId="0" borderId="6" xfId="1" applyNumberFormat="1" applyFont="1" applyBorder="1" applyAlignment="1">
      <alignment horizontal="right" vertical="center"/>
    </xf>
    <xf numFmtId="4" fontId="3" fillId="0" borderId="3" xfId="0" applyNumberFormat="1" applyFont="1" applyBorder="1" applyAlignment="1">
      <alignment horizontal="right" vertical="center"/>
    </xf>
    <xf numFmtId="4" fontId="3" fillId="0" borderId="3" xfId="1" applyNumberFormat="1" applyFont="1" applyBorder="1" applyAlignment="1">
      <alignment horizontal="right" vertical="center"/>
    </xf>
    <xf numFmtId="4" fontId="3" fillId="0" borderId="5" xfId="0" applyNumberFormat="1" applyFont="1" applyBorder="1" applyAlignment="1">
      <alignment horizontal="right" vertical="center"/>
    </xf>
    <xf numFmtId="4" fontId="3" fillId="0" borderId="13" xfId="0" applyNumberFormat="1" applyFont="1" applyBorder="1" applyAlignment="1">
      <alignment horizontal="right" vertical="center"/>
    </xf>
    <xf numFmtId="4" fontId="3" fillId="0" borderId="16" xfId="0" applyNumberFormat="1" applyFont="1" applyBorder="1" applyAlignment="1">
      <alignment horizontal="right"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3" xfId="0" applyFont="1" applyBorder="1" applyAlignment="1">
      <alignment horizontal="center" vertical="center"/>
    </xf>
    <xf numFmtId="0" fontId="6" fillId="4" borderId="4" xfId="0" applyFont="1" applyFill="1" applyBorder="1" applyAlignment="1">
      <alignment horizontal="center"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3" fillId="0" borderId="3" xfId="0" applyFont="1" applyBorder="1" applyAlignment="1">
      <alignment horizontal="left" vertical="center" wrapText="1"/>
    </xf>
    <xf numFmtId="0" fontId="6" fillId="4" borderId="4" xfId="0" applyFont="1" applyFill="1" applyBorder="1" applyAlignment="1">
      <alignment horizontal="center" vertical="center" wrapText="1"/>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3" xfId="0" applyFont="1" applyBorder="1" applyAlignment="1">
      <alignment horizontal="center" vertical="center"/>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3" fillId="0" borderId="3" xfId="0" applyFont="1" applyBorder="1" applyAlignment="1">
      <alignment horizontal="left" vertical="center" wrapText="1"/>
    </xf>
    <xf numFmtId="164" fontId="3" fillId="0" borderId="2" xfId="0" applyNumberFormat="1" applyFont="1" applyBorder="1" applyAlignment="1">
      <alignment horizontal="center" vertical="center"/>
    </xf>
    <xf numFmtId="0" fontId="9" fillId="0" borderId="9" xfId="0" applyFont="1" applyBorder="1" applyAlignment="1">
      <alignment horizontal="left" vertical="center" wrapText="1"/>
    </xf>
    <xf numFmtId="0" fontId="3" fillId="0" borderId="8" xfId="0" applyFont="1" applyBorder="1" applyAlignment="1">
      <alignment horizontal="center" vertical="center"/>
    </xf>
    <xf numFmtId="0" fontId="3" fillId="0" borderId="8" xfId="0" applyFont="1" applyBorder="1" applyAlignment="1">
      <alignment horizontal="left" vertical="center"/>
    </xf>
    <xf numFmtId="164" fontId="3" fillId="0" borderId="8" xfId="0" applyNumberFormat="1"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166" fontId="3" fillId="0" borderId="6" xfId="1" applyNumberFormat="1" applyFont="1" applyBorder="1" applyAlignment="1">
      <alignment horizontal="center" vertical="center"/>
    </xf>
    <xf numFmtId="0" fontId="3" fillId="0" borderId="7" xfId="0" applyFont="1" applyBorder="1" applyAlignment="1">
      <alignment horizontal="left" vertical="center" wrapText="1"/>
    </xf>
    <xf numFmtId="0" fontId="3" fillId="0" borderId="7" xfId="0" applyFont="1" applyBorder="1" applyAlignment="1">
      <alignment horizontal="center" vertical="center"/>
    </xf>
    <xf numFmtId="165" fontId="3" fillId="0" borderId="7" xfId="0" applyNumberFormat="1" applyFont="1" applyBorder="1" applyAlignment="1">
      <alignment horizontal="center" vertical="center"/>
    </xf>
    <xf numFmtId="166" fontId="3" fillId="0" borderId="7" xfId="1" applyNumberFormat="1" applyFont="1" applyBorder="1" applyAlignment="1">
      <alignment horizontal="center" vertical="center"/>
    </xf>
    <xf numFmtId="0" fontId="3" fillId="0" borderId="19" xfId="0" applyFont="1" applyBorder="1" applyAlignment="1">
      <alignment horizontal="center" vertical="center"/>
    </xf>
    <xf numFmtId="0" fontId="3" fillId="0" borderId="19" xfId="0" applyFont="1" applyBorder="1" applyAlignment="1">
      <alignment horizontal="center" vertical="center" wrapText="1"/>
    </xf>
    <xf numFmtId="164" fontId="3" fillId="0" borderId="19" xfId="0" applyNumberFormat="1" applyFont="1" applyBorder="1" applyAlignment="1">
      <alignment horizontal="center" vertical="center"/>
    </xf>
    <xf numFmtId="0" fontId="9" fillId="0" borderId="19" xfId="0" applyFont="1" applyBorder="1" applyAlignment="1">
      <alignment horizontal="center" vertical="center" wrapText="1"/>
    </xf>
    <xf numFmtId="0" fontId="3" fillId="0" borderId="19" xfId="0" applyFont="1" applyBorder="1" applyAlignment="1">
      <alignment horizontal="left" vertical="center" wrapText="1"/>
    </xf>
    <xf numFmtId="165" fontId="3" fillId="0" borderId="19" xfId="0" applyNumberFormat="1" applyFont="1" applyBorder="1" applyAlignment="1">
      <alignment horizontal="center" vertical="center"/>
    </xf>
    <xf numFmtId="4" fontId="3" fillId="0" borderId="19" xfId="0" applyNumberFormat="1" applyFont="1" applyBorder="1" applyAlignment="1">
      <alignment horizontal="right" vertical="center"/>
    </xf>
    <xf numFmtId="4" fontId="3" fillId="0" borderId="19" xfId="1" applyNumberFormat="1" applyFont="1" applyBorder="1" applyAlignment="1">
      <alignment horizontal="right"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4" fontId="3" fillId="0" borderId="7" xfId="0" applyNumberFormat="1" applyFont="1" applyBorder="1" applyAlignment="1">
      <alignment horizontal="right" vertical="center"/>
    </xf>
    <xf numFmtId="4" fontId="3" fillId="0" borderId="7" xfId="1" applyNumberFormat="1" applyFont="1" applyBorder="1" applyAlignment="1">
      <alignment horizontal="right" vertical="center"/>
    </xf>
    <xf numFmtId="168" fontId="6" fillId="0" borderId="4" xfId="1" applyNumberFormat="1" applyFont="1" applyBorder="1" applyAlignment="1">
      <alignment horizontal="center" vertical="center" wrapText="1"/>
    </xf>
    <xf numFmtId="165" fontId="3" fillId="0" borderId="0" xfId="1" applyNumberFormat="1" applyFont="1" applyAlignment="1">
      <alignment horizontal="center" vertical="center"/>
    </xf>
    <xf numFmtId="165" fontId="6" fillId="0" borderId="4" xfId="1" applyNumberFormat="1" applyFont="1" applyBorder="1" applyAlignment="1">
      <alignment horizontal="center" vertical="center" wrapText="1"/>
    </xf>
    <xf numFmtId="165" fontId="3" fillId="3" borderId="2" xfId="1" applyNumberFormat="1" applyFont="1" applyFill="1" applyBorder="1" applyAlignment="1">
      <alignment horizontal="center" vertical="center"/>
    </xf>
    <xf numFmtId="165" fontId="3" fillId="0" borderId="2" xfId="1" applyNumberFormat="1" applyFont="1" applyBorder="1" applyAlignment="1">
      <alignment horizontal="right" vertical="center"/>
    </xf>
    <xf numFmtId="165" fontId="3" fillId="0" borderId="0" xfId="1" applyNumberFormat="1" applyFont="1" applyBorder="1" applyAlignment="1">
      <alignment horizontal="center" vertical="center"/>
    </xf>
    <xf numFmtId="165" fontId="11" fillId="0" borderId="0" xfId="1" applyNumberFormat="1" applyFont="1" applyBorder="1" applyAlignment="1">
      <alignment horizontal="center" vertical="center"/>
    </xf>
    <xf numFmtId="165" fontId="3" fillId="0" borderId="6" xfId="1" applyNumberFormat="1" applyFont="1" applyBorder="1" applyAlignment="1">
      <alignment horizontal="right" vertical="center"/>
    </xf>
    <xf numFmtId="165" fontId="3" fillId="0" borderId="3" xfId="1" applyNumberFormat="1" applyFont="1" applyBorder="1" applyAlignment="1">
      <alignment horizontal="right" vertical="center"/>
    </xf>
    <xf numFmtId="165" fontId="3" fillId="0" borderId="2" xfId="0" applyNumberFormat="1" applyFont="1" applyBorder="1" applyAlignment="1">
      <alignment horizontal="right" vertical="center"/>
    </xf>
    <xf numFmtId="165" fontId="3" fillId="0" borderId="0" xfId="1" applyNumberFormat="1" applyFont="1" applyAlignment="1">
      <alignment horizontal="right" vertical="center"/>
    </xf>
    <xf numFmtId="165" fontId="8" fillId="0" borderId="0" xfId="1" applyNumberFormat="1" applyFont="1" applyAlignment="1">
      <alignment horizontal="right" vertical="center"/>
    </xf>
    <xf numFmtId="165" fontId="3" fillId="3" borderId="2" xfId="1" applyNumberFormat="1" applyFont="1" applyFill="1" applyBorder="1" applyAlignment="1">
      <alignment horizontal="right" vertical="center"/>
    </xf>
    <xf numFmtId="165" fontId="3" fillId="0" borderId="0" xfId="1" applyNumberFormat="1" applyFont="1" applyBorder="1" applyAlignment="1">
      <alignment horizontal="right" vertical="center"/>
    </xf>
    <xf numFmtId="165" fontId="12" fillId="0" borderId="0" xfId="1" applyNumberFormat="1" applyFont="1" applyBorder="1" applyAlignment="1">
      <alignment horizontal="center" vertical="center"/>
    </xf>
    <xf numFmtId="168" fontId="3" fillId="0" borderId="0" xfId="1" applyNumberFormat="1" applyFont="1" applyAlignment="1">
      <alignment horizontal="right" vertical="center"/>
    </xf>
    <xf numFmtId="168" fontId="3" fillId="0" borderId="0" xfId="1" applyNumberFormat="1" applyFont="1" applyBorder="1" applyAlignment="1">
      <alignment horizontal="right" vertical="center"/>
    </xf>
    <xf numFmtId="4" fontId="3" fillId="3" borderId="2" xfId="1" applyNumberFormat="1" applyFont="1" applyFill="1" applyBorder="1" applyAlignment="1">
      <alignment horizontal="right" vertical="center"/>
    </xf>
    <xf numFmtId="0" fontId="3" fillId="0" borderId="21" xfId="0" applyFont="1" applyBorder="1" applyAlignment="1">
      <alignment horizontal="center" vertical="center"/>
    </xf>
    <xf numFmtId="0" fontId="3" fillId="0" borderId="21" xfId="0" applyFont="1" applyBorder="1" applyAlignment="1">
      <alignment horizontal="left" vertical="center"/>
    </xf>
    <xf numFmtId="164" fontId="3" fillId="0" borderId="21" xfId="0" applyNumberFormat="1" applyFont="1" applyBorder="1" applyAlignment="1">
      <alignment horizontal="center" vertical="center"/>
    </xf>
    <xf numFmtId="0" fontId="9" fillId="0" borderId="22" xfId="0" applyFont="1" applyBorder="1" applyAlignment="1">
      <alignment horizontal="center" vertical="center" wrapText="1"/>
    </xf>
    <xf numFmtId="165" fontId="3" fillId="0" borderId="5" xfId="0" applyNumberFormat="1" applyFont="1" applyBorder="1" applyAlignment="1">
      <alignment horizontal="right" vertical="center"/>
    </xf>
    <xf numFmtId="165" fontId="3" fillId="0" borderId="5" xfId="1" applyNumberFormat="1" applyFont="1" applyBorder="1" applyAlignment="1">
      <alignment horizontal="right" vertical="center"/>
    </xf>
    <xf numFmtId="0" fontId="3" fillId="0" borderId="21" xfId="0" applyFont="1" applyBorder="1" applyAlignment="1">
      <alignment horizontal="center" vertical="center" wrapText="1"/>
    </xf>
    <xf numFmtId="164" fontId="3" fillId="0" borderId="0" xfId="0" applyNumberFormat="1" applyFont="1" applyBorder="1" applyAlignment="1">
      <alignment vertical="center" wrapText="1"/>
    </xf>
    <xf numFmtId="0" fontId="3" fillId="0" borderId="0" xfId="0" applyFont="1" applyBorder="1" applyAlignment="1">
      <alignment horizontal="center" vertical="center" wrapText="1"/>
    </xf>
    <xf numFmtId="0" fontId="3" fillId="0" borderId="2" xfId="0" applyFont="1" applyFill="1" applyBorder="1" applyAlignment="1">
      <alignment horizontal="left" vertical="center" wrapText="1"/>
    </xf>
    <xf numFmtId="165" fontId="3" fillId="0" borderId="2" xfId="0" applyNumberFormat="1" applyFont="1" applyFill="1" applyBorder="1" applyAlignment="1">
      <alignment horizontal="center" vertical="center"/>
    </xf>
    <xf numFmtId="4" fontId="3" fillId="0" borderId="2" xfId="0" applyNumberFormat="1" applyFont="1" applyFill="1" applyBorder="1" applyAlignment="1">
      <alignment horizontal="right" vertical="center"/>
    </xf>
    <xf numFmtId="0" fontId="3" fillId="0" borderId="6" xfId="0" applyFont="1" applyFill="1" applyBorder="1" applyAlignment="1">
      <alignment horizontal="left" vertical="center" wrapText="1"/>
    </xf>
    <xf numFmtId="165" fontId="3" fillId="0" borderId="6" xfId="0" applyNumberFormat="1" applyFont="1" applyFill="1" applyBorder="1" applyAlignment="1">
      <alignment horizontal="center" vertical="center"/>
    </xf>
    <xf numFmtId="4" fontId="3" fillId="0" borderId="6" xfId="0" applyNumberFormat="1" applyFont="1" applyFill="1" applyBorder="1" applyAlignment="1">
      <alignment horizontal="right" vertical="center"/>
    </xf>
    <xf numFmtId="0" fontId="3" fillId="0" borderId="3" xfId="0" applyFont="1" applyFill="1" applyBorder="1" applyAlignment="1">
      <alignment horizontal="left" vertical="center" wrapText="1"/>
    </xf>
    <xf numFmtId="165" fontId="3" fillId="0" borderId="3" xfId="0" applyNumberFormat="1" applyFont="1" applyFill="1" applyBorder="1" applyAlignment="1">
      <alignment horizontal="center" vertical="center"/>
    </xf>
    <xf numFmtId="4" fontId="3" fillId="0" borderId="3" xfId="0" applyNumberFormat="1" applyFont="1" applyFill="1" applyBorder="1" applyAlignment="1">
      <alignment horizontal="right"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4" fillId="0" borderId="4" xfId="0" applyFont="1" applyBorder="1" applyAlignment="1">
      <alignment horizontal="center" vertical="center" wrapText="1"/>
    </xf>
    <xf numFmtId="164" fontId="4" fillId="0" borderId="4" xfId="0" applyNumberFormat="1" applyFont="1" applyBorder="1" applyAlignment="1">
      <alignment horizontal="center" vertical="center" wrapText="1"/>
    </xf>
    <xf numFmtId="165" fontId="4" fillId="0" borderId="4" xfId="0" applyNumberFormat="1" applyFont="1" applyBorder="1" applyAlignment="1">
      <alignment horizontal="center" vertical="center" wrapText="1"/>
    </xf>
    <xf numFmtId="166" fontId="4" fillId="0" borderId="4" xfId="1" applyNumberFormat="1" applyFont="1" applyBorder="1" applyAlignment="1">
      <alignment horizontal="center" vertical="center" wrapText="1"/>
    </xf>
    <xf numFmtId="168" fontId="4" fillId="0" borderId="4" xfId="1" applyNumberFormat="1" applyFont="1" applyBorder="1" applyAlignment="1">
      <alignment horizontal="center" vertical="center" wrapText="1"/>
    </xf>
    <xf numFmtId="0" fontId="4" fillId="0" borderId="0" xfId="0" applyFont="1" applyFill="1" applyBorder="1" applyAlignment="1">
      <alignment horizontal="center" vertical="center" wrapText="1"/>
    </xf>
    <xf numFmtId="0" fontId="17" fillId="0" borderId="0" xfId="0" applyFont="1" applyAlignment="1">
      <alignment horizontal="left" vertical="center"/>
    </xf>
    <xf numFmtId="169" fontId="3" fillId="0" borderId="0" xfId="1" applyNumberFormat="1" applyFont="1" applyAlignment="1">
      <alignment horizontal="right" vertical="center"/>
    </xf>
    <xf numFmtId="169" fontId="4" fillId="0" borderId="0" xfId="0" applyNumberFormat="1" applyFont="1" applyAlignment="1">
      <alignment horizontal="center" vertical="center"/>
    </xf>
    <xf numFmtId="169" fontId="3" fillId="0" borderId="0" xfId="1" applyNumberFormat="1" applyFont="1" applyBorder="1" applyAlignment="1">
      <alignment horizontal="right" vertical="center"/>
    </xf>
    <xf numFmtId="167" fontId="4" fillId="0" borderId="0" xfId="0" applyNumberFormat="1" applyFont="1" applyAlignment="1">
      <alignment horizontal="center" vertical="center"/>
    </xf>
    <xf numFmtId="167" fontId="3" fillId="0" borderId="0" xfId="1" applyNumberFormat="1" applyFont="1" applyAlignment="1">
      <alignment horizontal="center" vertical="center"/>
    </xf>
    <xf numFmtId="167" fontId="3" fillId="0" borderId="0" xfId="1" applyNumberFormat="1" applyFont="1" applyBorder="1" applyAlignment="1">
      <alignment horizontal="center" vertical="center"/>
    </xf>
    <xf numFmtId="0" fontId="4" fillId="0" borderId="26" xfId="0" applyFont="1" applyFill="1" applyBorder="1" applyAlignment="1">
      <alignment horizontal="center" vertical="center" wrapText="1"/>
    </xf>
    <xf numFmtId="167" fontId="3" fillId="0" borderId="9" xfId="0" applyNumberFormat="1" applyFont="1" applyBorder="1" applyAlignment="1">
      <alignment horizontal="center" vertical="center" wrapText="1"/>
    </xf>
    <xf numFmtId="167" fontId="3" fillId="0" borderId="11" xfId="1" applyNumberFormat="1" applyFont="1" applyBorder="1" applyAlignment="1">
      <alignment horizontal="center" vertical="center"/>
    </xf>
    <xf numFmtId="167" fontId="3" fillId="0" borderId="28" xfId="1" applyNumberFormat="1" applyFont="1" applyBorder="1" applyAlignment="1">
      <alignment horizontal="center" vertical="center"/>
    </xf>
    <xf numFmtId="169" fontId="18" fillId="6" borderId="33" xfId="1" applyNumberFormat="1" applyFont="1" applyFill="1" applyBorder="1" applyAlignment="1">
      <alignment horizontal="center" vertical="center"/>
    </xf>
    <xf numFmtId="0" fontId="17" fillId="0" borderId="0" xfId="0" applyFont="1" applyAlignment="1">
      <alignment horizontal="left" vertical="center" wrapText="1"/>
    </xf>
    <xf numFmtId="0" fontId="17" fillId="0" borderId="0" xfId="0" applyFont="1" applyBorder="1" applyAlignment="1">
      <alignment horizontal="left" vertical="center"/>
    </xf>
    <xf numFmtId="170" fontId="3" fillId="0" borderId="10" xfId="1" applyNumberFormat="1" applyFont="1" applyBorder="1" applyAlignment="1">
      <alignment horizontal="right" vertical="center"/>
    </xf>
    <xf numFmtId="170" fontId="3" fillId="0" borderId="0" xfId="1" applyNumberFormat="1" applyFont="1" applyBorder="1" applyAlignment="1">
      <alignment horizontal="right" vertical="center"/>
    </xf>
    <xf numFmtId="170" fontId="3" fillId="0" borderId="26" xfId="1" applyNumberFormat="1" applyFont="1" applyBorder="1" applyAlignment="1">
      <alignment horizontal="right" vertical="center"/>
    </xf>
    <xf numFmtId="167" fontId="3" fillId="0" borderId="22" xfId="1" applyNumberFormat="1" applyFont="1" applyBorder="1" applyAlignment="1">
      <alignment horizontal="center" vertical="center"/>
    </xf>
    <xf numFmtId="17" fontId="3" fillId="12" borderId="34" xfId="0" applyNumberFormat="1" applyFont="1" applyFill="1" applyBorder="1" applyAlignment="1">
      <alignment horizontal="center" vertical="center"/>
    </xf>
    <xf numFmtId="170" fontId="3" fillId="12" borderId="34" xfId="1" applyNumberFormat="1" applyFont="1" applyFill="1" applyBorder="1" applyAlignment="1">
      <alignment horizontal="center" vertical="center"/>
    </xf>
    <xf numFmtId="17" fontId="3" fillId="12" borderId="15" xfId="0" applyNumberFormat="1" applyFont="1" applyFill="1" applyBorder="1" applyAlignment="1">
      <alignment horizontal="center" vertical="center"/>
    </xf>
    <xf numFmtId="170" fontId="3" fillId="12" borderId="15" xfId="1" applyNumberFormat="1" applyFont="1" applyFill="1" applyBorder="1" applyAlignment="1">
      <alignment horizontal="center" vertical="center"/>
    </xf>
    <xf numFmtId="17" fontId="3" fillId="12" borderId="35" xfId="0" applyNumberFormat="1" applyFont="1" applyFill="1" applyBorder="1" applyAlignment="1">
      <alignment horizontal="center" vertical="center"/>
    </xf>
    <xf numFmtId="170" fontId="3" fillId="12" borderId="35" xfId="1" applyNumberFormat="1" applyFont="1" applyFill="1" applyBorder="1" applyAlignment="1">
      <alignment horizontal="center" vertical="center"/>
    </xf>
    <xf numFmtId="170" fontId="3" fillId="0" borderId="6" xfId="1" applyNumberFormat="1" applyFont="1" applyBorder="1" applyAlignment="1">
      <alignment horizontal="right" vertical="center"/>
    </xf>
    <xf numFmtId="167" fontId="3" fillId="0" borderId="17" xfId="1" applyNumberFormat="1" applyFont="1" applyBorder="1" applyAlignment="1">
      <alignment horizontal="center" vertical="center"/>
    </xf>
    <xf numFmtId="170" fontId="3" fillId="0" borderId="37" xfId="1" applyNumberFormat="1" applyFont="1" applyBorder="1" applyAlignment="1">
      <alignment horizontal="right" vertical="center"/>
    </xf>
    <xf numFmtId="170" fontId="3" fillId="0" borderId="5" xfId="1" applyNumberFormat="1" applyFont="1" applyBorder="1" applyAlignment="1">
      <alignment horizontal="right" vertical="center"/>
    </xf>
    <xf numFmtId="167" fontId="3" fillId="0" borderId="9" xfId="1" applyNumberFormat="1" applyFont="1" applyBorder="1" applyAlignment="1">
      <alignment horizontal="center" vertical="center"/>
    </xf>
    <xf numFmtId="167" fontId="3" fillId="0" borderId="38" xfId="1" applyNumberFormat="1" applyFont="1" applyBorder="1" applyAlignment="1">
      <alignment horizontal="center" vertical="center"/>
    </xf>
    <xf numFmtId="167" fontId="3" fillId="0" borderId="14" xfId="1" applyNumberFormat="1" applyFont="1" applyBorder="1" applyAlignment="1">
      <alignment horizontal="center" vertical="center"/>
    </xf>
    <xf numFmtId="0" fontId="19" fillId="0" borderId="0" xfId="0" applyFont="1" applyAlignment="1">
      <alignment horizontal="left" vertical="center"/>
    </xf>
    <xf numFmtId="0" fontId="19" fillId="0" borderId="0" xfId="0" applyFont="1" applyAlignment="1">
      <alignment horizontal="left" vertical="center" wrapText="1"/>
    </xf>
    <xf numFmtId="0" fontId="19" fillId="0" borderId="0" xfId="0" applyFont="1" applyBorder="1" applyAlignment="1">
      <alignment horizontal="left" vertical="center"/>
    </xf>
    <xf numFmtId="170" fontId="3" fillId="0" borderId="0" xfId="1" applyNumberFormat="1" applyFont="1" applyAlignment="1">
      <alignment horizontal="right" vertical="center"/>
    </xf>
    <xf numFmtId="170" fontId="4" fillId="0" borderId="0" xfId="1" applyNumberFormat="1" applyFont="1" applyAlignment="1">
      <alignment horizontal="center" vertical="center"/>
    </xf>
    <xf numFmtId="170" fontId="3" fillId="0" borderId="2" xfId="1" applyNumberFormat="1" applyFont="1" applyBorder="1" applyAlignment="1">
      <alignment horizontal="right" vertical="center"/>
    </xf>
    <xf numFmtId="170" fontId="3" fillId="0" borderId="3" xfId="1" applyNumberFormat="1" applyFont="1" applyBorder="1" applyAlignment="1">
      <alignment horizontal="right" vertical="center"/>
    </xf>
    <xf numFmtId="170" fontId="3" fillId="0" borderId="16" xfId="1" applyNumberFormat="1" applyFont="1" applyBorder="1" applyAlignment="1">
      <alignment horizontal="right" vertical="center"/>
    </xf>
    <xf numFmtId="170" fontId="3" fillId="0" borderId="13" xfId="1" applyNumberFormat="1" applyFont="1" applyBorder="1" applyAlignment="1">
      <alignment horizontal="right" vertical="center"/>
    </xf>
    <xf numFmtId="169" fontId="18" fillId="6" borderId="39" xfId="1" applyNumberFormat="1" applyFont="1" applyFill="1" applyBorder="1" applyAlignment="1">
      <alignment horizontal="center" vertical="center"/>
    </xf>
    <xf numFmtId="167" fontId="3" fillId="0" borderId="2" xfId="0" applyNumberFormat="1" applyFont="1" applyBorder="1" applyAlignment="1">
      <alignment horizontal="center" vertical="center" wrapText="1"/>
    </xf>
    <xf numFmtId="167" fontId="3" fillId="0" borderId="7" xfId="1" applyNumberFormat="1" applyFont="1" applyBorder="1" applyAlignment="1">
      <alignment horizontal="center" vertical="center"/>
    </xf>
    <xf numFmtId="170" fontId="3" fillId="0" borderId="7" xfId="1" applyNumberFormat="1" applyFont="1" applyBorder="1" applyAlignment="1">
      <alignment horizontal="right" vertical="center"/>
    </xf>
    <xf numFmtId="0" fontId="3" fillId="0" borderId="5" xfId="0" applyFont="1" applyBorder="1" applyAlignment="1">
      <alignment vertical="center" wrapText="1"/>
    </xf>
    <xf numFmtId="0" fontId="22" fillId="0" borderId="0" xfId="0" applyFont="1" applyAlignment="1">
      <alignment vertical="center"/>
    </xf>
    <xf numFmtId="0" fontId="4" fillId="0" borderId="0" xfId="0" applyFont="1" applyAlignment="1">
      <alignment vertical="center"/>
    </xf>
    <xf numFmtId="0" fontId="20" fillId="9" borderId="41" xfId="0" applyFont="1" applyFill="1" applyBorder="1" applyAlignment="1">
      <alignment horizontal="left" vertical="center"/>
    </xf>
    <xf numFmtId="0" fontId="20" fillId="9" borderId="44" xfId="0" applyFont="1" applyFill="1" applyBorder="1" applyAlignment="1">
      <alignment horizontal="left" vertical="center"/>
    </xf>
    <xf numFmtId="0" fontId="20" fillId="9" borderId="42" xfId="0" applyFont="1" applyFill="1" applyBorder="1" applyAlignment="1">
      <alignment vertical="center"/>
    </xf>
    <xf numFmtId="0" fontId="21" fillId="9" borderId="45" xfId="0" applyFont="1" applyFill="1" applyBorder="1" applyAlignment="1">
      <alignment vertical="center"/>
    </xf>
    <xf numFmtId="0" fontId="2" fillId="0" borderId="0" xfId="0" applyFont="1" applyAlignment="1">
      <alignment vertical="center"/>
    </xf>
    <xf numFmtId="4" fontId="3" fillId="0" borderId="8" xfId="0" applyNumberFormat="1" applyFont="1" applyBorder="1" applyAlignment="1">
      <alignment horizontal="right" vertical="center"/>
    </xf>
    <xf numFmtId="4" fontId="3" fillId="0" borderId="10" xfId="0" applyNumberFormat="1" applyFont="1" applyBorder="1" applyAlignment="1">
      <alignment horizontal="right" vertical="center"/>
    </xf>
    <xf numFmtId="43" fontId="3" fillId="0" borderId="10" xfId="1" applyNumberFormat="1" applyFont="1" applyBorder="1" applyAlignment="1">
      <alignment horizontal="center" vertical="center"/>
    </xf>
    <xf numFmtId="43" fontId="3" fillId="0" borderId="47" xfId="1" applyNumberFormat="1" applyFont="1" applyBorder="1" applyAlignment="1">
      <alignment horizontal="center" vertical="center"/>
    </xf>
    <xf numFmtId="0" fontId="3" fillId="0" borderId="9" xfId="0" applyFont="1" applyFill="1" applyBorder="1" applyAlignment="1">
      <alignment horizontal="center" vertical="center"/>
    </xf>
    <xf numFmtId="0" fontId="3" fillId="0" borderId="48" xfId="0" applyFont="1" applyFill="1" applyBorder="1" applyAlignment="1">
      <alignment horizontal="center" vertical="center"/>
    </xf>
    <xf numFmtId="0" fontId="3" fillId="0" borderId="28" xfId="0" applyFont="1" applyFill="1" applyBorder="1" applyAlignment="1">
      <alignment horizontal="center" vertical="center"/>
    </xf>
    <xf numFmtId="167" fontId="3" fillId="0" borderId="6" xfId="1" applyNumberFormat="1" applyFont="1" applyBorder="1" applyAlignment="1">
      <alignment horizontal="center" vertical="center"/>
    </xf>
    <xf numFmtId="167" fontId="3" fillId="0" borderId="5" xfId="1" applyNumberFormat="1" applyFont="1" applyBorder="1" applyAlignment="1">
      <alignment horizontal="center" vertical="center"/>
    </xf>
    <xf numFmtId="170" fontId="3" fillId="0" borderId="19" xfId="1" applyNumberFormat="1" applyFont="1" applyBorder="1" applyAlignment="1">
      <alignment horizontal="right" vertical="center"/>
    </xf>
    <xf numFmtId="167" fontId="3" fillId="0" borderId="19" xfId="1" applyNumberFormat="1" applyFont="1" applyBorder="1" applyAlignment="1">
      <alignment horizontal="center" vertical="center"/>
    </xf>
    <xf numFmtId="164" fontId="3" fillId="6" borderId="19" xfId="0" applyNumberFormat="1" applyFont="1" applyFill="1" applyBorder="1" applyAlignment="1">
      <alignment horizontal="center" vertical="center" wrapText="1"/>
    </xf>
    <xf numFmtId="167" fontId="3" fillId="0" borderId="3" xfId="1" applyNumberFormat="1" applyFont="1" applyBorder="1" applyAlignment="1">
      <alignment horizontal="center" vertical="center"/>
    </xf>
    <xf numFmtId="167" fontId="3" fillId="0" borderId="2" xfId="1" applyNumberFormat="1" applyFont="1" applyBorder="1" applyAlignment="1">
      <alignment horizontal="center" vertical="center"/>
    </xf>
    <xf numFmtId="169" fontId="3" fillId="0" borderId="5" xfId="1" applyNumberFormat="1" applyFont="1" applyBorder="1" applyAlignment="1">
      <alignment horizontal="right" vertical="center"/>
    </xf>
    <xf numFmtId="164" fontId="3" fillId="0" borderId="2" xfId="0" applyNumberFormat="1" applyFont="1" applyBorder="1" applyAlignment="1">
      <alignment vertical="center"/>
    </xf>
    <xf numFmtId="0" fontId="3" fillId="0" borderId="6" xfId="0" applyFont="1" applyBorder="1" applyAlignment="1">
      <alignment vertical="center" wrapText="1"/>
    </xf>
    <xf numFmtId="164" fontId="3" fillId="0" borderId="3" xfId="0" applyNumberFormat="1" applyFont="1" applyBorder="1" applyAlignment="1">
      <alignment vertical="center"/>
    </xf>
    <xf numFmtId="166" fontId="3" fillId="3" borderId="6" xfId="1" applyNumberFormat="1" applyFont="1" applyFill="1" applyBorder="1" applyAlignment="1">
      <alignment horizontal="center" vertical="center"/>
    </xf>
    <xf numFmtId="0" fontId="2" fillId="6" borderId="50" xfId="0" applyFont="1" applyFill="1" applyBorder="1" applyAlignment="1">
      <alignment horizontal="center" vertical="center"/>
    </xf>
    <xf numFmtId="164" fontId="9" fillId="7" borderId="5" xfId="0" applyNumberFormat="1" applyFont="1" applyFill="1" applyBorder="1" applyAlignment="1">
      <alignment horizontal="center" vertical="center" wrapText="1"/>
    </xf>
    <xf numFmtId="164" fontId="9" fillId="7" borderId="6" xfId="0" applyNumberFormat="1" applyFont="1" applyFill="1" applyBorder="1" applyAlignment="1">
      <alignment horizontal="center" vertical="center" wrapText="1"/>
    </xf>
    <xf numFmtId="0" fontId="3" fillId="6" borderId="5" xfId="0" applyFont="1" applyFill="1" applyBorder="1" applyAlignment="1">
      <alignment horizontal="center" vertical="center" wrapText="1"/>
    </xf>
    <xf numFmtId="0" fontId="13" fillId="0" borderId="0" xfId="0" applyFont="1" applyAlignment="1">
      <alignment horizontal="center"/>
    </xf>
    <xf numFmtId="0" fontId="9" fillId="7" borderId="2" xfId="0" applyFont="1" applyFill="1" applyBorder="1" applyAlignment="1">
      <alignment horizontal="center" vertical="center" wrapText="1"/>
    </xf>
    <xf numFmtId="0" fontId="3" fillId="0" borderId="6" xfId="0" applyFont="1" applyBorder="1" applyAlignment="1">
      <alignment horizontal="left" vertical="center"/>
    </xf>
    <xf numFmtId="0" fontId="3" fillId="0" borderId="36" xfId="0" applyFont="1" applyBorder="1" applyAlignment="1">
      <alignment horizontal="left"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2" fillId="0" borderId="0" xfId="0" applyFont="1" applyAlignment="1">
      <alignment vertical="center" wrapText="1"/>
    </xf>
    <xf numFmtId="0" fontId="3" fillId="0" borderId="0" xfId="0" applyFont="1" applyAlignment="1">
      <alignment vertical="center" wrapText="1"/>
    </xf>
    <xf numFmtId="0" fontId="6" fillId="0" borderId="4" xfId="0" applyFont="1" applyBorder="1" applyAlignment="1">
      <alignment vertical="center" wrapText="1"/>
    </xf>
    <xf numFmtId="0" fontId="3" fillId="3" borderId="2" xfId="0" applyFont="1" applyFill="1" applyBorder="1" applyAlignment="1">
      <alignment vertical="center" wrapText="1"/>
    </xf>
    <xf numFmtId="1" fontId="3" fillId="0" borderId="0" xfId="0" applyNumberFormat="1" applyFont="1" applyAlignment="1">
      <alignment horizontal="center" vertical="center"/>
    </xf>
    <xf numFmtId="1" fontId="22" fillId="0" borderId="0" xfId="0" applyNumberFormat="1" applyFont="1" applyAlignment="1">
      <alignment vertical="center"/>
    </xf>
    <xf numFmtId="1" fontId="20" fillId="9" borderId="41" xfId="0" applyNumberFormat="1" applyFont="1" applyFill="1" applyBorder="1" applyAlignment="1">
      <alignment horizontal="left" vertical="center"/>
    </xf>
    <xf numFmtId="1" fontId="20" fillId="9" borderId="44" xfId="0" applyNumberFormat="1" applyFont="1" applyFill="1" applyBorder="1" applyAlignment="1">
      <alignment horizontal="left" vertical="center"/>
    </xf>
    <xf numFmtId="1" fontId="2" fillId="0" borderId="0" xfId="0" applyNumberFormat="1" applyFont="1" applyAlignment="1">
      <alignment vertical="center"/>
    </xf>
    <xf numFmtId="1" fontId="5" fillId="0" borderId="0" xfId="0" applyNumberFormat="1" applyFont="1" applyAlignment="1">
      <alignment vertical="center"/>
    </xf>
    <xf numFmtId="1" fontId="6" fillId="0" borderId="4" xfId="0" applyNumberFormat="1" applyFont="1" applyBorder="1" applyAlignment="1">
      <alignment horizontal="center" vertical="center" wrapText="1"/>
    </xf>
    <xf numFmtId="1" fontId="3" fillId="3" borderId="2" xfId="0" applyNumberFormat="1" applyFont="1" applyFill="1" applyBorder="1" applyAlignment="1">
      <alignment horizontal="center" vertical="center"/>
    </xf>
    <xf numFmtId="1" fontId="3" fillId="0" borderId="6" xfId="0"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0" xfId="0" applyNumberFormat="1" applyFont="1" applyBorder="1" applyAlignment="1">
      <alignment vertical="center"/>
    </xf>
    <xf numFmtId="1" fontId="3" fillId="0" borderId="0" xfId="0" applyNumberFormat="1" applyFont="1" applyBorder="1" applyAlignment="1">
      <alignment horizontal="center" vertical="center"/>
    </xf>
    <xf numFmtId="0" fontId="23" fillId="0" borderId="2" xfId="0" applyFont="1" applyBorder="1" applyAlignment="1">
      <alignment horizontal="left" vertical="center"/>
    </xf>
    <xf numFmtId="164" fontId="23" fillId="0" borderId="2" xfId="0" applyNumberFormat="1" applyFont="1" applyBorder="1" applyAlignment="1">
      <alignment horizontal="center" vertical="center"/>
    </xf>
    <xf numFmtId="0" fontId="23" fillId="0" borderId="2" xfId="0" applyFont="1" applyBorder="1" applyAlignment="1">
      <alignment vertical="center" wrapText="1"/>
    </xf>
    <xf numFmtId="0" fontId="23" fillId="0" borderId="2" xfId="0" applyFont="1" applyBorder="1" applyAlignment="1">
      <alignment horizontal="left" vertical="center" wrapText="1"/>
    </xf>
    <xf numFmtId="0" fontId="23" fillId="0" borderId="2" xfId="0" applyFont="1" applyBorder="1" applyAlignment="1">
      <alignment horizontal="center" vertical="center"/>
    </xf>
    <xf numFmtId="165" fontId="23" fillId="0" borderId="2" xfId="0" applyNumberFormat="1" applyFont="1" applyBorder="1" applyAlignment="1">
      <alignment horizontal="center" vertical="center"/>
    </xf>
    <xf numFmtId="4" fontId="23" fillId="0" borderId="2" xfId="0" applyNumberFormat="1" applyFont="1" applyBorder="1" applyAlignment="1">
      <alignment horizontal="right" vertical="center"/>
    </xf>
    <xf numFmtId="170" fontId="23" fillId="0" borderId="6" xfId="1" applyNumberFormat="1" applyFont="1" applyBorder="1" applyAlignment="1">
      <alignment horizontal="right" vertical="center"/>
    </xf>
    <xf numFmtId="167" fontId="23" fillId="0" borderId="48" xfId="1" applyNumberFormat="1" applyFont="1" applyBorder="1" applyAlignment="1">
      <alignment horizontal="center" vertical="center"/>
    </xf>
    <xf numFmtId="0" fontId="23" fillId="0" borderId="6" xfId="0" applyFont="1" applyFill="1" applyBorder="1" applyAlignment="1">
      <alignment horizontal="center" vertical="center"/>
    </xf>
    <xf numFmtId="0" fontId="23" fillId="0" borderId="2" xfId="0" applyFont="1" applyBorder="1" applyAlignment="1">
      <alignment vertical="center"/>
    </xf>
    <xf numFmtId="167" fontId="23" fillId="0" borderId="2" xfId="0" applyNumberFormat="1" applyFont="1" applyBorder="1" applyAlignment="1">
      <alignment vertical="center"/>
    </xf>
    <xf numFmtId="166" fontId="23" fillId="0" borderId="2" xfId="1" applyNumberFormat="1" applyFont="1" applyBorder="1" applyAlignment="1">
      <alignment horizontal="center" vertical="center"/>
    </xf>
    <xf numFmtId="0" fontId="23" fillId="0" borderId="2" xfId="0" applyFont="1" applyFill="1" applyBorder="1" applyAlignment="1">
      <alignment horizontal="center" vertical="center"/>
    </xf>
    <xf numFmtId="0" fontId="23" fillId="0" borderId="6" xfId="0" applyFont="1" applyBorder="1" applyAlignment="1">
      <alignment horizontal="left" vertical="center" wrapText="1"/>
    </xf>
    <xf numFmtId="0" fontId="23" fillId="0" borderId="6" xfId="0" applyFont="1" applyBorder="1" applyAlignment="1">
      <alignment horizontal="center" vertical="center"/>
    </xf>
    <xf numFmtId="165" fontId="23" fillId="0" borderId="6" xfId="0" applyNumberFormat="1" applyFont="1" applyBorder="1" applyAlignment="1">
      <alignment horizontal="center" vertical="center"/>
    </xf>
    <xf numFmtId="166" fontId="23" fillId="0" borderId="6" xfId="1" applyNumberFormat="1" applyFont="1" applyBorder="1" applyAlignment="1">
      <alignment horizontal="center" vertical="center"/>
    </xf>
    <xf numFmtId="0" fontId="23" fillId="0" borderId="3" xfId="0" applyFont="1" applyBorder="1" applyAlignment="1">
      <alignment horizontal="left" vertical="center" wrapText="1"/>
    </xf>
    <xf numFmtId="0" fontId="23" fillId="0" borderId="3" xfId="0" applyFont="1" applyBorder="1" applyAlignment="1">
      <alignment horizontal="center" vertical="center"/>
    </xf>
    <xf numFmtId="165" fontId="23" fillId="0" borderId="3" xfId="0" applyNumberFormat="1" applyFont="1" applyBorder="1" applyAlignment="1">
      <alignment horizontal="center" vertical="center"/>
    </xf>
    <xf numFmtId="166" fontId="23" fillId="0" borderId="3" xfId="1" applyNumberFormat="1" applyFont="1" applyBorder="1" applyAlignment="1">
      <alignment horizontal="center" vertical="center"/>
    </xf>
    <xf numFmtId="0" fontId="23" fillId="0" borderId="3" xfId="0" applyFont="1" applyFill="1" applyBorder="1" applyAlignment="1">
      <alignment horizontal="center" vertical="center"/>
    </xf>
    <xf numFmtId="164" fontId="23" fillId="0" borderId="5" xfId="0" applyNumberFormat="1" applyFont="1" applyBorder="1" applyAlignment="1">
      <alignment horizontal="center" vertical="center"/>
    </xf>
    <xf numFmtId="164" fontId="23" fillId="0" borderId="5" xfId="0" applyNumberFormat="1" applyFont="1" applyBorder="1" applyAlignment="1">
      <alignment vertical="center"/>
    </xf>
    <xf numFmtId="0" fontId="23" fillId="0" borderId="5" xfId="0" applyFont="1" applyBorder="1" applyAlignment="1">
      <alignment vertical="center" wrapText="1"/>
    </xf>
    <xf numFmtId="0" fontId="23" fillId="0" borderId="5" xfId="0" applyFont="1" applyBorder="1" applyAlignment="1">
      <alignment horizontal="left" vertical="center" wrapText="1"/>
    </xf>
    <xf numFmtId="0" fontId="23" fillId="0" borderId="5" xfId="0" applyFont="1" applyBorder="1" applyAlignment="1">
      <alignment horizontal="center" vertical="center"/>
    </xf>
    <xf numFmtId="165" fontId="23" fillId="0" borderId="5" xfId="0" applyNumberFormat="1" applyFont="1" applyBorder="1" applyAlignment="1">
      <alignment horizontal="center" vertical="center"/>
    </xf>
    <xf numFmtId="166" fontId="23" fillId="0" borderId="5" xfId="1" applyNumberFormat="1" applyFont="1" applyBorder="1" applyAlignment="1">
      <alignment horizontal="center" vertical="center"/>
    </xf>
    <xf numFmtId="170" fontId="23" fillId="0" borderId="5" xfId="1" applyNumberFormat="1" applyFont="1" applyBorder="1" applyAlignment="1">
      <alignment horizontal="right" vertical="center"/>
    </xf>
    <xf numFmtId="167" fontId="23" fillId="0" borderId="5" xfId="1" applyNumberFormat="1" applyFont="1" applyBorder="1" applyAlignment="1">
      <alignment horizontal="center" vertical="center"/>
    </xf>
    <xf numFmtId="1" fontId="23" fillId="0" borderId="0" xfId="0" applyNumberFormat="1" applyFont="1" applyBorder="1" applyAlignment="1">
      <alignment vertical="center"/>
    </xf>
    <xf numFmtId="0" fontId="23" fillId="0" borderId="0" xfId="0" applyFont="1" applyBorder="1" applyAlignment="1">
      <alignment vertical="center"/>
    </xf>
    <xf numFmtId="164" fontId="23" fillId="0" borderId="0" xfId="0" applyNumberFormat="1" applyFont="1" applyBorder="1" applyAlignment="1">
      <alignment vertical="center"/>
    </xf>
    <xf numFmtId="0" fontId="23" fillId="0" borderId="0" xfId="0" applyFont="1" applyBorder="1" applyAlignment="1">
      <alignment vertical="center" wrapText="1"/>
    </xf>
    <xf numFmtId="0" fontId="23" fillId="0" borderId="0" xfId="0" applyFont="1" applyBorder="1" applyAlignment="1">
      <alignment horizontal="left" vertical="center" wrapText="1"/>
    </xf>
    <xf numFmtId="0" fontId="23" fillId="0" borderId="0" xfId="0" applyFont="1" applyBorder="1" applyAlignment="1">
      <alignment horizontal="center" vertical="center"/>
    </xf>
    <xf numFmtId="165" fontId="23" fillId="0" borderId="0" xfId="0" applyNumberFormat="1" applyFont="1" applyBorder="1" applyAlignment="1">
      <alignment horizontal="center" vertical="center"/>
    </xf>
    <xf numFmtId="166" fontId="23" fillId="0" borderId="0" xfId="1" applyNumberFormat="1" applyFont="1" applyBorder="1" applyAlignment="1">
      <alignment horizontal="center" vertical="center"/>
    </xf>
    <xf numFmtId="170" fontId="23" fillId="0" borderId="0" xfId="1" applyNumberFormat="1" applyFont="1" applyAlignment="1">
      <alignment horizontal="right" vertical="center"/>
    </xf>
    <xf numFmtId="167" fontId="23" fillId="0" borderId="0" xfId="1" applyNumberFormat="1" applyFont="1" applyBorder="1" applyAlignment="1">
      <alignment horizontal="center" vertical="center"/>
    </xf>
    <xf numFmtId="0" fontId="23" fillId="0" borderId="0" xfId="0" applyFont="1" applyFill="1" applyBorder="1" applyAlignment="1">
      <alignment horizontal="center" vertical="center"/>
    </xf>
    <xf numFmtId="167" fontId="23" fillId="0" borderId="0" xfId="0" applyNumberFormat="1" applyFont="1" applyBorder="1" applyAlignment="1">
      <alignment vertical="center"/>
    </xf>
    <xf numFmtId="166" fontId="25" fillId="0" borderId="0" xfId="1" applyNumberFormat="1" applyFont="1" applyBorder="1" applyAlignment="1">
      <alignment horizontal="center" vertical="center"/>
    </xf>
    <xf numFmtId="164" fontId="23" fillId="0" borderId="0" xfId="0" applyNumberFormat="1" applyFont="1" applyBorder="1" applyAlignment="1">
      <alignment vertical="center" wrapText="1"/>
    </xf>
    <xf numFmtId="164" fontId="23" fillId="0" borderId="2" xfId="0" applyNumberFormat="1" applyFont="1" applyBorder="1" applyAlignment="1">
      <alignment vertical="center"/>
    </xf>
    <xf numFmtId="0" fontId="23" fillId="0" borderId="36" xfId="0" applyFont="1" applyBorder="1" applyAlignment="1">
      <alignment horizontal="left" vertical="center" wrapText="1"/>
    </xf>
    <xf numFmtId="0" fontId="23" fillId="0" borderId="36" xfId="0" applyFont="1" applyBorder="1" applyAlignment="1">
      <alignment horizontal="center" vertical="center"/>
    </xf>
    <xf numFmtId="165" fontId="23" fillId="0" borderId="36" xfId="0" applyNumberFormat="1" applyFont="1" applyBorder="1" applyAlignment="1">
      <alignment horizontal="center" vertical="center"/>
    </xf>
    <xf numFmtId="166" fontId="23" fillId="0" borderId="36" xfId="1" applyNumberFormat="1" applyFont="1" applyBorder="1" applyAlignment="1">
      <alignment horizontal="center" vertical="center"/>
    </xf>
    <xf numFmtId="0" fontId="23" fillId="0" borderId="36" xfId="0" applyFont="1" applyFill="1" applyBorder="1" applyAlignment="1">
      <alignment horizontal="center" vertical="center"/>
    </xf>
    <xf numFmtId="0" fontId="23" fillId="0" borderId="16" xfId="0" applyFont="1" applyBorder="1" applyAlignment="1">
      <alignment horizontal="left" vertical="center" wrapText="1"/>
    </xf>
    <xf numFmtId="0" fontId="23" fillId="0" borderId="16" xfId="0" applyFont="1" applyBorder="1" applyAlignment="1">
      <alignment horizontal="center" vertical="center"/>
    </xf>
    <xf numFmtId="165" fontId="23" fillId="0" borderId="16" xfId="0" applyNumberFormat="1" applyFont="1" applyBorder="1" applyAlignment="1">
      <alignment horizontal="center" vertical="center"/>
    </xf>
    <xf numFmtId="166" fontId="23" fillId="0" borderId="16" xfId="1" applyNumberFormat="1" applyFont="1" applyBorder="1" applyAlignment="1">
      <alignment horizontal="center" vertical="center"/>
    </xf>
    <xf numFmtId="0" fontId="23" fillId="0" borderId="16" xfId="0" applyFont="1" applyFill="1" applyBorder="1" applyAlignment="1">
      <alignment horizontal="center" vertical="center"/>
    </xf>
    <xf numFmtId="0" fontId="23" fillId="0" borderId="13" xfId="0" applyFont="1" applyBorder="1" applyAlignment="1">
      <alignment horizontal="left" vertical="center" wrapText="1"/>
    </xf>
    <xf numFmtId="0" fontId="23" fillId="0" borderId="13" xfId="0" applyFont="1" applyBorder="1" applyAlignment="1">
      <alignment horizontal="center" vertical="center"/>
    </xf>
    <xf numFmtId="165" fontId="23" fillId="0" borderId="13" xfId="0" applyNumberFormat="1" applyFont="1" applyBorder="1" applyAlignment="1">
      <alignment horizontal="center" vertical="center"/>
    </xf>
    <xf numFmtId="166" fontId="23" fillId="0" borderId="13" xfId="1" applyNumberFormat="1" applyFont="1" applyBorder="1" applyAlignment="1">
      <alignment horizontal="center" vertical="center"/>
    </xf>
    <xf numFmtId="0" fontId="23" fillId="0" borderId="13" xfId="0" applyFont="1" applyFill="1" applyBorder="1" applyAlignment="1">
      <alignment horizontal="center" vertical="center"/>
    </xf>
    <xf numFmtId="4" fontId="23" fillId="0" borderId="2" xfId="0" applyNumberFormat="1" applyFont="1" applyBorder="1" applyAlignment="1">
      <alignment vertical="center"/>
    </xf>
    <xf numFmtId="4" fontId="23" fillId="0" borderId="36" xfId="0" applyNumberFormat="1" applyFont="1" applyBorder="1" applyAlignment="1">
      <alignment vertical="center"/>
    </xf>
    <xf numFmtId="4" fontId="23" fillId="0" borderId="6" xfId="0" applyNumberFormat="1" applyFont="1" applyBorder="1" applyAlignment="1">
      <alignment vertical="center"/>
    </xf>
    <xf numFmtId="4" fontId="23" fillId="0" borderId="16" xfId="0" applyNumberFormat="1" applyFont="1" applyBorder="1" applyAlignment="1">
      <alignment vertical="center"/>
    </xf>
    <xf numFmtId="4" fontId="23" fillId="0" borderId="13" xfId="0" applyNumberFormat="1" applyFont="1" applyBorder="1" applyAlignment="1">
      <alignment vertical="center"/>
    </xf>
    <xf numFmtId="4" fontId="23" fillId="0" borderId="3" xfId="0" applyNumberFormat="1" applyFont="1" applyBorder="1" applyAlignment="1">
      <alignment vertical="center"/>
    </xf>
    <xf numFmtId="4" fontId="23" fillId="0" borderId="6" xfId="0" applyNumberFormat="1" applyFont="1" applyBorder="1" applyAlignment="1">
      <alignment horizontal="right" vertical="center"/>
    </xf>
    <xf numFmtId="4" fontId="23" fillId="0" borderId="3" xfId="0" applyNumberFormat="1" applyFont="1" applyBorder="1" applyAlignment="1">
      <alignment horizontal="right" vertical="center"/>
    </xf>
    <xf numFmtId="0" fontId="6" fillId="0" borderId="2" xfId="0" applyFont="1" applyFill="1" applyBorder="1" applyAlignment="1">
      <alignment horizontal="center" vertical="center" wrapText="1"/>
    </xf>
    <xf numFmtId="0" fontId="6" fillId="0" borderId="6" xfId="0" applyFont="1" applyFill="1" applyBorder="1" applyAlignment="1">
      <alignment horizontal="center" vertical="center" wrapText="1"/>
    </xf>
    <xf numFmtId="43" fontId="3" fillId="0" borderId="0" xfId="1" applyFont="1" applyAlignment="1">
      <alignment horizontal="center" vertical="center"/>
    </xf>
    <xf numFmtId="43" fontId="2" fillId="0" borderId="0" xfId="1" applyFont="1" applyAlignment="1">
      <alignment vertical="center"/>
    </xf>
    <xf numFmtId="43" fontId="3" fillId="0" borderId="0" xfId="1" applyFont="1" applyAlignment="1">
      <alignment horizontal="right" vertical="center"/>
    </xf>
    <xf numFmtId="43" fontId="3" fillId="0" borderId="0" xfId="1" applyFont="1" applyFill="1" applyBorder="1" applyAlignment="1">
      <alignment horizontal="center" vertical="center"/>
    </xf>
    <xf numFmtId="43" fontId="6" fillId="0" borderId="4" xfId="1" applyFont="1" applyBorder="1" applyAlignment="1">
      <alignment horizontal="center" vertical="center" wrapText="1"/>
    </xf>
    <xf numFmtId="43" fontId="3" fillId="0" borderId="2" xfId="1" applyFont="1" applyBorder="1" applyAlignment="1">
      <alignment horizontal="right" vertical="center"/>
    </xf>
    <xf numFmtId="43" fontId="3" fillId="0" borderId="6" xfId="1" applyFont="1" applyBorder="1" applyAlignment="1">
      <alignment horizontal="right" vertical="center"/>
    </xf>
    <xf numFmtId="43" fontId="3" fillId="0" borderId="3" xfId="1" applyFont="1" applyBorder="1" applyAlignment="1">
      <alignment horizontal="right" vertical="center"/>
    </xf>
    <xf numFmtId="43" fontId="3" fillId="0" borderId="5" xfId="1" applyFont="1" applyBorder="1" applyAlignment="1">
      <alignment horizontal="right" vertical="center"/>
    </xf>
    <xf numFmtId="43" fontId="3" fillId="0" borderId="0" xfId="1" applyFont="1" applyBorder="1" applyAlignment="1">
      <alignment horizontal="center" vertical="center"/>
    </xf>
    <xf numFmtId="169" fontId="3" fillId="0" borderId="2" xfId="1" applyNumberFormat="1" applyFont="1" applyBorder="1" applyAlignment="1">
      <alignment horizontal="right" vertical="center"/>
    </xf>
    <xf numFmtId="169" fontId="3" fillId="0" borderId="6" xfId="1" applyNumberFormat="1" applyFont="1" applyBorder="1" applyAlignment="1">
      <alignment horizontal="right" vertical="center"/>
    </xf>
    <xf numFmtId="1" fontId="23" fillId="9" borderId="2" xfId="0" applyNumberFormat="1" applyFont="1" applyFill="1" applyBorder="1" applyAlignment="1">
      <alignment horizontal="center" vertical="center"/>
    </xf>
    <xf numFmtId="1" fontId="23" fillId="9" borderId="5" xfId="0" applyNumberFormat="1" applyFont="1" applyFill="1" applyBorder="1" applyAlignment="1">
      <alignment horizontal="center" vertical="center"/>
    </xf>
    <xf numFmtId="0" fontId="3" fillId="0" borderId="15" xfId="0" applyFont="1" applyBorder="1" applyAlignment="1">
      <alignment horizontal="center" vertical="center"/>
    </xf>
    <xf numFmtId="0" fontId="3" fillId="0" borderId="8" xfId="0" applyFont="1" applyBorder="1" applyAlignment="1">
      <alignment horizontal="center" vertical="center" wrapText="1"/>
    </xf>
    <xf numFmtId="0" fontId="23" fillId="0" borderId="6" xfId="0" applyFont="1" applyBorder="1" applyAlignment="1">
      <alignment horizontal="left" vertical="center" wrapText="1"/>
    </xf>
    <xf numFmtId="0" fontId="23" fillId="0" borderId="3" xfId="0" applyFont="1" applyBorder="1" applyAlignment="1">
      <alignment horizontal="left" vertical="center" wrapText="1"/>
    </xf>
    <xf numFmtId="0" fontId="23" fillId="0" borderId="16" xfId="0" applyFont="1" applyBorder="1" applyAlignment="1">
      <alignment horizontal="left" vertical="center" wrapText="1"/>
    </xf>
    <xf numFmtId="0" fontId="23" fillId="0" borderId="13" xfId="0" applyFont="1" applyBorder="1" applyAlignment="1">
      <alignment horizontal="left" vertical="center" wrapText="1"/>
    </xf>
    <xf numFmtId="0" fontId="3" fillId="0" borderId="0" xfId="0" applyFont="1" applyBorder="1" applyAlignment="1">
      <alignment horizontal="center" vertical="center"/>
    </xf>
    <xf numFmtId="0" fontId="3" fillId="0" borderId="51" xfId="0" applyFont="1" applyBorder="1" applyAlignment="1">
      <alignment horizontal="left" vertical="center" wrapText="1"/>
    </xf>
    <xf numFmtId="0" fontId="3" fillId="0" borderId="51" xfId="0" applyFont="1" applyBorder="1" applyAlignment="1">
      <alignment horizontal="center" vertical="center"/>
    </xf>
    <xf numFmtId="165" fontId="3" fillId="0" borderId="51" xfId="0" applyNumberFormat="1" applyFont="1" applyBorder="1" applyAlignment="1">
      <alignment horizontal="center" vertical="center"/>
    </xf>
    <xf numFmtId="166" fontId="3" fillId="0" borderId="51" xfId="1" applyNumberFormat="1" applyFont="1" applyBorder="1" applyAlignment="1">
      <alignment horizontal="center" vertical="center"/>
    </xf>
    <xf numFmtId="168" fontId="3" fillId="0" borderId="51" xfId="1" applyNumberFormat="1" applyFont="1" applyBorder="1" applyAlignment="1">
      <alignment horizontal="right" vertical="center"/>
    </xf>
    <xf numFmtId="170" fontId="3" fillId="0" borderId="51" xfId="1" applyNumberFormat="1" applyFont="1" applyBorder="1" applyAlignment="1">
      <alignment horizontal="right" vertical="center"/>
    </xf>
    <xf numFmtId="167" fontId="3" fillId="0" borderId="51" xfId="1" applyNumberFormat="1" applyFont="1" applyBorder="1" applyAlignment="1">
      <alignment horizontal="center" vertical="center"/>
    </xf>
    <xf numFmtId="0" fontId="3" fillId="0" borderId="15" xfId="0" applyFont="1" applyBorder="1" applyAlignment="1">
      <alignment horizontal="left" vertical="center" wrapText="1"/>
    </xf>
    <xf numFmtId="165" fontId="3" fillId="0" borderId="15" xfId="0" applyNumberFormat="1" applyFont="1" applyBorder="1" applyAlignment="1">
      <alignment horizontal="center" vertical="center"/>
    </xf>
    <xf numFmtId="166" fontId="3" fillId="0" borderId="15" xfId="1" applyNumberFormat="1" applyFont="1" applyBorder="1" applyAlignment="1">
      <alignment horizontal="center" vertical="center"/>
    </xf>
    <xf numFmtId="168" fontId="3" fillId="0" borderId="15" xfId="1" applyNumberFormat="1" applyFont="1" applyBorder="1" applyAlignment="1">
      <alignment horizontal="right" vertical="center"/>
    </xf>
    <xf numFmtId="170" fontId="3" fillId="0" borderId="15" xfId="1" applyNumberFormat="1" applyFont="1" applyBorder="1" applyAlignment="1">
      <alignment horizontal="right" vertical="center"/>
    </xf>
    <xf numFmtId="167" fontId="3" fillId="0" borderId="15" xfId="1" applyNumberFormat="1" applyFont="1" applyBorder="1" applyAlignment="1">
      <alignment horizontal="center" vertical="center"/>
    </xf>
    <xf numFmtId="0" fontId="3" fillId="0" borderId="35" xfId="0" applyFont="1" applyBorder="1" applyAlignment="1">
      <alignment horizontal="left" vertical="center" wrapText="1"/>
    </xf>
    <xf numFmtId="0" fontId="3" fillId="0" borderId="35" xfId="0" applyFont="1" applyBorder="1" applyAlignment="1">
      <alignment horizontal="center" vertical="center"/>
    </xf>
    <xf numFmtId="165" fontId="3" fillId="0" borderId="35" xfId="0" applyNumberFormat="1" applyFont="1" applyBorder="1" applyAlignment="1">
      <alignment horizontal="center" vertical="center"/>
    </xf>
    <xf numFmtId="166" fontId="3" fillId="0" borderId="35" xfId="1" applyNumberFormat="1" applyFont="1" applyBorder="1" applyAlignment="1">
      <alignment horizontal="center" vertical="center"/>
    </xf>
    <xf numFmtId="168" fontId="3" fillId="0" borderId="35" xfId="1" applyNumberFormat="1" applyFont="1" applyBorder="1" applyAlignment="1">
      <alignment horizontal="right" vertical="center"/>
    </xf>
    <xf numFmtId="170" fontId="3" fillId="0" borderId="35" xfId="1" applyNumberFormat="1" applyFont="1" applyBorder="1" applyAlignment="1">
      <alignment horizontal="right" vertical="center"/>
    </xf>
    <xf numFmtId="167" fontId="3" fillId="0" borderId="35" xfId="1" applyNumberFormat="1" applyFont="1" applyBorder="1" applyAlignment="1">
      <alignment horizontal="center" vertical="center"/>
    </xf>
    <xf numFmtId="0" fontId="3" fillId="0" borderId="53" xfId="0" applyFont="1" applyBorder="1" applyAlignment="1">
      <alignment vertical="center" wrapText="1"/>
    </xf>
    <xf numFmtId="0" fontId="3" fillId="0" borderId="53" xfId="0" applyFont="1" applyBorder="1" applyAlignment="1">
      <alignment horizontal="center" vertical="center"/>
    </xf>
    <xf numFmtId="165" fontId="3" fillId="0" borderId="53" xfId="0" applyNumberFormat="1" applyFont="1" applyBorder="1" applyAlignment="1">
      <alignment horizontal="center" vertical="center"/>
    </xf>
    <xf numFmtId="165" fontId="3" fillId="0" borderId="53" xfId="1" applyNumberFormat="1" applyFont="1" applyBorder="1" applyAlignment="1">
      <alignment horizontal="right" vertical="center"/>
    </xf>
    <xf numFmtId="169" fontId="3" fillId="0" borderId="53" xfId="1" applyNumberFormat="1" applyFont="1" applyBorder="1" applyAlignment="1">
      <alignment horizontal="right" vertical="center"/>
    </xf>
    <xf numFmtId="167" fontId="3" fillId="0" borderId="54" xfId="1" applyNumberFormat="1" applyFont="1" applyBorder="1" applyAlignment="1">
      <alignment horizontal="center" vertical="center"/>
    </xf>
    <xf numFmtId="0" fontId="23" fillId="0" borderId="53" xfId="0" applyFont="1" applyBorder="1" applyAlignment="1">
      <alignment horizontal="center" vertical="center"/>
    </xf>
    <xf numFmtId="165" fontId="23" fillId="0" borderId="53" xfId="0" applyNumberFormat="1" applyFont="1" applyBorder="1" applyAlignment="1">
      <alignment horizontal="center" vertical="center"/>
    </xf>
    <xf numFmtId="166" fontId="23" fillId="0" borderId="53" xfId="1" applyNumberFormat="1" applyFont="1" applyBorder="1" applyAlignment="1">
      <alignment horizontal="center" vertical="center"/>
    </xf>
    <xf numFmtId="170" fontId="23" fillId="0" borderId="53" xfId="1" applyNumberFormat="1" applyFont="1" applyBorder="1" applyAlignment="1">
      <alignment horizontal="right" vertical="center"/>
    </xf>
    <xf numFmtId="167" fontId="23" fillId="0" borderId="54" xfId="1" applyNumberFormat="1" applyFont="1" applyBorder="1" applyAlignment="1">
      <alignment horizontal="center" vertical="center"/>
    </xf>
    <xf numFmtId="170" fontId="23" fillId="0" borderId="16" xfId="1" applyNumberFormat="1" applyFont="1" applyBorder="1" applyAlignment="1">
      <alignment vertical="center" wrapText="1"/>
    </xf>
    <xf numFmtId="170" fontId="23" fillId="0" borderId="6" xfId="1" applyNumberFormat="1" applyFont="1" applyBorder="1" applyAlignment="1">
      <alignment vertical="center" wrapText="1"/>
    </xf>
    <xf numFmtId="170" fontId="23" fillId="0" borderId="13" xfId="1" applyNumberFormat="1" applyFont="1" applyBorder="1" applyAlignment="1">
      <alignment vertical="center" wrapText="1"/>
    </xf>
    <xf numFmtId="170" fontId="23" fillId="0" borderId="3" xfId="1" applyNumberFormat="1" applyFont="1" applyBorder="1" applyAlignment="1">
      <alignment vertical="center" wrapText="1"/>
    </xf>
    <xf numFmtId="164" fontId="3" fillId="0" borderId="0" xfId="0" applyNumberFormat="1" applyFont="1" applyAlignment="1">
      <alignment vertical="center" wrapText="1"/>
    </xf>
    <xf numFmtId="164" fontId="3" fillId="3" borderId="2" xfId="0" applyNumberFormat="1" applyFont="1" applyFill="1" applyBorder="1" applyAlignment="1">
      <alignment vertical="center" wrapText="1"/>
    </xf>
    <xf numFmtId="164" fontId="24" fillId="0" borderId="2" xfId="0" applyNumberFormat="1" applyFont="1" applyFill="1" applyBorder="1" applyAlignment="1">
      <alignment horizontal="center" vertical="center" wrapText="1"/>
    </xf>
    <xf numFmtId="0" fontId="23" fillId="0" borderId="58" xfId="0" applyFont="1" applyBorder="1" applyAlignment="1">
      <alignment vertical="center" wrapText="1"/>
    </xf>
    <xf numFmtId="0" fontId="23" fillId="0" borderId="57" xfId="0" applyFont="1" applyBorder="1" applyAlignment="1">
      <alignment vertical="center" wrapText="1"/>
    </xf>
    <xf numFmtId="0" fontId="23" fillId="0" borderId="59" xfId="0" applyFont="1" applyBorder="1" applyAlignment="1">
      <alignment vertical="center" wrapText="1"/>
    </xf>
    <xf numFmtId="0" fontId="23" fillId="0" borderId="1" xfId="0" applyFont="1" applyFill="1" applyBorder="1" applyAlignment="1">
      <alignment horizontal="center" vertical="center"/>
    </xf>
    <xf numFmtId="0" fontId="23" fillId="0" borderId="60" xfId="0" applyFont="1" applyBorder="1" applyAlignment="1">
      <alignment vertical="center" wrapText="1"/>
    </xf>
    <xf numFmtId="164" fontId="3" fillId="0" borderId="5" xfId="0" applyNumberFormat="1" applyFont="1" applyBorder="1" applyAlignment="1">
      <alignment vertical="center" wrapText="1"/>
    </xf>
    <xf numFmtId="0" fontId="23" fillId="0" borderId="16" xfId="0" applyFont="1" applyBorder="1" applyAlignment="1">
      <alignment horizontal="left" vertical="center" wrapText="1"/>
    </xf>
    <xf numFmtId="0" fontId="23" fillId="0" borderId="6" xfId="0" applyFont="1" applyBorder="1" applyAlignment="1">
      <alignment horizontal="left" vertical="center" wrapText="1"/>
    </xf>
    <xf numFmtId="0" fontId="23" fillId="0" borderId="13" xfId="0" applyFont="1" applyBorder="1" applyAlignment="1">
      <alignment horizontal="left" vertical="center" wrapText="1"/>
    </xf>
    <xf numFmtId="0" fontId="23" fillId="0" borderId="3" xfId="0" applyFont="1" applyBorder="1" applyAlignment="1">
      <alignment horizontal="left" vertical="center" wrapText="1"/>
    </xf>
    <xf numFmtId="0" fontId="9" fillId="0" borderId="2" xfId="0" applyFont="1" applyBorder="1" applyAlignment="1">
      <alignment horizontal="left" vertical="center" wrapText="1"/>
    </xf>
    <xf numFmtId="0" fontId="9" fillId="0" borderId="6" xfId="0" applyFont="1" applyBorder="1" applyAlignment="1">
      <alignment horizontal="left" vertical="center" wrapText="1"/>
    </xf>
    <xf numFmtId="0" fontId="9" fillId="0" borderId="7" xfId="0" applyFont="1" applyBorder="1" applyAlignment="1">
      <alignment horizontal="left" vertical="center" wrapText="1"/>
    </xf>
    <xf numFmtId="43" fontId="2" fillId="0" borderId="0" xfId="1" applyFont="1" applyAlignment="1">
      <alignment horizontal="right" vertical="center"/>
    </xf>
    <xf numFmtId="43" fontId="3" fillId="0" borderId="0" xfId="1" applyFont="1" applyFill="1" applyBorder="1" applyAlignment="1">
      <alignment horizontal="right" vertical="center"/>
    </xf>
    <xf numFmtId="43" fontId="3" fillId="3" borderId="2" xfId="1" applyFont="1" applyFill="1" applyBorder="1" applyAlignment="1">
      <alignment horizontal="right" vertical="center"/>
    </xf>
    <xf numFmtId="43" fontId="3" fillId="0" borderId="2" xfId="1" applyFont="1" applyFill="1" applyBorder="1" applyAlignment="1">
      <alignment horizontal="right" vertical="center"/>
    </xf>
    <xf numFmtId="43" fontId="3" fillId="0" borderId="6" xfId="1" applyFont="1" applyFill="1" applyBorder="1" applyAlignment="1">
      <alignment horizontal="right" vertical="center"/>
    </xf>
    <xf numFmtId="43" fontId="3" fillId="0" borderId="3" xfId="1" applyFont="1" applyFill="1" applyBorder="1" applyAlignment="1">
      <alignment horizontal="right" vertical="center"/>
    </xf>
    <xf numFmtId="43" fontId="3" fillId="0" borderId="13" xfId="1" applyFont="1" applyBorder="1" applyAlignment="1">
      <alignment horizontal="right" vertical="center"/>
    </xf>
    <xf numFmtId="43" fontId="3" fillId="0" borderId="16" xfId="1" applyFont="1" applyBorder="1" applyAlignment="1">
      <alignment horizontal="right" vertical="center"/>
    </xf>
    <xf numFmtId="43" fontId="23" fillId="0" borderId="2" xfId="1" applyFont="1" applyBorder="1" applyAlignment="1">
      <alignment horizontal="right" vertical="center"/>
    </xf>
    <xf numFmtId="43" fontId="23" fillId="0" borderId="36" xfId="1" applyFont="1" applyBorder="1" applyAlignment="1">
      <alignment horizontal="right" vertical="center"/>
    </xf>
    <xf numFmtId="43" fontId="23" fillId="0" borderId="6" xfId="1" applyFont="1" applyBorder="1" applyAlignment="1">
      <alignment horizontal="right" vertical="center"/>
    </xf>
    <xf numFmtId="43" fontId="23" fillId="0" borderId="16" xfId="1" applyFont="1" applyBorder="1" applyAlignment="1">
      <alignment horizontal="right" vertical="center"/>
    </xf>
    <xf numFmtId="43" fontId="23" fillId="0" borderId="13" xfId="1" applyFont="1" applyBorder="1" applyAlignment="1">
      <alignment horizontal="right" vertical="center"/>
    </xf>
    <xf numFmtId="43" fontId="23" fillId="0" borderId="3" xfId="1" applyFont="1" applyBorder="1" applyAlignment="1">
      <alignment horizontal="right" vertical="center"/>
    </xf>
    <xf numFmtId="43" fontId="23" fillId="0" borderId="5" xfId="1" applyFont="1" applyBorder="1" applyAlignment="1">
      <alignment horizontal="right" vertical="center"/>
    </xf>
    <xf numFmtId="43" fontId="23" fillId="0" borderId="53" xfId="1" applyFont="1" applyBorder="1" applyAlignment="1">
      <alignment horizontal="right" vertical="center"/>
    </xf>
    <xf numFmtId="43" fontId="23" fillId="0" borderId="16" xfId="1" applyFont="1" applyBorder="1" applyAlignment="1">
      <alignment horizontal="right" vertical="center" wrapText="1"/>
    </xf>
    <xf numFmtId="43" fontId="23" fillId="0" borderId="6" xfId="1" applyFont="1" applyBorder="1" applyAlignment="1">
      <alignment horizontal="right" vertical="center" wrapText="1"/>
    </xf>
    <xf numFmtId="43" fontId="23" fillId="0" borderId="13" xfId="1" applyFont="1" applyBorder="1" applyAlignment="1">
      <alignment horizontal="right" vertical="center" wrapText="1"/>
    </xf>
    <xf numFmtId="43" fontId="23" fillId="0" borderId="3" xfId="1" applyFont="1" applyBorder="1" applyAlignment="1">
      <alignment horizontal="right" vertical="center" wrapText="1"/>
    </xf>
    <xf numFmtId="43" fontId="23" fillId="0" borderId="0" xfId="1" applyFont="1" applyBorder="1" applyAlignment="1">
      <alignment horizontal="right" vertical="center"/>
    </xf>
    <xf numFmtId="43" fontId="26" fillId="0" borderId="0" xfId="1" applyFont="1" applyBorder="1" applyAlignment="1">
      <alignment horizontal="right" vertical="center"/>
    </xf>
    <xf numFmtId="43" fontId="3" fillId="0" borderId="0" xfId="1" applyFont="1" applyBorder="1" applyAlignment="1">
      <alignment horizontal="right" vertical="center"/>
    </xf>
    <xf numFmtId="170" fontId="23" fillId="0" borderId="2" xfId="1" applyNumberFormat="1" applyFont="1" applyBorder="1" applyAlignment="1">
      <alignment horizontal="right" vertical="center"/>
    </xf>
    <xf numFmtId="167" fontId="23" fillId="0" borderId="2" xfId="1" applyNumberFormat="1" applyFont="1" applyBorder="1" applyAlignment="1">
      <alignment horizontal="center" vertical="center"/>
    </xf>
    <xf numFmtId="167" fontId="23" fillId="0" borderId="6" xfId="1" applyNumberFormat="1" applyFont="1" applyBorder="1" applyAlignment="1">
      <alignment horizontal="center" vertical="center"/>
    </xf>
    <xf numFmtId="170" fontId="23" fillId="0" borderId="3" xfId="1" applyNumberFormat="1" applyFont="1" applyBorder="1" applyAlignment="1">
      <alignment horizontal="right" vertical="center"/>
    </xf>
    <xf numFmtId="167" fontId="23" fillId="0" borderId="3" xfId="1" applyNumberFormat="1" applyFont="1" applyBorder="1" applyAlignment="1">
      <alignment horizontal="center" vertical="center"/>
    </xf>
    <xf numFmtId="170" fontId="23" fillId="0" borderId="16" xfId="1" applyNumberFormat="1" applyFont="1" applyBorder="1" applyAlignment="1">
      <alignment horizontal="right" vertical="center"/>
    </xf>
    <xf numFmtId="167" fontId="23" fillId="0" borderId="16" xfId="1" applyNumberFormat="1" applyFont="1" applyBorder="1" applyAlignment="1">
      <alignment horizontal="center" vertical="center"/>
    </xf>
    <xf numFmtId="170" fontId="23" fillId="0" borderId="13" xfId="1" applyNumberFormat="1" applyFont="1" applyBorder="1" applyAlignment="1">
      <alignment horizontal="right" vertical="center"/>
    </xf>
    <xf numFmtId="167" fontId="23" fillId="0" borderId="13" xfId="1" applyNumberFormat="1" applyFont="1" applyBorder="1" applyAlignment="1">
      <alignment horizontal="center" vertical="center"/>
    </xf>
    <xf numFmtId="165" fontId="3" fillId="0" borderId="2" xfId="1" applyNumberFormat="1" applyFont="1" applyFill="1" applyBorder="1" applyAlignment="1">
      <alignment horizontal="right" vertical="center"/>
    </xf>
    <xf numFmtId="165" fontId="3" fillId="0" borderId="6" xfId="1" applyNumberFormat="1" applyFont="1" applyFill="1" applyBorder="1" applyAlignment="1">
      <alignment horizontal="right" vertical="center"/>
    </xf>
    <xf numFmtId="165" fontId="3" fillId="0" borderId="3" xfId="1" applyNumberFormat="1" applyFont="1" applyFill="1" applyBorder="1" applyAlignment="1">
      <alignment horizontal="right" vertical="center"/>
    </xf>
    <xf numFmtId="165" fontId="3" fillId="0" borderId="2" xfId="1" applyNumberFormat="1" applyFont="1" applyFill="1" applyBorder="1" applyAlignment="1">
      <alignment horizontal="center" vertical="center"/>
    </xf>
    <xf numFmtId="165" fontId="3" fillId="0" borderId="6" xfId="1" applyNumberFormat="1" applyFont="1" applyFill="1" applyBorder="1" applyAlignment="1">
      <alignment horizontal="center" vertical="center"/>
    </xf>
    <xf numFmtId="165" fontId="3" fillId="0" borderId="5" xfId="1" applyNumberFormat="1" applyFont="1" applyFill="1" applyBorder="1" applyAlignment="1">
      <alignment horizontal="center" vertical="center"/>
    </xf>
    <xf numFmtId="165" fontId="3" fillId="0" borderId="53" xfId="1" applyNumberFormat="1" applyFont="1" applyFill="1" applyBorder="1" applyAlignment="1">
      <alignment horizontal="center" vertical="center"/>
    </xf>
    <xf numFmtId="0" fontId="3" fillId="0" borderId="5" xfId="0" applyFont="1" applyFill="1" applyBorder="1" applyAlignment="1">
      <alignment horizontal="center" vertical="center"/>
    </xf>
    <xf numFmtId="164" fontId="3" fillId="0" borderId="0" xfId="0" applyNumberFormat="1" applyFont="1" applyAlignment="1">
      <alignment horizontal="left" vertical="center" wrapText="1"/>
    </xf>
    <xf numFmtId="0" fontId="3" fillId="0" borderId="65" xfId="0" applyFont="1" applyBorder="1" applyAlignment="1">
      <alignment horizontal="left" vertical="center" wrapText="1"/>
    </xf>
    <xf numFmtId="165" fontId="3" fillId="0" borderId="65" xfId="0" applyNumberFormat="1" applyFont="1" applyBorder="1" applyAlignment="1">
      <alignment horizontal="center" vertical="center"/>
    </xf>
    <xf numFmtId="0" fontId="21" fillId="9" borderId="45" xfId="0" applyFont="1" applyFill="1" applyBorder="1" applyAlignment="1">
      <alignment vertical="center"/>
    </xf>
    <xf numFmtId="0" fontId="3" fillId="0" borderId="2" xfId="0" applyFont="1" applyBorder="1" applyAlignment="1">
      <alignment horizontal="center" vertical="center"/>
    </xf>
    <xf numFmtId="0" fontId="3" fillId="0" borderId="2" xfId="0" applyFont="1" applyBorder="1" applyAlignment="1">
      <alignment horizontal="center" vertical="center" wrapText="1"/>
    </xf>
    <xf numFmtId="164" fontId="3" fillId="0" borderId="2" xfId="0" applyNumberFormat="1" applyFont="1" applyBorder="1" applyAlignment="1">
      <alignment horizontal="center" vertical="center"/>
    </xf>
    <xf numFmtId="0" fontId="3" fillId="0" borderId="2" xfId="0" applyFont="1" applyBorder="1" applyAlignment="1">
      <alignment horizontal="left" vertical="center" wrapText="1"/>
    </xf>
    <xf numFmtId="0" fontId="3" fillId="0" borderId="6" xfId="0" applyFont="1" applyFill="1" applyBorder="1" applyAlignment="1">
      <alignment horizontal="center" vertical="center"/>
    </xf>
    <xf numFmtId="0" fontId="9" fillId="13" borderId="2" xfId="0" applyFont="1" applyFill="1" applyBorder="1" applyAlignment="1">
      <alignment horizontal="center" vertical="center" wrapText="1"/>
    </xf>
    <xf numFmtId="164" fontId="3" fillId="0" borderId="0" xfId="0" applyNumberFormat="1" applyFont="1" applyFill="1" applyAlignment="1">
      <alignment vertical="center" wrapText="1"/>
    </xf>
    <xf numFmtId="0" fontId="2" fillId="0" borderId="0" xfId="0" applyFont="1" applyFill="1" applyAlignment="1">
      <alignment vertical="center" wrapText="1"/>
    </xf>
    <xf numFmtId="164" fontId="3" fillId="0" borderId="0" xfId="0" applyNumberFormat="1" applyFont="1" applyFill="1" applyAlignment="1">
      <alignment horizontal="center" vertical="center" wrapText="1"/>
    </xf>
    <xf numFmtId="164" fontId="6" fillId="0" borderId="4" xfId="0" applyNumberFormat="1" applyFont="1" applyFill="1" applyBorder="1" applyAlignment="1">
      <alignment horizontal="center" vertical="center" wrapText="1"/>
    </xf>
    <xf numFmtId="164" fontId="3" fillId="0" borderId="2" xfId="0" applyNumberFormat="1" applyFont="1" applyFill="1" applyBorder="1" applyAlignment="1">
      <alignment vertical="center" wrapText="1"/>
    </xf>
    <xf numFmtId="164" fontId="4" fillId="0" borderId="6" xfId="0" applyNumberFormat="1" applyFont="1" applyFill="1" applyBorder="1" applyAlignment="1">
      <alignment horizontal="center" vertical="center" wrapText="1"/>
    </xf>
    <xf numFmtId="164" fontId="4" fillId="0" borderId="5" xfId="0" applyNumberFormat="1" applyFont="1" applyFill="1" applyBorder="1" applyAlignment="1">
      <alignment horizontal="center" vertical="center" wrapText="1"/>
    </xf>
    <xf numFmtId="164" fontId="23" fillId="0" borderId="5" xfId="0" applyNumberFormat="1" applyFont="1" applyFill="1" applyBorder="1" applyAlignment="1">
      <alignment horizontal="center" vertical="center" wrapText="1"/>
    </xf>
    <xf numFmtId="164" fontId="23" fillId="0" borderId="0" xfId="0" applyNumberFormat="1" applyFont="1" applyFill="1" applyBorder="1" applyAlignment="1">
      <alignment vertical="center" wrapText="1"/>
    </xf>
    <xf numFmtId="164" fontId="3" fillId="0" borderId="0" xfId="0" applyNumberFormat="1" applyFont="1" applyFill="1" applyBorder="1" applyAlignment="1">
      <alignment vertical="center" wrapText="1"/>
    </xf>
    <xf numFmtId="165" fontId="3" fillId="0" borderId="29" xfId="0" applyNumberFormat="1" applyFont="1" applyBorder="1" applyAlignment="1">
      <alignment horizontal="center" vertical="center"/>
    </xf>
    <xf numFmtId="0" fontId="3" fillId="0" borderId="29" xfId="0" applyFont="1" applyFill="1" applyBorder="1" applyAlignment="1">
      <alignment horizontal="center" vertical="center"/>
    </xf>
    <xf numFmtId="0" fontId="3" fillId="0" borderId="29" xfId="0" applyFont="1" applyBorder="1" applyAlignment="1">
      <alignment horizontal="left" vertical="center" wrapText="1"/>
    </xf>
    <xf numFmtId="167" fontId="3" fillId="0" borderId="67" xfId="1" applyNumberFormat="1" applyFont="1" applyBorder="1" applyAlignment="1">
      <alignment horizontal="center" vertical="center"/>
    </xf>
    <xf numFmtId="0" fontId="23" fillId="0" borderId="2" xfId="0" applyFont="1" applyBorder="1" applyAlignment="1">
      <alignment horizontal="center" vertical="center"/>
    </xf>
    <xf numFmtId="0" fontId="23" fillId="0" borderId="6" xfId="0" applyFont="1" applyBorder="1" applyAlignment="1">
      <alignment horizontal="center" vertical="center"/>
    </xf>
    <xf numFmtId="0" fontId="23" fillId="0" borderId="3" xfId="0" applyFont="1" applyBorder="1" applyAlignment="1">
      <alignment horizontal="center" vertical="center"/>
    </xf>
    <xf numFmtId="0" fontId="23" fillId="0" borderId="6" xfId="0" applyFont="1" applyBorder="1" applyAlignment="1">
      <alignment horizontal="left" vertical="center" wrapText="1"/>
    </xf>
    <xf numFmtId="0" fontId="23" fillId="0" borderId="3" xfId="0" applyFont="1" applyBorder="1" applyAlignment="1">
      <alignment horizontal="left" vertical="center" wrapText="1"/>
    </xf>
    <xf numFmtId="0" fontId="23" fillId="0" borderId="2" xfId="0" applyFont="1" applyBorder="1" applyAlignment="1">
      <alignment horizontal="left" vertical="center" wrapText="1"/>
    </xf>
    <xf numFmtId="0" fontId="23" fillId="0" borderId="6" xfId="0" applyFont="1" applyBorder="1" applyAlignment="1">
      <alignment horizontal="left" vertical="center" wrapText="1"/>
    </xf>
    <xf numFmtId="0" fontId="23" fillId="0" borderId="3" xfId="0" applyFont="1" applyBorder="1" applyAlignment="1">
      <alignment horizontal="left" vertical="center" wrapText="1"/>
    </xf>
    <xf numFmtId="0" fontId="23" fillId="0" borderId="2" xfId="0" applyFont="1" applyBorder="1" applyAlignment="1">
      <alignment horizontal="left" vertical="center" wrapText="1"/>
    </xf>
    <xf numFmtId="0" fontId="23" fillId="0" borderId="2" xfId="0" applyFont="1" applyBorder="1" applyAlignment="1">
      <alignment horizontal="center" vertical="center"/>
    </xf>
    <xf numFmtId="0" fontId="23" fillId="0" borderId="6" xfId="0" applyFont="1" applyBorder="1" applyAlignment="1">
      <alignment horizontal="center" vertical="center"/>
    </xf>
    <xf numFmtId="0" fontId="23" fillId="0" borderId="3" xfId="0" applyFont="1" applyBorder="1" applyAlignment="1">
      <alignment horizontal="center" vertical="center"/>
    </xf>
    <xf numFmtId="0" fontId="23" fillId="6" borderId="5" xfId="0" applyFont="1" applyFill="1" applyBorder="1" applyAlignment="1">
      <alignment horizontal="center" vertical="center"/>
    </xf>
    <xf numFmtId="167" fontId="23" fillId="6" borderId="5" xfId="0" applyNumberFormat="1" applyFont="1" applyFill="1" applyBorder="1" applyAlignment="1">
      <alignment vertical="center"/>
    </xf>
    <xf numFmtId="0" fontId="23" fillId="6" borderId="5" xfId="0" applyFont="1" applyFill="1" applyBorder="1" applyAlignment="1">
      <alignment vertical="center"/>
    </xf>
    <xf numFmtId="0" fontId="23" fillId="6" borderId="5" xfId="0" applyFont="1" applyFill="1" applyBorder="1" applyAlignment="1">
      <alignment vertical="center" wrapText="1"/>
    </xf>
    <xf numFmtId="1" fontId="23" fillId="0" borderId="69" xfId="0" applyNumberFormat="1" applyFont="1" applyBorder="1" applyAlignment="1">
      <alignment vertical="center"/>
    </xf>
    <xf numFmtId="0" fontId="23" fillId="0" borderId="19" xfId="0" applyFont="1" applyBorder="1" applyAlignment="1">
      <alignment vertical="center"/>
    </xf>
    <xf numFmtId="164" fontId="23" fillId="0" borderId="19" xfId="0" applyNumberFormat="1" applyFont="1" applyFill="1" applyBorder="1" applyAlignment="1">
      <alignment vertical="center" wrapText="1"/>
    </xf>
    <xf numFmtId="164" fontId="23" fillId="0" borderId="19" xfId="0" applyNumberFormat="1" applyFont="1" applyBorder="1" applyAlignment="1">
      <alignment vertical="center"/>
    </xf>
    <xf numFmtId="0" fontId="23" fillId="0" borderId="19" xfId="0" applyFont="1" applyBorder="1" applyAlignment="1">
      <alignment vertical="center" wrapText="1"/>
    </xf>
    <xf numFmtId="0" fontId="23" fillId="0" borderId="19" xfId="0" applyFont="1" applyBorder="1" applyAlignment="1">
      <alignment horizontal="left" vertical="center" wrapText="1"/>
    </xf>
    <xf numFmtId="0" fontId="23" fillId="0" borderId="19" xfId="0" applyFont="1" applyBorder="1" applyAlignment="1">
      <alignment horizontal="center" vertical="center"/>
    </xf>
    <xf numFmtId="165" fontId="23" fillId="0" borderId="19" xfId="0" applyNumberFormat="1" applyFont="1" applyBorder="1" applyAlignment="1">
      <alignment horizontal="center" vertical="center"/>
    </xf>
    <xf numFmtId="166" fontId="23" fillId="0" borderId="19" xfId="1" applyNumberFormat="1" applyFont="1" applyBorder="1" applyAlignment="1">
      <alignment horizontal="center" vertical="center"/>
    </xf>
    <xf numFmtId="43" fontId="23" fillId="0" borderId="19" xfId="1" applyFont="1" applyBorder="1" applyAlignment="1">
      <alignment horizontal="right" vertical="center"/>
    </xf>
    <xf numFmtId="170" fontId="23" fillId="0" borderId="19" xfId="1" applyNumberFormat="1" applyFont="1" applyBorder="1" applyAlignment="1">
      <alignment horizontal="right" vertical="center"/>
    </xf>
    <xf numFmtId="167" fontId="23" fillId="0" borderId="19" xfId="1" applyNumberFormat="1" applyFont="1" applyBorder="1" applyAlignment="1">
      <alignment horizontal="center" vertical="center"/>
    </xf>
    <xf numFmtId="0" fontId="23" fillId="0" borderId="19" xfId="0" applyFont="1" applyFill="1" applyBorder="1" applyAlignment="1">
      <alignment horizontal="center" vertical="center"/>
    </xf>
    <xf numFmtId="167" fontId="23" fillId="0" borderId="19" xfId="0" applyNumberFormat="1" applyFont="1" applyBorder="1" applyAlignment="1">
      <alignment vertical="center"/>
    </xf>
    <xf numFmtId="0" fontId="23" fillId="0" borderId="70" xfId="0" applyFont="1" applyBorder="1" applyAlignment="1">
      <alignment vertical="center" wrapText="1"/>
    </xf>
    <xf numFmtId="1" fontId="23" fillId="0" borderId="71" xfId="0" applyNumberFormat="1" applyFont="1" applyBorder="1" applyAlignment="1">
      <alignment vertical="center"/>
    </xf>
    <xf numFmtId="0" fontId="23" fillId="0" borderId="20" xfId="0" applyFont="1" applyBorder="1" applyAlignment="1">
      <alignment vertical="center"/>
    </xf>
    <xf numFmtId="164" fontId="23" fillId="0" borderId="20" xfId="0" applyNumberFormat="1" applyFont="1" applyFill="1" applyBorder="1" applyAlignment="1">
      <alignment vertical="center" wrapText="1"/>
    </xf>
    <xf numFmtId="164" fontId="23" fillId="0" borderId="20" xfId="0" applyNumberFormat="1" applyFont="1" applyBorder="1" applyAlignment="1">
      <alignment vertical="center"/>
    </xf>
    <xf numFmtId="0" fontId="23" fillId="0" borderId="20" xfId="0" applyFont="1" applyBorder="1" applyAlignment="1">
      <alignment vertical="center" wrapText="1"/>
    </xf>
    <xf numFmtId="0" fontId="23" fillId="0" borderId="20" xfId="0" applyFont="1" applyBorder="1" applyAlignment="1">
      <alignment horizontal="left" vertical="center" wrapText="1"/>
    </xf>
    <xf numFmtId="0" fontId="23" fillId="0" borderId="20" xfId="0" applyFont="1" applyBorder="1" applyAlignment="1">
      <alignment horizontal="center" vertical="center"/>
    </xf>
    <xf numFmtId="165" fontId="23" fillId="0" borderId="20" xfId="0" applyNumberFormat="1" applyFont="1" applyBorder="1" applyAlignment="1">
      <alignment horizontal="center" vertical="center"/>
    </xf>
    <xf numFmtId="166" fontId="23" fillId="0" borderId="20" xfId="1" applyNumberFormat="1" applyFont="1" applyBorder="1" applyAlignment="1">
      <alignment horizontal="center" vertical="center"/>
    </xf>
    <xf numFmtId="43" fontId="23" fillId="0" borderId="20" xfId="1" applyFont="1" applyBorder="1" applyAlignment="1">
      <alignment horizontal="right" vertical="center"/>
    </xf>
    <xf numFmtId="170" fontId="23" fillId="0" borderId="20" xfId="1" applyNumberFormat="1" applyFont="1" applyBorder="1" applyAlignment="1">
      <alignment horizontal="right" vertical="center"/>
    </xf>
    <xf numFmtId="167" fontId="23" fillId="0" borderId="20" xfId="1" applyNumberFormat="1" applyFont="1" applyBorder="1" applyAlignment="1">
      <alignment horizontal="center" vertical="center"/>
    </xf>
    <xf numFmtId="0" fontId="23" fillId="0" borderId="20" xfId="0" applyFont="1" applyFill="1" applyBorder="1" applyAlignment="1">
      <alignment horizontal="center" vertical="center"/>
    </xf>
    <xf numFmtId="167" fontId="23" fillId="0" borderId="20" xfId="0" applyNumberFormat="1" applyFont="1" applyBorder="1" applyAlignment="1">
      <alignment vertical="center"/>
    </xf>
    <xf numFmtId="0" fontId="23" fillId="0" borderId="72" xfId="0" applyFont="1" applyBorder="1" applyAlignment="1">
      <alignment vertical="center" wrapText="1"/>
    </xf>
    <xf numFmtId="0" fontId="4" fillId="4" borderId="36"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29" fillId="0" borderId="0" xfId="0" applyFont="1" applyAlignment="1">
      <alignment horizontal="center" vertical="center"/>
    </xf>
    <xf numFmtId="0" fontId="29" fillId="0" borderId="0" xfId="0" applyFont="1" applyAlignment="1">
      <alignment horizontal="center" vertical="center" wrapText="1"/>
    </xf>
    <xf numFmtId="4" fontId="29" fillId="0" borderId="0" xfId="0" applyNumberFormat="1" applyFont="1" applyAlignment="1">
      <alignment horizontal="center" vertical="center"/>
    </xf>
    <xf numFmtId="0" fontId="29" fillId="0" borderId="0" xfId="0" applyFont="1" applyBorder="1" applyAlignment="1">
      <alignment horizontal="center" vertical="center"/>
    </xf>
    <xf numFmtId="3" fontId="29" fillId="0" borderId="0" xfId="0" applyNumberFormat="1" applyFont="1" applyAlignment="1">
      <alignment horizontal="center" vertical="center"/>
    </xf>
    <xf numFmtId="4" fontId="29" fillId="0" borderId="0" xfId="0" applyNumberFormat="1" applyFont="1" applyBorder="1" applyAlignment="1">
      <alignment horizontal="center" vertical="center"/>
    </xf>
    <xf numFmtId="170" fontId="3" fillId="0" borderId="0" xfId="1" applyNumberFormat="1" applyFont="1" applyAlignment="1">
      <alignment horizontal="center" vertical="center"/>
    </xf>
    <xf numFmtId="170" fontId="3" fillId="0" borderId="0" xfId="1" applyNumberFormat="1" applyFont="1" applyAlignment="1">
      <alignment horizontal="center" vertical="center" wrapText="1"/>
    </xf>
    <xf numFmtId="170" fontId="3" fillId="0" borderId="0" xfId="1" applyNumberFormat="1" applyFont="1" applyBorder="1" applyAlignment="1">
      <alignment horizontal="center" vertical="center"/>
    </xf>
    <xf numFmtId="170" fontId="29" fillId="0" borderId="0" xfId="1" applyNumberFormat="1" applyFont="1" applyAlignment="1">
      <alignment horizontal="center" vertical="center"/>
    </xf>
    <xf numFmtId="170" fontId="29" fillId="0" borderId="0" xfId="1" applyNumberFormat="1" applyFont="1" applyAlignment="1">
      <alignment horizontal="center" vertical="center" wrapText="1"/>
    </xf>
    <xf numFmtId="170" fontId="29" fillId="0" borderId="0" xfId="1" applyNumberFormat="1" applyFont="1" applyBorder="1" applyAlignment="1">
      <alignment horizontal="center" vertical="center"/>
    </xf>
    <xf numFmtId="171" fontId="29" fillId="0" borderId="0" xfId="9" applyNumberFormat="1" applyFont="1" applyAlignment="1">
      <alignment horizontal="center" vertical="center"/>
    </xf>
    <xf numFmtId="0" fontId="6" fillId="4" borderId="4" xfId="0" applyFont="1" applyFill="1" applyBorder="1" applyAlignment="1">
      <alignment horizontal="center" vertical="center" wrapText="1"/>
    </xf>
    <xf numFmtId="0" fontId="21" fillId="9" borderId="45" xfId="0" applyFont="1" applyFill="1" applyBorder="1" applyAlignment="1">
      <alignment vertical="center"/>
    </xf>
    <xf numFmtId="0" fontId="6" fillId="4" borderId="4" xfId="0" applyFont="1" applyFill="1" applyBorder="1" applyAlignment="1">
      <alignment horizontal="center" vertical="center" wrapText="1"/>
    </xf>
    <xf numFmtId="0" fontId="3" fillId="6" borderId="68" xfId="0" applyFont="1" applyFill="1" applyBorder="1" applyAlignment="1">
      <alignment vertical="center"/>
    </xf>
    <xf numFmtId="164" fontId="3" fillId="6" borderId="68" xfId="0" applyNumberFormat="1" applyFont="1" applyFill="1" applyBorder="1" applyAlignment="1">
      <alignment vertical="center"/>
    </xf>
    <xf numFmtId="0" fontId="3" fillId="6" borderId="68" xfId="0" applyFont="1" applyFill="1" applyBorder="1" applyAlignment="1">
      <alignment horizontal="left" vertical="center" wrapText="1"/>
    </xf>
    <xf numFmtId="0" fontId="3" fillId="6" borderId="68" xfId="0" applyFont="1" applyFill="1" applyBorder="1" applyAlignment="1">
      <alignment horizontal="center" vertical="center"/>
    </xf>
    <xf numFmtId="165" fontId="3" fillId="6" borderId="68" xfId="0" applyNumberFormat="1" applyFont="1" applyFill="1" applyBorder="1" applyAlignment="1">
      <alignment horizontal="center" vertical="center"/>
    </xf>
    <xf numFmtId="166" fontId="3" fillId="6" borderId="68" xfId="1" applyNumberFormat="1" applyFont="1" applyFill="1" applyBorder="1" applyAlignment="1">
      <alignment horizontal="center" vertical="center"/>
    </xf>
    <xf numFmtId="168" fontId="3" fillId="6" borderId="68" xfId="1" applyNumberFormat="1" applyFont="1" applyFill="1" applyBorder="1" applyAlignment="1">
      <alignment horizontal="right" vertical="center"/>
    </xf>
    <xf numFmtId="169" fontId="3" fillId="6" borderId="68" xfId="1" applyNumberFormat="1" applyFont="1" applyFill="1" applyBorder="1" applyAlignment="1">
      <alignment horizontal="right" vertical="center"/>
    </xf>
    <xf numFmtId="167" fontId="3" fillId="6" borderId="68" xfId="1" applyNumberFormat="1" applyFont="1" applyFill="1" applyBorder="1" applyAlignment="1">
      <alignment horizontal="center" vertical="center"/>
    </xf>
    <xf numFmtId="164" fontId="3" fillId="6" borderId="68" xfId="0" applyNumberFormat="1" applyFont="1" applyFill="1" applyBorder="1" applyAlignment="1">
      <alignment horizontal="center" vertical="center"/>
    </xf>
    <xf numFmtId="43" fontId="3" fillId="0" borderId="0" xfId="0" applyNumberFormat="1" applyFont="1" applyAlignment="1">
      <alignment horizontal="center" vertical="center"/>
    </xf>
    <xf numFmtId="165" fontId="3" fillId="0" borderId="29" xfId="1" applyNumberFormat="1" applyFont="1" applyBorder="1" applyAlignment="1">
      <alignment horizontal="right" vertical="center"/>
    </xf>
    <xf numFmtId="165" fontId="3" fillId="0" borderId="6" xfId="1" applyNumberFormat="1" applyFont="1" applyBorder="1" applyAlignment="1">
      <alignment horizontal="center" vertical="center"/>
    </xf>
    <xf numFmtId="165" fontId="3" fillId="0" borderId="7" xfId="1" applyNumberFormat="1" applyFont="1" applyBorder="1" applyAlignment="1">
      <alignment horizontal="right" vertical="center"/>
    </xf>
    <xf numFmtId="165" fontId="3" fillId="0" borderId="7" xfId="1" applyNumberFormat="1" applyFont="1" applyBorder="1" applyAlignment="1">
      <alignment horizontal="center" vertical="center"/>
    </xf>
    <xf numFmtId="169" fontId="3" fillId="0" borderId="7" xfId="1" applyNumberFormat="1" applyFont="1" applyBorder="1" applyAlignment="1">
      <alignment horizontal="right" vertical="center"/>
    </xf>
    <xf numFmtId="165" fontId="3" fillId="0" borderId="29" xfId="1" applyNumberFormat="1" applyFont="1" applyBorder="1" applyAlignment="1">
      <alignment horizontal="center" vertical="center"/>
    </xf>
    <xf numFmtId="169" fontId="3" fillId="0" borderId="29" xfId="1" applyNumberFormat="1" applyFont="1" applyBorder="1" applyAlignment="1">
      <alignment horizontal="right" vertical="center"/>
    </xf>
    <xf numFmtId="167" fontId="3" fillId="0" borderId="29" xfId="1" applyNumberFormat="1" applyFont="1" applyBorder="1" applyAlignment="1">
      <alignment horizontal="center"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164" fontId="3" fillId="0" borderId="6" xfId="0" applyNumberFormat="1" applyFont="1" applyBorder="1" applyAlignment="1">
      <alignment horizontal="center" vertical="center"/>
    </xf>
    <xf numFmtId="0" fontId="3" fillId="0" borderId="3" xfId="0" applyFont="1" applyBorder="1" applyAlignment="1">
      <alignment horizontal="center" vertical="center"/>
    </xf>
    <xf numFmtId="164" fontId="3" fillId="0" borderId="3" xfId="0" applyNumberFormat="1" applyFont="1" applyBorder="1" applyAlignment="1">
      <alignment horizontal="center" vertical="center"/>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3" fillId="0" borderId="3" xfId="0" applyFont="1" applyBorder="1" applyAlignment="1">
      <alignment horizontal="left" vertical="center" wrapText="1"/>
    </xf>
    <xf numFmtId="0" fontId="3" fillId="0" borderId="6" xfId="0" applyFont="1" applyFill="1" applyBorder="1" applyAlignment="1">
      <alignment horizontal="center" vertical="center"/>
    </xf>
    <xf numFmtId="0" fontId="3" fillId="0" borderId="6" xfId="0" applyFont="1" applyBorder="1" applyAlignment="1">
      <alignment horizontal="left" vertical="center"/>
    </xf>
    <xf numFmtId="0" fontId="3" fillId="0" borderId="6"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horizontal="left" vertical="center"/>
    </xf>
    <xf numFmtId="0" fontId="3" fillId="0" borderId="64" xfId="0" applyFont="1" applyBorder="1" applyAlignment="1">
      <alignment horizontal="center" vertical="center"/>
    </xf>
    <xf numFmtId="0" fontId="3" fillId="0" borderId="3" xfId="0" applyFont="1" applyFill="1" applyBorder="1" applyAlignment="1">
      <alignment horizontal="center" vertical="center"/>
    </xf>
    <xf numFmtId="0" fontId="3" fillId="0" borderId="65" xfId="0" applyFont="1" applyBorder="1" applyAlignment="1">
      <alignment horizontal="center" vertical="center"/>
    </xf>
    <xf numFmtId="0" fontId="3" fillId="0" borderId="2" xfId="0" applyFont="1" applyBorder="1" applyAlignment="1">
      <alignment vertical="center"/>
    </xf>
    <xf numFmtId="0" fontId="3" fillId="0" borderId="6" xfId="0" applyFont="1" applyBorder="1" applyAlignment="1">
      <alignment vertical="center"/>
    </xf>
    <xf numFmtId="0" fontId="3" fillId="0" borderId="3" xfId="0" applyFont="1" applyBorder="1" applyAlignment="1">
      <alignment vertical="center"/>
    </xf>
    <xf numFmtId="167" fontId="3" fillId="0" borderId="6" xfId="0" applyNumberFormat="1" applyFont="1" applyBorder="1" applyAlignment="1">
      <alignment horizontal="center" vertical="center"/>
    </xf>
    <xf numFmtId="167" fontId="3" fillId="0" borderId="3" xfId="0" applyNumberFormat="1" applyFont="1" applyBorder="1" applyAlignment="1">
      <alignment horizontal="center" vertical="center"/>
    </xf>
    <xf numFmtId="165" fontId="3" fillId="0" borderId="65" xfId="1" applyNumberFormat="1" applyFont="1" applyBorder="1" applyAlignment="1">
      <alignment horizontal="right" vertical="center"/>
    </xf>
    <xf numFmtId="165" fontId="3" fillId="0" borderId="65" xfId="1" applyNumberFormat="1" applyFont="1" applyFill="1" applyBorder="1" applyAlignment="1">
      <alignment horizontal="center" vertical="center"/>
    </xf>
    <xf numFmtId="169" fontId="3" fillId="0" borderId="65" xfId="1" applyNumberFormat="1" applyFont="1" applyBorder="1" applyAlignment="1">
      <alignment horizontal="right" vertical="center"/>
    </xf>
    <xf numFmtId="0" fontId="3" fillId="0" borderId="61" xfId="0" applyFont="1" applyBorder="1" applyAlignment="1">
      <alignment vertical="center"/>
    </xf>
    <xf numFmtId="164" fontId="3" fillId="0" borderId="2" xfId="0" applyNumberFormat="1" applyFont="1" applyBorder="1" applyAlignment="1">
      <alignment vertical="center" wrapText="1"/>
    </xf>
    <xf numFmtId="165" fontId="3" fillId="0" borderId="2" xfId="1" applyNumberFormat="1" applyFont="1" applyBorder="1" applyAlignment="1">
      <alignment horizontal="center" vertical="center"/>
    </xf>
    <xf numFmtId="164" fontId="3" fillId="0" borderId="62" xfId="0" applyNumberFormat="1" applyFont="1" applyBorder="1" applyAlignment="1">
      <alignment vertical="center"/>
    </xf>
    <xf numFmtId="0" fontId="3" fillId="0" borderId="63" xfId="0" applyFont="1" applyBorder="1" applyAlignment="1">
      <alignment vertical="center"/>
    </xf>
    <xf numFmtId="164" fontId="3" fillId="0" borderId="6" xfId="0" applyNumberFormat="1" applyFont="1" applyBorder="1" applyAlignment="1">
      <alignment vertical="center" wrapText="1"/>
    </xf>
    <xf numFmtId="164" fontId="3" fillId="0" borderId="57" xfId="0" applyNumberFormat="1" applyFont="1" applyBorder="1" applyAlignment="1">
      <alignment vertical="center"/>
    </xf>
    <xf numFmtId="0" fontId="3" fillId="0" borderId="63" xfId="0" applyFont="1" applyBorder="1" applyAlignment="1">
      <alignment horizontal="center" vertical="center"/>
    </xf>
    <xf numFmtId="0" fontId="3" fillId="0" borderId="57" xfId="0" applyFont="1" applyBorder="1" applyAlignment="1">
      <alignment horizontal="center" vertical="center"/>
    </xf>
    <xf numFmtId="164" fontId="3" fillId="0" borderId="3" xfId="0" applyNumberFormat="1" applyFont="1" applyBorder="1" applyAlignment="1">
      <alignment vertical="center" wrapText="1"/>
    </xf>
    <xf numFmtId="165" fontId="3" fillId="0" borderId="3" xfId="1" applyNumberFormat="1" applyFont="1" applyBorder="1" applyAlignment="1">
      <alignment horizontal="center" vertical="center"/>
    </xf>
    <xf numFmtId="169" fontId="3" fillId="0" borderId="3" xfId="1" applyNumberFormat="1" applyFont="1" applyBorder="1" applyAlignment="1">
      <alignment horizontal="right" vertical="center"/>
    </xf>
    <xf numFmtId="0" fontId="3" fillId="0" borderId="59" xfId="0" applyFont="1" applyBorder="1" applyAlignment="1">
      <alignment horizontal="center" vertical="center"/>
    </xf>
    <xf numFmtId="164" fontId="23" fillId="7" borderId="2" xfId="0" applyNumberFormat="1" applyFont="1" applyFill="1" applyBorder="1" applyAlignment="1">
      <alignment horizontal="center" vertical="center" wrapText="1"/>
    </xf>
    <xf numFmtId="0" fontId="21" fillId="9" borderId="45" xfId="0" applyFont="1" applyFill="1" applyBorder="1" applyAlignment="1">
      <alignment vertical="center"/>
    </xf>
    <xf numFmtId="1" fontId="3" fillId="0" borderId="0" xfId="0" applyNumberFormat="1" applyFont="1" applyFill="1" applyAlignment="1">
      <alignment horizontal="center" vertical="center"/>
    </xf>
    <xf numFmtId="167" fontId="3" fillId="0" borderId="0" xfId="0" applyNumberFormat="1" applyFont="1" applyFill="1" applyBorder="1" applyAlignment="1">
      <alignment horizontal="center" vertical="center"/>
    </xf>
    <xf numFmtId="0" fontId="3" fillId="16" borderId="0" xfId="0" applyFont="1" applyFill="1" applyAlignment="1">
      <alignment horizontal="center" vertical="center"/>
    </xf>
    <xf numFmtId="167" fontId="3" fillId="16" borderId="0" xfId="0" applyNumberFormat="1" applyFont="1" applyFill="1" applyAlignment="1">
      <alignment horizontal="center" vertical="center"/>
    </xf>
    <xf numFmtId="1" fontId="22" fillId="0" borderId="0" xfId="0" applyNumberFormat="1" applyFont="1" applyFill="1" applyAlignment="1">
      <alignment vertical="center"/>
    </xf>
    <xf numFmtId="1" fontId="2" fillId="0" borderId="0" xfId="0" applyNumberFormat="1" applyFont="1" applyFill="1" applyAlignment="1">
      <alignment vertical="center"/>
    </xf>
    <xf numFmtId="0" fontId="2" fillId="0" borderId="0" xfId="0" applyFont="1" applyAlignment="1">
      <alignment horizontal="center" vertical="center"/>
    </xf>
    <xf numFmtId="0" fontId="3" fillId="0" borderId="0" xfId="0" applyFont="1" applyFill="1" applyAlignment="1">
      <alignment horizontal="center" vertical="center"/>
    </xf>
    <xf numFmtId="0" fontId="3" fillId="0" borderId="7" xfId="0" applyFont="1" applyFill="1" applyBorder="1" applyAlignment="1">
      <alignment horizontal="center" vertical="center"/>
    </xf>
    <xf numFmtId="0" fontId="20" fillId="0" borderId="0" xfId="0" applyFont="1"/>
    <xf numFmtId="167" fontId="21" fillId="11" borderId="23" xfId="4" applyNumberFormat="1" applyFont="1" applyFill="1" applyBorder="1" applyAlignment="1">
      <alignment horizontal="center" vertical="center"/>
    </xf>
    <xf numFmtId="170" fontId="20" fillId="0" borderId="0" xfId="1" applyNumberFormat="1" applyFont="1"/>
    <xf numFmtId="170" fontId="20" fillId="0" borderId="0" xfId="0" applyNumberFormat="1" applyFont="1"/>
    <xf numFmtId="0" fontId="0" fillId="0" borderId="0" xfId="0" applyFill="1"/>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6" xfId="0" applyFont="1" applyFill="1" applyBorder="1" applyAlignment="1">
      <alignment horizontal="center" vertical="center"/>
    </xf>
    <xf numFmtId="0" fontId="3" fillId="0" borderId="29" xfId="0" applyFont="1" applyBorder="1" applyAlignment="1">
      <alignment horizontal="center" vertical="center"/>
    </xf>
    <xf numFmtId="0" fontId="3" fillId="0" borderId="6" xfId="0" applyFont="1" applyBorder="1" applyAlignment="1">
      <alignment horizontal="left" vertical="center" wrapText="1"/>
    </xf>
    <xf numFmtId="0" fontId="20" fillId="0" borderId="0" xfId="0" applyFont="1" applyAlignment="1">
      <alignment horizontal="center" vertical="center"/>
    </xf>
    <xf numFmtId="0" fontId="20" fillId="0" borderId="0" xfId="0" applyFont="1" applyAlignment="1">
      <alignment vertical="center"/>
    </xf>
    <xf numFmtId="0" fontId="20" fillId="0" borderId="0" xfId="0" applyFont="1" applyAlignment="1">
      <alignment horizontal="center" vertical="center" wrapText="1"/>
    </xf>
    <xf numFmtId="0" fontId="20" fillId="10" borderId="73" xfId="4" applyFont="1" applyFill="1" applyBorder="1" applyAlignment="1">
      <alignment horizontal="left" vertical="center"/>
    </xf>
    <xf numFmtId="0" fontId="20" fillId="0" borderId="73" xfId="0" applyFont="1" applyBorder="1" applyAlignment="1">
      <alignment vertical="center"/>
    </xf>
    <xf numFmtId="0" fontId="20" fillId="0" borderId="73" xfId="4" applyFont="1" applyBorder="1" applyAlignment="1">
      <alignment vertical="center"/>
    </xf>
    <xf numFmtId="0" fontId="20" fillId="10" borderId="65" xfId="4" applyFont="1" applyFill="1" applyBorder="1" applyAlignment="1">
      <alignment horizontal="left" vertical="center"/>
    </xf>
    <xf numFmtId="0" fontId="20" fillId="0" borderId="65" xfId="0" applyFont="1" applyBorder="1" applyAlignment="1">
      <alignment vertical="center"/>
    </xf>
    <xf numFmtId="0" fontId="21" fillId="11" borderId="40" xfId="4" applyFont="1" applyFill="1" applyBorder="1" applyAlignment="1">
      <alignment horizontal="left" vertical="center"/>
    </xf>
    <xf numFmtId="0" fontId="20" fillId="8" borderId="40" xfId="0" applyFont="1" applyFill="1" applyBorder="1" applyAlignment="1">
      <alignment vertical="center"/>
    </xf>
    <xf numFmtId="167" fontId="21" fillId="17" borderId="68" xfId="4" applyNumberFormat="1" applyFont="1" applyFill="1" applyBorder="1" applyAlignment="1">
      <alignment horizontal="center" vertical="center"/>
    </xf>
    <xf numFmtId="167" fontId="21" fillId="17" borderId="75" xfId="4" applyNumberFormat="1" applyFont="1" applyFill="1" applyBorder="1" applyAlignment="1">
      <alignment horizontal="center" vertical="center"/>
    </xf>
    <xf numFmtId="0" fontId="21" fillId="17" borderId="78" xfId="4" applyFont="1" applyFill="1" applyBorder="1" applyAlignment="1">
      <alignment horizontal="center" vertical="center"/>
    </xf>
    <xf numFmtId="0" fontId="21" fillId="9" borderId="68" xfId="0" applyFont="1" applyFill="1" applyBorder="1" applyAlignment="1">
      <alignment horizontal="center" vertical="center" wrapText="1"/>
    </xf>
    <xf numFmtId="0" fontId="21" fillId="0" borderId="73" xfId="0" applyFont="1" applyBorder="1" applyAlignment="1">
      <alignment horizontal="center" wrapText="1"/>
    </xf>
    <xf numFmtId="0" fontId="21" fillId="0" borderId="68" xfId="0" applyFont="1" applyBorder="1" applyAlignment="1">
      <alignment horizontal="center" vertical="center"/>
    </xf>
    <xf numFmtId="0" fontId="32" fillId="0" borderId="29" xfId="4" applyFont="1" applyBorder="1" applyAlignment="1">
      <alignment horizontal="center" vertical="center" wrapText="1"/>
    </xf>
    <xf numFmtId="167" fontId="33" fillId="17" borderId="75" xfId="4" applyNumberFormat="1" applyFont="1" applyFill="1" applyBorder="1" applyAlignment="1">
      <alignment horizontal="center" vertical="center"/>
    </xf>
    <xf numFmtId="170" fontId="20" fillId="0" borderId="13" xfId="1" applyNumberFormat="1" applyFont="1" applyBorder="1" applyAlignment="1">
      <alignment vertical="center"/>
    </xf>
    <xf numFmtId="170" fontId="20" fillId="0" borderId="0" xfId="1" applyNumberFormat="1" applyFont="1" applyAlignment="1">
      <alignment vertical="center"/>
    </xf>
    <xf numFmtId="170" fontId="20" fillId="0" borderId="76" xfId="1" applyNumberFormat="1" applyFont="1" applyBorder="1" applyAlignment="1">
      <alignment vertical="center"/>
    </xf>
    <xf numFmtId="170" fontId="34" fillId="0" borderId="76" xfId="1" applyNumberFormat="1" applyFont="1" applyBorder="1" applyAlignment="1">
      <alignment vertical="center"/>
    </xf>
    <xf numFmtId="170" fontId="21" fillId="0" borderId="79" xfId="1" applyNumberFormat="1" applyFont="1" applyBorder="1" applyAlignment="1">
      <alignment vertical="center"/>
    </xf>
    <xf numFmtId="170" fontId="20" fillId="0" borderId="73" xfId="1" applyNumberFormat="1" applyFont="1" applyBorder="1" applyAlignment="1">
      <alignment vertical="center"/>
    </xf>
    <xf numFmtId="170" fontId="20" fillId="0" borderId="77" xfId="1" applyNumberFormat="1" applyFont="1" applyBorder="1" applyAlignment="1">
      <alignment vertical="center"/>
    </xf>
    <xf numFmtId="170" fontId="34" fillId="0" borderId="77" xfId="1" applyNumberFormat="1" applyFont="1" applyBorder="1" applyAlignment="1">
      <alignment vertical="center"/>
    </xf>
    <xf numFmtId="170" fontId="21" fillId="0" borderId="80" xfId="1" applyNumberFormat="1" applyFont="1" applyBorder="1" applyAlignment="1">
      <alignment vertical="center"/>
    </xf>
    <xf numFmtId="170" fontId="20" fillId="0" borderId="65" xfId="1" applyNumberFormat="1" applyFont="1" applyBorder="1" applyAlignment="1">
      <alignment vertical="center"/>
    </xf>
    <xf numFmtId="170" fontId="20" fillId="0" borderId="81" xfId="1" applyNumberFormat="1" applyFont="1" applyBorder="1" applyAlignment="1">
      <alignment vertical="center"/>
    </xf>
    <xf numFmtId="170" fontId="34" fillId="0" borderId="81" xfId="1" applyNumberFormat="1" applyFont="1" applyBorder="1" applyAlignment="1">
      <alignment vertical="center"/>
    </xf>
    <xf numFmtId="170" fontId="21" fillId="0" borderId="82" xfId="1" applyNumberFormat="1" applyFont="1" applyBorder="1" applyAlignment="1">
      <alignment vertical="center"/>
    </xf>
    <xf numFmtId="170" fontId="21" fillId="8" borderId="40" xfId="1" applyNumberFormat="1" applyFont="1" applyFill="1" applyBorder="1" applyAlignment="1">
      <alignment vertical="center"/>
    </xf>
    <xf numFmtId="170" fontId="21" fillId="0" borderId="0" xfId="1" applyNumberFormat="1" applyFont="1" applyAlignment="1">
      <alignment vertical="center"/>
    </xf>
    <xf numFmtId="170" fontId="21" fillId="8" borderId="83" xfId="1" applyNumberFormat="1" applyFont="1" applyFill="1" applyBorder="1" applyAlignment="1">
      <alignment vertical="center"/>
    </xf>
    <xf numFmtId="170" fontId="33" fillId="8" borderId="83" xfId="1" applyNumberFormat="1" applyFont="1" applyFill="1" applyBorder="1" applyAlignment="1">
      <alignment vertical="center"/>
    </xf>
    <xf numFmtId="170" fontId="21" fillId="8" borderId="84" xfId="1" applyNumberFormat="1" applyFont="1" applyFill="1" applyBorder="1" applyAlignment="1">
      <alignment vertical="center"/>
    </xf>
    <xf numFmtId="170" fontId="20" fillId="0" borderId="0" xfId="0" applyNumberFormat="1" applyFont="1" applyAlignment="1">
      <alignment vertical="center"/>
    </xf>
    <xf numFmtId="0" fontId="21" fillId="9" borderId="45" xfId="0" applyFont="1" applyFill="1" applyBorder="1" applyAlignment="1">
      <alignment vertical="center"/>
    </xf>
    <xf numFmtId="0" fontId="3" fillId="0" borderId="6" xfId="0" applyFont="1" applyFill="1" applyBorder="1" applyAlignment="1">
      <alignment horizontal="center" vertical="center"/>
    </xf>
    <xf numFmtId="165" fontId="4" fillId="0" borderId="4" xfId="1" applyNumberFormat="1" applyFont="1" applyBorder="1" applyAlignment="1">
      <alignment horizontal="center" vertical="center" wrapText="1"/>
    </xf>
    <xf numFmtId="0" fontId="4" fillId="4" borderId="4" xfId="0" applyFont="1" applyFill="1" applyBorder="1" applyAlignment="1">
      <alignment horizontal="center" vertical="center" wrapText="1"/>
    </xf>
    <xf numFmtId="167" fontId="4" fillId="4" borderId="4" xfId="0" applyNumberFormat="1" applyFont="1" applyFill="1" applyBorder="1" applyAlignment="1">
      <alignment horizontal="center" vertical="center" wrapText="1"/>
    </xf>
    <xf numFmtId="170" fontId="36" fillId="0" borderId="0" xfId="1" applyNumberFormat="1" applyFont="1" applyAlignment="1">
      <alignment horizontal="center" vertical="center"/>
    </xf>
    <xf numFmtId="0" fontId="35" fillId="0" borderId="0" xfId="0" applyFont="1" applyAlignment="1">
      <alignment horizontal="center" vertical="center"/>
    </xf>
    <xf numFmtId="0" fontId="20" fillId="0" borderId="86" xfId="0" applyFont="1" applyBorder="1" applyAlignment="1">
      <alignment horizontal="center" vertical="center"/>
    </xf>
    <xf numFmtId="0" fontId="20" fillId="0" borderId="86" xfId="0" applyFont="1" applyBorder="1" applyAlignment="1">
      <alignment horizontal="center" vertical="center" wrapText="1"/>
    </xf>
    <xf numFmtId="164" fontId="20" fillId="0" borderId="86" xfId="0" applyNumberFormat="1" applyFont="1" applyBorder="1" applyAlignment="1">
      <alignment horizontal="center" vertical="center"/>
    </xf>
    <xf numFmtId="0" fontId="20" fillId="0" borderId="86" xfId="0" applyFont="1" applyBorder="1" applyAlignment="1">
      <alignment horizontal="left" vertical="center" wrapText="1"/>
    </xf>
    <xf numFmtId="165" fontId="20" fillId="0" borderId="86" xfId="0" applyNumberFormat="1" applyFont="1" applyBorder="1" applyAlignment="1">
      <alignment horizontal="center" vertical="center"/>
    </xf>
    <xf numFmtId="4" fontId="20" fillId="0" borderId="86" xfId="0" applyNumberFormat="1" applyFont="1" applyBorder="1" applyAlignment="1">
      <alignment horizontal="right" vertical="center"/>
    </xf>
    <xf numFmtId="170" fontId="20" fillId="0" borderId="86" xfId="1" applyNumberFormat="1" applyFont="1" applyBorder="1" applyAlignment="1">
      <alignment horizontal="right" vertical="center"/>
    </xf>
    <xf numFmtId="167" fontId="20" fillId="0" borderId="86" xfId="0" applyNumberFormat="1" applyFont="1" applyBorder="1" applyAlignment="1">
      <alignment horizontal="center" vertical="center" wrapText="1"/>
    </xf>
    <xf numFmtId="0" fontId="20" fillId="0" borderId="86" xfId="0" applyFont="1" applyFill="1" applyBorder="1" applyAlignment="1">
      <alignment horizontal="center" vertical="center"/>
    </xf>
    <xf numFmtId="170" fontId="37" fillId="0" borderId="0" xfId="1" applyNumberFormat="1" applyFont="1" applyAlignment="1">
      <alignment horizontal="center" vertical="center"/>
    </xf>
    <xf numFmtId="164" fontId="21" fillId="9" borderId="42" xfId="0" applyNumberFormat="1" applyFont="1" applyFill="1" applyBorder="1" applyAlignment="1">
      <alignment horizontal="left" vertical="center"/>
    </xf>
    <xf numFmtId="164" fontId="21" fillId="9" borderId="43" xfId="0" applyNumberFormat="1" applyFont="1" applyFill="1" applyBorder="1" applyAlignment="1">
      <alignment horizontal="left" vertical="center"/>
    </xf>
    <xf numFmtId="0" fontId="21" fillId="9" borderId="45" xfId="0" applyFont="1" applyFill="1" applyBorder="1" applyAlignment="1">
      <alignment vertical="center"/>
    </xf>
    <xf numFmtId="0" fontId="21" fillId="9" borderId="46" xfId="0" applyFont="1" applyFill="1" applyBorder="1" applyAlignment="1">
      <alignment vertical="center"/>
    </xf>
    <xf numFmtId="0" fontId="4" fillId="4" borderId="4" xfId="0" applyFont="1" applyFill="1" applyBorder="1" applyAlignment="1">
      <alignment horizontal="center" vertical="center" wrapText="1"/>
    </xf>
    <xf numFmtId="0" fontId="3" fillId="0" borderId="6" xfId="0" applyFont="1" applyFill="1" applyBorder="1" applyAlignment="1">
      <alignment horizontal="center" vertical="center"/>
    </xf>
    <xf numFmtId="0" fontId="20" fillId="4" borderId="86" xfId="0" applyFont="1" applyFill="1" applyBorder="1" applyAlignment="1">
      <alignment horizontal="center" vertical="center"/>
    </xf>
    <xf numFmtId="0" fontId="20" fillId="4" borderId="86" xfId="0" applyFont="1" applyFill="1" applyBorder="1" applyAlignment="1">
      <alignment horizontal="center" vertical="center" wrapText="1"/>
    </xf>
    <xf numFmtId="164" fontId="20" fillId="4" borderId="86" xfId="0" applyNumberFormat="1" applyFont="1" applyFill="1" applyBorder="1" applyAlignment="1">
      <alignment horizontal="center" vertical="center"/>
    </xf>
    <xf numFmtId="0" fontId="20" fillId="4" borderId="86" xfId="0" applyFont="1" applyFill="1" applyBorder="1" applyAlignment="1">
      <alignment horizontal="left" vertical="center" wrapText="1"/>
    </xf>
    <xf numFmtId="165" fontId="20" fillId="4" borderId="86" xfId="0" applyNumberFormat="1" applyFont="1" applyFill="1" applyBorder="1" applyAlignment="1">
      <alignment horizontal="center" vertical="center"/>
    </xf>
    <xf numFmtId="4" fontId="20" fillId="4" borderId="86" xfId="0" applyNumberFormat="1" applyFont="1" applyFill="1" applyBorder="1" applyAlignment="1">
      <alignment horizontal="right" vertical="center"/>
    </xf>
    <xf numFmtId="170" fontId="20" fillId="4" borderId="86" xfId="1" applyNumberFormat="1" applyFont="1" applyFill="1" applyBorder="1" applyAlignment="1">
      <alignment horizontal="right" vertical="center"/>
    </xf>
    <xf numFmtId="167" fontId="20" fillId="4" borderId="86" xfId="0" applyNumberFormat="1" applyFont="1" applyFill="1" applyBorder="1" applyAlignment="1">
      <alignment horizontal="center" vertical="center" wrapText="1"/>
    </xf>
    <xf numFmtId="164" fontId="20" fillId="4" borderId="86" xfId="0" quotePrefix="1" applyNumberFormat="1" applyFont="1" applyFill="1" applyBorder="1" applyAlignment="1">
      <alignment horizontal="center" vertical="center"/>
    </xf>
    <xf numFmtId="1" fontId="4" fillId="0" borderId="29" xfId="0" applyNumberFormat="1" applyFont="1" applyFill="1" applyBorder="1" applyAlignment="1">
      <alignment horizontal="center" vertical="center" wrapText="1"/>
    </xf>
    <xf numFmtId="0" fontId="4" fillId="0" borderId="29" xfId="0" applyFont="1" applyBorder="1" applyAlignment="1">
      <alignment horizontal="center" vertical="center" wrapText="1"/>
    </xf>
    <xf numFmtId="164" fontId="4" fillId="0" borderId="29" xfId="0" applyNumberFormat="1" applyFont="1" applyFill="1" applyBorder="1" applyAlignment="1">
      <alignment horizontal="center" vertical="center" wrapText="1"/>
    </xf>
    <xf numFmtId="164" fontId="4" fillId="0" borderId="29" xfId="0" applyNumberFormat="1" applyFont="1" applyBorder="1" applyAlignment="1">
      <alignment horizontal="center" vertical="center" wrapText="1"/>
    </xf>
    <xf numFmtId="165" fontId="4" fillId="0" borderId="29" xfId="0" applyNumberFormat="1" applyFont="1" applyBorder="1" applyAlignment="1">
      <alignment horizontal="center" vertical="center" wrapText="1"/>
    </xf>
    <xf numFmtId="166" fontId="4" fillId="0" borderId="29" xfId="1" applyNumberFormat="1" applyFont="1" applyBorder="1" applyAlignment="1">
      <alignment horizontal="center" vertical="center" wrapText="1"/>
    </xf>
    <xf numFmtId="43" fontId="4" fillId="0" borderId="29" xfId="1" applyFont="1" applyBorder="1" applyAlignment="1">
      <alignment horizontal="center" vertical="center" wrapText="1"/>
    </xf>
    <xf numFmtId="0" fontId="21" fillId="0" borderId="86" xfId="0" applyFont="1" applyBorder="1" applyAlignment="1">
      <alignment horizontal="left" vertical="center" wrapText="1"/>
    </xf>
    <xf numFmtId="0" fontId="20" fillId="0" borderId="88" xfId="0" applyFont="1" applyBorder="1" applyAlignment="1">
      <alignment horizontal="center" vertical="center"/>
    </xf>
    <xf numFmtId="0" fontId="20" fillId="0" borderId="88" xfId="0" applyFont="1" applyBorder="1" applyAlignment="1">
      <alignment horizontal="center" vertical="center" wrapText="1"/>
    </xf>
    <xf numFmtId="164" fontId="20" fillId="0" borderId="88" xfId="0" applyNumberFormat="1" applyFont="1" applyBorder="1" applyAlignment="1">
      <alignment horizontal="center" vertical="center"/>
    </xf>
    <xf numFmtId="0" fontId="21" fillId="0" borderId="88" xfId="0" applyFont="1" applyBorder="1" applyAlignment="1">
      <alignment horizontal="left" vertical="center" wrapText="1"/>
    </xf>
    <xf numFmtId="165" fontId="20" fillId="0" borderId="88" xfId="0" applyNumberFormat="1" applyFont="1" applyBorder="1" applyAlignment="1">
      <alignment horizontal="center" vertical="center"/>
    </xf>
    <xf numFmtId="4" fontId="20" fillId="0" borderId="88" xfId="0" applyNumberFormat="1" applyFont="1" applyBorder="1" applyAlignment="1">
      <alignment horizontal="right" vertical="center"/>
    </xf>
    <xf numFmtId="170" fontId="20" fillId="0" borderId="88" xfId="1" applyNumberFormat="1" applyFont="1" applyBorder="1" applyAlignment="1">
      <alignment horizontal="right" vertical="center"/>
    </xf>
    <xf numFmtId="167" fontId="20" fillId="0" borderId="88" xfId="0" applyNumberFormat="1" applyFont="1" applyBorder="1" applyAlignment="1">
      <alignment horizontal="center" vertical="center" wrapText="1"/>
    </xf>
    <xf numFmtId="0" fontId="20" fillId="0" borderId="88" xfId="0" applyFont="1" applyFill="1" applyBorder="1" applyAlignment="1">
      <alignment horizontal="center" vertical="center"/>
    </xf>
    <xf numFmtId="0" fontId="20" fillId="0" borderId="0" xfId="0" applyFont="1" applyBorder="1" applyAlignment="1">
      <alignment horizontal="center" vertical="center"/>
    </xf>
    <xf numFmtId="0" fontId="20" fillId="0" borderId="0" xfId="0" applyFont="1" applyBorder="1" applyAlignment="1">
      <alignment horizontal="center" vertical="center" wrapText="1"/>
    </xf>
    <xf numFmtId="164" fontId="20" fillId="0" borderId="0" xfId="0" applyNumberFormat="1" applyFont="1" applyBorder="1" applyAlignment="1">
      <alignment horizontal="center" vertical="center"/>
    </xf>
    <xf numFmtId="0" fontId="20" fillId="0" borderId="0" xfId="0" applyFont="1" applyBorder="1" applyAlignment="1">
      <alignment horizontal="left" vertical="center" wrapText="1"/>
    </xf>
    <xf numFmtId="165" fontId="20" fillId="0" borderId="0" xfId="0" applyNumberFormat="1" applyFont="1" applyBorder="1" applyAlignment="1">
      <alignment horizontal="center" vertical="center"/>
    </xf>
    <xf numFmtId="4" fontId="20" fillId="0" borderId="0" xfId="0" applyNumberFormat="1" applyFont="1" applyBorder="1" applyAlignment="1">
      <alignment horizontal="right" vertical="center"/>
    </xf>
    <xf numFmtId="170" fontId="20" fillId="0" borderId="0" xfId="1" applyNumberFormat="1" applyFont="1" applyBorder="1" applyAlignment="1">
      <alignment horizontal="right" vertical="center"/>
    </xf>
    <xf numFmtId="167" fontId="20" fillId="0" borderId="0" xfId="0" applyNumberFormat="1" applyFont="1" applyBorder="1" applyAlignment="1">
      <alignment horizontal="center" vertical="center" wrapText="1"/>
    </xf>
    <xf numFmtId="0" fontId="20" fillId="0" borderId="0" xfId="0" applyFont="1" applyFill="1" applyBorder="1" applyAlignment="1">
      <alignment horizontal="center" vertical="center"/>
    </xf>
    <xf numFmtId="0" fontId="21" fillId="0" borderId="0" xfId="0" applyFont="1" applyBorder="1" applyAlignment="1">
      <alignment horizontal="left" vertical="center" wrapText="1"/>
    </xf>
    <xf numFmtId="0" fontId="20" fillId="0" borderId="26" xfId="0" applyFont="1" applyBorder="1" applyAlignment="1">
      <alignment horizontal="center" vertical="center"/>
    </xf>
    <xf numFmtId="0" fontId="20" fillId="0" borderId="26" xfId="0" applyFont="1" applyBorder="1" applyAlignment="1">
      <alignment horizontal="center" vertical="center" wrapText="1"/>
    </xf>
    <xf numFmtId="164" fontId="20" fillId="0" borderId="26" xfId="0" applyNumberFormat="1" applyFont="1" applyBorder="1" applyAlignment="1">
      <alignment horizontal="center" vertical="center"/>
    </xf>
    <xf numFmtId="0" fontId="20" fillId="0" borderId="26" xfId="0" applyFont="1" applyBorder="1" applyAlignment="1">
      <alignment horizontal="left" vertical="center" wrapText="1"/>
    </xf>
    <xf numFmtId="165" fontId="20" fillId="0" borderId="26" xfId="0" applyNumberFormat="1" applyFont="1" applyBorder="1" applyAlignment="1">
      <alignment horizontal="center" vertical="center"/>
    </xf>
    <xf numFmtId="4" fontId="20" fillId="0" borderId="26" xfId="0" applyNumberFormat="1" applyFont="1" applyBorder="1" applyAlignment="1">
      <alignment horizontal="right" vertical="center"/>
    </xf>
    <xf numFmtId="170" fontId="20" fillId="0" borderId="26" xfId="1" applyNumberFormat="1" applyFont="1" applyBorder="1" applyAlignment="1">
      <alignment horizontal="right" vertical="center"/>
    </xf>
    <xf numFmtId="167" fontId="20" fillId="0" borderId="26" xfId="0" applyNumberFormat="1" applyFont="1" applyBorder="1" applyAlignment="1">
      <alignment horizontal="center" vertical="center" wrapText="1"/>
    </xf>
    <xf numFmtId="0" fontId="20" fillId="0" borderId="26" xfId="0" applyFont="1" applyFill="1" applyBorder="1" applyAlignment="1">
      <alignment horizontal="center" vertical="center"/>
    </xf>
    <xf numFmtId="0" fontId="3" fillId="0" borderId="0" xfId="0" applyFont="1" applyFill="1" applyAlignment="1">
      <alignment vertical="center" wrapText="1"/>
    </xf>
    <xf numFmtId="0" fontId="4" fillId="0" borderId="29" xfId="0" applyFont="1" applyFill="1" applyBorder="1" applyAlignment="1">
      <alignment vertical="center" wrapText="1"/>
    </xf>
    <xf numFmtId="0" fontId="20" fillId="0" borderId="86" xfId="0" applyFont="1" applyFill="1" applyBorder="1" applyAlignment="1">
      <alignment horizontal="center" vertical="center" wrapText="1"/>
    </xf>
    <xf numFmtId="0" fontId="20" fillId="0" borderId="88"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20" fillId="0" borderId="26" xfId="0" applyFont="1" applyFill="1" applyBorder="1" applyAlignment="1">
      <alignment horizontal="center" vertical="center" wrapText="1"/>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2" fillId="0" borderId="0" xfId="0" applyFont="1" applyFill="1" applyAlignment="1">
      <alignment vertical="center"/>
    </xf>
    <xf numFmtId="0" fontId="4" fillId="0" borderId="4" xfId="0" applyFont="1" applyFill="1" applyBorder="1" applyAlignment="1">
      <alignment horizontal="center" vertical="center" wrapText="1"/>
    </xf>
    <xf numFmtId="0" fontId="3" fillId="0" borderId="2" xfId="0" applyFont="1" applyFill="1" applyBorder="1" applyAlignment="1">
      <alignment horizontal="left" vertical="center"/>
    </xf>
    <xf numFmtId="0" fontId="3" fillId="0" borderId="0" xfId="0" applyFont="1" applyFill="1" applyBorder="1" applyAlignment="1">
      <alignment vertical="center" wrapText="1"/>
    </xf>
    <xf numFmtId="0" fontId="3" fillId="0" borderId="0" xfId="0" applyFont="1" applyFill="1" applyBorder="1" applyAlignment="1">
      <alignment vertical="center"/>
    </xf>
    <xf numFmtId="0" fontId="3" fillId="0" borderId="0" xfId="0" applyFont="1" applyFill="1" applyBorder="1" applyAlignment="1">
      <alignment horizontal="left" vertical="center"/>
    </xf>
    <xf numFmtId="0" fontId="4" fillId="0" borderId="0" xfId="0" applyFont="1" applyFill="1" applyAlignment="1">
      <alignment vertical="center"/>
    </xf>
    <xf numFmtId="0" fontId="20" fillId="0" borderId="89" xfId="0" applyFont="1" applyBorder="1" applyAlignment="1">
      <alignment horizontal="center" vertical="center"/>
    </xf>
    <xf numFmtId="164" fontId="20" fillId="0" borderId="90" xfId="0" applyNumberFormat="1" applyFont="1" applyBorder="1" applyAlignment="1">
      <alignment horizontal="center" vertical="center"/>
    </xf>
    <xf numFmtId="0" fontId="20" fillId="0" borderId="10" xfId="0" applyFont="1" applyBorder="1" applyAlignment="1">
      <alignment horizontal="center" vertical="center"/>
    </xf>
    <xf numFmtId="164" fontId="20" fillId="0" borderId="48" xfId="0" applyNumberFormat="1" applyFont="1" applyBorder="1" applyAlignment="1">
      <alignment horizontal="center" vertical="center"/>
    </xf>
    <xf numFmtId="0" fontId="20" fillId="0" borderId="47" xfId="0" applyFont="1" applyBorder="1" applyAlignment="1">
      <alignment horizontal="center" vertical="center"/>
    </xf>
    <xf numFmtId="164" fontId="20" fillId="0" borderId="28" xfId="0" applyNumberFormat="1" applyFont="1" applyBorder="1" applyAlignment="1">
      <alignment horizontal="center" vertical="center"/>
    </xf>
    <xf numFmtId="0" fontId="4" fillId="0" borderId="0" xfId="0" applyFont="1" applyAlignment="1">
      <alignment horizontal="center" vertical="center"/>
    </xf>
    <xf numFmtId="43" fontId="4" fillId="0" borderId="4" xfId="1" applyFont="1" applyBorder="1" applyAlignment="1">
      <alignment horizontal="center" vertical="center" wrapText="1"/>
    </xf>
    <xf numFmtId="0" fontId="3" fillId="8" borderId="29" xfId="0" applyFont="1" applyFill="1" applyBorder="1" applyAlignment="1">
      <alignment horizontal="left" vertical="center" wrapText="1"/>
    </xf>
    <xf numFmtId="0" fontId="3" fillId="8" borderId="29" xfId="0" applyFont="1" applyFill="1" applyBorder="1" applyAlignment="1">
      <alignment horizontal="center" vertical="center"/>
    </xf>
    <xf numFmtId="165" fontId="3" fillId="8" borderId="29" xfId="0" applyNumberFormat="1" applyFont="1" applyFill="1" applyBorder="1" applyAlignment="1">
      <alignment horizontal="center" vertical="center"/>
    </xf>
    <xf numFmtId="165" fontId="3" fillId="8" borderId="29" xfId="1" applyNumberFormat="1" applyFont="1" applyFill="1" applyBorder="1" applyAlignment="1">
      <alignment horizontal="right" vertical="center"/>
    </xf>
    <xf numFmtId="165" fontId="3" fillId="8" borderId="29" xfId="1" applyNumberFormat="1" applyFont="1" applyFill="1" applyBorder="1" applyAlignment="1">
      <alignment horizontal="center" vertical="center"/>
    </xf>
    <xf numFmtId="169" fontId="3" fillId="8" borderId="29" xfId="1" applyNumberFormat="1" applyFont="1" applyFill="1" applyBorder="1" applyAlignment="1">
      <alignment horizontal="right" vertical="center"/>
    </xf>
    <xf numFmtId="167" fontId="3" fillId="8" borderId="29" xfId="1" applyNumberFormat="1" applyFont="1" applyFill="1" applyBorder="1" applyAlignment="1">
      <alignment horizontal="center" vertical="center"/>
    </xf>
    <xf numFmtId="164" fontId="3" fillId="8" borderId="29" xfId="0" applyNumberFormat="1" applyFont="1" applyFill="1" applyBorder="1" applyAlignment="1">
      <alignment vertical="center"/>
    </xf>
    <xf numFmtId="0" fontId="3" fillId="8" borderId="6" xfId="0" applyFont="1" applyFill="1" applyBorder="1" applyAlignment="1">
      <alignment horizontal="left" vertical="center" wrapText="1"/>
    </xf>
    <xf numFmtId="0" fontId="3" fillId="8" borderId="6" xfId="0" applyFont="1" applyFill="1" applyBorder="1" applyAlignment="1">
      <alignment horizontal="center" vertical="center"/>
    </xf>
    <xf numFmtId="165" fontId="3" fillId="8" borderId="6" xfId="0" applyNumberFormat="1" applyFont="1" applyFill="1" applyBorder="1" applyAlignment="1">
      <alignment horizontal="center" vertical="center"/>
    </xf>
    <xf numFmtId="165" fontId="3" fillId="8" borderId="6" xfId="1" applyNumberFormat="1" applyFont="1" applyFill="1" applyBorder="1" applyAlignment="1">
      <alignment horizontal="right" vertical="center"/>
    </xf>
    <xf numFmtId="165" fontId="3" fillId="8" borderId="6" xfId="1" applyNumberFormat="1" applyFont="1" applyFill="1" applyBorder="1" applyAlignment="1">
      <alignment horizontal="center" vertical="center"/>
    </xf>
    <xf numFmtId="169" fontId="3" fillId="8" borderId="6" xfId="1" applyNumberFormat="1" applyFont="1" applyFill="1" applyBorder="1" applyAlignment="1">
      <alignment horizontal="right" vertical="center"/>
    </xf>
    <xf numFmtId="167" fontId="3" fillId="8" borderId="6" xfId="1" applyNumberFormat="1" applyFont="1" applyFill="1" applyBorder="1" applyAlignment="1">
      <alignment horizontal="center" vertical="center"/>
    </xf>
    <xf numFmtId="164" fontId="3" fillId="8" borderId="6" xfId="0" applyNumberFormat="1" applyFont="1" applyFill="1" applyBorder="1" applyAlignment="1">
      <alignment vertical="center"/>
    </xf>
    <xf numFmtId="167" fontId="3" fillId="8" borderId="6" xfId="0" applyNumberFormat="1" applyFont="1" applyFill="1" applyBorder="1" applyAlignment="1">
      <alignment horizontal="center" vertical="center"/>
    </xf>
    <xf numFmtId="0" fontId="3" fillId="8" borderId="7" xfId="0" applyFont="1" applyFill="1" applyBorder="1" applyAlignment="1">
      <alignment horizontal="left" vertical="center" wrapText="1"/>
    </xf>
    <xf numFmtId="0" fontId="3" fillId="8" borderId="7" xfId="0" applyFont="1" applyFill="1" applyBorder="1" applyAlignment="1">
      <alignment horizontal="center" vertical="center"/>
    </xf>
    <xf numFmtId="165" fontId="3" fillId="8" borderId="7" xfId="0" applyNumberFormat="1" applyFont="1" applyFill="1" applyBorder="1" applyAlignment="1">
      <alignment horizontal="center" vertical="center"/>
    </xf>
    <xf numFmtId="165" fontId="3" fillId="8" borderId="7" xfId="1" applyNumberFormat="1" applyFont="1" applyFill="1" applyBorder="1" applyAlignment="1">
      <alignment horizontal="right" vertical="center"/>
    </xf>
    <xf numFmtId="165" fontId="3" fillId="8" borderId="7" xfId="1" applyNumberFormat="1" applyFont="1" applyFill="1" applyBorder="1" applyAlignment="1">
      <alignment horizontal="center" vertical="center"/>
    </xf>
    <xf numFmtId="169" fontId="3" fillId="8" borderId="7" xfId="1" applyNumberFormat="1" applyFont="1" applyFill="1" applyBorder="1" applyAlignment="1">
      <alignment horizontal="right" vertical="center"/>
    </xf>
    <xf numFmtId="167" fontId="3" fillId="8" borderId="7" xfId="1" applyNumberFormat="1" applyFont="1" applyFill="1" applyBorder="1" applyAlignment="1">
      <alignment horizontal="center" vertical="center"/>
    </xf>
    <xf numFmtId="167" fontId="3" fillId="8" borderId="7" xfId="0" applyNumberFormat="1" applyFont="1" applyFill="1" applyBorder="1" applyAlignment="1">
      <alignment horizontal="center" vertical="center"/>
    </xf>
    <xf numFmtId="0" fontId="20" fillId="8" borderId="86" xfId="0" applyFont="1" applyFill="1" applyBorder="1" applyAlignment="1">
      <alignment horizontal="center" vertical="center"/>
    </xf>
    <xf numFmtId="0" fontId="20" fillId="8" borderId="86" xfId="0" applyFont="1" applyFill="1" applyBorder="1" applyAlignment="1">
      <alignment horizontal="center" vertical="center" wrapText="1"/>
    </xf>
    <xf numFmtId="164" fontId="20" fillId="8" borderId="86" xfId="0" applyNumberFormat="1" applyFont="1" applyFill="1" applyBorder="1" applyAlignment="1">
      <alignment horizontal="center" vertical="center"/>
    </xf>
    <xf numFmtId="0" fontId="20" fillId="8" borderId="86" xfId="0" applyFont="1" applyFill="1" applyBorder="1" applyAlignment="1">
      <alignment horizontal="left" vertical="center" wrapText="1"/>
    </xf>
    <xf numFmtId="165" fontId="20" fillId="8" borderId="86" xfId="0" applyNumberFormat="1" applyFont="1" applyFill="1" applyBorder="1" applyAlignment="1">
      <alignment horizontal="center" vertical="center"/>
    </xf>
    <xf numFmtId="4" fontId="20" fillId="8" borderId="86" xfId="0" applyNumberFormat="1" applyFont="1" applyFill="1" applyBorder="1" applyAlignment="1">
      <alignment horizontal="right" vertical="center"/>
    </xf>
    <xf numFmtId="170" fontId="20" fillId="8" borderId="86" xfId="1" applyNumberFormat="1" applyFont="1" applyFill="1" applyBorder="1" applyAlignment="1">
      <alignment horizontal="right" vertical="center"/>
    </xf>
    <xf numFmtId="167" fontId="20" fillId="8" borderId="86" xfId="0" applyNumberFormat="1" applyFont="1" applyFill="1" applyBorder="1" applyAlignment="1">
      <alignment horizontal="center" vertical="center" wrapText="1"/>
    </xf>
    <xf numFmtId="0" fontId="20" fillId="0" borderId="0" xfId="0" applyFont="1" applyAlignment="1">
      <alignment horizontal="left" vertical="center"/>
    </xf>
    <xf numFmtId="170" fontId="3" fillId="0" borderId="0" xfId="1" applyNumberFormat="1" applyFont="1" applyAlignment="1">
      <alignment horizontal="left" vertical="center"/>
    </xf>
    <xf numFmtId="0" fontId="20" fillId="6" borderId="86" xfId="0" applyFont="1" applyFill="1" applyBorder="1" applyAlignment="1">
      <alignment horizontal="center" vertical="center"/>
    </xf>
    <xf numFmtId="0" fontId="20" fillId="6" borderId="86" xfId="0" applyFont="1" applyFill="1" applyBorder="1" applyAlignment="1">
      <alignment horizontal="center" vertical="center" wrapText="1"/>
    </xf>
    <xf numFmtId="164" fontId="20" fillId="6" borderId="86" xfId="0" applyNumberFormat="1" applyFont="1" applyFill="1" applyBorder="1" applyAlignment="1">
      <alignment horizontal="center" vertical="center"/>
    </xf>
    <xf numFmtId="0" fontId="20" fillId="6" borderId="86" xfId="0" applyFont="1" applyFill="1" applyBorder="1" applyAlignment="1">
      <alignment horizontal="left" vertical="center" wrapText="1"/>
    </xf>
    <xf numFmtId="165" fontId="20" fillId="6" borderId="86" xfId="0" applyNumberFormat="1" applyFont="1" applyFill="1" applyBorder="1" applyAlignment="1">
      <alignment horizontal="center" vertical="center"/>
    </xf>
    <xf numFmtId="4" fontId="20" fillId="6" borderId="86" xfId="0" applyNumberFormat="1" applyFont="1" applyFill="1" applyBorder="1" applyAlignment="1">
      <alignment horizontal="right" vertical="center"/>
    </xf>
    <xf numFmtId="170" fontId="20" fillId="6" borderId="86" xfId="1" applyNumberFormat="1" applyFont="1" applyFill="1" applyBorder="1" applyAlignment="1">
      <alignment horizontal="right" vertical="center"/>
    </xf>
    <xf numFmtId="167" fontId="20" fillId="6" borderId="86" xfId="0" applyNumberFormat="1" applyFont="1" applyFill="1" applyBorder="1" applyAlignment="1">
      <alignment horizontal="center" vertical="center" wrapText="1"/>
    </xf>
    <xf numFmtId="0" fontId="21" fillId="6" borderId="88" xfId="0" applyFont="1" applyFill="1" applyBorder="1" applyAlignment="1">
      <alignment horizontal="left" vertical="center" wrapText="1"/>
    </xf>
    <xf numFmtId="0" fontId="20" fillId="6" borderId="0" xfId="0" applyFont="1" applyFill="1" applyBorder="1" applyAlignment="1">
      <alignment horizontal="left" vertical="center" wrapText="1"/>
    </xf>
    <xf numFmtId="0" fontId="21" fillId="6" borderId="0" xfId="0" applyFont="1" applyFill="1" applyBorder="1" applyAlignment="1">
      <alignment horizontal="left" vertical="center" wrapText="1"/>
    </xf>
    <xf numFmtId="0" fontId="20" fillId="6" borderId="26" xfId="0" applyFont="1" applyFill="1" applyBorder="1" applyAlignment="1">
      <alignment horizontal="left" vertical="center" wrapText="1"/>
    </xf>
    <xf numFmtId="4" fontId="20" fillId="6" borderId="88" xfId="0" applyNumberFormat="1" applyFont="1" applyFill="1" applyBorder="1" applyAlignment="1">
      <alignment horizontal="right" vertical="center"/>
    </xf>
    <xf numFmtId="4" fontId="20" fillId="6" borderId="0" xfId="0" applyNumberFormat="1" applyFont="1" applyFill="1" applyBorder="1" applyAlignment="1">
      <alignment horizontal="right" vertical="center"/>
    </xf>
    <xf numFmtId="4" fontId="20" fillId="6" borderId="26" xfId="0" applyNumberFormat="1" applyFont="1" applyFill="1" applyBorder="1" applyAlignment="1">
      <alignment horizontal="right" vertical="center"/>
    </xf>
    <xf numFmtId="0" fontId="20" fillId="7" borderId="86" xfId="0" applyFont="1" applyFill="1" applyBorder="1" applyAlignment="1">
      <alignment horizontal="center" vertical="center"/>
    </xf>
    <xf numFmtId="0" fontId="20" fillId="7" borderId="86" xfId="0" applyFont="1" applyFill="1" applyBorder="1" applyAlignment="1">
      <alignment horizontal="center" vertical="center" wrapText="1"/>
    </xf>
    <xf numFmtId="164" fontId="20" fillId="7" borderId="86" xfId="0" applyNumberFormat="1" applyFont="1" applyFill="1" applyBorder="1" applyAlignment="1">
      <alignment horizontal="center" vertical="center"/>
    </xf>
    <xf numFmtId="0" fontId="20" fillId="7" borderId="86" xfId="0" applyFont="1" applyFill="1" applyBorder="1" applyAlignment="1">
      <alignment horizontal="left" vertical="center" wrapText="1"/>
    </xf>
    <xf numFmtId="165" fontId="20" fillId="7" borderId="86" xfId="0" applyNumberFormat="1" applyFont="1" applyFill="1" applyBorder="1" applyAlignment="1">
      <alignment horizontal="center" vertical="center"/>
    </xf>
    <xf numFmtId="4" fontId="20" fillId="7" borderId="86" xfId="0" applyNumberFormat="1" applyFont="1" applyFill="1" applyBorder="1" applyAlignment="1">
      <alignment horizontal="right" vertical="center"/>
    </xf>
    <xf numFmtId="170" fontId="20" fillId="7" borderId="86" xfId="1" applyNumberFormat="1" applyFont="1" applyFill="1" applyBorder="1" applyAlignment="1">
      <alignment horizontal="right" vertical="center"/>
    </xf>
    <xf numFmtId="167" fontId="20" fillId="7" borderId="86" xfId="0" applyNumberFormat="1" applyFont="1" applyFill="1" applyBorder="1" applyAlignment="1">
      <alignment horizontal="center" vertical="center" wrapText="1"/>
    </xf>
    <xf numFmtId="0" fontId="21" fillId="7" borderId="0" xfId="0" applyFont="1" applyFill="1" applyBorder="1" applyAlignment="1">
      <alignment horizontal="left" vertical="center" wrapText="1"/>
    </xf>
    <xf numFmtId="4" fontId="20" fillId="7" borderId="0" xfId="0" applyNumberFormat="1" applyFont="1" applyFill="1" applyBorder="1" applyAlignment="1">
      <alignment horizontal="right" vertical="center"/>
    </xf>
    <xf numFmtId="0" fontId="20" fillId="7" borderId="0" xfId="0" applyFont="1" applyFill="1" applyBorder="1" applyAlignment="1">
      <alignment horizontal="left" vertical="center" wrapText="1"/>
    </xf>
    <xf numFmtId="0" fontId="21" fillId="0" borderId="86" xfId="0" applyFont="1" applyBorder="1" applyAlignment="1">
      <alignment horizontal="center" vertical="center" wrapText="1"/>
    </xf>
    <xf numFmtId="0" fontId="21" fillId="7" borderId="86" xfId="0" applyFont="1" applyFill="1" applyBorder="1" applyAlignment="1">
      <alignment horizontal="center" vertical="center" wrapText="1"/>
    </xf>
    <xf numFmtId="0" fontId="20" fillId="7" borderId="88" xfId="0" applyFont="1" applyFill="1" applyBorder="1" applyAlignment="1">
      <alignment horizontal="center" vertical="center"/>
    </xf>
    <xf numFmtId="0" fontId="20" fillId="7" borderId="88" xfId="0" applyFont="1" applyFill="1" applyBorder="1" applyAlignment="1">
      <alignment horizontal="center" vertical="center" wrapText="1"/>
    </xf>
    <xf numFmtId="164" fontId="20" fillId="7" borderId="88" xfId="0" applyNumberFormat="1" applyFont="1" applyFill="1" applyBorder="1" applyAlignment="1">
      <alignment horizontal="center" vertical="center"/>
    </xf>
    <xf numFmtId="0" fontId="21" fillId="7" borderId="88" xfId="0" applyFont="1" applyFill="1" applyBorder="1" applyAlignment="1">
      <alignment horizontal="left" vertical="center" wrapText="1"/>
    </xf>
    <xf numFmtId="4" fontId="20" fillId="7" borderId="88" xfId="0" applyNumberFormat="1" applyFont="1" applyFill="1" applyBorder="1" applyAlignment="1">
      <alignment horizontal="right" vertical="center"/>
    </xf>
    <xf numFmtId="170" fontId="20" fillId="7" borderId="88" xfId="1" applyNumberFormat="1" applyFont="1" applyFill="1" applyBorder="1" applyAlignment="1">
      <alignment horizontal="right" vertical="center"/>
    </xf>
    <xf numFmtId="167" fontId="20" fillId="7" borderId="88" xfId="0" applyNumberFormat="1" applyFont="1" applyFill="1" applyBorder="1" applyAlignment="1">
      <alignment horizontal="center" vertical="center" wrapText="1"/>
    </xf>
    <xf numFmtId="0" fontId="20" fillId="7" borderId="0" xfId="0" applyFont="1" applyFill="1" applyBorder="1" applyAlignment="1">
      <alignment horizontal="center" vertical="center"/>
    </xf>
    <xf numFmtId="0" fontId="20" fillId="7" borderId="0" xfId="0" applyFont="1" applyFill="1" applyBorder="1" applyAlignment="1">
      <alignment horizontal="center" vertical="center" wrapText="1"/>
    </xf>
    <xf numFmtId="164" fontId="20" fillId="7" borderId="0" xfId="0" applyNumberFormat="1" applyFont="1" applyFill="1" applyBorder="1" applyAlignment="1">
      <alignment horizontal="center" vertical="center"/>
    </xf>
    <xf numFmtId="170" fontId="20" fillId="7" borderId="0" xfId="1" applyNumberFormat="1" applyFont="1" applyFill="1" applyBorder="1" applyAlignment="1">
      <alignment horizontal="right" vertical="center"/>
    </xf>
    <xf numFmtId="167" fontId="20" fillId="7" borderId="0" xfId="0" applyNumberFormat="1" applyFont="1" applyFill="1" applyBorder="1" applyAlignment="1">
      <alignment horizontal="center" vertical="center" wrapText="1"/>
    </xf>
    <xf numFmtId="0" fontId="20" fillId="7" borderId="26" xfId="0" applyFont="1" applyFill="1" applyBorder="1" applyAlignment="1">
      <alignment horizontal="center" vertical="center"/>
    </xf>
    <xf numFmtId="0" fontId="20" fillId="7" borderId="26" xfId="0" applyFont="1" applyFill="1" applyBorder="1" applyAlignment="1">
      <alignment horizontal="center" vertical="center" wrapText="1"/>
    </xf>
    <xf numFmtId="164" fontId="20" fillId="7" borderId="26" xfId="0" applyNumberFormat="1" applyFont="1" applyFill="1" applyBorder="1" applyAlignment="1">
      <alignment horizontal="center" vertical="center"/>
    </xf>
    <xf numFmtId="0" fontId="20" fillId="7" borderId="26" xfId="0" applyFont="1" applyFill="1" applyBorder="1" applyAlignment="1">
      <alignment horizontal="left" vertical="center" wrapText="1"/>
    </xf>
    <xf numFmtId="4" fontId="20" fillId="7" borderId="26" xfId="0" applyNumberFormat="1" applyFont="1" applyFill="1" applyBorder="1" applyAlignment="1">
      <alignment horizontal="right" vertical="center"/>
    </xf>
    <xf numFmtId="170" fontId="20" fillId="7" borderId="26" xfId="1" applyNumberFormat="1" applyFont="1" applyFill="1" applyBorder="1" applyAlignment="1">
      <alignment horizontal="right" vertical="center"/>
    </xf>
    <xf numFmtId="167" fontId="20" fillId="7" borderId="26" xfId="0" applyNumberFormat="1" applyFont="1" applyFill="1" applyBorder="1" applyAlignment="1">
      <alignment horizontal="center" vertical="center" wrapText="1"/>
    </xf>
    <xf numFmtId="0" fontId="0" fillId="0" borderId="0" xfId="0" applyAlignment="1">
      <alignment horizontal="left"/>
    </xf>
    <xf numFmtId="0" fontId="39" fillId="0" borderId="0" xfId="3" applyFont="1" applyFill="1" applyProtection="1"/>
    <xf numFmtId="0" fontId="15" fillId="0" borderId="0" xfId="3" applyFont="1" applyFill="1" applyAlignment="1" applyProtection="1">
      <alignment vertical="center" wrapText="1"/>
    </xf>
    <xf numFmtId="0" fontId="42" fillId="0" borderId="0" xfId="3" applyFont="1" applyFill="1" applyProtection="1"/>
    <xf numFmtId="0" fontId="0" fillId="0" borderId="0" xfId="0" quotePrefix="1"/>
    <xf numFmtId="0" fontId="13" fillId="0" borderId="0" xfId="0" applyFont="1"/>
    <xf numFmtId="0" fontId="20" fillId="0" borderId="95" xfId="0" applyFont="1" applyBorder="1"/>
    <xf numFmtId="0" fontId="21" fillId="0" borderId="51" xfId="0" applyFont="1" applyBorder="1" applyAlignment="1">
      <alignment horizontal="center"/>
    </xf>
    <xf numFmtId="0" fontId="21" fillId="0" borderId="96" xfId="0" applyFont="1" applyBorder="1"/>
    <xf numFmtId="167" fontId="13" fillId="0" borderId="97" xfId="0" applyNumberFormat="1" applyFont="1" applyBorder="1" applyAlignment="1">
      <alignment horizontal="center"/>
    </xf>
    <xf numFmtId="0" fontId="21" fillId="0" borderId="99" xfId="0" applyFont="1" applyFill="1" applyBorder="1" applyAlignment="1">
      <alignment horizontal="center" vertical="center"/>
    </xf>
    <xf numFmtId="166" fontId="20" fillId="0" borderId="99" xfId="1" applyNumberFormat="1" applyFont="1" applyFill="1" applyBorder="1" applyAlignment="1">
      <alignment horizontal="center"/>
    </xf>
    <xf numFmtId="0" fontId="21" fillId="0" borderId="0" xfId="0" applyFont="1"/>
    <xf numFmtId="0" fontId="45" fillId="9" borderId="6" xfId="0" applyFont="1" applyFill="1" applyBorder="1"/>
    <xf numFmtId="166" fontId="45" fillId="9" borderId="10" xfId="1" applyNumberFormat="1" applyFont="1" applyFill="1" applyBorder="1" applyAlignment="1">
      <alignment horizontal="center" vertical="center"/>
    </xf>
    <xf numFmtId="9" fontId="45" fillId="9" borderId="6" xfId="10" applyFont="1" applyFill="1" applyBorder="1" applyAlignment="1">
      <alignment horizontal="center"/>
    </xf>
    <xf numFmtId="0" fontId="45" fillId="9" borderId="103" xfId="0" applyFont="1" applyFill="1" applyBorder="1"/>
    <xf numFmtId="166" fontId="45" fillId="9" borderId="104" xfId="1" applyNumberFormat="1" applyFont="1" applyFill="1" applyBorder="1" applyAlignment="1">
      <alignment horizontal="center" vertical="center"/>
    </xf>
    <xf numFmtId="9" fontId="45" fillId="9" borderId="103" xfId="10" applyFont="1" applyFill="1" applyBorder="1" applyAlignment="1">
      <alignment horizontal="center"/>
    </xf>
    <xf numFmtId="0" fontId="21" fillId="9" borderId="105" xfId="0" applyFont="1" applyFill="1" applyBorder="1"/>
    <xf numFmtId="166" fontId="21" fillId="9" borderId="108" xfId="0" applyNumberFormat="1" applyFont="1" applyFill="1" applyBorder="1"/>
    <xf numFmtId="9" fontId="21" fillId="9" borderId="100" xfId="10" applyFont="1" applyFill="1" applyBorder="1" applyAlignment="1">
      <alignment horizontal="center"/>
    </xf>
    <xf numFmtId="0" fontId="20" fillId="18" borderId="6" xfId="0" applyFont="1" applyFill="1" applyBorder="1"/>
    <xf numFmtId="166" fontId="20" fillId="18" borderId="10" xfId="1" applyNumberFormat="1" applyFont="1" applyFill="1" applyBorder="1" applyAlignment="1">
      <alignment horizontal="center" vertical="center"/>
    </xf>
    <xf numFmtId="9" fontId="20" fillId="18" borderId="6" xfId="10" applyFont="1" applyFill="1" applyBorder="1" applyAlignment="1">
      <alignment horizontal="center"/>
    </xf>
    <xf numFmtId="0" fontId="21" fillId="18" borderId="105" xfId="0" applyFont="1" applyFill="1" applyBorder="1"/>
    <xf numFmtId="166" fontId="21" fillId="18" borderId="106" xfId="1" applyNumberFormat="1" applyFont="1" applyFill="1" applyBorder="1" applyAlignment="1">
      <alignment horizontal="center" vertical="center"/>
    </xf>
    <xf numFmtId="166" fontId="21" fillId="18" borderId="107" xfId="1" applyNumberFormat="1" applyFont="1" applyFill="1" applyBorder="1" applyAlignment="1">
      <alignment horizontal="center" vertical="center"/>
    </xf>
    <xf numFmtId="166" fontId="21" fillId="18" borderId="108" xfId="1" applyNumberFormat="1" applyFont="1" applyFill="1" applyBorder="1" applyAlignment="1">
      <alignment horizontal="center" vertical="center"/>
    </xf>
    <xf numFmtId="9" fontId="21" fillId="18" borderId="109" xfId="10" applyFont="1" applyFill="1" applyBorder="1" applyAlignment="1">
      <alignment horizontal="center"/>
    </xf>
    <xf numFmtId="0" fontId="20" fillId="19" borderId="105" xfId="0" applyFont="1" applyFill="1" applyBorder="1"/>
    <xf numFmtId="166" fontId="21" fillId="19" borderId="106" xfId="1" applyNumberFormat="1" applyFont="1" applyFill="1" applyBorder="1" applyAlignment="1">
      <alignment horizontal="center" vertical="center"/>
    </xf>
    <xf numFmtId="166" fontId="21" fillId="19" borderId="107" xfId="1" applyNumberFormat="1" applyFont="1" applyFill="1" applyBorder="1" applyAlignment="1">
      <alignment horizontal="center" vertical="center"/>
    </xf>
    <xf numFmtId="166" fontId="21" fillId="19" borderId="108" xfId="1" applyNumberFormat="1" applyFont="1" applyFill="1" applyBorder="1" applyAlignment="1">
      <alignment horizontal="center" vertical="center"/>
    </xf>
    <xf numFmtId="9" fontId="21" fillId="19" borderId="109" xfId="10" applyFont="1" applyFill="1" applyBorder="1" applyAlignment="1">
      <alignment horizontal="center"/>
    </xf>
    <xf numFmtId="0" fontId="20" fillId="0" borderId="0" xfId="0" applyFont="1" applyAlignment="1">
      <alignment horizontal="center"/>
    </xf>
    <xf numFmtId="166" fontId="45" fillId="9" borderId="110" xfId="1" applyNumberFormat="1" applyFont="1" applyFill="1" applyBorder="1" applyAlignment="1">
      <alignment horizontal="center" vertical="center"/>
    </xf>
    <xf numFmtId="166" fontId="45" fillId="9" borderId="111" xfId="1" applyNumberFormat="1" applyFont="1" applyFill="1" applyBorder="1" applyAlignment="1">
      <alignment horizontal="center" vertical="center"/>
    </xf>
    <xf numFmtId="166" fontId="21" fillId="9" borderId="112" xfId="0" applyNumberFormat="1" applyFont="1" applyFill="1" applyBorder="1"/>
    <xf numFmtId="166" fontId="20" fillId="18" borderId="48" xfId="1" applyNumberFormat="1" applyFont="1" applyFill="1" applyBorder="1" applyAlignment="1">
      <alignment horizontal="center" vertical="center"/>
    </xf>
    <xf numFmtId="166" fontId="20" fillId="18" borderId="48" xfId="1" applyNumberFormat="1" applyFont="1" applyFill="1" applyBorder="1"/>
    <xf numFmtId="166" fontId="45" fillId="9" borderId="29" xfId="1" applyNumberFormat="1" applyFont="1" applyFill="1" applyBorder="1" applyAlignment="1">
      <alignment horizontal="center" vertical="center"/>
    </xf>
    <xf numFmtId="166" fontId="45" fillId="9" borderId="103" xfId="1" applyNumberFormat="1" applyFont="1" applyFill="1" applyBorder="1" applyAlignment="1">
      <alignment horizontal="center" vertical="center"/>
    </xf>
    <xf numFmtId="166" fontId="21" fillId="9" borderId="100" xfId="0" applyNumberFormat="1" applyFont="1" applyFill="1" applyBorder="1"/>
    <xf numFmtId="166" fontId="20" fillId="18" borderId="6" xfId="1" applyNumberFormat="1" applyFont="1" applyFill="1" applyBorder="1" applyAlignment="1">
      <alignment horizontal="center" vertical="center"/>
    </xf>
    <xf numFmtId="0" fontId="13" fillId="20" borderId="99" xfId="0" applyFont="1" applyFill="1" applyBorder="1" applyAlignment="1">
      <alignment horizontal="center" vertical="center" wrapText="1"/>
    </xf>
    <xf numFmtId="0" fontId="13" fillId="20" borderId="99" xfId="0" applyFont="1" applyFill="1" applyBorder="1" applyAlignment="1">
      <alignment horizontal="center" vertical="top" wrapText="1"/>
    </xf>
    <xf numFmtId="0" fontId="13" fillId="20" borderId="99" xfId="0" applyFont="1" applyFill="1" applyBorder="1" applyAlignment="1">
      <alignment horizontal="center" vertical="top"/>
    </xf>
    <xf numFmtId="17" fontId="0" fillId="0" borderId="6" xfId="0" applyNumberFormat="1" applyBorder="1" applyAlignment="1">
      <alignment horizontal="center"/>
    </xf>
    <xf numFmtId="0" fontId="0" fillId="0" borderId="6" xfId="0" applyBorder="1" applyAlignment="1">
      <alignment horizontal="center"/>
    </xf>
    <xf numFmtId="17" fontId="0" fillId="0" borderId="6" xfId="0" applyNumberFormat="1" applyFill="1" applyBorder="1" applyAlignment="1">
      <alignment horizontal="center"/>
    </xf>
    <xf numFmtId="0" fontId="0" fillId="0" borderId="0" xfId="0" applyAlignment="1">
      <alignment horizontal="center"/>
    </xf>
    <xf numFmtId="0" fontId="0" fillId="0" borderId="0" xfId="0"/>
    <xf numFmtId="0" fontId="44" fillId="21" borderId="98" xfId="0" applyFont="1" applyFill="1" applyBorder="1" applyAlignment="1">
      <alignment vertical="center"/>
    </xf>
    <xf numFmtId="166" fontId="44" fillId="21" borderId="100" xfId="1" applyNumberFormat="1" applyFont="1" applyFill="1" applyBorder="1" applyAlignment="1">
      <alignment vertical="center"/>
    </xf>
    <xf numFmtId="0" fontId="45" fillId="0" borderId="99" xfId="0" applyFont="1" applyFill="1" applyBorder="1" applyAlignment="1">
      <alignment vertical="center"/>
    </xf>
    <xf numFmtId="166" fontId="45" fillId="0" borderId="99" xfId="1" applyNumberFormat="1" applyFont="1" applyFill="1" applyBorder="1" applyAlignment="1">
      <alignment vertical="center"/>
    </xf>
    <xf numFmtId="166" fontId="44" fillId="0" borderId="99" xfId="1" applyNumberFormat="1" applyFont="1" applyFill="1" applyBorder="1" applyAlignment="1">
      <alignment vertical="center"/>
    </xf>
    <xf numFmtId="0" fontId="45" fillId="0" borderId="91" xfId="0" applyFont="1" applyFill="1" applyBorder="1" applyAlignment="1">
      <alignment vertical="center"/>
    </xf>
    <xf numFmtId="166" fontId="45" fillId="0" borderId="91" xfId="1" applyNumberFormat="1" applyFont="1" applyFill="1" applyBorder="1" applyAlignment="1">
      <alignment vertical="center"/>
    </xf>
    <xf numFmtId="166" fontId="44" fillId="0" borderId="91" xfId="1" applyNumberFormat="1" applyFont="1" applyFill="1" applyBorder="1" applyAlignment="1">
      <alignment vertical="center"/>
    </xf>
    <xf numFmtId="0" fontId="45" fillId="9" borderId="114" xfId="0" applyFont="1" applyFill="1" applyBorder="1" applyAlignment="1">
      <alignment horizontal="center" vertical="center"/>
    </xf>
    <xf numFmtId="166" fontId="45" fillId="9" borderId="5" xfId="1" applyNumberFormat="1" applyFont="1" applyFill="1" applyBorder="1" applyAlignment="1">
      <alignment vertical="center"/>
    </xf>
    <xf numFmtId="166" fontId="45" fillId="9" borderId="115" xfId="1" applyNumberFormat="1" applyFont="1" applyFill="1" applyBorder="1" applyAlignment="1">
      <alignment vertical="center"/>
    </xf>
    <xf numFmtId="166" fontId="39" fillId="0" borderId="0" xfId="3" applyNumberFormat="1" applyFont="1" applyFill="1" applyProtection="1"/>
    <xf numFmtId="166" fontId="17" fillId="0" borderId="0" xfId="3" applyNumberFormat="1" applyFont="1" applyFill="1" applyProtection="1"/>
    <xf numFmtId="0" fontId="21" fillId="0" borderId="95" xfId="0" applyFont="1" applyBorder="1" applyAlignment="1">
      <alignment horizontal="center"/>
    </xf>
    <xf numFmtId="167" fontId="13" fillId="0" borderId="7" xfId="0" applyNumberFormat="1" applyFont="1" applyBorder="1" applyAlignment="1">
      <alignment horizontal="center"/>
    </xf>
    <xf numFmtId="0" fontId="21" fillId="0" borderId="47" xfId="0" applyFont="1" applyBorder="1" applyAlignment="1"/>
    <xf numFmtId="0" fontId="21" fillId="0" borderId="26" xfId="0" applyFont="1" applyBorder="1" applyAlignment="1"/>
    <xf numFmtId="166" fontId="48" fillId="0" borderId="0" xfId="3" applyNumberFormat="1" applyFont="1" applyFill="1" applyProtection="1"/>
    <xf numFmtId="167" fontId="13" fillId="0" borderId="47" xfId="0" applyNumberFormat="1" applyFont="1" applyBorder="1" applyAlignment="1">
      <alignment horizontal="center"/>
    </xf>
    <xf numFmtId="166" fontId="44" fillId="21" borderId="108" xfId="1" applyNumberFormat="1" applyFont="1" applyFill="1" applyBorder="1" applyAlignment="1">
      <alignment vertical="center"/>
    </xf>
    <xf numFmtId="166" fontId="45" fillId="0" borderId="75" xfId="1" applyNumberFormat="1" applyFont="1" applyFill="1" applyBorder="1" applyAlignment="1">
      <alignment vertical="center"/>
    </xf>
    <xf numFmtId="166" fontId="45" fillId="0" borderId="89" xfId="1" applyNumberFormat="1" applyFont="1" applyFill="1" applyBorder="1" applyAlignment="1">
      <alignment vertical="center"/>
    </xf>
    <xf numFmtId="166" fontId="45" fillId="9" borderId="21" xfId="1" applyNumberFormat="1" applyFont="1" applyFill="1" applyBorder="1" applyAlignment="1">
      <alignment vertical="center"/>
    </xf>
    <xf numFmtId="166" fontId="20" fillId="0" borderId="75" xfId="1" applyNumberFormat="1" applyFont="1" applyFill="1" applyBorder="1" applyAlignment="1">
      <alignment horizontal="center"/>
    </xf>
    <xf numFmtId="0" fontId="21" fillId="0" borderId="117" xfId="0" applyFont="1" applyBorder="1" applyAlignment="1">
      <alignment horizontal="center"/>
    </xf>
    <xf numFmtId="167" fontId="13" fillId="0" borderId="118" xfId="0" applyNumberFormat="1" applyFont="1" applyBorder="1" applyAlignment="1">
      <alignment horizontal="center"/>
    </xf>
    <xf numFmtId="166" fontId="44" fillId="21" borderId="33" xfId="1" applyNumberFormat="1" applyFont="1" applyFill="1" applyBorder="1" applyAlignment="1">
      <alignment vertical="center"/>
    </xf>
    <xf numFmtId="166" fontId="44" fillId="0" borderId="119" xfId="1" applyNumberFormat="1" applyFont="1" applyFill="1" applyBorder="1" applyAlignment="1">
      <alignment vertical="center"/>
    </xf>
    <xf numFmtId="166" fontId="44" fillId="0" borderId="120" xfId="1" applyNumberFormat="1" applyFont="1" applyFill="1" applyBorder="1" applyAlignment="1">
      <alignment vertical="center"/>
    </xf>
    <xf numFmtId="166" fontId="44" fillId="9" borderId="121" xfId="1" applyNumberFormat="1" applyFont="1" applyFill="1" applyBorder="1" applyAlignment="1">
      <alignment vertical="center"/>
    </xf>
    <xf numFmtId="0" fontId="0" fillId="0" borderId="99" xfId="0" applyBorder="1"/>
    <xf numFmtId="0" fontId="30" fillId="0" borderId="99" xfId="0" applyFont="1" applyBorder="1" applyAlignment="1">
      <alignment vertical="top"/>
    </xf>
    <xf numFmtId="0" fontId="13" fillId="0" borderId="99" xfId="0" applyFont="1" applyBorder="1"/>
    <xf numFmtId="0" fontId="0" fillId="0" borderId="99" xfId="0" quotePrefix="1" applyBorder="1"/>
    <xf numFmtId="0" fontId="0" fillId="0" borderId="99" xfId="0" applyBorder="1" applyAlignment="1">
      <alignment horizontal="center"/>
    </xf>
    <xf numFmtId="0" fontId="0" fillId="0" borderId="99" xfId="0" quotePrefix="1" applyBorder="1" applyAlignment="1">
      <alignment horizontal="center"/>
    </xf>
    <xf numFmtId="0" fontId="0" fillId="0" borderId="0" xfId="0" quotePrefix="1" applyAlignment="1">
      <alignment horizontal="center"/>
    </xf>
    <xf numFmtId="0" fontId="21" fillId="0" borderId="95" xfId="0" applyFont="1" applyBorder="1" applyAlignment="1">
      <alignment horizontal="center" vertical="center"/>
    </xf>
    <xf numFmtId="0" fontId="3" fillId="0" borderId="0" xfId="3" applyFont="1" applyFill="1" applyProtection="1"/>
    <xf numFmtId="0" fontId="4" fillId="0" borderId="0" xfId="3" applyFont="1" applyFill="1" applyAlignment="1" applyProtection="1">
      <alignment vertical="center" wrapText="1"/>
    </xf>
    <xf numFmtId="0" fontId="42" fillId="0" borderId="0" xfId="3" applyFont="1" applyFill="1" applyAlignment="1" applyProtection="1">
      <alignment horizontal="center"/>
    </xf>
    <xf numFmtId="0" fontId="41" fillId="0" borderId="92" xfId="3" applyFont="1" applyFill="1" applyBorder="1" applyAlignment="1" applyProtection="1">
      <alignment horizontal="center" vertical="center" wrapText="1"/>
    </xf>
    <xf numFmtId="167" fontId="43" fillId="0" borderId="92" xfId="1" applyNumberFormat="1" applyFont="1" applyFill="1" applyBorder="1" applyAlignment="1">
      <alignment horizontal="center" vertical="center" wrapText="1"/>
    </xf>
    <xf numFmtId="0" fontId="41" fillId="0" borderId="92" xfId="3" applyFont="1" applyFill="1" applyBorder="1" applyAlignment="1" applyProtection="1">
      <alignment horizontal="right" vertical="center" wrapText="1"/>
    </xf>
    <xf numFmtId="167" fontId="47" fillId="0" borderId="92" xfId="1" applyNumberFormat="1" applyFont="1" applyFill="1" applyBorder="1" applyAlignment="1">
      <alignment horizontal="center" vertical="center" wrapText="1"/>
    </xf>
    <xf numFmtId="0" fontId="42" fillId="0" borderId="92" xfId="3" applyFont="1" applyFill="1" applyBorder="1" applyProtection="1"/>
    <xf numFmtId="167" fontId="40" fillId="0" borderId="92" xfId="6" applyNumberFormat="1" applyFont="1" applyFill="1" applyBorder="1" applyAlignment="1" applyProtection="1">
      <alignment horizontal="center" vertical="center"/>
    </xf>
    <xf numFmtId="0" fontId="40" fillId="0" borderId="92" xfId="0" applyFont="1" applyFill="1" applyBorder="1" applyAlignment="1">
      <alignment horizontal="center"/>
    </xf>
    <xf numFmtId="0" fontId="42" fillId="0" borderId="92" xfId="3" applyFont="1" applyFill="1" applyBorder="1" applyAlignment="1" applyProtection="1">
      <alignment horizontal="right"/>
    </xf>
    <xf numFmtId="0" fontId="49" fillId="0" borderId="0" xfId="0" quotePrefix="1" applyFont="1"/>
    <xf numFmtId="0" fontId="49" fillId="0" borderId="0" xfId="0" applyFont="1"/>
    <xf numFmtId="0" fontId="50" fillId="0" borderId="0" xfId="0" applyFont="1"/>
    <xf numFmtId="0" fontId="50" fillId="0" borderId="0" xfId="0" applyFont="1" applyAlignment="1">
      <alignment horizontal="center"/>
    </xf>
    <xf numFmtId="0" fontId="27" fillId="0" borderId="0" xfId="0" applyFont="1"/>
    <xf numFmtId="0" fontId="0" fillId="0" borderId="0" xfId="0" applyBorder="1"/>
    <xf numFmtId="0" fontId="0" fillId="0" borderId="0" xfId="0" applyBorder="1" applyAlignment="1">
      <alignment horizontal="left"/>
    </xf>
    <xf numFmtId="0" fontId="51" fillId="0" borderId="0" xfId="0" applyFont="1"/>
    <xf numFmtId="0" fontId="51" fillId="0" borderId="0" xfId="0" applyFont="1" applyAlignment="1">
      <alignment horizontal="center"/>
    </xf>
    <xf numFmtId="0" fontId="52" fillId="13" borderId="81" xfId="0" applyFont="1" applyFill="1" applyBorder="1" applyAlignment="1">
      <alignment horizontal="center" vertical="center"/>
    </xf>
    <xf numFmtId="0" fontId="52" fillId="13" borderId="124" xfId="0" applyFont="1" applyFill="1" applyBorder="1" applyAlignment="1">
      <alignment horizontal="center" vertical="center"/>
    </xf>
    <xf numFmtId="0" fontId="53" fillId="0" borderId="51" xfId="0" applyFont="1" applyFill="1" applyBorder="1" applyAlignment="1">
      <alignment vertical="center"/>
    </xf>
    <xf numFmtId="0" fontId="53" fillId="0" borderId="95" xfId="0" applyFont="1" applyFill="1" applyBorder="1" applyAlignment="1">
      <alignment horizontal="center" vertical="center"/>
    </xf>
    <xf numFmtId="9" fontId="53" fillId="0" borderId="125" xfId="10" applyFont="1" applyFill="1" applyBorder="1" applyAlignment="1">
      <alignment horizontal="center" vertical="center"/>
    </xf>
    <xf numFmtId="9" fontId="53" fillId="0" borderId="126" xfId="10" applyFont="1" applyFill="1" applyBorder="1" applyAlignment="1">
      <alignment horizontal="center" vertical="center"/>
    </xf>
    <xf numFmtId="172" fontId="53" fillId="0" borderId="101" xfId="1" applyNumberFormat="1" applyFont="1" applyFill="1" applyBorder="1" applyAlignment="1">
      <alignment horizontal="center" vertical="center"/>
    </xf>
    <xf numFmtId="9" fontId="53" fillId="0" borderId="51" xfId="10" applyFont="1" applyFill="1" applyBorder="1" applyAlignment="1">
      <alignment horizontal="left" vertical="center"/>
    </xf>
    <xf numFmtId="0" fontId="53" fillId="0" borderId="73" xfId="0" applyFont="1" applyFill="1" applyBorder="1" applyAlignment="1">
      <alignment vertical="center"/>
    </xf>
    <xf numFmtId="0" fontId="53" fillId="0" borderId="77" xfId="0" applyFont="1" applyFill="1" applyBorder="1" applyAlignment="1">
      <alignment horizontal="center" vertical="center"/>
    </xf>
    <xf numFmtId="9" fontId="53" fillId="0" borderId="127" xfId="10" applyFont="1" applyFill="1" applyBorder="1" applyAlignment="1">
      <alignment horizontal="center" vertical="center"/>
    </xf>
    <xf numFmtId="9" fontId="53" fillId="0" borderId="128" xfId="10" applyFont="1" applyFill="1" applyBorder="1" applyAlignment="1">
      <alignment horizontal="center" vertical="center"/>
    </xf>
    <xf numFmtId="172" fontId="53" fillId="0" borderId="94" xfId="1" applyNumberFormat="1" applyFont="1" applyFill="1" applyBorder="1" applyAlignment="1">
      <alignment horizontal="center" vertical="center"/>
    </xf>
    <xf numFmtId="9" fontId="53" fillId="0" borderId="73" xfId="10" applyFont="1" applyFill="1" applyBorder="1" applyAlignment="1">
      <alignment horizontal="left" vertical="center"/>
    </xf>
    <xf numFmtId="0" fontId="52" fillId="4" borderId="98" xfId="0" applyFont="1" applyFill="1" applyBorder="1" applyAlignment="1">
      <alignment vertical="center"/>
    </xf>
    <xf numFmtId="0" fontId="52" fillId="4" borderId="129" xfId="0" applyFont="1" applyFill="1" applyBorder="1" applyAlignment="1">
      <alignment horizontal="center" vertical="center"/>
    </xf>
    <xf numFmtId="9" fontId="52" fillId="4" borderId="106" xfId="10" applyFont="1" applyFill="1" applyBorder="1" applyAlignment="1">
      <alignment horizontal="center" vertical="center"/>
    </xf>
    <xf numFmtId="9" fontId="52" fillId="4" borderId="107" xfId="10" applyFont="1" applyFill="1" applyBorder="1" applyAlignment="1">
      <alignment horizontal="center" vertical="center"/>
    </xf>
    <xf numFmtId="172" fontId="52" fillId="4" borderId="129" xfId="1" applyNumberFormat="1" applyFont="1" applyFill="1" applyBorder="1" applyAlignment="1">
      <alignment horizontal="center" vertical="center"/>
    </xf>
    <xf numFmtId="9" fontId="52" fillId="4" borderId="100" xfId="10" applyFont="1" applyFill="1" applyBorder="1" applyAlignment="1">
      <alignment horizontal="left" vertical="center"/>
    </xf>
    <xf numFmtId="0" fontId="54" fillId="0" borderId="130" xfId="0" applyFont="1" applyBorder="1"/>
    <xf numFmtId="0" fontId="54" fillId="0" borderId="131" xfId="0" applyFont="1" applyBorder="1" applyAlignment="1">
      <alignment horizontal="center"/>
    </xf>
    <xf numFmtId="9" fontId="54" fillId="0" borderId="132" xfId="10" applyFont="1" applyFill="1" applyBorder="1" applyAlignment="1">
      <alignment horizontal="center"/>
    </xf>
    <xf numFmtId="9" fontId="54" fillId="0" borderId="133" xfId="10" applyFont="1" applyBorder="1" applyAlignment="1">
      <alignment horizontal="center"/>
    </xf>
    <xf numFmtId="172" fontId="53" fillId="0" borderId="94" xfId="1" applyNumberFormat="1" applyFont="1" applyBorder="1" applyAlignment="1">
      <alignment horizontal="center" vertical="center"/>
    </xf>
    <xf numFmtId="9" fontId="54" fillId="0" borderId="130" xfId="10" applyFont="1" applyBorder="1" applyAlignment="1">
      <alignment horizontal="left"/>
    </xf>
    <xf numFmtId="0" fontId="54" fillId="0" borderId="134" xfId="0" applyFont="1" applyBorder="1"/>
    <xf numFmtId="0" fontId="54" fillId="0" borderId="135" xfId="0" applyFont="1" applyBorder="1" applyAlignment="1">
      <alignment horizontal="center"/>
    </xf>
    <xf numFmtId="9" fontId="54" fillId="0" borderId="136" xfId="10" applyFont="1" applyFill="1" applyBorder="1" applyAlignment="1">
      <alignment horizontal="center"/>
    </xf>
    <xf numFmtId="9" fontId="54" fillId="0" borderId="137" xfId="10" applyFont="1" applyBorder="1" applyAlignment="1">
      <alignment horizontal="center"/>
    </xf>
    <xf numFmtId="9" fontId="54" fillId="0" borderId="134" xfId="10" applyFont="1" applyBorder="1" applyAlignment="1">
      <alignment horizontal="left"/>
    </xf>
    <xf numFmtId="0" fontId="52" fillId="4" borderId="105" xfId="0" applyFont="1" applyFill="1" applyBorder="1"/>
    <xf numFmtId="0" fontId="52" fillId="4" borderId="129" xfId="0" applyFont="1" applyFill="1" applyBorder="1" applyAlignment="1">
      <alignment horizontal="center"/>
    </xf>
    <xf numFmtId="9" fontId="52" fillId="4" borderId="106" xfId="10" applyFont="1" applyFill="1" applyBorder="1" applyAlignment="1">
      <alignment horizontal="center"/>
    </xf>
    <xf numFmtId="9" fontId="52" fillId="4" borderId="107" xfId="10" applyFont="1" applyFill="1" applyBorder="1" applyAlignment="1">
      <alignment horizontal="center"/>
    </xf>
    <xf numFmtId="172" fontId="52" fillId="4" borderId="129" xfId="1" applyNumberFormat="1" applyFont="1" applyFill="1" applyBorder="1" applyAlignment="1">
      <alignment horizontal="center"/>
    </xf>
    <xf numFmtId="9" fontId="52" fillId="4" borderId="100" xfId="10" applyFont="1" applyFill="1" applyBorder="1" applyAlignment="1">
      <alignment horizontal="left"/>
    </xf>
    <xf numFmtId="0" fontId="52" fillId="19" borderId="105" xfId="0" applyFont="1" applyFill="1" applyBorder="1"/>
    <xf numFmtId="0" fontId="52" fillId="19" borderId="129" xfId="0" applyFont="1" applyFill="1" applyBorder="1" applyAlignment="1">
      <alignment horizontal="center"/>
    </xf>
    <xf numFmtId="9" fontId="52" fillId="19" borderId="106" xfId="10" applyFont="1" applyFill="1" applyBorder="1" applyAlignment="1">
      <alignment horizontal="center"/>
    </xf>
    <xf numFmtId="9" fontId="52" fillId="19" borderId="107" xfId="10" applyFont="1" applyFill="1" applyBorder="1" applyAlignment="1">
      <alignment horizontal="center"/>
    </xf>
    <xf numFmtId="172" fontId="52" fillId="19" borderId="129" xfId="10" applyNumberFormat="1" applyFont="1" applyFill="1" applyBorder="1" applyAlignment="1">
      <alignment horizontal="center"/>
    </xf>
    <xf numFmtId="9" fontId="52" fillId="19" borderId="40" xfId="10" applyFont="1" applyFill="1" applyBorder="1" applyAlignment="1">
      <alignment horizontal="left"/>
    </xf>
    <xf numFmtId="0" fontId="20" fillId="0" borderId="0" xfId="0" applyFont="1" applyFill="1"/>
    <xf numFmtId="9" fontId="20" fillId="0" borderId="0" xfId="10" applyFont="1" applyFill="1" applyBorder="1" applyAlignment="1">
      <alignment horizontal="center"/>
    </xf>
    <xf numFmtId="0" fontId="21" fillId="22" borderId="51" xfId="0" applyFont="1" applyFill="1" applyBorder="1" applyAlignment="1">
      <alignment vertical="center"/>
    </xf>
    <xf numFmtId="0" fontId="21" fillId="22" borderId="97" xfId="0" applyFont="1" applyFill="1" applyBorder="1" applyAlignment="1">
      <alignment horizontal="center" vertical="center"/>
    </xf>
    <xf numFmtId="166" fontId="45" fillId="22" borderId="6" xfId="1" applyNumberFormat="1" applyFont="1" applyFill="1" applyBorder="1" applyAlignment="1">
      <alignment horizontal="center" vertical="center"/>
    </xf>
    <xf numFmtId="166" fontId="45" fillId="22" borderId="103" xfId="1" applyNumberFormat="1" applyFont="1" applyFill="1" applyBorder="1" applyAlignment="1">
      <alignment horizontal="center" vertical="center"/>
    </xf>
    <xf numFmtId="166" fontId="21" fillId="22" borderId="100" xfId="0" applyNumberFormat="1" applyFont="1" applyFill="1" applyBorder="1"/>
    <xf numFmtId="166" fontId="20" fillId="22" borderId="6" xfId="1" applyNumberFormat="1" applyFont="1" applyFill="1" applyBorder="1" applyAlignment="1">
      <alignment horizontal="center" vertical="center"/>
    </xf>
    <xf numFmtId="166" fontId="20" fillId="22" borderId="6" xfId="1" applyNumberFormat="1" applyFont="1" applyFill="1" applyBorder="1"/>
    <xf numFmtId="166" fontId="21" fillId="22" borderId="100" xfId="1" applyNumberFormat="1" applyFont="1" applyFill="1" applyBorder="1" applyAlignment="1">
      <alignment horizontal="center" vertical="center"/>
    </xf>
    <xf numFmtId="0" fontId="45" fillId="22" borderId="99" xfId="0" applyFont="1" applyFill="1" applyBorder="1" applyAlignment="1">
      <alignment vertical="center"/>
    </xf>
    <xf numFmtId="166" fontId="45" fillId="22" borderId="99" xfId="1" applyNumberFormat="1" applyFont="1" applyFill="1" applyBorder="1" applyAlignment="1">
      <alignment vertical="center"/>
    </xf>
    <xf numFmtId="166" fontId="45" fillId="22" borderId="75" xfId="1" applyNumberFormat="1" applyFont="1" applyFill="1" applyBorder="1" applyAlignment="1">
      <alignment vertical="center"/>
    </xf>
    <xf numFmtId="166" fontId="44" fillId="22" borderId="33" xfId="1" applyNumberFormat="1" applyFont="1" applyFill="1" applyBorder="1" applyAlignment="1">
      <alignment vertical="center"/>
    </xf>
    <xf numFmtId="0" fontId="50" fillId="0" borderId="0" xfId="0" applyFont="1" applyAlignment="1">
      <alignment vertical="center"/>
    </xf>
    <xf numFmtId="0" fontId="52" fillId="0" borderId="81" xfId="0" applyFont="1" applyFill="1" applyBorder="1" applyAlignment="1">
      <alignment horizontal="center" vertical="center"/>
    </xf>
    <xf numFmtId="0" fontId="52" fillId="0" borderId="124" xfId="0" applyFont="1" applyBorder="1" applyAlignment="1">
      <alignment horizontal="center" vertical="center"/>
    </xf>
    <xf numFmtId="0" fontId="52" fillId="0" borderId="124" xfId="0" applyFont="1" applyBorder="1" applyAlignment="1">
      <alignment horizontal="center" vertical="center" wrapText="1"/>
    </xf>
    <xf numFmtId="0" fontId="52" fillId="0" borderId="139" xfId="0" applyFont="1" applyBorder="1" applyAlignment="1">
      <alignment horizontal="center" vertical="center"/>
    </xf>
    <xf numFmtId="9" fontId="53" fillId="0" borderId="143" xfId="10" applyFont="1" applyFill="1" applyBorder="1" applyAlignment="1">
      <alignment horizontal="center" vertical="center"/>
    </xf>
    <xf numFmtId="9" fontId="52" fillId="4" borderId="146" xfId="10" applyFont="1" applyFill="1" applyBorder="1" applyAlignment="1">
      <alignment horizontal="center" vertical="center"/>
    </xf>
    <xf numFmtId="166" fontId="52" fillId="4" borderId="147" xfId="1" applyNumberFormat="1" applyFont="1" applyFill="1" applyBorder="1" applyAlignment="1">
      <alignment horizontal="center" vertical="center"/>
    </xf>
    <xf numFmtId="9" fontId="52" fillId="4" borderId="147" xfId="10" applyFont="1" applyFill="1" applyBorder="1" applyAlignment="1">
      <alignment horizontal="center" vertical="center"/>
    </xf>
    <xf numFmtId="172" fontId="52" fillId="4" borderId="112" xfId="1" applyNumberFormat="1" applyFont="1" applyFill="1" applyBorder="1" applyAlignment="1">
      <alignment horizontal="center" vertical="center"/>
    </xf>
    <xf numFmtId="9" fontId="52" fillId="4" borderId="112" xfId="10" applyFont="1" applyFill="1" applyBorder="1" applyAlignment="1">
      <alignment horizontal="center" vertical="center"/>
    </xf>
    <xf numFmtId="9" fontId="52" fillId="4" borderId="146" xfId="10" applyFont="1" applyFill="1" applyBorder="1" applyAlignment="1">
      <alignment horizontal="center"/>
    </xf>
    <xf numFmtId="9" fontId="52" fillId="4" borderId="147" xfId="10" applyFont="1" applyFill="1" applyBorder="1" applyAlignment="1">
      <alignment horizontal="center"/>
    </xf>
    <xf numFmtId="172" fontId="52" fillId="4" borderId="112" xfId="1" applyNumberFormat="1" applyFont="1" applyFill="1" applyBorder="1" applyAlignment="1">
      <alignment horizontal="center"/>
    </xf>
    <xf numFmtId="9" fontId="52" fillId="4" borderId="112" xfId="10" applyFont="1" applyFill="1" applyBorder="1" applyAlignment="1">
      <alignment horizontal="center"/>
    </xf>
    <xf numFmtId="9" fontId="52" fillId="19" borderId="146" xfId="10" applyFont="1" applyFill="1" applyBorder="1" applyAlignment="1">
      <alignment horizontal="center"/>
    </xf>
    <xf numFmtId="166" fontId="52" fillId="19" borderId="147" xfId="1" applyNumberFormat="1" applyFont="1" applyFill="1" applyBorder="1" applyAlignment="1">
      <alignment horizontal="center"/>
    </xf>
    <xf numFmtId="9" fontId="52" fillId="19" borderId="147" xfId="10" applyFont="1" applyFill="1" applyBorder="1" applyAlignment="1">
      <alignment horizontal="center"/>
    </xf>
    <xf numFmtId="172" fontId="52" fillId="19" borderId="112" xfId="10" applyNumberFormat="1" applyFont="1" applyFill="1" applyBorder="1" applyAlignment="1">
      <alignment horizontal="center"/>
    </xf>
    <xf numFmtId="9" fontId="52" fillId="19" borderId="112" xfId="10" applyFont="1" applyFill="1" applyBorder="1" applyAlignment="1">
      <alignment horizontal="center"/>
    </xf>
    <xf numFmtId="0" fontId="0" fillId="0" borderId="6" xfId="0" applyFill="1" applyBorder="1" applyAlignment="1">
      <alignment horizontal="center"/>
    </xf>
    <xf numFmtId="0" fontId="21" fillId="0" borderId="102" xfId="0" applyFont="1" applyBorder="1" applyAlignment="1">
      <alignment vertical="center"/>
    </xf>
    <xf numFmtId="0" fontId="20" fillId="0" borderId="0" xfId="0" applyFont="1" applyAlignment="1"/>
    <xf numFmtId="9" fontId="53" fillId="0" borderId="140" xfId="10" applyFont="1" applyFill="1" applyBorder="1" applyAlignment="1">
      <alignment horizontal="center" vertical="center"/>
    </xf>
    <xf numFmtId="166" fontId="53" fillId="0" borderId="141" xfId="1" applyNumberFormat="1" applyFont="1" applyFill="1" applyBorder="1" applyAlignment="1">
      <alignment horizontal="center" vertical="center"/>
    </xf>
    <xf numFmtId="9" fontId="53" fillId="0" borderId="141" xfId="10" applyFont="1" applyFill="1" applyBorder="1" applyAlignment="1">
      <alignment horizontal="center" vertical="center"/>
    </xf>
    <xf numFmtId="172" fontId="53" fillId="0" borderId="102" xfId="1" applyNumberFormat="1" applyFont="1" applyFill="1" applyBorder="1" applyAlignment="1">
      <alignment horizontal="center" vertical="center"/>
    </xf>
    <xf numFmtId="9" fontId="53" fillId="0" borderId="102" xfId="10" applyFont="1" applyFill="1" applyBorder="1" applyAlignment="1">
      <alignment horizontal="center" vertical="center"/>
    </xf>
    <xf numFmtId="9" fontId="53" fillId="0" borderId="93" xfId="10" applyFont="1" applyFill="1" applyBorder="1" applyAlignment="1">
      <alignment horizontal="center" vertical="center"/>
    </xf>
    <xf numFmtId="166" fontId="53" fillId="0" borderId="92" xfId="1" applyNumberFormat="1" applyFont="1" applyFill="1" applyBorder="1" applyAlignment="1">
      <alignment horizontal="center" vertical="center"/>
    </xf>
    <xf numFmtId="9" fontId="53" fillId="0" borderId="92" xfId="10" applyFont="1" applyFill="1" applyBorder="1" applyAlignment="1">
      <alignment horizontal="center" vertical="center"/>
    </xf>
    <xf numFmtId="172" fontId="53" fillId="0" borderId="142" xfId="1" applyNumberFormat="1" applyFont="1" applyFill="1" applyBorder="1" applyAlignment="1">
      <alignment horizontal="center" vertical="center"/>
    </xf>
    <xf numFmtId="9" fontId="53" fillId="0" borderId="142" xfId="10" applyFont="1" applyFill="1" applyBorder="1" applyAlignment="1">
      <alignment horizontal="center" vertical="center"/>
    </xf>
    <xf numFmtId="9" fontId="53" fillId="0" borderId="93" xfId="10" applyFont="1" applyBorder="1" applyAlignment="1">
      <alignment horizontal="center" vertical="center"/>
    </xf>
    <xf numFmtId="166" fontId="53" fillId="0" borderId="92" xfId="1" applyNumberFormat="1" applyFont="1" applyBorder="1" applyAlignment="1">
      <alignment horizontal="center" vertical="center"/>
    </xf>
    <xf numFmtId="9" fontId="53" fillId="0" borderId="92" xfId="10" applyFont="1" applyBorder="1" applyAlignment="1">
      <alignment horizontal="center" vertical="center"/>
    </xf>
    <xf numFmtId="172" fontId="53" fillId="0" borderId="142" xfId="1" applyNumberFormat="1" applyFont="1" applyBorder="1" applyAlignment="1">
      <alignment horizontal="center" vertical="center"/>
    </xf>
    <xf numFmtId="9" fontId="53" fillId="0" borderId="142" xfId="10" applyFont="1" applyBorder="1" applyAlignment="1">
      <alignment horizontal="center" vertical="center"/>
    </xf>
    <xf numFmtId="9" fontId="53" fillId="0" borderId="144" xfId="10" applyFont="1" applyBorder="1" applyAlignment="1">
      <alignment horizontal="center" vertical="center"/>
    </xf>
    <xf numFmtId="166" fontId="53" fillId="0" borderId="145" xfId="1" applyNumberFormat="1" applyFont="1" applyBorder="1" applyAlignment="1">
      <alignment horizontal="center" vertical="center"/>
    </xf>
    <xf numFmtId="9" fontId="53" fillId="0" borderId="145" xfId="10" applyFont="1" applyBorder="1" applyAlignment="1">
      <alignment horizontal="center" vertical="center"/>
    </xf>
    <xf numFmtId="172" fontId="53" fillId="0" borderId="48" xfId="1" applyNumberFormat="1" applyFont="1" applyBorder="1" applyAlignment="1">
      <alignment horizontal="center" vertical="center"/>
    </xf>
    <xf numFmtId="9" fontId="53" fillId="0" borderId="48" xfId="10" applyFont="1" applyBorder="1" applyAlignment="1">
      <alignment horizontal="center" vertical="center"/>
    </xf>
    <xf numFmtId="9" fontId="53" fillId="0" borderId="148" xfId="10" applyFont="1" applyBorder="1" applyAlignment="1">
      <alignment horizontal="center"/>
    </xf>
    <xf numFmtId="166" fontId="53" fillId="0" borderId="24" xfId="1" applyNumberFormat="1" applyFont="1" applyBorder="1" applyAlignment="1">
      <alignment horizontal="center"/>
    </xf>
    <xf numFmtId="9" fontId="53" fillId="0" borderId="24" xfId="10" applyFont="1" applyBorder="1" applyAlignment="1">
      <alignment horizontal="center"/>
    </xf>
    <xf numFmtId="9" fontId="53" fillId="0" borderId="149" xfId="10" applyFont="1" applyBorder="1" applyAlignment="1">
      <alignment horizontal="center"/>
    </xf>
    <xf numFmtId="9" fontId="53" fillId="0" borderId="150" xfId="10" applyFont="1" applyBorder="1" applyAlignment="1">
      <alignment horizontal="center"/>
    </xf>
    <xf numFmtId="166" fontId="53" fillId="0" borderId="151" xfId="1" applyNumberFormat="1" applyFont="1" applyBorder="1" applyAlignment="1">
      <alignment horizontal="center"/>
    </xf>
    <xf numFmtId="9" fontId="53" fillId="0" borderId="151" xfId="10" applyFont="1" applyBorder="1" applyAlignment="1">
      <alignment horizontal="center"/>
    </xf>
    <xf numFmtId="9" fontId="53" fillId="0" borderId="152" xfId="10" applyFont="1" applyBorder="1" applyAlignment="1">
      <alignment horizontal="center"/>
    </xf>
    <xf numFmtId="0" fontId="0" fillId="0" borderId="45" xfId="0" applyBorder="1"/>
    <xf numFmtId="0" fontId="0" fillId="0" borderId="10" xfId="0" applyBorder="1"/>
    <xf numFmtId="0" fontId="0" fillId="0" borderId="48" xfId="0" applyBorder="1"/>
    <xf numFmtId="0" fontId="52" fillId="24" borderId="92" xfId="0" applyFont="1" applyFill="1" applyBorder="1" applyAlignment="1">
      <alignment horizontal="center" vertical="center"/>
    </xf>
    <xf numFmtId="0" fontId="58" fillId="24" borderId="93" xfId="0" applyFont="1" applyFill="1" applyBorder="1" applyAlignment="1">
      <alignment horizontal="center" vertical="center"/>
    </xf>
    <xf numFmtId="0" fontId="54" fillId="0" borderId="92" xfId="0" applyFont="1" applyBorder="1" applyAlignment="1">
      <alignment horizontal="center" vertical="center"/>
    </xf>
    <xf numFmtId="173" fontId="54" fillId="0" borderId="92" xfId="10" applyNumberFormat="1" applyFont="1" applyBorder="1" applyAlignment="1">
      <alignment horizontal="center" vertical="center"/>
    </xf>
    <xf numFmtId="173" fontId="54" fillId="0" borderId="92" xfId="10" quotePrefix="1" applyNumberFormat="1" applyFont="1" applyBorder="1" applyAlignment="1">
      <alignment horizontal="center" vertical="center"/>
    </xf>
    <xf numFmtId="173" fontId="53" fillId="0" borderId="92" xfId="10" applyNumberFormat="1" applyFont="1" applyBorder="1" applyAlignment="1">
      <alignment horizontal="center" vertical="center"/>
    </xf>
    <xf numFmtId="0" fontId="0" fillId="0" borderId="0" xfId="0" applyFont="1"/>
    <xf numFmtId="0" fontId="0" fillId="0" borderId="0" xfId="0" applyAlignment="1">
      <alignment vertical="center"/>
    </xf>
    <xf numFmtId="0" fontId="0" fillId="0" borderId="0" xfId="0" applyBorder="1" applyAlignment="1">
      <alignment vertical="center"/>
    </xf>
    <xf numFmtId="0" fontId="53" fillId="0" borderId="0" xfId="0" applyFont="1" applyFill="1" applyBorder="1" applyAlignment="1">
      <alignment horizontal="center" vertical="center"/>
    </xf>
    <xf numFmtId="9" fontId="54" fillId="0" borderId="0" xfId="10" applyFont="1" applyBorder="1" applyAlignment="1">
      <alignment horizontal="center"/>
    </xf>
    <xf numFmtId="166" fontId="0" fillId="0" borderId="0" xfId="1" applyNumberFormat="1" applyFont="1" applyBorder="1"/>
    <xf numFmtId="0" fontId="0" fillId="0" borderId="0" xfId="0" applyFont="1" applyBorder="1"/>
    <xf numFmtId="0" fontId="54" fillId="0" borderId="138" xfId="0" applyFont="1" applyBorder="1"/>
    <xf numFmtId="0" fontId="55" fillId="0" borderId="0" xfId="0" applyFont="1" applyBorder="1"/>
    <xf numFmtId="0" fontId="0" fillId="0" borderId="0" xfId="0" applyFont="1" applyBorder="1" applyAlignment="1"/>
    <xf numFmtId="0" fontId="54" fillId="0" borderId="0" xfId="0" applyFont="1" applyBorder="1" applyAlignment="1">
      <alignment horizontal="center"/>
    </xf>
    <xf numFmtId="0" fontId="52" fillId="25" borderId="92" xfId="0" applyFont="1" applyFill="1" applyBorder="1" applyAlignment="1">
      <alignment vertical="center"/>
    </xf>
    <xf numFmtId="0" fontId="52" fillId="25" borderId="92" xfId="0" applyFont="1" applyFill="1" applyBorder="1" applyAlignment="1">
      <alignment horizontal="center" vertical="center"/>
    </xf>
    <xf numFmtId="9" fontId="59" fillId="0" borderId="0" xfId="10" applyFont="1"/>
    <xf numFmtId="0" fontId="53" fillId="0" borderId="92" xfId="0" applyFont="1" applyFill="1" applyBorder="1" applyAlignment="1">
      <alignment horizontal="center" vertical="center"/>
    </xf>
    <xf numFmtId="0" fontId="13" fillId="0" borderId="0" xfId="0" applyFont="1" applyBorder="1"/>
    <xf numFmtId="0" fontId="52" fillId="0" borderId="92" xfId="0" applyFont="1" applyBorder="1" applyAlignment="1">
      <alignment horizontal="center" vertical="center"/>
    </xf>
    <xf numFmtId="0" fontId="55" fillId="0" borderId="0" xfId="0" applyFont="1" applyAlignment="1"/>
    <xf numFmtId="0" fontId="55" fillId="0" borderId="0" xfId="0" applyFont="1" applyAlignment="1">
      <alignment horizontal="left"/>
    </xf>
    <xf numFmtId="0" fontId="60" fillId="26" borderId="92" xfId="0" applyFont="1" applyFill="1" applyBorder="1" applyAlignment="1">
      <alignment horizontal="center" vertical="center"/>
    </xf>
    <xf numFmtId="167" fontId="52" fillId="26" borderId="92" xfId="0" applyNumberFormat="1" applyFont="1" applyFill="1" applyBorder="1" applyAlignment="1">
      <alignment horizontal="center" vertical="center"/>
    </xf>
    <xf numFmtId="0" fontId="61" fillId="0" borderId="92" xfId="0" applyFont="1" applyFill="1" applyBorder="1" applyAlignment="1">
      <alignment horizontal="center" vertical="center"/>
    </xf>
    <xf numFmtId="9" fontId="54" fillId="0" borderId="151" xfId="10" applyFont="1" applyBorder="1" applyAlignment="1">
      <alignment horizontal="center" vertical="center"/>
    </xf>
    <xf numFmtId="9" fontId="54" fillId="0" borderId="92" xfId="10" applyFont="1" applyBorder="1" applyAlignment="1">
      <alignment horizontal="center" vertical="center"/>
    </xf>
    <xf numFmtId="0" fontId="13" fillId="0" borderId="0" xfId="0" applyFont="1" applyAlignment="1">
      <alignment horizontal="center" vertical="center"/>
    </xf>
    <xf numFmtId="167" fontId="34" fillId="0" borderId="0" xfId="6" applyNumberFormat="1" applyFont="1" applyFill="1" applyBorder="1" applyAlignment="1" applyProtection="1">
      <alignment horizontal="center" vertical="center"/>
    </xf>
    <xf numFmtId="0" fontId="21" fillId="0" borderId="95" xfId="0" applyFont="1" applyBorder="1" applyAlignment="1">
      <alignment horizontal="center"/>
    </xf>
    <xf numFmtId="0" fontId="34" fillId="4" borderId="0" xfId="0" applyFont="1" applyFill="1" applyBorder="1"/>
    <xf numFmtId="167" fontId="34" fillId="4" borderId="92" xfId="6" applyNumberFormat="1" applyFont="1" applyFill="1" applyBorder="1" applyAlignment="1" applyProtection="1">
      <alignment horizontal="center" vertical="center"/>
    </xf>
    <xf numFmtId="173" fontId="53" fillId="0" borderId="151" xfId="10" applyNumberFormat="1" applyFont="1" applyBorder="1" applyAlignment="1">
      <alignment horizontal="center" vertical="center"/>
    </xf>
    <xf numFmtId="0" fontId="0" fillId="0" borderId="0" xfId="0" applyAlignment="1">
      <alignment horizontal="right"/>
    </xf>
    <xf numFmtId="0" fontId="63" fillId="0" borderId="0" xfId="0" applyFont="1" applyBorder="1" applyAlignment="1"/>
    <xf numFmtId="174" fontId="63" fillId="0" borderId="138" xfId="0" applyNumberFormat="1" applyFont="1" applyBorder="1" applyAlignment="1"/>
    <xf numFmtId="166" fontId="52" fillId="0" borderId="0" xfId="10" applyNumberFormat="1" applyFont="1" applyFill="1" applyBorder="1" applyAlignment="1">
      <alignment horizontal="center" vertical="center"/>
    </xf>
    <xf numFmtId="0" fontId="0" fillId="0" borderId="0" xfId="0" applyFont="1" applyFill="1" applyBorder="1" applyAlignment="1"/>
    <xf numFmtId="9" fontId="52" fillId="0" borderId="0" xfId="10" applyFont="1" applyFill="1" applyBorder="1" applyAlignment="1">
      <alignment horizontal="center" vertical="center"/>
    </xf>
    <xf numFmtId="166" fontId="55" fillId="0" borderId="0" xfId="1" applyNumberFormat="1" applyFont="1" applyFill="1" applyBorder="1" applyAlignment="1">
      <alignment horizontal="center" vertical="center"/>
    </xf>
    <xf numFmtId="0" fontId="52" fillId="0" borderId="0" xfId="0" applyFont="1" applyBorder="1" applyAlignment="1">
      <alignment vertical="center"/>
    </xf>
    <xf numFmtId="0" fontId="52" fillId="0" borderId="110" xfId="0" applyFont="1" applyBorder="1" applyAlignment="1">
      <alignment vertical="center"/>
    </xf>
    <xf numFmtId="9" fontId="52" fillId="0" borderId="0" xfId="10" applyFont="1" applyFill="1" applyBorder="1" applyAlignment="1">
      <alignment vertical="center"/>
    </xf>
    <xf numFmtId="166" fontId="55" fillId="0" borderId="0" xfId="1" applyNumberFormat="1" applyFont="1" applyFill="1" applyBorder="1" applyAlignment="1">
      <alignment vertical="center"/>
    </xf>
    <xf numFmtId="166" fontId="52" fillId="0" borderId="144" xfId="10" applyNumberFormat="1" applyFont="1" applyFill="1" applyBorder="1" applyAlignment="1">
      <alignment vertical="center"/>
    </xf>
    <xf numFmtId="166" fontId="52" fillId="0" borderId="0" xfId="10" applyNumberFormat="1" applyFont="1" applyFill="1" applyBorder="1" applyAlignment="1">
      <alignment vertical="center"/>
    </xf>
    <xf numFmtId="9" fontId="54" fillId="0" borderId="144" xfId="10" applyFont="1" applyFill="1" applyBorder="1" applyAlignment="1">
      <alignment vertical="center"/>
    </xf>
    <xf numFmtId="9" fontId="54" fillId="0" borderId="0" xfId="10" applyFont="1" applyFill="1" applyBorder="1" applyAlignment="1">
      <alignment vertical="center"/>
    </xf>
    <xf numFmtId="166" fontId="20" fillId="0" borderId="123" xfId="1" applyNumberFormat="1" applyFont="1" applyFill="1" applyBorder="1" applyAlignment="1">
      <alignment horizontal="center"/>
    </xf>
    <xf numFmtId="167" fontId="43" fillId="0" borderId="92" xfId="6" applyNumberFormat="1" applyFont="1" applyFill="1" applyBorder="1" applyAlignment="1" applyProtection="1">
      <alignment horizontal="center" vertical="center"/>
    </xf>
    <xf numFmtId="164" fontId="39" fillId="0" borderId="0" xfId="3" applyNumberFormat="1" applyFont="1" applyFill="1" applyAlignment="1" applyProtection="1">
      <alignment horizontal="center"/>
    </xf>
    <xf numFmtId="164" fontId="0" fillId="0" borderId="0" xfId="0" applyNumberFormat="1" applyAlignment="1">
      <alignment horizontal="center"/>
    </xf>
    <xf numFmtId="164" fontId="63" fillId="0" borderId="0" xfId="0" applyNumberFormat="1" applyFont="1" applyAlignment="1">
      <alignment horizontal="center"/>
    </xf>
    <xf numFmtId="164" fontId="13" fillId="0" borderId="0" xfId="0" applyNumberFormat="1" applyFont="1" applyAlignment="1">
      <alignment horizontal="center"/>
    </xf>
    <xf numFmtId="16" fontId="3" fillId="0" borderId="0" xfId="3" applyNumberFormat="1" applyFont="1" applyFill="1" applyProtection="1"/>
    <xf numFmtId="0" fontId="64" fillId="0" borderId="0" xfId="3" applyFont="1" applyFill="1" applyAlignment="1" applyProtection="1">
      <alignment vertical="center" wrapText="1"/>
    </xf>
    <xf numFmtId="0" fontId="0" fillId="6" borderId="0" xfId="0" applyFill="1"/>
    <xf numFmtId="0" fontId="0" fillId="0" borderId="0" xfId="0" applyFont="1" applyAlignment="1">
      <alignment horizontal="left"/>
    </xf>
    <xf numFmtId="167" fontId="47" fillId="18" borderId="92" xfId="1" applyNumberFormat="1" applyFont="1" applyFill="1" applyBorder="1" applyAlignment="1">
      <alignment horizontal="center" vertical="center" wrapText="1"/>
    </xf>
    <xf numFmtId="167" fontId="47" fillId="18" borderId="0" xfId="1" applyNumberFormat="1" applyFont="1" applyFill="1" applyBorder="1" applyAlignment="1">
      <alignment horizontal="center" vertical="center" wrapText="1"/>
    </xf>
    <xf numFmtId="167" fontId="47" fillId="13" borderId="92" xfId="1" applyNumberFormat="1" applyFont="1" applyFill="1" applyBorder="1" applyAlignment="1">
      <alignment horizontal="center" vertical="center" wrapText="1"/>
    </xf>
    <xf numFmtId="167" fontId="47" fillId="13" borderId="0" xfId="1" applyNumberFormat="1" applyFont="1" applyFill="1" applyBorder="1" applyAlignment="1">
      <alignment horizontal="center" vertical="center" wrapText="1"/>
    </xf>
    <xf numFmtId="164" fontId="64" fillId="0" borderId="0" xfId="3" applyNumberFormat="1" applyFont="1" applyFill="1" applyAlignment="1" applyProtection="1">
      <alignment horizontal="center"/>
    </xf>
    <xf numFmtId="0" fontId="21" fillId="0" borderId="97" xfId="0" applyFont="1" applyFill="1" applyBorder="1" applyAlignment="1">
      <alignment horizontal="center" vertical="center"/>
    </xf>
    <xf numFmtId="0" fontId="21" fillId="0" borderId="113" xfId="0" applyFont="1" applyFill="1" applyBorder="1" applyAlignment="1">
      <alignment horizontal="center" vertical="center"/>
    </xf>
    <xf numFmtId="0" fontId="21" fillId="0" borderId="96" xfId="0" applyFont="1" applyFill="1" applyBorder="1" applyAlignment="1">
      <alignment horizontal="center"/>
    </xf>
    <xf numFmtId="0" fontId="21" fillId="0" borderId="97" xfId="0" applyFont="1" applyFill="1" applyBorder="1" applyAlignment="1">
      <alignment horizontal="center"/>
    </xf>
    <xf numFmtId="164" fontId="65" fillId="0" borderId="0" xfId="3" applyNumberFormat="1" applyFont="1" applyFill="1" applyAlignment="1" applyProtection="1">
      <alignment horizontal="right" vertical="center" wrapText="1"/>
    </xf>
    <xf numFmtId="0" fontId="29" fillId="0" borderId="0" xfId="3" applyFont="1" applyFill="1" applyAlignment="1" applyProtection="1">
      <alignment horizontal="right"/>
    </xf>
    <xf numFmtId="164" fontId="29" fillId="0" borderId="0" xfId="3" applyNumberFormat="1" applyFont="1" applyFill="1" applyAlignment="1" applyProtection="1">
      <alignment horizontal="right"/>
    </xf>
    <xf numFmtId="167" fontId="66" fillId="0" borderId="92" xfId="6" applyNumberFormat="1" applyFont="1" applyFill="1" applyBorder="1" applyAlignment="1" applyProtection="1">
      <alignment horizontal="center" vertical="center"/>
    </xf>
    <xf numFmtId="0" fontId="67" fillId="0" borderId="0" xfId="3" applyFont="1" applyFill="1" applyProtection="1"/>
    <xf numFmtId="164" fontId="0" fillId="0" borderId="0" xfId="0" applyNumberFormat="1" applyFont="1" applyAlignment="1">
      <alignment horizontal="center"/>
    </xf>
    <xf numFmtId="0" fontId="0" fillId="0" borderId="0" xfId="0" applyFont="1" applyFill="1"/>
    <xf numFmtId="0" fontId="0" fillId="0" borderId="0" xfId="0" applyFont="1" applyFill="1" applyAlignment="1">
      <alignment horizontal="left"/>
    </xf>
    <xf numFmtId="14" fontId="3" fillId="0" borderId="0" xfId="3" applyNumberFormat="1" applyFont="1" applyFill="1" applyProtection="1"/>
    <xf numFmtId="0" fontId="63" fillId="0" borderId="0" xfId="0" applyFont="1"/>
    <xf numFmtId="0" fontId="13" fillId="6" borderId="0" xfId="0" applyFont="1" applyFill="1"/>
    <xf numFmtId="164" fontId="13" fillId="6" borderId="0" xfId="0" applyNumberFormat="1" applyFont="1" applyFill="1" applyAlignment="1">
      <alignment horizontal="center"/>
    </xf>
    <xf numFmtId="0" fontId="4" fillId="0" borderId="0" xfId="3" applyFont="1" applyFill="1" applyProtection="1"/>
    <xf numFmtId="164" fontId="0" fillId="6" borderId="0" xfId="0" applyNumberFormat="1" applyFill="1" applyAlignment="1">
      <alignment horizontal="center"/>
    </xf>
    <xf numFmtId="0" fontId="0" fillId="6" borderId="0" xfId="0" applyFont="1" applyFill="1"/>
    <xf numFmtId="0" fontId="52" fillId="0" borderId="91" xfId="0" applyFont="1" applyBorder="1" applyAlignment="1">
      <alignment horizontal="center" vertical="center"/>
    </xf>
    <xf numFmtId="0" fontId="52" fillId="0" borderId="7" xfId="0" applyFont="1" applyBorder="1" applyAlignment="1">
      <alignment horizontal="center" vertical="center"/>
    </xf>
    <xf numFmtId="0" fontId="52" fillId="0" borderId="91" xfId="0" applyFont="1" applyBorder="1" applyAlignment="1">
      <alignment horizontal="center" vertical="center" wrapText="1"/>
    </xf>
    <xf numFmtId="0" fontId="52" fillId="13" borderId="89" xfId="0" applyFont="1" applyFill="1" applyBorder="1" applyAlignment="1">
      <alignment horizontal="center" vertical="center" wrapText="1"/>
    </xf>
    <xf numFmtId="0" fontId="52" fillId="13" borderId="88" xfId="0" applyFont="1" applyFill="1" applyBorder="1" applyAlignment="1">
      <alignment horizontal="center" vertical="center"/>
    </xf>
    <xf numFmtId="0" fontId="52" fillId="13" borderId="91" xfId="0" applyFont="1" applyFill="1" applyBorder="1" applyAlignment="1">
      <alignment horizontal="center" vertical="center" wrapText="1"/>
    </xf>
    <xf numFmtId="0" fontId="52" fillId="13" borderId="7" xfId="0" applyFont="1" applyFill="1" applyBorder="1" applyAlignment="1">
      <alignment horizontal="center" vertical="center" wrapText="1"/>
    </xf>
    <xf numFmtId="0" fontId="52" fillId="0" borderId="6" xfId="0" applyFont="1" applyBorder="1" applyAlignment="1">
      <alignment horizontal="center" vertical="center"/>
    </xf>
    <xf numFmtId="0" fontId="52" fillId="0" borderId="89" xfId="0" applyFont="1" applyBorder="1" applyAlignment="1">
      <alignment horizontal="center" vertical="center" wrapText="1"/>
    </xf>
    <xf numFmtId="0" fontId="52" fillId="0" borderId="88" xfId="0" applyFont="1" applyBorder="1" applyAlignment="1">
      <alignment horizontal="center" vertical="center"/>
    </xf>
    <xf numFmtId="0" fontId="52" fillId="0" borderId="90" xfId="0" applyFont="1" applyBorder="1" applyAlignment="1">
      <alignment horizontal="center" vertical="center"/>
    </xf>
    <xf numFmtId="0" fontId="52" fillId="0" borderId="76" xfId="0" applyFont="1" applyBorder="1" applyAlignment="1">
      <alignment horizontal="center" vertical="center"/>
    </xf>
    <xf numFmtId="0" fontId="52" fillId="0" borderId="138" xfId="0" applyFont="1" applyBorder="1" applyAlignment="1">
      <alignment horizontal="center" vertical="center"/>
    </xf>
    <xf numFmtId="0" fontId="52" fillId="0" borderId="14" xfId="0" applyFont="1" applyBorder="1" applyAlignment="1">
      <alignment horizontal="center" vertical="center"/>
    </xf>
    <xf numFmtId="0" fontId="52" fillId="0" borderId="6" xfId="0" applyFont="1" applyBorder="1" applyAlignment="1">
      <alignment horizontal="center" vertical="center" wrapText="1"/>
    </xf>
    <xf numFmtId="0" fontId="52" fillId="0" borderId="7" xfId="0" applyFont="1" applyBorder="1" applyAlignment="1">
      <alignment horizontal="center" vertical="center" wrapText="1"/>
    </xf>
    <xf numFmtId="0" fontId="55" fillId="0" borderId="0" xfId="0" applyFont="1" applyAlignment="1">
      <alignment horizontal="center"/>
    </xf>
    <xf numFmtId="0" fontId="56" fillId="23" borderId="108" xfId="0" applyFont="1" applyFill="1" applyBorder="1" applyAlignment="1">
      <alignment horizontal="left" vertical="center"/>
    </xf>
    <xf numFmtId="0" fontId="56" fillId="23" borderId="129" xfId="0" applyFont="1" applyFill="1" applyBorder="1" applyAlignment="1">
      <alignment horizontal="left" vertical="center"/>
    </xf>
    <xf numFmtId="0" fontId="56" fillId="23" borderId="112" xfId="0" applyFont="1" applyFill="1" applyBorder="1" applyAlignment="1">
      <alignment horizontal="left" vertical="center"/>
    </xf>
    <xf numFmtId="0" fontId="57" fillId="23" borderId="75" xfId="0" applyFont="1" applyFill="1" applyBorder="1" applyAlignment="1">
      <alignment horizontal="center" vertical="center" wrapText="1"/>
    </xf>
    <xf numFmtId="0" fontId="57" fillId="23" borderId="74" xfId="0" applyFont="1" applyFill="1" applyBorder="1" applyAlignment="1">
      <alignment horizontal="center" vertical="center" wrapText="1"/>
    </xf>
    <xf numFmtId="0" fontId="57" fillId="23" borderId="85" xfId="0" applyFont="1" applyFill="1" applyBorder="1" applyAlignment="1">
      <alignment horizontal="center" vertical="center" wrapText="1"/>
    </xf>
    <xf numFmtId="0" fontId="54" fillId="0" borderId="151" xfId="0" applyFont="1" applyBorder="1" applyAlignment="1">
      <alignment horizontal="center" vertical="center"/>
    </xf>
    <xf numFmtId="0" fontId="54" fillId="0" borderId="24" xfId="0" applyFont="1" applyBorder="1" applyAlignment="1">
      <alignment horizontal="center" vertical="center"/>
    </xf>
    <xf numFmtId="9" fontId="54" fillId="0" borderId="151" xfId="10" applyFont="1" applyBorder="1" applyAlignment="1">
      <alignment horizontal="center" vertical="center"/>
    </xf>
    <xf numFmtId="9" fontId="54" fillId="0" borderId="24" xfId="10" applyFont="1" applyBorder="1" applyAlignment="1">
      <alignment horizontal="center" vertical="center"/>
    </xf>
    <xf numFmtId="0" fontId="52" fillId="0" borderId="93" xfId="0" applyFont="1" applyBorder="1" applyAlignment="1">
      <alignment horizontal="center" vertical="center"/>
    </xf>
    <xf numFmtId="166" fontId="54" fillId="0" borderId="139" xfId="1" applyNumberFormat="1" applyFont="1" applyFill="1" applyBorder="1" applyAlignment="1">
      <alignment horizontal="center" vertical="center"/>
    </xf>
    <xf numFmtId="166" fontId="54" fillId="0" borderId="158" xfId="1" applyNumberFormat="1" applyFont="1" applyFill="1" applyBorder="1" applyAlignment="1">
      <alignment horizontal="center" vertical="center"/>
    </xf>
    <xf numFmtId="174" fontId="0" fillId="0" borderId="0" xfId="0" applyNumberFormat="1" applyFont="1" applyFill="1" applyBorder="1" applyAlignment="1">
      <alignment horizontal="center"/>
    </xf>
    <xf numFmtId="0" fontId="58" fillId="0" borderId="0" xfId="0" applyFont="1" applyFill="1" applyBorder="1" applyAlignment="1">
      <alignment horizontal="center" vertical="center"/>
    </xf>
    <xf numFmtId="0" fontId="58" fillId="0" borderId="110" xfId="0" applyFont="1" applyFill="1" applyBorder="1" applyAlignment="1">
      <alignment horizontal="center" vertical="center"/>
    </xf>
    <xf numFmtId="0" fontId="58" fillId="25" borderId="92" xfId="0" applyFont="1" applyFill="1" applyBorder="1" applyAlignment="1">
      <alignment horizontal="center" vertical="center"/>
    </xf>
    <xf numFmtId="9" fontId="52" fillId="25" borderId="92" xfId="10" applyFont="1" applyFill="1" applyBorder="1" applyAlignment="1">
      <alignment horizontal="center" vertical="center"/>
    </xf>
    <xf numFmtId="0" fontId="58" fillId="25" borderId="94" xfId="0" applyFont="1" applyFill="1" applyBorder="1" applyAlignment="1">
      <alignment horizontal="center" vertical="center"/>
    </xf>
    <xf numFmtId="0" fontId="58" fillId="25" borderId="153" xfId="0" applyFont="1" applyFill="1" applyBorder="1" applyAlignment="1">
      <alignment horizontal="center" vertical="center"/>
    </xf>
    <xf numFmtId="0" fontId="54" fillId="0" borderId="0" xfId="0" applyFont="1" applyBorder="1" applyAlignment="1">
      <alignment horizontal="left" vertical="center"/>
    </xf>
    <xf numFmtId="0" fontId="54" fillId="0" borderId="110" xfId="0" applyFont="1" applyBorder="1" applyAlignment="1">
      <alignment horizontal="left" vertical="center"/>
    </xf>
    <xf numFmtId="0" fontId="55" fillId="0" borderId="92" xfId="0" applyFont="1" applyFill="1" applyBorder="1" applyAlignment="1">
      <alignment horizontal="center" vertical="center"/>
    </xf>
    <xf numFmtId="166" fontId="55" fillId="0" borderId="93" xfId="1" applyNumberFormat="1" applyFont="1" applyBorder="1" applyAlignment="1">
      <alignment horizontal="center" vertical="center"/>
    </xf>
    <xf numFmtId="166" fontId="55" fillId="0" borderId="153" xfId="1" applyNumberFormat="1" applyFont="1" applyBorder="1" applyAlignment="1">
      <alignment horizontal="center" vertical="center"/>
    </xf>
    <xf numFmtId="0" fontId="52" fillId="0" borderId="94" xfId="0" applyFont="1" applyBorder="1" applyAlignment="1">
      <alignment horizontal="center" vertical="center"/>
    </xf>
    <xf numFmtId="0" fontId="52" fillId="0" borderId="153" xfId="0" applyFont="1" applyBorder="1" applyAlignment="1">
      <alignment horizontal="center" vertical="center"/>
    </xf>
    <xf numFmtId="166" fontId="52" fillId="0" borderId="93" xfId="10" applyNumberFormat="1" applyFont="1" applyFill="1" applyBorder="1" applyAlignment="1">
      <alignment horizontal="center" vertical="center"/>
    </xf>
    <xf numFmtId="9" fontId="52" fillId="0" borderId="153" xfId="10" applyFont="1" applyFill="1" applyBorder="1" applyAlignment="1">
      <alignment horizontal="center" vertical="center"/>
    </xf>
    <xf numFmtId="0" fontId="55" fillId="0" borderId="94" xfId="0" applyFont="1" applyFill="1" applyBorder="1" applyAlignment="1">
      <alignment horizontal="center" vertical="center"/>
    </xf>
    <xf numFmtId="0" fontId="55" fillId="0" borderId="153" xfId="0" applyFont="1" applyFill="1" applyBorder="1" applyAlignment="1">
      <alignment horizontal="center" vertical="center"/>
    </xf>
    <xf numFmtId="0" fontId="60" fillId="0" borderId="151" xfId="0" applyFont="1" applyFill="1" applyBorder="1" applyAlignment="1">
      <alignment horizontal="center" vertical="center"/>
    </xf>
    <xf numFmtId="0" fontId="60" fillId="0" borderId="24" xfId="0" applyFont="1" applyFill="1" applyBorder="1" applyAlignment="1">
      <alignment horizontal="center" vertical="center"/>
    </xf>
    <xf numFmtId="166" fontId="54" fillId="0" borderId="151" xfId="1" applyNumberFormat="1" applyFont="1" applyFill="1" applyBorder="1" applyAlignment="1">
      <alignment horizontal="center" vertical="center"/>
    </xf>
    <xf numFmtId="166" fontId="54" fillId="0" borderId="24" xfId="1" applyNumberFormat="1" applyFont="1" applyFill="1" applyBorder="1" applyAlignment="1">
      <alignment horizontal="center" vertical="center"/>
    </xf>
    <xf numFmtId="0" fontId="60" fillId="26" borderId="93" xfId="0" applyFont="1" applyFill="1" applyBorder="1" applyAlignment="1">
      <alignment horizontal="center" vertical="center"/>
    </xf>
    <xf numFmtId="0" fontId="60" fillId="26" borderId="153" xfId="0" applyFont="1" applyFill="1" applyBorder="1" applyAlignment="1">
      <alignment horizontal="center" vertical="center"/>
    </xf>
    <xf numFmtId="17" fontId="62" fillId="0" borderId="93" xfId="0" applyNumberFormat="1" applyFont="1" applyBorder="1" applyAlignment="1">
      <alignment horizontal="center" vertical="center"/>
    </xf>
    <xf numFmtId="0" fontId="62" fillId="0" borderId="153" xfId="0" applyFont="1" applyBorder="1" applyAlignment="1">
      <alignment horizontal="center" vertical="center"/>
    </xf>
    <xf numFmtId="0" fontId="62" fillId="0" borderId="94" xfId="0" applyFont="1" applyBorder="1" applyAlignment="1">
      <alignment horizontal="center" vertical="center"/>
    </xf>
    <xf numFmtId="9" fontId="53" fillId="0" borderId="93" xfId="0" applyNumberFormat="1" applyFont="1" applyBorder="1" applyAlignment="1">
      <alignment horizontal="center" vertical="center"/>
    </xf>
    <xf numFmtId="0" fontId="53" fillId="0" borderId="153" xfId="0" applyFont="1" applyBorder="1" applyAlignment="1">
      <alignment horizontal="center" vertical="center"/>
    </xf>
    <xf numFmtId="0" fontId="61" fillId="0" borderId="93" xfId="0" applyFont="1" applyFill="1" applyBorder="1" applyAlignment="1">
      <alignment horizontal="center" vertical="center"/>
    </xf>
    <xf numFmtId="0" fontId="61" fillId="0" borderId="153" xfId="0" applyFont="1" applyFill="1" applyBorder="1" applyAlignment="1">
      <alignment horizontal="center" vertical="center"/>
    </xf>
    <xf numFmtId="9" fontId="53" fillId="0" borderId="93" xfId="10" applyFont="1" applyBorder="1" applyAlignment="1">
      <alignment horizontal="center" vertical="center"/>
    </xf>
    <xf numFmtId="9" fontId="53" fillId="0" borderId="153" xfId="10" applyFont="1" applyBorder="1" applyAlignment="1">
      <alignment horizontal="center" vertical="center"/>
    </xf>
    <xf numFmtId="9" fontId="53" fillId="0" borderId="94" xfId="10" applyFont="1" applyBorder="1" applyAlignment="1">
      <alignment horizontal="center" vertical="center"/>
    </xf>
    <xf numFmtId="0" fontId="53" fillId="0" borderId="94" xfId="0" applyFont="1" applyBorder="1" applyAlignment="1">
      <alignment horizontal="center" vertical="center"/>
    </xf>
    <xf numFmtId="166" fontId="54" fillId="0" borderId="124" xfId="1" applyNumberFormat="1" applyFont="1" applyFill="1" applyBorder="1" applyAlignment="1">
      <alignment horizontal="center" vertical="center"/>
    </xf>
    <xf numFmtId="166" fontId="54" fillId="0" borderId="155" xfId="1" applyNumberFormat="1" applyFont="1" applyFill="1" applyBorder="1" applyAlignment="1">
      <alignment horizontal="center" vertical="center"/>
    </xf>
    <xf numFmtId="166" fontId="54" fillId="0" borderId="156" xfId="1" applyNumberFormat="1" applyFont="1" applyFill="1" applyBorder="1" applyAlignment="1">
      <alignment horizontal="center" vertical="center"/>
    </xf>
    <xf numFmtId="166" fontId="54" fillId="0" borderId="157" xfId="1" applyNumberFormat="1" applyFont="1" applyFill="1" applyBorder="1" applyAlignment="1">
      <alignment horizontal="center" vertical="center"/>
    </xf>
    <xf numFmtId="0" fontId="60" fillId="0" borderId="124" xfId="0" applyFont="1" applyFill="1" applyBorder="1" applyAlignment="1">
      <alignment horizontal="center" vertical="center"/>
    </xf>
    <xf numFmtId="0" fontId="60" fillId="0" borderId="154" xfId="0" applyFont="1" applyFill="1" applyBorder="1" applyAlignment="1">
      <alignment horizontal="center" vertical="center"/>
    </xf>
    <xf numFmtId="0" fontId="60" fillId="0" borderId="156" xfId="0" applyFont="1" applyFill="1" applyBorder="1" applyAlignment="1">
      <alignment horizontal="center" vertical="center"/>
    </xf>
    <xf numFmtId="0" fontId="60" fillId="0" borderId="138" xfId="0" applyFont="1" applyFill="1" applyBorder="1" applyAlignment="1">
      <alignment horizontal="center" vertical="center"/>
    </xf>
    <xf numFmtId="166" fontId="54" fillId="0" borderId="154" xfId="1" applyNumberFormat="1" applyFont="1" applyFill="1" applyBorder="1" applyAlignment="1">
      <alignment horizontal="center" vertical="center"/>
    </xf>
    <xf numFmtId="166" fontId="54" fillId="0" borderId="138" xfId="1" applyNumberFormat="1" applyFont="1" applyFill="1" applyBorder="1" applyAlignment="1">
      <alignment horizontal="center" vertical="center"/>
    </xf>
    <xf numFmtId="9" fontId="45" fillId="18" borderId="37" xfId="10" applyFont="1" applyFill="1" applyBorder="1" applyAlignment="1">
      <alignment horizontal="center" vertical="center"/>
    </xf>
    <xf numFmtId="9" fontId="45" fillId="18" borderId="7" xfId="10" applyFont="1" applyFill="1" applyBorder="1" applyAlignment="1">
      <alignment horizontal="center" vertical="center"/>
    </xf>
    <xf numFmtId="0" fontId="45" fillId="18" borderId="37" xfId="0" applyFont="1" applyFill="1" applyBorder="1" applyAlignment="1">
      <alignment horizontal="center" vertical="center"/>
    </xf>
    <xf numFmtId="0" fontId="45" fillId="18" borderId="7" xfId="0" applyFont="1" applyFill="1" applyBorder="1" applyAlignment="1">
      <alignment horizontal="center" vertical="center"/>
    </xf>
    <xf numFmtId="9" fontId="44" fillId="18" borderId="39" xfId="10" applyFont="1" applyFill="1" applyBorder="1" applyAlignment="1">
      <alignment horizontal="center" vertical="center"/>
    </xf>
    <xf numFmtId="9" fontId="44" fillId="18" borderId="122" xfId="10" applyFont="1" applyFill="1" applyBorder="1" applyAlignment="1">
      <alignment horizontal="center" vertical="center"/>
    </xf>
    <xf numFmtId="9" fontId="45" fillId="18" borderId="116" xfId="10" applyFont="1" applyFill="1" applyBorder="1" applyAlignment="1">
      <alignment horizontal="center" vertical="center"/>
    </xf>
    <xf numFmtId="9" fontId="45" fillId="18" borderId="47" xfId="10" applyFont="1" applyFill="1" applyBorder="1" applyAlignment="1">
      <alignment horizontal="center" vertical="center"/>
    </xf>
    <xf numFmtId="0" fontId="21" fillId="0" borderId="95" xfId="0" applyFont="1" applyBorder="1" applyAlignment="1">
      <alignment horizontal="center"/>
    </xf>
    <xf numFmtId="0" fontId="21" fillId="0" borderId="101" xfId="0" applyFont="1" applyBorder="1" applyAlignment="1">
      <alignment horizontal="center"/>
    </xf>
    <xf numFmtId="0" fontId="21" fillId="0" borderId="102" xfId="0" applyFont="1" applyBorder="1" applyAlignment="1">
      <alignment horizontal="center"/>
    </xf>
    <xf numFmtId="0" fontId="20" fillId="0" borderId="51" xfId="0" applyFont="1" applyBorder="1" applyAlignment="1">
      <alignment horizontal="center" vertical="center"/>
    </xf>
    <xf numFmtId="0" fontId="20" fillId="0" borderId="73" xfId="0" applyFont="1" applyBorder="1" applyAlignment="1">
      <alignment horizontal="center" vertical="center"/>
    </xf>
    <xf numFmtId="0" fontId="21" fillId="0" borderId="75" xfId="4" applyFont="1" applyBorder="1" applyAlignment="1">
      <alignment horizontal="center" vertical="center" wrapText="1"/>
    </xf>
    <xf numFmtId="0" fontId="21" fillId="0" borderId="74" xfId="4" applyFont="1" applyBorder="1" applyAlignment="1">
      <alignment horizontal="center" vertical="center" wrapText="1"/>
    </xf>
    <xf numFmtId="0" fontId="21" fillId="0" borderId="85" xfId="4" applyFont="1" applyBorder="1" applyAlignment="1">
      <alignment horizontal="center" vertical="center" wrapText="1"/>
    </xf>
    <xf numFmtId="0" fontId="21" fillId="0" borderId="51" xfId="0" applyFont="1" applyBorder="1" applyAlignment="1">
      <alignment horizontal="center" wrapText="1"/>
    </xf>
    <xf numFmtId="0" fontId="21" fillId="0" borderId="29" xfId="0" applyFont="1" applyBorder="1" applyAlignment="1">
      <alignment horizontal="center" wrapText="1"/>
    </xf>
    <xf numFmtId="0" fontId="21" fillId="9" borderId="29" xfId="0" applyFont="1" applyFill="1" applyBorder="1" applyAlignment="1">
      <alignment horizontal="center" vertical="center"/>
    </xf>
    <xf numFmtId="0" fontId="21" fillId="4" borderId="29" xfId="0" applyFont="1" applyFill="1" applyBorder="1" applyAlignment="1">
      <alignment horizontal="center" vertical="center"/>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2" fillId="6" borderId="21" xfId="0" applyFont="1" applyFill="1" applyBorder="1" applyAlignment="1">
      <alignment horizontal="center" vertical="center"/>
    </xf>
    <xf numFmtId="0" fontId="2" fillId="6" borderId="25" xfId="0" applyFont="1" applyFill="1" applyBorder="1" applyAlignment="1">
      <alignment horizontal="center"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2" xfId="0" applyFont="1" applyBorder="1" applyAlignment="1">
      <alignment horizontal="center" vertical="center" wrapText="1"/>
    </xf>
    <xf numFmtId="164" fontId="3" fillId="0" borderId="2" xfId="0" applyNumberFormat="1" applyFont="1" applyBorder="1" applyAlignment="1">
      <alignment horizontal="center" vertical="center"/>
    </xf>
    <xf numFmtId="164" fontId="3" fillId="0" borderId="6" xfId="0" applyNumberFormat="1" applyFont="1" applyBorder="1" applyAlignment="1">
      <alignment horizontal="center" vertical="center"/>
    </xf>
    <xf numFmtId="164" fontId="3" fillId="0" borderId="7" xfId="0" applyNumberFormat="1" applyFont="1" applyBorder="1" applyAlignment="1">
      <alignment horizontal="center" vertical="center"/>
    </xf>
    <xf numFmtId="0" fontId="4" fillId="4" borderId="36"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3" xfId="0" applyFont="1" applyFill="1" applyBorder="1" applyAlignment="1">
      <alignment horizontal="center" vertical="center" wrapText="1"/>
    </xf>
    <xf numFmtId="167" fontId="4" fillId="4" borderId="36" xfId="0" applyNumberFormat="1" applyFont="1" applyFill="1" applyBorder="1" applyAlignment="1">
      <alignment horizontal="center" vertical="center" wrapText="1"/>
    </xf>
    <xf numFmtId="167" fontId="4" fillId="4" borderId="6" xfId="0" applyNumberFormat="1" applyFont="1" applyFill="1" applyBorder="1" applyAlignment="1">
      <alignment horizontal="center" vertical="center" wrapText="1"/>
    </xf>
    <xf numFmtId="167" fontId="4" fillId="4" borderId="3" xfId="0" applyNumberFormat="1" applyFont="1" applyFill="1" applyBorder="1" applyAlignment="1">
      <alignment horizontal="center" vertical="center" wrapText="1"/>
    </xf>
    <xf numFmtId="169" fontId="16" fillId="9" borderId="29" xfId="4" applyNumberFormat="1" applyFont="1" applyFill="1" applyBorder="1" applyAlignment="1">
      <alignment horizontal="center" vertical="top" wrapText="1"/>
    </xf>
    <xf numFmtId="169" fontId="16" fillId="9" borderId="6" xfId="4" applyNumberFormat="1" applyFont="1" applyFill="1" applyBorder="1" applyAlignment="1">
      <alignment horizontal="center" vertical="top" wrapText="1"/>
    </xf>
    <xf numFmtId="164" fontId="21" fillId="9" borderId="42" xfId="0" applyNumberFormat="1" applyFont="1" applyFill="1" applyBorder="1" applyAlignment="1">
      <alignment horizontal="left" vertical="center"/>
    </xf>
    <xf numFmtId="164" fontId="21" fillId="9" borderId="43" xfId="0" applyNumberFormat="1" applyFont="1" applyFill="1" applyBorder="1" applyAlignment="1">
      <alignment horizontal="left" vertical="center"/>
    </xf>
    <xf numFmtId="0" fontId="21" fillId="9" borderId="45" xfId="0" applyFont="1" applyFill="1" applyBorder="1" applyAlignment="1">
      <alignment vertical="center"/>
    </xf>
    <xf numFmtId="0" fontId="21" fillId="9" borderId="46" xfId="0" applyFont="1" applyFill="1" applyBorder="1" applyAlignment="1">
      <alignment vertical="center"/>
    </xf>
    <xf numFmtId="167" fontId="15" fillId="6" borderId="30" xfId="3" applyNumberFormat="1" applyFont="1" applyFill="1" applyBorder="1" applyAlignment="1" applyProtection="1">
      <alignment horizontal="center" vertical="center" wrapText="1"/>
    </xf>
    <xf numFmtId="167" fontId="15" fillId="6" borderId="31" xfId="3" applyNumberFormat="1" applyFont="1" applyFill="1" applyBorder="1" applyAlignment="1" applyProtection="1">
      <alignment horizontal="center" vertical="center" wrapText="1"/>
    </xf>
    <xf numFmtId="167" fontId="15" fillId="6" borderId="32" xfId="3" applyNumberFormat="1" applyFont="1" applyFill="1" applyBorder="1" applyAlignment="1" applyProtection="1">
      <alignment horizontal="center" vertical="center" wrapText="1"/>
    </xf>
    <xf numFmtId="0" fontId="2" fillId="6" borderId="8" xfId="0" applyFont="1" applyFill="1" applyBorder="1" applyAlignment="1">
      <alignment horizontal="center" vertical="center"/>
    </xf>
    <xf numFmtId="0" fontId="2" fillId="6" borderId="27" xfId="0" applyFont="1" applyFill="1" applyBorder="1" applyAlignment="1">
      <alignment horizontal="center" vertical="center"/>
    </xf>
    <xf numFmtId="0" fontId="2" fillId="6" borderId="87" xfId="0" applyFont="1" applyFill="1" applyBorder="1" applyAlignment="1">
      <alignment horizontal="center" vertical="center"/>
    </xf>
    <xf numFmtId="170" fontId="16" fillId="9" borderId="29" xfId="1" applyNumberFormat="1" applyFont="1" applyFill="1" applyBorder="1" applyAlignment="1">
      <alignment horizontal="center" vertical="top" wrapText="1"/>
    </xf>
    <xf numFmtId="170" fontId="16" fillId="9" borderId="6" xfId="1" applyNumberFormat="1" applyFont="1" applyFill="1" applyBorder="1" applyAlignment="1">
      <alignment horizontal="center" vertical="top" wrapText="1"/>
    </xf>
    <xf numFmtId="0" fontId="20" fillId="0" borderId="91" xfId="0" applyFont="1" applyBorder="1" applyAlignment="1">
      <alignment horizontal="center" vertical="center"/>
    </xf>
    <xf numFmtId="0" fontId="20" fillId="0" borderId="6" xfId="0" applyFont="1" applyBorder="1" applyAlignment="1">
      <alignment horizontal="center" vertical="center"/>
    </xf>
    <xf numFmtId="0" fontId="20" fillId="0" borderId="7" xfId="0" applyFont="1" applyBorder="1" applyAlignment="1">
      <alignment horizontal="center" vertical="center"/>
    </xf>
    <xf numFmtId="0" fontId="4" fillId="4" borderId="4" xfId="0" applyFont="1" applyFill="1" applyBorder="1" applyAlignment="1">
      <alignment horizontal="center" vertical="center" wrapText="1"/>
    </xf>
    <xf numFmtId="0" fontId="20" fillId="0" borderId="2" xfId="0" applyFont="1" applyBorder="1" applyAlignment="1">
      <alignment horizontal="center" vertical="center"/>
    </xf>
    <xf numFmtId="0" fontId="20" fillId="4" borderId="91" xfId="0" applyFont="1" applyFill="1" applyBorder="1" applyAlignment="1">
      <alignment horizontal="center" vertical="center" wrapText="1"/>
    </xf>
    <xf numFmtId="0" fontId="20" fillId="4" borderId="6" xfId="0" applyFont="1" applyFill="1" applyBorder="1" applyAlignment="1">
      <alignment horizontal="center" vertical="center" wrapText="1"/>
    </xf>
    <xf numFmtId="0" fontId="20" fillId="4" borderId="7" xfId="0" applyFont="1" applyFill="1" applyBorder="1" applyAlignment="1">
      <alignment horizontal="center" vertical="center" wrapText="1"/>
    </xf>
    <xf numFmtId="0" fontId="20" fillId="6" borderId="91" xfId="0" applyFont="1" applyFill="1" applyBorder="1" applyAlignment="1">
      <alignment horizontal="center" vertical="center"/>
    </xf>
    <xf numFmtId="0" fontId="20" fillId="6" borderId="6" xfId="0" applyFont="1" applyFill="1" applyBorder="1" applyAlignment="1">
      <alignment horizontal="center" vertical="center"/>
    </xf>
    <xf numFmtId="0" fontId="20" fillId="6" borderId="7" xfId="0" applyFont="1" applyFill="1" applyBorder="1" applyAlignment="1">
      <alignment horizontal="center" vertical="center"/>
    </xf>
    <xf numFmtId="164" fontId="3" fillId="0" borderId="3" xfId="0" applyNumberFormat="1" applyFont="1" applyBorder="1" applyAlignment="1">
      <alignment horizontal="center" vertical="center"/>
    </xf>
    <xf numFmtId="164" fontId="3" fillId="7" borderId="2" xfId="0" applyNumberFormat="1" applyFont="1" applyFill="1" applyBorder="1" applyAlignment="1">
      <alignment horizontal="center" vertical="center" wrapText="1"/>
    </xf>
    <xf numFmtId="164" fontId="3" fillId="7" borderId="6" xfId="0" applyNumberFormat="1" applyFont="1" applyFill="1" applyBorder="1" applyAlignment="1">
      <alignment horizontal="center" vertical="center" wrapText="1"/>
    </xf>
    <xf numFmtId="164" fontId="3" fillId="7" borderId="3" xfId="0" applyNumberFormat="1" applyFont="1" applyFill="1" applyBorder="1" applyAlignment="1">
      <alignment horizontal="center" vertical="center" wrapText="1"/>
    </xf>
    <xf numFmtId="0" fontId="6" fillId="4" borderId="4" xfId="0" applyFont="1" applyFill="1" applyBorder="1" applyAlignment="1">
      <alignment horizontal="center"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3" fillId="0" borderId="3" xfId="0" applyFont="1" applyBorder="1" applyAlignment="1">
      <alignment horizontal="left" vertical="center" wrapText="1"/>
    </xf>
    <xf numFmtId="164" fontId="3" fillId="0" borderId="2" xfId="0" applyNumberFormat="1" applyFont="1" applyFill="1" applyBorder="1" applyAlignment="1">
      <alignment horizontal="center" vertical="center"/>
    </xf>
    <xf numFmtId="164" fontId="3" fillId="0" borderId="6" xfId="0" applyNumberFormat="1" applyFont="1" applyFill="1" applyBorder="1" applyAlignment="1">
      <alignment horizontal="center" vertical="center"/>
    </xf>
    <xf numFmtId="164" fontId="3" fillId="0" borderId="3" xfId="0" applyNumberFormat="1" applyFont="1" applyFill="1" applyBorder="1" applyAlignment="1">
      <alignment horizontal="center" vertical="center"/>
    </xf>
    <xf numFmtId="0" fontId="3" fillId="0" borderId="3" xfId="0" applyFont="1" applyBorder="1" applyAlignment="1">
      <alignment horizontal="center" vertical="center"/>
    </xf>
    <xf numFmtId="164" fontId="3" fillId="7" borderId="2" xfId="0" applyNumberFormat="1" applyFont="1" applyFill="1" applyBorder="1" applyAlignment="1">
      <alignment horizontal="center" vertical="center"/>
    </xf>
    <xf numFmtId="164" fontId="3" fillId="7" borderId="6" xfId="0" applyNumberFormat="1" applyFont="1" applyFill="1" applyBorder="1" applyAlignment="1">
      <alignment horizontal="center" vertical="center"/>
    </xf>
    <xf numFmtId="164" fontId="3" fillId="7" borderId="3" xfId="0" applyNumberFormat="1" applyFont="1" applyFill="1" applyBorder="1" applyAlignment="1">
      <alignment horizontal="center" vertical="center"/>
    </xf>
    <xf numFmtId="1" fontId="23" fillId="0" borderId="61" xfId="0" applyNumberFormat="1" applyFont="1" applyBorder="1" applyAlignment="1">
      <alignment horizontal="center" vertical="center"/>
    </xf>
    <xf numFmtId="1" fontId="23" fillId="0" borderId="63" xfId="0" applyNumberFormat="1" applyFont="1" applyBorder="1" applyAlignment="1">
      <alignment horizontal="center" vertical="center"/>
    </xf>
    <xf numFmtId="1" fontId="23" fillId="0" borderId="64" xfId="0" applyNumberFormat="1" applyFont="1" applyBorder="1" applyAlignment="1">
      <alignment horizontal="center" vertical="center"/>
    </xf>
    <xf numFmtId="0" fontId="23" fillId="0" borderId="2" xfId="0" applyFont="1" applyBorder="1" applyAlignment="1">
      <alignment horizontal="center" vertical="center"/>
    </xf>
    <xf numFmtId="0" fontId="23" fillId="0" borderId="6" xfId="0" applyFont="1" applyBorder="1" applyAlignment="1">
      <alignment horizontal="center" vertical="center"/>
    </xf>
    <xf numFmtId="0" fontId="23" fillId="0" borderId="3" xfId="0" applyFont="1" applyBorder="1" applyAlignment="1">
      <alignment horizontal="center" vertical="center"/>
    </xf>
    <xf numFmtId="164" fontId="23" fillId="0" borderId="2" xfId="0" applyNumberFormat="1" applyFont="1" applyFill="1" applyBorder="1" applyAlignment="1">
      <alignment horizontal="center" vertical="center" wrapText="1"/>
    </xf>
    <xf numFmtId="164" fontId="23" fillId="0" borderId="6" xfId="0" applyNumberFormat="1" applyFont="1" applyFill="1" applyBorder="1" applyAlignment="1">
      <alignment horizontal="center" vertical="center" wrapText="1"/>
    </xf>
    <xf numFmtId="164" fontId="23" fillId="0" borderId="3" xfId="0" applyNumberFormat="1" applyFont="1" applyFill="1" applyBorder="1" applyAlignment="1">
      <alignment horizontal="center" vertical="center" wrapText="1"/>
    </xf>
    <xf numFmtId="164" fontId="23" fillId="0" borderId="2" xfId="0" applyNumberFormat="1" applyFont="1" applyBorder="1" applyAlignment="1">
      <alignment horizontal="center" vertical="center"/>
    </xf>
    <xf numFmtId="164" fontId="23" fillId="0" borderId="6" xfId="0" applyNumberFormat="1" applyFont="1" applyBorder="1" applyAlignment="1">
      <alignment horizontal="center" vertical="center"/>
    </xf>
    <xf numFmtId="164" fontId="23" fillId="0" borderId="3" xfId="0" applyNumberFormat="1" applyFont="1" applyBorder="1" applyAlignment="1">
      <alignment horizontal="center" vertical="center"/>
    </xf>
    <xf numFmtId="0" fontId="23" fillId="0" borderId="2"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3" xfId="0" applyFont="1" applyBorder="1" applyAlignment="1">
      <alignment horizontal="center" vertical="center" wrapText="1"/>
    </xf>
    <xf numFmtId="164" fontId="23" fillId="0" borderId="53" xfId="0" applyNumberFormat="1" applyFont="1" applyBorder="1" applyAlignment="1">
      <alignment horizontal="center" vertical="center"/>
    </xf>
    <xf numFmtId="164" fontId="23" fillId="0" borderId="15" xfId="0" applyNumberFormat="1" applyFont="1" applyBorder="1" applyAlignment="1">
      <alignment horizontal="center" vertical="center"/>
    </xf>
    <xf numFmtId="164" fontId="23" fillId="0" borderId="18" xfId="0" applyNumberFormat="1" applyFont="1" applyBorder="1" applyAlignment="1">
      <alignment horizontal="center" vertical="center"/>
    </xf>
    <xf numFmtId="164" fontId="23" fillId="6" borderId="53" xfId="0" applyNumberFormat="1" applyFont="1" applyFill="1" applyBorder="1" applyAlignment="1">
      <alignment horizontal="center" vertical="center" wrapText="1"/>
    </xf>
    <xf numFmtId="164" fontId="23" fillId="6" borderId="15" xfId="0" applyNumberFormat="1" applyFont="1" applyFill="1" applyBorder="1" applyAlignment="1">
      <alignment horizontal="center" vertical="center" wrapText="1"/>
    </xf>
    <xf numFmtId="164" fontId="23" fillId="6" borderId="18" xfId="0" applyNumberFormat="1" applyFont="1" applyFill="1" applyBorder="1" applyAlignment="1">
      <alignment horizontal="center" vertical="center" wrapText="1"/>
    </xf>
    <xf numFmtId="0" fontId="23" fillId="0" borderId="53" xfId="0" applyFont="1" applyBorder="1" applyAlignment="1">
      <alignment horizontal="center" vertical="center"/>
    </xf>
    <xf numFmtId="0" fontId="23" fillId="0" borderId="15" xfId="0" applyFont="1" applyBorder="1" applyAlignment="1">
      <alignment horizontal="center" vertical="center"/>
    </xf>
    <xf numFmtId="0" fontId="23" fillId="0" borderId="18" xfId="0" applyFont="1" applyBorder="1" applyAlignment="1">
      <alignment horizontal="center" vertical="center"/>
    </xf>
    <xf numFmtId="1" fontId="23" fillId="0" borderId="52" xfId="0" applyNumberFormat="1" applyFont="1" applyBorder="1" applyAlignment="1">
      <alignment horizontal="center" vertical="center"/>
    </xf>
    <xf numFmtId="1" fontId="23" fillId="0" borderId="56" xfId="0" applyNumberFormat="1" applyFont="1" applyBorder="1" applyAlignment="1">
      <alignment horizontal="center" vertical="center"/>
    </xf>
    <xf numFmtId="1" fontId="23" fillId="0" borderId="55" xfId="0" applyNumberFormat="1" applyFont="1" applyBorder="1" applyAlignment="1">
      <alignment horizontal="center" vertical="center"/>
    </xf>
    <xf numFmtId="0" fontId="23" fillId="0" borderId="16" xfId="0" applyFont="1" applyBorder="1" applyAlignment="1">
      <alignment horizontal="center" vertical="center" wrapText="1"/>
    </xf>
    <xf numFmtId="0" fontId="23" fillId="0" borderId="13" xfId="0" applyFont="1" applyBorder="1" applyAlignment="1">
      <alignment horizontal="center" vertical="center" wrapText="1"/>
    </xf>
    <xf numFmtId="164" fontId="23" fillId="6" borderId="2" xfId="0" applyNumberFormat="1" applyFont="1" applyFill="1" applyBorder="1" applyAlignment="1">
      <alignment horizontal="center" vertical="center" wrapText="1"/>
    </xf>
    <xf numFmtId="164" fontId="23" fillId="6" borderId="6" xfId="0" applyNumberFormat="1" applyFont="1" applyFill="1" applyBorder="1" applyAlignment="1">
      <alignment horizontal="center" vertical="center" wrapText="1"/>
    </xf>
    <xf numFmtId="164" fontId="23" fillId="6" borderId="3" xfId="0" applyNumberFormat="1" applyFont="1" applyFill="1" applyBorder="1" applyAlignment="1">
      <alignment horizontal="center" vertical="center" wrapText="1"/>
    </xf>
    <xf numFmtId="1" fontId="23" fillId="9" borderId="2" xfId="0" applyNumberFormat="1" applyFont="1" applyFill="1" applyBorder="1" applyAlignment="1">
      <alignment horizontal="center" vertical="center"/>
    </xf>
    <xf numFmtId="1" fontId="23" fillId="9" borderId="6" xfId="0" applyNumberFormat="1" applyFont="1" applyFill="1" applyBorder="1" applyAlignment="1">
      <alignment horizontal="center" vertical="center"/>
    </xf>
    <xf numFmtId="1" fontId="23" fillId="9" borderId="3" xfId="0" applyNumberFormat="1" applyFont="1" applyFill="1" applyBorder="1" applyAlignment="1">
      <alignment horizontal="center" vertical="center"/>
    </xf>
    <xf numFmtId="0" fontId="24" fillId="9" borderId="2" xfId="0" applyFont="1" applyFill="1" applyBorder="1" applyAlignment="1">
      <alignment horizontal="center" vertical="center"/>
    </xf>
    <xf numFmtId="0" fontId="23" fillId="0" borderId="36" xfId="0" applyFont="1" applyBorder="1" applyAlignment="1">
      <alignment horizontal="center" vertical="center" wrapText="1"/>
    </xf>
    <xf numFmtId="164" fontId="23" fillId="0" borderId="16" xfId="0" applyNumberFormat="1" applyFont="1" applyBorder="1" applyAlignment="1">
      <alignment horizontal="center" vertical="center"/>
    </xf>
    <xf numFmtId="164" fontId="23" fillId="0" borderId="13" xfId="0" applyNumberFormat="1" applyFont="1" applyBorder="1" applyAlignment="1">
      <alignment horizontal="center" vertical="center"/>
    </xf>
    <xf numFmtId="0" fontId="24" fillId="9" borderId="2" xfId="0" applyFont="1" applyFill="1" applyBorder="1" applyAlignment="1">
      <alignment horizontal="center" vertical="center" wrapText="1"/>
    </xf>
    <xf numFmtId="0" fontId="3" fillId="0" borderId="15" xfId="0" applyFont="1" applyBorder="1" applyAlignment="1">
      <alignment horizontal="center" vertical="center"/>
    </xf>
    <xf numFmtId="0" fontId="3" fillId="7" borderId="2" xfId="0" applyFont="1" applyFill="1" applyBorder="1" applyAlignment="1">
      <alignment horizontal="center" vertical="center" wrapText="1"/>
    </xf>
    <xf numFmtId="0" fontId="3" fillId="7" borderId="6"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0" borderId="16" xfId="0" applyFont="1" applyBorder="1" applyAlignment="1">
      <alignment horizontal="center" vertical="center"/>
    </xf>
    <xf numFmtId="0" fontId="3" fillId="0" borderId="13" xfId="0" applyFont="1" applyBorder="1" applyAlignment="1">
      <alignment horizontal="center" vertical="center"/>
    </xf>
    <xf numFmtId="164" fontId="9" fillId="7" borderId="5" xfId="0" applyNumberFormat="1" applyFont="1" applyFill="1" applyBorder="1" applyAlignment="1">
      <alignment horizontal="center" vertical="center" wrapText="1"/>
    </xf>
    <xf numFmtId="1" fontId="3" fillId="0" borderId="8" xfId="0" applyNumberFormat="1" applyFont="1" applyBorder="1" applyAlignment="1">
      <alignment horizontal="center" vertical="center"/>
    </xf>
    <xf numFmtId="1" fontId="3" fillId="0" borderId="10" xfId="0" applyNumberFormat="1" applyFont="1" applyBorder="1" applyAlignment="1">
      <alignment horizontal="center" vertical="center"/>
    </xf>
    <xf numFmtId="1" fontId="3" fillId="0" borderId="12" xfId="0" applyNumberFormat="1" applyFont="1" applyBorder="1" applyAlignment="1">
      <alignment horizontal="center" vertical="center"/>
    </xf>
    <xf numFmtId="0" fontId="3" fillId="0" borderId="8" xfId="0" applyFont="1" applyBorder="1" applyAlignment="1">
      <alignment horizontal="left" vertical="center"/>
    </xf>
    <xf numFmtId="0" fontId="3" fillId="0" borderId="10" xfId="0" applyFont="1" applyBorder="1" applyAlignment="1">
      <alignment horizontal="left" vertical="center"/>
    </xf>
    <xf numFmtId="0" fontId="3" fillId="0" borderId="12" xfId="0" applyFont="1" applyBorder="1" applyAlignment="1">
      <alignment horizontal="left" vertical="center"/>
    </xf>
    <xf numFmtId="0" fontId="4" fillId="7" borderId="8" xfId="0" applyFont="1" applyFill="1" applyBorder="1" applyAlignment="1">
      <alignment horizontal="center" vertical="center" wrapText="1"/>
    </xf>
    <xf numFmtId="0" fontId="4" fillId="7" borderId="10" xfId="0" applyFont="1" applyFill="1" applyBorder="1" applyAlignment="1">
      <alignment horizontal="center" vertical="center" wrapText="1"/>
    </xf>
    <xf numFmtId="0" fontId="4" fillId="7" borderId="12" xfId="0" applyFont="1" applyFill="1" applyBorder="1" applyAlignment="1">
      <alignment horizontal="center" vertical="center" wrapText="1"/>
    </xf>
    <xf numFmtId="164" fontId="3" fillId="0" borderId="8" xfId="0" applyNumberFormat="1" applyFont="1" applyBorder="1" applyAlignment="1">
      <alignment horizontal="center" vertical="center"/>
    </xf>
    <xf numFmtId="164" fontId="3" fillId="0" borderId="10" xfId="0" applyNumberFormat="1" applyFont="1" applyBorder="1" applyAlignment="1">
      <alignment horizontal="center" vertical="center"/>
    </xf>
    <xf numFmtId="164" fontId="3" fillId="0" borderId="12" xfId="0" applyNumberFormat="1" applyFont="1" applyBorder="1" applyAlignment="1">
      <alignment horizontal="center" vertical="center"/>
    </xf>
    <xf numFmtId="1" fontId="3" fillId="0" borderId="6" xfId="0" applyNumberFormat="1" applyFont="1" applyBorder="1" applyAlignment="1">
      <alignment horizontal="center" vertical="center"/>
    </xf>
    <xf numFmtId="0" fontId="3" fillId="0" borderId="6" xfId="0" applyFont="1" applyBorder="1" applyAlignment="1">
      <alignment horizontal="left" vertical="center"/>
    </xf>
    <xf numFmtId="164" fontId="4" fillId="0" borderId="6" xfId="0" applyNumberFormat="1" applyFont="1" applyFill="1" applyBorder="1" applyAlignment="1">
      <alignment horizontal="center" vertical="center" wrapText="1"/>
    </xf>
    <xf numFmtId="0" fontId="3" fillId="0" borderId="6" xfId="0" applyFont="1" applyBorder="1" applyAlignment="1">
      <alignment vertical="center" wrapText="1"/>
    </xf>
    <xf numFmtId="0" fontId="9" fillId="0" borderId="16" xfId="0" applyFont="1" applyBorder="1" applyAlignment="1">
      <alignment vertical="center" wrapText="1"/>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6" xfId="0" applyFont="1" applyBorder="1" applyAlignment="1">
      <alignment vertical="center" wrapText="1"/>
    </xf>
    <xf numFmtId="0" fontId="9" fillId="0" borderId="3" xfId="0" applyFont="1" applyBorder="1" applyAlignment="1">
      <alignment vertical="center" wrapText="1"/>
    </xf>
    <xf numFmtId="0" fontId="9" fillId="0" borderId="9" xfId="0" applyFont="1" applyBorder="1" applyAlignment="1">
      <alignment vertical="center" wrapText="1"/>
    </xf>
    <xf numFmtId="0" fontId="9" fillId="0" borderId="14" xfId="0" applyFont="1" applyBorder="1" applyAlignment="1">
      <alignment vertical="center" wrapText="1"/>
    </xf>
    <xf numFmtId="1" fontId="3" fillId="0" borderId="2" xfId="0" applyNumberFormat="1" applyFont="1" applyBorder="1" applyAlignment="1">
      <alignment horizontal="center" vertical="center"/>
    </xf>
    <xf numFmtId="0" fontId="3" fillId="0" borderId="2" xfId="0" applyFont="1" applyBorder="1" applyAlignment="1">
      <alignment horizontal="left" vertical="center"/>
    </xf>
    <xf numFmtId="164" fontId="4" fillId="0" borderId="2" xfId="0" applyNumberFormat="1" applyFont="1" applyFill="1" applyBorder="1" applyAlignment="1">
      <alignment horizontal="center" vertical="center" wrapText="1"/>
    </xf>
    <xf numFmtId="0" fontId="3" fillId="0" borderId="2" xfId="0" applyFont="1" applyBorder="1" applyAlignment="1">
      <alignment vertical="center" wrapText="1"/>
    </xf>
    <xf numFmtId="1" fontId="3" fillId="0" borderId="3" xfId="0" applyNumberFormat="1" applyFont="1" applyBorder="1" applyAlignment="1">
      <alignment horizontal="center" vertical="center"/>
    </xf>
    <xf numFmtId="0" fontId="3" fillId="0" borderId="3" xfId="0" applyFont="1" applyBorder="1" applyAlignment="1">
      <alignment horizontal="left" vertical="center"/>
    </xf>
    <xf numFmtId="164" fontId="4" fillId="0" borderId="3" xfId="0" applyNumberFormat="1" applyFont="1" applyFill="1" applyBorder="1" applyAlignment="1">
      <alignment horizontal="center" vertical="center" wrapText="1"/>
    </xf>
    <xf numFmtId="0" fontId="3" fillId="0" borderId="3" xfId="0" applyFont="1" applyBorder="1" applyAlignment="1">
      <alignment vertical="center" wrapText="1"/>
    </xf>
    <xf numFmtId="0" fontId="23" fillId="0" borderId="6" xfId="0" applyFont="1" applyBorder="1" applyAlignment="1">
      <alignment horizontal="left" vertical="center" wrapText="1"/>
    </xf>
    <xf numFmtId="0" fontId="23" fillId="0" borderId="3" xfId="0" applyFont="1" applyBorder="1" applyAlignment="1">
      <alignment horizontal="left" vertical="center" wrapText="1"/>
    </xf>
    <xf numFmtId="0" fontId="23" fillId="0" borderId="2" xfId="0" applyFont="1" applyBorder="1" applyAlignment="1">
      <alignment horizontal="left" vertical="center" wrapText="1"/>
    </xf>
    <xf numFmtId="0" fontId="23" fillId="0" borderId="2" xfId="0" applyFont="1" applyBorder="1" applyAlignment="1">
      <alignment vertical="center" wrapText="1"/>
    </xf>
    <xf numFmtId="0" fontId="23" fillId="0" borderId="6" xfId="0" applyFont="1" applyBorder="1" applyAlignment="1">
      <alignment vertical="center" wrapText="1"/>
    </xf>
    <xf numFmtId="0" fontId="23" fillId="0" borderId="3" xfId="0" applyFont="1" applyBorder="1" applyAlignment="1">
      <alignment vertical="center" wrapText="1"/>
    </xf>
    <xf numFmtId="164" fontId="24" fillId="6" borderId="2" xfId="0" applyNumberFormat="1" applyFont="1" applyFill="1" applyBorder="1" applyAlignment="1">
      <alignment horizontal="center" vertical="center" wrapText="1"/>
    </xf>
    <xf numFmtId="164" fontId="24" fillId="6" borderId="3" xfId="0" applyNumberFormat="1" applyFont="1" applyFill="1" applyBorder="1" applyAlignment="1">
      <alignment horizontal="center" vertical="center" wrapText="1"/>
    </xf>
    <xf numFmtId="164" fontId="24" fillId="0" borderId="2" xfId="0" applyNumberFormat="1" applyFont="1" applyFill="1" applyBorder="1" applyAlignment="1">
      <alignment horizontal="center" vertical="center" wrapText="1"/>
    </xf>
    <xf numFmtId="164" fontId="24" fillId="0" borderId="6" xfId="0" applyNumberFormat="1" applyFont="1" applyFill="1" applyBorder="1" applyAlignment="1">
      <alignment horizontal="center" vertical="center" wrapText="1"/>
    </xf>
    <xf numFmtId="164" fontId="24" fillId="0" borderId="3" xfId="0" applyNumberFormat="1" applyFont="1" applyFill="1" applyBorder="1" applyAlignment="1">
      <alignment horizontal="center" vertical="center" wrapText="1"/>
    </xf>
    <xf numFmtId="0" fontId="23" fillId="0" borderId="16" xfId="0" applyFont="1" applyBorder="1" applyAlignment="1">
      <alignment horizontal="left" vertical="center" wrapText="1"/>
    </xf>
    <xf numFmtId="0" fontId="23" fillId="0" borderId="13" xfId="0" applyFont="1" applyBorder="1" applyAlignment="1">
      <alignment horizontal="left" vertical="center" wrapText="1"/>
    </xf>
    <xf numFmtId="164" fontId="23" fillId="0" borderId="36" xfId="0" applyNumberFormat="1" applyFont="1" applyBorder="1" applyAlignment="1">
      <alignment horizontal="center" vertical="center"/>
    </xf>
    <xf numFmtId="164" fontId="23" fillId="7" borderId="2" xfId="0" applyNumberFormat="1" applyFont="1" applyFill="1" applyBorder="1" applyAlignment="1">
      <alignment horizontal="center" vertical="center"/>
    </xf>
    <xf numFmtId="164" fontId="23" fillId="7" borderId="6" xfId="0" applyNumberFormat="1" applyFont="1" applyFill="1" applyBorder="1" applyAlignment="1">
      <alignment horizontal="center" vertical="center"/>
    </xf>
    <xf numFmtId="164" fontId="23" fillId="7" borderId="3" xfId="0" applyNumberFormat="1" applyFont="1" applyFill="1" applyBorder="1" applyAlignment="1">
      <alignment horizontal="center" vertical="center"/>
    </xf>
    <xf numFmtId="0" fontId="23" fillId="15" borderId="53" xfId="0" applyFont="1" applyFill="1" applyBorder="1" applyAlignment="1">
      <alignment horizontal="center" vertical="center" wrapText="1"/>
    </xf>
    <xf numFmtId="164" fontId="23" fillId="0" borderId="53" xfId="0" applyNumberFormat="1" applyFont="1" applyFill="1" applyBorder="1" applyAlignment="1">
      <alignment horizontal="center" vertical="center" wrapText="1"/>
    </xf>
    <xf numFmtId="164" fontId="23" fillId="0" borderId="15" xfId="0" applyNumberFormat="1" applyFont="1" applyFill="1" applyBorder="1" applyAlignment="1">
      <alignment horizontal="center" vertical="center" wrapText="1"/>
    </xf>
    <xf numFmtId="164" fontId="23" fillId="0" borderId="18" xfId="0" applyNumberFormat="1" applyFont="1" applyFill="1" applyBorder="1" applyAlignment="1">
      <alignment horizontal="center" vertical="center" wrapText="1"/>
    </xf>
    <xf numFmtId="0" fontId="23" fillId="7" borderId="62" xfId="0" applyFont="1" applyFill="1" applyBorder="1" applyAlignment="1">
      <alignment horizontal="center" vertical="center"/>
    </xf>
    <xf numFmtId="0" fontId="23" fillId="7" borderId="57" xfId="0" applyFont="1" applyFill="1" applyBorder="1" applyAlignment="1">
      <alignment horizontal="center" vertical="center"/>
    </xf>
    <xf numFmtId="0" fontId="23" fillId="7" borderId="59" xfId="0" applyFont="1" applyFill="1" applyBorder="1" applyAlignment="1">
      <alignment horizontal="center" vertical="center"/>
    </xf>
    <xf numFmtId="164" fontId="23" fillId="7" borderId="2" xfId="0" applyNumberFormat="1" applyFont="1" applyFill="1" applyBorder="1" applyAlignment="1">
      <alignment horizontal="center" vertical="center" wrapText="1"/>
    </xf>
    <xf numFmtId="164" fontId="23" fillId="7" borderId="6" xfId="0" applyNumberFormat="1" applyFont="1" applyFill="1" applyBorder="1" applyAlignment="1">
      <alignment horizontal="center" vertical="center" wrapText="1"/>
    </xf>
    <xf numFmtId="164" fontId="23" fillId="7" borderId="3" xfId="0" applyNumberFormat="1" applyFont="1" applyFill="1" applyBorder="1" applyAlignment="1">
      <alignment horizontal="center" vertical="center" wrapText="1"/>
    </xf>
    <xf numFmtId="0" fontId="2" fillId="6" borderId="49" xfId="0" applyFont="1" applyFill="1" applyBorder="1" applyAlignment="1">
      <alignment horizontal="center" vertical="center"/>
    </xf>
    <xf numFmtId="164" fontId="3" fillId="6" borderId="2" xfId="0" applyNumberFormat="1" applyFont="1" applyFill="1" applyBorder="1" applyAlignment="1">
      <alignment horizontal="center" vertical="center"/>
    </xf>
    <xf numFmtId="164" fontId="3" fillId="6" borderId="6" xfId="0" applyNumberFormat="1" applyFont="1" applyFill="1" applyBorder="1" applyAlignment="1">
      <alignment horizontal="center" vertical="center"/>
    </xf>
    <xf numFmtId="164" fontId="3" fillId="6" borderId="7" xfId="0" applyNumberFormat="1" applyFont="1" applyFill="1" applyBorder="1" applyAlignment="1">
      <alignment horizontal="center" vertical="center"/>
    </xf>
    <xf numFmtId="0" fontId="9" fillId="13" borderId="2" xfId="0" applyFont="1" applyFill="1" applyBorder="1" applyAlignment="1">
      <alignment horizontal="center" vertical="center" wrapText="1"/>
    </xf>
    <xf numFmtId="0" fontId="9" fillId="13" borderId="6"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3" fillId="0" borderId="51" xfId="0" applyFont="1" applyBorder="1" applyAlignment="1">
      <alignment horizontal="center" vertical="center"/>
    </xf>
    <xf numFmtId="0" fontId="3" fillId="0" borderId="35" xfId="0" applyFont="1" applyBorder="1" applyAlignment="1">
      <alignment horizontal="center" vertical="center"/>
    </xf>
    <xf numFmtId="164" fontId="3" fillId="0" borderId="51" xfId="0" applyNumberFormat="1" applyFont="1" applyBorder="1" applyAlignment="1">
      <alignment horizontal="center" vertical="center"/>
    </xf>
    <xf numFmtId="164" fontId="3" fillId="0" borderId="15" xfId="0" applyNumberFormat="1" applyFont="1" applyBorder="1" applyAlignment="1">
      <alignment horizontal="center" vertical="center"/>
    </xf>
    <xf numFmtId="164" fontId="3" fillId="0" borderId="35" xfId="0" applyNumberFormat="1" applyFont="1" applyBorder="1" applyAlignment="1">
      <alignment horizontal="center" vertical="center"/>
    </xf>
    <xf numFmtId="0" fontId="3" fillId="6" borderId="51" xfId="0" applyFont="1" applyFill="1" applyBorder="1" applyAlignment="1">
      <alignment horizontal="center" vertical="center"/>
    </xf>
    <xf numFmtId="0" fontId="3" fillId="6" borderId="15" xfId="0" applyFont="1" applyFill="1" applyBorder="1" applyAlignment="1">
      <alignment horizontal="center" vertical="center"/>
    </xf>
    <xf numFmtId="0" fontId="3" fillId="6" borderId="35" xfId="0" applyFont="1" applyFill="1" applyBorder="1" applyAlignment="1">
      <alignment horizontal="center" vertical="center"/>
    </xf>
    <xf numFmtId="167" fontId="3" fillId="6" borderId="2" xfId="1" applyNumberFormat="1" applyFont="1" applyFill="1" applyBorder="1" applyAlignment="1">
      <alignment horizontal="center" vertical="center"/>
    </xf>
    <xf numFmtId="167" fontId="3" fillId="6" borderId="3" xfId="1" applyNumberFormat="1" applyFont="1" applyFill="1" applyBorder="1" applyAlignment="1">
      <alignment horizontal="center" vertical="center"/>
    </xf>
    <xf numFmtId="0" fontId="3" fillId="0" borderId="2" xfId="0" applyFont="1" applyFill="1" applyBorder="1" applyAlignment="1">
      <alignment horizontal="center" vertical="center"/>
    </xf>
    <xf numFmtId="0" fontId="3" fillId="0" borderId="6" xfId="0" applyFont="1" applyFill="1" applyBorder="1" applyAlignment="1">
      <alignment horizontal="center" vertical="center"/>
    </xf>
    <xf numFmtId="164" fontId="3" fillId="6" borderId="2" xfId="0" applyNumberFormat="1" applyFont="1" applyFill="1" applyBorder="1" applyAlignment="1">
      <alignment horizontal="center" vertical="center" wrapText="1"/>
    </xf>
    <xf numFmtId="164" fontId="3" fillId="6" borderId="6" xfId="0" applyNumberFormat="1" applyFont="1" applyFill="1" applyBorder="1" applyAlignment="1">
      <alignment horizontal="center" vertical="center" wrapText="1"/>
    </xf>
    <xf numFmtId="164" fontId="3" fillId="0" borderId="2" xfId="0" applyNumberFormat="1" applyFont="1" applyBorder="1" applyAlignment="1">
      <alignment horizontal="center" vertical="center" wrapText="1"/>
    </xf>
    <xf numFmtId="164" fontId="3" fillId="0" borderId="3" xfId="0" applyNumberFormat="1" applyFont="1" applyBorder="1" applyAlignment="1">
      <alignment horizontal="center" vertical="center" wrapText="1"/>
    </xf>
    <xf numFmtId="0" fontId="3" fillId="0" borderId="3" xfId="0" applyFont="1" applyBorder="1" applyAlignment="1">
      <alignment horizontal="center" vertical="center" wrapText="1"/>
    </xf>
    <xf numFmtId="164" fontId="3" fillId="0" borderId="6" xfId="0" applyNumberFormat="1" applyFont="1" applyBorder="1" applyAlignment="1">
      <alignment horizontal="center" vertical="center" wrapText="1"/>
    </xf>
    <xf numFmtId="0" fontId="3" fillId="14" borderId="2" xfId="0" applyFont="1" applyFill="1" applyBorder="1" applyAlignment="1">
      <alignment horizontal="center" vertical="center" wrapText="1"/>
    </xf>
    <xf numFmtId="0" fontId="3" fillId="14" borderId="6"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6" xfId="0" applyFont="1" applyFill="1" applyBorder="1" applyAlignment="1">
      <alignment horizontal="center" vertical="center" wrapText="1"/>
    </xf>
    <xf numFmtId="164" fontId="3" fillId="0" borderId="53" xfId="0" applyNumberFormat="1" applyFont="1" applyBorder="1" applyAlignment="1">
      <alignment horizontal="center" vertical="center"/>
    </xf>
    <xf numFmtId="164" fontId="3" fillId="0" borderId="65" xfId="0" applyNumberFormat="1" applyFont="1" applyBorder="1" applyAlignment="1">
      <alignment horizontal="center" vertical="center"/>
    </xf>
    <xf numFmtId="164" fontId="3" fillId="6" borderId="54" xfId="0" applyNumberFormat="1" applyFont="1" applyFill="1" applyBorder="1" applyAlignment="1">
      <alignment horizontal="center" vertical="center" wrapText="1"/>
    </xf>
    <xf numFmtId="164" fontId="3" fillId="6" borderId="67" xfId="0" applyNumberFormat="1" applyFont="1" applyFill="1" applyBorder="1" applyAlignment="1">
      <alignment horizontal="center" vertical="center" wrapText="1"/>
    </xf>
    <xf numFmtId="0" fontId="3" fillId="0" borderId="52" xfId="0" applyFont="1" applyBorder="1" applyAlignment="1">
      <alignment horizontal="center" vertical="center"/>
    </xf>
    <xf numFmtId="0" fontId="3" fillId="0" borderId="66" xfId="0" applyFont="1" applyBorder="1" applyAlignment="1">
      <alignment horizontal="center" vertical="center"/>
    </xf>
    <xf numFmtId="164" fontId="3" fillId="6" borderId="52" xfId="0" applyNumberFormat="1" applyFont="1" applyFill="1" applyBorder="1" applyAlignment="1">
      <alignment horizontal="center" vertical="center"/>
    </xf>
    <xf numFmtId="164" fontId="3" fillId="6" borderId="66" xfId="0" applyNumberFormat="1" applyFont="1" applyFill="1" applyBorder="1" applyAlignment="1">
      <alignment horizontal="center" vertical="center"/>
    </xf>
    <xf numFmtId="0" fontId="3" fillId="0" borderId="53" xfId="0" applyFont="1" applyBorder="1" applyAlignment="1">
      <alignment horizontal="center" vertical="center" wrapText="1"/>
    </xf>
    <xf numFmtId="0" fontId="3" fillId="0" borderId="65" xfId="0" applyFont="1" applyBorder="1" applyAlignment="1">
      <alignment horizontal="center" vertical="center" wrapText="1"/>
    </xf>
    <xf numFmtId="164" fontId="3" fillId="6" borderId="53" xfId="0" applyNumberFormat="1" applyFont="1" applyFill="1" applyBorder="1" applyAlignment="1">
      <alignment horizontal="center" vertical="center" wrapText="1"/>
    </xf>
    <xf numFmtId="164" fontId="3" fillId="6" borderId="65" xfId="0" applyNumberFormat="1" applyFont="1" applyFill="1" applyBorder="1" applyAlignment="1">
      <alignment horizontal="center" vertical="center" wrapText="1"/>
    </xf>
    <xf numFmtId="0" fontId="3" fillId="0" borderId="53" xfId="0" applyFont="1" applyBorder="1" applyAlignment="1">
      <alignment horizontal="center" vertical="center"/>
    </xf>
    <xf numFmtId="0" fontId="3" fillId="0" borderId="65" xfId="0" applyFont="1" applyBorder="1" applyAlignment="1">
      <alignment horizontal="center" vertical="center"/>
    </xf>
    <xf numFmtId="0" fontId="3" fillId="0" borderId="29" xfId="0" applyFont="1" applyBorder="1" applyAlignment="1">
      <alignment horizontal="center" vertical="center"/>
    </xf>
    <xf numFmtId="164" fontId="3" fillId="0" borderId="29" xfId="0" applyNumberFormat="1" applyFont="1" applyBorder="1" applyAlignment="1">
      <alignment horizontal="center" vertical="center" wrapText="1"/>
    </xf>
    <xf numFmtId="164" fontId="3" fillId="0" borderId="7" xfId="0" applyNumberFormat="1" applyFont="1" applyBorder="1" applyAlignment="1">
      <alignment horizontal="center" vertical="center" wrapText="1"/>
    </xf>
    <xf numFmtId="164" fontId="3" fillId="0" borderId="29" xfId="0" applyNumberFormat="1" applyFont="1" applyBorder="1" applyAlignment="1">
      <alignment horizontal="center" vertical="center"/>
    </xf>
    <xf numFmtId="0" fontId="3" fillId="8" borderId="29" xfId="0" applyFont="1" applyFill="1" applyBorder="1" applyAlignment="1">
      <alignment horizontal="center" vertical="center"/>
    </xf>
    <xf numFmtId="0" fontId="3" fillId="8" borderId="6" xfId="0" applyFont="1" applyFill="1" applyBorder="1" applyAlignment="1">
      <alignment horizontal="center" vertical="center"/>
    </xf>
    <xf numFmtId="0" fontId="3" fillId="8" borderId="7" xfId="0" applyFont="1" applyFill="1" applyBorder="1" applyAlignment="1">
      <alignment horizontal="center" vertical="center"/>
    </xf>
    <xf numFmtId="164" fontId="3" fillId="8" borderId="29" xfId="0" applyNumberFormat="1" applyFont="1" applyFill="1" applyBorder="1" applyAlignment="1">
      <alignment horizontal="center" vertical="center" wrapText="1"/>
    </xf>
    <xf numFmtId="164" fontId="3" fillId="8" borderId="6" xfId="0" applyNumberFormat="1" applyFont="1" applyFill="1" applyBorder="1" applyAlignment="1">
      <alignment horizontal="center" vertical="center" wrapText="1"/>
    </xf>
    <xf numFmtId="164" fontId="3" fillId="8" borderId="7" xfId="0" applyNumberFormat="1" applyFont="1" applyFill="1" applyBorder="1" applyAlignment="1">
      <alignment horizontal="center" vertical="center" wrapText="1"/>
    </xf>
    <xf numFmtId="164" fontId="3" fillId="8" borderId="29" xfId="0" applyNumberFormat="1" applyFont="1" applyFill="1" applyBorder="1" applyAlignment="1">
      <alignment horizontal="center" vertical="center"/>
    </xf>
    <xf numFmtId="164" fontId="3" fillId="8" borderId="6" xfId="0" applyNumberFormat="1" applyFont="1" applyFill="1" applyBorder="1" applyAlignment="1">
      <alignment horizontal="center" vertical="center"/>
    </xf>
    <xf numFmtId="164" fontId="3" fillId="8" borderId="7" xfId="0" applyNumberFormat="1" applyFont="1" applyFill="1" applyBorder="1" applyAlignment="1">
      <alignment horizontal="center" vertical="center"/>
    </xf>
    <xf numFmtId="0" fontId="20" fillId="0" borderId="91" xfId="0" applyFont="1" applyFill="1" applyBorder="1" applyAlignment="1">
      <alignment horizontal="center" vertical="center" wrapText="1"/>
    </xf>
    <xf numFmtId="0" fontId="20" fillId="0" borderId="6" xfId="0" applyFont="1" applyFill="1" applyBorder="1" applyAlignment="1">
      <alignment horizontal="center" vertical="center" wrapText="1"/>
    </xf>
    <xf numFmtId="0" fontId="20" fillId="0" borderId="7" xfId="0" applyFont="1" applyFill="1" applyBorder="1" applyAlignment="1">
      <alignment horizontal="center" vertical="center" wrapText="1"/>
    </xf>
    <xf numFmtId="0" fontId="54" fillId="0" borderId="0" xfId="0" applyFont="1" applyFill="1" applyBorder="1" applyAlignment="1">
      <alignment vertical="center"/>
    </xf>
    <xf numFmtId="0" fontId="68" fillId="0" borderId="110" xfId="0" applyFont="1" applyFill="1" applyBorder="1" applyAlignment="1">
      <alignment vertical="center"/>
    </xf>
  </cellXfs>
  <cellStyles count="13">
    <cellStyle name="Comma" xfId="1" builtinId="3"/>
    <cellStyle name="Comma 2" xfId="5"/>
    <cellStyle name="Comma 3" xfId="7"/>
    <cellStyle name="Currency" xfId="9" builtinId="4"/>
    <cellStyle name="Normal" xfId="0" builtinId="0"/>
    <cellStyle name="Normal 2" xfId="2"/>
    <cellStyle name="Normal 2 2" xfId="4"/>
    <cellStyle name="Normal 2 3" xfId="8"/>
    <cellStyle name="Normal 2 4" xfId="12"/>
    <cellStyle name="Normal 3" xfId="3"/>
    <cellStyle name="Normal 5" xfId="6"/>
    <cellStyle name="Normal 6" xfId="11"/>
    <cellStyle name="Percent" xfId="10" builtinId="5"/>
  </cellStyles>
  <dxfs count="1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
      <font>
        <b/>
        <i val="0"/>
      </font>
    </dxf>
    <dxf>
      <font>
        <b val="0"/>
        <i val="0"/>
        <color rgb="FFFF0000"/>
      </font>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externalLink" Target="externalLinks/externalLink13.xml"/><Relationship Id="rId50" Type="http://schemas.openxmlformats.org/officeDocument/2006/relationships/externalLink" Target="externalLinks/externalLink16.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externalLink" Target="externalLinks/externalLink11.xml"/><Relationship Id="rId53" Type="http://schemas.openxmlformats.org/officeDocument/2006/relationships/externalLink" Target="externalLinks/externalLink19.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externalLink" Target="externalLinks/externalLink14.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externalLink" Target="externalLinks/externalLink7.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49" Type="http://schemas.openxmlformats.org/officeDocument/2006/relationships/externalLink" Target="externalLinks/externalLink15.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0.xml"/><Relationship Id="rId52" Type="http://schemas.openxmlformats.org/officeDocument/2006/relationships/externalLink" Target="externalLinks/externalLink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t>Approval</a:t>
            </a:r>
            <a:r>
              <a:rPr lang="en-US" sz="1600" b="1" baseline="0"/>
              <a:t> Rating</a:t>
            </a:r>
          </a:p>
          <a:p>
            <a:pPr>
              <a:defRPr sz="1600" b="1"/>
            </a:pPr>
            <a:r>
              <a:rPr lang="en-US" sz="1600" b="1" baseline="0"/>
              <a:t>FY2021</a:t>
            </a:r>
            <a:endParaRPr lang="en-US" sz="1600" b="1"/>
          </a:p>
        </c:rich>
      </c:tx>
      <c:layout>
        <c:manualLayout>
          <c:xMode val="edge"/>
          <c:yMode val="edge"/>
          <c:x val="0.351943965311939"/>
          <c:y val="1.156757490346312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7547715318226134"/>
          <c:y val="0.13436555375299811"/>
          <c:w val="0.79168651528784917"/>
          <c:h val="0.68050114209078338"/>
        </c:manualLayout>
      </c:layout>
      <c:barChart>
        <c:barDir val="col"/>
        <c:grouping val="clustered"/>
        <c:varyColors val="0"/>
        <c:ser>
          <c:idx val="0"/>
          <c:order val="0"/>
          <c:tx>
            <c:strRef>
              <c:f>'Stratification 1'!$B$34</c:f>
              <c:strCache>
                <c:ptCount val="1"/>
                <c:pt idx="0">
                  <c:v>Actual</c:v>
                </c:pt>
              </c:strCache>
            </c:strRef>
          </c:tx>
          <c:spPr>
            <a:gradFill>
              <a:gsLst>
                <a:gs pos="0">
                  <a:schemeClr val="accent1">
                    <a:lumMod val="5000"/>
                    <a:lumOff val="95000"/>
                  </a:schemeClr>
                </a:gs>
                <a:gs pos="60000">
                  <a:srgbClr val="0070C0"/>
                </a:gs>
              </a:gsLst>
              <a:lin ang="5400000" scaled="1"/>
            </a:gradFill>
            <a:ln>
              <a:solidFill>
                <a:schemeClr val="tx1"/>
              </a:solidFill>
            </a:ln>
            <a:effectLst/>
          </c:spPr>
          <c:invertIfNegative val="0"/>
          <c:dLbls>
            <c:dLbl>
              <c:idx val="0"/>
              <c:layout>
                <c:manualLayout>
                  <c:x val="0"/>
                  <c:y val="-4.627029961385254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B570-44E7-AEAC-9F7193A0E4AD}"/>
                </c:ext>
              </c:extLst>
            </c:dLbl>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'Stratification 1'!$C$32:$E$32</c:f>
              <c:strCache>
                <c:ptCount val="3"/>
                <c:pt idx="0">
                  <c:v>MY</c:v>
                </c:pt>
                <c:pt idx="1">
                  <c:v>MF</c:v>
                </c:pt>
                <c:pt idx="2">
                  <c:v>Total</c:v>
                </c:pt>
              </c:strCache>
            </c:strRef>
          </c:cat>
          <c:val>
            <c:numRef>
              <c:f>'Stratification 1'!$C$34:$E$34</c:f>
              <c:numCache>
                <c:formatCode>0.0%</c:formatCode>
                <c:ptCount val="3"/>
                <c:pt idx="0">
                  <c:v>0.86440677966101698</c:v>
                </c:pt>
                <c:pt idx="1">
                  <c:v>0.87037037037037035</c:v>
                </c:pt>
                <c:pt idx="2">
                  <c:v>0.86725663716814161</c:v>
                </c:pt>
              </c:numCache>
            </c:numRef>
          </c:val>
          <c:extLst>
            <c:ext xmlns:c16="http://schemas.microsoft.com/office/drawing/2014/chart" uri="{C3380CC4-5D6E-409C-BE32-E72D297353CC}">
              <c16:uniqueId val="{00000001-B570-44E7-AEAC-9F7193A0E4AD}"/>
            </c:ext>
          </c:extLst>
        </c:ser>
        <c:ser>
          <c:idx val="1"/>
          <c:order val="1"/>
          <c:tx>
            <c:strRef>
              <c:f>'Stratification 1'!$B$35</c:f>
              <c:strCache>
                <c:ptCount val="1"/>
                <c:pt idx="0">
                  <c:v>Remarks</c:v>
                </c:pt>
              </c:strCache>
            </c:strRef>
          </c:tx>
          <c:spPr>
            <a:pattFill prst="ltUpDiag">
              <a:fgClr>
                <a:srgbClr val="0070C0"/>
              </a:fgClr>
              <a:bgClr>
                <a:schemeClr val="bg1"/>
              </a:bgClr>
            </a:pattFill>
            <a:ln>
              <a:solidFill>
                <a:schemeClr val="tx1"/>
              </a:solidFill>
            </a:ln>
            <a:effectLst/>
          </c:spPr>
          <c:invertIfNegative val="0"/>
          <c:cat>
            <c:strRef>
              <c:f>'Stratification 1'!$C$32:$E$32</c:f>
              <c:strCache>
                <c:ptCount val="3"/>
                <c:pt idx="0">
                  <c:v>MY</c:v>
                </c:pt>
                <c:pt idx="1">
                  <c:v>MF</c:v>
                </c:pt>
                <c:pt idx="2">
                  <c:v>Total</c:v>
                </c:pt>
              </c:strCache>
            </c:strRef>
          </c:cat>
          <c:val>
            <c:numRef>
              <c:f>'Stratification 1'!$C$35:$D$35</c:f>
              <c:numCache>
                <c:formatCode>_(* #,##0_);_(* \(#,##0\);_(* "-"??_);_(@_)</c:formatCode>
                <c:ptCount val="2"/>
                <c:pt idx="0">
                  <c:v>0</c:v>
                </c:pt>
                <c:pt idx="1">
                  <c:v>0</c:v>
                </c:pt>
              </c:numCache>
            </c:numRef>
          </c:val>
          <c:extLst>
            <c:ext xmlns:c16="http://schemas.microsoft.com/office/drawing/2014/chart" uri="{C3380CC4-5D6E-409C-BE32-E72D297353CC}">
              <c16:uniqueId val="{00000002-B570-44E7-AEAC-9F7193A0E4AD}"/>
            </c:ext>
          </c:extLst>
        </c:ser>
        <c:dLbls>
          <c:showLegendKey val="0"/>
          <c:showVal val="0"/>
          <c:showCatName val="0"/>
          <c:showSerName val="0"/>
          <c:showPercent val="0"/>
          <c:showBubbleSize val="0"/>
        </c:dLbls>
        <c:gapWidth val="168"/>
        <c:overlap val="100"/>
        <c:axId val="2020191599"/>
        <c:axId val="2020198671"/>
      </c:barChart>
      <c:lineChart>
        <c:grouping val="standard"/>
        <c:varyColors val="0"/>
        <c:ser>
          <c:idx val="3"/>
          <c:order val="2"/>
          <c:tx>
            <c:strRef>
              <c:f>'Stratification 1'!$B$33</c:f>
              <c:strCache>
                <c:ptCount val="1"/>
                <c:pt idx="0">
                  <c:v>Plan</c:v>
                </c:pt>
              </c:strCache>
            </c:strRef>
          </c:tx>
          <c:spPr>
            <a:ln w="28575" cap="flat">
              <a:solidFill>
                <a:srgbClr val="FF0000"/>
              </a:solidFill>
              <a:round/>
              <a:headEnd type="none"/>
              <a:tailEnd type="none"/>
            </a:ln>
            <a:effectLst/>
          </c:spPr>
          <c:marker>
            <c:symbol val="none"/>
          </c:marker>
          <c:val>
            <c:numRef>
              <c:f>'Stratification 1'!$C$33:$E$33</c:f>
              <c:numCache>
                <c:formatCode>0.0%</c:formatCode>
                <c:ptCount val="3"/>
                <c:pt idx="0">
                  <c:v>0.6</c:v>
                </c:pt>
                <c:pt idx="1">
                  <c:v>0.6</c:v>
                </c:pt>
                <c:pt idx="2">
                  <c:v>0.6</c:v>
                </c:pt>
              </c:numCache>
            </c:numRef>
          </c:val>
          <c:smooth val="1"/>
          <c:extLst>
            <c:ext xmlns:c16="http://schemas.microsoft.com/office/drawing/2014/chart" uri="{C3380CC4-5D6E-409C-BE32-E72D297353CC}">
              <c16:uniqueId val="{00000003-B570-44E7-AEAC-9F7193A0E4AD}"/>
            </c:ext>
          </c:extLst>
        </c:ser>
        <c:dLbls>
          <c:showLegendKey val="0"/>
          <c:showVal val="0"/>
          <c:showCatName val="0"/>
          <c:showSerName val="0"/>
          <c:showPercent val="0"/>
          <c:showBubbleSize val="0"/>
        </c:dLbls>
        <c:marker val="1"/>
        <c:smooth val="0"/>
        <c:axId val="2020191599"/>
        <c:axId val="2020198671"/>
      </c:lineChart>
      <c:catAx>
        <c:axId val="202019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020198671"/>
        <c:crosses val="autoZero"/>
        <c:auto val="1"/>
        <c:lblAlgn val="ctr"/>
        <c:lblOffset val="100"/>
        <c:noMultiLvlLbl val="0"/>
      </c:catAx>
      <c:valAx>
        <c:axId val="2020198671"/>
        <c:scaling>
          <c:orientation val="minMax"/>
          <c:max val="1.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020191599"/>
        <c:crosses val="autoZero"/>
        <c:crossBetween val="between"/>
        <c:majorUnit val="0.2"/>
      </c:valAx>
      <c:spPr>
        <a:noFill/>
        <a:ln>
          <a:noFill/>
        </a:ln>
        <a:effectLst/>
      </c:spPr>
    </c:plotArea>
    <c:legend>
      <c:legendPos val="b"/>
      <c:legendEntry>
        <c:idx val="1"/>
        <c:delete val="1"/>
      </c:legendEntry>
      <c:layout>
        <c:manualLayout>
          <c:xMode val="edge"/>
          <c:yMode val="edge"/>
          <c:x val="0.24439597683664838"/>
          <c:y val="0.9294900680590138"/>
          <c:w val="0.51120804632670325"/>
          <c:h val="5.0083381607365779E-2"/>
        </c:manualLayout>
      </c:layout>
      <c:overlay val="0"/>
      <c:spPr>
        <a:noFill/>
        <a:ln>
          <a:noFill/>
        </a:ln>
        <a:effectLst/>
      </c:spPr>
      <c:txPr>
        <a:bodyPr rot="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300">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t>MY Approval Rating</a:t>
            </a:r>
            <a:r>
              <a:rPr lang="en-US" sz="1800" b="1" baseline="0"/>
              <a:t> (1</a:t>
            </a:r>
            <a:r>
              <a:rPr lang="en-US" sz="1800" b="1"/>
              <a:t>H FY2021)</a:t>
            </a:r>
          </a:p>
        </c:rich>
      </c:tx>
      <c:layout>
        <c:manualLayout>
          <c:xMode val="edge"/>
          <c:yMode val="edge"/>
          <c:x val="0.3789267195369595"/>
          <c:y val="1.445946862932890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1"/>
          <c:order val="1"/>
          <c:tx>
            <c:v>Target</c:v>
          </c:tx>
          <c:spPr>
            <a:pattFill prst="pct10">
              <a:fgClr>
                <a:srgbClr val="0070C0"/>
              </a:fgClr>
              <a:bgClr>
                <a:schemeClr val="bg1"/>
              </a:bgClr>
            </a:pattFill>
            <a:ln>
              <a:solidFill>
                <a:sysClr val="windowText" lastClr="000000"/>
              </a:solidFill>
            </a:ln>
            <a:effectLst/>
          </c:spPr>
          <c:invertIfNegative val="0"/>
          <c:dLbls>
            <c:dLbl>
              <c:idx val="0"/>
              <c:layout>
                <c:manualLayout>
                  <c:x val="0"/>
                  <c:y val="-0.3457468440786540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CF99-4C24-807D-24FD06E50657}"/>
                </c:ext>
              </c:extLst>
            </c:dLbl>
            <c:dLbl>
              <c:idx val="1"/>
              <c:layout>
                <c:manualLayout>
                  <c:x val="-1.3945856839668494E-4"/>
                  <c:y val="-0.340051407395870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F99-4C24-807D-24FD06E50657}"/>
                </c:ext>
              </c:extLst>
            </c:dLbl>
            <c:dLbl>
              <c:idx val="2"/>
              <c:layout>
                <c:manualLayout>
                  <c:x val="1.1114957711110807E-3"/>
                  <c:y val="-0.3398523904575704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CF99-4C24-807D-24FD06E50657}"/>
                </c:ext>
              </c:extLst>
            </c:dLbl>
            <c:dLbl>
              <c:idx val="3"/>
              <c:layout>
                <c:manualLayout>
                  <c:x val="0"/>
                  <c:y val="-0.2258949272540717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F99-4C24-807D-24FD06E50657}"/>
                </c:ext>
              </c:extLst>
            </c:dLbl>
            <c:dLbl>
              <c:idx val="4"/>
              <c:layout>
                <c:manualLayout>
                  <c:x val="-3.4089478470176786E-17"/>
                  <c:y val="-0.34583519484760178"/>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CF99-4C24-807D-24FD06E50657}"/>
                </c:ext>
              </c:extLst>
            </c:dLbl>
            <c:dLbl>
              <c:idx val="5"/>
              <c:layout>
                <c:manualLayout>
                  <c:x val="3.3751112849827883E-4"/>
                  <c:y val="-0.33715951367000441"/>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F99-4C24-807D-24FD06E50657}"/>
                </c:ext>
              </c:extLst>
            </c:dLbl>
            <c:dLbl>
              <c:idx val="6"/>
              <c:layout>
                <c:manualLayout>
                  <c:x val="0"/>
                  <c:y val="-0.34583519484760178"/>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CF99-4C24-807D-24FD06E50657}"/>
                </c:ext>
              </c:extLst>
            </c:dLbl>
            <c:dLbl>
              <c:idx val="7"/>
              <c:layout>
                <c:manualLayout>
                  <c:x val="7.4795180751115794E-4"/>
                  <c:y val="-0.3446413209259707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CF99-4C24-807D-24FD06E50657}"/>
                </c:ext>
              </c:extLst>
            </c:dLbl>
            <c:dLbl>
              <c:idx val="8"/>
              <c:layout>
                <c:manualLayout>
                  <c:x val="-3.8338476360053308E-4"/>
                  <c:y val="-0.3301818522966418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CF99-4C24-807D-24FD06E50657}"/>
                </c:ext>
              </c:extLst>
            </c:dLbl>
            <c:dLbl>
              <c:idx val="9"/>
              <c:layout>
                <c:manualLayout>
                  <c:x val="1.069182326399307E-3"/>
                  <c:y val="-2.0749223629003281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CF99-4C24-807D-24FD06E50657}"/>
                </c:ext>
              </c:extLst>
            </c:dLbl>
            <c:dLbl>
              <c:idx val="10"/>
              <c:layout>
                <c:manualLayout>
                  <c:x val="6.8178956940353572E-17"/>
                  <c:y val="-0.34294330112173599"/>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CF99-4C24-807D-24FD06E50657}"/>
                </c:ext>
              </c:extLst>
            </c:dLbl>
            <c:dLbl>
              <c:idx val="11"/>
              <c:layout>
                <c:manualLayout>
                  <c:x val="3.635439635999227E-4"/>
                  <c:y val="-0.34096952672679071"/>
                </c:manualLayout>
              </c:layout>
              <c:spPr>
                <a:noFill/>
                <a:ln>
                  <a:noFill/>
                </a:ln>
                <a:effectLst/>
              </c:spPr>
              <c:txPr>
                <a:bodyPr rot="0" spcFirstLastPara="1" vertOverflow="ellipsis" vert="horz" wrap="square" anchor="ctr" anchorCtr="1"/>
                <a:lstStyle/>
                <a:p>
                  <a:pPr>
                    <a:defRPr sz="12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CF99-4C24-807D-24FD06E50657}"/>
                </c:ext>
              </c:extLst>
            </c:dLbl>
            <c:dLbl>
              <c:idx val="12"/>
              <c:layout>
                <c:manualLayout>
                  <c:x val="-1.0691823263993855E-3"/>
                  <c:y val="-3.2316798532466405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CF99-4C24-807D-24FD06E50657}"/>
                </c:ext>
              </c:extLst>
            </c:dLbl>
            <c:dLbl>
              <c:idx val="13"/>
              <c:layout>
                <c:manualLayout>
                  <c:x val="-1.5681159637095583E-16"/>
                  <c:y val="-2.6533011080734841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CF99-4C24-807D-24FD06E50657}"/>
                </c:ext>
              </c:extLst>
            </c:dLbl>
            <c:dLbl>
              <c:idx val="14"/>
              <c:layout>
                <c:manualLayout>
                  <c:x val="0"/>
                  <c:y val="-3.8153641987200067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CF99-4C24-807D-24FD06E50657}"/>
                </c:ext>
              </c:extLst>
            </c:dLbl>
            <c:dLbl>
              <c:idx val="15"/>
              <c:layout>
                <c:manualLayout>
                  <c:x val="1.4746695441858718E-3"/>
                  <c:y val="-0.22028989071374219"/>
                </c:manualLayout>
              </c:layout>
              <c:spPr>
                <a:noFill/>
                <a:ln>
                  <a:noFill/>
                </a:ln>
                <a:effectLst/>
              </c:spPr>
              <c:txPr>
                <a:bodyPr rot="0" spcFirstLastPara="1" vertOverflow="ellipsis" vert="horz" wrap="square" anchor="ctr" anchorCtr="1"/>
                <a:lstStyle/>
                <a:p>
                  <a:pPr>
                    <a:defRPr sz="12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2.172650243559985E-2"/>
                      <c:h val="8.5744648971920398E-2"/>
                    </c:manualLayout>
                  </c15:layout>
                </c:ext>
                <c:ext xmlns:c16="http://schemas.microsoft.com/office/drawing/2014/chart" uri="{C3380CC4-5D6E-409C-BE32-E72D297353CC}">
                  <c16:uniqueId val="{0000000F-CF99-4C24-807D-24FD06E50657}"/>
                </c:ext>
              </c:extLst>
            </c:dLbl>
            <c:dLbl>
              <c:idx val="16"/>
              <c:layout>
                <c:manualLayout>
                  <c:x val="0"/>
                  <c:y val="-9.0154673049782016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CF99-4C24-807D-24FD06E50657}"/>
                </c:ext>
              </c:extLst>
            </c:dLbl>
            <c:dLbl>
              <c:idx val="17"/>
              <c:layout>
                <c:manualLayout>
                  <c:x val="5.6617982571106028E-4"/>
                  <c:y val="-0.3446413209259707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CF99-4C24-807D-24FD06E50657}"/>
                </c:ext>
              </c:extLst>
            </c:dLbl>
            <c:dLbl>
              <c:idx val="18"/>
              <c:layout>
                <c:manualLayout>
                  <c:x val="-2.1791878069809282E-3"/>
                  <c:y val="-2.0749223629003281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CF99-4C24-807D-24FD06E50657}"/>
                </c:ext>
              </c:extLst>
            </c:dLbl>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'Stratification 1'!$H$32:$AF$32</c:f>
              <c:strCache>
                <c:ptCount val="23"/>
                <c:pt idx="0">
                  <c:v>CH101</c:v>
                </c:pt>
                <c:pt idx="1">
                  <c:v>FT101</c:v>
                </c:pt>
                <c:pt idx="2">
                  <c:v>FC101</c:v>
                </c:pt>
                <c:pt idx="3">
                  <c:v>FC201</c:v>
                </c:pt>
                <c:pt idx="4">
                  <c:v>FP101</c:v>
                </c:pt>
                <c:pt idx="5">
                  <c:v>GO101</c:v>
                </c:pt>
                <c:pt idx="6">
                  <c:v>HP101</c:v>
                </c:pt>
                <c:pt idx="7">
                  <c:v>IM101</c:v>
                </c:pt>
                <c:pt idx="8">
                  <c:v>I0001</c:v>
                </c:pt>
                <c:pt idx="9">
                  <c:v>MF101</c:v>
                </c:pt>
                <c:pt idx="10">
                  <c:v>MI101</c:v>
                </c:pt>
                <c:pt idx="11">
                  <c:v>MI102</c:v>
                </c:pt>
                <c:pt idx="12">
                  <c:v>NH101</c:v>
                </c:pt>
                <c:pt idx="13">
                  <c:v>OG101</c:v>
                </c:pt>
                <c:pt idx="14">
                  <c:v>P0001</c:v>
                </c:pt>
                <c:pt idx="15">
                  <c:v>SA101</c:v>
                </c:pt>
                <c:pt idx="16">
                  <c:v>SF101</c:v>
                </c:pt>
                <c:pt idx="17">
                  <c:v>SH101</c:v>
                </c:pt>
                <c:pt idx="18">
                  <c:v>TE101</c:v>
                </c:pt>
                <c:pt idx="19">
                  <c:v>VA101</c:v>
                </c:pt>
                <c:pt idx="20">
                  <c:v>V0001</c:v>
                </c:pt>
                <c:pt idx="21">
                  <c:v>YA101</c:v>
                </c:pt>
                <c:pt idx="22">
                  <c:v>YU101</c:v>
                </c:pt>
              </c:strCache>
            </c:strRef>
          </c:cat>
          <c:val>
            <c:numRef>
              <c:f>'Stratification 1'!$H$35:$AF$35</c:f>
              <c:numCache>
                <c:formatCode>0%</c:formatCode>
                <c:ptCount val="25"/>
                <c:pt idx="0">
                  <c:v>1</c:v>
                </c:pt>
                <c:pt idx="1">
                  <c:v>0</c:v>
                </c:pt>
                <c:pt idx="2">
                  <c:v>1</c:v>
                </c:pt>
                <c:pt idx="3">
                  <c:v>0</c:v>
                </c:pt>
                <c:pt idx="4">
                  <c:v>0</c:v>
                </c:pt>
                <c:pt idx="5">
                  <c:v>1</c:v>
                </c:pt>
                <c:pt idx="6">
                  <c:v>0</c:v>
                </c:pt>
                <c:pt idx="7">
                  <c:v>1</c:v>
                </c:pt>
                <c:pt idx="8">
                  <c:v>1</c:v>
                </c:pt>
                <c:pt idx="9">
                  <c:v>0</c:v>
                </c:pt>
                <c:pt idx="10">
                  <c:v>0</c:v>
                </c:pt>
                <c:pt idx="11">
                  <c:v>0.8</c:v>
                </c:pt>
                <c:pt idx="12">
                  <c:v>0</c:v>
                </c:pt>
                <c:pt idx="13">
                  <c:v>0</c:v>
                </c:pt>
                <c:pt idx="14">
                  <c:v>0</c:v>
                </c:pt>
                <c:pt idx="15">
                  <c:v>0.45454545454545453</c:v>
                </c:pt>
                <c:pt idx="16">
                  <c:v>0</c:v>
                </c:pt>
                <c:pt idx="17">
                  <c:v>0</c:v>
                </c:pt>
                <c:pt idx="18">
                  <c:v>0</c:v>
                </c:pt>
                <c:pt idx="19">
                  <c:v>0</c:v>
                </c:pt>
                <c:pt idx="20">
                  <c:v>0</c:v>
                </c:pt>
                <c:pt idx="21">
                  <c:v>1</c:v>
                </c:pt>
                <c:pt idx="22">
                  <c:v>1</c:v>
                </c:pt>
              </c:numCache>
            </c:numRef>
          </c:val>
          <c:extLst>
            <c:ext xmlns:c16="http://schemas.microsoft.com/office/drawing/2014/chart" uri="{C3380CC4-5D6E-409C-BE32-E72D297353CC}">
              <c16:uniqueId val="{00000013-CF99-4C24-807D-24FD06E50657}"/>
            </c:ext>
          </c:extLst>
        </c:ser>
        <c:dLbls>
          <c:showLegendKey val="0"/>
          <c:showVal val="0"/>
          <c:showCatName val="0"/>
          <c:showSerName val="0"/>
          <c:showPercent val="0"/>
          <c:showBubbleSize val="0"/>
        </c:dLbls>
        <c:gapWidth val="150"/>
        <c:overlap val="100"/>
        <c:axId val="316843983"/>
        <c:axId val="316845647"/>
      </c:barChart>
      <c:lineChart>
        <c:grouping val="standard"/>
        <c:varyColors val="0"/>
        <c:ser>
          <c:idx val="0"/>
          <c:order val="0"/>
          <c:tx>
            <c:v>Plan</c:v>
          </c:tx>
          <c:spPr>
            <a:ln w="28575" cap="rnd">
              <a:solidFill>
                <a:schemeClr val="tx1"/>
              </a:solidFill>
              <a:round/>
            </a:ln>
            <a:effectLst/>
          </c:spPr>
          <c:marker>
            <c:symbol val="circle"/>
            <c:size val="7"/>
            <c:spPr>
              <a:solidFill>
                <a:schemeClr val="bg1"/>
              </a:solidFill>
              <a:ln w="12700">
                <a:solidFill>
                  <a:schemeClr val="tx1"/>
                </a:solidFill>
              </a:ln>
              <a:effectLst/>
            </c:spPr>
          </c:marker>
          <c:cat>
            <c:strRef>
              <c:f>'Stratification 1'!$H$32:$AF$32</c:f>
              <c:strCache>
                <c:ptCount val="23"/>
                <c:pt idx="0">
                  <c:v>CH101</c:v>
                </c:pt>
                <c:pt idx="1">
                  <c:v>FT101</c:v>
                </c:pt>
                <c:pt idx="2">
                  <c:v>FC101</c:v>
                </c:pt>
                <c:pt idx="3">
                  <c:v>FC201</c:v>
                </c:pt>
                <c:pt idx="4">
                  <c:v>FP101</c:v>
                </c:pt>
                <c:pt idx="5">
                  <c:v>GO101</c:v>
                </c:pt>
                <c:pt idx="6">
                  <c:v>HP101</c:v>
                </c:pt>
                <c:pt idx="7">
                  <c:v>IM101</c:v>
                </c:pt>
                <c:pt idx="8">
                  <c:v>I0001</c:v>
                </c:pt>
                <c:pt idx="9">
                  <c:v>MF101</c:v>
                </c:pt>
                <c:pt idx="10">
                  <c:v>MI101</c:v>
                </c:pt>
                <c:pt idx="11">
                  <c:v>MI102</c:v>
                </c:pt>
                <c:pt idx="12">
                  <c:v>NH101</c:v>
                </c:pt>
                <c:pt idx="13">
                  <c:v>OG101</c:v>
                </c:pt>
                <c:pt idx="14">
                  <c:v>P0001</c:v>
                </c:pt>
                <c:pt idx="15">
                  <c:v>SA101</c:v>
                </c:pt>
                <c:pt idx="16">
                  <c:v>SF101</c:v>
                </c:pt>
                <c:pt idx="17">
                  <c:v>SH101</c:v>
                </c:pt>
                <c:pt idx="18">
                  <c:v>TE101</c:v>
                </c:pt>
                <c:pt idx="19">
                  <c:v>VA101</c:v>
                </c:pt>
                <c:pt idx="20">
                  <c:v>V0001</c:v>
                </c:pt>
                <c:pt idx="21">
                  <c:v>YA101</c:v>
                </c:pt>
                <c:pt idx="22">
                  <c:v>YU101</c:v>
                </c:pt>
              </c:strCache>
            </c:strRef>
          </c:cat>
          <c:val>
            <c:numRef>
              <c:f>'Stratification 1'!$H$33:$AF$33</c:f>
              <c:numCache>
                <c:formatCode>0%</c:formatCode>
                <c:ptCount val="2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pt idx="15">
                  <c:v>0.6</c:v>
                </c:pt>
                <c:pt idx="16">
                  <c:v>0.6</c:v>
                </c:pt>
                <c:pt idx="17">
                  <c:v>0.6</c:v>
                </c:pt>
                <c:pt idx="18">
                  <c:v>0.6</c:v>
                </c:pt>
                <c:pt idx="19">
                  <c:v>0.6</c:v>
                </c:pt>
                <c:pt idx="20">
                  <c:v>0.6</c:v>
                </c:pt>
                <c:pt idx="21">
                  <c:v>0.6</c:v>
                </c:pt>
                <c:pt idx="22">
                  <c:v>0.6</c:v>
                </c:pt>
              </c:numCache>
            </c:numRef>
          </c:val>
          <c:smooth val="0"/>
          <c:extLst>
            <c:ext xmlns:c16="http://schemas.microsoft.com/office/drawing/2014/chart" uri="{C3380CC4-5D6E-409C-BE32-E72D297353CC}">
              <c16:uniqueId val="{00000014-CF99-4C24-807D-24FD06E50657}"/>
            </c:ext>
          </c:extLst>
        </c:ser>
        <c:dLbls>
          <c:showLegendKey val="0"/>
          <c:showVal val="0"/>
          <c:showCatName val="0"/>
          <c:showSerName val="0"/>
          <c:showPercent val="0"/>
          <c:showBubbleSize val="0"/>
        </c:dLbls>
        <c:marker val="1"/>
        <c:smooth val="0"/>
        <c:axId val="316843983"/>
        <c:axId val="316845647"/>
      </c:lineChart>
      <c:catAx>
        <c:axId val="31684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16845647"/>
        <c:crosses val="autoZero"/>
        <c:auto val="1"/>
        <c:lblAlgn val="ctr"/>
        <c:lblOffset val="100"/>
        <c:noMultiLvlLbl val="0"/>
      </c:catAx>
      <c:valAx>
        <c:axId val="316845647"/>
        <c:scaling>
          <c:orientation val="minMax"/>
          <c:max val="1.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16843983"/>
        <c:crosses val="autoZero"/>
        <c:crossBetween val="between"/>
        <c:majorUnit val="0.2"/>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Reason</a:t>
            </a:r>
            <a:r>
              <a:rPr lang="en-US" sz="1600" b="1" baseline="0">
                <a:solidFill>
                  <a:sysClr val="windowText" lastClr="000000"/>
                </a:solidFill>
              </a:rPr>
              <a:t> of Disapproved RFQ</a:t>
            </a:r>
            <a:endParaRPr lang="en-US" sz="1600" b="1">
              <a:solidFill>
                <a:sysClr val="windowText" lastClr="000000"/>
              </a:solidFill>
            </a:endParaRPr>
          </a:p>
        </c:rich>
      </c:tx>
      <c:layout>
        <c:manualLayout>
          <c:xMode val="edge"/>
          <c:yMode val="edge"/>
          <c:x val="0.38816713752358356"/>
          <c:y val="2.905982905982906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20603047290899545"/>
          <c:y val="0.15972956854862583"/>
          <c:w val="0.76268567273613086"/>
          <c:h val="0.71932742488060009"/>
        </c:manualLayout>
      </c:layout>
      <c:barChart>
        <c:barDir val="bar"/>
        <c:grouping val="clustered"/>
        <c:varyColors val="0"/>
        <c:ser>
          <c:idx val="0"/>
          <c:order val="0"/>
          <c:spPr>
            <a:solidFill>
              <a:schemeClr val="accent1"/>
            </a:solidFill>
            <a:ln>
              <a:noFill/>
            </a:ln>
            <a:effectLst/>
          </c:spPr>
          <c:invertIfNegative val="0"/>
          <c:cat>
            <c:strRef>
              <c:f>'Stratification 1'!$P$49:$W$49</c:f>
              <c:strCache>
                <c:ptCount val="7"/>
                <c:pt idx="0">
                  <c:v>High Price</c:v>
                </c:pt>
                <c:pt idx="2">
                  <c:v>Leadtime</c:v>
                </c:pt>
                <c:pt idx="4">
                  <c:v>Capacity</c:v>
                </c:pt>
                <c:pt idx="6">
                  <c:v>Cancelled Quotation</c:v>
                </c:pt>
              </c:strCache>
            </c:strRef>
          </c:cat>
          <c:val>
            <c:numRef>
              <c:f>'Stratification 1'!$P$54:$W$54</c:f>
              <c:numCache>
                <c:formatCode>0%</c:formatCode>
                <c:ptCount val="8"/>
                <c:pt idx="0" formatCode="_(* #,##0_);_(* \(#,##0\);_(* &quot;-&quot;??_);_(@_)">
                  <c:v>10</c:v>
                </c:pt>
                <c:pt idx="2" formatCode="_(* #,##0_);_(* \(#,##0\);_(* &quot;-&quot;??_);_(@_)">
                  <c:v>0</c:v>
                </c:pt>
                <c:pt idx="4" formatCode="_(* #,##0_);_(* \(#,##0\);_(* &quot;-&quot;??_);_(@_)">
                  <c:v>0</c:v>
                </c:pt>
                <c:pt idx="6" formatCode="_(* #,##0_);_(* \(#,##0\);_(* &quot;-&quot;??_);_(@_)">
                  <c:v>0</c:v>
                </c:pt>
              </c:numCache>
            </c:numRef>
          </c:val>
          <c:extLst>
            <c:ext xmlns:c16="http://schemas.microsoft.com/office/drawing/2014/chart" uri="{C3380CC4-5D6E-409C-BE32-E72D297353CC}">
              <c16:uniqueId val="{00000000-6B17-403D-A7E0-24C8255A1250}"/>
            </c:ext>
          </c:extLst>
        </c:ser>
        <c:dLbls>
          <c:showLegendKey val="0"/>
          <c:showVal val="0"/>
          <c:showCatName val="0"/>
          <c:showSerName val="0"/>
          <c:showPercent val="0"/>
          <c:showBubbleSize val="0"/>
        </c:dLbls>
        <c:gapWidth val="15"/>
        <c:axId val="320182287"/>
        <c:axId val="320187279"/>
      </c:barChart>
      <c:catAx>
        <c:axId val="32018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20187279"/>
        <c:crosses val="autoZero"/>
        <c:auto val="1"/>
        <c:lblAlgn val="ctr"/>
        <c:lblOffset val="100"/>
        <c:noMultiLvlLbl val="0"/>
      </c:catAx>
      <c:valAx>
        <c:axId val="320187279"/>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crossAx val="320182287"/>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3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t>Status of RFQ</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2484940940976248"/>
          <c:y val="0.15774957657252309"/>
          <c:w val="0.85051290304091143"/>
          <c:h val="0.72574720645706681"/>
        </c:manualLayout>
      </c:layout>
      <c:barChart>
        <c:barDir val="col"/>
        <c:grouping val="clustered"/>
        <c:varyColors val="0"/>
        <c:ser>
          <c:idx val="0"/>
          <c:order val="0"/>
          <c:tx>
            <c:strRef>
              <c:f>'Stratification 1'!$C$50</c:f>
              <c:strCache>
                <c:ptCount val="1"/>
                <c:pt idx="0">
                  <c:v>Approved</c:v>
                </c:pt>
              </c:strCache>
            </c:strRef>
          </c:tx>
          <c:spPr>
            <a:pattFill prst="pct5">
              <a:fgClr>
                <a:schemeClr val="accent5"/>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'Stratification 1'!$B$51:$B$53</c:f>
              <c:strCache>
                <c:ptCount val="3"/>
                <c:pt idx="0">
                  <c:v>SA101</c:v>
                </c:pt>
                <c:pt idx="1">
                  <c:v>MI102</c:v>
                </c:pt>
                <c:pt idx="2">
                  <c:v>-</c:v>
                </c:pt>
              </c:strCache>
            </c:strRef>
          </c:cat>
          <c:val>
            <c:numRef>
              <c:f>'Stratification 1'!$C$51:$C$53</c:f>
              <c:numCache>
                <c:formatCode>General</c:formatCode>
                <c:ptCount val="3"/>
                <c:pt idx="0">
                  <c:v>5</c:v>
                </c:pt>
                <c:pt idx="1">
                  <c:v>8</c:v>
                </c:pt>
                <c:pt idx="2">
                  <c:v>0</c:v>
                </c:pt>
              </c:numCache>
            </c:numRef>
          </c:val>
          <c:extLst>
            <c:ext xmlns:c16="http://schemas.microsoft.com/office/drawing/2014/chart" uri="{C3380CC4-5D6E-409C-BE32-E72D297353CC}">
              <c16:uniqueId val="{00000000-C364-4313-8322-DE73EF77BC9D}"/>
            </c:ext>
          </c:extLst>
        </c:ser>
        <c:ser>
          <c:idx val="1"/>
          <c:order val="1"/>
          <c:tx>
            <c:strRef>
              <c:f>'Stratification 1'!$D$50</c:f>
              <c:strCache>
                <c:ptCount val="1"/>
                <c:pt idx="0">
                  <c:v>Disapproved</c:v>
                </c:pt>
              </c:strCache>
            </c:strRef>
          </c:tx>
          <c:spPr>
            <a:pattFill prst="zigZag">
              <a:fgClr>
                <a:srgbClr val="FF0000"/>
              </a:fgClr>
              <a:bgClr>
                <a:schemeClr val="bg1"/>
              </a:bgClr>
            </a:pattFill>
            <a:ln>
              <a:solidFill>
                <a:schemeClr val="tx1"/>
              </a:solidFill>
            </a:ln>
            <a:effectLst/>
          </c:spPr>
          <c:invertIfNegative val="0"/>
          <c:dPt>
            <c:idx val="0"/>
            <c:invertIfNegative val="0"/>
            <c:bubble3D val="0"/>
            <c:spPr>
              <a:pattFill prst="zigZag">
                <a:fgClr>
                  <a:srgbClr val="FF0000"/>
                </a:fgClr>
                <a:bgClr>
                  <a:schemeClr val="bg1"/>
                </a:bgClr>
              </a:pattFill>
              <a:ln>
                <a:solidFill>
                  <a:schemeClr val="tx1"/>
                </a:solidFill>
              </a:ln>
              <a:effectLst/>
            </c:spPr>
            <c:extLst>
              <c:ext xmlns:c16="http://schemas.microsoft.com/office/drawing/2014/chart" uri="{C3380CC4-5D6E-409C-BE32-E72D297353CC}">
                <c16:uniqueId val="{00000002-C364-4313-8322-DE73EF77BC9D}"/>
              </c:ext>
            </c:extLst>
          </c:dPt>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'Stratification 1'!$B$51:$B$53</c:f>
              <c:strCache>
                <c:ptCount val="3"/>
                <c:pt idx="0">
                  <c:v>SA101</c:v>
                </c:pt>
                <c:pt idx="1">
                  <c:v>MI102</c:v>
                </c:pt>
                <c:pt idx="2">
                  <c:v>-</c:v>
                </c:pt>
              </c:strCache>
            </c:strRef>
          </c:cat>
          <c:val>
            <c:numRef>
              <c:f>'Stratification 1'!$D$51:$D$53</c:f>
              <c:numCache>
                <c:formatCode>General</c:formatCode>
                <c:ptCount val="3"/>
                <c:pt idx="0">
                  <c:v>6</c:v>
                </c:pt>
                <c:pt idx="1">
                  <c:v>2</c:v>
                </c:pt>
                <c:pt idx="2">
                  <c:v>0</c:v>
                </c:pt>
              </c:numCache>
            </c:numRef>
          </c:val>
          <c:extLst>
            <c:ext xmlns:c16="http://schemas.microsoft.com/office/drawing/2014/chart" uri="{C3380CC4-5D6E-409C-BE32-E72D297353CC}">
              <c16:uniqueId val="{00000003-C364-4313-8322-DE73EF77BC9D}"/>
            </c:ext>
          </c:extLst>
        </c:ser>
        <c:ser>
          <c:idx val="2"/>
          <c:order val="2"/>
          <c:tx>
            <c:strRef>
              <c:f>'Stratification 1'!$E$50</c:f>
              <c:strCache>
                <c:ptCount val="1"/>
                <c:pt idx="0">
                  <c:v>Total</c:v>
                </c:pt>
              </c:strCache>
            </c:strRef>
          </c:tx>
          <c:spPr>
            <a:gradFill>
              <a:gsLst>
                <a:gs pos="0">
                  <a:schemeClr val="accent1">
                    <a:lumMod val="5000"/>
                    <a:lumOff val="95000"/>
                  </a:schemeClr>
                </a:gs>
                <a:gs pos="60000">
                  <a:srgbClr val="0070C0"/>
                </a:gs>
              </a:gsLst>
              <a:lin ang="5400000" scaled="1"/>
            </a:gra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'Stratification 1'!$B$51:$B$53</c:f>
              <c:strCache>
                <c:ptCount val="3"/>
                <c:pt idx="0">
                  <c:v>SA101</c:v>
                </c:pt>
                <c:pt idx="1">
                  <c:v>MI102</c:v>
                </c:pt>
                <c:pt idx="2">
                  <c:v>-</c:v>
                </c:pt>
              </c:strCache>
            </c:strRef>
          </c:cat>
          <c:val>
            <c:numRef>
              <c:f>'Stratification 1'!$E$51:$E$53</c:f>
              <c:numCache>
                <c:formatCode>General</c:formatCode>
                <c:ptCount val="3"/>
                <c:pt idx="0">
                  <c:v>11</c:v>
                </c:pt>
                <c:pt idx="1">
                  <c:v>10</c:v>
                </c:pt>
                <c:pt idx="2">
                  <c:v>0</c:v>
                </c:pt>
              </c:numCache>
            </c:numRef>
          </c:val>
          <c:extLst>
            <c:ext xmlns:c16="http://schemas.microsoft.com/office/drawing/2014/chart" uri="{C3380CC4-5D6E-409C-BE32-E72D297353CC}">
              <c16:uniqueId val="{00000004-C364-4313-8322-DE73EF77BC9D}"/>
            </c:ext>
          </c:extLst>
        </c:ser>
        <c:dLbls>
          <c:showLegendKey val="0"/>
          <c:showVal val="0"/>
          <c:showCatName val="0"/>
          <c:showSerName val="0"/>
          <c:showPercent val="0"/>
          <c:showBubbleSize val="0"/>
        </c:dLbls>
        <c:gapWidth val="219"/>
        <c:overlap val="-27"/>
        <c:axId val="322721423"/>
        <c:axId val="322722255"/>
      </c:barChart>
      <c:catAx>
        <c:axId val="32272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crossAx val="322722255"/>
        <c:crosses val="autoZero"/>
        <c:auto val="1"/>
        <c:lblAlgn val="ctr"/>
        <c:lblOffset val="100"/>
        <c:noMultiLvlLbl val="0"/>
      </c:catAx>
      <c:valAx>
        <c:axId val="322722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r>
                  <a:rPr lang="en-US" sz="1300"/>
                  <a:t>No</a:t>
                </a:r>
                <a:r>
                  <a:rPr lang="en-US" sz="1300" baseline="0"/>
                  <a:t>. of RFQ</a:t>
                </a:r>
                <a:endParaRPr lang="en-US" sz="1300"/>
              </a:p>
            </c:rich>
          </c:tx>
          <c:layout>
            <c:manualLayout>
              <c:xMode val="edge"/>
              <c:yMode val="edge"/>
              <c:x val="1.3729911334306262E-2"/>
              <c:y val="0.40099345941596665"/>
            </c:manualLayout>
          </c:layout>
          <c:overlay val="0"/>
          <c:spPr>
            <a:noFill/>
            <a:ln>
              <a:noFill/>
            </a:ln>
            <a:effectLst/>
          </c:spPr>
          <c:txPr>
            <a:bodyPr rot="-54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crossAx val="322721423"/>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t>MF Approval Rating (Monthly)</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'Stratification 2'!$J$30</c:f>
              <c:strCache>
                <c:ptCount val="1"/>
                <c:pt idx="0">
                  <c:v>Actual</c:v>
                </c:pt>
              </c:strCache>
            </c:strRef>
          </c:tx>
          <c:spPr>
            <a:pattFill prst="ltDnDiag">
              <a:fgClr>
                <a:schemeClr val="accent2">
                  <a:lumMod val="75000"/>
                </a:schemeClr>
              </a:fgClr>
              <a:bgClr>
                <a:schemeClr val="accent2">
                  <a:lumMod val="20000"/>
                  <a:lumOff val="80000"/>
                </a:schemeClr>
              </a:bgClr>
            </a:patt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'Stratification 2'!$K$28:$P$28</c:f>
              <c:numCache>
                <c:formatCode>[$-409]mmm\-yy;@</c:formatCode>
                <c:ptCount val="6"/>
                <c:pt idx="0">
                  <c:v>44287</c:v>
                </c:pt>
                <c:pt idx="1">
                  <c:v>44317</c:v>
                </c:pt>
                <c:pt idx="2">
                  <c:v>44348</c:v>
                </c:pt>
                <c:pt idx="3">
                  <c:v>44378</c:v>
                </c:pt>
                <c:pt idx="4">
                  <c:v>44409</c:v>
                </c:pt>
                <c:pt idx="5">
                  <c:v>44440</c:v>
                </c:pt>
              </c:numCache>
            </c:numRef>
          </c:cat>
          <c:val>
            <c:numRef>
              <c:f>'Stratification 2'!$K$30:$P$30</c:f>
              <c:numCache>
                <c:formatCode>0%</c:formatCode>
                <c:ptCount val="6"/>
                <c:pt idx="0">
                  <c:v>1</c:v>
                </c:pt>
                <c:pt idx="1">
                  <c:v>1</c:v>
                </c:pt>
                <c:pt idx="2">
                  <c:v>1</c:v>
                </c:pt>
                <c:pt idx="3">
                  <c:v>0.66666666666666663</c:v>
                </c:pt>
                <c:pt idx="4">
                  <c:v>0.8</c:v>
                </c:pt>
                <c:pt idx="5">
                  <c:v>0.78947368421052633</c:v>
                </c:pt>
              </c:numCache>
            </c:numRef>
          </c:val>
          <c:extLst>
            <c:ext xmlns:c16="http://schemas.microsoft.com/office/drawing/2014/chart" uri="{C3380CC4-5D6E-409C-BE32-E72D297353CC}">
              <c16:uniqueId val="{00000000-9EEE-48B7-BED4-BA617A06891D}"/>
            </c:ext>
          </c:extLst>
        </c:ser>
        <c:dLbls>
          <c:showLegendKey val="0"/>
          <c:showVal val="0"/>
          <c:showCatName val="0"/>
          <c:showSerName val="0"/>
          <c:showPercent val="0"/>
          <c:showBubbleSize val="0"/>
        </c:dLbls>
        <c:gapWidth val="219"/>
        <c:axId val="1624158319"/>
        <c:axId val="1624143343"/>
      </c:barChart>
      <c:lineChart>
        <c:grouping val="standard"/>
        <c:varyColors val="0"/>
        <c:ser>
          <c:idx val="1"/>
          <c:order val="1"/>
          <c:tx>
            <c:strRef>
              <c:f>'Stratification 2'!$J$29</c:f>
              <c:strCache>
                <c:ptCount val="1"/>
                <c:pt idx="0">
                  <c:v>Plan</c:v>
                </c:pt>
              </c:strCache>
            </c:strRef>
          </c:tx>
          <c:spPr>
            <a:ln w="28575" cap="rnd">
              <a:solidFill>
                <a:schemeClr val="tx1"/>
              </a:solidFill>
              <a:round/>
            </a:ln>
            <a:effectLst/>
          </c:spPr>
          <c:marker>
            <c:symbol val="circle"/>
            <c:size val="8"/>
            <c:spPr>
              <a:solidFill>
                <a:schemeClr val="bg1"/>
              </a:solidFill>
              <a:ln w="9525">
                <a:solidFill>
                  <a:schemeClr val="tx1"/>
                </a:solidFill>
              </a:ln>
              <a:effectLst/>
            </c:spPr>
          </c:marker>
          <c:cat>
            <c:numRef>
              <c:f>'Stratification 2'!$K$28:$P$28</c:f>
              <c:numCache>
                <c:formatCode>[$-409]mmm\-yy;@</c:formatCode>
                <c:ptCount val="6"/>
                <c:pt idx="0">
                  <c:v>44287</c:v>
                </c:pt>
                <c:pt idx="1">
                  <c:v>44317</c:v>
                </c:pt>
                <c:pt idx="2">
                  <c:v>44348</c:v>
                </c:pt>
                <c:pt idx="3">
                  <c:v>44378</c:v>
                </c:pt>
                <c:pt idx="4">
                  <c:v>44409</c:v>
                </c:pt>
                <c:pt idx="5">
                  <c:v>44440</c:v>
                </c:pt>
              </c:numCache>
            </c:numRef>
          </c:cat>
          <c:val>
            <c:numRef>
              <c:f>'Stratification 2'!$K$29:$P$29</c:f>
              <c:numCache>
                <c:formatCode>0%</c:formatCode>
                <c:ptCount val="6"/>
                <c:pt idx="0">
                  <c:v>0.6</c:v>
                </c:pt>
                <c:pt idx="1">
                  <c:v>0.6</c:v>
                </c:pt>
                <c:pt idx="2">
                  <c:v>0.6</c:v>
                </c:pt>
                <c:pt idx="3">
                  <c:v>0.6</c:v>
                </c:pt>
                <c:pt idx="4">
                  <c:v>0.6</c:v>
                </c:pt>
                <c:pt idx="5">
                  <c:v>0.6</c:v>
                </c:pt>
              </c:numCache>
            </c:numRef>
          </c:val>
          <c:smooth val="0"/>
          <c:extLst>
            <c:ext xmlns:c16="http://schemas.microsoft.com/office/drawing/2014/chart" uri="{C3380CC4-5D6E-409C-BE32-E72D297353CC}">
              <c16:uniqueId val="{00000001-9EEE-48B7-BED4-BA617A06891D}"/>
            </c:ext>
          </c:extLst>
        </c:ser>
        <c:dLbls>
          <c:showLegendKey val="0"/>
          <c:showVal val="0"/>
          <c:showCatName val="0"/>
          <c:showSerName val="0"/>
          <c:showPercent val="0"/>
          <c:showBubbleSize val="0"/>
        </c:dLbls>
        <c:marker val="1"/>
        <c:smooth val="0"/>
        <c:axId val="1624158319"/>
        <c:axId val="1624143343"/>
      </c:lineChart>
      <c:dateAx>
        <c:axId val="1624158319"/>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624143343"/>
        <c:crosses val="autoZero"/>
        <c:auto val="1"/>
        <c:lblOffset val="100"/>
        <c:baseTimeUnit val="months"/>
      </c:dateAx>
      <c:valAx>
        <c:axId val="1624143343"/>
        <c:scaling>
          <c:orientation val="minMax"/>
          <c:max val="1.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62415831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200">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MY</a:t>
            </a:r>
            <a:r>
              <a:rPr lang="en-US" sz="1800" b="1" baseline="0">
                <a:solidFill>
                  <a:schemeClr val="tx1"/>
                </a:solidFill>
              </a:rPr>
              <a:t> Approval Rating (Monthly)</a:t>
            </a:r>
            <a:endParaRPr lang="en-US" sz="1800" b="1">
              <a:solidFill>
                <a:schemeClr val="tx1"/>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'Stratification 2'!$B$30</c:f>
              <c:strCache>
                <c:ptCount val="1"/>
                <c:pt idx="0">
                  <c:v>Actual</c:v>
                </c:pt>
              </c:strCache>
            </c:strRef>
          </c:tx>
          <c:spPr>
            <a:pattFill prst="ltDnDiag">
              <a:fgClr>
                <a:schemeClr val="accent2">
                  <a:lumMod val="75000"/>
                </a:schemeClr>
              </a:fgClr>
              <a:bgClr>
                <a:schemeClr val="accent2">
                  <a:lumMod val="20000"/>
                  <a:lumOff val="80000"/>
                </a:schemeClr>
              </a:bgClr>
            </a:pattFill>
            <a:ln>
              <a:solidFill>
                <a:sysClr val="windowText" lastClr="000000"/>
              </a:solidFill>
            </a:ln>
            <a:effectLst/>
          </c:spPr>
          <c:invertIfNegative val="0"/>
          <c:dLbls>
            <c:dLbl>
              <c:idx val="1"/>
              <c:layout>
                <c:manualLayout>
                  <c:x val="-1.360544071932715E-3"/>
                  <c:y val="-3.48583877995643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4CB9-4BF2-8EE4-34FE317898F3}"/>
                </c:ext>
              </c:extLst>
            </c:dLbl>
            <c:dLbl>
              <c:idx val="2"/>
              <c:layout>
                <c:manualLayout>
                  <c:x val="0"/>
                  <c:y val="-4.938271604938276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CB9-4BF2-8EE4-34FE317898F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'Stratification 2'!$C$28:$H$28</c:f>
              <c:numCache>
                <c:formatCode>[$-409]mmm\-yy;@</c:formatCode>
                <c:ptCount val="6"/>
                <c:pt idx="0">
                  <c:v>44287</c:v>
                </c:pt>
                <c:pt idx="1">
                  <c:v>44317</c:v>
                </c:pt>
                <c:pt idx="2">
                  <c:v>44348</c:v>
                </c:pt>
                <c:pt idx="3">
                  <c:v>44378</c:v>
                </c:pt>
                <c:pt idx="4">
                  <c:v>44409</c:v>
                </c:pt>
                <c:pt idx="5">
                  <c:v>44440</c:v>
                </c:pt>
              </c:numCache>
            </c:numRef>
          </c:cat>
          <c:val>
            <c:numRef>
              <c:f>'Stratification 2'!$C$30:$H$30</c:f>
              <c:numCache>
                <c:formatCode>0%</c:formatCode>
                <c:ptCount val="6"/>
                <c:pt idx="0">
                  <c:v>1</c:v>
                </c:pt>
                <c:pt idx="1">
                  <c:v>0.66666666666666663</c:v>
                </c:pt>
                <c:pt idx="2">
                  <c:v>0.90909090909090906</c:v>
                </c:pt>
                <c:pt idx="3">
                  <c:v>0.8571428571428571</c:v>
                </c:pt>
                <c:pt idx="4">
                  <c:v>0.875</c:v>
                </c:pt>
                <c:pt idx="5">
                  <c:v>1</c:v>
                </c:pt>
              </c:numCache>
            </c:numRef>
          </c:val>
          <c:extLst>
            <c:ext xmlns:c16="http://schemas.microsoft.com/office/drawing/2014/chart" uri="{C3380CC4-5D6E-409C-BE32-E72D297353CC}">
              <c16:uniqueId val="{00000002-4CB9-4BF2-8EE4-34FE317898F3}"/>
            </c:ext>
          </c:extLst>
        </c:ser>
        <c:dLbls>
          <c:showLegendKey val="0"/>
          <c:showVal val="0"/>
          <c:showCatName val="0"/>
          <c:showSerName val="0"/>
          <c:showPercent val="0"/>
          <c:showBubbleSize val="0"/>
        </c:dLbls>
        <c:gapWidth val="219"/>
        <c:axId val="1624184527"/>
        <c:axId val="1624196175"/>
      </c:barChart>
      <c:lineChart>
        <c:grouping val="standard"/>
        <c:varyColors val="0"/>
        <c:ser>
          <c:idx val="1"/>
          <c:order val="1"/>
          <c:tx>
            <c:strRef>
              <c:f>'Stratification 2'!$B$29</c:f>
              <c:strCache>
                <c:ptCount val="1"/>
                <c:pt idx="0">
                  <c:v>Plan</c:v>
                </c:pt>
              </c:strCache>
            </c:strRef>
          </c:tx>
          <c:spPr>
            <a:ln w="25400" cap="rnd">
              <a:solidFill>
                <a:schemeClr val="tx1"/>
              </a:solidFill>
              <a:round/>
            </a:ln>
            <a:effectLst/>
          </c:spPr>
          <c:marker>
            <c:symbol val="circle"/>
            <c:size val="8"/>
            <c:spPr>
              <a:solidFill>
                <a:schemeClr val="bg1"/>
              </a:solidFill>
              <a:ln w="9525">
                <a:solidFill>
                  <a:schemeClr val="tx1"/>
                </a:solidFill>
              </a:ln>
              <a:effectLst/>
            </c:spPr>
          </c:marker>
          <c:cat>
            <c:numRef>
              <c:f>'Stratification 2'!$C$28:$H$28</c:f>
              <c:numCache>
                <c:formatCode>[$-409]mmm\-yy;@</c:formatCode>
                <c:ptCount val="6"/>
                <c:pt idx="0">
                  <c:v>44287</c:v>
                </c:pt>
                <c:pt idx="1">
                  <c:v>44317</c:v>
                </c:pt>
                <c:pt idx="2">
                  <c:v>44348</c:v>
                </c:pt>
                <c:pt idx="3">
                  <c:v>44378</c:v>
                </c:pt>
                <c:pt idx="4">
                  <c:v>44409</c:v>
                </c:pt>
                <c:pt idx="5">
                  <c:v>44440</c:v>
                </c:pt>
              </c:numCache>
            </c:numRef>
          </c:cat>
          <c:val>
            <c:numRef>
              <c:f>'Stratification 2'!$C$29:$H$29</c:f>
              <c:numCache>
                <c:formatCode>0%</c:formatCode>
                <c:ptCount val="6"/>
                <c:pt idx="0">
                  <c:v>0.6</c:v>
                </c:pt>
                <c:pt idx="1">
                  <c:v>0.6</c:v>
                </c:pt>
                <c:pt idx="2">
                  <c:v>0.6</c:v>
                </c:pt>
                <c:pt idx="3">
                  <c:v>0.6</c:v>
                </c:pt>
                <c:pt idx="4">
                  <c:v>0.6</c:v>
                </c:pt>
                <c:pt idx="5">
                  <c:v>0.6</c:v>
                </c:pt>
              </c:numCache>
            </c:numRef>
          </c:val>
          <c:smooth val="0"/>
          <c:extLst>
            <c:ext xmlns:c16="http://schemas.microsoft.com/office/drawing/2014/chart" uri="{C3380CC4-5D6E-409C-BE32-E72D297353CC}">
              <c16:uniqueId val="{00000003-4CB9-4BF2-8EE4-34FE317898F3}"/>
            </c:ext>
          </c:extLst>
        </c:ser>
        <c:dLbls>
          <c:showLegendKey val="0"/>
          <c:showVal val="0"/>
          <c:showCatName val="0"/>
          <c:showSerName val="0"/>
          <c:showPercent val="0"/>
          <c:showBubbleSize val="0"/>
        </c:dLbls>
        <c:marker val="1"/>
        <c:smooth val="0"/>
        <c:axId val="1624184527"/>
        <c:axId val="1624196175"/>
      </c:lineChart>
      <c:dateAx>
        <c:axId val="1624184527"/>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624196175"/>
        <c:crosses val="autoZero"/>
        <c:auto val="1"/>
        <c:lblOffset val="100"/>
        <c:baseTimeUnit val="months"/>
      </c:dateAx>
      <c:valAx>
        <c:axId val="1624196175"/>
        <c:scaling>
          <c:orientation val="minMax"/>
          <c:max val="1.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62418452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3175" cap="flat" cmpd="sng" algn="ctr">
      <a:solidFill>
        <a:sysClr val="windowText" lastClr="000000"/>
      </a:solidFill>
      <a:round/>
    </a:ln>
    <a:effectLst/>
  </c:spPr>
  <c:txPr>
    <a:bodyPr/>
    <a:lstStyle/>
    <a:p>
      <a:pPr>
        <a:defRPr sz="13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MY + MF</a:t>
            </a:r>
            <a:r>
              <a:rPr lang="en-US" sz="1800" b="1" baseline="0">
                <a:solidFill>
                  <a:schemeClr val="tx1"/>
                </a:solidFill>
              </a:rPr>
              <a:t> Approval Rating (Monthly)</a:t>
            </a:r>
            <a:endParaRPr lang="en-US" sz="1800" b="1">
              <a:solidFill>
                <a:schemeClr val="tx1"/>
              </a:solidFill>
            </a:endParaRP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'Stratification 2'!$B$56</c:f>
              <c:strCache>
                <c:ptCount val="1"/>
                <c:pt idx="0">
                  <c:v>Actual</c:v>
                </c:pt>
              </c:strCache>
            </c:strRef>
          </c:tx>
          <c:spPr>
            <a:pattFill prst="pct5">
              <a:fgClr>
                <a:schemeClr val="accent3"/>
              </a:fgClr>
              <a:bgClr>
                <a:schemeClr val="accent4">
                  <a:lumMod val="60000"/>
                  <a:lumOff val="40000"/>
                </a:schemeClr>
              </a:bgClr>
            </a:pattFill>
            <a:ln>
              <a:solidFill>
                <a:schemeClr val="tx1"/>
              </a:solidFill>
            </a:ln>
            <a:effectLst/>
          </c:spPr>
          <c:invertIfNegative val="0"/>
          <c:dLbls>
            <c:dLbl>
              <c:idx val="1"/>
              <c:layout>
                <c:manualLayout>
                  <c:x val="0"/>
                  <c:y val="-4.18118466898955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9F7-441E-9F0A-BCDBFA60F866}"/>
                </c:ext>
              </c:extLst>
            </c:dLbl>
            <c:dLbl>
              <c:idx val="2"/>
              <c:layout>
                <c:manualLayout>
                  <c:x val="1.584158613444592E-3"/>
                  <c:y val="-3.066202090592334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9F7-441E-9F0A-BCDBFA60F866}"/>
                </c:ext>
              </c:extLst>
            </c:dLbl>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'Stratification 2'!$D$54:$P$54</c:f>
              <c:numCache>
                <c:formatCode>General</c:formatCode>
                <c:ptCount val="13"/>
                <c:pt idx="0" formatCode="mmm\-yy">
                  <c:v>44287</c:v>
                </c:pt>
                <c:pt idx="2" formatCode="mmm\-yy">
                  <c:v>44317</c:v>
                </c:pt>
                <c:pt idx="4" formatCode="mmm\-yy">
                  <c:v>44348</c:v>
                </c:pt>
                <c:pt idx="7" formatCode="mmm\-yy">
                  <c:v>44378</c:v>
                </c:pt>
                <c:pt idx="9" formatCode="mmm\-yy">
                  <c:v>44409</c:v>
                </c:pt>
                <c:pt idx="11" formatCode="mmm\-yy">
                  <c:v>44440</c:v>
                </c:pt>
              </c:numCache>
            </c:numRef>
          </c:cat>
          <c:val>
            <c:numRef>
              <c:f>'Stratification 2'!$D$56:$P$56</c:f>
              <c:numCache>
                <c:formatCode>0%</c:formatCode>
                <c:ptCount val="13"/>
                <c:pt idx="0">
                  <c:v>1</c:v>
                </c:pt>
                <c:pt idx="2">
                  <c:v>0.85</c:v>
                </c:pt>
                <c:pt idx="4">
                  <c:v>0.9285714285714286</c:v>
                </c:pt>
                <c:pt idx="7">
                  <c:v>0.82352941176470584</c:v>
                </c:pt>
                <c:pt idx="9">
                  <c:v>0.83333333333333337</c:v>
                </c:pt>
                <c:pt idx="11">
                  <c:v>0.85185185185185186</c:v>
                </c:pt>
              </c:numCache>
            </c:numRef>
          </c:val>
          <c:extLst>
            <c:ext xmlns:c16="http://schemas.microsoft.com/office/drawing/2014/chart" uri="{C3380CC4-5D6E-409C-BE32-E72D297353CC}">
              <c16:uniqueId val="{00000002-89F7-441E-9F0A-BCDBFA60F866}"/>
            </c:ext>
          </c:extLst>
        </c:ser>
        <c:dLbls>
          <c:showLegendKey val="0"/>
          <c:showVal val="0"/>
          <c:showCatName val="0"/>
          <c:showSerName val="0"/>
          <c:showPercent val="0"/>
          <c:showBubbleSize val="0"/>
        </c:dLbls>
        <c:gapWidth val="219"/>
        <c:axId val="1624184527"/>
        <c:axId val="1624196175"/>
      </c:barChart>
      <c:lineChart>
        <c:grouping val="standard"/>
        <c:varyColors val="0"/>
        <c:ser>
          <c:idx val="1"/>
          <c:order val="1"/>
          <c:tx>
            <c:strRef>
              <c:f>'Stratification 2'!$B$55</c:f>
              <c:strCache>
                <c:ptCount val="1"/>
                <c:pt idx="0">
                  <c:v>Plan</c:v>
                </c:pt>
              </c:strCache>
            </c:strRef>
          </c:tx>
          <c:spPr>
            <a:ln w="28575" cap="rnd">
              <a:solidFill>
                <a:schemeClr val="tx1"/>
              </a:solidFill>
              <a:round/>
            </a:ln>
            <a:effectLst/>
          </c:spPr>
          <c:marker>
            <c:symbol val="circle"/>
            <c:size val="8"/>
            <c:spPr>
              <a:solidFill>
                <a:schemeClr val="bg1"/>
              </a:solidFill>
              <a:ln w="9525">
                <a:solidFill>
                  <a:schemeClr val="tx1"/>
                </a:solidFill>
              </a:ln>
              <a:effectLst/>
            </c:spPr>
          </c:marker>
          <c:cat>
            <c:numRef>
              <c:f>'Stratification 2'!$D$54:$P$54</c:f>
              <c:numCache>
                <c:formatCode>General</c:formatCode>
                <c:ptCount val="13"/>
                <c:pt idx="0" formatCode="mmm\-yy">
                  <c:v>44287</c:v>
                </c:pt>
                <c:pt idx="2" formatCode="mmm\-yy">
                  <c:v>44317</c:v>
                </c:pt>
                <c:pt idx="4" formatCode="mmm\-yy">
                  <c:v>44348</c:v>
                </c:pt>
                <c:pt idx="7" formatCode="mmm\-yy">
                  <c:v>44378</c:v>
                </c:pt>
                <c:pt idx="9" formatCode="mmm\-yy">
                  <c:v>44409</c:v>
                </c:pt>
                <c:pt idx="11" formatCode="mmm\-yy">
                  <c:v>44440</c:v>
                </c:pt>
              </c:numCache>
            </c:numRef>
          </c:cat>
          <c:val>
            <c:numRef>
              <c:f>'Stratification 2'!$D$55:$P$55</c:f>
              <c:numCache>
                <c:formatCode>General</c:formatCode>
                <c:ptCount val="13"/>
                <c:pt idx="0" formatCode="0%">
                  <c:v>0.6</c:v>
                </c:pt>
                <c:pt idx="2" formatCode="0%">
                  <c:v>0.6</c:v>
                </c:pt>
                <c:pt idx="4" formatCode="0%">
                  <c:v>0.6</c:v>
                </c:pt>
                <c:pt idx="7" formatCode="0%">
                  <c:v>0.6</c:v>
                </c:pt>
                <c:pt idx="9" formatCode="0%">
                  <c:v>0.6</c:v>
                </c:pt>
                <c:pt idx="11" formatCode="0%">
                  <c:v>0.6</c:v>
                </c:pt>
              </c:numCache>
            </c:numRef>
          </c:val>
          <c:smooth val="0"/>
          <c:extLst>
            <c:ext xmlns:c16="http://schemas.microsoft.com/office/drawing/2014/chart" uri="{C3380CC4-5D6E-409C-BE32-E72D297353CC}">
              <c16:uniqueId val="{00000003-89F7-441E-9F0A-BCDBFA60F866}"/>
            </c:ext>
          </c:extLst>
        </c:ser>
        <c:dLbls>
          <c:showLegendKey val="0"/>
          <c:showVal val="0"/>
          <c:showCatName val="0"/>
          <c:showSerName val="0"/>
          <c:showPercent val="0"/>
          <c:showBubbleSize val="0"/>
        </c:dLbls>
        <c:marker val="1"/>
        <c:smooth val="0"/>
        <c:axId val="1624184527"/>
        <c:axId val="1624196175"/>
      </c:lineChart>
      <c:dateAx>
        <c:axId val="162418452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624196175"/>
        <c:crosses val="autoZero"/>
        <c:auto val="1"/>
        <c:lblOffset val="100"/>
        <c:baseTimeUnit val="months"/>
      </c:dateAx>
      <c:valAx>
        <c:axId val="1624196175"/>
        <c:scaling>
          <c:orientation val="minMax"/>
          <c:max val="1.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62418452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3175" cap="flat" cmpd="sng" algn="ctr">
      <a:solidFill>
        <a:sysClr val="windowText" lastClr="000000"/>
      </a:solidFill>
      <a:round/>
    </a:ln>
    <a:effectLst/>
  </c:spPr>
  <c:txPr>
    <a:bodyPr/>
    <a:lstStyle/>
    <a:p>
      <a:pPr>
        <a:defRPr sz="13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800" b="1" i="0" u="none" strike="noStrike" kern="1200" cap="none" spc="0" normalizeH="0" baseline="0" noProof="0">
                <a:ln>
                  <a:noFill/>
                </a:ln>
                <a:solidFill>
                  <a:sysClr val="windowText" lastClr="000000"/>
                </a:solidFill>
                <a:effectLst/>
                <a:uLnTx/>
                <a:uFillTx/>
                <a:latin typeface="Calibri" panose="020F0502020204030204"/>
              </a:rPr>
              <a:t>MF Approval Rating (Monthly)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'Stratification 2'!$J$30</c:f>
              <c:strCache>
                <c:ptCount val="1"/>
                <c:pt idx="0">
                  <c:v>Actual</c:v>
                </c:pt>
              </c:strCache>
            </c:strRef>
          </c:tx>
          <c:spPr>
            <a:solidFill>
              <a:schemeClr val="accent1"/>
            </a:solidFill>
            <a:ln>
              <a:noFill/>
            </a:ln>
            <a:effectLst/>
          </c:spPr>
          <c:invertIfNegative val="0"/>
          <c:cat>
            <c:numRef>
              <c:f>'Stratification 2'!$K$28:$P$28</c:f>
              <c:numCache>
                <c:formatCode>[$-409]mmm\-yy;@</c:formatCode>
                <c:ptCount val="6"/>
                <c:pt idx="0">
                  <c:v>44287</c:v>
                </c:pt>
                <c:pt idx="1">
                  <c:v>44317</c:v>
                </c:pt>
                <c:pt idx="2">
                  <c:v>44348</c:v>
                </c:pt>
                <c:pt idx="3">
                  <c:v>44378</c:v>
                </c:pt>
                <c:pt idx="4">
                  <c:v>44409</c:v>
                </c:pt>
                <c:pt idx="5">
                  <c:v>44440</c:v>
                </c:pt>
              </c:numCache>
            </c:numRef>
          </c:cat>
          <c:val>
            <c:numRef>
              <c:f>'Stratification 2'!$K$30:$P$30</c:f>
              <c:numCache>
                <c:formatCode>0%</c:formatCode>
                <c:ptCount val="6"/>
                <c:pt idx="0">
                  <c:v>1</c:v>
                </c:pt>
                <c:pt idx="1">
                  <c:v>1</c:v>
                </c:pt>
                <c:pt idx="2">
                  <c:v>1</c:v>
                </c:pt>
                <c:pt idx="3">
                  <c:v>0.66666666666666663</c:v>
                </c:pt>
                <c:pt idx="4">
                  <c:v>0.8</c:v>
                </c:pt>
                <c:pt idx="5">
                  <c:v>0.78947368421052633</c:v>
                </c:pt>
              </c:numCache>
            </c:numRef>
          </c:val>
          <c:extLst>
            <c:ext xmlns:c16="http://schemas.microsoft.com/office/drawing/2014/chart" uri="{C3380CC4-5D6E-409C-BE32-E72D297353CC}">
              <c16:uniqueId val="{00000000-EEFA-4BFD-9AB8-00CBE9F75E84}"/>
            </c:ext>
          </c:extLst>
        </c:ser>
        <c:dLbls>
          <c:showLegendKey val="0"/>
          <c:showVal val="0"/>
          <c:showCatName val="0"/>
          <c:showSerName val="0"/>
          <c:showPercent val="0"/>
          <c:showBubbleSize val="0"/>
        </c:dLbls>
        <c:gapWidth val="219"/>
        <c:axId val="1293444480"/>
        <c:axId val="1293444896"/>
      </c:barChart>
      <c:lineChart>
        <c:grouping val="standard"/>
        <c:varyColors val="0"/>
        <c:ser>
          <c:idx val="1"/>
          <c:order val="1"/>
          <c:tx>
            <c:strRef>
              <c:f>'Stratification 2'!$J$29</c:f>
              <c:strCache>
                <c:ptCount val="1"/>
                <c:pt idx="0">
                  <c:v>Plan</c:v>
                </c:pt>
              </c:strCache>
            </c:strRef>
          </c:tx>
          <c:spPr>
            <a:ln w="28575" cap="rnd">
              <a:solidFill>
                <a:schemeClr val="accent2"/>
              </a:solidFill>
              <a:round/>
            </a:ln>
            <a:effectLst/>
          </c:spPr>
          <c:marker>
            <c:symbol val="none"/>
          </c:marker>
          <c:cat>
            <c:numRef>
              <c:f>'Stratification 2'!$K$28:$P$28</c:f>
              <c:numCache>
                <c:formatCode>[$-409]mmm\-yy;@</c:formatCode>
                <c:ptCount val="6"/>
                <c:pt idx="0">
                  <c:v>44287</c:v>
                </c:pt>
                <c:pt idx="1">
                  <c:v>44317</c:v>
                </c:pt>
                <c:pt idx="2">
                  <c:v>44348</c:v>
                </c:pt>
                <c:pt idx="3">
                  <c:v>44378</c:v>
                </c:pt>
                <c:pt idx="4">
                  <c:v>44409</c:v>
                </c:pt>
                <c:pt idx="5">
                  <c:v>44440</c:v>
                </c:pt>
              </c:numCache>
            </c:numRef>
          </c:cat>
          <c:val>
            <c:numRef>
              <c:f>'Stratification 2'!$K$29:$P$29</c:f>
              <c:numCache>
                <c:formatCode>0%</c:formatCode>
                <c:ptCount val="6"/>
                <c:pt idx="0">
                  <c:v>0.6</c:v>
                </c:pt>
                <c:pt idx="1">
                  <c:v>0.6</c:v>
                </c:pt>
                <c:pt idx="2">
                  <c:v>0.6</c:v>
                </c:pt>
                <c:pt idx="3">
                  <c:v>0.6</c:v>
                </c:pt>
                <c:pt idx="4">
                  <c:v>0.6</c:v>
                </c:pt>
                <c:pt idx="5">
                  <c:v>0.6</c:v>
                </c:pt>
              </c:numCache>
            </c:numRef>
          </c:val>
          <c:smooth val="0"/>
          <c:extLst>
            <c:ext xmlns:c16="http://schemas.microsoft.com/office/drawing/2014/chart" uri="{C3380CC4-5D6E-409C-BE32-E72D297353CC}">
              <c16:uniqueId val="{00000001-EEFA-4BFD-9AB8-00CBE9F75E84}"/>
            </c:ext>
          </c:extLst>
        </c:ser>
        <c:dLbls>
          <c:showLegendKey val="0"/>
          <c:showVal val="0"/>
          <c:showCatName val="0"/>
          <c:showSerName val="0"/>
          <c:showPercent val="0"/>
          <c:showBubbleSize val="0"/>
        </c:dLbls>
        <c:marker val="1"/>
        <c:smooth val="0"/>
        <c:axId val="38556623"/>
        <c:axId val="38575759"/>
      </c:lineChart>
      <c:dateAx>
        <c:axId val="1293444480"/>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444896"/>
        <c:crosses val="autoZero"/>
        <c:auto val="1"/>
        <c:lblOffset val="100"/>
        <c:baseTimeUnit val="months"/>
      </c:dateAx>
      <c:valAx>
        <c:axId val="129344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444480"/>
        <c:crosses val="autoZero"/>
        <c:crossBetween val="between"/>
      </c:valAx>
      <c:valAx>
        <c:axId val="3857575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56623"/>
        <c:crosses val="max"/>
        <c:crossBetween val="between"/>
      </c:valAx>
      <c:dateAx>
        <c:axId val="38556623"/>
        <c:scaling>
          <c:orientation val="minMax"/>
        </c:scaling>
        <c:delete val="1"/>
        <c:axPos val="b"/>
        <c:numFmt formatCode="[$-409]mmm\-yy;@" sourceLinked="1"/>
        <c:majorTickMark val="out"/>
        <c:minorTickMark val="none"/>
        <c:tickLblPos val="nextTo"/>
        <c:crossAx val="38575759"/>
        <c:crosses val="autoZero"/>
        <c:auto val="1"/>
        <c:lblOffset val="100"/>
        <c:baseTimeUnit val="months"/>
      </c:date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Report!$K$2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93-4426-B7C5-407E8CFC63D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93-4426-B7C5-407E8CFC63D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993-4426-B7C5-407E8CFC63D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993-4426-B7C5-407E8CFC63D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C24-4623-A1DB-7E5E86466803}"/>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993-4426-B7C5-407E8CFC63D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A993-4426-B7C5-407E8CFC63D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993-4426-B7C5-407E8CFC63D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A993-4426-B7C5-407E8CFC63D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A993-4426-B7C5-407E8CFC63D5}"/>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A993-4426-B7C5-407E8CFC63D5}"/>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A993-4426-B7C5-407E8CFC63D5}"/>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A993-4426-B7C5-407E8CFC63D5}"/>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A993-4426-B7C5-407E8CFC63D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Report!$A$3:$A$16</c:f>
              <c:strCache>
                <c:ptCount val="14"/>
                <c:pt idx="0">
                  <c:v>CHORAKAWA</c:v>
                </c:pt>
                <c:pt idx="1">
                  <c:v>FCC (PHILIPPINES)</c:v>
                </c:pt>
                <c:pt idx="2">
                  <c:v>FTEC</c:v>
                </c:pt>
                <c:pt idx="3">
                  <c:v>FTEC-TDM</c:v>
                </c:pt>
                <c:pt idx="4">
                  <c:v>GOSHI PHILIPPINES</c:v>
                </c:pt>
                <c:pt idx="5">
                  <c:v>GRANDWAY</c:v>
                </c:pt>
                <c:pt idx="6">
                  <c:v>ISUZU_AMC</c:v>
                </c:pt>
                <c:pt idx="7">
                  <c:v>MAHLE FILTER</c:v>
                </c:pt>
                <c:pt idx="8">
                  <c:v>MITSUBA PHILS. CORP2</c:v>
                </c:pt>
                <c:pt idx="9">
                  <c:v>RADICAL STEEL</c:v>
                </c:pt>
                <c:pt idx="10">
                  <c:v>SANYO DENKI</c:v>
                </c:pt>
                <c:pt idx="11">
                  <c:v>SHIMANO_PHL</c:v>
                </c:pt>
                <c:pt idx="12">
                  <c:v>YAMASHIN CEBU FILTER</c:v>
                </c:pt>
                <c:pt idx="13">
                  <c:v>YUTAKA MANUFACTURING</c:v>
                </c:pt>
              </c:strCache>
            </c:strRef>
          </c:cat>
          <c:val>
            <c:numRef>
              <c:f>Report!$K$3:$K$16</c:f>
              <c:numCache>
                <c:formatCode>_(* #,##0.0_);_(* \(#,##0.0\);_(* "-"??_);_(@_)</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C24-4623-A1DB-7E5E8646680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r"/>
      <c:layout>
        <c:manualLayout>
          <c:xMode val="edge"/>
          <c:yMode val="edge"/>
          <c:x val="0.67126379324340224"/>
          <c:y val="1.5434704903132245E-2"/>
          <c:w val="0.30243772436539901"/>
          <c:h val="0.95979737941317622"/>
        </c:manualLayout>
      </c:layout>
      <c:overlay val="1"/>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8.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9.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0.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1.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4.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5.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6.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8.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19.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0.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1.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4.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5.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6.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28.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78442</xdr:colOff>
          <xdr:row>1</xdr:row>
          <xdr:rowOff>44824</xdr:rowOff>
        </xdr:from>
        <xdr:to>
          <xdr:col>2</xdr:col>
          <xdr:colOff>682999</xdr:colOff>
          <xdr:row>9</xdr:row>
          <xdr:rowOff>24093</xdr:rowOff>
        </xdr:to>
        <xdr:pic>
          <xdr:nvPicPr>
            <xdr:cNvPr id="2" name="Picture 1"/>
            <xdr:cNvPicPr>
              <a:picLocks noChangeAspect="1" noChangeArrowheads="1"/>
              <a:extLst>
                <a:ext uri="{84589F7E-364E-4C9E-8A38-B11213B215E9}">
                  <a14:cameraTool cellRange="[19]Legend!$B$2:$C$8" spid="_x0000_s75409"/>
                </a:ext>
              </a:extLst>
            </xdr:cNvPicPr>
          </xdr:nvPicPr>
          <xdr:blipFill>
            <a:blip xmlns:r="http://schemas.openxmlformats.org/officeDocument/2006/relationships" r:embed="rId1"/>
            <a:srcRect/>
            <a:stretch>
              <a:fillRect/>
            </a:stretch>
          </xdr:blipFill>
          <xdr:spPr bwMode="auto">
            <a:xfrm>
              <a:off x="78442" y="406774"/>
              <a:ext cx="3585882" cy="157946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221672</xdr:colOff>
      <xdr:row>21</xdr:row>
      <xdr:rowOff>40821</xdr:rowOff>
    </xdr:from>
    <xdr:to>
      <xdr:col>7</xdr:col>
      <xdr:colOff>29333</xdr:colOff>
      <xdr:row>23</xdr:row>
      <xdr:rowOff>41754</xdr:rowOff>
    </xdr:to>
    <xdr:sp macro="" textlink="">
      <xdr:nvSpPr>
        <xdr:cNvPr id="2" name="TextBox 1"/>
        <xdr:cNvSpPr txBox="1"/>
      </xdr:nvSpPr>
      <xdr:spPr>
        <a:xfrm>
          <a:off x="3269672" y="4536621"/>
          <a:ext cx="1026861"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N/A</a:t>
          </a:r>
        </a:p>
      </xdr:txBody>
    </xdr:sp>
    <xdr:clientData/>
  </xdr:twoCellAnchor>
  <xdr:twoCellAnchor>
    <xdr:from>
      <xdr:col>7</xdr:col>
      <xdr:colOff>29333</xdr:colOff>
      <xdr:row>22</xdr:row>
      <xdr:rowOff>25880</xdr:rowOff>
    </xdr:from>
    <xdr:to>
      <xdr:col>7</xdr:col>
      <xdr:colOff>492717</xdr:colOff>
      <xdr:row>22</xdr:row>
      <xdr:rowOff>25880</xdr:rowOff>
    </xdr:to>
    <xdr:cxnSp macro="">
      <xdr:nvCxnSpPr>
        <xdr:cNvPr id="3" name="Straight Arrow Connector 2"/>
        <xdr:cNvCxnSpPr>
          <a:stCxn id="2" idx="3"/>
        </xdr:cNvCxnSpPr>
      </xdr:nvCxnSpPr>
      <xdr:spPr>
        <a:xfrm flipV="1">
          <a:off x="4296533" y="4712180"/>
          <a:ext cx="463384"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406978</xdr:colOff>
      <xdr:row>54</xdr:row>
      <xdr:rowOff>990</xdr:rowOff>
    </xdr:from>
    <xdr:to>
      <xdr:col>6</xdr:col>
      <xdr:colOff>214636</xdr:colOff>
      <xdr:row>56</xdr:row>
      <xdr:rowOff>1923</xdr:rowOff>
    </xdr:to>
    <xdr:sp macro="" textlink="">
      <xdr:nvSpPr>
        <xdr:cNvPr id="4" name="TextBox 3"/>
        <xdr:cNvSpPr txBox="1"/>
      </xdr:nvSpPr>
      <xdr:spPr>
        <a:xfrm>
          <a:off x="2845378" y="10783290"/>
          <a:ext cx="1026858"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N/A</a:t>
          </a:r>
        </a:p>
      </xdr:txBody>
    </xdr:sp>
    <xdr:clientData/>
  </xdr:twoCellAnchor>
  <xdr:twoCellAnchor>
    <xdr:from>
      <xdr:col>6</xdr:col>
      <xdr:colOff>214636</xdr:colOff>
      <xdr:row>54</xdr:row>
      <xdr:rowOff>176549</xdr:rowOff>
    </xdr:from>
    <xdr:to>
      <xdr:col>7</xdr:col>
      <xdr:colOff>65701</xdr:colOff>
      <xdr:row>54</xdr:row>
      <xdr:rowOff>176549</xdr:rowOff>
    </xdr:to>
    <xdr:cxnSp macro="">
      <xdr:nvCxnSpPr>
        <xdr:cNvPr id="5" name="Straight Arrow Connector 4"/>
        <xdr:cNvCxnSpPr>
          <a:stCxn id="4" idx="3"/>
        </xdr:cNvCxnSpPr>
      </xdr:nvCxnSpPr>
      <xdr:spPr>
        <a:xfrm flipV="1">
          <a:off x="3872236" y="10958849"/>
          <a:ext cx="460665"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547008</xdr:colOff>
      <xdr:row>54</xdr:row>
      <xdr:rowOff>68036</xdr:rowOff>
    </xdr:from>
    <xdr:to>
      <xdr:col>13</xdr:col>
      <xdr:colOff>360852</xdr:colOff>
      <xdr:row>56</xdr:row>
      <xdr:rowOff>68969</xdr:rowOff>
    </xdr:to>
    <xdr:sp macro="" textlink="">
      <xdr:nvSpPr>
        <xdr:cNvPr id="6" name="TextBox 5"/>
        <xdr:cNvSpPr txBox="1"/>
      </xdr:nvSpPr>
      <xdr:spPr>
        <a:xfrm>
          <a:off x="7252608" y="10850336"/>
          <a:ext cx="1033044"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N/A</a:t>
          </a:r>
        </a:p>
      </xdr:txBody>
    </xdr:sp>
    <xdr:clientData/>
  </xdr:twoCellAnchor>
  <xdr:twoCellAnchor>
    <xdr:from>
      <xdr:col>13</xdr:col>
      <xdr:colOff>360852</xdr:colOff>
      <xdr:row>55</xdr:row>
      <xdr:rowOff>53095</xdr:rowOff>
    </xdr:from>
    <xdr:to>
      <xdr:col>14</xdr:col>
      <xdr:colOff>205731</xdr:colOff>
      <xdr:row>55</xdr:row>
      <xdr:rowOff>53095</xdr:rowOff>
    </xdr:to>
    <xdr:cxnSp macro="">
      <xdr:nvCxnSpPr>
        <xdr:cNvPr id="7" name="Straight Arrow Connector 6"/>
        <xdr:cNvCxnSpPr>
          <a:stCxn id="6" idx="3"/>
        </xdr:cNvCxnSpPr>
      </xdr:nvCxnSpPr>
      <xdr:spPr>
        <a:xfrm flipV="1">
          <a:off x="8285652" y="11025895"/>
          <a:ext cx="454479"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381000</xdr:colOff>
      <xdr:row>18</xdr:row>
      <xdr:rowOff>144237</xdr:rowOff>
    </xdr:from>
    <xdr:to>
      <xdr:col>14</xdr:col>
      <xdr:colOff>464265</xdr:colOff>
      <xdr:row>20</xdr:row>
      <xdr:rowOff>145170</xdr:rowOff>
    </xdr:to>
    <xdr:sp macro="" textlink="">
      <xdr:nvSpPr>
        <xdr:cNvPr id="8" name="TextBox 7"/>
        <xdr:cNvSpPr txBox="1"/>
      </xdr:nvSpPr>
      <xdr:spPr>
        <a:xfrm>
          <a:off x="6477000" y="4068537"/>
          <a:ext cx="2521665"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MAT1</a:t>
          </a:r>
          <a:r>
            <a:rPr lang="en-US" sz="1400" baseline="0"/>
            <a:t>- Final Quotation </a:t>
          </a:r>
          <a:endParaRPr lang="en-US" sz="1400"/>
        </a:p>
      </xdr:txBody>
    </xdr:sp>
    <xdr:clientData/>
  </xdr:twoCellAnchor>
  <xdr:twoCellAnchor>
    <xdr:from>
      <xdr:col>14</xdr:col>
      <xdr:colOff>464265</xdr:colOff>
      <xdr:row>19</xdr:row>
      <xdr:rowOff>129296</xdr:rowOff>
    </xdr:from>
    <xdr:to>
      <xdr:col>15</xdr:col>
      <xdr:colOff>315329</xdr:colOff>
      <xdr:row>19</xdr:row>
      <xdr:rowOff>129296</xdr:rowOff>
    </xdr:to>
    <xdr:cxnSp macro="">
      <xdr:nvCxnSpPr>
        <xdr:cNvPr id="9" name="Straight Arrow Connector 8"/>
        <xdr:cNvCxnSpPr>
          <a:stCxn id="8" idx="3"/>
        </xdr:cNvCxnSpPr>
      </xdr:nvCxnSpPr>
      <xdr:spPr>
        <a:xfrm flipV="1">
          <a:off x="8998665" y="4244096"/>
          <a:ext cx="460664" cy="0"/>
        </a:xfrm>
        <a:prstGeom prst="straightConnector1">
          <a:avLst/>
        </a:prstGeom>
        <a:ln>
          <a:solidFill>
            <a:sysClr val="windowText" lastClr="00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530679</xdr:colOff>
      <xdr:row>6</xdr:row>
      <xdr:rowOff>95252</xdr:rowOff>
    </xdr:from>
    <xdr:to>
      <xdr:col>30</xdr:col>
      <xdr:colOff>367392</xdr:colOff>
      <xdr:row>10</xdr:row>
      <xdr:rowOff>176894</xdr:rowOff>
    </xdr:to>
    <xdr:sp macro="" textlink="">
      <xdr:nvSpPr>
        <xdr:cNvPr id="10" name="Rounded Rectangle 9"/>
        <xdr:cNvSpPr/>
      </xdr:nvSpPr>
      <xdr:spPr>
        <a:xfrm>
          <a:off x="15161079" y="1733552"/>
          <a:ext cx="3494313" cy="843642"/>
        </a:xfrm>
        <a:prstGeom prst="roundRect">
          <a:avLst>
            <a:gd name="adj" fmla="val 0"/>
          </a:avLst>
        </a:prstGeom>
        <a:solidFill>
          <a:schemeClr val="accent1">
            <a:lumMod val="20000"/>
            <a:lumOff val="80000"/>
          </a:schemeClr>
        </a:solidFill>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effectLst/>
              <a:latin typeface="+mn-lt"/>
              <a:ea typeface="+mn-ea"/>
              <a:cs typeface="+mn-cs"/>
            </a:rPr>
            <a:t>M1, 2, 3, 5, 6, 7, 9, 10</a:t>
          </a:r>
        </a:p>
        <a:p>
          <a:pPr algn="ctr"/>
          <a:r>
            <a:rPr lang="en-US" sz="1200" b="0">
              <a:solidFill>
                <a:schemeClr val="tx1"/>
              </a:solidFill>
              <a:effectLst/>
              <a:latin typeface="+mn-lt"/>
              <a:ea typeface="+mn-ea"/>
              <a:cs typeface="+mn-cs"/>
            </a:rPr>
            <a:t>are</a:t>
          </a:r>
          <a:r>
            <a:rPr lang="en-US" sz="1200" b="0" baseline="0">
              <a:solidFill>
                <a:schemeClr val="tx1"/>
              </a:solidFill>
              <a:effectLst/>
              <a:latin typeface="+mn-lt"/>
              <a:ea typeface="+mn-ea"/>
              <a:cs typeface="+mn-cs"/>
            </a:rPr>
            <a:t> </a:t>
          </a:r>
          <a:r>
            <a:rPr lang="en-US" sz="1200" b="1">
              <a:solidFill>
                <a:schemeClr val="tx1"/>
              </a:solidFill>
              <a:effectLst/>
              <a:latin typeface="+mn-lt"/>
              <a:ea typeface="+mn-ea"/>
              <a:cs typeface="+mn-cs"/>
            </a:rPr>
            <a:t>Not applicable </a:t>
          </a:r>
          <a:r>
            <a:rPr lang="en-US" sz="1200">
              <a:solidFill>
                <a:schemeClr val="tx1"/>
              </a:solidFill>
              <a:effectLst/>
              <a:latin typeface="+mn-lt"/>
              <a:ea typeface="+mn-ea"/>
              <a:cs typeface="+mn-cs"/>
            </a:rPr>
            <a:t>because</a:t>
          </a:r>
          <a:r>
            <a:rPr lang="en-US" sz="1200" baseline="0">
              <a:solidFill>
                <a:schemeClr val="tx1"/>
              </a:solidFill>
              <a:effectLst/>
              <a:latin typeface="+mn-lt"/>
              <a:ea typeface="+mn-ea"/>
              <a:cs typeface="+mn-cs"/>
            </a:rPr>
            <a:t> </a:t>
          </a:r>
          <a:r>
            <a:rPr lang="en-US" sz="1200">
              <a:solidFill>
                <a:schemeClr val="tx1"/>
              </a:solidFill>
              <a:effectLst/>
              <a:latin typeface="+mn-lt"/>
              <a:ea typeface="+mn-ea"/>
              <a:cs typeface="+mn-cs"/>
            </a:rPr>
            <a:t>they</a:t>
          </a:r>
          <a:r>
            <a:rPr lang="en-US" sz="1200" baseline="0">
              <a:solidFill>
                <a:schemeClr val="tx1"/>
              </a:solidFill>
              <a:effectLst/>
              <a:latin typeface="+mn-lt"/>
              <a:ea typeface="+mn-ea"/>
              <a:cs typeface="+mn-cs"/>
            </a:rPr>
            <a:t> did not </a:t>
          </a:r>
          <a:r>
            <a:rPr lang="en-US" sz="1200">
              <a:solidFill>
                <a:schemeClr val="tx1"/>
              </a:solidFill>
              <a:effectLst/>
              <a:latin typeface="+mn-lt"/>
              <a:ea typeface="+mn-ea"/>
              <a:cs typeface="+mn-cs"/>
            </a:rPr>
            <a:t>contribute to unachieved Approval</a:t>
          </a:r>
          <a:r>
            <a:rPr lang="en-US" sz="1200" baseline="0">
              <a:solidFill>
                <a:schemeClr val="tx1"/>
              </a:solidFill>
              <a:effectLst/>
              <a:latin typeface="+mn-lt"/>
              <a:ea typeface="+mn-ea"/>
              <a:cs typeface="+mn-cs"/>
            </a:rPr>
            <a:t> Rating</a:t>
          </a:r>
          <a:endParaRPr lang="en-US" sz="1200">
            <a:solidFill>
              <a:schemeClr val="tx1"/>
            </a:solidFill>
            <a:effectLst/>
          </a:endParaRPr>
        </a:p>
      </xdr:txBody>
    </xdr:sp>
    <xdr:clientData/>
  </xdr:twoCellAnchor>
  <xdr:twoCellAnchor>
    <xdr:from>
      <xdr:col>24</xdr:col>
      <xdr:colOff>547008</xdr:colOff>
      <xdr:row>11</xdr:row>
      <xdr:rowOff>122467</xdr:rowOff>
    </xdr:from>
    <xdr:to>
      <xdr:col>30</xdr:col>
      <xdr:colOff>383721</xdr:colOff>
      <xdr:row>21</xdr:row>
      <xdr:rowOff>108858</xdr:rowOff>
    </xdr:to>
    <xdr:sp macro="" textlink="">
      <xdr:nvSpPr>
        <xdr:cNvPr id="11" name="Rounded Rectangle 10"/>
        <xdr:cNvSpPr/>
      </xdr:nvSpPr>
      <xdr:spPr>
        <a:xfrm>
          <a:off x="15177408" y="2713267"/>
          <a:ext cx="3494313" cy="1891391"/>
        </a:xfrm>
        <a:prstGeom prst="roundRect">
          <a:avLst>
            <a:gd name="adj" fmla="val 0"/>
          </a:avLst>
        </a:prstGeom>
        <a:solidFill>
          <a:srgbClr val="FFB7B7"/>
        </a:solid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M4</a:t>
          </a:r>
        </a:p>
        <a:p>
          <a:r>
            <a:rPr lang="en-US" sz="1100" baseline="0">
              <a:solidFill>
                <a:sysClr val="windowText" lastClr="000000"/>
              </a:solidFill>
              <a:effectLst/>
              <a:latin typeface="+mn-lt"/>
              <a:ea typeface="+mn-ea"/>
              <a:cs typeface="+mn-cs"/>
            </a:rPr>
            <a:t>- </a:t>
          </a:r>
          <a:r>
            <a:rPr lang="en-US" sz="1100" b="1" baseline="0">
              <a:solidFill>
                <a:sysClr val="windowText" lastClr="000000"/>
              </a:solidFill>
              <a:effectLst/>
              <a:latin typeface="+mn-lt"/>
              <a:ea typeface="+mn-ea"/>
              <a:cs typeface="+mn-cs"/>
            </a:rPr>
            <a:t>Price</a:t>
          </a:r>
          <a:r>
            <a:rPr lang="en-US" sz="1100" baseline="0">
              <a:solidFill>
                <a:sysClr val="windowText" lastClr="000000"/>
              </a:solidFill>
              <a:effectLst/>
              <a:latin typeface="+mn-lt"/>
              <a:ea typeface="+mn-ea"/>
              <a:cs typeface="+mn-cs"/>
            </a:rPr>
            <a:t> </a:t>
          </a:r>
          <a:r>
            <a:rPr lang="en-US" sz="1100" i="1" baseline="0">
              <a:solidFill>
                <a:sysClr val="windowText" lastClr="000000"/>
              </a:solidFill>
              <a:effectLst/>
              <a:latin typeface="+mn-lt"/>
              <a:ea typeface="+mn-ea"/>
              <a:cs typeface="+mn-cs"/>
            </a:rPr>
            <a:t>(Some Customer get low price  from other supplier)</a:t>
          </a:r>
        </a:p>
        <a:p>
          <a:pPr marL="0" marR="0" lvl="0" indent="0" defTabSz="914400" eaLnBrk="1" fontAlgn="auto" latinLnBrk="0" hangingPunct="1">
            <a:lnSpc>
              <a:spcPct val="100000"/>
            </a:lnSpc>
            <a:spcBef>
              <a:spcPts val="0"/>
            </a:spcBef>
            <a:spcAft>
              <a:spcPts val="0"/>
            </a:spcAft>
            <a:buClrTx/>
            <a:buSzTx/>
            <a:buFontTx/>
            <a:buNone/>
            <a:tabLst/>
            <a:defRPr/>
          </a:pPr>
          <a:r>
            <a:rPr lang="en-US" sz="1100" i="1" baseline="0">
              <a:solidFill>
                <a:sysClr val="windowText" lastClr="000000"/>
              </a:solidFill>
              <a:effectLst/>
              <a:latin typeface="+mn-lt"/>
              <a:ea typeface="+mn-ea"/>
              <a:cs typeface="+mn-cs"/>
            </a:rPr>
            <a:t>- </a:t>
          </a:r>
          <a:r>
            <a:rPr lang="en-US" sz="1100" b="1" i="0" baseline="0">
              <a:solidFill>
                <a:sysClr val="windowText" lastClr="000000"/>
              </a:solidFill>
              <a:effectLst/>
              <a:latin typeface="+mn-lt"/>
              <a:ea typeface="+mn-ea"/>
              <a:cs typeface="+mn-cs"/>
            </a:rPr>
            <a:t>Cancellation of Project </a:t>
          </a:r>
          <a:r>
            <a:rPr lang="en-US" sz="1100" b="0" i="1" baseline="0">
              <a:solidFill>
                <a:sysClr val="windowText" lastClr="000000"/>
              </a:solidFill>
              <a:effectLst/>
              <a:latin typeface="+mn-lt"/>
              <a:ea typeface="+mn-ea"/>
              <a:cs typeface="+mn-cs"/>
            </a:rPr>
            <a:t>(Some Customer cancelled the RFQ due to unexpected event/s)</a:t>
          </a:r>
          <a:endParaRPr lang="en-US">
            <a:solidFill>
              <a:sysClr val="windowText" lastClr="000000"/>
            </a:solidFill>
            <a:effectLst/>
          </a:endParaRPr>
        </a:p>
        <a:p>
          <a:r>
            <a:rPr lang="en-US" sz="1100" i="1" baseline="0">
              <a:solidFill>
                <a:schemeClr val="tx1"/>
              </a:solidFill>
              <a:effectLst/>
              <a:latin typeface="+mn-lt"/>
              <a:ea typeface="+mn-ea"/>
              <a:cs typeface="+mn-cs"/>
            </a:rPr>
            <a:t>   </a:t>
          </a:r>
          <a:r>
            <a:rPr lang="en-US" sz="1100" baseline="0">
              <a:solidFill>
                <a:schemeClr val="tx1"/>
              </a:solidFill>
              <a:effectLst/>
              <a:latin typeface="+mn-lt"/>
              <a:ea typeface="+mn-ea"/>
              <a:cs typeface="+mn-cs"/>
            </a:rPr>
            <a:t>     </a:t>
          </a:r>
          <a:endParaRPr lang="en-US" sz="1200">
            <a:solidFill>
              <a:schemeClr val="tx1"/>
            </a:solidFill>
            <a:effectLst/>
          </a:endParaRPr>
        </a:p>
        <a:p>
          <a:pPr algn="l"/>
          <a:r>
            <a:rPr lang="en-US" sz="1400" b="1">
              <a:solidFill>
                <a:sysClr val="windowText" lastClr="000000"/>
              </a:solidFill>
            </a:rPr>
            <a:t>M8</a:t>
          </a:r>
          <a:r>
            <a:rPr lang="en-US" sz="1200" baseline="0">
              <a:solidFill>
                <a:sysClr val="windowText" lastClr="000000"/>
              </a:solidFill>
            </a:rPr>
            <a:t> </a:t>
          </a:r>
        </a:p>
        <a:p>
          <a:pPr algn="l"/>
          <a:r>
            <a:rPr lang="en-US" sz="1200" baseline="0">
              <a:solidFill>
                <a:sysClr val="windowText" lastClr="000000"/>
              </a:solidFill>
            </a:rPr>
            <a:t>- Over price quotation based on customer projected</a:t>
          </a:r>
        </a:p>
        <a:p>
          <a:pPr algn="l"/>
          <a:r>
            <a:rPr lang="en-US" sz="1200" baseline="0">
              <a:solidFill>
                <a:sysClr val="windowText" lastClr="000000"/>
              </a:solidFill>
            </a:rPr>
            <a:t>  budget</a:t>
          </a:r>
        </a:p>
        <a:p>
          <a:pPr algn="l"/>
          <a:endParaRPr lang="en-US" sz="1200" baseline="0">
            <a:solidFill>
              <a:sysClr val="windowText" lastClr="000000"/>
            </a:solidFill>
          </a:endParaRPr>
        </a:p>
        <a:p>
          <a:pPr algn="l"/>
          <a:endParaRPr lang="en-US" sz="1100">
            <a:solidFill>
              <a:sysClr val="windowText" lastClr="000000"/>
            </a:solidFill>
          </a:endParaRPr>
        </a:p>
      </xdr:txBody>
    </xdr:sp>
    <xdr:clientData/>
  </xdr:twoCellAnchor>
  <xdr:twoCellAnchor>
    <xdr:from>
      <xdr:col>19</xdr:col>
      <xdr:colOff>571500</xdr:colOff>
      <xdr:row>28</xdr:row>
      <xdr:rowOff>66226</xdr:rowOff>
    </xdr:from>
    <xdr:to>
      <xdr:col>24</xdr:col>
      <xdr:colOff>73293</xdr:colOff>
      <xdr:row>30</xdr:row>
      <xdr:rowOff>67159</xdr:rowOff>
    </xdr:to>
    <xdr:sp macro="" textlink="">
      <xdr:nvSpPr>
        <xdr:cNvPr id="12" name="TextBox 11"/>
        <xdr:cNvSpPr txBox="1"/>
      </xdr:nvSpPr>
      <xdr:spPr>
        <a:xfrm>
          <a:off x="12153900" y="5895526"/>
          <a:ext cx="2549793"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M10</a:t>
          </a:r>
          <a:r>
            <a:rPr lang="en-US" sz="1400" baseline="0"/>
            <a:t>- Sales Manager (Approve)</a:t>
          </a:r>
          <a:endParaRPr lang="en-US" sz="1400"/>
        </a:p>
      </xdr:txBody>
    </xdr:sp>
    <xdr:clientData/>
  </xdr:twoCellAnchor>
  <xdr:twoCellAnchor>
    <xdr:from>
      <xdr:col>19</xdr:col>
      <xdr:colOff>453569</xdr:colOff>
      <xdr:row>26</xdr:row>
      <xdr:rowOff>80714</xdr:rowOff>
    </xdr:from>
    <xdr:to>
      <xdr:col>23</xdr:col>
      <xdr:colOff>587375</xdr:colOff>
      <xdr:row>28</xdr:row>
      <xdr:rowOff>81647</xdr:rowOff>
    </xdr:to>
    <xdr:sp macro="" textlink="">
      <xdr:nvSpPr>
        <xdr:cNvPr id="13" name="TextBox 12"/>
        <xdr:cNvSpPr txBox="1"/>
      </xdr:nvSpPr>
      <xdr:spPr>
        <a:xfrm>
          <a:off x="12035969" y="5529014"/>
          <a:ext cx="2572206"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M9</a:t>
          </a:r>
          <a:r>
            <a:rPr lang="en-US" sz="1400"/>
            <a:t>- Sales</a:t>
          </a:r>
          <a:r>
            <a:rPr lang="en-US" sz="1400" baseline="0"/>
            <a:t> Supervisor (Review)</a:t>
          </a:r>
          <a:endParaRPr lang="en-US" sz="1400"/>
        </a:p>
      </xdr:txBody>
    </xdr:sp>
    <xdr:clientData/>
  </xdr:twoCellAnchor>
  <xdr:twoCellAnchor>
    <xdr:from>
      <xdr:col>23</xdr:col>
      <xdr:colOff>587375</xdr:colOff>
      <xdr:row>27</xdr:row>
      <xdr:rowOff>65773</xdr:rowOff>
    </xdr:from>
    <xdr:to>
      <xdr:col>24</xdr:col>
      <xdr:colOff>345721</xdr:colOff>
      <xdr:row>27</xdr:row>
      <xdr:rowOff>65773</xdr:rowOff>
    </xdr:to>
    <xdr:cxnSp macro="">
      <xdr:nvCxnSpPr>
        <xdr:cNvPr id="14" name="Straight Arrow Connector 13"/>
        <xdr:cNvCxnSpPr>
          <a:stCxn id="13" idx="3"/>
        </xdr:cNvCxnSpPr>
      </xdr:nvCxnSpPr>
      <xdr:spPr>
        <a:xfrm flipV="1">
          <a:off x="14608175" y="5704573"/>
          <a:ext cx="367946"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557891</xdr:colOff>
      <xdr:row>24</xdr:row>
      <xdr:rowOff>104324</xdr:rowOff>
    </xdr:from>
    <xdr:to>
      <xdr:col>23</xdr:col>
      <xdr:colOff>428625</xdr:colOff>
      <xdr:row>26</xdr:row>
      <xdr:rowOff>105257</xdr:rowOff>
    </xdr:to>
    <xdr:sp macro="" textlink="">
      <xdr:nvSpPr>
        <xdr:cNvPr id="15" name="TextBox 14"/>
        <xdr:cNvSpPr txBox="1"/>
      </xdr:nvSpPr>
      <xdr:spPr>
        <a:xfrm>
          <a:off x="11530691" y="5171624"/>
          <a:ext cx="2918734"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M8</a:t>
          </a:r>
          <a:r>
            <a:rPr lang="en-US" sz="1400" baseline="0"/>
            <a:t>- Quotation Personnel</a:t>
          </a:r>
          <a:endParaRPr lang="en-US" sz="1400"/>
        </a:p>
      </xdr:txBody>
    </xdr:sp>
    <xdr:clientData/>
  </xdr:twoCellAnchor>
  <xdr:twoCellAnchor>
    <xdr:from>
      <xdr:col>23</xdr:col>
      <xdr:colOff>428625</xdr:colOff>
      <xdr:row>25</xdr:row>
      <xdr:rowOff>75777</xdr:rowOff>
    </xdr:from>
    <xdr:to>
      <xdr:col>24</xdr:col>
      <xdr:colOff>180788</xdr:colOff>
      <xdr:row>25</xdr:row>
      <xdr:rowOff>75777</xdr:rowOff>
    </xdr:to>
    <xdr:cxnSp macro="">
      <xdr:nvCxnSpPr>
        <xdr:cNvPr id="16" name="Straight Arrow Connector 15"/>
        <xdr:cNvCxnSpPr>
          <a:stCxn id="15" idx="3"/>
        </xdr:cNvCxnSpPr>
      </xdr:nvCxnSpPr>
      <xdr:spPr>
        <a:xfrm flipV="1">
          <a:off x="14449425" y="5333577"/>
          <a:ext cx="361763" cy="0"/>
        </a:xfrm>
        <a:prstGeom prst="straightConnector1">
          <a:avLst/>
        </a:prstGeom>
        <a:ln>
          <a:solidFill>
            <a:srgbClr val="FF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73293</xdr:colOff>
      <xdr:row>29</xdr:row>
      <xdr:rowOff>51285</xdr:rowOff>
    </xdr:from>
    <xdr:to>
      <xdr:col>24</xdr:col>
      <xdr:colOff>536677</xdr:colOff>
      <xdr:row>29</xdr:row>
      <xdr:rowOff>51285</xdr:rowOff>
    </xdr:to>
    <xdr:cxnSp macro="">
      <xdr:nvCxnSpPr>
        <xdr:cNvPr id="17" name="Straight Arrow Connector 16"/>
        <xdr:cNvCxnSpPr>
          <a:stCxn id="12" idx="3"/>
        </xdr:cNvCxnSpPr>
      </xdr:nvCxnSpPr>
      <xdr:spPr>
        <a:xfrm flipV="1">
          <a:off x="14703693" y="6071085"/>
          <a:ext cx="463384"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220888</xdr:colOff>
      <xdr:row>16</xdr:row>
      <xdr:rowOff>175533</xdr:rowOff>
    </xdr:from>
    <xdr:to>
      <xdr:col>22</xdr:col>
      <xdr:colOff>261977</xdr:colOff>
      <xdr:row>18</xdr:row>
      <xdr:rowOff>176466</xdr:rowOff>
    </xdr:to>
    <xdr:sp macro="" textlink="">
      <xdr:nvSpPr>
        <xdr:cNvPr id="18" name="TextBox 17"/>
        <xdr:cNvSpPr txBox="1"/>
      </xdr:nvSpPr>
      <xdr:spPr>
        <a:xfrm>
          <a:off x="11193688" y="3718833"/>
          <a:ext cx="247948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M4</a:t>
          </a:r>
          <a:r>
            <a:rPr lang="en-US" sz="1400" baseline="0"/>
            <a:t>- Customer (Local)</a:t>
          </a:r>
          <a:endParaRPr lang="en-US" sz="1400"/>
        </a:p>
      </xdr:txBody>
    </xdr:sp>
    <xdr:clientData/>
  </xdr:twoCellAnchor>
  <xdr:twoCellAnchor>
    <xdr:from>
      <xdr:col>22</xdr:col>
      <xdr:colOff>261977</xdr:colOff>
      <xdr:row>17</xdr:row>
      <xdr:rowOff>160591</xdr:rowOff>
    </xdr:from>
    <xdr:to>
      <xdr:col>23</xdr:col>
      <xdr:colOff>113041</xdr:colOff>
      <xdr:row>17</xdr:row>
      <xdr:rowOff>160591</xdr:rowOff>
    </xdr:to>
    <xdr:cxnSp macro="">
      <xdr:nvCxnSpPr>
        <xdr:cNvPr id="19" name="Straight Arrow Connector 18"/>
        <xdr:cNvCxnSpPr>
          <a:stCxn id="18" idx="3"/>
        </xdr:cNvCxnSpPr>
      </xdr:nvCxnSpPr>
      <xdr:spPr>
        <a:xfrm flipV="1">
          <a:off x="13673177" y="3894391"/>
          <a:ext cx="460664" cy="0"/>
        </a:xfrm>
        <a:prstGeom prst="straightConnector1">
          <a:avLst/>
        </a:prstGeom>
        <a:ln>
          <a:solidFill>
            <a:srgbClr val="FF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107949</xdr:colOff>
      <xdr:row>22</xdr:row>
      <xdr:rowOff>78471</xdr:rowOff>
    </xdr:from>
    <xdr:to>
      <xdr:col>23</xdr:col>
      <xdr:colOff>149038</xdr:colOff>
      <xdr:row>24</xdr:row>
      <xdr:rowOff>79404</xdr:rowOff>
    </xdr:to>
    <xdr:sp macro="" textlink="">
      <xdr:nvSpPr>
        <xdr:cNvPr id="20" name="TextBox 19"/>
        <xdr:cNvSpPr txBox="1"/>
      </xdr:nvSpPr>
      <xdr:spPr>
        <a:xfrm>
          <a:off x="11690349" y="4764771"/>
          <a:ext cx="247948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M7</a:t>
          </a:r>
          <a:r>
            <a:rPr lang="en-US" sz="1400" baseline="0"/>
            <a:t>- Sales Staff </a:t>
          </a:r>
          <a:endParaRPr lang="en-US" sz="1400"/>
        </a:p>
      </xdr:txBody>
    </xdr:sp>
    <xdr:clientData/>
  </xdr:twoCellAnchor>
  <xdr:twoCellAnchor>
    <xdr:from>
      <xdr:col>23</xdr:col>
      <xdr:colOff>155224</xdr:colOff>
      <xdr:row>23</xdr:row>
      <xdr:rowOff>63529</xdr:rowOff>
    </xdr:from>
    <xdr:to>
      <xdr:col>24</xdr:col>
      <xdr:colOff>103</xdr:colOff>
      <xdr:row>23</xdr:row>
      <xdr:rowOff>63529</xdr:rowOff>
    </xdr:to>
    <xdr:cxnSp macro="">
      <xdr:nvCxnSpPr>
        <xdr:cNvPr id="21" name="Straight Arrow Connector 20"/>
        <xdr:cNvCxnSpPr>
          <a:stCxn id="20" idx="3"/>
        </xdr:cNvCxnSpPr>
      </xdr:nvCxnSpPr>
      <xdr:spPr>
        <a:xfrm flipV="1">
          <a:off x="14176024" y="4940329"/>
          <a:ext cx="454479"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378278</xdr:colOff>
      <xdr:row>18</xdr:row>
      <xdr:rowOff>146959</xdr:rowOff>
    </xdr:from>
    <xdr:to>
      <xdr:col>22</xdr:col>
      <xdr:colOff>419367</xdr:colOff>
      <xdr:row>20</xdr:row>
      <xdr:rowOff>147892</xdr:rowOff>
    </xdr:to>
    <xdr:sp macro="" textlink="">
      <xdr:nvSpPr>
        <xdr:cNvPr id="22" name="TextBox 21"/>
        <xdr:cNvSpPr txBox="1"/>
      </xdr:nvSpPr>
      <xdr:spPr>
        <a:xfrm>
          <a:off x="11351078" y="4071259"/>
          <a:ext cx="247948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M5</a:t>
          </a:r>
          <a:r>
            <a:rPr lang="en-US" sz="1400" baseline="0"/>
            <a:t>- Customer (FTEC)</a:t>
          </a:r>
          <a:endParaRPr lang="en-US" sz="1400"/>
        </a:p>
      </xdr:txBody>
    </xdr:sp>
    <xdr:clientData/>
  </xdr:twoCellAnchor>
  <xdr:twoCellAnchor>
    <xdr:from>
      <xdr:col>22</xdr:col>
      <xdr:colOff>419367</xdr:colOff>
      <xdr:row>19</xdr:row>
      <xdr:rowOff>132017</xdr:rowOff>
    </xdr:from>
    <xdr:to>
      <xdr:col>23</xdr:col>
      <xdr:colOff>270431</xdr:colOff>
      <xdr:row>19</xdr:row>
      <xdr:rowOff>132017</xdr:rowOff>
    </xdr:to>
    <xdr:cxnSp macro="">
      <xdr:nvCxnSpPr>
        <xdr:cNvPr id="23" name="Straight Arrow Connector 22"/>
        <xdr:cNvCxnSpPr>
          <a:stCxn id="22" idx="3"/>
        </xdr:cNvCxnSpPr>
      </xdr:nvCxnSpPr>
      <xdr:spPr>
        <a:xfrm flipV="1">
          <a:off x="13830567" y="4246817"/>
          <a:ext cx="460664" cy="0"/>
        </a:xfrm>
        <a:prstGeom prst="straightConnector1">
          <a:avLst/>
        </a:prstGeom>
        <a:ln>
          <a:solidFill>
            <a:sysClr val="windowText" lastClr="00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514803</xdr:colOff>
      <xdr:row>20</xdr:row>
      <xdr:rowOff>133806</xdr:rowOff>
    </xdr:from>
    <xdr:to>
      <xdr:col>22</xdr:col>
      <xdr:colOff>555892</xdr:colOff>
      <xdr:row>22</xdr:row>
      <xdr:rowOff>134739</xdr:rowOff>
    </xdr:to>
    <xdr:sp macro="" textlink="">
      <xdr:nvSpPr>
        <xdr:cNvPr id="24" name="TextBox 23"/>
        <xdr:cNvSpPr txBox="1"/>
      </xdr:nvSpPr>
      <xdr:spPr>
        <a:xfrm>
          <a:off x="11487603" y="4439106"/>
          <a:ext cx="247948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a:t>
          </a:r>
          <a:r>
            <a:rPr lang="en-US" sz="1400" b="1" baseline="0"/>
            <a:t>6</a:t>
          </a:r>
          <a:r>
            <a:rPr lang="en-US" sz="1400" baseline="0"/>
            <a:t>- Purchasing</a:t>
          </a:r>
          <a:endParaRPr lang="en-US" sz="1400"/>
        </a:p>
      </xdr:txBody>
    </xdr:sp>
    <xdr:clientData/>
  </xdr:twoCellAnchor>
  <xdr:twoCellAnchor>
    <xdr:from>
      <xdr:col>22</xdr:col>
      <xdr:colOff>580839</xdr:colOff>
      <xdr:row>21</xdr:row>
      <xdr:rowOff>102989</xdr:rowOff>
    </xdr:from>
    <xdr:to>
      <xdr:col>23</xdr:col>
      <xdr:colOff>431903</xdr:colOff>
      <xdr:row>21</xdr:row>
      <xdr:rowOff>102989</xdr:rowOff>
    </xdr:to>
    <xdr:cxnSp macro="">
      <xdr:nvCxnSpPr>
        <xdr:cNvPr id="25" name="Straight Arrow Connector 24"/>
        <xdr:cNvCxnSpPr/>
      </xdr:nvCxnSpPr>
      <xdr:spPr>
        <a:xfrm flipV="1">
          <a:off x="13992039" y="4598789"/>
          <a:ext cx="460664"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472167</xdr:colOff>
      <xdr:row>13</xdr:row>
      <xdr:rowOff>57149</xdr:rowOff>
    </xdr:from>
    <xdr:to>
      <xdr:col>21</xdr:col>
      <xdr:colOff>522327</xdr:colOff>
      <xdr:row>15</xdr:row>
      <xdr:rowOff>58082</xdr:rowOff>
    </xdr:to>
    <xdr:sp macro="" textlink="">
      <xdr:nvSpPr>
        <xdr:cNvPr id="26" name="TextBox 25"/>
        <xdr:cNvSpPr txBox="1"/>
      </xdr:nvSpPr>
      <xdr:spPr>
        <a:xfrm>
          <a:off x="10835367" y="3028949"/>
          <a:ext cx="2488560"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a:t>
          </a:r>
          <a:r>
            <a:rPr lang="en-US" sz="1400" b="1" baseline="0"/>
            <a:t>2</a:t>
          </a:r>
          <a:r>
            <a:rPr lang="en-US" sz="1400" baseline="0"/>
            <a:t>- Sales Respresentative 1</a:t>
          </a:r>
          <a:endParaRPr lang="en-US" sz="1400"/>
        </a:p>
      </xdr:txBody>
    </xdr:sp>
    <xdr:clientData/>
  </xdr:twoCellAnchor>
  <xdr:twoCellAnchor>
    <xdr:from>
      <xdr:col>21</xdr:col>
      <xdr:colOff>522327</xdr:colOff>
      <xdr:row>14</xdr:row>
      <xdr:rowOff>42207</xdr:rowOff>
    </xdr:from>
    <xdr:to>
      <xdr:col>22</xdr:col>
      <xdr:colOff>373391</xdr:colOff>
      <xdr:row>14</xdr:row>
      <xdr:rowOff>42207</xdr:rowOff>
    </xdr:to>
    <xdr:cxnSp macro="">
      <xdr:nvCxnSpPr>
        <xdr:cNvPr id="27" name="Straight Arrow Connector 26"/>
        <xdr:cNvCxnSpPr>
          <a:stCxn id="26" idx="3"/>
        </xdr:cNvCxnSpPr>
      </xdr:nvCxnSpPr>
      <xdr:spPr>
        <a:xfrm flipV="1">
          <a:off x="13323927" y="3204507"/>
          <a:ext cx="460664"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48531</xdr:colOff>
      <xdr:row>15</xdr:row>
      <xdr:rowOff>30389</xdr:rowOff>
    </xdr:from>
    <xdr:to>
      <xdr:col>22</xdr:col>
      <xdr:colOff>89620</xdr:colOff>
      <xdr:row>17</xdr:row>
      <xdr:rowOff>31322</xdr:rowOff>
    </xdr:to>
    <xdr:sp macro="" textlink="">
      <xdr:nvSpPr>
        <xdr:cNvPr id="28" name="TextBox 27"/>
        <xdr:cNvSpPr txBox="1"/>
      </xdr:nvSpPr>
      <xdr:spPr>
        <a:xfrm>
          <a:off x="11021331" y="3383189"/>
          <a:ext cx="247948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a:t>
          </a:r>
          <a:r>
            <a:rPr lang="en-US" sz="1400" b="1" baseline="0"/>
            <a:t>3</a:t>
          </a:r>
          <a:r>
            <a:rPr lang="en-US" sz="1400" baseline="0"/>
            <a:t>- Sales Respresentative 2</a:t>
          </a:r>
          <a:endParaRPr lang="en-US" sz="1400"/>
        </a:p>
      </xdr:txBody>
    </xdr:sp>
    <xdr:clientData/>
  </xdr:twoCellAnchor>
  <xdr:twoCellAnchor>
    <xdr:from>
      <xdr:col>22</xdr:col>
      <xdr:colOff>89620</xdr:colOff>
      <xdr:row>16</xdr:row>
      <xdr:rowOff>15447</xdr:rowOff>
    </xdr:from>
    <xdr:to>
      <xdr:col>22</xdr:col>
      <xdr:colOff>546820</xdr:colOff>
      <xdr:row>16</xdr:row>
      <xdr:rowOff>15447</xdr:rowOff>
    </xdr:to>
    <xdr:cxnSp macro="">
      <xdr:nvCxnSpPr>
        <xdr:cNvPr id="29" name="Straight Arrow Connector 28"/>
        <xdr:cNvCxnSpPr>
          <a:stCxn id="28" idx="3"/>
        </xdr:cNvCxnSpPr>
      </xdr:nvCxnSpPr>
      <xdr:spPr>
        <a:xfrm flipV="1">
          <a:off x="13500820" y="3558747"/>
          <a:ext cx="457200"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322490</xdr:colOff>
      <xdr:row>11</xdr:row>
      <xdr:rowOff>84364</xdr:rowOff>
    </xdr:from>
    <xdr:to>
      <xdr:col>21</xdr:col>
      <xdr:colOff>363579</xdr:colOff>
      <xdr:row>13</xdr:row>
      <xdr:rowOff>85297</xdr:rowOff>
    </xdr:to>
    <xdr:sp macro="" textlink="">
      <xdr:nvSpPr>
        <xdr:cNvPr id="30" name="TextBox 29"/>
        <xdr:cNvSpPr txBox="1"/>
      </xdr:nvSpPr>
      <xdr:spPr>
        <a:xfrm>
          <a:off x="10685690" y="2675164"/>
          <a:ext cx="247948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M1</a:t>
          </a:r>
          <a:r>
            <a:rPr lang="en-US" sz="1400" baseline="0"/>
            <a:t>- TDM Adviser (Approve)</a:t>
          </a:r>
          <a:endParaRPr lang="en-US" sz="1400"/>
        </a:p>
      </xdr:txBody>
    </xdr:sp>
    <xdr:clientData/>
  </xdr:twoCellAnchor>
  <xdr:twoCellAnchor>
    <xdr:from>
      <xdr:col>21</xdr:col>
      <xdr:colOff>363579</xdr:colOff>
      <xdr:row>12</xdr:row>
      <xdr:rowOff>69422</xdr:rowOff>
    </xdr:from>
    <xdr:to>
      <xdr:col>22</xdr:col>
      <xdr:colOff>214643</xdr:colOff>
      <xdr:row>12</xdr:row>
      <xdr:rowOff>69422</xdr:rowOff>
    </xdr:to>
    <xdr:cxnSp macro="">
      <xdr:nvCxnSpPr>
        <xdr:cNvPr id="31" name="Straight Arrow Connector 30"/>
        <xdr:cNvCxnSpPr>
          <a:stCxn id="30" idx="3"/>
        </xdr:cNvCxnSpPr>
      </xdr:nvCxnSpPr>
      <xdr:spPr>
        <a:xfrm flipV="1">
          <a:off x="13165179" y="2850722"/>
          <a:ext cx="460664"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383473</xdr:colOff>
      <xdr:row>57</xdr:row>
      <xdr:rowOff>91538</xdr:rowOff>
    </xdr:from>
    <xdr:to>
      <xdr:col>31</xdr:col>
      <xdr:colOff>200397</xdr:colOff>
      <xdr:row>68</xdr:row>
      <xdr:rowOff>136071</xdr:rowOff>
    </xdr:to>
    <xdr:sp macro="" textlink="">
      <xdr:nvSpPr>
        <xdr:cNvPr id="32" name="Rounded Rectangle 31"/>
        <xdr:cNvSpPr/>
      </xdr:nvSpPr>
      <xdr:spPr>
        <a:xfrm>
          <a:off x="15013873" y="11445338"/>
          <a:ext cx="4084124" cy="2140033"/>
        </a:xfrm>
        <a:prstGeom prst="roundRect">
          <a:avLst>
            <a:gd name="adj" fmla="val 1120"/>
          </a:avLst>
        </a:prstGeom>
        <a:solidFill>
          <a:srgbClr val="FFB7B7"/>
        </a:solid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ysClr val="windowText" lastClr="000000"/>
              </a:solidFill>
            </a:rPr>
            <a:t>MTD2</a:t>
          </a:r>
          <a:r>
            <a:rPr lang="en-US" sz="1200" baseline="0">
              <a:solidFill>
                <a:sysClr val="windowText" lastClr="000000"/>
              </a:solidFill>
            </a:rPr>
            <a:t> </a:t>
          </a:r>
        </a:p>
        <a:p>
          <a:pPr algn="l"/>
          <a:r>
            <a:rPr lang="en-US" sz="1200" baseline="0">
              <a:solidFill>
                <a:sysClr val="windowText" lastClr="000000"/>
              </a:solidFill>
            </a:rPr>
            <a:t>- High Price</a:t>
          </a:r>
        </a:p>
        <a:p>
          <a:pPr algn="l"/>
          <a:endParaRPr lang="en-US" sz="1200" baseline="0">
            <a:solidFill>
              <a:sysClr val="windowText" lastClr="000000"/>
            </a:solidFill>
          </a:endParaRPr>
        </a:p>
        <a:p>
          <a:pPr algn="l"/>
          <a:r>
            <a:rPr lang="en-US" sz="1400" b="1" baseline="0">
              <a:solidFill>
                <a:schemeClr val="tx1"/>
              </a:solidFill>
            </a:rPr>
            <a:t>MTD5</a:t>
          </a:r>
          <a:r>
            <a:rPr lang="en-US" sz="1200" baseline="0">
              <a:solidFill>
                <a:sysClr val="windowText" lastClr="000000"/>
              </a:solidFill>
            </a:rPr>
            <a:t> </a:t>
          </a:r>
        </a:p>
        <a:p>
          <a:pPr algn="l"/>
          <a:r>
            <a:rPr lang="en-US" sz="1200" baseline="0">
              <a:solidFill>
                <a:sysClr val="windowText" lastClr="000000"/>
              </a:solidFill>
            </a:rPr>
            <a:t>- Overprice</a:t>
          </a:r>
        </a:p>
        <a:p>
          <a:pPr algn="l"/>
          <a:endParaRPr lang="en-US" sz="1200" baseline="0">
            <a:solidFill>
              <a:sysClr val="windowText" lastClr="000000"/>
            </a:solidFill>
          </a:endParaRPr>
        </a:p>
        <a:p>
          <a:pPr algn="l"/>
          <a:r>
            <a:rPr lang="en-US" sz="1400" b="1" baseline="0">
              <a:solidFill>
                <a:sysClr val="windowText" lastClr="000000"/>
              </a:solidFill>
            </a:rPr>
            <a:t>MTD12</a:t>
          </a:r>
          <a:r>
            <a:rPr lang="en-US" sz="1200" baseline="0">
              <a:solidFill>
                <a:sysClr val="windowText" lastClr="000000"/>
              </a:solidFill>
            </a:rPr>
            <a:t> </a:t>
          </a:r>
        </a:p>
        <a:p>
          <a:pPr algn="l"/>
          <a:r>
            <a:rPr lang="en-US" sz="1200" baseline="0">
              <a:solidFill>
                <a:sysClr val="windowText" lastClr="000000"/>
              </a:solidFill>
            </a:rPr>
            <a:t>- </a:t>
          </a:r>
          <a:r>
            <a:rPr lang="en-US" sz="1200" b="1" baseline="0">
              <a:solidFill>
                <a:sysClr val="windowText" lastClr="000000"/>
              </a:solidFill>
            </a:rPr>
            <a:t>Price</a:t>
          </a:r>
          <a:r>
            <a:rPr lang="en-US" sz="1200" baseline="0">
              <a:solidFill>
                <a:sysClr val="windowText" lastClr="000000"/>
              </a:solidFill>
            </a:rPr>
            <a:t> </a:t>
          </a:r>
          <a:r>
            <a:rPr lang="en-US" sz="1200" i="1" baseline="0">
              <a:solidFill>
                <a:sysClr val="windowText" lastClr="000000"/>
              </a:solidFill>
            </a:rPr>
            <a:t>(Some Customer get low price  from other supplier)</a:t>
          </a:r>
        </a:p>
        <a:p>
          <a:pPr algn="l"/>
          <a:r>
            <a:rPr lang="en-US" sz="1200" i="1" baseline="0">
              <a:solidFill>
                <a:sysClr val="windowText" lastClr="000000"/>
              </a:solidFill>
            </a:rPr>
            <a:t>- </a:t>
          </a:r>
          <a:r>
            <a:rPr lang="en-US" sz="1200" b="1" i="0" baseline="0">
              <a:solidFill>
                <a:sysClr val="windowText" lastClr="000000"/>
              </a:solidFill>
            </a:rPr>
            <a:t>Cancellation of Project </a:t>
          </a:r>
          <a:r>
            <a:rPr lang="en-US" sz="1200" b="0" i="1" baseline="0">
              <a:solidFill>
                <a:sysClr val="windowText" lastClr="000000"/>
              </a:solidFill>
            </a:rPr>
            <a:t>(Some Customer cancelled the RFQ due to unexpected event/s)</a:t>
          </a:r>
        </a:p>
      </xdr:txBody>
    </xdr:sp>
    <xdr:clientData/>
  </xdr:twoCellAnchor>
  <xdr:twoCellAnchor>
    <xdr:from>
      <xdr:col>24</xdr:col>
      <xdr:colOff>383471</xdr:colOff>
      <xdr:row>52</xdr:row>
      <xdr:rowOff>67047</xdr:rowOff>
    </xdr:from>
    <xdr:to>
      <xdr:col>31</xdr:col>
      <xdr:colOff>173180</xdr:colOff>
      <xdr:row>56</xdr:row>
      <xdr:rowOff>176892</xdr:rowOff>
    </xdr:to>
    <xdr:sp macro="" textlink="">
      <xdr:nvSpPr>
        <xdr:cNvPr id="33" name="Rounded Rectangle 32"/>
        <xdr:cNvSpPr/>
      </xdr:nvSpPr>
      <xdr:spPr>
        <a:xfrm>
          <a:off x="15013871" y="10468347"/>
          <a:ext cx="4056909" cy="871845"/>
        </a:xfrm>
        <a:prstGeom prst="roundRect">
          <a:avLst>
            <a:gd name="adj" fmla="val 708"/>
          </a:avLst>
        </a:prstGeom>
        <a:solidFill>
          <a:schemeClr val="accent1">
            <a:lumMod val="20000"/>
            <a:lumOff val="80000"/>
          </a:schemeClr>
        </a:solidFill>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rPr>
            <a:t>MTD1, 3,</a:t>
          </a:r>
          <a:r>
            <a:rPr lang="en-US" sz="1400" b="1" baseline="0">
              <a:solidFill>
                <a:sysClr val="windowText" lastClr="000000"/>
              </a:solidFill>
            </a:rPr>
            <a:t> 4, 6, 7, 8, 9, 10, 11, 13</a:t>
          </a:r>
          <a:endParaRPr lang="en-US" sz="1400" b="1">
            <a:solidFill>
              <a:sysClr val="windowText" lastClr="000000"/>
            </a:solidFill>
          </a:endParaRPr>
        </a:p>
        <a:p>
          <a:pPr algn="ctr"/>
          <a:r>
            <a:rPr lang="en-US" sz="1200">
              <a:solidFill>
                <a:sysClr val="windowText" lastClr="000000"/>
              </a:solidFill>
            </a:rPr>
            <a:t>are </a:t>
          </a:r>
          <a:r>
            <a:rPr lang="en-US" sz="1200" b="1">
              <a:solidFill>
                <a:sysClr val="windowText" lastClr="000000"/>
              </a:solidFill>
            </a:rPr>
            <a:t>not applicable </a:t>
          </a:r>
          <a:r>
            <a:rPr lang="en-US" sz="1200">
              <a:solidFill>
                <a:sysClr val="windowText" lastClr="000000"/>
              </a:solidFill>
            </a:rPr>
            <a:t>because it does not contribute to unachieved Approval</a:t>
          </a:r>
          <a:r>
            <a:rPr lang="en-US" sz="1200" baseline="0">
              <a:solidFill>
                <a:sysClr val="windowText" lastClr="000000"/>
              </a:solidFill>
            </a:rPr>
            <a:t> Rating</a:t>
          </a:r>
          <a:r>
            <a:rPr lang="en-US" sz="1200">
              <a:solidFill>
                <a:sysClr val="windowText" lastClr="000000"/>
              </a:solidFill>
            </a:rPr>
            <a:t>.</a:t>
          </a:r>
        </a:p>
      </xdr:txBody>
    </xdr:sp>
    <xdr:clientData/>
  </xdr:twoCellAnchor>
  <xdr:twoCellAnchor>
    <xdr:from>
      <xdr:col>19</xdr:col>
      <xdr:colOff>449037</xdr:colOff>
      <xdr:row>42</xdr:row>
      <xdr:rowOff>16334</xdr:rowOff>
    </xdr:from>
    <xdr:to>
      <xdr:col>24</xdr:col>
      <xdr:colOff>349964</xdr:colOff>
      <xdr:row>44</xdr:row>
      <xdr:rowOff>17267</xdr:rowOff>
    </xdr:to>
    <xdr:sp macro="" textlink="">
      <xdr:nvSpPr>
        <xdr:cNvPr id="34" name="TextBox 33"/>
        <xdr:cNvSpPr txBox="1"/>
      </xdr:nvSpPr>
      <xdr:spPr>
        <a:xfrm>
          <a:off x="12031437" y="8512634"/>
          <a:ext cx="2948927"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MTD1</a:t>
          </a:r>
          <a:r>
            <a:rPr lang="en-US" sz="1400" baseline="0"/>
            <a:t>- Customer Visit [M1, M2, M3]</a:t>
          </a:r>
          <a:endParaRPr lang="en-US" sz="1400"/>
        </a:p>
      </xdr:txBody>
    </xdr:sp>
    <xdr:clientData/>
  </xdr:twoCellAnchor>
  <xdr:twoCellAnchor>
    <xdr:from>
      <xdr:col>18</xdr:col>
      <xdr:colOff>585105</xdr:colOff>
      <xdr:row>44</xdr:row>
      <xdr:rowOff>59868</xdr:rowOff>
    </xdr:from>
    <xdr:to>
      <xdr:col>24</xdr:col>
      <xdr:colOff>523874</xdr:colOff>
      <xdr:row>46</xdr:row>
      <xdr:rowOff>60801</xdr:rowOff>
    </xdr:to>
    <xdr:sp macro="" textlink="">
      <xdr:nvSpPr>
        <xdr:cNvPr id="35" name="TextBox 34"/>
        <xdr:cNvSpPr txBox="1"/>
      </xdr:nvSpPr>
      <xdr:spPr>
        <a:xfrm>
          <a:off x="11557905" y="8937168"/>
          <a:ext cx="359636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MTD2</a:t>
          </a:r>
          <a:r>
            <a:rPr lang="en-US" sz="1400" baseline="0"/>
            <a:t>- Negotation [M1, M2, M3, M4, M5]</a:t>
          </a:r>
          <a:endParaRPr lang="en-US" sz="1400"/>
        </a:p>
      </xdr:txBody>
    </xdr:sp>
    <xdr:clientData/>
  </xdr:twoCellAnchor>
  <xdr:twoCellAnchor>
    <xdr:from>
      <xdr:col>17</xdr:col>
      <xdr:colOff>340180</xdr:colOff>
      <xdr:row>46</xdr:row>
      <xdr:rowOff>76198</xdr:rowOff>
    </xdr:from>
    <xdr:to>
      <xdr:col>24</xdr:col>
      <xdr:colOff>269875</xdr:colOff>
      <xdr:row>48</xdr:row>
      <xdr:rowOff>77131</xdr:rowOff>
    </xdr:to>
    <xdr:sp macro="" textlink="">
      <xdr:nvSpPr>
        <xdr:cNvPr id="36" name="TextBox 35"/>
        <xdr:cNvSpPr txBox="1"/>
      </xdr:nvSpPr>
      <xdr:spPr>
        <a:xfrm>
          <a:off x="10703380" y="9334498"/>
          <a:ext cx="4196895"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MTD3</a:t>
          </a:r>
          <a:r>
            <a:rPr lang="en-US" sz="1400" baseline="0"/>
            <a:t>- Request for Quotation [ M4, M5, M6, M7]</a:t>
          </a:r>
          <a:endParaRPr lang="en-US" sz="1400"/>
        </a:p>
      </xdr:txBody>
    </xdr:sp>
    <xdr:clientData/>
  </xdr:twoCellAnchor>
  <xdr:twoCellAnchor>
    <xdr:from>
      <xdr:col>16</xdr:col>
      <xdr:colOff>340179</xdr:colOff>
      <xdr:row>48</xdr:row>
      <xdr:rowOff>65313</xdr:rowOff>
    </xdr:from>
    <xdr:to>
      <xdr:col>23</xdr:col>
      <xdr:colOff>548632</xdr:colOff>
      <xdr:row>50</xdr:row>
      <xdr:rowOff>66246</xdr:rowOff>
    </xdr:to>
    <xdr:sp macro="" textlink="">
      <xdr:nvSpPr>
        <xdr:cNvPr id="37" name="TextBox 36"/>
        <xdr:cNvSpPr txBox="1"/>
      </xdr:nvSpPr>
      <xdr:spPr>
        <a:xfrm>
          <a:off x="10093779" y="9704613"/>
          <a:ext cx="4475653"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MTD4</a:t>
          </a:r>
          <a:r>
            <a:rPr lang="en-US" sz="1400" baseline="0"/>
            <a:t>- RFQ Forward to Quotation Personnel [M7,M8]</a:t>
          </a:r>
          <a:endParaRPr lang="en-US" sz="1400"/>
        </a:p>
      </xdr:txBody>
    </xdr:sp>
    <xdr:clientData/>
  </xdr:twoCellAnchor>
  <xdr:twoCellAnchor>
    <xdr:from>
      <xdr:col>19</xdr:col>
      <xdr:colOff>81642</xdr:colOff>
      <xdr:row>50</xdr:row>
      <xdr:rowOff>40821</xdr:rowOff>
    </xdr:from>
    <xdr:to>
      <xdr:col>24</xdr:col>
      <xdr:colOff>63499</xdr:colOff>
      <xdr:row>52</xdr:row>
      <xdr:rowOff>41754</xdr:rowOff>
    </xdr:to>
    <xdr:sp macro="" textlink="">
      <xdr:nvSpPr>
        <xdr:cNvPr id="38" name="TextBox 37"/>
        <xdr:cNvSpPr txBox="1"/>
      </xdr:nvSpPr>
      <xdr:spPr>
        <a:xfrm>
          <a:off x="11664042" y="10061121"/>
          <a:ext cx="3029857"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aseline="0"/>
            <a:t>         </a:t>
          </a:r>
          <a:r>
            <a:rPr lang="en-US" sz="1400" b="1"/>
            <a:t>MTD5</a:t>
          </a:r>
          <a:r>
            <a:rPr lang="en-US" sz="1400" baseline="0"/>
            <a:t>-  Cost Calculation [M8]</a:t>
          </a:r>
          <a:endParaRPr lang="en-US" sz="1400"/>
        </a:p>
      </xdr:txBody>
    </xdr:sp>
    <xdr:clientData/>
  </xdr:twoCellAnchor>
  <xdr:twoCellAnchor>
    <xdr:from>
      <xdr:col>17</xdr:col>
      <xdr:colOff>381002</xdr:colOff>
      <xdr:row>52</xdr:row>
      <xdr:rowOff>29936</xdr:rowOff>
    </xdr:from>
    <xdr:to>
      <xdr:col>23</xdr:col>
      <xdr:colOff>309147</xdr:colOff>
      <xdr:row>54</xdr:row>
      <xdr:rowOff>30869</xdr:rowOff>
    </xdr:to>
    <xdr:sp macro="" textlink="">
      <xdr:nvSpPr>
        <xdr:cNvPr id="39" name="TextBox 38"/>
        <xdr:cNvSpPr txBox="1"/>
      </xdr:nvSpPr>
      <xdr:spPr>
        <a:xfrm>
          <a:off x="10744202" y="10431236"/>
          <a:ext cx="3585745"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aseline="0"/>
            <a:t>            </a:t>
          </a:r>
          <a:r>
            <a:rPr lang="en-US" sz="1400" b="1"/>
            <a:t>MTD6</a:t>
          </a:r>
          <a:r>
            <a:rPr lang="en-US" sz="1400" baseline="0"/>
            <a:t>-  Review of RFQ in System [M8]</a:t>
          </a:r>
          <a:endParaRPr lang="en-US" sz="1400"/>
        </a:p>
      </xdr:txBody>
    </xdr:sp>
    <xdr:clientData/>
  </xdr:twoCellAnchor>
  <xdr:twoCellAnchor>
    <xdr:from>
      <xdr:col>16</xdr:col>
      <xdr:colOff>421820</xdr:colOff>
      <xdr:row>54</xdr:row>
      <xdr:rowOff>5444</xdr:rowOff>
    </xdr:from>
    <xdr:to>
      <xdr:col>23</xdr:col>
      <xdr:colOff>349249</xdr:colOff>
      <xdr:row>56</xdr:row>
      <xdr:rowOff>6377</xdr:rowOff>
    </xdr:to>
    <xdr:sp macro="" textlink="">
      <xdr:nvSpPr>
        <xdr:cNvPr id="40" name="TextBox 39"/>
        <xdr:cNvSpPr txBox="1"/>
      </xdr:nvSpPr>
      <xdr:spPr>
        <a:xfrm>
          <a:off x="10175420" y="10787744"/>
          <a:ext cx="419462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MTD7</a:t>
          </a:r>
          <a:r>
            <a:rPr lang="en-US" sz="1400" baseline="0"/>
            <a:t>-  Approval of RFQ in System [M10]</a:t>
          </a:r>
          <a:endParaRPr lang="en-US" sz="1400"/>
        </a:p>
      </xdr:txBody>
    </xdr:sp>
    <xdr:clientData/>
  </xdr:twoCellAnchor>
  <xdr:twoCellAnchor>
    <xdr:from>
      <xdr:col>18</xdr:col>
      <xdr:colOff>307520</xdr:colOff>
      <xdr:row>55</xdr:row>
      <xdr:rowOff>185059</xdr:rowOff>
    </xdr:from>
    <xdr:to>
      <xdr:col>23</xdr:col>
      <xdr:colOff>238125</xdr:colOff>
      <xdr:row>57</xdr:row>
      <xdr:rowOff>185992</xdr:rowOff>
    </xdr:to>
    <xdr:sp macro="" textlink="">
      <xdr:nvSpPr>
        <xdr:cNvPr id="41" name="TextBox 40"/>
        <xdr:cNvSpPr txBox="1"/>
      </xdr:nvSpPr>
      <xdr:spPr>
        <a:xfrm>
          <a:off x="11280320" y="11157859"/>
          <a:ext cx="2978605"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MTD8</a:t>
          </a:r>
          <a:r>
            <a:rPr lang="en-US" sz="1400" baseline="0"/>
            <a:t>-  Making of Formal RFQ [M7]</a:t>
          </a:r>
          <a:endParaRPr lang="en-US" sz="1400"/>
        </a:p>
      </xdr:txBody>
    </xdr:sp>
    <xdr:clientData/>
  </xdr:twoCellAnchor>
  <xdr:twoCellAnchor>
    <xdr:from>
      <xdr:col>15</xdr:col>
      <xdr:colOff>557893</xdr:colOff>
      <xdr:row>57</xdr:row>
      <xdr:rowOff>187781</xdr:rowOff>
    </xdr:from>
    <xdr:to>
      <xdr:col>23</xdr:col>
      <xdr:colOff>0</xdr:colOff>
      <xdr:row>59</xdr:row>
      <xdr:rowOff>188714</xdr:rowOff>
    </xdr:to>
    <xdr:sp macro="" textlink="">
      <xdr:nvSpPr>
        <xdr:cNvPr id="42" name="TextBox 41"/>
        <xdr:cNvSpPr txBox="1"/>
      </xdr:nvSpPr>
      <xdr:spPr>
        <a:xfrm>
          <a:off x="9701893" y="11541581"/>
          <a:ext cx="4318907"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MTD9</a:t>
          </a:r>
          <a:r>
            <a:rPr lang="en-US" sz="1400" baseline="0"/>
            <a:t>-  Review/Sign of Printed RFQ [M9]</a:t>
          </a:r>
          <a:endParaRPr lang="en-US" sz="1400"/>
        </a:p>
      </xdr:txBody>
    </xdr:sp>
    <xdr:clientData/>
  </xdr:twoCellAnchor>
  <xdr:twoCellAnchor>
    <xdr:from>
      <xdr:col>16</xdr:col>
      <xdr:colOff>489856</xdr:colOff>
      <xdr:row>59</xdr:row>
      <xdr:rowOff>163289</xdr:rowOff>
    </xdr:from>
    <xdr:to>
      <xdr:col>23</xdr:col>
      <xdr:colOff>47625</xdr:colOff>
      <xdr:row>61</xdr:row>
      <xdr:rowOff>164222</xdr:rowOff>
    </xdr:to>
    <xdr:sp macro="" textlink="">
      <xdr:nvSpPr>
        <xdr:cNvPr id="43" name="TextBox 42"/>
        <xdr:cNvSpPr txBox="1"/>
      </xdr:nvSpPr>
      <xdr:spPr>
        <a:xfrm>
          <a:off x="10243456" y="11898089"/>
          <a:ext cx="3824969"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MTD10</a:t>
          </a:r>
          <a:r>
            <a:rPr lang="en-US" sz="1400" baseline="0"/>
            <a:t>-  Approved/Sign of Printed RFQ [M10]</a:t>
          </a:r>
          <a:endParaRPr lang="en-US" sz="1400"/>
        </a:p>
      </xdr:txBody>
    </xdr:sp>
    <xdr:clientData/>
  </xdr:twoCellAnchor>
  <xdr:twoCellAnchor>
    <xdr:from>
      <xdr:col>15</xdr:col>
      <xdr:colOff>304800</xdr:colOff>
      <xdr:row>61</xdr:row>
      <xdr:rowOff>152403</xdr:rowOff>
    </xdr:from>
    <xdr:to>
      <xdr:col>22</xdr:col>
      <xdr:colOff>508000</xdr:colOff>
      <xdr:row>63</xdr:row>
      <xdr:rowOff>153336</xdr:rowOff>
    </xdr:to>
    <xdr:sp macro="" textlink="">
      <xdr:nvSpPr>
        <xdr:cNvPr id="44" name="TextBox 43"/>
        <xdr:cNvSpPr txBox="1"/>
      </xdr:nvSpPr>
      <xdr:spPr>
        <a:xfrm>
          <a:off x="9448800" y="12268203"/>
          <a:ext cx="4470400"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MTD11</a:t>
          </a:r>
          <a:r>
            <a:rPr lang="en-US" sz="1400" baseline="0"/>
            <a:t>-  Sending of RFQ to Customer [M7]</a:t>
          </a:r>
          <a:endParaRPr lang="en-US" sz="1400"/>
        </a:p>
      </xdr:txBody>
    </xdr:sp>
    <xdr:clientData/>
  </xdr:twoCellAnchor>
  <xdr:twoCellAnchor>
    <xdr:from>
      <xdr:col>15</xdr:col>
      <xdr:colOff>367391</xdr:colOff>
      <xdr:row>63</xdr:row>
      <xdr:rowOff>141518</xdr:rowOff>
    </xdr:from>
    <xdr:to>
      <xdr:col>22</xdr:col>
      <xdr:colOff>333375</xdr:colOff>
      <xdr:row>65</xdr:row>
      <xdr:rowOff>142451</xdr:rowOff>
    </xdr:to>
    <xdr:sp macro="" textlink="">
      <xdr:nvSpPr>
        <xdr:cNvPr id="45" name="TextBox 44"/>
        <xdr:cNvSpPr txBox="1"/>
      </xdr:nvSpPr>
      <xdr:spPr>
        <a:xfrm>
          <a:off x="9511391" y="12638318"/>
          <a:ext cx="4233184"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t>      </a:t>
          </a:r>
          <a:r>
            <a:rPr lang="en-US" sz="1400" b="1"/>
            <a:t> MTD12</a:t>
          </a:r>
          <a:r>
            <a:rPr lang="en-US" sz="1400" baseline="0"/>
            <a:t>-  Waiting Approval of Customer [M4, M5]</a:t>
          </a:r>
          <a:endParaRPr lang="en-US" sz="1400"/>
        </a:p>
      </xdr:txBody>
    </xdr:sp>
    <xdr:clientData/>
  </xdr:twoCellAnchor>
  <xdr:twoCellAnchor>
    <xdr:from>
      <xdr:col>15</xdr:col>
      <xdr:colOff>340177</xdr:colOff>
      <xdr:row>65</xdr:row>
      <xdr:rowOff>117026</xdr:rowOff>
    </xdr:from>
    <xdr:to>
      <xdr:col>22</xdr:col>
      <xdr:colOff>206374</xdr:colOff>
      <xdr:row>67</xdr:row>
      <xdr:rowOff>117959</xdr:rowOff>
    </xdr:to>
    <xdr:sp macro="" textlink="">
      <xdr:nvSpPr>
        <xdr:cNvPr id="46" name="TextBox 45"/>
        <xdr:cNvSpPr txBox="1"/>
      </xdr:nvSpPr>
      <xdr:spPr>
        <a:xfrm>
          <a:off x="9484177" y="12994826"/>
          <a:ext cx="4133397" cy="38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MTD13</a:t>
          </a:r>
          <a:r>
            <a:rPr lang="en-US" sz="1400" baseline="0"/>
            <a:t>-  Receiving of Approved Quotation[M4, M5]</a:t>
          </a:r>
          <a:endParaRPr lang="en-US" sz="1400"/>
        </a:p>
      </xdr:txBody>
    </xdr:sp>
    <xdr:clientData/>
  </xdr:twoCellAnchor>
  <xdr:twoCellAnchor>
    <xdr:from>
      <xdr:col>23</xdr:col>
      <xdr:colOff>309147</xdr:colOff>
      <xdr:row>53</xdr:row>
      <xdr:rowOff>14997</xdr:rowOff>
    </xdr:from>
    <xdr:to>
      <xdr:col>24</xdr:col>
      <xdr:colOff>160212</xdr:colOff>
      <xdr:row>53</xdr:row>
      <xdr:rowOff>14997</xdr:rowOff>
    </xdr:to>
    <xdr:cxnSp macro="">
      <xdr:nvCxnSpPr>
        <xdr:cNvPr id="47" name="Straight Arrow Connector 46"/>
        <xdr:cNvCxnSpPr>
          <a:stCxn id="39" idx="3"/>
        </xdr:cNvCxnSpPr>
      </xdr:nvCxnSpPr>
      <xdr:spPr>
        <a:xfrm flipV="1">
          <a:off x="14329947" y="10606797"/>
          <a:ext cx="460665"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349249</xdr:colOff>
      <xdr:row>54</xdr:row>
      <xdr:rowOff>181005</xdr:rowOff>
    </xdr:from>
    <xdr:to>
      <xdr:col>24</xdr:col>
      <xdr:colOff>40468</xdr:colOff>
      <xdr:row>54</xdr:row>
      <xdr:rowOff>181005</xdr:rowOff>
    </xdr:to>
    <xdr:cxnSp macro="">
      <xdr:nvCxnSpPr>
        <xdr:cNvPr id="48" name="Straight Arrow Connector 47"/>
        <xdr:cNvCxnSpPr>
          <a:stCxn id="40" idx="3"/>
        </xdr:cNvCxnSpPr>
      </xdr:nvCxnSpPr>
      <xdr:spPr>
        <a:xfrm flipV="1">
          <a:off x="14370049" y="10963305"/>
          <a:ext cx="300819"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238125</xdr:colOff>
      <xdr:row>56</xdr:row>
      <xdr:rowOff>170120</xdr:rowOff>
    </xdr:from>
    <xdr:to>
      <xdr:col>23</xdr:col>
      <xdr:colOff>533045</xdr:colOff>
      <xdr:row>56</xdr:row>
      <xdr:rowOff>170120</xdr:rowOff>
    </xdr:to>
    <xdr:cxnSp macro="">
      <xdr:nvCxnSpPr>
        <xdr:cNvPr id="49" name="Straight Arrow Connector 48"/>
        <xdr:cNvCxnSpPr>
          <a:stCxn id="41" idx="3"/>
        </xdr:cNvCxnSpPr>
      </xdr:nvCxnSpPr>
      <xdr:spPr>
        <a:xfrm flipV="1">
          <a:off x="14258925" y="11333420"/>
          <a:ext cx="294920"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548630</xdr:colOff>
      <xdr:row>58</xdr:row>
      <xdr:rowOff>172842</xdr:rowOff>
    </xdr:from>
    <xdr:to>
      <xdr:col>23</xdr:col>
      <xdr:colOff>393508</xdr:colOff>
      <xdr:row>58</xdr:row>
      <xdr:rowOff>172842</xdr:rowOff>
    </xdr:to>
    <xdr:cxnSp macro="">
      <xdr:nvCxnSpPr>
        <xdr:cNvPr id="50" name="Straight Arrow Connector 49"/>
        <xdr:cNvCxnSpPr/>
      </xdr:nvCxnSpPr>
      <xdr:spPr>
        <a:xfrm flipV="1">
          <a:off x="13959830" y="11717142"/>
          <a:ext cx="454478"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428887</xdr:colOff>
      <xdr:row>60</xdr:row>
      <xdr:rowOff>148350</xdr:rowOff>
    </xdr:from>
    <xdr:to>
      <xdr:col>23</xdr:col>
      <xdr:colOff>279950</xdr:colOff>
      <xdr:row>60</xdr:row>
      <xdr:rowOff>148350</xdr:rowOff>
    </xdr:to>
    <xdr:cxnSp macro="">
      <xdr:nvCxnSpPr>
        <xdr:cNvPr id="51" name="Straight Arrow Connector 50"/>
        <xdr:cNvCxnSpPr/>
      </xdr:nvCxnSpPr>
      <xdr:spPr>
        <a:xfrm flipV="1">
          <a:off x="13840087" y="12073650"/>
          <a:ext cx="460663"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295537</xdr:colOff>
      <xdr:row>62</xdr:row>
      <xdr:rowOff>137464</xdr:rowOff>
    </xdr:from>
    <xdr:to>
      <xdr:col>23</xdr:col>
      <xdr:colOff>146600</xdr:colOff>
      <xdr:row>62</xdr:row>
      <xdr:rowOff>137464</xdr:rowOff>
    </xdr:to>
    <xdr:cxnSp macro="">
      <xdr:nvCxnSpPr>
        <xdr:cNvPr id="52" name="Straight Arrow Connector 51"/>
        <xdr:cNvCxnSpPr/>
      </xdr:nvCxnSpPr>
      <xdr:spPr>
        <a:xfrm flipV="1">
          <a:off x="13706737" y="12443764"/>
          <a:ext cx="460663"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175794</xdr:colOff>
      <xdr:row>64</xdr:row>
      <xdr:rowOff>126579</xdr:rowOff>
    </xdr:from>
    <xdr:to>
      <xdr:col>23</xdr:col>
      <xdr:colOff>26857</xdr:colOff>
      <xdr:row>64</xdr:row>
      <xdr:rowOff>126579</xdr:rowOff>
    </xdr:to>
    <xdr:cxnSp macro="">
      <xdr:nvCxnSpPr>
        <xdr:cNvPr id="53" name="Straight Arrow Connector 52"/>
        <xdr:cNvCxnSpPr/>
      </xdr:nvCxnSpPr>
      <xdr:spPr>
        <a:xfrm flipV="1">
          <a:off x="13586994" y="12813879"/>
          <a:ext cx="460663" cy="0"/>
        </a:xfrm>
        <a:prstGeom prst="straightConnector1">
          <a:avLst/>
        </a:prstGeom>
        <a:ln>
          <a:solidFill>
            <a:srgbClr val="FF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56051</xdr:colOff>
      <xdr:row>66</xdr:row>
      <xdr:rowOff>102087</xdr:rowOff>
    </xdr:from>
    <xdr:to>
      <xdr:col>22</xdr:col>
      <xdr:colOff>519436</xdr:colOff>
      <xdr:row>66</xdr:row>
      <xdr:rowOff>102087</xdr:rowOff>
    </xdr:to>
    <xdr:cxnSp macro="">
      <xdr:nvCxnSpPr>
        <xdr:cNvPr id="54" name="Straight Arrow Connector 53"/>
        <xdr:cNvCxnSpPr/>
      </xdr:nvCxnSpPr>
      <xdr:spPr>
        <a:xfrm flipV="1">
          <a:off x="13467251" y="13170387"/>
          <a:ext cx="463385"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349964</xdr:colOff>
      <xdr:row>43</xdr:row>
      <xdr:rowOff>1384</xdr:rowOff>
    </xdr:from>
    <xdr:to>
      <xdr:col>25</xdr:col>
      <xdr:colOff>201026</xdr:colOff>
      <xdr:row>43</xdr:row>
      <xdr:rowOff>1384</xdr:rowOff>
    </xdr:to>
    <xdr:cxnSp macro="">
      <xdr:nvCxnSpPr>
        <xdr:cNvPr id="55" name="Straight Arrow Connector 54"/>
        <xdr:cNvCxnSpPr>
          <a:stCxn id="34" idx="3"/>
        </xdr:cNvCxnSpPr>
      </xdr:nvCxnSpPr>
      <xdr:spPr>
        <a:xfrm flipV="1">
          <a:off x="14980364" y="8688184"/>
          <a:ext cx="460662" cy="0"/>
        </a:xfrm>
        <a:prstGeom prst="straightConnector1">
          <a:avLst/>
        </a:prstGeom>
        <a:ln>
          <a:solidFill>
            <a:sysClr val="windowText" lastClr="00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299357</xdr:colOff>
      <xdr:row>45</xdr:row>
      <xdr:rowOff>40822</xdr:rowOff>
    </xdr:from>
    <xdr:to>
      <xdr:col>25</xdr:col>
      <xdr:colOff>52795</xdr:colOff>
      <xdr:row>45</xdr:row>
      <xdr:rowOff>44927</xdr:rowOff>
    </xdr:to>
    <xdr:cxnSp macro="">
      <xdr:nvCxnSpPr>
        <xdr:cNvPr id="56" name="Straight Arrow Connector 55"/>
        <xdr:cNvCxnSpPr/>
      </xdr:nvCxnSpPr>
      <xdr:spPr>
        <a:xfrm>
          <a:off x="14929757" y="9108622"/>
          <a:ext cx="363038" cy="4105"/>
        </a:xfrm>
        <a:prstGeom prst="straightConnector1">
          <a:avLst/>
        </a:prstGeom>
        <a:ln>
          <a:solidFill>
            <a:srgbClr val="FF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269875</xdr:colOff>
      <xdr:row>47</xdr:row>
      <xdr:rowOff>61257</xdr:rowOff>
    </xdr:from>
    <xdr:to>
      <xdr:col>24</xdr:col>
      <xdr:colOff>519437</xdr:colOff>
      <xdr:row>47</xdr:row>
      <xdr:rowOff>61257</xdr:rowOff>
    </xdr:to>
    <xdr:cxnSp macro="">
      <xdr:nvCxnSpPr>
        <xdr:cNvPr id="57" name="Straight Arrow Connector 56"/>
        <xdr:cNvCxnSpPr>
          <a:stCxn id="36" idx="3"/>
        </xdr:cNvCxnSpPr>
      </xdr:nvCxnSpPr>
      <xdr:spPr>
        <a:xfrm flipV="1">
          <a:off x="14900275" y="9510057"/>
          <a:ext cx="249562"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548632</xdr:colOff>
      <xdr:row>49</xdr:row>
      <xdr:rowOff>50374</xdr:rowOff>
    </xdr:from>
    <xdr:to>
      <xdr:col>24</xdr:col>
      <xdr:colOff>393511</xdr:colOff>
      <xdr:row>49</xdr:row>
      <xdr:rowOff>50374</xdr:rowOff>
    </xdr:to>
    <xdr:cxnSp macro="">
      <xdr:nvCxnSpPr>
        <xdr:cNvPr id="58" name="Straight Arrow Connector 57"/>
        <xdr:cNvCxnSpPr>
          <a:stCxn id="37" idx="3"/>
        </xdr:cNvCxnSpPr>
      </xdr:nvCxnSpPr>
      <xdr:spPr>
        <a:xfrm flipV="1">
          <a:off x="14569432" y="9880174"/>
          <a:ext cx="454479" cy="0"/>
        </a:xfrm>
        <a:prstGeom prst="straightConnector1">
          <a:avLst/>
        </a:prstGeom>
        <a:ln>
          <a:solidFill>
            <a:srgbClr val="00206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63499</xdr:colOff>
      <xdr:row>51</xdr:row>
      <xdr:rowOff>25882</xdr:rowOff>
    </xdr:from>
    <xdr:to>
      <xdr:col>24</xdr:col>
      <xdr:colOff>307168</xdr:colOff>
      <xdr:row>51</xdr:row>
      <xdr:rowOff>25882</xdr:rowOff>
    </xdr:to>
    <xdr:cxnSp macro="">
      <xdr:nvCxnSpPr>
        <xdr:cNvPr id="59" name="Straight Arrow Connector 58"/>
        <xdr:cNvCxnSpPr>
          <a:stCxn id="38" idx="3"/>
        </xdr:cNvCxnSpPr>
      </xdr:nvCxnSpPr>
      <xdr:spPr>
        <a:xfrm flipV="1">
          <a:off x="14693899" y="10236682"/>
          <a:ext cx="243669" cy="0"/>
        </a:xfrm>
        <a:prstGeom prst="straightConnector1">
          <a:avLst/>
        </a:prstGeom>
        <a:ln>
          <a:solidFill>
            <a:srgbClr val="FF0000"/>
          </a:solidFill>
          <a:tailEnd type="none" w="lg" len="lg"/>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157103</xdr:colOff>
      <xdr:row>29</xdr:row>
      <xdr:rowOff>27657</xdr:rowOff>
    </xdr:from>
    <xdr:to>
      <xdr:col>32</xdr:col>
      <xdr:colOff>509163</xdr:colOff>
      <xdr:row>50</xdr:row>
      <xdr:rowOff>130234</xdr:rowOff>
    </xdr:to>
    <xdr:grpSp>
      <xdr:nvGrpSpPr>
        <xdr:cNvPr id="60" name="Group 59"/>
        <xdr:cNvGrpSpPr/>
      </xdr:nvGrpSpPr>
      <xdr:grpSpPr>
        <a:xfrm>
          <a:off x="157103" y="6069228"/>
          <a:ext cx="19946346" cy="4103077"/>
          <a:chOff x="242455" y="5977427"/>
          <a:chExt cx="19520100" cy="4103077"/>
        </a:xfrm>
      </xdr:grpSpPr>
      <xdr:sp macro="" textlink="">
        <xdr:nvSpPr>
          <xdr:cNvPr id="61" name="Freeform 60"/>
          <xdr:cNvSpPr/>
        </xdr:nvSpPr>
        <xdr:spPr>
          <a:xfrm>
            <a:off x="963706" y="7784014"/>
            <a:ext cx="15564971" cy="381000"/>
          </a:xfrm>
          <a:custGeom>
            <a:avLst/>
            <a:gdLst>
              <a:gd name="connsiteX0" fmla="*/ 12469091 w 12469091"/>
              <a:gd name="connsiteY0" fmla="*/ 0 h 329045"/>
              <a:gd name="connsiteX1" fmla="*/ 5247409 w 12469091"/>
              <a:gd name="connsiteY1" fmla="*/ 69273 h 329045"/>
              <a:gd name="connsiteX2" fmla="*/ 1160318 w 12469091"/>
              <a:gd name="connsiteY2" fmla="*/ 103909 h 329045"/>
              <a:gd name="connsiteX3" fmla="*/ 381000 w 12469091"/>
              <a:gd name="connsiteY3" fmla="*/ 86591 h 329045"/>
              <a:gd name="connsiteX4" fmla="*/ 51954 w 12469091"/>
              <a:gd name="connsiteY4" fmla="*/ 69273 h 329045"/>
              <a:gd name="connsiteX5" fmla="*/ 0 w 12469091"/>
              <a:gd name="connsiteY5" fmla="*/ 69273 h 329045"/>
              <a:gd name="connsiteX6" fmla="*/ 34636 w 12469091"/>
              <a:gd name="connsiteY6" fmla="*/ 294409 h 329045"/>
              <a:gd name="connsiteX7" fmla="*/ 658091 w 12469091"/>
              <a:gd name="connsiteY7" fmla="*/ 277091 h 329045"/>
              <a:gd name="connsiteX8" fmla="*/ 2095500 w 12469091"/>
              <a:gd name="connsiteY8" fmla="*/ 225136 h 329045"/>
              <a:gd name="connsiteX9" fmla="*/ 3913909 w 12469091"/>
              <a:gd name="connsiteY9" fmla="*/ 259773 h 329045"/>
              <a:gd name="connsiteX10" fmla="*/ 9628909 w 12469091"/>
              <a:gd name="connsiteY10" fmla="*/ 225136 h 329045"/>
              <a:gd name="connsiteX11" fmla="*/ 11066318 w 12469091"/>
              <a:gd name="connsiteY11" fmla="*/ 259773 h 329045"/>
              <a:gd name="connsiteX12" fmla="*/ 12417136 w 12469091"/>
              <a:gd name="connsiteY12" fmla="*/ 329045 h 329045"/>
              <a:gd name="connsiteX13" fmla="*/ 12469091 w 12469091"/>
              <a:gd name="connsiteY13" fmla="*/ 0 h 329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2469091" h="329045">
                <a:moveTo>
                  <a:pt x="12469091" y="0"/>
                </a:moveTo>
                <a:lnTo>
                  <a:pt x="5247409" y="69273"/>
                </a:lnTo>
                <a:lnTo>
                  <a:pt x="1160318" y="103909"/>
                </a:lnTo>
                <a:lnTo>
                  <a:pt x="381000" y="86591"/>
                </a:lnTo>
                <a:lnTo>
                  <a:pt x="51954" y="69273"/>
                </a:lnTo>
                <a:lnTo>
                  <a:pt x="0" y="69273"/>
                </a:lnTo>
                <a:lnTo>
                  <a:pt x="34636" y="294409"/>
                </a:lnTo>
                <a:lnTo>
                  <a:pt x="658091" y="277091"/>
                </a:lnTo>
                <a:lnTo>
                  <a:pt x="2095500" y="225136"/>
                </a:lnTo>
                <a:lnTo>
                  <a:pt x="3913909" y="259773"/>
                </a:lnTo>
                <a:lnTo>
                  <a:pt x="9628909" y="225136"/>
                </a:lnTo>
                <a:lnTo>
                  <a:pt x="11066318" y="259773"/>
                </a:lnTo>
                <a:lnTo>
                  <a:pt x="12417136" y="329045"/>
                </a:lnTo>
                <a:lnTo>
                  <a:pt x="12469091" y="0"/>
                </a:lnTo>
                <a:close/>
              </a:path>
            </a:pathLst>
          </a:cu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2" name="Group 61"/>
          <xdr:cNvGrpSpPr/>
        </xdr:nvGrpSpPr>
        <xdr:grpSpPr>
          <a:xfrm>
            <a:off x="16403999" y="5977427"/>
            <a:ext cx="3358556" cy="4103077"/>
            <a:chOff x="16431504" y="6003913"/>
            <a:chExt cx="3363379" cy="4103077"/>
          </a:xfrm>
        </xdr:grpSpPr>
        <xdr:grpSp>
          <xdr:nvGrpSpPr>
            <xdr:cNvPr id="65" name="Group 64"/>
            <xdr:cNvGrpSpPr/>
          </xdr:nvGrpSpPr>
          <xdr:grpSpPr>
            <a:xfrm>
              <a:off x="16431504" y="6003913"/>
              <a:ext cx="3363379" cy="4103077"/>
              <a:chOff x="11073074" y="5413549"/>
              <a:chExt cx="3170392" cy="4103077"/>
            </a:xfrm>
          </xdr:grpSpPr>
          <xdr:sp macro="" textlink="">
            <xdr:nvSpPr>
              <xdr:cNvPr id="68" name="Freeform 67"/>
              <xdr:cNvSpPr/>
            </xdr:nvSpPr>
            <xdr:spPr>
              <a:xfrm>
                <a:off x="11073074" y="5413549"/>
                <a:ext cx="3170392" cy="4103077"/>
              </a:xfrm>
              <a:custGeom>
                <a:avLst/>
                <a:gdLst>
                  <a:gd name="connsiteX0" fmla="*/ 3172558 w 3172558"/>
                  <a:gd name="connsiteY0" fmla="*/ 2051539 h 4103077"/>
                  <a:gd name="connsiteX1" fmla="*/ 2982058 w 3172558"/>
                  <a:gd name="connsiteY1" fmla="*/ 1699846 h 4103077"/>
                  <a:gd name="connsiteX2" fmla="*/ 2850173 w 3172558"/>
                  <a:gd name="connsiteY2" fmla="*/ 1480039 h 4103077"/>
                  <a:gd name="connsiteX3" fmla="*/ 2615712 w 3172558"/>
                  <a:gd name="connsiteY3" fmla="*/ 1223596 h 4103077"/>
                  <a:gd name="connsiteX4" fmla="*/ 2212731 w 3172558"/>
                  <a:gd name="connsiteY4" fmla="*/ 849923 h 4103077"/>
                  <a:gd name="connsiteX5" fmla="*/ 1663212 w 3172558"/>
                  <a:gd name="connsiteY5" fmla="*/ 402981 h 4103077"/>
                  <a:gd name="connsiteX6" fmla="*/ 1289539 w 3172558"/>
                  <a:gd name="connsiteY6" fmla="*/ 146539 h 4103077"/>
                  <a:gd name="connsiteX7" fmla="*/ 1062404 w 3172558"/>
                  <a:gd name="connsiteY7" fmla="*/ 51289 h 4103077"/>
                  <a:gd name="connsiteX8" fmla="*/ 923192 w 3172558"/>
                  <a:gd name="connsiteY8" fmla="*/ 0 h 4103077"/>
                  <a:gd name="connsiteX9" fmla="*/ 754673 w 3172558"/>
                  <a:gd name="connsiteY9" fmla="*/ 0 h 4103077"/>
                  <a:gd name="connsiteX10" fmla="*/ 637442 w 3172558"/>
                  <a:gd name="connsiteY10" fmla="*/ 73269 h 4103077"/>
                  <a:gd name="connsiteX11" fmla="*/ 490904 w 3172558"/>
                  <a:gd name="connsiteY11" fmla="*/ 227135 h 4103077"/>
                  <a:gd name="connsiteX12" fmla="*/ 337039 w 3172558"/>
                  <a:gd name="connsiteY12" fmla="*/ 454269 h 4103077"/>
                  <a:gd name="connsiteX13" fmla="*/ 168519 w 3172558"/>
                  <a:gd name="connsiteY13" fmla="*/ 820615 h 4103077"/>
                  <a:gd name="connsiteX14" fmla="*/ 65942 w 3172558"/>
                  <a:gd name="connsiteY14" fmla="*/ 1304192 h 4103077"/>
                  <a:gd name="connsiteX15" fmla="*/ 0 w 3172558"/>
                  <a:gd name="connsiteY15" fmla="*/ 1861039 h 4103077"/>
                  <a:gd name="connsiteX16" fmla="*/ 73269 w 3172558"/>
                  <a:gd name="connsiteY16" fmla="*/ 2791558 h 4103077"/>
                  <a:gd name="connsiteX17" fmla="*/ 219808 w 3172558"/>
                  <a:gd name="connsiteY17" fmla="*/ 3355731 h 4103077"/>
                  <a:gd name="connsiteX18" fmla="*/ 402981 w 3172558"/>
                  <a:gd name="connsiteY18" fmla="*/ 3707423 h 4103077"/>
                  <a:gd name="connsiteX19" fmla="*/ 718039 w 3172558"/>
                  <a:gd name="connsiteY19" fmla="*/ 4088423 h 4103077"/>
                  <a:gd name="connsiteX20" fmla="*/ 835269 w 3172558"/>
                  <a:gd name="connsiteY20" fmla="*/ 4103077 h 4103077"/>
                  <a:gd name="connsiteX21" fmla="*/ 1846385 w 3172558"/>
                  <a:gd name="connsiteY21" fmla="*/ 3612173 h 4103077"/>
                  <a:gd name="connsiteX22" fmla="*/ 1604596 w 3172558"/>
                  <a:gd name="connsiteY22" fmla="*/ 3143250 h 4103077"/>
                  <a:gd name="connsiteX23" fmla="*/ 1795096 w 3172558"/>
                  <a:gd name="connsiteY23" fmla="*/ 3245827 h 4103077"/>
                  <a:gd name="connsiteX24" fmla="*/ 1941635 w 3172558"/>
                  <a:gd name="connsiteY24" fmla="*/ 3355731 h 4103077"/>
                  <a:gd name="connsiteX25" fmla="*/ 2073519 w 3172558"/>
                  <a:gd name="connsiteY25" fmla="*/ 3472962 h 4103077"/>
                  <a:gd name="connsiteX26" fmla="*/ 2586404 w 3172558"/>
                  <a:gd name="connsiteY26" fmla="*/ 2974731 h 4103077"/>
                  <a:gd name="connsiteX27" fmla="*/ 2872154 w 3172558"/>
                  <a:gd name="connsiteY27" fmla="*/ 2608385 h 4103077"/>
                  <a:gd name="connsiteX28" fmla="*/ 3062654 w 3172558"/>
                  <a:gd name="connsiteY28" fmla="*/ 2337289 h 4103077"/>
                  <a:gd name="connsiteX29" fmla="*/ 3172558 w 3172558"/>
                  <a:gd name="connsiteY29" fmla="*/ 2051539 h 4103077"/>
                  <a:gd name="connsiteX0" fmla="*/ 3149609 w 3149609"/>
                  <a:gd name="connsiteY0" fmla="*/ 2043256 h 4103077"/>
                  <a:gd name="connsiteX1" fmla="*/ 2982058 w 3149609"/>
                  <a:gd name="connsiteY1" fmla="*/ 1699846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219808 w 3149609"/>
                  <a:gd name="connsiteY17" fmla="*/ 3355731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62654 w 3149609"/>
                  <a:gd name="connsiteY28" fmla="*/ 2337289 h 4103077"/>
                  <a:gd name="connsiteX29" fmla="*/ 3149609 w 3149609"/>
                  <a:gd name="connsiteY29" fmla="*/ 2043256 h 4103077"/>
                  <a:gd name="connsiteX0" fmla="*/ 3149609 w 3149609"/>
                  <a:gd name="connsiteY0" fmla="*/ 2043256 h 4103077"/>
                  <a:gd name="connsiteX1" fmla="*/ 2982058 w 3149609"/>
                  <a:gd name="connsiteY1" fmla="*/ 1699846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219808 w 3149609"/>
                  <a:gd name="connsiteY17" fmla="*/ 3355731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55004 w 3149609"/>
                  <a:gd name="connsiteY28" fmla="*/ 2345572 h 4103077"/>
                  <a:gd name="connsiteX29" fmla="*/ 3149609 w 3149609"/>
                  <a:gd name="connsiteY29" fmla="*/ 2043256 h 4103077"/>
                  <a:gd name="connsiteX0" fmla="*/ 3149609 w 3149609"/>
                  <a:gd name="connsiteY0" fmla="*/ 2043256 h 4103077"/>
                  <a:gd name="connsiteX1" fmla="*/ 2982058 w 3149609"/>
                  <a:gd name="connsiteY1" fmla="*/ 1699846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55004 w 3149609"/>
                  <a:gd name="connsiteY28" fmla="*/ 2345572 h 4103077"/>
                  <a:gd name="connsiteX29" fmla="*/ 3149609 w 3149609"/>
                  <a:gd name="connsiteY29" fmla="*/ 2043256 h 4103077"/>
                  <a:gd name="connsiteX0" fmla="*/ 3149609 w 3149609"/>
                  <a:gd name="connsiteY0" fmla="*/ 2043256 h 4103077"/>
                  <a:gd name="connsiteX1" fmla="*/ 2982058 w 3149609"/>
                  <a:gd name="connsiteY1" fmla="*/ 1699846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55004 w 3149609"/>
                  <a:gd name="connsiteY28" fmla="*/ 2345572 h 4103077"/>
                  <a:gd name="connsiteX29" fmla="*/ 3149609 w 3149609"/>
                  <a:gd name="connsiteY29" fmla="*/ 2043256 h 4103077"/>
                  <a:gd name="connsiteX0" fmla="*/ 3149609 w 3149609"/>
                  <a:gd name="connsiteY0" fmla="*/ 2043256 h 4103077"/>
                  <a:gd name="connsiteX1" fmla="*/ 2982058 w 3149609"/>
                  <a:gd name="connsiteY1" fmla="*/ 1699846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77952 w 3149609"/>
                  <a:gd name="connsiteY28" fmla="*/ 2362137 h 4103077"/>
                  <a:gd name="connsiteX29" fmla="*/ 3149609 w 3149609"/>
                  <a:gd name="connsiteY29" fmla="*/ 2043256 h 4103077"/>
                  <a:gd name="connsiteX0" fmla="*/ 3149609 w 3149609"/>
                  <a:gd name="connsiteY0" fmla="*/ 2043256 h 4103077"/>
                  <a:gd name="connsiteX1" fmla="*/ 3005007 w 3149609"/>
                  <a:gd name="connsiteY1" fmla="*/ 1724694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77952 w 3149609"/>
                  <a:gd name="connsiteY28" fmla="*/ 2362137 h 4103077"/>
                  <a:gd name="connsiteX29" fmla="*/ 3149609 w 3149609"/>
                  <a:gd name="connsiteY29" fmla="*/ 2043256 h 4103077"/>
                  <a:gd name="connsiteX0" fmla="*/ 3149609 w 3149609"/>
                  <a:gd name="connsiteY0" fmla="*/ 2043256 h 4103077"/>
                  <a:gd name="connsiteX1" fmla="*/ 3005007 w 3149609"/>
                  <a:gd name="connsiteY1" fmla="*/ 1724694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62653 w 3149609"/>
                  <a:gd name="connsiteY28" fmla="*/ 2337289 h 4103077"/>
                  <a:gd name="connsiteX29" fmla="*/ 3149609 w 3149609"/>
                  <a:gd name="connsiteY29" fmla="*/ 2043256 h 4103077"/>
                  <a:gd name="connsiteX0" fmla="*/ 3149609 w 3149609"/>
                  <a:gd name="connsiteY0" fmla="*/ 2043256 h 4103077"/>
                  <a:gd name="connsiteX1" fmla="*/ 3005007 w 3149609"/>
                  <a:gd name="connsiteY1" fmla="*/ 1724694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98113 w 3149609"/>
                  <a:gd name="connsiteY28" fmla="*/ 2337289 h 4103077"/>
                  <a:gd name="connsiteX29" fmla="*/ 3149609 w 3149609"/>
                  <a:gd name="connsiteY29" fmla="*/ 2043256 h 4103077"/>
                  <a:gd name="connsiteX0" fmla="*/ 3149609 w 3149609"/>
                  <a:gd name="connsiteY0" fmla="*/ 2043256 h 4103077"/>
                  <a:gd name="connsiteX1" fmla="*/ 3049332 w 3149609"/>
                  <a:gd name="connsiteY1" fmla="*/ 1734219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98113 w 3149609"/>
                  <a:gd name="connsiteY28" fmla="*/ 2337289 h 4103077"/>
                  <a:gd name="connsiteX29" fmla="*/ 3149609 w 3149609"/>
                  <a:gd name="connsiteY29" fmla="*/ 2043256 h 4103077"/>
                  <a:gd name="connsiteX0" fmla="*/ 3149609 w 3149609"/>
                  <a:gd name="connsiteY0" fmla="*/ 2043256 h 4103077"/>
                  <a:gd name="connsiteX1" fmla="*/ 3022738 w 3149609"/>
                  <a:gd name="connsiteY1" fmla="*/ 1762794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98113 w 3149609"/>
                  <a:gd name="connsiteY28" fmla="*/ 2337289 h 4103077"/>
                  <a:gd name="connsiteX29" fmla="*/ 3149609 w 3149609"/>
                  <a:gd name="connsiteY29" fmla="*/ 2043256 h 4103077"/>
                  <a:gd name="connsiteX0" fmla="*/ 3149609 w 3149609"/>
                  <a:gd name="connsiteY0" fmla="*/ 2043256 h 4103077"/>
                  <a:gd name="connsiteX1" fmla="*/ 3022738 w 3149609"/>
                  <a:gd name="connsiteY1" fmla="*/ 1762794 h 4103077"/>
                  <a:gd name="connsiteX2" fmla="*/ 2850173 w 3149609"/>
                  <a:gd name="connsiteY2" fmla="*/ 1480039 h 4103077"/>
                  <a:gd name="connsiteX3" fmla="*/ 2615712 w 3149609"/>
                  <a:gd name="connsiteY3" fmla="*/ 1223596 h 4103077"/>
                  <a:gd name="connsiteX4" fmla="*/ 2212731 w 3149609"/>
                  <a:gd name="connsiteY4" fmla="*/ 849923 h 4103077"/>
                  <a:gd name="connsiteX5" fmla="*/ 1663212 w 3149609"/>
                  <a:gd name="connsiteY5" fmla="*/ 402981 h 4103077"/>
                  <a:gd name="connsiteX6" fmla="*/ 1289539 w 3149609"/>
                  <a:gd name="connsiteY6" fmla="*/ 146539 h 4103077"/>
                  <a:gd name="connsiteX7" fmla="*/ 1062404 w 3149609"/>
                  <a:gd name="connsiteY7" fmla="*/ 51289 h 4103077"/>
                  <a:gd name="connsiteX8" fmla="*/ 923192 w 3149609"/>
                  <a:gd name="connsiteY8" fmla="*/ 0 h 4103077"/>
                  <a:gd name="connsiteX9" fmla="*/ 754673 w 3149609"/>
                  <a:gd name="connsiteY9" fmla="*/ 0 h 4103077"/>
                  <a:gd name="connsiteX10" fmla="*/ 637442 w 3149609"/>
                  <a:gd name="connsiteY10" fmla="*/ 73269 h 4103077"/>
                  <a:gd name="connsiteX11" fmla="*/ 490904 w 3149609"/>
                  <a:gd name="connsiteY11" fmla="*/ 227135 h 4103077"/>
                  <a:gd name="connsiteX12" fmla="*/ 337039 w 3149609"/>
                  <a:gd name="connsiteY12" fmla="*/ 454269 h 4103077"/>
                  <a:gd name="connsiteX13" fmla="*/ 168519 w 3149609"/>
                  <a:gd name="connsiteY13" fmla="*/ 820615 h 4103077"/>
                  <a:gd name="connsiteX14" fmla="*/ 65942 w 3149609"/>
                  <a:gd name="connsiteY14" fmla="*/ 1304192 h 4103077"/>
                  <a:gd name="connsiteX15" fmla="*/ 0 w 3149609"/>
                  <a:gd name="connsiteY15" fmla="*/ 1861039 h 4103077"/>
                  <a:gd name="connsiteX16" fmla="*/ 73269 w 3149609"/>
                  <a:gd name="connsiteY16" fmla="*/ 2791558 h 4103077"/>
                  <a:gd name="connsiteX17" fmla="*/ 181560 w 3149609"/>
                  <a:gd name="connsiteY17" fmla="*/ 3281188 h 4103077"/>
                  <a:gd name="connsiteX18" fmla="*/ 402981 w 3149609"/>
                  <a:gd name="connsiteY18" fmla="*/ 3707423 h 4103077"/>
                  <a:gd name="connsiteX19" fmla="*/ 718039 w 3149609"/>
                  <a:gd name="connsiteY19" fmla="*/ 4088423 h 4103077"/>
                  <a:gd name="connsiteX20" fmla="*/ 835269 w 3149609"/>
                  <a:gd name="connsiteY20" fmla="*/ 4103077 h 4103077"/>
                  <a:gd name="connsiteX21" fmla="*/ 1846385 w 3149609"/>
                  <a:gd name="connsiteY21" fmla="*/ 3612173 h 4103077"/>
                  <a:gd name="connsiteX22" fmla="*/ 1604596 w 3149609"/>
                  <a:gd name="connsiteY22" fmla="*/ 3143250 h 4103077"/>
                  <a:gd name="connsiteX23" fmla="*/ 1795096 w 3149609"/>
                  <a:gd name="connsiteY23" fmla="*/ 3245827 h 4103077"/>
                  <a:gd name="connsiteX24" fmla="*/ 1941635 w 3149609"/>
                  <a:gd name="connsiteY24" fmla="*/ 3355731 h 4103077"/>
                  <a:gd name="connsiteX25" fmla="*/ 2073519 w 3149609"/>
                  <a:gd name="connsiteY25" fmla="*/ 3472962 h 4103077"/>
                  <a:gd name="connsiteX26" fmla="*/ 2586404 w 3149609"/>
                  <a:gd name="connsiteY26" fmla="*/ 2974731 h 4103077"/>
                  <a:gd name="connsiteX27" fmla="*/ 2872154 w 3149609"/>
                  <a:gd name="connsiteY27" fmla="*/ 2608385 h 4103077"/>
                  <a:gd name="connsiteX28" fmla="*/ 3044924 w 3149609"/>
                  <a:gd name="connsiteY28" fmla="*/ 2337289 h 4103077"/>
                  <a:gd name="connsiteX29" fmla="*/ 3149609 w 3149609"/>
                  <a:gd name="connsiteY29" fmla="*/ 2043256 h 4103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3149609" h="4103077">
                    <a:moveTo>
                      <a:pt x="3149609" y="2043256"/>
                    </a:moveTo>
                    <a:lnTo>
                      <a:pt x="3022738" y="1762794"/>
                    </a:lnTo>
                    <a:lnTo>
                      <a:pt x="2850173" y="1480039"/>
                    </a:lnTo>
                    <a:lnTo>
                      <a:pt x="2615712" y="1223596"/>
                    </a:lnTo>
                    <a:lnTo>
                      <a:pt x="2212731" y="849923"/>
                    </a:lnTo>
                    <a:lnTo>
                      <a:pt x="1663212" y="402981"/>
                    </a:lnTo>
                    <a:lnTo>
                      <a:pt x="1289539" y="146539"/>
                    </a:lnTo>
                    <a:lnTo>
                      <a:pt x="1062404" y="51289"/>
                    </a:lnTo>
                    <a:lnTo>
                      <a:pt x="923192" y="0"/>
                    </a:lnTo>
                    <a:lnTo>
                      <a:pt x="754673" y="0"/>
                    </a:lnTo>
                    <a:lnTo>
                      <a:pt x="637442" y="73269"/>
                    </a:lnTo>
                    <a:lnTo>
                      <a:pt x="490904" y="227135"/>
                    </a:lnTo>
                    <a:lnTo>
                      <a:pt x="337039" y="454269"/>
                    </a:lnTo>
                    <a:lnTo>
                      <a:pt x="168519" y="820615"/>
                    </a:lnTo>
                    <a:lnTo>
                      <a:pt x="65942" y="1304192"/>
                    </a:lnTo>
                    <a:lnTo>
                      <a:pt x="0" y="1861039"/>
                    </a:lnTo>
                    <a:lnTo>
                      <a:pt x="73269" y="2791558"/>
                    </a:lnTo>
                    <a:cubicBezTo>
                      <a:pt x="109366" y="2954768"/>
                      <a:pt x="145463" y="3101413"/>
                      <a:pt x="181560" y="3281188"/>
                    </a:cubicBezTo>
                    <a:lnTo>
                      <a:pt x="402981" y="3707423"/>
                    </a:lnTo>
                    <a:lnTo>
                      <a:pt x="718039" y="4088423"/>
                    </a:lnTo>
                    <a:lnTo>
                      <a:pt x="835269" y="4103077"/>
                    </a:lnTo>
                    <a:lnTo>
                      <a:pt x="1846385" y="3612173"/>
                    </a:lnTo>
                    <a:lnTo>
                      <a:pt x="1604596" y="3143250"/>
                    </a:lnTo>
                    <a:lnTo>
                      <a:pt x="1795096" y="3245827"/>
                    </a:lnTo>
                    <a:lnTo>
                      <a:pt x="1941635" y="3355731"/>
                    </a:lnTo>
                    <a:lnTo>
                      <a:pt x="2073519" y="3472962"/>
                    </a:lnTo>
                    <a:lnTo>
                      <a:pt x="2586404" y="2974731"/>
                    </a:lnTo>
                    <a:lnTo>
                      <a:pt x="2872154" y="2608385"/>
                    </a:lnTo>
                    <a:lnTo>
                      <a:pt x="3044924" y="2337289"/>
                    </a:lnTo>
                    <a:lnTo>
                      <a:pt x="3149609" y="2043256"/>
                    </a:lnTo>
                    <a:close/>
                  </a:path>
                </a:pathLst>
              </a:cu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Oval 68"/>
              <xdr:cNvSpPr/>
            </xdr:nvSpPr>
            <xdr:spPr>
              <a:xfrm>
                <a:off x="12052635" y="6172695"/>
                <a:ext cx="430966" cy="4572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6" name="Rectangle 65"/>
            <xdr:cNvSpPr/>
          </xdr:nvSpPr>
          <xdr:spPr>
            <a:xfrm>
              <a:off x="16908832" y="7326828"/>
              <a:ext cx="2289976" cy="812717"/>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2000" b="1" u="sng" baseline="0">
                  <a:solidFill>
                    <a:schemeClr val="bg1"/>
                  </a:solidFill>
                </a:rPr>
                <a:t>UNACHIEVED </a:t>
              </a:r>
            </a:p>
            <a:p>
              <a:pPr algn="l"/>
              <a:r>
                <a:rPr lang="en-US" sz="2000" b="1" u="sng" baseline="0">
                  <a:solidFill>
                    <a:schemeClr val="bg1"/>
                  </a:solidFill>
                </a:rPr>
                <a:t>APPROVAL RATING</a:t>
              </a:r>
              <a:endParaRPr lang="en-US" sz="2400" b="1" u="sng">
                <a:solidFill>
                  <a:schemeClr val="bg1"/>
                </a:solidFill>
              </a:endParaRPr>
            </a:p>
            <a:p>
              <a:pPr algn="l"/>
              <a:endParaRPr lang="en-US" sz="1600" b="0" u="sng">
                <a:solidFill>
                  <a:schemeClr val="bg1"/>
                </a:solidFill>
              </a:endParaRPr>
            </a:p>
            <a:p>
              <a:pPr algn="l"/>
              <a:endParaRPr lang="en-US" sz="1600" b="0" u="sng">
                <a:solidFill>
                  <a:schemeClr val="bg1"/>
                </a:solidFill>
              </a:endParaRPr>
            </a:p>
            <a:p>
              <a:pPr algn="l"/>
              <a:endParaRPr lang="en-US" sz="1600" b="0" u="sng">
                <a:solidFill>
                  <a:schemeClr val="bg1"/>
                </a:solidFill>
              </a:endParaRPr>
            </a:p>
          </xdr:txBody>
        </xdr:sp>
        <xdr:sp macro="" textlink="">
          <xdr:nvSpPr>
            <xdr:cNvPr id="67" name="Rectangle 66"/>
            <xdr:cNvSpPr/>
          </xdr:nvSpPr>
          <xdr:spPr>
            <a:xfrm>
              <a:off x="17084859" y="7867650"/>
              <a:ext cx="2140102" cy="110217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1">
                <a:solidFill>
                  <a:schemeClr val="bg1"/>
                </a:solidFill>
              </a:endParaRPr>
            </a:p>
            <a:p>
              <a:pPr algn="l"/>
              <a:r>
                <a:rPr lang="en-US" sz="1600" b="0" baseline="0">
                  <a:solidFill>
                    <a:schemeClr val="bg1"/>
                  </a:solidFill>
                </a:rPr>
                <a:t>2H Target: 60.0%</a:t>
              </a:r>
            </a:p>
            <a:p>
              <a:pPr algn="l"/>
              <a:r>
                <a:rPr lang="en-US" sz="1600" b="0" baseline="0">
                  <a:solidFill>
                    <a:schemeClr val="bg1"/>
                  </a:solidFill>
                </a:rPr>
                <a:t>2H Actual: 46.0%</a:t>
              </a:r>
            </a:p>
          </xdr:txBody>
        </xdr:sp>
      </xdr:grpSp>
      <xdr:sp macro="" textlink="">
        <xdr:nvSpPr>
          <xdr:cNvPr id="63" name="Chevron 62"/>
          <xdr:cNvSpPr/>
        </xdr:nvSpPr>
        <xdr:spPr>
          <a:xfrm>
            <a:off x="799950" y="6604213"/>
            <a:ext cx="999105" cy="2699471"/>
          </a:xfrm>
          <a:prstGeom prst="chevron">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64" name="Chevron 63"/>
          <xdr:cNvSpPr/>
        </xdr:nvSpPr>
        <xdr:spPr>
          <a:xfrm>
            <a:off x="242455" y="6866150"/>
            <a:ext cx="985098" cy="2164773"/>
          </a:xfrm>
          <a:prstGeom prst="chevron">
            <a:avLst/>
          </a:prstGeom>
          <a:gradFill flip="none" rotWithShape="1">
            <a:gsLst>
              <a:gs pos="0">
                <a:srgbClr val="0070C0">
                  <a:shade val="30000"/>
                  <a:satMod val="115000"/>
                </a:srgbClr>
              </a:gs>
              <a:gs pos="50000">
                <a:srgbClr val="0070C0">
                  <a:shade val="67500"/>
                  <a:satMod val="115000"/>
                </a:srgbClr>
              </a:gs>
              <a:gs pos="100000">
                <a:srgbClr val="0070C0">
                  <a:shade val="100000"/>
                  <a:satMod val="115000"/>
                </a:srgb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155864</xdr:colOff>
      <xdr:row>39</xdr:row>
      <xdr:rowOff>98715</xdr:rowOff>
    </xdr:from>
    <xdr:to>
      <xdr:col>9</xdr:col>
      <xdr:colOff>303071</xdr:colOff>
      <xdr:row>74</xdr:row>
      <xdr:rowOff>78921</xdr:rowOff>
    </xdr:to>
    <xdr:grpSp>
      <xdr:nvGrpSpPr>
        <xdr:cNvPr id="70" name="Group 69"/>
        <xdr:cNvGrpSpPr/>
      </xdr:nvGrpSpPr>
      <xdr:grpSpPr>
        <a:xfrm>
          <a:off x="155864" y="8045286"/>
          <a:ext cx="5658100" cy="6647706"/>
          <a:chOff x="241216" y="7977497"/>
          <a:chExt cx="5602434" cy="6647706"/>
        </a:xfrm>
      </xdr:grpSpPr>
      <xdr:sp macro="" textlink="">
        <xdr:nvSpPr>
          <xdr:cNvPr id="71" name="Snip Single Corner Rectangle 70"/>
          <xdr:cNvSpPr/>
        </xdr:nvSpPr>
        <xdr:spPr>
          <a:xfrm>
            <a:off x="241216" y="13978247"/>
            <a:ext cx="2466604" cy="646956"/>
          </a:xfrm>
          <a:prstGeom prst="snip1Rect">
            <a:avLst>
              <a:gd name="adj" fmla="val 50000"/>
            </a:avLst>
          </a:prstGeom>
          <a:solidFill>
            <a:srgbClr val="0070C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ENVIRONMENT</a:t>
            </a:r>
          </a:p>
        </xdr:txBody>
      </xdr:sp>
      <xdr:cxnSp macro="">
        <xdr:nvCxnSpPr>
          <xdr:cNvPr id="72" name="Straight Arrow Connector 71"/>
          <xdr:cNvCxnSpPr>
            <a:stCxn id="71" idx="0"/>
          </xdr:cNvCxnSpPr>
        </xdr:nvCxnSpPr>
        <xdr:spPr>
          <a:xfrm flipV="1">
            <a:off x="2707820" y="7977497"/>
            <a:ext cx="3135830" cy="6324228"/>
          </a:xfrm>
          <a:prstGeom prst="straightConnector1">
            <a:avLst/>
          </a:prstGeom>
          <a:ln w="38100">
            <a:solidFill>
              <a:srgbClr val="002060"/>
            </a:solidFill>
            <a:tailEnd type="oval" w="lg" len="lg"/>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7</xdr:col>
      <xdr:colOff>337951</xdr:colOff>
      <xdr:row>39</xdr:row>
      <xdr:rowOff>87830</xdr:rowOff>
    </xdr:from>
    <xdr:to>
      <xdr:col>16</xdr:col>
      <xdr:colOff>485158</xdr:colOff>
      <xdr:row>74</xdr:row>
      <xdr:rowOff>68036</xdr:rowOff>
    </xdr:to>
    <xdr:grpSp>
      <xdr:nvGrpSpPr>
        <xdr:cNvPr id="73" name="Group 72"/>
        <xdr:cNvGrpSpPr/>
      </xdr:nvGrpSpPr>
      <xdr:grpSpPr>
        <a:xfrm>
          <a:off x="4624201" y="8034401"/>
          <a:ext cx="5658100" cy="6647706"/>
          <a:chOff x="241216" y="7977497"/>
          <a:chExt cx="5602434" cy="6647706"/>
        </a:xfrm>
      </xdr:grpSpPr>
      <xdr:sp macro="" textlink="">
        <xdr:nvSpPr>
          <xdr:cNvPr id="74" name="Snip Single Corner Rectangle 73"/>
          <xdr:cNvSpPr/>
        </xdr:nvSpPr>
        <xdr:spPr>
          <a:xfrm>
            <a:off x="241216" y="13978247"/>
            <a:ext cx="2466604" cy="646956"/>
          </a:xfrm>
          <a:prstGeom prst="snip1Rect">
            <a:avLst>
              <a:gd name="adj" fmla="val 50000"/>
            </a:avLst>
          </a:prstGeom>
          <a:solidFill>
            <a:srgbClr val="0070C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MACHINE</a:t>
            </a:r>
          </a:p>
        </xdr:txBody>
      </xdr:sp>
      <xdr:cxnSp macro="">
        <xdr:nvCxnSpPr>
          <xdr:cNvPr id="75" name="Straight Arrow Connector 74"/>
          <xdr:cNvCxnSpPr>
            <a:stCxn id="74" idx="0"/>
          </xdr:cNvCxnSpPr>
        </xdr:nvCxnSpPr>
        <xdr:spPr>
          <a:xfrm flipV="1">
            <a:off x="2707820" y="7977497"/>
            <a:ext cx="3135830" cy="6324228"/>
          </a:xfrm>
          <a:prstGeom prst="straightConnector1">
            <a:avLst/>
          </a:prstGeom>
          <a:ln w="38100">
            <a:solidFill>
              <a:srgbClr val="002060"/>
            </a:solidFill>
            <a:tailEnd type="oval" w="lg" len="lg"/>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16</xdr:col>
      <xdr:colOff>511912</xdr:colOff>
      <xdr:row>39</xdr:row>
      <xdr:rowOff>108612</xdr:rowOff>
    </xdr:from>
    <xdr:to>
      <xdr:col>25</xdr:col>
      <xdr:colOff>441196</xdr:colOff>
      <xdr:row>74</xdr:row>
      <xdr:rowOff>102425</xdr:rowOff>
    </xdr:to>
    <xdr:grpSp>
      <xdr:nvGrpSpPr>
        <xdr:cNvPr id="76" name="Group 75"/>
        <xdr:cNvGrpSpPr/>
      </xdr:nvGrpSpPr>
      <xdr:grpSpPr>
        <a:xfrm>
          <a:off x="10309055" y="8055183"/>
          <a:ext cx="5440177" cy="6661313"/>
          <a:chOff x="10423065" y="7987394"/>
          <a:chExt cx="5382258" cy="6661313"/>
        </a:xfrm>
      </xdr:grpSpPr>
      <xdr:sp macro="" textlink="">
        <xdr:nvSpPr>
          <xdr:cNvPr id="77" name="Snip Single Corner Rectangle 76"/>
          <xdr:cNvSpPr/>
        </xdr:nvSpPr>
        <xdr:spPr>
          <a:xfrm>
            <a:off x="10423065" y="13974536"/>
            <a:ext cx="3078925" cy="674171"/>
          </a:xfrm>
          <a:prstGeom prst="snip1Rect">
            <a:avLst>
              <a:gd name="adj" fmla="val 50000"/>
            </a:avLst>
          </a:prstGeom>
          <a:solidFill>
            <a:srgbClr val="0070C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a:t>METHOD</a:t>
            </a:r>
          </a:p>
        </xdr:txBody>
      </xdr:sp>
      <xdr:cxnSp macro="">
        <xdr:nvCxnSpPr>
          <xdr:cNvPr id="78" name="Straight Arrow Connector 77"/>
          <xdr:cNvCxnSpPr/>
        </xdr:nvCxnSpPr>
        <xdr:spPr>
          <a:xfrm flipV="1">
            <a:off x="13645498" y="7987394"/>
            <a:ext cx="2159825" cy="6324228"/>
          </a:xfrm>
          <a:prstGeom prst="straightConnector1">
            <a:avLst/>
          </a:prstGeom>
          <a:ln w="38100">
            <a:solidFill>
              <a:srgbClr val="002060"/>
            </a:solidFill>
            <a:tailEnd type="oval" w="lg" len="lg"/>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17</xdr:col>
      <xdr:colOff>320639</xdr:colOff>
      <xdr:row>5</xdr:row>
      <xdr:rowOff>190499</xdr:rowOff>
    </xdr:from>
    <xdr:to>
      <xdr:col>26</xdr:col>
      <xdr:colOff>203120</xdr:colOff>
      <xdr:row>39</xdr:row>
      <xdr:rowOff>30307</xdr:rowOff>
    </xdr:to>
    <xdr:grpSp>
      <xdr:nvGrpSpPr>
        <xdr:cNvPr id="79" name="Group 78"/>
        <xdr:cNvGrpSpPr/>
      </xdr:nvGrpSpPr>
      <xdr:grpSpPr>
        <a:xfrm>
          <a:off x="10730103" y="1646463"/>
          <a:ext cx="5393374" cy="6330415"/>
          <a:chOff x="10605163" y="1573726"/>
          <a:chExt cx="5282042" cy="6337837"/>
        </a:xfrm>
      </xdr:grpSpPr>
      <xdr:sp macro="" textlink="">
        <xdr:nvSpPr>
          <xdr:cNvPr id="80" name="Snip Single Corner Rectangle 79"/>
          <xdr:cNvSpPr/>
        </xdr:nvSpPr>
        <xdr:spPr>
          <a:xfrm>
            <a:off x="10605163" y="1573726"/>
            <a:ext cx="2441863" cy="605890"/>
          </a:xfrm>
          <a:prstGeom prst="snip1Rect">
            <a:avLst>
              <a:gd name="adj" fmla="val 50000"/>
            </a:avLst>
          </a:prstGeom>
          <a:solidFill>
            <a:srgbClr val="0070C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MAN</a:t>
            </a:r>
          </a:p>
        </xdr:txBody>
      </xdr:sp>
      <xdr:cxnSp macro="">
        <xdr:nvCxnSpPr>
          <xdr:cNvPr id="81" name="Straight Arrow Connector 80"/>
          <xdr:cNvCxnSpPr>
            <a:stCxn id="80" idx="0"/>
          </xdr:cNvCxnSpPr>
        </xdr:nvCxnSpPr>
        <xdr:spPr>
          <a:xfrm>
            <a:off x="13047026" y="1878527"/>
            <a:ext cx="2840179" cy="6033036"/>
          </a:xfrm>
          <a:prstGeom prst="straightConnector1">
            <a:avLst/>
          </a:prstGeom>
          <a:ln w="38100">
            <a:solidFill>
              <a:srgbClr val="002060"/>
            </a:solidFill>
            <a:tailEnd type="oval" w="lg" len="lg"/>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9</xdr:col>
      <xdr:colOff>390159</xdr:colOff>
      <xdr:row>5</xdr:row>
      <xdr:rowOff>189510</xdr:rowOff>
    </xdr:from>
    <xdr:to>
      <xdr:col>18</xdr:col>
      <xdr:colOff>272640</xdr:colOff>
      <xdr:row>39</xdr:row>
      <xdr:rowOff>33029</xdr:rowOff>
    </xdr:to>
    <xdr:grpSp>
      <xdr:nvGrpSpPr>
        <xdr:cNvPr id="82" name="Group 81"/>
        <xdr:cNvGrpSpPr/>
      </xdr:nvGrpSpPr>
      <xdr:grpSpPr>
        <a:xfrm>
          <a:off x="5901052" y="1645474"/>
          <a:ext cx="5393374" cy="6334126"/>
          <a:chOff x="5139051" y="1603662"/>
          <a:chExt cx="5282042" cy="6337837"/>
        </a:xfrm>
      </xdr:grpSpPr>
      <xdr:sp macro="" textlink="">
        <xdr:nvSpPr>
          <xdr:cNvPr id="83" name="Snip Single Corner Rectangle 82"/>
          <xdr:cNvSpPr/>
        </xdr:nvSpPr>
        <xdr:spPr>
          <a:xfrm>
            <a:off x="5139051" y="1603662"/>
            <a:ext cx="2441862" cy="605890"/>
          </a:xfrm>
          <a:prstGeom prst="snip1Rect">
            <a:avLst>
              <a:gd name="adj" fmla="val 50000"/>
            </a:avLst>
          </a:prstGeom>
          <a:solidFill>
            <a:srgbClr val="0070C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MATERIAL</a:t>
            </a:r>
          </a:p>
        </xdr:txBody>
      </xdr:sp>
      <xdr:cxnSp macro="">
        <xdr:nvCxnSpPr>
          <xdr:cNvPr id="84" name="Straight Arrow Connector 83"/>
          <xdr:cNvCxnSpPr>
            <a:stCxn id="83" idx="0"/>
          </xdr:cNvCxnSpPr>
        </xdr:nvCxnSpPr>
        <xdr:spPr>
          <a:xfrm>
            <a:off x="7580913" y="1908463"/>
            <a:ext cx="2840180" cy="6033036"/>
          </a:xfrm>
          <a:prstGeom prst="straightConnector1">
            <a:avLst/>
          </a:prstGeom>
          <a:ln w="38100">
            <a:solidFill>
              <a:srgbClr val="002060"/>
            </a:solidFill>
            <a:tailEnd type="oval" w="lg" len="lg"/>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1</xdr:col>
      <xdr:colOff>363193</xdr:colOff>
      <xdr:row>6</xdr:row>
      <xdr:rowOff>28946</xdr:rowOff>
    </xdr:from>
    <xdr:to>
      <xdr:col>10</xdr:col>
      <xdr:colOff>245673</xdr:colOff>
      <xdr:row>39</xdr:row>
      <xdr:rowOff>76572</xdr:rowOff>
    </xdr:to>
    <xdr:grpSp>
      <xdr:nvGrpSpPr>
        <xdr:cNvPr id="85" name="Group 84"/>
        <xdr:cNvGrpSpPr/>
      </xdr:nvGrpSpPr>
      <xdr:grpSpPr>
        <a:xfrm>
          <a:off x="975514" y="1689017"/>
          <a:ext cx="5393373" cy="6334126"/>
          <a:chOff x="1048496" y="1619991"/>
          <a:chExt cx="5282043" cy="6337837"/>
        </a:xfrm>
      </xdr:grpSpPr>
      <xdr:sp macro="" textlink="">
        <xdr:nvSpPr>
          <xdr:cNvPr id="86" name="Snip Single Corner Rectangle 85"/>
          <xdr:cNvSpPr/>
        </xdr:nvSpPr>
        <xdr:spPr>
          <a:xfrm>
            <a:off x="1048496" y="1619991"/>
            <a:ext cx="2441863" cy="605890"/>
          </a:xfrm>
          <a:prstGeom prst="snip1Rect">
            <a:avLst>
              <a:gd name="adj" fmla="val 50000"/>
            </a:avLst>
          </a:prstGeom>
          <a:solidFill>
            <a:srgbClr val="0070C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MEASUREMENT</a:t>
            </a:r>
          </a:p>
        </xdr:txBody>
      </xdr:sp>
      <xdr:cxnSp macro="">
        <xdr:nvCxnSpPr>
          <xdr:cNvPr id="87" name="Straight Arrow Connector 86"/>
          <xdr:cNvCxnSpPr>
            <a:stCxn id="86" idx="0"/>
          </xdr:cNvCxnSpPr>
        </xdr:nvCxnSpPr>
        <xdr:spPr>
          <a:xfrm>
            <a:off x="3490359" y="1924792"/>
            <a:ext cx="2840180" cy="6033036"/>
          </a:xfrm>
          <a:prstGeom prst="straightConnector1">
            <a:avLst/>
          </a:prstGeom>
          <a:ln w="38100">
            <a:solidFill>
              <a:srgbClr val="002060"/>
            </a:solidFill>
            <a:tailEnd type="oval" w="lg" len="lg"/>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9</xdr:col>
      <xdr:colOff>408214</xdr:colOff>
      <xdr:row>21</xdr:row>
      <xdr:rowOff>56161</xdr:rowOff>
    </xdr:from>
    <xdr:to>
      <xdr:col>15</xdr:col>
      <xdr:colOff>380008</xdr:colOff>
      <xdr:row>25</xdr:row>
      <xdr:rowOff>166006</xdr:rowOff>
    </xdr:to>
    <xdr:sp macro="" textlink="">
      <xdr:nvSpPr>
        <xdr:cNvPr id="88" name="Rounded Rectangle 87"/>
        <xdr:cNvSpPr/>
      </xdr:nvSpPr>
      <xdr:spPr>
        <a:xfrm>
          <a:off x="5894614" y="4551961"/>
          <a:ext cx="3629394" cy="871845"/>
        </a:xfrm>
        <a:prstGeom prst="roundRect">
          <a:avLst>
            <a:gd name="adj" fmla="val 708"/>
          </a:avLst>
        </a:prstGeom>
        <a:solidFill>
          <a:schemeClr val="accent1">
            <a:lumMod val="20000"/>
            <a:lumOff val="80000"/>
          </a:schemeClr>
        </a:solidFill>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rPr>
            <a:t>MAT1</a:t>
          </a:r>
        </a:p>
        <a:p>
          <a:pPr algn="ctr"/>
          <a:r>
            <a:rPr lang="en-US" sz="1200" b="1">
              <a:solidFill>
                <a:sysClr val="windowText" lastClr="000000"/>
              </a:solidFill>
            </a:rPr>
            <a:t>not applicable </a:t>
          </a:r>
          <a:r>
            <a:rPr lang="en-US" sz="1200">
              <a:solidFill>
                <a:sysClr val="windowText" lastClr="000000"/>
              </a:solidFill>
            </a:rPr>
            <a:t>because it does not contribute to unachieved</a:t>
          </a:r>
          <a:r>
            <a:rPr lang="en-US" sz="1200" baseline="0">
              <a:solidFill>
                <a:sysClr val="windowText" lastClr="000000"/>
              </a:solidFill>
            </a:rPr>
            <a:t> Approval Rating</a:t>
          </a:r>
          <a:r>
            <a:rPr lang="en-US" sz="1200">
              <a:solidFill>
                <a:sysClr val="windowText" lastClr="000000"/>
              </a:solidFill>
            </a:rPr>
            <a: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291355</xdr:colOff>
      <xdr:row>6</xdr:row>
      <xdr:rowOff>135591</xdr:rowOff>
    </xdr:from>
    <xdr:to>
      <xdr:col>5</xdr:col>
      <xdr:colOff>44821</xdr:colOff>
      <xdr:row>29</xdr:row>
      <xdr:rowOff>145677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56029</xdr:colOff>
      <xdr:row>6</xdr:row>
      <xdr:rowOff>146797</xdr:rowOff>
    </xdr:from>
    <xdr:to>
      <xdr:col>32</xdr:col>
      <xdr:colOff>0</xdr:colOff>
      <xdr:row>29</xdr:row>
      <xdr:rowOff>156883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44823</xdr:colOff>
      <xdr:row>36</xdr:row>
      <xdr:rowOff>156885</xdr:rowOff>
    </xdr:from>
    <xdr:to>
      <xdr:col>32</xdr:col>
      <xdr:colOff>0</xdr:colOff>
      <xdr:row>47</xdr:row>
      <xdr:rowOff>134471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606136</xdr:colOff>
      <xdr:row>36</xdr:row>
      <xdr:rowOff>191619</xdr:rowOff>
    </xdr:from>
    <xdr:to>
      <xdr:col>4</xdr:col>
      <xdr:colOff>1402772</xdr:colOff>
      <xdr:row>47</xdr:row>
      <xdr:rowOff>123265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223496</xdr:colOff>
      <xdr:row>44</xdr:row>
      <xdr:rowOff>86591</xdr:rowOff>
    </xdr:from>
    <xdr:to>
      <xdr:col>27</xdr:col>
      <xdr:colOff>571500</xdr:colOff>
      <xdr:row>46</xdr:row>
      <xdr:rowOff>13606</xdr:rowOff>
    </xdr:to>
    <xdr:sp macro="" textlink="">
      <xdr:nvSpPr>
        <xdr:cNvPr id="6" name="Rectangle 5"/>
        <xdr:cNvSpPr/>
      </xdr:nvSpPr>
      <xdr:spPr>
        <a:xfrm>
          <a:off x="9679223" y="10287000"/>
          <a:ext cx="12141686" cy="3772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9525</xdr:colOff>
      <xdr:row>6</xdr:row>
      <xdr:rowOff>57149</xdr:rowOff>
    </xdr:from>
    <xdr:to>
      <xdr:col>15</xdr:col>
      <xdr:colOff>1349375</xdr:colOff>
      <xdr:row>25</xdr:row>
      <xdr:rowOff>222250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15875</xdr:colOff>
      <xdr:row>6</xdr:row>
      <xdr:rowOff>57149</xdr:rowOff>
    </xdr:from>
    <xdr:to>
      <xdr:col>7</xdr:col>
      <xdr:colOff>1285875</xdr:colOff>
      <xdr:row>25</xdr:row>
      <xdr:rowOff>222250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95252</xdr:colOff>
      <xdr:row>33</xdr:row>
      <xdr:rowOff>127000</xdr:rowOff>
    </xdr:from>
    <xdr:to>
      <xdr:col>15</xdr:col>
      <xdr:colOff>1047750</xdr:colOff>
      <xdr:row>51</xdr:row>
      <xdr:rowOff>111125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415636</xdr:colOff>
      <xdr:row>6</xdr:row>
      <xdr:rowOff>103908</xdr:rowOff>
    </xdr:from>
    <xdr:to>
      <xdr:col>31</xdr:col>
      <xdr:colOff>31461</xdr:colOff>
      <xdr:row>26</xdr:row>
      <xdr:rowOff>26554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825500</xdr:colOff>
      <xdr:row>2</xdr:row>
      <xdr:rowOff>105832</xdr:rowOff>
    </xdr:from>
    <xdr:to>
      <xdr:col>26</xdr:col>
      <xdr:colOff>21167</xdr:colOff>
      <xdr:row>39</xdr:row>
      <xdr:rowOff>84665</xdr:rowOff>
    </xdr:to>
    <xdr:sp macro="" textlink="">
      <xdr:nvSpPr>
        <xdr:cNvPr id="2" name="Rectangle 1"/>
        <xdr:cNvSpPr/>
      </xdr:nvSpPr>
      <xdr:spPr>
        <a:xfrm>
          <a:off x="14615583" y="497415"/>
          <a:ext cx="910167" cy="74824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342900</xdr:colOff>
      <xdr:row>1</xdr:row>
      <xdr:rowOff>0</xdr:rowOff>
    </xdr:from>
    <xdr:to>
      <xdr:col>20</xdr:col>
      <xdr:colOff>38100</xdr:colOff>
      <xdr:row>16</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27515</xdr:colOff>
      <xdr:row>0</xdr:row>
      <xdr:rowOff>123301</xdr:rowOff>
    </xdr:from>
    <xdr:to>
      <xdr:col>19</xdr:col>
      <xdr:colOff>713314</xdr:colOff>
      <xdr:row>6</xdr:row>
      <xdr:rowOff>17465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76765" y="123301"/>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31750</xdr:colOff>
      <xdr:row>0</xdr:row>
      <xdr:rowOff>116416</xdr:rowOff>
    </xdr:from>
    <xdr:to>
      <xdr:col>17</xdr:col>
      <xdr:colOff>31750</xdr:colOff>
      <xdr:row>6</xdr:row>
      <xdr:rowOff>21697</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68667" y="116416"/>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47624</xdr:colOff>
      <xdr:row>0</xdr:row>
      <xdr:rowOff>35989</xdr:rowOff>
    </xdr:from>
    <xdr:to>
      <xdr:col>20</xdr:col>
      <xdr:colOff>11906</xdr:colOff>
      <xdr:row>5</xdr:row>
      <xdr:rowOff>149756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73187" y="35989"/>
          <a:ext cx="1678782" cy="1149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31748</xdr:colOff>
      <xdr:row>0</xdr:row>
      <xdr:rowOff>52916</xdr:rowOff>
    </xdr:from>
    <xdr:to>
      <xdr:col>17</xdr:col>
      <xdr:colOff>761998</xdr:colOff>
      <xdr:row>6</xdr:row>
      <xdr:rowOff>11113</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85686" y="52916"/>
          <a:ext cx="1516063" cy="1160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41273</xdr:colOff>
      <xdr:row>0</xdr:row>
      <xdr:rowOff>92610</xdr:rowOff>
    </xdr:from>
    <xdr:to>
      <xdr:col>17</xdr:col>
      <xdr:colOff>718606</xdr:colOff>
      <xdr:row>6</xdr:row>
      <xdr:rowOff>35457</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23723" y="92610"/>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0</xdr:row>
      <xdr:rowOff>85725</xdr:rowOff>
    </xdr:from>
    <xdr:to>
      <xdr:col>15</xdr:col>
      <xdr:colOff>45508</xdr:colOff>
      <xdr:row>6</xdr:row>
      <xdr:rowOff>39689</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15625" y="85725"/>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22222</xdr:colOff>
      <xdr:row>0</xdr:row>
      <xdr:rowOff>149760</xdr:rowOff>
    </xdr:from>
    <xdr:to>
      <xdr:col>17</xdr:col>
      <xdr:colOff>694793</xdr:colOff>
      <xdr:row>6</xdr:row>
      <xdr:rowOff>18788</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64441" y="149760"/>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23812</xdr:colOff>
      <xdr:row>0</xdr:row>
      <xdr:rowOff>142875</xdr:rowOff>
    </xdr:from>
    <xdr:to>
      <xdr:col>15</xdr:col>
      <xdr:colOff>26457</xdr:colOff>
      <xdr:row>6</xdr:row>
      <xdr:rowOff>23020</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56343" y="142875"/>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59265</xdr:colOff>
      <xdr:row>0</xdr:row>
      <xdr:rowOff>127000</xdr:rowOff>
    </xdr:from>
    <xdr:to>
      <xdr:col>17</xdr:col>
      <xdr:colOff>149753</xdr:colOff>
      <xdr:row>6</xdr:row>
      <xdr:rowOff>21164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63598" y="127000"/>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63500</xdr:colOff>
      <xdr:row>0</xdr:row>
      <xdr:rowOff>120115</xdr:rowOff>
    </xdr:from>
    <xdr:to>
      <xdr:col>14</xdr:col>
      <xdr:colOff>634998</xdr:colOff>
      <xdr:row>6</xdr:row>
      <xdr:rowOff>25396</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55500" y="120115"/>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16</xdr:col>
      <xdr:colOff>59265</xdr:colOff>
      <xdr:row>0</xdr:row>
      <xdr:rowOff>59803</xdr:rowOff>
    </xdr:from>
    <xdr:to>
      <xdr:col>18</xdr:col>
      <xdr:colOff>745065</xdr:colOff>
      <xdr:row>6</xdr:row>
      <xdr:rowOff>49217</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32265" y="59803"/>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63500</xdr:colOff>
      <xdr:row>0</xdr:row>
      <xdr:rowOff>52918</xdr:rowOff>
    </xdr:from>
    <xdr:to>
      <xdr:col>16</xdr:col>
      <xdr:colOff>63500</xdr:colOff>
      <xdr:row>6</xdr:row>
      <xdr:rowOff>53449</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24167" y="52918"/>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17</xdr:col>
      <xdr:colOff>59265</xdr:colOff>
      <xdr:row>0</xdr:row>
      <xdr:rowOff>91551</xdr:rowOff>
    </xdr:from>
    <xdr:to>
      <xdr:col>19</xdr:col>
      <xdr:colOff>745065</xdr:colOff>
      <xdr:row>6</xdr:row>
      <xdr:rowOff>17465</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42432" y="91551"/>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63501</xdr:colOff>
      <xdr:row>0</xdr:row>
      <xdr:rowOff>84666</xdr:rowOff>
    </xdr:from>
    <xdr:to>
      <xdr:col>17</xdr:col>
      <xdr:colOff>63501</xdr:colOff>
      <xdr:row>6</xdr:row>
      <xdr:rowOff>21697</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34334" y="84666"/>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203197</xdr:colOff>
      <xdr:row>0</xdr:row>
      <xdr:rowOff>9525</xdr:rowOff>
    </xdr:from>
    <xdr:to>
      <xdr:col>17</xdr:col>
      <xdr:colOff>613830</xdr:colOff>
      <xdr:row>5</xdr:row>
      <xdr:rowOff>84074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47622" y="9525"/>
          <a:ext cx="1934633" cy="1131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0</xdr:row>
      <xdr:rowOff>9525</xdr:rowOff>
    </xdr:from>
    <xdr:to>
      <xdr:col>15</xdr:col>
      <xdr:colOff>83605</xdr:colOff>
      <xdr:row>5</xdr:row>
      <xdr:rowOff>95250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15700" y="9525"/>
          <a:ext cx="13123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48680</xdr:colOff>
      <xdr:row>0</xdr:row>
      <xdr:rowOff>102135</xdr:rowOff>
    </xdr:from>
    <xdr:to>
      <xdr:col>17</xdr:col>
      <xdr:colOff>734480</xdr:colOff>
      <xdr:row>6</xdr:row>
      <xdr:rowOff>28049</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6597" y="102135"/>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52916</xdr:colOff>
      <xdr:row>0</xdr:row>
      <xdr:rowOff>95250</xdr:rowOff>
    </xdr:from>
    <xdr:to>
      <xdr:col>15</xdr:col>
      <xdr:colOff>52916</xdr:colOff>
      <xdr:row>6</xdr:row>
      <xdr:rowOff>32281</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28499" y="95250"/>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22222</xdr:colOff>
      <xdr:row>0</xdr:row>
      <xdr:rowOff>149760</xdr:rowOff>
    </xdr:from>
    <xdr:to>
      <xdr:col>17</xdr:col>
      <xdr:colOff>694792</xdr:colOff>
      <xdr:row>6</xdr:row>
      <xdr:rowOff>18788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57347" y="149760"/>
          <a:ext cx="1929871" cy="1126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23812</xdr:colOff>
      <xdr:row>0</xdr:row>
      <xdr:rowOff>142875</xdr:rowOff>
    </xdr:from>
    <xdr:to>
      <xdr:col>15</xdr:col>
      <xdr:colOff>26458</xdr:colOff>
      <xdr:row>6</xdr:row>
      <xdr:rowOff>23020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4487" y="142875"/>
          <a:ext cx="1317095" cy="1137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15</xdr:col>
      <xdr:colOff>48682</xdr:colOff>
      <xdr:row>0</xdr:row>
      <xdr:rowOff>80966</xdr:rowOff>
    </xdr:from>
    <xdr:to>
      <xdr:col>17</xdr:col>
      <xdr:colOff>734482</xdr:colOff>
      <xdr:row>6</xdr:row>
      <xdr:rowOff>28046</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0099" y="80966"/>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52918</xdr:colOff>
      <xdr:row>0</xdr:row>
      <xdr:rowOff>74081</xdr:rowOff>
    </xdr:from>
    <xdr:to>
      <xdr:col>15</xdr:col>
      <xdr:colOff>52918</xdr:colOff>
      <xdr:row>6</xdr:row>
      <xdr:rowOff>32278</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1" y="74081"/>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38099</xdr:colOff>
      <xdr:row>0</xdr:row>
      <xdr:rowOff>80968</xdr:rowOff>
    </xdr:from>
    <xdr:to>
      <xdr:col>17</xdr:col>
      <xdr:colOff>723900</xdr:colOff>
      <xdr:row>5</xdr:row>
      <xdr:rowOff>133882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09182" y="80968"/>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42334</xdr:colOff>
      <xdr:row>0</xdr:row>
      <xdr:rowOff>74083</xdr:rowOff>
    </xdr:from>
    <xdr:to>
      <xdr:col>15</xdr:col>
      <xdr:colOff>42332</xdr:colOff>
      <xdr:row>5</xdr:row>
      <xdr:rowOff>138114</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01084" y="74083"/>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19</xdr:col>
      <xdr:colOff>27514</xdr:colOff>
      <xdr:row>0</xdr:row>
      <xdr:rowOff>59801</xdr:rowOff>
    </xdr:from>
    <xdr:to>
      <xdr:col>21</xdr:col>
      <xdr:colOff>713314</xdr:colOff>
      <xdr:row>6</xdr:row>
      <xdr:rowOff>6881</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18014" y="59801"/>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31749</xdr:colOff>
      <xdr:row>0</xdr:row>
      <xdr:rowOff>52916</xdr:rowOff>
    </xdr:from>
    <xdr:to>
      <xdr:col>19</xdr:col>
      <xdr:colOff>31748</xdr:colOff>
      <xdr:row>6</xdr:row>
      <xdr:rowOff>11113</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09916" y="52916"/>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18</xdr:col>
      <xdr:colOff>27514</xdr:colOff>
      <xdr:row>0</xdr:row>
      <xdr:rowOff>59801</xdr:rowOff>
    </xdr:from>
    <xdr:to>
      <xdr:col>20</xdr:col>
      <xdr:colOff>713314</xdr:colOff>
      <xdr:row>6</xdr:row>
      <xdr:rowOff>6881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43439" y="59801"/>
          <a:ext cx="1943099" cy="114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31749</xdr:colOff>
      <xdr:row>0</xdr:row>
      <xdr:rowOff>52916</xdr:rowOff>
    </xdr:from>
    <xdr:to>
      <xdr:col>18</xdr:col>
      <xdr:colOff>31749</xdr:colOff>
      <xdr:row>6</xdr:row>
      <xdr:rowOff>11113</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33224" y="52916"/>
          <a:ext cx="1314450" cy="115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17</xdr:col>
      <xdr:colOff>48681</xdr:colOff>
      <xdr:row>0</xdr:row>
      <xdr:rowOff>80968</xdr:rowOff>
    </xdr:from>
    <xdr:to>
      <xdr:col>19</xdr:col>
      <xdr:colOff>734481</xdr:colOff>
      <xdr:row>6</xdr:row>
      <xdr:rowOff>6882</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64681" y="80968"/>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52916</xdr:colOff>
      <xdr:row>0</xdr:row>
      <xdr:rowOff>74083</xdr:rowOff>
    </xdr:from>
    <xdr:to>
      <xdr:col>17</xdr:col>
      <xdr:colOff>52916</xdr:colOff>
      <xdr:row>6</xdr:row>
      <xdr:rowOff>11114</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56583" y="74083"/>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17</xdr:col>
      <xdr:colOff>38098</xdr:colOff>
      <xdr:row>0</xdr:row>
      <xdr:rowOff>133884</xdr:rowOff>
    </xdr:from>
    <xdr:to>
      <xdr:col>19</xdr:col>
      <xdr:colOff>723897</xdr:colOff>
      <xdr:row>6</xdr:row>
      <xdr:rowOff>17464</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62098" y="133884"/>
          <a:ext cx="1934633" cy="1142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42333</xdr:colOff>
      <xdr:row>0</xdr:row>
      <xdr:rowOff>126999</xdr:rowOff>
    </xdr:from>
    <xdr:to>
      <xdr:col>17</xdr:col>
      <xdr:colOff>42333</xdr:colOff>
      <xdr:row>6</xdr:row>
      <xdr:rowOff>21696</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00" y="126999"/>
          <a:ext cx="1312333" cy="1154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15</xdr:col>
      <xdr:colOff>38098</xdr:colOff>
      <xdr:row>0</xdr:row>
      <xdr:rowOff>112719</xdr:rowOff>
    </xdr:from>
    <xdr:to>
      <xdr:col>17</xdr:col>
      <xdr:colOff>723898</xdr:colOff>
      <xdr:row>4</xdr:row>
      <xdr:rowOff>220927</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28348" y="112719"/>
          <a:ext cx="1934633" cy="966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42333</xdr:colOff>
      <xdr:row>0</xdr:row>
      <xdr:rowOff>105834</xdr:rowOff>
    </xdr:from>
    <xdr:to>
      <xdr:col>15</xdr:col>
      <xdr:colOff>42332</xdr:colOff>
      <xdr:row>4</xdr:row>
      <xdr:rowOff>223445</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20250" y="105834"/>
          <a:ext cx="1312333" cy="976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38098</xdr:colOff>
      <xdr:row>0</xdr:row>
      <xdr:rowOff>133884</xdr:rowOff>
    </xdr:from>
    <xdr:to>
      <xdr:col>19</xdr:col>
      <xdr:colOff>723897</xdr:colOff>
      <xdr:row>6</xdr:row>
      <xdr:rowOff>17464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82523" y="133884"/>
          <a:ext cx="1943099" cy="114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42333</xdr:colOff>
      <xdr:row>0</xdr:row>
      <xdr:rowOff>126999</xdr:rowOff>
    </xdr:from>
    <xdr:to>
      <xdr:col>17</xdr:col>
      <xdr:colOff>42333</xdr:colOff>
      <xdr:row>6</xdr:row>
      <xdr:rowOff>21696</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2308" y="126999"/>
          <a:ext cx="1314450" cy="115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15</xdr:col>
      <xdr:colOff>48682</xdr:colOff>
      <xdr:row>0</xdr:row>
      <xdr:rowOff>80966</xdr:rowOff>
    </xdr:from>
    <xdr:to>
      <xdr:col>17</xdr:col>
      <xdr:colOff>734482</xdr:colOff>
      <xdr:row>6</xdr:row>
      <xdr:rowOff>28046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40757" y="80966"/>
          <a:ext cx="1943100" cy="114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52918</xdr:colOff>
      <xdr:row>0</xdr:row>
      <xdr:rowOff>74081</xdr:rowOff>
    </xdr:from>
    <xdr:to>
      <xdr:col>15</xdr:col>
      <xdr:colOff>52918</xdr:colOff>
      <xdr:row>6</xdr:row>
      <xdr:rowOff>32278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30543" y="74081"/>
          <a:ext cx="1314450" cy="115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15</xdr:col>
      <xdr:colOff>48682</xdr:colOff>
      <xdr:row>0</xdr:row>
      <xdr:rowOff>80966</xdr:rowOff>
    </xdr:from>
    <xdr:to>
      <xdr:col>17</xdr:col>
      <xdr:colOff>734482</xdr:colOff>
      <xdr:row>6</xdr:row>
      <xdr:rowOff>28046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40757" y="80966"/>
          <a:ext cx="1943100" cy="114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52918</xdr:colOff>
      <xdr:row>0</xdr:row>
      <xdr:rowOff>74081</xdr:rowOff>
    </xdr:from>
    <xdr:to>
      <xdr:col>15</xdr:col>
      <xdr:colOff>52918</xdr:colOff>
      <xdr:row>6</xdr:row>
      <xdr:rowOff>32278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30543" y="74081"/>
          <a:ext cx="1314450" cy="115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15</xdr:col>
      <xdr:colOff>38098</xdr:colOff>
      <xdr:row>0</xdr:row>
      <xdr:rowOff>133884</xdr:rowOff>
    </xdr:from>
    <xdr:to>
      <xdr:col>17</xdr:col>
      <xdr:colOff>723897</xdr:colOff>
      <xdr:row>6</xdr:row>
      <xdr:rowOff>17464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82523" y="133884"/>
          <a:ext cx="1943099" cy="114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42333</xdr:colOff>
      <xdr:row>0</xdr:row>
      <xdr:rowOff>126999</xdr:rowOff>
    </xdr:from>
    <xdr:to>
      <xdr:col>15</xdr:col>
      <xdr:colOff>42333</xdr:colOff>
      <xdr:row>6</xdr:row>
      <xdr:rowOff>21696</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2308" y="126999"/>
          <a:ext cx="1314450" cy="115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4</xdr:col>
      <xdr:colOff>9525</xdr:colOff>
      <xdr:row>14</xdr:row>
      <xdr:rowOff>57150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1571625"/>
          <a:ext cx="19812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6</xdr:col>
      <xdr:colOff>9525</xdr:colOff>
      <xdr:row>14</xdr:row>
      <xdr:rowOff>57150</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0075" y="1571625"/>
          <a:ext cx="1666875"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164.30.10\Common\Users\fp044090\AppData\Local\Microsoft\Windows\Temporary%20Internet%20Files\Content.Outlook\077ENHOF\PE%20Report%20(Draf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64.20.12\press\Documents%20and%20Settings\press\Local%20Settings\Temporary%20Internet%20Files\Content.IE5\852Z8ZY9\My%20Documents\&#27231;&#31278;&#21029;&#36039;&#26009;\&#12381;&#12398;&#20182;\&#31038;&#38263;_&#24441;&#21729;&#35500;&#26126;\20071109_&#31038;&#38263;&#35500;&#26126;\ZEXSA&#21697;&#36074;&#29366;&#27841;_20071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ccs04\teamwork\Documents%20and%20Settings\NFDY23J\Local%20Settings\Temporary%20Internet%20Files\Content.Outlook\0YO1ETER\&#35211;&#31309;&#65404;&#65392;&#65412;%20Mariner%20&#22823;&#23481;&#37327;&#12459;&#12475;&#12483;&#12488;(L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echa_press012\c$\Documents%20and%20Settings\jordhan\My%20Documents\NADROJ\SHINEI'S%20FILE\JORDAN'S%20FOLDER\SHINEI%20CONTROL\FUJITSU%20PRODUCTION%20MONITORI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ccs04\teamwork\&#20849;&#26377;\m20\&#30707;&#38468;&#12373;&#12435;&#29992;\KD03168-D001&#24076;&#26395;&#20385;&#2668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X:\INSPECTION\TRP%20MONITORING%20(%20Post%20Process%20Trouble%20)\2006\ASSEMBLY\04%20TRP%20OF%20APRIL%20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gweb.frontech.fujitsu.com/Documents%20and%20Settings/NFDR81T.HONSYA/My%20Documents/&#20154;&#20107;&#30064;&#21205;/20051021&#20154;&#20107;&#30064;&#21205;/&#20154;&#20107;&#30064;&#21205;2005102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20849;&#26377;\m20\&#30707;&#38468;&#12373;&#12435;&#29992;\KD03168-D001&#24076;&#26395;&#20385;&#2668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ccs04\teamwork\&#20849;&#26377;\m20\&#25552;&#20986;&#29992;\m20&#35211;&#31309;&#12426;\060203&#25552;&#20986;&#35211;&#31309;&#12426;\C392&#8594;C391&#12395;&#22793;&#26356;\060203\060119&#35211;&#31309;&#12426;&#12471;&#12540;&#12488;(&#20860;&#29992;&#29256;)Ver3.0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20849;&#26377;\m20\&#25552;&#20986;&#29992;\m20&#35211;&#31309;&#12426;\060203&#25552;&#20986;&#35211;&#31309;&#12426;\C392&#8594;C391&#12395;&#22793;&#26356;\060203\060119&#35211;&#31309;&#12426;&#12471;&#12540;&#12488;(&#20860;&#29992;&#29256;)Ver3.0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ccs04\teamwork\Documents%20and%20Settings\NFDR95C\Local%20Settings\Temporary%20Internet%20Files\OLK1E\KD20016-B211PT&#26495;&#35211;&#31309;&#12426;&#12471;&#12540;&#12488;Ver0.8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fdy03d\11_&#12513;&#12459;&#23637;&#38283;\02_&#12499;&#12472;&#12493;&#12473;&#12503;&#12521;&#12531;&#36039;&#26009;\FDTP&#20013;&#26399;&#35336;&#30011;\&#20013;&#26399;&#35336;&#30011;021112\&#65318;&#65316;&#65332;&#65328;&#20013;&#26399;&#35336;&#30011;02111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_TEMP\_temp\Book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ccs04\teamwork\My%20Documents\&#27231;&#31278;&#21029;&#36039;&#26009;\&#12381;&#12398;&#20182;\&#31038;&#38263;_&#24441;&#21729;&#35500;&#26126;\20071109_&#31038;&#38263;&#35500;&#26126;\ZEXSA&#21697;&#36074;&#29366;&#27841;_2007101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ccs04\teamwork\Documents%20and%20Settings\NFDY27C\Local%20Settings\Temporary%20Internet%20Files\OLK1\06-0469%20ALEX%20&#23455;&#32318;&#35211;&#36796;&#12415;(K0206A0298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0.164.20.12\press\Documents%20and%20Settings\press\Local%20Settings\Temporary%20Internet%20Files\Content.IE5\852Z8ZY9\Documents%20and%20Settings\NFDY31L\&#12487;&#12473;&#12463;&#12488;&#12483;&#12503;\ZEXSA_&#21463;&#20837;&#21697;&#36074;&#29366;&#27841;\DVD\ZEXSA_&#21463;&#20837;&#21697;&#36074;&#29366;&#27841;\ZEXSA&#37329;&#22411;&#25913;&#21892;_&#36914;&#25431;&#34920;_02&#2925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Nccs04\teamwork\Documents%20and%20Settings\NFDY31L\&#12487;&#12473;&#12463;&#12488;&#12483;&#12503;\ZEXSA_&#21463;&#20837;&#21697;&#36074;&#29366;&#27841;\DVD\ZEXSA_&#21463;&#20837;&#21697;&#36074;&#29366;&#27841;\ZEXSA&#37329;&#22411;&#25913;&#21892;_&#36914;&#25431;&#34920;_02&#2925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DM/SALES/@Sales%20Control%20Monitoring/1.%20Job%20Number%20Issuance/Die%20Maintenance%20Management_FY2018_rev0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TDM/SALES/@Sales%20Control%20Monitoring/40.%20Report/2.%20MR%20Report/FY2020/FY2020-%202H/2.%20Objective%201c-%20Quotation%20Approval%20Rating_02%20(with%20monthly)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10.2014"/>
      <sheetName val="4.9.2014"/>
      <sheetName val="MR (DRAFT 9.27.14)"/>
      <sheetName val="FY'14 ERRF Ledger"/>
      <sheetName val="FY'13 ERRF Ledger(Revised 6.12)"/>
      <sheetName val="SA2015"/>
      <sheetName val="SA2014"/>
      <sheetName val="Sheet1"/>
      <sheetName val="1.ECO FY15_1H"/>
      <sheetName val="2.Answered ERRF"/>
      <sheetName val="MR Data Causes"/>
      <sheetName val="Backlog Metal Item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まとめ_A4横_03版"/>
      <sheetName val="まとめ_A3横_02版"/>
      <sheetName val="まとめ_A3横"/>
      <sheetName val="まとめ_A4縦"/>
      <sheetName val="summry"/>
      <sheetName val="品質ﾃﾞｰﾀ"/>
      <sheetName val="ｸﾞﾗﾌ1"/>
      <sheetName val="ｸﾞﾗﾌ2"/>
      <sheetName val="ｸﾞﾗﾌ2 (2)"/>
      <sheetName val="検査体制"/>
      <sheetName val="ｺｽﾄｲﾝﾊﾟｸﾄ"/>
      <sheetName val="まとめ"/>
      <sheetName val="ｲﾍﾞﾝﾄ"/>
      <sheetName val="合理化"/>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Dropdown List"/>
      <sheetName val="Sheet1"/>
      <sheetName val="見積"/>
      <sheetName val="LC資料"/>
      <sheetName val="売り契約先"/>
      <sheetName val="Dropdown_List"/>
      <sheetName val="Dropdown_List1"/>
      <sheetName val="Dropdown_List2"/>
    </sheetNames>
    <sheetDataSet>
      <sheetData sheetId="0" refreshError="1"/>
      <sheetData sheetId="1" refreshError="1"/>
      <sheetData sheetId="2" refreshError="1">
        <row r="8">
          <cell r="B8" t="str">
            <v>CA02287-Y479</v>
          </cell>
          <cell r="C8" t="str">
            <v>00</v>
          </cell>
          <cell r="D8" t="str">
            <v>02</v>
          </cell>
          <cell r="E8" t="str">
            <v>MO</v>
          </cell>
          <cell r="F8">
            <v>3</v>
          </cell>
          <cell r="G8">
            <v>3</v>
          </cell>
          <cell r="H8">
            <v>616</v>
          </cell>
          <cell r="AM8">
            <v>50</v>
          </cell>
          <cell r="AN8">
            <v>15</v>
          </cell>
          <cell r="AO8">
            <v>1</v>
          </cell>
          <cell r="AP8">
            <v>6</v>
          </cell>
        </row>
        <row r="9">
          <cell r="B9" t="str">
            <v>CA02300-Y734</v>
          </cell>
          <cell r="C9" t="str">
            <v>00</v>
          </cell>
          <cell r="D9" t="str">
            <v>04</v>
          </cell>
          <cell r="E9" t="str">
            <v>MO</v>
          </cell>
          <cell r="F9">
            <v>3</v>
          </cell>
          <cell r="G9">
            <v>3</v>
          </cell>
          <cell r="H9">
            <v>624</v>
          </cell>
          <cell r="AM9">
            <v>50</v>
          </cell>
          <cell r="AN9">
            <v>25</v>
          </cell>
          <cell r="AO9">
            <v>0.8</v>
          </cell>
          <cell r="AP9">
            <v>6</v>
          </cell>
        </row>
        <row r="10">
          <cell r="B10" t="str">
            <v>CA02900-Y197</v>
          </cell>
          <cell r="C10" t="str">
            <v>00</v>
          </cell>
          <cell r="D10" t="str">
            <v>02</v>
          </cell>
          <cell r="E10" t="str">
            <v>MO</v>
          </cell>
          <cell r="F10">
            <v>3</v>
          </cell>
          <cell r="G10">
            <v>3</v>
          </cell>
          <cell r="H10">
            <v>616</v>
          </cell>
          <cell r="AM10">
            <v>50</v>
          </cell>
          <cell r="AN10">
            <v>15</v>
          </cell>
          <cell r="AO10">
            <v>0.5</v>
          </cell>
          <cell r="AP10">
            <v>6</v>
          </cell>
        </row>
        <row r="11">
          <cell r="B11" t="str">
            <v>CA05119-E539</v>
          </cell>
          <cell r="C11" t="str">
            <v>00</v>
          </cell>
          <cell r="D11" t="str">
            <v>04</v>
          </cell>
          <cell r="E11" t="str">
            <v>MO</v>
          </cell>
          <cell r="F11">
            <v>5</v>
          </cell>
          <cell r="G11">
            <v>5</v>
          </cell>
          <cell r="H11">
            <v>1232</v>
          </cell>
          <cell r="AM11">
            <v>50</v>
          </cell>
          <cell r="AN11">
            <v>25</v>
          </cell>
          <cell r="AO11">
            <v>0.85</v>
          </cell>
          <cell r="AP11">
            <v>6</v>
          </cell>
          <cell r="AY11" t="str">
            <v>ﾓｰﾙﾄﾞ</v>
          </cell>
          <cell r="AZ11">
            <v>800000</v>
          </cell>
        </row>
        <row r="12">
          <cell r="B12" t="str">
            <v>CA05119-E545</v>
          </cell>
          <cell r="C12" t="str">
            <v>00</v>
          </cell>
          <cell r="D12" t="str">
            <v>04</v>
          </cell>
          <cell r="E12" t="str">
            <v>MO</v>
          </cell>
          <cell r="F12">
            <v>6</v>
          </cell>
          <cell r="G12">
            <v>6</v>
          </cell>
          <cell r="H12">
            <v>1256</v>
          </cell>
          <cell r="AM12">
            <v>50</v>
          </cell>
          <cell r="AN12">
            <v>25</v>
          </cell>
          <cell r="AO12">
            <v>0.85</v>
          </cell>
          <cell r="AP12">
            <v>6</v>
          </cell>
          <cell r="AY12" t="str">
            <v>ﾓｰﾙﾄﾞ</v>
          </cell>
          <cell r="AZ12">
            <v>800000</v>
          </cell>
        </row>
        <row r="13">
          <cell r="B13" t="str">
            <v>CA05119-Y511</v>
          </cell>
          <cell r="C13" t="str">
            <v>00</v>
          </cell>
          <cell r="D13" t="str">
            <v>04</v>
          </cell>
          <cell r="E13" t="str">
            <v>MO</v>
          </cell>
          <cell r="F13">
            <v>7</v>
          </cell>
          <cell r="G13">
            <v>7</v>
          </cell>
          <cell r="H13">
            <v>1328</v>
          </cell>
          <cell r="AM13">
            <v>50</v>
          </cell>
          <cell r="AN13">
            <v>20</v>
          </cell>
          <cell r="AO13">
            <v>0.8</v>
          </cell>
          <cell r="AP13">
            <v>6</v>
          </cell>
        </row>
        <row r="14">
          <cell r="B14" t="str">
            <v>CA06130-Y710</v>
          </cell>
          <cell r="C14" t="str">
            <v>00</v>
          </cell>
          <cell r="D14" t="str">
            <v>03</v>
          </cell>
          <cell r="E14" t="str">
            <v>MO</v>
          </cell>
          <cell r="F14">
            <v>2</v>
          </cell>
          <cell r="G14">
            <v>2</v>
          </cell>
          <cell r="H14">
            <v>156</v>
          </cell>
          <cell r="O14">
            <v>2</v>
          </cell>
          <cell r="AM14">
            <v>50</v>
          </cell>
          <cell r="AN14">
            <v>5</v>
          </cell>
          <cell r="AO14">
            <v>0.2</v>
          </cell>
          <cell r="AP14">
            <v>6</v>
          </cell>
          <cell r="AY14" t="str">
            <v>ﾓｰﾙﾄﾞ</v>
          </cell>
          <cell r="AZ14">
            <v>1200000</v>
          </cell>
          <cell r="DG14" t="str">
            <v>4ヶ取り</v>
          </cell>
        </row>
        <row r="15">
          <cell r="B15" t="str">
            <v>D860-6109-X919</v>
          </cell>
          <cell r="C15" t="str">
            <v>00</v>
          </cell>
          <cell r="D15" t="str">
            <v>03</v>
          </cell>
          <cell r="E15" t="str">
            <v>MO</v>
          </cell>
          <cell r="F15">
            <v>3</v>
          </cell>
          <cell r="G15">
            <v>3</v>
          </cell>
          <cell r="H15">
            <v>616</v>
          </cell>
          <cell r="O15">
            <v>2</v>
          </cell>
          <cell r="AM15">
            <v>50</v>
          </cell>
          <cell r="AN15">
            <v>15</v>
          </cell>
          <cell r="AO15">
            <v>0.8</v>
          </cell>
          <cell r="AP15">
            <v>6</v>
          </cell>
        </row>
        <row r="16">
          <cell r="B16" t="str">
            <v>KD02160-E113</v>
          </cell>
          <cell r="C16" t="str">
            <v>00</v>
          </cell>
          <cell r="D16" t="str">
            <v>03</v>
          </cell>
          <cell r="E16" t="str">
            <v>MO</v>
          </cell>
          <cell r="F16">
            <v>8</v>
          </cell>
          <cell r="G16">
            <v>8</v>
          </cell>
          <cell r="H16">
            <v>805</v>
          </cell>
          <cell r="AM16">
            <v>75</v>
          </cell>
          <cell r="AN16">
            <v>30</v>
          </cell>
          <cell r="AO16">
            <v>0.55000000000000004</v>
          </cell>
          <cell r="AP16">
            <v>6</v>
          </cell>
          <cell r="AY16" t="str">
            <v>ﾓｰﾙﾄﾞ</v>
          </cell>
          <cell r="AZ16">
            <v>1100000</v>
          </cell>
          <cell r="DG16" t="str">
            <v>E113.E115共取り</v>
          </cell>
        </row>
        <row r="17">
          <cell r="B17" t="str">
            <v>KD02160-E115</v>
          </cell>
          <cell r="C17" t="str">
            <v>00</v>
          </cell>
          <cell r="D17" t="str">
            <v>03</v>
          </cell>
          <cell r="E17" t="str">
            <v>MO</v>
          </cell>
          <cell r="F17">
            <v>5</v>
          </cell>
          <cell r="G17">
            <v>5</v>
          </cell>
          <cell r="H17">
            <v>805</v>
          </cell>
          <cell r="AM17">
            <v>75</v>
          </cell>
          <cell r="AN17">
            <v>30</v>
          </cell>
          <cell r="AO17">
            <v>0.55000000000000004</v>
          </cell>
          <cell r="AP17">
            <v>6</v>
          </cell>
          <cell r="DG17" t="str">
            <v>E113.E115共取り</v>
          </cell>
        </row>
        <row r="18">
          <cell r="B18" t="str">
            <v>KD02160-E214</v>
          </cell>
          <cell r="C18" t="str">
            <v>00</v>
          </cell>
          <cell r="D18" t="str">
            <v>02</v>
          </cell>
          <cell r="E18" t="str">
            <v>AS</v>
          </cell>
          <cell r="Q18">
            <v>0.77</v>
          </cell>
          <cell r="R18">
            <v>0.11</v>
          </cell>
        </row>
        <row r="19">
          <cell r="B19" t="str">
            <v>KD02160-E216</v>
          </cell>
          <cell r="C19" t="str">
            <v>00</v>
          </cell>
          <cell r="D19" t="str">
            <v>02</v>
          </cell>
          <cell r="E19" t="str">
            <v>AS</v>
          </cell>
          <cell r="Q19">
            <v>0.77</v>
          </cell>
          <cell r="R19">
            <v>0.11</v>
          </cell>
        </row>
        <row r="20">
          <cell r="B20" t="str">
            <v>KD02160-E307</v>
          </cell>
          <cell r="C20" t="str">
            <v>00</v>
          </cell>
          <cell r="D20" t="str">
            <v>04</v>
          </cell>
          <cell r="E20" t="str">
            <v>AS</v>
          </cell>
          <cell r="Q20">
            <v>0.45</v>
          </cell>
          <cell r="R20">
            <v>0.3</v>
          </cell>
        </row>
        <row r="21">
          <cell r="B21" t="str">
            <v>KD02160-E515</v>
          </cell>
          <cell r="C21" t="str">
            <v>00</v>
          </cell>
          <cell r="D21" t="str">
            <v>05</v>
          </cell>
          <cell r="E21" t="str">
            <v>MO</v>
          </cell>
          <cell r="F21">
            <v>7</v>
          </cell>
          <cell r="G21">
            <v>7</v>
          </cell>
          <cell r="H21">
            <v>1272</v>
          </cell>
          <cell r="AM21">
            <v>50</v>
          </cell>
          <cell r="AN21">
            <v>25</v>
          </cell>
          <cell r="AO21">
            <v>0.8</v>
          </cell>
          <cell r="AP21">
            <v>6</v>
          </cell>
          <cell r="AY21" t="str">
            <v>ﾓｰﾙﾄﾞ</v>
          </cell>
          <cell r="AZ21">
            <v>1020000</v>
          </cell>
          <cell r="DG21" t="str">
            <v>型費=NNBの見積（2ｹ取）</v>
          </cell>
        </row>
        <row r="22">
          <cell r="B22" t="str">
            <v>KD02160-E525</v>
          </cell>
          <cell r="C22" t="str">
            <v>00</v>
          </cell>
          <cell r="D22" t="str">
            <v>03</v>
          </cell>
          <cell r="E22" t="str">
            <v>MO</v>
          </cell>
          <cell r="F22">
            <v>6</v>
          </cell>
          <cell r="G22">
            <v>6</v>
          </cell>
          <cell r="H22">
            <v>1835</v>
          </cell>
          <cell r="AM22">
            <v>75</v>
          </cell>
          <cell r="AN22">
            <v>30</v>
          </cell>
          <cell r="AO22">
            <v>0.5</v>
          </cell>
          <cell r="AP22">
            <v>6</v>
          </cell>
          <cell r="AY22" t="str">
            <v>ﾓｰﾙﾄﾞ</v>
          </cell>
          <cell r="AZ22">
            <v>680000</v>
          </cell>
          <cell r="DG22" t="str">
            <v>2ケ取り</v>
          </cell>
        </row>
        <row r="23">
          <cell r="B23" t="str">
            <v>KD02160-Y012</v>
          </cell>
          <cell r="C23" t="str">
            <v>00</v>
          </cell>
          <cell r="D23" t="str">
            <v>02</v>
          </cell>
          <cell r="E23" t="str">
            <v>P</v>
          </cell>
          <cell r="F23">
            <v>1</v>
          </cell>
          <cell r="G23">
            <v>2</v>
          </cell>
          <cell r="Q23">
            <v>0.24</v>
          </cell>
          <cell r="R23">
            <v>0.39</v>
          </cell>
          <cell r="W23">
            <v>1.5</v>
          </cell>
          <cell r="AS23">
            <v>0.46</v>
          </cell>
          <cell r="AT23">
            <v>0.54</v>
          </cell>
          <cell r="AY23" t="str">
            <v>総抜</v>
          </cell>
          <cell r="AZ23">
            <v>74933.33</v>
          </cell>
        </row>
        <row r="24">
          <cell r="B24" t="str">
            <v>KD02160-Y110</v>
          </cell>
          <cell r="C24" t="str">
            <v>00</v>
          </cell>
          <cell r="D24" t="str">
            <v>03</v>
          </cell>
          <cell r="E24" t="str">
            <v>MO</v>
          </cell>
          <cell r="F24">
            <v>6</v>
          </cell>
          <cell r="G24">
            <v>6</v>
          </cell>
          <cell r="H24">
            <v>672</v>
          </cell>
          <cell r="AM24">
            <v>50</v>
          </cell>
          <cell r="AN24">
            <v>25</v>
          </cell>
          <cell r="AO24">
            <v>0.8</v>
          </cell>
          <cell r="AP24">
            <v>6</v>
          </cell>
          <cell r="AY24" t="str">
            <v>ﾓｰﾙﾄﾞ</v>
          </cell>
          <cell r="AZ24">
            <v>500000</v>
          </cell>
          <cell r="DG24" t="str">
            <v>040810材料費修正</v>
          </cell>
        </row>
        <row r="25">
          <cell r="B25" t="str">
            <v>KD02160-Y112</v>
          </cell>
          <cell r="C25" t="str">
            <v>00</v>
          </cell>
          <cell r="D25" t="str">
            <v>01</v>
          </cell>
          <cell r="E25" t="str">
            <v>MO</v>
          </cell>
          <cell r="F25">
            <v>8</v>
          </cell>
          <cell r="G25">
            <v>8</v>
          </cell>
          <cell r="H25">
            <v>875</v>
          </cell>
          <cell r="AM25">
            <v>50</v>
          </cell>
          <cell r="AN25">
            <v>25</v>
          </cell>
          <cell r="AO25">
            <v>0.8</v>
          </cell>
          <cell r="AP25">
            <v>6</v>
          </cell>
          <cell r="AY25" t="str">
            <v>ﾓｰﾙﾄﾞ</v>
          </cell>
          <cell r="AZ25">
            <v>650000</v>
          </cell>
        </row>
        <row r="26">
          <cell r="B26" t="str">
            <v>KD02160-Y212</v>
          </cell>
          <cell r="C26" t="str">
            <v>00</v>
          </cell>
          <cell r="D26" t="str">
            <v>02</v>
          </cell>
          <cell r="E26" t="str">
            <v>L</v>
          </cell>
          <cell r="F26">
            <v>2</v>
          </cell>
          <cell r="G26">
            <v>2</v>
          </cell>
          <cell r="AK26">
            <v>1.05</v>
          </cell>
          <cell r="AL26">
            <v>0.54</v>
          </cell>
          <cell r="DG26" t="str">
            <v>Dｶｯﾄ情報･･･ﾌﾗｲｽ工程ナシ(NCで可。L=1.5)</v>
          </cell>
        </row>
        <row r="27">
          <cell r="B27" t="str">
            <v>KD02160-Y216</v>
          </cell>
          <cell r="C27" t="str">
            <v>00</v>
          </cell>
          <cell r="D27" t="str">
            <v>04</v>
          </cell>
          <cell r="E27" t="str">
            <v>L</v>
          </cell>
          <cell r="F27">
            <v>30</v>
          </cell>
          <cell r="G27">
            <v>30</v>
          </cell>
          <cell r="AG27">
            <v>0.1</v>
          </cell>
          <cell r="AH27">
            <v>0.06</v>
          </cell>
          <cell r="AK27">
            <v>4.6399999999999997</v>
          </cell>
          <cell r="AL27">
            <v>0.54</v>
          </cell>
          <cell r="DG27" t="str">
            <v>07.06.05材料費見直し。</v>
          </cell>
        </row>
        <row r="28">
          <cell r="B28" t="str">
            <v>KD02160-Y307</v>
          </cell>
          <cell r="C28" t="str">
            <v>00</v>
          </cell>
          <cell r="D28" t="str">
            <v>05</v>
          </cell>
          <cell r="E28" t="str">
            <v>MO</v>
          </cell>
          <cell r="F28">
            <v>7</v>
          </cell>
          <cell r="G28">
            <v>7</v>
          </cell>
          <cell r="H28">
            <v>724</v>
          </cell>
          <cell r="AM28">
            <v>50</v>
          </cell>
          <cell r="AN28">
            <v>20</v>
          </cell>
          <cell r="AO28">
            <v>0.4</v>
          </cell>
          <cell r="AP28">
            <v>6</v>
          </cell>
          <cell r="AY28" t="str">
            <v>ﾓｰﾙﾄﾞ</v>
          </cell>
          <cell r="AZ28">
            <v>900000</v>
          </cell>
          <cell r="DG28" t="str">
            <v>Y307、Y308とセット取り</v>
          </cell>
        </row>
        <row r="29">
          <cell r="B29" t="str">
            <v>KD02160-Y308</v>
          </cell>
          <cell r="C29" t="str">
            <v>00</v>
          </cell>
          <cell r="D29" t="str">
            <v>02</v>
          </cell>
          <cell r="E29" t="str">
            <v>MO</v>
          </cell>
          <cell r="F29">
            <v>3</v>
          </cell>
          <cell r="G29">
            <v>3</v>
          </cell>
          <cell r="H29">
            <v>364</v>
          </cell>
          <cell r="AM29">
            <v>50</v>
          </cell>
          <cell r="AN29">
            <v>15</v>
          </cell>
          <cell r="AO29">
            <v>0.4</v>
          </cell>
          <cell r="AP29">
            <v>6</v>
          </cell>
          <cell r="DG29" t="str">
            <v>Y307、Y308と共取り</v>
          </cell>
        </row>
        <row r="30">
          <cell r="B30" t="str">
            <v>KD02160-Y415</v>
          </cell>
          <cell r="C30" t="str">
            <v>00</v>
          </cell>
          <cell r="D30" t="str">
            <v>03</v>
          </cell>
          <cell r="E30" t="str">
            <v>MO</v>
          </cell>
          <cell r="F30">
            <v>4</v>
          </cell>
          <cell r="G30">
            <v>4</v>
          </cell>
          <cell r="H30">
            <v>576</v>
          </cell>
          <cell r="AM30">
            <v>75</v>
          </cell>
          <cell r="AN30">
            <v>25</v>
          </cell>
          <cell r="AO30">
            <v>0.5</v>
          </cell>
          <cell r="AP30">
            <v>6</v>
          </cell>
          <cell r="AY30" t="str">
            <v>ﾓｰﾙﾄﾞ</v>
          </cell>
          <cell r="AZ30">
            <v>1100000</v>
          </cell>
          <cell r="DG30" t="str">
            <v>Y415.Y416共取り</v>
          </cell>
        </row>
        <row r="31">
          <cell r="B31" t="str">
            <v>KD02160-Y416</v>
          </cell>
          <cell r="C31" t="str">
            <v>00</v>
          </cell>
          <cell r="D31" t="str">
            <v>03</v>
          </cell>
          <cell r="E31" t="str">
            <v>MO</v>
          </cell>
          <cell r="F31">
            <v>5</v>
          </cell>
          <cell r="G31">
            <v>5</v>
          </cell>
          <cell r="H31">
            <v>576</v>
          </cell>
          <cell r="AM31">
            <v>75</v>
          </cell>
          <cell r="AN31">
            <v>25</v>
          </cell>
          <cell r="AO31">
            <v>0.5</v>
          </cell>
          <cell r="AP31">
            <v>6</v>
          </cell>
          <cell r="DG31" t="str">
            <v>Y415.Y416共取り</v>
          </cell>
        </row>
        <row r="32">
          <cell r="B32" t="str">
            <v>KD02160-Y513</v>
          </cell>
          <cell r="C32" t="str">
            <v>00</v>
          </cell>
          <cell r="D32" t="str">
            <v>05</v>
          </cell>
          <cell r="E32" t="str">
            <v>MO</v>
          </cell>
          <cell r="F32">
            <v>4</v>
          </cell>
          <cell r="G32">
            <v>4</v>
          </cell>
          <cell r="H32">
            <v>556</v>
          </cell>
          <cell r="AM32">
            <v>75</v>
          </cell>
          <cell r="AN32">
            <v>25</v>
          </cell>
          <cell r="AO32">
            <v>0.5</v>
          </cell>
          <cell r="AP32">
            <v>6</v>
          </cell>
          <cell r="AY32" t="str">
            <v>ﾓｰﾙﾄﾞ</v>
          </cell>
          <cell r="AZ32">
            <v>1200000</v>
          </cell>
          <cell r="DG32" t="str">
            <v>2160-Y513.2166-Y131共取り</v>
          </cell>
        </row>
        <row r="33">
          <cell r="B33" t="str">
            <v>KD02160-Y705</v>
          </cell>
          <cell r="C33" t="str">
            <v>00</v>
          </cell>
          <cell r="D33" t="str">
            <v>03</v>
          </cell>
          <cell r="E33" t="str">
            <v>MO</v>
          </cell>
          <cell r="F33">
            <v>3</v>
          </cell>
          <cell r="G33">
            <v>3</v>
          </cell>
          <cell r="H33">
            <v>628</v>
          </cell>
          <cell r="AM33">
            <v>50</v>
          </cell>
          <cell r="AN33">
            <v>20</v>
          </cell>
          <cell r="AO33">
            <v>0.8</v>
          </cell>
          <cell r="AP33">
            <v>6</v>
          </cell>
          <cell r="AY33" t="str">
            <v>ﾓｰﾙﾄﾞ</v>
          </cell>
          <cell r="AZ33">
            <v>450000</v>
          </cell>
        </row>
        <row r="34">
          <cell r="B34" t="str">
            <v>KD02160-Y711</v>
          </cell>
          <cell r="C34" t="str">
            <v>00</v>
          </cell>
          <cell r="D34" t="str">
            <v>03</v>
          </cell>
          <cell r="E34" t="str">
            <v>MO</v>
          </cell>
          <cell r="F34">
            <v>26</v>
          </cell>
          <cell r="G34">
            <v>26</v>
          </cell>
          <cell r="H34">
            <v>9680</v>
          </cell>
          <cell r="AM34">
            <v>50</v>
          </cell>
          <cell r="AN34">
            <v>20</v>
          </cell>
          <cell r="AO34">
            <v>0.8</v>
          </cell>
          <cell r="AP34">
            <v>6</v>
          </cell>
        </row>
        <row r="35">
          <cell r="B35" t="str">
            <v>KD02160-Y719</v>
          </cell>
          <cell r="C35" t="str">
            <v>00</v>
          </cell>
          <cell r="D35" t="str">
            <v>03</v>
          </cell>
          <cell r="E35" t="str">
            <v>MO</v>
          </cell>
          <cell r="F35">
            <v>3</v>
          </cell>
          <cell r="G35">
            <v>3</v>
          </cell>
          <cell r="H35">
            <v>426</v>
          </cell>
          <cell r="AM35">
            <v>75</v>
          </cell>
          <cell r="AN35">
            <v>20</v>
          </cell>
          <cell r="AO35">
            <v>0.5</v>
          </cell>
          <cell r="AP35">
            <v>6</v>
          </cell>
          <cell r="AY35" t="str">
            <v>ﾓｰﾙﾄﾞ</v>
          </cell>
          <cell r="AZ35">
            <v>1200000</v>
          </cell>
          <cell r="DG35" t="str">
            <v>2160-Y719.2166-Y132共取り</v>
          </cell>
        </row>
        <row r="36">
          <cell r="B36" t="str">
            <v>KD02161-Y980</v>
          </cell>
          <cell r="C36" t="str">
            <v>00</v>
          </cell>
          <cell r="D36" t="str">
            <v>03</v>
          </cell>
          <cell r="E36" t="str">
            <v>P</v>
          </cell>
          <cell r="F36">
            <v>2</v>
          </cell>
          <cell r="G36">
            <v>3</v>
          </cell>
          <cell r="Q36">
            <v>0.69</v>
          </cell>
          <cell r="R36">
            <v>0.89</v>
          </cell>
          <cell r="W36">
            <v>1.6</v>
          </cell>
          <cell r="AY36" t="str">
            <v>総抜</v>
          </cell>
          <cell r="AZ36">
            <v>134933.32999999999</v>
          </cell>
          <cell r="BA36" t="str">
            <v>ﾊﾞｰﾘﾝｸﾞ</v>
          </cell>
          <cell r="BB36">
            <v>93000</v>
          </cell>
        </row>
        <row r="37">
          <cell r="B37" t="str">
            <v>KD02165-E101</v>
          </cell>
          <cell r="C37" t="str">
            <v>00</v>
          </cell>
          <cell r="D37" t="str">
            <v>17</v>
          </cell>
          <cell r="E37" t="str">
            <v>AS</v>
          </cell>
          <cell r="I37" t="str">
            <v>P-ME</v>
          </cell>
          <cell r="J37">
            <v>133</v>
          </cell>
          <cell r="K37" t="str">
            <v>外観Ｂ</v>
          </cell>
          <cell r="L37">
            <v>100</v>
          </cell>
          <cell r="M37" t="str">
            <v>防錆塗料</v>
          </cell>
          <cell r="N37">
            <v>11</v>
          </cell>
          <cell r="Q37">
            <v>61.75</v>
          </cell>
          <cell r="R37">
            <v>1.05</v>
          </cell>
          <cell r="AY37" t="str">
            <v>？？？</v>
          </cell>
          <cell r="AZ37">
            <v>500000</v>
          </cell>
          <cell r="BA37" t="str">
            <v>？？？</v>
          </cell>
          <cell r="BB37">
            <v>30000</v>
          </cell>
          <cell r="BC37" t="str">
            <v>治具</v>
          </cell>
          <cell r="BD37">
            <v>30000</v>
          </cell>
          <cell r="CC37" t="str">
            <v>治具</v>
          </cell>
          <cell r="CD37">
            <v>30000</v>
          </cell>
          <cell r="DG37" t="str">
            <v>溶接治具250千Ｘ2ｾｯﾄ塗装治具30千×2ｾｯﾄ。処理費に外観B分を含む</v>
          </cell>
        </row>
        <row r="38">
          <cell r="B38" t="str">
            <v>KD02165-E111</v>
          </cell>
          <cell r="C38" t="str">
            <v>00</v>
          </cell>
          <cell r="D38" t="str">
            <v>10</v>
          </cell>
          <cell r="E38" t="str">
            <v>AS</v>
          </cell>
          <cell r="I38" t="str">
            <v>外観Ｂ</v>
          </cell>
          <cell r="J38">
            <v>100</v>
          </cell>
          <cell r="Q38">
            <v>0.35</v>
          </cell>
          <cell r="R38">
            <v>0.1</v>
          </cell>
          <cell r="DG38" t="str">
            <v>処理費に外観Ｂ分を含む</v>
          </cell>
        </row>
        <row r="39">
          <cell r="B39" t="str">
            <v>KD02165-E112</v>
          </cell>
          <cell r="C39" t="str">
            <v>00</v>
          </cell>
          <cell r="D39" t="str">
            <v>12</v>
          </cell>
          <cell r="E39" t="str">
            <v>AS</v>
          </cell>
          <cell r="I39" t="str">
            <v>外観B</v>
          </cell>
          <cell r="J39">
            <v>100</v>
          </cell>
          <cell r="Q39">
            <v>0.7</v>
          </cell>
          <cell r="R39">
            <v>0.2</v>
          </cell>
          <cell r="DG39" t="str">
            <v>処理費に外観B分を含む</v>
          </cell>
        </row>
        <row r="40">
          <cell r="B40" t="str">
            <v>KD02165-E141</v>
          </cell>
          <cell r="C40" t="str">
            <v>00</v>
          </cell>
          <cell r="D40" t="str">
            <v>06</v>
          </cell>
          <cell r="E40" t="str">
            <v>AS</v>
          </cell>
          <cell r="Q40">
            <v>1.0900000000000001</v>
          </cell>
          <cell r="R40">
            <v>0.2</v>
          </cell>
        </row>
        <row r="41">
          <cell r="B41" t="str">
            <v>KD02165-E161</v>
          </cell>
          <cell r="C41" t="str">
            <v>00</v>
          </cell>
          <cell r="D41" t="str">
            <v>06</v>
          </cell>
          <cell r="E41" t="str">
            <v>AS</v>
          </cell>
          <cell r="Q41">
            <v>0.99</v>
          </cell>
          <cell r="R41">
            <v>0.4</v>
          </cell>
        </row>
        <row r="42">
          <cell r="B42" t="str">
            <v>KD02165-E162</v>
          </cell>
          <cell r="C42" t="str">
            <v>00</v>
          </cell>
          <cell r="D42" t="str">
            <v>04</v>
          </cell>
          <cell r="E42" t="str">
            <v>AS</v>
          </cell>
          <cell r="Q42">
            <v>0.5</v>
          </cell>
          <cell r="R42">
            <v>0.1</v>
          </cell>
        </row>
        <row r="43">
          <cell r="B43" t="str">
            <v>KD02165-E170</v>
          </cell>
          <cell r="C43" t="str">
            <v>00</v>
          </cell>
          <cell r="D43" t="str">
            <v>06</v>
          </cell>
          <cell r="E43" t="str">
            <v>MO</v>
          </cell>
          <cell r="F43">
            <v>6</v>
          </cell>
          <cell r="G43">
            <v>6</v>
          </cell>
          <cell r="H43">
            <v>903</v>
          </cell>
          <cell r="AM43">
            <v>50</v>
          </cell>
          <cell r="AN43">
            <v>25.5</v>
          </cell>
          <cell r="AO43">
            <v>0.85</v>
          </cell>
          <cell r="AP43">
            <v>6</v>
          </cell>
          <cell r="AY43" t="str">
            <v>ﾓｰﾙﾄﾞ</v>
          </cell>
          <cell r="AZ43">
            <v>500000</v>
          </cell>
          <cell r="DG43" t="str">
            <v>金型起工済の為型費は未</v>
          </cell>
        </row>
        <row r="44">
          <cell r="B44" t="str">
            <v>KD02165-E220</v>
          </cell>
          <cell r="C44" t="str">
            <v>00</v>
          </cell>
          <cell r="D44" t="str">
            <v>05</v>
          </cell>
          <cell r="E44" t="str">
            <v>AS</v>
          </cell>
          <cell r="Q44">
            <v>0.25</v>
          </cell>
          <cell r="R44">
            <v>0.1</v>
          </cell>
          <cell r="DG44" t="str">
            <v>カシメ後曲げ</v>
          </cell>
        </row>
        <row r="45">
          <cell r="B45" t="str">
            <v>KD02165-E401</v>
          </cell>
          <cell r="C45" t="str">
            <v>00</v>
          </cell>
          <cell r="D45" t="str">
            <v>01</v>
          </cell>
          <cell r="E45" t="str">
            <v>AS</v>
          </cell>
          <cell r="I45" t="str">
            <v>P-ME</v>
          </cell>
          <cell r="J45">
            <v>133</v>
          </cell>
          <cell r="K45" t="str">
            <v>外観Ｂ</v>
          </cell>
          <cell r="L45">
            <v>150</v>
          </cell>
          <cell r="Q45">
            <v>58.97</v>
          </cell>
          <cell r="R45">
            <v>0.55000000000000004</v>
          </cell>
          <cell r="AY45" t="str">
            <v>？？？</v>
          </cell>
          <cell r="AZ45">
            <v>750000</v>
          </cell>
          <cell r="BA45" t="str">
            <v>？？？</v>
          </cell>
          <cell r="BB45">
            <v>200000</v>
          </cell>
          <cell r="BC45" t="str">
            <v>治具</v>
          </cell>
          <cell r="BD45">
            <v>90000</v>
          </cell>
          <cell r="CC45" t="str">
            <v>治具</v>
          </cell>
          <cell r="CD45">
            <v>90000</v>
          </cell>
          <cell r="DG45" t="str">
            <v>溶接治具375千Ｘ2、塗装治具45千×2、検査治具200千Ｘ2。処理費に外観B分を含む</v>
          </cell>
        </row>
        <row r="46">
          <cell r="B46" t="str">
            <v>KD02165-E411</v>
          </cell>
          <cell r="C46" t="str">
            <v>00</v>
          </cell>
          <cell r="D46" t="str">
            <v>01</v>
          </cell>
          <cell r="E46" t="str">
            <v>AS</v>
          </cell>
          <cell r="I46" t="str">
            <v>外観Ｂ</v>
          </cell>
          <cell r="J46">
            <v>150</v>
          </cell>
          <cell r="Q46">
            <v>0.35</v>
          </cell>
          <cell r="R46">
            <v>0.1</v>
          </cell>
          <cell r="DG46" t="str">
            <v>処理費に外観Ｂを含む</v>
          </cell>
        </row>
        <row r="47">
          <cell r="B47" t="str">
            <v>KD02165-E412</v>
          </cell>
          <cell r="C47" t="str">
            <v>00</v>
          </cell>
          <cell r="D47" t="str">
            <v>01</v>
          </cell>
          <cell r="E47" t="str">
            <v>AS</v>
          </cell>
          <cell r="I47" t="str">
            <v>外観Ｂ</v>
          </cell>
          <cell r="J47">
            <v>150</v>
          </cell>
          <cell r="Q47">
            <v>0.7</v>
          </cell>
          <cell r="R47">
            <v>0.2</v>
          </cell>
          <cell r="DG47" t="str">
            <v>処理費に外観Ｂを含む</v>
          </cell>
        </row>
        <row r="48">
          <cell r="B48" t="str">
            <v>KD02165-E441</v>
          </cell>
          <cell r="C48" t="str">
            <v>00</v>
          </cell>
          <cell r="D48" t="str">
            <v>01</v>
          </cell>
          <cell r="E48" t="str">
            <v>AS</v>
          </cell>
          <cell r="Q48">
            <v>0.79</v>
          </cell>
          <cell r="R48">
            <v>0.2</v>
          </cell>
          <cell r="AY48" t="str">
            <v>？？？</v>
          </cell>
          <cell r="AZ48">
            <v>300000</v>
          </cell>
          <cell r="DG48" t="str">
            <v>ｶｼﾒ後曲げ、ｶｼﾒ治具300千円</v>
          </cell>
        </row>
        <row r="49">
          <cell r="B49" t="str">
            <v>KD02165-E584</v>
          </cell>
          <cell r="C49" t="str">
            <v>00</v>
          </cell>
          <cell r="D49" t="str">
            <v>01</v>
          </cell>
          <cell r="E49" t="str">
            <v>AS</v>
          </cell>
          <cell r="Q49">
            <v>0.5</v>
          </cell>
          <cell r="R49">
            <v>0.1</v>
          </cell>
          <cell r="DG49" t="str">
            <v>ｶｼﾒ後曲げ</v>
          </cell>
        </row>
        <row r="50">
          <cell r="B50" t="str">
            <v>KD02165-Y107</v>
          </cell>
          <cell r="C50" t="str">
            <v>00</v>
          </cell>
          <cell r="D50" t="str">
            <v>04</v>
          </cell>
          <cell r="E50" t="str">
            <v>MO</v>
          </cell>
          <cell r="F50">
            <v>4</v>
          </cell>
          <cell r="G50">
            <v>4</v>
          </cell>
          <cell r="H50">
            <v>1471</v>
          </cell>
          <cell r="AM50">
            <v>50</v>
          </cell>
          <cell r="AN50">
            <v>20</v>
          </cell>
          <cell r="AO50">
            <v>0.8</v>
          </cell>
          <cell r="AP50">
            <v>6</v>
          </cell>
          <cell r="AY50" t="str">
            <v>ﾓｰﾙﾄﾞ</v>
          </cell>
          <cell r="AZ50">
            <v>850000</v>
          </cell>
        </row>
        <row r="51">
          <cell r="B51" t="str">
            <v>KD02165-Y111</v>
          </cell>
          <cell r="C51" t="str">
            <v>00</v>
          </cell>
          <cell r="D51" t="str">
            <v>09</v>
          </cell>
          <cell r="E51" t="str">
            <v>P</v>
          </cell>
          <cell r="F51">
            <v>188</v>
          </cell>
          <cell r="G51">
            <v>282</v>
          </cell>
          <cell r="S51">
            <v>14.12</v>
          </cell>
          <cell r="T51">
            <v>6.59</v>
          </cell>
          <cell r="W51">
            <v>2</v>
          </cell>
          <cell r="AY51" t="str">
            <v>総抜</v>
          </cell>
          <cell r="AZ51">
            <v>633080</v>
          </cell>
          <cell r="BA51" t="str">
            <v>絞り</v>
          </cell>
          <cell r="BB51">
            <v>568479.19999999995</v>
          </cell>
          <cell r="BC51" t="str">
            <v>1曲</v>
          </cell>
          <cell r="BD51">
            <v>558000</v>
          </cell>
          <cell r="BE51" t="str">
            <v>2曲</v>
          </cell>
          <cell r="BF51">
            <v>519600</v>
          </cell>
          <cell r="BG51" t="str">
            <v>ﾊﾞｰﾘﾝｸﾞ</v>
          </cell>
          <cell r="BH51">
            <v>450400</v>
          </cell>
          <cell r="BI51" t="str">
            <v>ﾊﾞｰﾘﾝｸﾞ</v>
          </cell>
          <cell r="BJ51">
            <v>482800</v>
          </cell>
        </row>
        <row r="52">
          <cell r="B52" t="str">
            <v>KD02165-Y112</v>
          </cell>
          <cell r="C52" t="str">
            <v>00</v>
          </cell>
          <cell r="D52" t="str">
            <v>12</v>
          </cell>
          <cell r="E52" t="str">
            <v>P</v>
          </cell>
          <cell r="F52">
            <v>188</v>
          </cell>
          <cell r="G52">
            <v>282</v>
          </cell>
          <cell r="S52">
            <v>14.25</v>
          </cell>
          <cell r="T52">
            <v>6.59</v>
          </cell>
          <cell r="W52">
            <v>2</v>
          </cell>
          <cell r="AY52" t="str">
            <v>総抜</v>
          </cell>
          <cell r="AZ52">
            <v>633080</v>
          </cell>
          <cell r="BA52" t="str">
            <v>絞り</v>
          </cell>
          <cell r="BB52">
            <v>568479.19999999995</v>
          </cell>
          <cell r="BC52" t="str">
            <v>1曲</v>
          </cell>
          <cell r="BD52">
            <v>558000</v>
          </cell>
          <cell r="BE52" t="str">
            <v>2曲</v>
          </cell>
          <cell r="BF52">
            <v>519600</v>
          </cell>
          <cell r="BG52" t="str">
            <v>ﾊﾞｰﾘﾝｸﾞ</v>
          </cell>
          <cell r="BH52">
            <v>450400</v>
          </cell>
          <cell r="BI52" t="str">
            <v>ﾊﾞｰﾘﾝｸﾞ</v>
          </cell>
          <cell r="BJ52">
            <v>482800</v>
          </cell>
        </row>
        <row r="53">
          <cell r="B53" t="str">
            <v>KD02165-Y117</v>
          </cell>
          <cell r="C53" t="str">
            <v>00</v>
          </cell>
          <cell r="D53" t="str">
            <v>03</v>
          </cell>
          <cell r="E53" t="str">
            <v>L</v>
          </cell>
          <cell r="F53">
            <v>5</v>
          </cell>
          <cell r="G53">
            <v>5</v>
          </cell>
          <cell r="AK53">
            <v>0.7</v>
          </cell>
          <cell r="AL53">
            <v>0.54</v>
          </cell>
          <cell r="DG53" t="str">
            <v>SUS304</v>
          </cell>
        </row>
        <row r="54">
          <cell r="B54" t="str">
            <v>KD02165-Y119</v>
          </cell>
          <cell r="C54" t="str">
            <v>00</v>
          </cell>
          <cell r="D54" t="str">
            <v>02</v>
          </cell>
          <cell r="E54" t="str">
            <v>L</v>
          </cell>
          <cell r="F54">
            <v>3</v>
          </cell>
          <cell r="G54">
            <v>3</v>
          </cell>
          <cell r="AK54">
            <v>0.65</v>
          </cell>
          <cell r="AL54">
            <v>0.54</v>
          </cell>
        </row>
        <row r="55">
          <cell r="B55" t="str">
            <v>KD02165-Y121</v>
          </cell>
          <cell r="C55" t="str">
            <v>00</v>
          </cell>
          <cell r="D55" t="str">
            <v>12</v>
          </cell>
          <cell r="E55" t="str">
            <v>P</v>
          </cell>
          <cell r="F55">
            <v>151</v>
          </cell>
          <cell r="G55">
            <v>151</v>
          </cell>
          <cell r="S55">
            <v>6.06</v>
          </cell>
          <cell r="T55">
            <v>4.2699999999999996</v>
          </cell>
          <cell r="W55">
            <v>1.6</v>
          </cell>
          <cell r="AY55" t="str">
            <v>総抜</v>
          </cell>
          <cell r="AZ55">
            <v>766052</v>
          </cell>
          <cell r="BA55" t="str">
            <v>絞り</v>
          </cell>
          <cell r="BB55">
            <v>574000</v>
          </cell>
          <cell r="BC55" t="str">
            <v>1曲</v>
          </cell>
          <cell r="BD55">
            <v>414400</v>
          </cell>
          <cell r="BE55" t="str">
            <v>ﾂﾌﾞｼ</v>
          </cell>
          <cell r="BF55">
            <v>398700</v>
          </cell>
        </row>
        <row r="56">
          <cell r="B56" t="str">
            <v>KD02165-Y131</v>
          </cell>
          <cell r="C56" t="str">
            <v>00</v>
          </cell>
          <cell r="D56" t="str">
            <v>11</v>
          </cell>
          <cell r="E56" t="str">
            <v>P</v>
          </cell>
          <cell r="F56">
            <v>178</v>
          </cell>
          <cell r="G56">
            <v>214</v>
          </cell>
          <cell r="I56" t="str">
            <v>P-ME</v>
          </cell>
          <cell r="J56">
            <v>11</v>
          </cell>
          <cell r="S56">
            <v>7.49</v>
          </cell>
          <cell r="T56">
            <v>5.52</v>
          </cell>
          <cell r="W56">
            <v>2.6</v>
          </cell>
          <cell r="AY56" t="str">
            <v>総抜</v>
          </cell>
          <cell r="AZ56">
            <v>769441</v>
          </cell>
          <cell r="BA56" t="str">
            <v>孔抜</v>
          </cell>
          <cell r="BB56">
            <v>780413</v>
          </cell>
          <cell r="BC56" t="str">
            <v>1曲</v>
          </cell>
          <cell r="BD56">
            <v>500357</v>
          </cell>
          <cell r="BE56" t="str">
            <v>2曲</v>
          </cell>
          <cell r="BF56">
            <v>487157</v>
          </cell>
          <cell r="BG56" t="str">
            <v>ﾀﾞﾎﾞ</v>
          </cell>
          <cell r="BH56">
            <v>420813</v>
          </cell>
          <cell r="BI56" t="str">
            <v>切欠</v>
          </cell>
          <cell r="BJ56">
            <v>396413</v>
          </cell>
          <cell r="DG56" t="str">
            <v>11版）型改造（金型起工済みの為、型費は未）</v>
          </cell>
        </row>
        <row r="57">
          <cell r="B57" t="str">
            <v>KD02165-Y132</v>
          </cell>
          <cell r="C57" t="str">
            <v>00</v>
          </cell>
          <cell r="D57" t="str">
            <v>04</v>
          </cell>
          <cell r="E57" t="str">
            <v>P</v>
          </cell>
          <cell r="F57">
            <v>36</v>
          </cell>
          <cell r="G57">
            <v>43</v>
          </cell>
          <cell r="S57">
            <v>4.38</v>
          </cell>
          <cell r="T57">
            <v>3.14</v>
          </cell>
          <cell r="W57">
            <v>1</v>
          </cell>
          <cell r="AY57" t="str">
            <v>総抜</v>
          </cell>
          <cell r="AZ57">
            <v>410863.17</v>
          </cell>
        </row>
        <row r="58">
          <cell r="B58" t="str">
            <v>KD02165-Y136</v>
          </cell>
          <cell r="C58" t="str">
            <v>00</v>
          </cell>
          <cell r="D58" t="str">
            <v>06</v>
          </cell>
          <cell r="E58" t="str">
            <v>MO</v>
          </cell>
          <cell r="F58">
            <v>15</v>
          </cell>
          <cell r="G58">
            <v>15</v>
          </cell>
          <cell r="H58">
            <v>2984</v>
          </cell>
          <cell r="O58">
            <v>2</v>
          </cell>
          <cell r="AM58">
            <v>150</v>
          </cell>
          <cell r="AN58">
            <v>40</v>
          </cell>
          <cell r="AO58">
            <v>1.5</v>
          </cell>
          <cell r="AP58">
            <v>6</v>
          </cell>
          <cell r="AY58" t="str">
            <v>ﾓｰﾙﾄﾞ</v>
          </cell>
          <cell r="AZ58">
            <v>1000000</v>
          </cell>
        </row>
        <row r="59">
          <cell r="B59" t="str">
            <v>KD02165-Y137</v>
          </cell>
          <cell r="C59" t="str">
            <v>00</v>
          </cell>
          <cell r="D59" t="str">
            <v>07</v>
          </cell>
          <cell r="E59" t="str">
            <v>MO</v>
          </cell>
          <cell r="F59">
            <v>23</v>
          </cell>
          <cell r="G59">
            <v>23</v>
          </cell>
          <cell r="H59">
            <v>9320</v>
          </cell>
          <cell r="O59">
            <v>4</v>
          </cell>
          <cell r="AM59">
            <v>300</v>
          </cell>
          <cell r="AN59">
            <v>60</v>
          </cell>
          <cell r="AO59">
            <v>1.8</v>
          </cell>
          <cell r="AP59">
            <v>6</v>
          </cell>
          <cell r="AY59" t="str">
            <v>ﾓｰﾙﾄﾞ</v>
          </cell>
          <cell r="AZ59">
            <v>1500000</v>
          </cell>
        </row>
        <row r="60">
          <cell r="B60" t="str">
            <v>KD02165-Y141</v>
          </cell>
          <cell r="C60" t="str">
            <v>00</v>
          </cell>
          <cell r="D60" t="str">
            <v>06</v>
          </cell>
          <cell r="E60" t="str">
            <v>P</v>
          </cell>
          <cell r="F60">
            <v>14</v>
          </cell>
          <cell r="G60">
            <v>17</v>
          </cell>
          <cell r="S60">
            <v>2.0099999999999998</v>
          </cell>
          <cell r="T60">
            <v>2.38</v>
          </cell>
          <cell r="W60">
            <v>1.6</v>
          </cell>
          <cell r="AY60" t="str">
            <v>？？？</v>
          </cell>
          <cell r="AZ60">
            <v>408866.67</v>
          </cell>
          <cell r="BA60" t="str">
            <v>？？？</v>
          </cell>
          <cell r="BB60">
            <v>283600</v>
          </cell>
          <cell r="BC60" t="str">
            <v>？？？</v>
          </cell>
          <cell r="BD60">
            <v>144000</v>
          </cell>
          <cell r="BE60" t="str">
            <v>？？？</v>
          </cell>
          <cell r="BF60">
            <v>158100</v>
          </cell>
          <cell r="BG60" t="str">
            <v>？？？</v>
          </cell>
          <cell r="BH60">
            <v>119100</v>
          </cell>
          <cell r="DG60" t="str">
            <v>金型起工済みの為、型費は未</v>
          </cell>
        </row>
        <row r="61">
          <cell r="B61" t="str">
            <v>KD02165-Y142</v>
          </cell>
          <cell r="C61" t="str">
            <v>00</v>
          </cell>
          <cell r="D61" t="str">
            <v>03</v>
          </cell>
          <cell r="E61" t="str">
            <v>P</v>
          </cell>
          <cell r="F61">
            <v>5</v>
          </cell>
          <cell r="G61">
            <v>6</v>
          </cell>
          <cell r="Q61">
            <v>1.0900000000000001</v>
          </cell>
          <cell r="R61">
            <v>1.43</v>
          </cell>
          <cell r="W61">
            <v>1</v>
          </cell>
          <cell r="AS61">
            <v>3.28</v>
          </cell>
          <cell r="AT61">
            <v>1.53</v>
          </cell>
          <cell r="AU61">
            <v>0.73</v>
          </cell>
          <cell r="AV61">
            <v>0.5</v>
          </cell>
          <cell r="AY61" t="str">
            <v>総抜</v>
          </cell>
          <cell r="AZ61">
            <v>120466.67</v>
          </cell>
          <cell r="BA61" t="str">
            <v>ﾀﾞﾎﾞ</v>
          </cell>
          <cell r="BB61">
            <v>140200</v>
          </cell>
          <cell r="BC61" t="str">
            <v>1曲</v>
          </cell>
          <cell r="BD61">
            <v>109400</v>
          </cell>
          <cell r="BE61" t="str">
            <v>2曲</v>
          </cell>
          <cell r="BF61">
            <v>111200</v>
          </cell>
          <cell r="DG61" t="str">
            <v>ﾒｰｶ打ち合わせにより工程変更。型費変更未</v>
          </cell>
        </row>
        <row r="62">
          <cell r="B62" t="str">
            <v>KD02165-Y145</v>
          </cell>
          <cell r="C62" t="str">
            <v>00</v>
          </cell>
          <cell r="D62" t="str">
            <v>02</v>
          </cell>
          <cell r="E62" t="str">
            <v>L</v>
          </cell>
          <cell r="F62">
            <v>3</v>
          </cell>
          <cell r="G62">
            <v>3</v>
          </cell>
          <cell r="AK62">
            <v>0.85</v>
          </cell>
          <cell r="AL62">
            <v>0.54</v>
          </cell>
        </row>
        <row r="63">
          <cell r="B63" t="str">
            <v>KD02165-Y151</v>
          </cell>
          <cell r="C63" t="str">
            <v>00</v>
          </cell>
          <cell r="D63" t="str">
            <v>06</v>
          </cell>
          <cell r="E63" t="str">
            <v>P</v>
          </cell>
          <cell r="F63">
            <v>10</v>
          </cell>
          <cell r="G63">
            <v>14</v>
          </cell>
          <cell r="Q63">
            <v>1.63</v>
          </cell>
          <cell r="R63">
            <v>1.66</v>
          </cell>
          <cell r="W63">
            <v>0.5</v>
          </cell>
          <cell r="AY63" t="str">
            <v>総抜</v>
          </cell>
          <cell r="AZ63">
            <v>178266.67</v>
          </cell>
          <cell r="BA63" t="str">
            <v>1曲</v>
          </cell>
          <cell r="BB63">
            <v>146600</v>
          </cell>
          <cell r="BC63" t="str">
            <v>2曲</v>
          </cell>
          <cell r="BD63">
            <v>161600</v>
          </cell>
        </row>
        <row r="64">
          <cell r="B64" t="str">
            <v>KD02165-Y155</v>
          </cell>
          <cell r="C64" t="str">
            <v>00</v>
          </cell>
          <cell r="D64" t="str">
            <v>05</v>
          </cell>
          <cell r="E64" t="str">
            <v>P</v>
          </cell>
          <cell r="F64">
            <v>58</v>
          </cell>
          <cell r="G64">
            <v>92</v>
          </cell>
          <cell r="Q64">
            <v>0.88</v>
          </cell>
          <cell r="R64">
            <v>0.93</v>
          </cell>
          <cell r="W64">
            <v>0.5</v>
          </cell>
          <cell r="AY64" t="str">
            <v>総抜</v>
          </cell>
          <cell r="AZ64">
            <v>134100</v>
          </cell>
          <cell r="BA64" t="str">
            <v>1曲</v>
          </cell>
          <cell r="BB64">
            <v>133700</v>
          </cell>
          <cell r="BC64" t="str">
            <v>2曲</v>
          </cell>
          <cell r="BD64">
            <v>114500</v>
          </cell>
          <cell r="DG64" t="str">
            <v>SUS631-CSP 金型起工済の為型費は未</v>
          </cell>
        </row>
        <row r="65">
          <cell r="B65" t="str">
            <v>KD02165-Y161</v>
          </cell>
          <cell r="C65" t="str">
            <v>00</v>
          </cell>
          <cell r="D65" t="str">
            <v>07</v>
          </cell>
          <cell r="E65" t="str">
            <v>P</v>
          </cell>
          <cell r="F65">
            <v>21</v>
          </cell>
          <cell r="G65">
            <v>23</v>
          </cell>
          <cell r="Q65">
            <v>2</v>
          </cell>
          <cell r="R65">
            <v>2.0099999999999998</v>
          </cell>
          <cell r="W65">
            <v>1.6</v>
          </cell>
          <cell r="AY65" t="str">
            <v>総抜</v>
          </cell>
          <cell r="AZ65">
            <v>338466.67</v>
          </cell>
          <cell r="BA65" t="str">
            <v>1曲</v>
          </cell>
          <cell r="BB65">
            <v>259200</v>
          </cell>
          <cell r="BC65" t="str">
            <v>2曲</v>
          </cell>
          <cell r="BD65">
            <v>248100</v>
          </cell>
          <cell r="BE65" t="str">
            <v>3曲</v>
          </cell>
          <cell r="BF65">
            <v>170100</v>
          </cell>
          <cell r="BG65" t="str">
            <v>孔抜ﾀﾞﾎﾞ</v>
          </cell>
          <cell r="BH65">
            <v>249300</v>
          </cell>
          <cell r="DG65" t="str">
            <v>金型起工済の為型費は未</v>
          </cell>
        </row>
        <row r="66">
          <cell r="B66" t="str">
            <v>KD02165-Y164</v>
          </cell>
          <cell r="C66" t="str">
            <v>00</v>
          </cell>
          <cell r="D66" t="str">
            <v>03</v>
          </cell>
          <cell r="E66" t="str">
            <v>L</v>
          </cell>
          <cell r="F66">
            <v>3</v>
          </cell>
          <cell r="G66">
            <v>3</v>
          </cell>
          <cell r="AK66">
            <v>1.32</v>
          </cell>
          <cell r="AL66">
            <v>0.54</v>
          </cell>
        </row>
        <row r="67">
          <cell r="B67" t="str">
            <v>KD02165-Y165</v>
          </cell>
          <cell r="C67" t="str">
            <v>00</v>
          </cell>
          <cell r="D67" t="str">
            <v>03</v>
          </cell>
          <cell r="E67" t="str">
            <v>L</v>
          </cell>
          <cell r="F67">
            <v>4</v>
          </cell>
          <cell r="G67">
            <v>4</v>
          </cell>
          <cell r="AK67">
            <v>1.27</v>
          </cell>
          <cell r="AL67">
            <v>0.54</v>
          </cell>
        </row>
        <row r="68">
          <cell r="B68" t="str">
            <v>KD02165-Y166</v>
          </cell>
          <cell r="C68" t="str">
            <v>00</v>
          </cell>
          <cell r="D68" t="str">
            <v>04</v>
          </cell>
          <cell r="E68" t="str">
            <v>L</v>
          </cell>
          <cell r="F68">
            <v>4</v>
          </cell>
          <cell r="G68">
            <v>4</v>
          </cell>
          <cell r="AK68">
            <v>1.19</v>
          </cell>
          <cell r="AL68">
            <v>0.54</v>
          </cell>
        </row>
        <row r="69">
          <cell r="B69" t="str">
            <v>KD02165-Y172</v>
          </cell>
          <cell r="C69" t="str">
            <v>00</v>
          </cell>
          <cell r="D69" t="str">
            <v>04</v>
          </cell>
          <cell r="E69" t="str">
            <v>MO</v>
          </cell>
          <cell r="F69">
            <v>7</v>
          </cell>
          <cell r="G69">
            <v>7</v>
          </cell>
          <cell r="H69">
            <v>966</v>
          </cell>
          <cell r="AM69">
            <v>75</v>
          </cell>
          <cell r="AN69">
            <v>25</v>
          </cell>
          <cell r="AO69">
            <v>0.5</v>
          </cell>
          <cell r="AP69">
            <v>6</v>
          </cell>
          <cell r="AY69" t="str">
            <v>ﾓｰﾙﾄﾞ</v>
          </cell>
          <cell r="AZ69">
            <v>1100000</v>
          </cell>
          <cell r="DG69" t="str">
            <v>Y172.Y173共取り 金型起工済の為型費は未変更</v>
          </cell>
        </row>
        <row r="70">
          <cell r="B70" t="str">
            <v>KD02165-Y173</v>
          </cell>
          <cell r="C70" t="str">
            <v>00</v>
          </cell>
          <cell r="D70" t="str">
            <v>04</v>
          </cell>
          <cell r="E70" t="str">
            <v>MO</v>
          </cell>
          <cell r="F70">
            <v>3</v>
          </cell>
          <cell r="G70">
            <v>3</v>
          </cell>
          <cell r="H70">
            <v>426</v>
          </cell>
          <cell r="AM70">
            <v>75</v>
          </cell>
          <cell r="AN70">
            <v>25</v>
          </cell>
          <cell r="AO70">
            <v>0.5</v>
          </cell>
          <cell r="AP70">
            <v>6</v>
          </cell>
          <cell r="DG70" t="str">
            <v>Y172.Y173共取り</v>
          </cell>
        </row>
        <row r="71">
          <cell r="B71" t="str">
            <v>KD02165-Y175</v>
          </cell>
          <cell r="C71" t="str">
            <v>00</v>
          </cell>
          <cell r="D71" t="str">
            <v>04</v>
          </cell>
          <cell r="E71" t="str">
            <v>L</v>
          </cell>
          <cell r="F71">
            <v>10</v>
          </cell>
          <cell r="G71">
            <v>10</v>
          </cell>
          <cell r="AG71">
            <v>1</v>
          </cell>
          <cell r="AH71">
            <v>0.2</v>
          </cell>
          <cell r="AI71">
            <v>2.81</v>
          </cell>
          <cell r="AJ71">
            <v>1</v>
          </cell>
          <cell r="AK71">
            <v>1.54</v>
          </cell>
          <cell r="AL71">
            <v>0.54</v>
          </cell>
        </row>
        <row r="72">
          <cell r="B72" t="str">
            <v>KD02165-Y185</v>
          </cell>
          <cell r="C72" t="str">
            <v>00</v>
          </cell>
          <cell r="D72" t="str">
            <v>07</v>
          </cell>
          <cell r="E72" t="str">
            <v>P</v>
          </cell>
          <cell r="F72">
            <v>9</v>
          </cell>
          <cell r="G72">
            <v>9</v>
          </cell>
          <cell r="Q72">
            <v>5.39</v>
          </cell>
          <cell r="R72">
            <v>1.2</v>
          </cell>
          <cell r="W72">
            <v>2</v>
          </cell>
          <cell r="AS72">
            <v>2.78</v>
          </cell>
          <cell r="AT72">
            <v>1.04</v>
          </cell>
          <cell r="DG72" t="str">
            <v>量産手造り</v>
          </cell>
        </row>
        <row r="73">
          <cell r="B73" t="str">
            <v>KD02165-Y187</v>
          </cell>
          <cell r="C73" t="str">
            <v>00</v>
          </cell>
          <cell r="D73" t="str">
            <v>04</v>
          </cell>
          <cell r="E73" t="str">
            <v>P</v>
          </cell>
          <cell r="F73">
            <v>4</v>
          </cell>
          <cell r="G73">
            <v>4</v>
          </cell>
          <cell r="Q73">
            <v>1.08</v>
          </cell>
          <cell r="R73">
            <v>1.1599999999999999</v>
          </cell>
          <cell r="W73">
            <v>2</v>
          </cell>
          <cell r="AS73">
            <v>2.16</v>
          </cell>
          <cell r="AT73">
            <v>1.1100000000000001</v>
          </cell>
          <cell r="AU73">
            <v>1.05</v>
          </cell>
          <cell r="AV73">
            <v>0.5</v>
          </cell>
          <cell r="AY73" t="str">
            <v>総抜き</v>
          </cell>
          <cell r="AZ73">
            <v>178666.67</v>
          </cell>
          <cell r="BA73" t="str">
            <v>ﾀﾞﾎﾞ</v>
          </cell>
          <cell r="BB73">
            <v>91600</v>
          </cell>
          <cell r="BC73" t="str">
            <v>1曲げ</v>
          </cell>
          <cell r="BD73">
            <v>109400</v>
          </cell>
        </row>
        <row r="74">
          <cell r="B74" t="str">
            <v>KD02165-Y193</v>
          </cell>
          <cell r="C74" t="str">
            <v>00</v>
          </cell>
          <cell r="D74" t="str">
            <v>07</v>
          </cell>
          <cell r="E74" t="str">
            <v>P</v>
          </cell>
          <cell r="F74">
            <v>13</v>
          </cell>
          <cell r="G74">
            <v>16</v>
          </cell>
          <cell r="Q74">
            <v>0.85</v>
          </cell>
          <cell r="R74">
            <v>1.1000000000000001</v>
          </cell>
          <cell r="W74">
            <v>0.5</v>
          </cell>
          <cell r="AS74">
            <v>3.74</v>
          </cell>
          <cell r="AT74">
            <v>1.89</v>
          </cell>
          <cell r="AY74" t="str">
            <v>総抜</v>
          </cell>
          <cell r="AZ74">
            <v>218133.33</v>
          </cell>
          <cell r="BA74" t="str">
            <v>1曲</v>
          </cell>
          <cell r="BB74">
            <v>186800</v>
          </cell>
          <cell r="BC74" t="str">
            <v>2曲</v>
          </cell>
          <cell r="BD74">
            <v>171200</v>
          </cell>
          <cell r="DG74" t="str">
            <v>型起工済の為型費は未</v>
          </cell>
        </row>
        <row r="75">
          <cell r="B75" t="str">
            <v>KD02165-Y194</v>
          </cell>
          <cell r="C75" t="str">
            <v>00</v>
          </cell>
          <cell r="D75" t="str">
            <v>04</v>
          </cell>
          <cell r="E75" t="str">
            <v>P</v>
          </cell>
          <cell r="F75">
            <v>13</v>
          </cell>
          <cell r="G75">
            <v>16</v>
          </cell>
          <cell r="Q75">
            <v>0.71</v>
          </cell>
          <cell r="R75">
            <v>0.93</v>
          </cell>
          <cell r="W75">
            <v>0.5</v>
          </cell>
          <cell r="AS75">
            <v>2.78</v>
          </cell>
          <cell r="AT75">
            <v>1.69</v>
          </cell>
          <cell r="AY75" t="str">
            <v>総抜</v>
          </cell>
          <cell r="AZ75">
            <v>138566.67000000001</v>
          </cell>
          <cell r="BA75" t="str">
            <v>1曲</v>
          </cell>
          <cell r="BB75">
            <v>158300</v>
          </cell>
          <cell r="BC75" t="str">
            <v>2曲</v>
          </cell>
          <cell r="BD75">
            <v>183800</v>
          </cell>
        </row>
        <row r="76">
          <cell r="B76" t="str">
            <v>KD02165-Y201</v>
          </cell>
          <cell r="C76" t="str">
            <v>00</v>
          </cell>
          <cell r="D76" t="str">
            <v>03</v>
          </cell>
          <cell r="E76" t="str">
            <v>P</v>
          </cell>
          <cell r="F76">
            <v>5</v>
          </cell>
          <cell r="G76">
            <v>7</v>
          </cell>
          <cell r="Q76">
            <v>0.98</v>
          </cell>
          <cell r="R76">
            <v>1.08</v>
          </cell>
          <cell r="W76">
            <v>1.6</v>
          </cell>
          <cell r="AS76">
            <v>1.62</v>
          </cell>
          <cell r="AT76">
            <v>0.79</v>
          </cell>
          <cell r="AU76">
            <v>1.1100000000000001</v>
          </cell>
          <cell r="AV76">
            <v>0.5</v>
          </cell>
          <cell r="AY76" t="str">
            <v>総抜き</v>
          </cell>
          <cell r="AZ76">
            <v>174500</v>
          </cell>
          <cell r="BA76" t="str">
            <v>1曲げ</v>
          </cell>
          <cell r="BB76">
            <v>125800</v>
          </cell>
          <cell r="BC76" t="str">
            <v>2曲げ</v>
          </cell>
          <cell r="BD76">
            <v>125800</v>
          </cell>
        </row>
        <row r="77">
          <cell r="B77" t="str">
            <v>KD02165-Y202</v>
          </cell>
          <cell r="C77" t="str">
            <v>00</v>
          </cell>
          <cell r="D77" t="str">
            <v>03</v>
          </cell>
          <cell r="E77" t="str">
            <v>P</v>
          </cell>
          <cell r="F77">
            <v>1</v>
          </cell>
          <cell r="G77">
            <v>2</v>
          </cell>
          <cell r="Q77">
            <v>0.67</v>
          </cell>
          <cell r="R77">
            <v>1.08</v>
          </cell>
          <cell r="W77">
            <v>1.6</v>
          </cell>
          <cell r="AS77">
            <v>1.52</v>
          </cell>
          <cell r="AT77">
            <v>1.1100000000000001</v>
          </cell>
          <cell r="AY77" t="str">
            <v>総抜き</v>
          </cell>
          <cell r="AZ77">
            <v>113100</v>
          </cell>
          <cell r="BA77" t="str">
            <v>1曲げ</v>
          </cell>
          <cell r="BB77">
            <v>83800</v>
          </cell>
          <cell r="BC77" t="str">
            <v>2曲げ</v>
          </cell>
          <cell r="BD77">
            <v>83800</v>
          </cell>
          <cell r="DG77" t="str">
            <v>金型起工済の為型費は未</v>
          </cell>
        </row>
        <row r="78">
          <cell r="B78" t="str">
            <v>KD02165-Y204</v>
          </cell>
          <cell r="C78" t="str">
            <v>00</v>
          </cell>
          <cell r="D78" t="str">
            <v>05</v>
          </cell>
          <cell r="E78" t="str">
            <v>P</v>
          </cell>
          <cell r="F78">
            <v>64</v>
          </cell>
          <cell r="G78">
            <v>85</v>
          </cell>
          <cell r="S78">
            <v>1.61</v>
          </cell>
          <cell r="T78">
            <v>2.08</v>
          </cell>
          <cell r="W78">
            <v>1</v>
          </cell>
          <cell r="AY78" t="str">
            <v>総抜</v>
          </cell>
          <cell r="AZ78">
            <v>1222189.33</v>
          </cell>
          <cell r="BA78" t="str">
            <v>孔抜</v>
          </cell>
          <cell r="BB78">
            <v>1000200</v>
          </cell>
          <cell r="BC78" t="str">
            <v>1曲</v>
          </cell>
          <cell r="BD78">
            <v>401300</v>
          </cell>
          <cell r="BE78" t="str">
            <v>4曲</v>
          </cell>
          <cell r="BF78">
            <v>381200</v>
          </cell>
          <cell r="DG78" t="str">
            <v>04版）型改造（金型起工済みの為、型費は未）</v>
          </cell>
        </row>
        <row r="79">
          <cell r="B79" t="str">
            <v>KD02165-Y205</v>
          </cell>
          <cell r="C79" t="str">
            <v>00</v>
          </cell>
          <cell r="D79" t="str">
            <v>09</v>
          </cell>
          <cell r="E79" t="str">
            <v>P</v>
          </cell>
          <cell r="F79">
            <v>80</v>
          </cell>
          <cell r="G79">
            <v>106</v>
          </cell>
          <cell r="S79">
            <v>5.41</v>
          </cell>
          <cell r="T79">
            <v>3.23</v>
          </cell>
          <cell r="W79">
            <v>1</v>
          </cell>
          <cell r="AY79" t="str">
            <v>総抜</v>
          </cell>
          <cell r="AZ79">
            <v>765366.67</v>
          </cell>
          <cell r="BA79" t="str">
            <v>1曲</v>
          </cell>
          <cell r="BB79">
            <v>467700</v>
          </cell>
          <cell r="BC79" t="str">
            <v>2曲</v>
          </cell>
          <cell r="BD79">
            <v>436500</v>
          </cell>
          <cell r="DG79" t="str">
            <v>金型起工済みの為、型費は未</v>
          </cell>
        </row>
        <row r="80">
          <cell r="B80" t="str">
            <v>KD02165-Y206</v>
          </cell>
          <cell r="C80" t="str">
            <v>00</v>
          </cell>
          <cell r="D80" t="str">
            <v>04</v>
          </cell>
          <cell r="E80" t="str">
            <v>P</v>
          </cell>
          <cell r="F80">
            <v>2</v>
          </cell>
          <cell r="G80">
            <v>2</v>
          </cell>
          <cell r="Q80">
            <v>0.64</v>
          </cell>
          <cell r="R80">
            <v>0.49</v>
          </cell>
          <cell r="W80">
            <v>1</v>
          </cell>
          <cell r="AS80">
            <v>0.91</v>
          </cell>
          <cell r="AT80">
            <v>0.32</v>
          </cell>
          <cell r="AU80">
            <v>0.3</v>
          </cell>
          <cell r="AV80">
            <v>0.5</v>
          </cell>
          <cell r="AY80" t="str">
            <v>総抜</v>
          </cell>
          <cell r="AZ80">
            <v>103333.33</v>
          </cell>
          <cell r="DG80" t="str">
            <v>金型起工済の為型費は未</v>
          </cell>
        </row>
        <row r="81">
          <cell r="B81" t="str">
            <v>KD02165-Y208</v>
          </cell>
          <cell r="C81" t="str">
            <v>00</v>
          </cell>
          <cell r="D81" t="str">
            <v>02</v>
          </cell>
          <cell r="E81" t="str">
            <v>P</v>
          </cell>
          <cell r="F81">
            <v>6</v>
          </cell>
          <cell r="G81">
            <v>8</v>
          </cell>
          <cell r="Q81">
            <v>0.98</v>
          </cell>
          <cell r="R81">
            <v>1.08</v>
          </cell>
          <cell r="W81">
            <v>1.6</v>
          </cell>
          <cell r="AS81">
            <v>3.1</v>
          </cell>
          <cell r="AT81">
            <v>1.73</v>
          </cell>
          <cell r="AY81" t="str">
            <v>総抜き</v>
          </cell>
          <cell r="AZ81">
            <v>176766.67</v>
          </cell>
          <cell r="BA81" t="str">
            <v>1曲げ</v>
          </cell>
          <cell r="BB81">
            <v>146700</v>
          </cell>
          <cell r="BC81" t="str">
            <v>2曲げ</v>
          </cell>
          <cell r="BD81">
            <v>125800</v>
          </cell>
        </row>
        <row r="82">
          <cell r="B82" t="str">
            <v>KD02165-Y209</v>
          </cell>
          <cell r="C82" t="str">
            <v>00</v>
          </cell>
          <cell r="D82" t="str">
            <v>03</v>
          </cell>
          <cell r="E82" t="str">
            <v>P</v>
          </cell>
          <cell r="F82">
            <v>2</v>
          </cell>
          <cell r="G82">
            <v>3</v>
          </cell>
          <cell r="Q82">
            <v>0.67</v>
          </cell>
          <cell r="R82">
            <v>1.08</v>
          </cell>
          <cell r="W82">
            <v>1.6</v>
          </cell>
          <cell r="AY82" t="str">
            <v>総抜</v>
          </cell>
          <cell r="AZ82">
            <v>122500</v>
          </cell>
          <cell r="BA82" t="str">
            <v>1曲</v>
          </cell>
          <cell r="BB82">
            <v>83800</v>
          </cell>
          <cell r="BC82" t="str">
            <v>2曲</v>
          </cell>
          <cell r="BD82">
            <v>83800</v>
          </cell>
        </row>
        <row r="83">
          <cell r="B83" t="str">
            <v>KD02165-Y220</v>
          </cell>
          <cell r="C83" t="str">
            <v>00</v>
          </cell>
          <cell r="D83" t="str">
            <v>04</v>
          </cell>
          <cell r="E83" t="str">
            <v>P</v>
          </cell>
          <cell r="F83">
            <v>5</v>
          </cell>
          <cell r="G83">
            <v>7</v>
          </cell>
          <cell r="Q83">
            <v>1.08</v>
          </cell>
          <cell r="R83">
            <v>1.36</v>
          </cell>
          <cell r="W83">
            <v>2</v>
          </cell>
          <cell r="AY83" t="str">
            <v>総抜</v>
          </cell>
          <cell r="AZ83">
            <v>142300</v>
          </cell>
          <cell r="BA83" t="str">
            <v>1曲</v>
          </cell>
          <cell r="BB83">
            <v>106500</v>
          </cell>
          <cell r="BC83" t="str">
            <v>2曲</v>
          </cell>
          <cell r="BD83">
            <v>101400</v>
          </cell>
          <cell r="DG83" t="str">
            <v>カシメ後曲げ。金型起工済みの為、型費は未</v>
          </cell>
        </row>
        <row r="84">
          <cell r="B84" t="str">
            <v>KD02165-Y221</v>
          </cell>
          <cell r="C84" t="str">
            <v>00</v>
          </cell>
          <cell r="D84" t="str">
            <v>03</v>
          </cell>
          <cell r="E84" t="str">
            <v>L</v>
          </cell>
          <cell r="F84">
            <v>14</v>
          </cell>
          <cell r="G84">
            <v>14</v>
          </cell>
          <cell r="AK84">
            <v>1.33</v>
          </cell>
          <cell r="AL84">
            <v>0.54</v>
          </cell>
        </row>
        <row r="85">
          <cell r="B85" t="str">
            <v>KD02165-Y226</v>
          </cell>
          <cell r="C85" t="str">
            <v>00</v>
          </cell>
          <cell r="D85" t="str">
            <v>04</v>
          </cell>
          <cell r="E85" t="str">
            <v>P</v>
          </cell>
          <cell r="F85">
            <v>20</v>
          </cell>
          <cell r="G85">
            <v>24</v>
          </cell>
          <cell r="Q85">
            <v>1.78</v>
          </cell>
          <cell r="R85">
            <v>1.69</v>
          </cell>
          <cell r="W85">
            <v>1</v>
          </cell>
          <cell r="AY85" t="str">
            <v>総抜</v>
          </cell>
          <cell r="AZ85">
            <v>204466.67</v>
          </cell>
          <cell r="BA85" t="str">
            <v>1曲</v>
          </cell>
          <cell r="BB85">
            <v>270300</v>
          </cell>
          <cell r="BC85" t="str">
            <v>2曲</v>
          </cell>
          <cell r="BD85">
            <v>313800</v>
          </cell>
          <cell r="DG85" t="str">
            <v>金型起工済の為型費は未</v>
          </cell>
        </row>
        <row r="86">
          <cell r="B86" t="str">
            <v>KD02165-Y230</v>
          </cell>
          <cell r="C86" t="str">
            <v>00</v>
          </cell>
          <cell r="D86" t="str">
            <v>03</v>
          </cell>
          <cell r="E86" t="str">
            <v>P</v>
          </cell>
          <cell r="F86">
            <v>16</v>
          </cell>
          <cell r="G86">
            <v>21</v>
          </cell>
          <cell r="Q86">
            <v>1.85</v>
          </cell>
          <cell r="R86">
            <v>1.76</v>
          </cell>
          <cell r="W86">
            <v>0.5</v>
          </cell>
          <cell r="AS86">
            <v>3.7</v>
          </cell>
          <cell r="AT86">
            <v>2.14</v>
          </cell>
          <cell r="AY86" t="str">
            <v>総抜</v>
          </cell>
          <cell r="AZ86">
            <v>236033.33</v>
          </cell>
          <cell r="BA86" t="str">
            <v>1曲</v>
          </cell>
          <cell r="BB86">
            <v>203500</v>
          </cell>
          <cell r="BC86" t="str">
            <v>2曲</v>
          </cell>
          <cell r="BD86">
            <v>220600</v>
          </cell>
          <cell r="DG86" t="str">
            <v>金型起工済の為型費は未</v>
          </cell>
        </row>
        <row r="87">
          <cell r="B87" t="str">
            <v>KD02165-Y231</v>
          </cell>
          <cell r="C87" t="str">
            <v>00</v>
          </cell>
          <cell r="D87" t="str">
            <v>03</v>
          </cell>
          <cell r="E87" t="str">
            <v>P</v>
          </cell>
          <cell r="F87">
            <v>27</v>
          </cell>
          <cell r="G87">
            <v>34</v>
          </cell>
          <cell r="Q87">
            <v>1.88</v>
          </cell>
          <cell r="R87">
            <v>1.76</v>
          </cell>
          <cell r="W87">
            <v>0.5</v>
          </cell>
          <cell r="AS87">
            <v>4.0199999999999996</v>
          </cell>
          <cell r="AT87">
            <v>2.5499999999999998</v>
          </cell>
          <cell r="AU87">
            <v>1.53</v>
          </cell>
          <cell r="AV87">
            <v>0.5</v>
          </cell>
          <cell r="AY87" t="str">
            <v>総抜</v>
          </cell>
          <cell r="AZ87">
            <v>245766.67</v>
          </cell>
          <cell r="BA87" t="str">
            <v>1曲</v>
          </cell>
          <cell r="BB87">
            <v>268300</v>
          </cell>
          <cell r="BC87" t="str">
            <v>2曲</v>
          </cell>
          <cell r="BD87">
            <v>248200</v>
          </cell>
          <cell r="DG87" t="str">
            <v>金型起工済の為型費は未</v>
          </cell>
        </row>
        <row r="88">
          <cell r="B88" t="str">
            <v>KD02165-Y235</v>
          </cell>
          <cell r="C88" t="str">
            <v>00</v>
          </cell>
          <cell r="D88" t="str">
            <v>04</v>
          </cell>
          <cell r="E88" t="str">
            <v>P</v>
          </cell>
          <cell r="F88">
            <v>16</v>
          </cell>
          <cell r="G88">
            <v>20</v>
          </cell>
          <cell r="Q88">
            <v>1.36</v>
          </cell>
          <cell r="R88">
            <v>1.1200000000000001</v>
          </cell>
          <cell r="W88">
            <v>1</v>
          </cell>
          <cell r="AS88">
            <v>2.48</v>
          </cell>
          <cell r="AT88">
            <v>1</v>
          </cell>
          <cell r="AU88">
            <v>1.55</v>
          </cell>
          <cell r="AV88">
            <v>0.5</v>
          </cell>
          <cell r="AY88" t="str">
            <v>総抜</v>
          </cell>
          <cell r="AZ88">
            <v>253833.33</v>
          </cell>
          <cell r="BA88" t="str">
            <v>1曲</v>
          </cell>
          <cell r="BB88">
            <v>200800</v>
          </cell>
          <cell r="BC88" t="str">
            <v>2曲</v>
          </cell>
          <cell r="BD88">
            <v>221500</v>
          </cell>
          <cell r="DG88" t="str">
            <v>金型起工済の為型費は未</v>
          </cell>
        </row>
        <row r="89">
          <cell r="B89" t="str">
            <v>KD02165-Y255</v>
          </cell>
          <cell r="C89" t="str">
            <v>00</v>
          </cell>
          <cell r="D89" t="str">
            <v>02</v>
          </cell>
          <cell r="E89" t="str">
            <v>MO</v>
          </cell>
          <cell r="F89">
            <v>4</v>
          </cell>
          <cell r="G89">
            <v>4</v>
          </cell>
          <cell r="H89">
            <v>482</v>
          </cell>
          <cell r="AM89">
            <v>50</v>
          </cell>
          <cell r="AN89">
            <v>30</v>
          </cell>
          <cell r="AO89">
            <v>0.8</v>
          </cell>
          <cell r="AP89">
            <v>6</v>
          </cell>
          <cell r="AY89" t="str">
            <v>ﾓｰﾙﾄﾞ</v>
          </cell>
          <cell r="AZ89">
            <v>600000</v>
          </cell>
          <cell r="DG89" t="str">
            <v>ﾓｰﾙﾄﾞ型500千冷やし治具100千</v>
          </cell>
        </row>
        <row r="90">
          <cell r="B90" t="str">
            <v>KD02165-Y256</v>
          </cell>
          <cell r="C90" t="str">
            <v>00</v>
          </cell>
          <cell r="D90" t="str">
            <v>01</v>
          </cell>
          <cell r="E90" t="str">
            <v>MO</v>
          </cell>
          <cell r="F90">
            <v>4</v>
          </cell>
          <cell r="G90">
            <v>4</v>
          </cell>
          <cell r="H90">
            <v>482</v>
          </cell>
          <cell r="AM90">
            <v>50</v>
          </cell>
          <cell r="AN90">
            <v>30</v>
          </cell>
          <cell r="AO90">
            <v>0.8</v>
          </cell>
          <cell r="AP90">
            <v>6</v>
          </cell>
          <cell r="AY90" t="str">
            <v>ﾓｰﾙﾄﾞ</v>
          </cell>
          <cell r="AZ90">
            <v>600000</v>
          </cell>
          <cell r="DG90" t="str">
            <v>Y255と金型共通（色違い）ﾓｰﾙﾄﾞ型500千冷やし治具100千</v>
          </cell>
        </row>
        <row r="91">
          <cell r="B91" t="str">
            <v>KD02165-Y260</v>
          </cell>
          <cell r="C91" t="str">
            <v>00</v>
          </cell>
          <cell r="D91" t="str">
            <v>02</v>
          </cell>
          <cell r="E91" t="str">
            <v>P</v>
          </cell>
          <cell r="F91">
            <v>3</v>
          </cell>
          <cell r="G91">
            <v>3</v>
          </cell>
          <cell r="Q91">
            <v>1.86</v>
          </cell>
          <cell r="R91">
            <v>1.19</v>
          </cell>
          <cell r="W91">
            <v>1.6</v>
          </cell>
          <cell r="DG91" t="str">
            <v>量産手造り</v>
          </cell>
        </row>
        <row r="92">
          <cell r="B92" t="str">
            <v>KD02165-Y301</v>
          </cell>
          <cell r="C92" t="str">
            <v>00</v>
          </cell>
          <cell r="D92" t="str">
            <v>08</v>
          </cell>
          <cell r="E92" t="str">
            <v>P</v>
          </cell>
          <cell r="F92">
            <v>376</v>
          </cell>
          <cell r="G92">
            <v>751</v>
          </cell>
          <cell r="S92">
            <v>33.26</v>
          </cell>
          <cell r="T92">
            <v>6.18</v>
          </cell>
          <cell r="W92">
            <v>2</v>
          </cell>
          <cell r="AY92" t="str">
            <v>総抜</v>
          </cell>
          <cell r="AZ92">
            <v>1987028.83</v>
          </cell>
          <cell r="BA92" t="str">
            <v>孔抜</v>
          </cell>
          <cell r="BB92">
            <v>1986991.5</v>
          </cell>
          <cell r="BC92" t="str">
            <v>ﾊﾞｰﾘﾝｸﾞ</v>
          </cell>
          <cell r="BD92">
            <v>928495.5</v>
          </cell>
          <cell r="BE92" t="str">
            <v>1曲</v>
          </cell>
          <cell r="BF92">
            <v>1341749.5</v>
          </cell>
          <cell r="DG92" t="str">
            <v>金型起工済みの為、型費は未</v>
          </cell>
        </row>
        <row r="93">
          <cell r="B93" t="str">
            <v>KD02165-Y303</v>
          </cell>
          <cell r="C93" t="str">
            <v>00</v>
          </cell>
          <cell r="D93" t="str">
            <v>06</v>
          </cell>
          <cell r="E93" t="str">
            <v>P</v>
          </cell>
          <cell r="F93">
            <v>188</v>
          </cell>
          <cell r="G93">
            <v>251</v>
          </cell>
          <cell r="S93">
            <v>18.02</v>
          </cell>
          <cell r="T93">
            <v>6.09</v>
          </cell>
          <cell r="W93">
            <v>2</v>
          </cell>
          <cell r="AY93" t="str">
            <v>総抜</v>
          </cell>
          <cell r="AZ93">
            <v>1271445.5</v>
          </cell>
          <cell r="BA93" t="str">
            <v>ﾊﾞｰﾘﾝｸﾞ</v>
          </cell>
          <cell r="BB93">
            <v>692077.5</v>
          </cell>
          <cell r="BC93" t="str">
            <v>1曲</v>
          </cell>
          <cell r="BD93">
            <v>408705</v>
          </cell>
          <cell r="BE93" t="str">
            <v>2曲</v>
          </cell>
          <cell r="BF93">
            <v>408705</v>
          </cell>
          <cell r="BG93" t="str">
            <v>3曲</v>
          </cell>
          <cell r="BH93">
            <v>374390</v>
          </cell>
        </row>
        <row r="94">
          <cell r="B94" t="str">
            <v>KD02165-Y305</v>
          </cell>
          <cell r="C94" t="str">
            <v>00</v>
          </cell>
          <cell r="D94" t="str">
            <v>03</v>
          </cell>
          <cell r="E94" t="str">
            <v>P</v>
          </cell>
          <cell r="F94">
            <v>188</v>
          </cell>
          <cell r="G94">
            <v>251</v>
          </cell>
          <cell r="S94">
            <v>14.41</v>
          </cell>
          <cell r="T94">
            <v>2.0299999999999998</v>
          </cell>
          <cell r="W94">
            <v>2</v>
          </cell>
          <cell r="AY94" t="str">
            <v>総抜</v>
          </cell>
          <cell r="AZ94">
            <v>1193421.33</v>
          </cell>
          <cell r="BA94" t="str">
            <v>ﾊﾞｰﾘﾝｸﾞ</v>
          </cell>
          <cell r="BB94">
            <v>501988</v>
          </cell>
        </row>
        <row r="95">
          <cell r="B95" t="str">
            <v>KD02165-Y307</v>
          </cell>
          <cell r="C95" t="str">
            <v>00</v>
          </cell>
          <cell r="D95" t="str">
            <v>06</v>
          </cell>
          <cell r="E95" t="str">
            <v>P</v>
          </cell>
          <cell r="F95">
            <v>188</v>
          </cell>
          <cell r="G95">
            <v>188</v>
          </cell>
          <cell r="S95">
            <v>3.8</v>
          </cell>
          <cell r="T95">
            <v>2.89</v>
          </cell>
          <cell r="W95">
            <v>2</v>
          </cell>
          <cell r="AY95" t="str">
            <v>総抜</v>
          </cell>
          <cell r="AZ95">
            <v>460566.67</v>
          </cell>
          <cell r="BA95" t="str">
            <v>ﾘﾌﾞ整形</v>
          </cell>
          <cell r="BB95">
            <v>474820</v>
          </cell>
          <cell r="BC95" t="str">
            <v>1曲</v>
          </cell>
          <cell r="BD95">
            <v>346400</v>
          </cell>
          <cell r="BE95" t="str">
            <v>ﾂﾌﾞｼ</v>
          </cell>
          <cell r="BF95">
            <v>398700</v>
          </cell>
        </row>
        <row r="96">
          <cell r="B96" t="str">
            <v>KD02165-Y401</v>
          </cell>
          <cell r="C96" t="str">
            <v>00</v>
          </cell>
          <cell r="D96" t="str">
            <v>01</v>
          </cell>
          <cell r="E96" t="str">
            <v>P</v>
          </cell>
          <cell r="F96">
            <v>931</v>
          </cell>
          <cell r="G96">
            <v>931</v>
          </cell>
          <cell r="S96">
            <v>49.85</v>
          </cell>
          <cell r="T96">
            <v>8.2799999999999994</v>
          </cell>
          <cell r="W96">
            <v>2</v>
          </cell>
          <cell r="AY96" t="str">
            <v>総抜</v>
          </cell>
          <cell r="AZ96">
            <v>1523014.4</v>
          </cell>
          <cell r="BA96" t="str">
            <v>孔ﾊﾞｰﾘﾝｸﾞ1</v>
          </cell>
          <cell r="BB96">
            <v>2547200.7999999998</v>
          </cell>
          <cell r="BC96" t="str">
            <v>孔ﾊﾞｰﾘﾝｸﾞ2</v>
          </cell>
          <cell r="BD96">
            <v>2823990.8</v>
          </cell>
          <cell r="BE96" t="str">
            <v>1曲</v>
          </cell>
          <cell r="BF96">
            <v>1488577.2</v>
          </cell>
          <cell r="BG96" t="str">
            <v>2曲</v>
          </cell>
          <cell r="BH96">
            <v>757677.2</v>
          </cell>
          <cell r="BI96" t="str">
            <v>3曲</v>
          </cell>
          <cell r="BJ96">
            <v>757677.2</v>
          </cell>
          <cell r="BK96" t="str">
            <v>4曲</v>
          </cell>
          <cell r="BL96">
            <v>757677.2</v>
          </cell>
          <cell r="BM96" t="str">
            <v>5曲</v>
          </cell>
          <cell r="BN96">
            <v>900421.6</v>
          </cell>
          <cell r="BO96" t="str">
            <v>6曲</v>
          </cell>
          <cell r="BP96">
            <v>809532.8</v>
          </cell>
          <cell r="BQ96" t="str">
            <v>7曲</v>
          </cell>
          <cell r="BR96">
            <v>809532.8</v>
          </cell>
          <cell r="DG96" t="str">
            <v>ランクＡ</v>
          </cell>
        </row>
        <row r="97">
          <cell r="B97" t="str">
            <v>KD02165-Y403</v>
          </cell>
          <cell r="C97" t="str">
            <v>00</v>
          </cell>
          <cell r="D97" t="str">
            <v>01</v>
          </cell>
          <cell r="E97" t="str">
            <v>P</v>
          </cell>
          <cell r="F97">
            <v>233</v>
          </cell>
          <cell r="G97">
            <v>233</v>
          </cell>
          <cell r="I97" t="str">
            <v>外観Ｂ</v>
          </cell>
          <cell r="J97">
            <v>150</v>
          </cell>
          <cell r="S97">
            <v>21.42</v>
          </cell>
          <cell r="T97">
            <v>4.93</v>
          </cell>
          <cell r="W97">
            <v>2</v>
          </cell>
          <cell r="AY97" t="str">
            <v>総抜</v>
          </cell>
          <cell r="AZ97">
            <v>860560.5</v>
          </cell>
          <cell r="BA97" t="str">
            <v>孔抜</v>
          </cell>
          <cell r="BB97">
            <v>1179600.5</v>
          </cell>
          <cell r="BC97" t="str">
            <v>ﾊﾞｰﾘﾝｸﾞ</v>
          </cell>
          <cell r="BD97">
            <v>727600.5</v>
          </cell>
          <cell r="BE97" t="str">
            <v>1曲</v>
          </cell>
          <cell r="BF97">
            <v>598694.5</v>
          </cell>
          <cell r="BG97" t="str">
            <v>2曲</v>
          </cell>
          <cell r="BH97">
            <v>598694.5</v>
          </cell>
          <cell r="BI97" t="str">
            <v>3曲</v>
          </cell>
          <cell r="BJ97">
            <v>598694.5</v>
          </cell>
          <cell r="DG97" t="str">
            <v>ランクＡ、外観Ｂ追加</v>
          </cell>
        </row>
        <row r="98">
          <cell r="B98" t="str">
            <v>KD02165-Y405</v>
          </cell>
          <cell r="C98" t="str">
            <v>00</v>
          </cell>
          <cell r="D98" t="str">
            <v>01</v>
          </cell>
          <cell r="E98" t="str">
            <v>P</v>
          </cell>
          <cell r="F98">
            <v>233</v>
          </cell>
          <cell r="G98">
            <v>311</v>
          </cell>
          <cell r="S98">
            <v>19.170000000000002</v>
          </cell>
          <cell r="T98">
            <v>2.0699999999999998</v>
          </cell>
          <cell r="W98">
            <v>2</v>
          </cell>
          <cell r="AY98" t="str">
            <v>総抜</v>
          </cell>
          <cell r="AZ98">
            <v>815575.5</v>
          </cell>
          <cell r="BA98" t="str">
            <v>孔ﾊﾞｰﾘﾝｸﾞ</v>
          </cell>
          <cell r="BB98">
            <v>1187208.5</v>
          </cell>
          <cell r="DG98" t="str">
            <v>ランクＡ</v>
          </cell>
        </row>
        <row r="99">
          <cell r="B99" t="str">
            <v>KD02165-Y407</v>
          </cell>
          <cell r="C99" t="str">
            <v>00</v>
          </cell>
          <cell r="D99" t="str">
            <v>01</v>
          </cell>
          <cell r="E99" t="str">
            <v>P</v>
          </cell>
          <cell r="F99">
            <v>399</v>
          </cell>
          <cell r="G99">
            <v>399</v>
          </cell>
          <cell r="S99">
            <v>12.24</v>
          </cell>
          <cell r="T99">
            <v>5.25</v>
          </cell>
          <cell r="W99">
            <v>2</v>
          </cell>
          <cell r="AY99" t="str">
            <v>総抜</v>
          </cell>
          <cell r="AZ99">
            <v>651985.80000000005</v>
          </cell>
          <cell r="BA99" t="str">
            <v>絞り1</v>
          </cell>
          <cell r="BB99">
            <v>670252.80000000005</v>
          </cell>
          <cell r="BC99" t="str">
            <v>絞り2</v>
          </cell>
          <cell r="BD99">
            <v>670252.80000000005</v>
          </cell>
          <cell r="BE99" t="str">
            <v>1曲</v>
          </cell>
          <cell r="BF99">
            <v>575699.19999999995</v>
          </cell>
          <cell r="BG99" t="str">
            <v>2曲</v>
          </cell>
          <cell r="BH99">
            <v>575699.19999999995</v>
          </cell>
          <cell r="BI99" t="str">
            <v>3曲</v>
          </cell>
          <cell r="BJ99">
            <v>575699.19999999995</v>
          </cell>
          <cell r="BK99" t="str">
            <v>4曲</v>
          </cell>
          <cell r="BL99">
            <v>713699.2</v>
          </cell>
          <cell r="BM99" t="str">
            <v>？？？</v>
          </cell>
          <cell r="BN99">
            <v>60000</v>
          </cell>
          <cell r="DG99" t="str">
            <v>ランクＡ、検査治具30千×2ヶ</v>
          </cell>
        </row>
        <row r="100">
          <cell r="B100" t="str">
            <v>KD02165-Y411</v>
          </cell>
          <cell r="C100" t="str">
            <v>00</v>
          </cell>
          <cell r="D100" t="str">
            <v>01</v>
          </cell>
          <cell r="E100" t="str">
            <v>P</v>
          </cell>
          <cell r="F100">
            <v>466</v>
          </cell>
          <cell r="G100">
            <v>466</v>
          </cell>
          <cell r="I100" t="str">
            <v>外観Ｂ</v>
          </cell>
          <cell r="J100">
            <v>100</v>
          </cell>
          <cell r="S100">
            <v>22.57</v>
          </cell>
          <cell r="T100">
            <v>9.14</v>
          </cell>
          <cell r="W100">
            <v>2</v>
          </cell>
          <cell r="AY100" t="str">
            <v>総抜</v>
          </cell>
          <cell r="AZ100">
            <v>727708.5</v>
          </cell>
          <cell r="BA100" t="str">
            <v>絞り1</v>
          </cell>
          <cell r="BB100">
            <v>711275.5</v>
          </cell>
          <cell r="BC100" t="str">
            <v>絞り2</v>
          </cell>
          <cell r="BD100">
            <v>654405.5</v>
          </cell>
          <cell r="BE100" t="str">
            <v>孔抜</v>
          </cell>
          <cell r="BF100">
            <v>794557.5</v>
          </cell>
          <cell r="BG100" t="str">
            <v>ﾊﾞｰﾘﾝｸﾞ</v>
          </cell>
          <cell r="BH100">
            <v>688475.5</v>
          </cell>
          <cell r="BI100" t="str">
            <v>1曲</v>
          </cell>
          <cell r="BJ100">
            <v>563569.5</v>
          </cell>
          <cell r="BK100" t="str">
            <v>2曲</v>
          </cell>
          <cell r="BL100">
            <v>555469.5</v>
          </cell>
          <cell r="BM100" t="str">
            <v>3曲</v>
          </cell>
          <cell r="BN100">
            <v>555469.5</v>
          </cell>
          <cell r="BO100" t="str">
            <v>4曲</v>
          </cell>
          <cell r="BP100">
            <v>555469.5</v>
          </cell>
          <cell r="BQ100" t="str">
            <v>5曲</v>
          </cell>
          <cell r="BR100">
            <v>579121</v>
          </cell>
          <cell r="BS100" t="str">
            <v>6曲</v>
          </cell>
          <cell r="BT100">
            <v>533018</v>
          </cell>
          <cell r="BU100" t="str">
            <v>7曲</v>
          </cell>
          <cell r="BV100">
            <v>533018</v>
          </cell>
          <cell r="BW100" t="str">
            <v>？？？</v>
          </cell>
          <cell r="BX100">
            <v>60000</v>
          </cell>
          <cell r="DG100" t="str">
            <v>外観Ｂ、ランクＡ、検査治具30千×2ヶ</v>
          </cell>
        </row>
        <row r="101">
          <cell r="B101" t="str">
            <v>KD02165-Y412</v>
          </cell>
          <cell r="C101" t="str">
            <v>00</v>
          </cell>
          <cell r="D101" t="str">
            <v>01</v>
          </cell>
          <cell r="E101" t="str">
            <v>P</v>
          </cell>
          <cell r="F101">
            <v>466</v>
          </cell>
          <cell r="G101">
            <v>466</v>
          </cell>
          <cell r="I101" t="str">
            <v>外観Ｂ</v>
          </cell>
          <cell r="J101">
            <v>100</v>
          </cell>
          <cell r="S101">
            <v>23.12</v>
          </cell>
          <cell r="T101">
            <v>9.84</v>
          </cell>
          <cell r="W101">
            <v>2</v>
          </cell>
          <cell r="AY101" t="str">
            <v>総抜</v>
          </cell>
          <cell r="AZ101">
            <v>727708.5</v>
          </cell>
          <cell r="BA101" t="str">
            <v>絞り1</v>
          </cell>
          <cell r="BB101">
            <v>711275.5</v>
          </cell>
          <cell r="BC101" t="str">
            <v>絞り2</v>
          </cell>
          <cell r="BD101">
            <v>654405.5</v>
          </cell>
          <cell r="BE101" t="str">
            <v>孔抜</v>
          </cell>
          <cell r="BF101">
            <v>802557.5</v>
          </cell>
          <cell r="BG101" t="str">
            <v>ﾊﾞｰﾘﾝｸﾞ</v>
          </cell>
          <cell r="BH101">
            <v>688475.5</v>
          </cell>
          <cell r="BI101" t="str">
            <v>1曲</v>
          </cell>
          <cell r="BJ101">
            <v>448921</v>
          </cell>
          <cell r="BK101" t="str">
            <v>8曲</v>
          </cell>
          <cell r="BL101">
            <v>448921</v>
          </cell>
          <cell r="BM101" t="str">
            <v>2曲</v>
          </cell>
          <cell r="BN101">
            <v>555469.5</v>
          </cell>
          <cell r="BO101" t="str">
            <v>3曲</v>
          </cell>
          <cell r="BP101">
            <v>555469.5</v>
          </cell>
          <cell r="BQ101" t="str">
            <v>4曲</v>
          </cell>
          <cell r="BR101">
            <v>555469.5</v>
          </cell>
          <cell r="BS101" t="str">
            <v>5曲</v>
          </cell>
          <cell r="BT101">
            <v>579121</v>
          </cell>
          <cell r="BU101" t="str">
            <v>6曲</v>
          </cell>
          <cell r="BV101">
            <v>533018</v>
          </cell>
          <cell r="BW101" t="str">
            <v>7曲</v>
          </cell>
          <cell r="BX101">
            <v>533018</v>
          </cell>
          <cell r="DG101" t="str">
            <v>外観Ｂ、ランクＡ</v>
          </cell>
        </row>
        <row r="102">
          <cell r="B102" t="str">
            <v>KD02165-Y421</v>
          </cell>
          <cell r="C102" t="str">
            <v>00</v>
          </cell>
          <cell r="D102" t="str">
            <v>01</v>
          </cell>
          <cell r="E102" t="str">
            <v>P</v>
          </cell>
          <cell r="F102">
            <v>466</v>
          </cell>
          <cell r="G102">
            <v>466</v>
          </cell>
          <cell r="S102">
            <v>16.62</v>
          </cell>
          <cell r="T102">
            <v>8.98</v>
          </cell>
          <cell r="W102">
            <v>2</v>
          </cell>
          <cell r="AY102" t="str">
            <v>総抜</v>
          </cell>
          <cell r="AZ102">
            <v>700661.5</v>
          </cell>
          <cell r="BA102" t="str">
            <v>孔抜</v>
          </cell>
          <cell r="BB102">
            <v>934884.5</v>
          </cell>
          <cell r="BC102" t="str">
            <v>ﾊﾞｰﾘﾝｸﾞ</v>
          </cell>
          <cell r="BD102">
            <v>666528.5</v>
          </cell>
          <cell r="BE102" t="str">
            <v>ﾀﾞﾎﾞ</v>
          </cell>
          <cell r="BF102">
            <v>601728.5</v>
          </cell>
          <cell r="BG102" t="str">
            <v>絞り1</v>
          </cell>
          <cell r="BH102">
            <v>689328.5</v>
          </cell>
          <cell r="BI102" t="str">
            <v>絞り2</v>
          </cell>
          <cell r="BJ102">
            <v>689328.5</v>
          </cell>
          <cell r="BK102" t="str">
            <v>1曲</v>
          </cell>
          <cell r="BL102">
            <v>703386.5</v>
          </cell>
          <cell r="BM102" t="str">
            <v>2曲</v>
          </cell>
          <cell r="BN102">
            <v>525326</v>
          </cell>
          <cell r="BO102" t="str">
            <v>3曲</v>
          </cell>
          <cell r="BP102">
            <v>590286.5</v>
          </cell>
          <cell r="BQ102" t="str">
            <v>4曲</v>
          </cell>
          <cell r="BR102">
            <v>590286.5</v>
          </cell>
          <cell r="BS102" t="str">
            <v>5曲</v>
          </cell>
          <cell r="BT102">
            <v>590286.5</v>
          </cell>
          <cell r="BU102" t="str">
            <v>6曲</v>
          </cell>
          <cell r="BV102">
            <v>728286.5</v>
          </cell>
          <cell r="BW102" t="str">
            <v>？？？</v>
          </cell>
          <cell r="BX102">
            <v>60000</v>
          </cell>
          <cell r="DG102" t="str">
            <v>ランクＡ、検査治具30千円×2ヶ</v>
          </cell>
        </row>
        <row r="103">
          <cell r="B103" t="str">
            <v>KD02165-Y434</v>
          </cell>
          <cell r="C103" t="str">
            <v>00</v>
          </cell>
          <cell r="D103" t="str">
            <v>01</v>
          </cell>
          <cell r="E103" t="str">
            <v>P</v>
          </cell>
          <cell r="F103">
            <v>280</v>
          </cell>
          <cell r="G103">
            <v>311</v>
          </cell>
          <cell r="S103">
            <v>7.49</v>
          </cell>
          <cell r="T103">
            <v>7.38</v>
          </cell>
          <cell r="W103">
            <v>2</v>
          </cell>
          <cell r="AY103" t="str">
            <v>総抜</v>
          </cell>
          <cell r="AZ103">
            <v>581980.19999999995</v>
          </cell>
          <cell r="BA103" t="str">
            <v>ﾀﾞﾎﾞ・ﾊﾞｰﾘﾝｸﾞ</v>
          </cell>
          <cell r="BB103">
            <v>590947.19999999995</v>
          </cell>
          <cell r="BC103" t="str">
            <v>孔抜</v>
          </cell>
          <cell r="BD103">
            <v>1016721.2</v>
          </cell>
          <cell r="BE103" t="str">
            <v>1曲</v>
          </cell>
          <cell r="BF103">
            <v>641900.80000000005</v>
          </cell>
          <cell r="BG103" t="str">
            <v>2曲</v>
          </cell>
          <cell r="BH103">
            <v>641900.80000000005</v>
          </cell>
          <cell r="BI103" t="str">
            <v>3曲</v>
          </cell>
          <cell r="BJ103">
            <v>641900.80000000005</v>
          </cell>
          <cell r="BK103" t="str">
            <v>4曲</v>
          </cell>
          <cell r="BL103">
            <v>524300.80000000005</v>
          </cell>
          <cell r="BM103" t="str">
            <v>5曲</v>
          </cell>
          <cell r="BN103">
            <v>460539.2</v>
          </cell>
          <cell r="BO103" t="str">
            <v>6曲</v>
          </cell>
          <cell r="BP103">
            <v>460539.2</v>
          </cell>
          <cell r="BQ103" t="str">
            <v>7曲</v>
          </cell>
          <cell r="BR103">
            <v>333639.2</v>
          </cell>
          <cell r="DG103" t="str">
            <v>ランクＡ</v>
          </cell>
        </row>
        <row r="104">
          <cell r="B104" t="str">
            <v>KD02165-Y441</v>
          </cell>
          <cell r="C104" t="str">
            <v>00</v>
          </cell>
          <cell r="D104" t="str">
            <v>01</v>
          </cell>
          <cell r="E104" t="str">
            <v>P</v>
          </cell>
          <cell r="F104">
            <v>31</v>
          </cell>
          <cell r="G104">
            <v>40</v>
          </cell>
          <cell r="Q104">
            <v>2.08</v>
          </cell>
          <cell r="R104">
            <v>2.42</v>
          </cell>
          <cell r="W104">
            <v>1.6</v>
          </cell>
          <cell r="AY104" t="str">
            <v>総抜</v>
          </cell>
          <cell r="AZ104">
            <v>299033</v>
          </cell>
          <cell r="BA104" t="str">
            <v>孔ﾀﾞﾎﾞ</v>
          </cell>
          <cell r="BB104">
            <v>291100</v>
          </cell>
          <cell r="BC104" t="str">
            <v>ﾊﾞｰﾘﾝｸﾞ</v>
          </cell>
          <cell r="BD104">
            <v>183100</v>
          </cell>
          <cell r="BE104" t="str">
            <v>1曲</v>
          </cell>
          <cell r="BF104">
            <v>188300</v>
          </cell>
          <cell r="BG104" t="str">
            <v>2曲</v>
          </cell>
          <cell r="BH104">
            <v>195800</v>
          </cell>
          <cell r="BI104" t="str">
            <v>3曲</v>
          </cell>
          <cell r="BJ104">
            <v>162600</v>
          </cell>
          <cell r="DG104" t="str">
            <v>ｶｼﾒ後曲げ</v>
          </cell>
        </row>
        <row r="105">
          <cell r="B105" t="str">
            <v>KD02165-Y442</v>
          </cell>
          <cell r="C105" t="str">
            <v>00</v>
          </cell>
          <cell r="D105" t="str">
            <v>01</v>
          </cell>
          <cell r="E105" t="str">
            <v>P</v>
          </cell>
          <cell r="F105">
            <v>12</v>
          </cell>
          <cell r="G105">
            <v>16</v>
          </cell>
          <cell r="Q105">
            <v>1.77</v>
          </cell>
          <cell r="R105">
            <v>1.74</v>
          </cell>
          <cell r="W105">
            <v>1</v>
          </cell>
          <cell r="AY105" t="str">
            <v>総抜</v>
          </cell>
          <cell r="AZ105">
            <v>104800</v>
          </cell>
          <cell r="BA105" t="str">
            <v>ﾊﾞｰﾘﾝｸﾞ</v>
          </cell>
          <cell r="BB105">
            <v>118200</v>
          </cell>
          <cell r="BC105" t="str">
            <v>ﾀﾞﾎﾞ</v>
          </cell>
          <cell r="BD105">
            <v>150600</v>
          </cell>
          <cell r="BE105" t="str">
            <v>1曲</v>
          </cell>
          <cell r="BF105">
            <v>116500</v>
          </cell>
          <cell r="BG105" t="str">
            <v>2曲</v>
          </cell>
          <cell r="BH105">
            <v>115400</v>
          </cell>
        </row>
        <row r="106">
          <cell r="B106" t="str">
            <v>KD02165-Y445</v>
          </cell>
          <cell r="C106" t="str">
            <v>00</v>
          </cell>
          <cell r="D106" t="str">
            <v>01</v>
          </cell>
          <cell r="E106" t="str">
            <v>L</v>
          </cell>
          <cell r="F106">
            <v>7</v>
          </cell>
          <cell r="G106">
            <v>7</v>
          </cell>
          <cell r="AK106">
            <v>0.75</v>
          </cell>
          <cell r="AL106">
            <v>0.54</v>
          </cell>
        </row>
        <row r="107">
          <cell r="B107" t="str">
            <v>KD02165-Y485</v>
          </cell>
          <cell r="C107" t="str">
            <v>00</v>
          </cell>
          <cell r="D107" t="str">
            <v>01</v>
          </cell>
          <cell r="E107" t="str">
            <v>P</v>
          </cell>
          <cell r="F107">
            <v>9</v>
          </cell>
          <cell r="G107">
            <v>13</v>
          </cell>
          <cell r="Q107">
            <v>4.3600000000000003</v>
          </cell>
          <cell r="R107">
            <v>1.76</v>
          </cell>
          <cell r="W107">
            <v>2</v>
          </cell>
          <cell r="AY107" t="str">
            <v>総抜</v>
          </cell>
          <cell r="AZ107">
            <v>160300</v>
          </cell>
          <cell r="BA107" t="str">
            <v>孔ﾊﾞｰﾘﾝｸﾞ</v>
          </cell>
          <cell r="BB107">
            <v>305400</v>
          </cell>
          <cell r="BC107" t="str">
            <v>1曲</v>
          </cell>
          <cell r="BD107">
            <v>111100</v>
          </cell>
          <cell r="BE107" t="str">
            <v>2曲</v>
          </cell>
          <cell r="BF107">
            <v>146500</v>
          </cell>
          <cell r="BG107" t="str">
            <v>3曲</v>
          </cell>
          <cell r="BH107">
            <v>134600</v>
          </cell>
          <cell r="DG107" t="str">
            <v>ランクＡ</v>
          </cell>
        </row>
        <row r="108">
          <cell r="B108" t="str">
            <v>KD02165-Y493</v>
          </cell>
          <cell r="C108" t="str">
            <v>00</v>
          </cell>
          <cell r="D108" t="str">
            <v>01</v>
          </cell>
          <cell r="E108" t="str">
            <v>P</v>
          </cell>
          <cell r="F108">
            <v>13</v>
          </cell>
          <cell r="G108">
            <v>16</v>
          </cell>
          <cell r="Q108">
            <v>2</v>
          </cell>
          <cell r="R108">
            <v>2.75</v>
          </cell>
          <cell r="W108">
            <v>0.5</v>
          </cell>
          <cell r="AY108" t="str">
            <v>総抜</v>
          </cell>
          <cell r="AZ108">
            <v>238100</v>
          </cell>
          <cell r="BA108" t="str">
            <v>孔抜</v>
          </cell>
          <cell r="BB108">
            <v>234900</v>
          </cell>
          <cell r="BC108" t="str">
            <v>1曲</v>
          </cell>
          <cell r="BD108">
            <v>270500</v>
          </cell>
          <cell r="BE108" t="str">
            <v>2曲</v>
          </cell>
          <cell r="BF108">
            <v>192500</v>
          </cell>
          <cell r="BG108" t="str">
            <v>3曲</v>
          </cell>
          <cell r="BH108">
            <v>182900</v>
          </cell>
          <cell r="BI108" t="str">
            <v>4曲</v>
          </cell>
          <cell r="BJ108">
            <v>182900</v>
          </cell>
          <cell r="BK108" t="str">
            <v>5曲</v>
          </cell>
          <cell r="BL108">
            <v>172000</v>
          </cell>
          <cell r="BM108" t="str">
            <v>6曲</v>
          </cell>
          <cell r="BN108">
            <v>172000</v>
          </cell>
          <cell r="DG108" t="str">
            <v>ランクＡ</v>
          </cell>
        </row>
        <row r="109">
          <cell r="B109" t="str">
            <v>KD02165-Y526</v>
          </cell>
          <cell r="C109" t="str">
            <v>00</v>
          </cell>
          <cell r="D109" t="str">
            <v>01</v>
          </cell>
          <cell r="E109" t="str">
            <v>P</v>
          </cell>
          <cell r="F109">
            <v>20</v>
          </cell>
          <cell r="G109">
            <v>24</v>
          </cell>
          <cell r="Q109">
            <v>2</v>
          </cell>
          <cell r="R109">
            <v>2.35</v>
          </cell>
          <cell r="W109">
            <v>1</v>
          </cell>
          <cell r="AY109" t="str">
            <v>総抜</v>
          </cell>
          <cell r="AZ109">
            <v>260267</v>
          </cell>
          <cell r="BA109" t="str">
            <v>1曲</v>
          </cell>
          <cell r="BB109">
            <v>293700</v>
          </cell>
          <cell r="BC109" t="str">
            <v>2曲</v>
          </cell>
          <cell r="BD109">
            <v>343800</v>
          </cell>
          <cell r="BE109" t="str">
            <v>3曲</v>
          </cell>
          <cell r="BF109">
            <v>160900</v>
          </cell>
          <cell r="BG109" t="str">
            <v>4曲</v>
          </cell>
          <cell r="BH109">
            <v>149900</v>
          </cell>
          <cell r="BI109" t="str">
            <v>5曲</v>
          </cell>
          <cell r="BJ109">
            <v>149900</v>
          </cell>
        </row>
        <row r="110">
          <cell r="B110" t="str">
            <v>KD02165-Y528</v>
          </cell>
          <cell r="C110" t="str">
            <v>00</v>
          </cell>
          <cell r="D110" t="str">
            <v>01</v>
          </cell>
          <cell r="E110" t="str">
            <v>P</v>
          </cell>
          <cell r="F110">
            <v>7</v>
          </cell>
          <cell r="G110">
            <v>11</v>
          </cell>
          <cell r="Q110">
            <v>0.81</v>
          </cell>
          <cell r="R110">
            <v>0.93</v>
          </cell>
          <cell r="W110">
            <v>0.3</v>
          </cell>
          <cell r="AY110" t="str">
            <v>総抜</v>
          </cell>
          <cell r="AZ110">
            <v>146900</v>
          </cell>
          <cell r="BA110" t="str">
            <v>1曲</v>
          </cell>
          <cell r="BB110">
            <v>107300</v>
          </cell>
          <cell r="BC110" t="str">
            <v>2曲</v>
          </cell>
          <cell r="BD110">
            <v>107300</v>
          </cell>
          <cell r="DG110" t="str">
            <v>ランクＡ</v>
          </cell>
        </row>
        <row r="111">
          <cell r="B111" t="str">
            <v>KD02165-Y581</v>
          </cell>
          <cell r="C111" t="str">
            <v>00</v>
          </cell>
          <cell r="D111" t="str">
            <v>01</v>
          </cell>
          <cell r="E111" t="str">
            <v>P</v>
          </cell>
          <cell r="F111">
            <v>311</v>
          </cell>
          <cell r="G111">
            <v>466</v>
          </cell>
          <cell r="S111">
            <v>5.13</v>
          </cell>
          <cell r="T111">
            <v>3.37</v>
          </cell>
          <cell r="W111">
            <v>2</v>
          </cell>
          <cell r="AY111" t="str">
            <v>総抜</v>
          </cell>
          <cell r="AZ111">
            <v>932736.1</v>
          </cell>
          <cell r="BA111" t="str">
            <v>ﾊﾞｰﾘﾝｸﾞ</v>
          </cell>
          <cell r="BB111">
            <v>631269.1</v>
          </cell>
          <cell r="BC111" t="str">
            <v>1曲</v>
          </cell>
          <cell r="BD111">
            <v>506799.9</v>
          </cell>
          <cell r="BE111" t="str">
            <v>2曲</v>
          </cell>
          <cell r="BF111">
            <v>506799.9</v>
          </cell>
          <cell r="DG111" t="str">
            <v>ランクＡ</v>
          </cell>
        </row>
        <row r="112">
          <cell r="B112" t="str">
            <v>KD02165-Y582</v>
          </cell>
          <cell r="C112" t="str">
            <v>00</v>
          </cell>
          <cell r="D112" t="str">
            <v>01</v>
          </cell>
          <cell r="E112" t="str">
            <v>P</v>
          </cell>
          <cell r="F112">
            <v>32</v>
          </cell>
          <cell r="G112">
            <v>44</v>
          </cell>
          <cell r="Q112">
            <v>2.08</v>
          </cell>
          <cell r="R112">
            <v>1.66</v>
          </cell>
          <cell r="W112">
            <v>1</v>
          </cell>
          <cell r="AY112" t="str">
            <v>総抜</v>
          </cell>
          <cell r="AZ112">
            <v>483233</v>
          </cell>
          <cell r="BA112" t="str">
            <v>ﾊﾞｰﾘﾝｸﾞ</v>
          </cell>
          <cell r="BB112">
            <v>326100</v>
          </cell>
          <cell r="BC112" t="str">
            <v>1曲</v>
          </cell>
          <cell r="BD112">
            <v>263900</v>
          </cell>
          <cell r="BE112" t="str">
            <v>2曲</v>
          </cell>
          <cell r="BF112">
            <v>263900</v>
          </cell>
        </row>
        <row r="113">
          <cell r="B113" t="str">
            <v>KD02165-Y584</v>
          </cell>
          <cell r="C113" t="str">
            <v>00</v>
          </cell>
          <cell r="D113" t="str">
            <v>01</v>
          </cell>
          <cell r="E113" t="str">
            <v>P</v>
          </cell>
          <cell r="F113">
            <v>74</v>
          </cell>
          <cell r="G113">
            <v>93</v>
          </cell>
          <cell r="S113">
            <v>4.66</v>
          </cell>
          <cell r="T113">
            <v>4.8899999999999997</v>
          </cell>
          <cell r="W113">
            <v>1.6</v>
          </cell>
          <cell r="AY113" t="str">
            <v>総抜</v>
          </cell>
          <cell r="AZ113">
            <v>340867</v>
          </cell>
          <cell r="BA113" t="str">
            <v>絞り</v>
          </cell>
          <cell r="BB113">
            <v>367561</v>
          </cell>
          <cell r="BC113" t="str">
            <v>ﾊﾞｰﾘﾝｸﾞ</v>
          </cell>
          <cell r="BD113">
            <v>311900</v>
          </cell>
          <cell r="BE113" t="str">
            <v>孔抜1</v>
          </cell>
          <cell r="BF113">
            <v>543900</v>
          </cell>
          <cell r="BG113" t="str">
            <v>孔抜2</v>
          </cell>
          <cell r="BH113">
            <v>295500</v>
          </cell>
          <cell r="BI113" t="str">
            <v>1曲</v>
          </cell>
          <cell r="BJ113">
            <v>263100</v>
          </cell>
          <cell r="BK113" t="str">
            <v>2曲</v>
          </cell>
          <cell r="BL113">
            <v>307500</v>
          </cell>
          <cell r="BM113" t="str">
            <v>3曲</v>
          </cell>
          <cell r="BN113">
            <v>247500</v>
          </cell>
          <cell r="BO113" t="str">
            <v>4曲</v>
          </cell>
          <cell r="BP113">
            <v>228200</v>
          </cell>
          <cell r="BQ113" t="str">
            <v>5曲</v>
          </cell>
          <cell r="BR113">
            <v>228200</v>
          </cell>
          <cell r="DG113" t="str">
            <v>ｶｼﾒ後曲げ</v>
          </cell>
        </row>
        <row r="114">
          <cell r="B114" t="str">
            <v>KD02165-Y585</v>
          </cell>
          <cell r="C114" t="str">
            <v>00</v>
          </cell>
          <cell r="D114" t="str">
            <v>01</v>
          </cell>
          <cell r="E114" t="str">
            <v>L</v>
          </cell>
          <cell r="F114">
            <v>2</v>
          </cell>
          <cell r="G114">
            <v>2</v>
          </cell>
          <cell r="AK114">
            <v>0.61</v>
          </cell>
          <cell r="AL114">
            <v>0.54</v>
          </cell>
        </row>
        <row r="115">
          <cell r="B115" t="str">
            <v>KD02166-E011</v>
          </cell>
          <cell r="C115" t="str">
            <v>00</v>
          </cell>
          <cell r="D115" t="str">
            <v>11</v>
          </cell>
          <cell r="E115" t="str">
            <v>AS</v>
          </cell>
          <cell r="Q115">
            <v>5.37</v>
          </cell>
          <cell r="R115">
            <v>0.44</v>
          </cell>
          <cell r="DG115" t="str">
            <v>ｶｼﾒ後曲げ</v>
          </cell>
        </row>
        <row r="116">
          <cell r="B116" t="str">
            <v>KD02166-E015</v>
          </cell>
          <cell r="C116" t="str">
            <v>00</v>
          </cell>
          <cell r="D116" t="str">
            <v>09</v>
          </cell>
          <cell r="E116" t="str">
            <v>AS</v>
          </cell>
          <cell r="Q116">
            <v>3.66</v>
          </cell>
          <cell r="R116">
            <v>0.2</v>
          </cell>
          <cell r="DG116" t="str">
            <v>09版）ｶｼﾒ×2削除</v>
          </cell>
        </row>
        <row r="117">
          <cell r="B117" t="str">
            <v>KD02166-E030</v>
          </cell>
          <cell r="C117" t="str">
            <v>00</v>
          </cell>
          <cell r="D117" t="str">
            <v>10</v>
          </cell>
          <cell r="E117" t="str">
            <v>AS</v>
          </cell>
          <cell r="Q117">
            <v>2.12</v>
          </cell>
          <cell r="R117">
            <v>0.44</v>
          </cell>
        </row>
        <row r="118">
          <cell r="B118" t="str">
            <v>KD02166-E040</v>
          </cell>
          <cell r="C118" t="str">
            <v>00</v>
          </cell>
          <cell r="D118" t="str">
            <v>15</v>
          </cell>
          <cell r="E118" t="str">
            <v>AS</v>
          </cell>
          <cell r="Q118">
            <v>5.04</v>
          </cell>
          <cell r="R118">
            <v>0.74</v>
          </cell>
        </row>
        <row r="119">
          <cell r="B119" t="str">
            <v>KD02166-E047</v>
          </cell>
          <cell r="C119" t="str">
            <v>00</v>
          </cell>
          <cell r="D119" t="str">
            <v>12</v>
          </cell>
          <cell r="E119" t="str">
            <v>AS</v>
          </cell>
          <cell r="Q119">
            <v>2.71</v>
          </cell>
          <cell r="R119">
            <v>0.26</v>
          </cell>
        </row>
        <row r="120">
          <cell r="B120" t="str">
            <v>KD02166-E124</v>
          </cell>
          <cell r="C120" t="str">
            <v>00</v>
          </cell>
          <cell r="D120" t="str">
            <v>03</v>
          </cell>
          <cell r="E120" t="str">
            <v>AS</v>
          </cell>
          <cell r="Q120">
            <v>5</v>
          </cell>
          <cell r="R120">
            <v>0.2</v>
          </cell>
          <cell r="AY120" t="str">
            <v>？？？</v>
          </cell>
          <cell r="AZ120">
            <v>200000</v>
          </cell>
          <cell r="DG120" t="str">
            <v>03版）パーツフォロー改版。治具費=200千円</v>
          </cell>
        </row>
        <row r="121">
          <cell r="B121" t="str">
            <v>KD02166-E125</v>
          </cell>
          <cell r="C121" t="str">
            <v>00</v>
          </cell>
          <cell r="D121" t="str">
            <v>07</v>
          </cell>
          <cell r="E121" t="str">
            <v>AS</v>
          </cell>
          <cell r="Q121">
            <v>5.8</v>
          </cell>
          <cell r="R121">
            <v>0.26</v>
          </cell>
          <cell r="AY121" t="str">
            <v>？？？</v>
          </cell>
          <cell r="AZ121">
            <v>200000</v>
          </cell>
          <cell r="DG121" t="str">
            <v>07版）パーツフォロー改版。治具費=200千円</v>
          </cell>
        </row>
        <row r="122">
          <cell r="B122" t="str">
            <v>KD02166-E150</v>
          </cell>
          <cell r="C122" t="str">
            <v>00</v>
          </cell>
          <cell r="D122" t="str">
            <v>06</v>
          </cell>
          <cell r="E122" t="str">
            <v>AS</v>
          </cell>
          <cell r="Q122">
            <v>1.55</v>
          </cell>
          <cell r="R122">
            <v>0.11</v>
          </cell>
        </row>
        <row r="123">
          <cell r="B123" t="str">
            <v>KD02166-E156</v>
          </cell>
          <cell r="C123" t="str">
            <v>00</v>
          </cell>
          <cell r="D123" t="str">
            <v>09</v>
          </cell>
          <cell r="E123" t="str">
            <v>AS</v>
          </cell>
          <cell r="Q123">
            <v>3.27</v>
          </cell>
          <cell r="R123">
            <v>1.07</v>
          </cell>
        </row>
        <row r="124">
          <cell r="B124" t="str">
            <v>KD02166-E159</v>
          </cell>
          <cell r="C124" t="str">
            <v>00</v>
          </cell>
          <cell r="D124" t="str">
            <v>05</v>
          </cell>
          <cell r="E124" t="str">
            <v>AS</v>
          </cell>
          <cell r="Q124">
            <v>1.69</v>
          </cell>
          <cell r="R124">
            <v>0.6</v>
          </cell>
        </row>
        <row r="125">
          <cell r="B125" t="str">
            <v>KD02166-E183</v>
          </cell>
          <cell r="C125" t="str">
            <v>00</v>
          </cell>
          <cell r="D125" t="str">
            <v>05</v>
          </cell>
          <cell r="E125" t="str">
            <v>AS</v>
          </cell>
          <cell r="Q125">
            <v>0.25</v>
          </cell>
          <cell r="R125">
            <v>0.1</v>
          </cell>
          <cell r="DG125" t="str">
            <v>05版）パーツフォロー改版</v>
          </cell>
        </row>
        <row r="126">
          <cell r="B126" t="str">
            <v>KD02166-E190</v>
          </cell>
          <cell r="C126" t="str">
            <v>00</v>
          </cell>
          <cell r="D126" t="str">
            <v>12</v>
          </cell>
          <cell r="E126" t="str">
            <v>AS</v>
          </cell>
          <cell r="Q126">
            <v>2.54</v>
          </cell>
          <cell r="R126">
            <v>0.4</v>
          </cell>
        </row>
        <row r="127">
          <cell r="B127" t="str">
            <v>KD02166-E211</v>
          </cell>
          <cell r="C127" t="str">
            <v>00</v>
          </cell>
          <cell r="D127" t="str">
            <v>04</v>
          </cell>
          <cell r="E127" t="str">
            <v>AS</v>
          </cell>
          <cell r="Q127">
            <v>0.49</v>
          </cell>
          <cell r="R127">
            <v>0.2</v>
          </cell>
        </row>
        <row r="128">
          <cell r="B128" t="str">
            <v>KD02166-E213</v>
          </cell>
          <cell r="C128" t="str">
            <v>00</v>
          </cell>
          <cell r="D128" t="str">
            <v>02</v>
          </cell>
          <cell r="E128" t="str">
            <v>AS</v>
          </cell>
          <cell r="Q128">
            <v>0.49</v>
          </cell>
          <cell r="R128">
            <v>0.2</v>
          </cell>
        </row>
        <row r="129">
          <cell r="B129" t="str">
            <v>KD02166-E215</v>
          </cell>
          <cell r="C129" t="str">
            <v>00</v>
          </cell>
          <cell r="D129" t="str">
            <v>04</v>
          </cell>
          <cell r="E129" t="str">
            <v>AS</v>
          </cell>
          <cell r="Q129">
            <v>0.49</v>
          </cell>
          <cell r="R129">
            <v>0.2</v>
          </cell>
        </row>
        <row r="130">
          <cell r="B130" t="str">
            <v>KD02166-E217</v>
          </cell>
          <cell r="C130" t="str">
            <v>00</v>
          </cell>
          <cell r="D130" t="str">
            <v>02</v>
          </cell>
          <cell r="E130" t="str">
            <v>AS</v>
          </cell>
          <cell r="Q130">
            <v>0.49</v>
          </cell>
          <cell r="R130">
            <v>0.2</v>
          </cell>
        </row>
        <row r="131">
          <cell r="B131" t="str">
            <v>KD02166-E220</v>
          </cell>
          <cell r="C131" t="str">
            <v>00</v>
          </cell>
          <cell r="D131" t="str">
            <v>04</v>
          </cell>
          <cell r="E131" t="str">
            <v>AS</v>
          </cell>
          <cell r="Q131">
            <v>1.39</v>
          </cell>
          <cell r="R131">
            <v>0.11</v>
          </cell>
        </row>
        <row r="132">
          <cell r="B132" t="str">
            <v>KD02166-E225</v>
          </cell>
          <cell r="C132" t="str">
            <v>00</v>
          </cell>
          <cell r="D132" t="str">
            <v>03</v>
          </cell>
          <cell r="E132" t="str">
            <v>AS</v>
          </cell>
          <cell r="Q132">
            <v>0.77</v>
          </cell>
          <cell r="R132">
            <v>0.11</v>
          </cell>
        </row>
        <row r="133">
          <cell r="B133" t="str">
            <v>KD02166-E260</v>
          </cell>
          <cell r="C133" t="str">
            <v>00</v>
          </cell>
          <cell r="D133" t="str">
            <v>05</v>
          </cell>
          <cell r="E133" t="str">
            <v>AS</v>
          </cell>
          <cell r="Q133">
            <v>0.25</v>
          </cell>
          <cell r="R133">
            <v>0.1</v>
          </cell>
        </row>
        <row r="134">
          <cell r="B134" t="str">
            <v>KD02166-E311</v>
          </cell>
          <cell r="C134" t="str">
            <v>00</v>
          </cell>
          <cell r="D134" t="str">
            <v>03</v>
          </cell>
          <cell r="E134" t="str">
            <v>AS</v>
          </cell>
          <cell r="Q134">
            <v>0.49</v>
          </cell>
          <cell r="R134">
            <v>0.2</v>
          </cell>
        </row>
        <row r="135">
          <cell r="B135" t="str">
            <v>KD02166-E313</v>
          </cell>
          <cell r="C135" t="str">
            <v>00</v>
          </cell>
          <cell r="D135" t="str">
            <v>03</v>
          </cell>
          <cell r="E135" t="str">
            <v>AS</v>
          </cell>
          <cell r="Q135">
            <v>0.49</v>
          </cell>
          <cell r="R135">
            <v>0.2</v>
          </cell>
        </row>
        <row r="136">
          <cell r="B136" t="str">
            <v>KD02166-E315</v>
          </cell>
          <cell r="C136" t="str">
            <v>00</v>
          </cell>
          <cell r="D136" t="str">
            <v>03</v>
          </cell>
          <cell r="E136" t="str">
            <v>AS</v>
          </cell>
          <cell r="Q136">
            <v>0.49</v>
          </cell>
          <cell r="R136">
            <v>0.2</v>
          </cell>
        </row>
        <row r="137">
          <cell r="B137" t="str">
            <v>KD02166-E317</v>
          </cell>
          <cell r="C137" t="str">
            <v>00</v>
          </cell>
          <cell r="D137" t="str">
            <v>03</v>
          </cell>
          <cell r="E137" t="str">
            <v>AS</v>
          </cell>
          <cell r="Q137">
            <v>0.49</v>
          </cell>
          <cell r="R137">
            <v>0.2</v>
          </cell>
        </row>
        <row r="138">
          <cell r="B138" t="str">
            <v>KD02166-E320</v>
          </cell>
          <cell r="C138" t="str">
            <v>00</v>
          </cell>
          <cell r="D138" t="str">
            <v>06</v>
          </cell>
          <cell r="E138" t="str">
            <v>AS</v>
          </cell>
          <cell r="Q138">
            <v>1.23</v>
          </cell>
          <cell r="R138">
            <v>0.11</v>
          </cell>
        </row>
        <row r="139">
          <cell r="B139" t="str">
            <v>KD02166-E322</v>
          </cell>
          <cell r="C139" t="str">
            <v>00</v>
          </cell>
          <cell r="D139" t="str">
            <v>01</v>
          </cell>
          <cell r="E139" t="str">
            <v>AS</v>
          </cell>
          <cell r="Q139">
            <v>0.66</v>
          </cell>
          <cell r="R139">
            <v>0.14000000000000001</v>
          </cell>
        </row>
        <row r="140">
          <cell r="B140" t="str">
            <v>KD02166-E411</v>
          </cell>
          <cell r="C140" t="str">
            <v>00</v>
          </cell>
          <cell r="D140" t="str">
            <v>12</v>
          </cell>
          <cell r="E140" t="str">
            <v>AS</v>
          </cell>
          <cell r="Q140">
            <v>2.41</v>
          </cell>
          <cell r="R140">
            <v>0.34</v>
          </cell>
          <cell r="DG140" t="str">
            <v>ｶｼﾒ後曲</v>
          </cell>
        </row>
        <row r="141">
          <cell r="B141" t="str">
            <v>KD02166-E415</v>
          </cell>
          <cell r="C141" t="str">
            <v>00</v>
          </cell>
          <cell r="D141" t="str">
            <v>13</v>
          </cell>
          <cell r="E141" t="str">
            <v>AS</v>
          </cell>
          <cell r="Q141">
            <v>4.55</v>
          </cell>
          <cell r="R141">
            <v>0.6</v>
          </cell>
        </row>
        <row r="142">
          <cell r="B142" t="str">
            <v>KD02166-E420</v>
          </cell>
          <cell r="C142" t="str">
            <v>00</v>
          </cell>
          <cell r="D142" t="str">
            <v>03</v>
          </cell>
          <cell r="E142" t="str">
            <v>AS</v>
          </cell>
          <cell r="Q142">
            <v>0.5</v>
          </cell>
          <cell r="R142">
            <v>0.1</v>
          </cell>
        </row>
        <row r="143">
          <cell r="B143" t="str">
            <v>KD02166-E423</v>
          </cell>
          <cell r="C143" t="str">
            <v>00</v>
          </cell>
          <cell r="D143" t="str">
            <v>03</v>
          </cell>
          <cell r="E143" t="str">
            <v>MO</v>
          </cell>
          <cell r="F143">
            <v>4</v>
          </cell>
          <cell r="G143">
            <v>4</v>
          </cell>
          <cell r="H143">
            <v>884</v>
          </cell>
          <cell r="AM143">
            <v>50</v>
          </cell>
          <cell r="AN143">
            <v>30.5</v>
          </cell>
          <cell r="AO143">
            <v>0.85</v>
          </cell>
          <cell r="AP143">
            <v>6</v>
          </cell>
        </row>
        <row r="144">
          <cell r="B144" t="str">
            <v>KD02166-E430</v>
          </cell>
          <cell r="C144" t="str">
            <v>00</v>
          </cell>
          <cell r="D144" t="str">
            <v>06</v>
          </cell>
          <cell r="E144" t="str">
            <v>AS</v>
          </cell>
          <cell r="Q144">
            <v>0.83</v>
          </cell>
          <cell r="R144">
            <v>0.14000000000000001</v>
          </cell>
        </row>
        <row r="145">
          <cell r="B145" t="str">
            <v>KD02166-E440</v>
          </cell>
          <cell r="C145" t="str">
            <v>00</v>
          </cell>
          <cell r="D145" t="str">
            <v>18</v>
          </cell>
          <cell r="E145" t="str">
            <v>AS</v>
          </cell>
          <cell r="Q145">
            <v>5.1100000000000003</v>
          </cell>
          <cell r="R145">
            <v>0.6</v>
          </cell>
        </row>
        <row r="146">
          <cell r="B146" t="str">
            <v>KD02166-E450</v>
          </cell>
          <cell r="C146" t="str">
            <v>00</v>
          </cell>
          <cell r="D146" t="str">
            <v>05</v>
          </cell>
          <cell r="E146" t="str">
            <v>AS</v>
          </cell>
          <cell r="Q146">
            <v>1.55</v>
          </cell>
          <cell r="R146">
            <v>0.11</v>
          </cell>
        </row>
        <row r="147">
          <cell r="B147" t="str">
            <v>KD02166-E456</v>
          </cell>
          <cell r="C147" t="str">
            <v>00</v>
          </cell>
          <cell r="D147" t="str">
            <v>06</v>
          </cell>
          <cell r="E147" t="str">
            <v>AS</v>
          </cell>
          <cell r="Q147">
            <v>1.87</v>
          </cell>
          <cell r="R147">
            <v>0.68</v>
          </cell>
        </row>
        <row r="148">
          <cell r="B148" t="str">
            <v>KD02166-E459</v>
          </cell>
          <cell r="C148" t="str">
            <v>00</v>
          </cell>
          <cell r="D148" t="str">
            <v>08</v>
          </cell>
          <cell r="E148" t="str">
            <v>AS</v>
          </cell>
          <cell r="Q148">
            <v>0.84</v>
          </cell>
          <cell r="R148">
            <v>0.14000000000000001</v>
          </cell>
        </row>
        <row r="149">
          <cell r="B149" t="str">
            <v>KD02166-E465</v>
          </cell>
          <cell r="C149" t="str">
            <v>00</v>
          </cell>
          <cell r="D149" t="str">
            <v>01</v>
          </cell>
          <cell r="E149" t="str">
            <v>AS</v>
          </cell>
          <cell r="Q149">
            <v>1.79</v>
          </cell>
          <cell r="R149">
            <v>0.16</v>
          </cell>
          <cell r="DG149" t="str">
            <v>旧版E475</v>
          </cell>
        </row>
        <row r="150">
          <cell r="B150" t="str">
            <v>KD02166-E472</v>
          </cell>
          <cell r="C150" t="str">
            <v>00</v>
          </cell>
          <cell r="D150" t="str">
            <v>09</v>
          </cell>
          <cell r="E150" t="str">
            <v>AS</v>
          </cell>
          <cell r="Q150">
            <v>3.31</v>
          </cell>
          <cell r="R150">
            <v>0.36</v>
          </cell>
          <cell r="DG150" t="str">
            <v>09版）ダボ合わせ→位置合わせに変更</v>
          </cell>
        </row>
        <row r="151">
          <cell r="B151" t="str">
            <v>KD02166-E473</v>
          </cell>
          <cell r="C151" t="str">
            <v>00</v>
          </cell>
          <cell r="D151" t="str">
            <v>01</v>
          </cell>
          <cell r="E151" t="str">
            <v>AS</v>
          </cell>
          <cell r="Q151">
            <v>2.54</v>
          </cell>
          <cell r="R151">
            <v>0.4</v>
          </cell>
        </row>
        <row r="152">
          <cell r="B152" t="str">
            <v>KD02166-E480</v>
          </cell>
          <cell r="C152" t="str">
            <v>00</v>
          </cell>
          <cell r="D152" t="str">
            <v>05</v>
          </cell>
          <cell r="E152" t="str">
            <v>AS</v>
          </cell>
          <cell r="Q152">
            <v>0.25</v>
          </cell>
          <cell r="R152">
            <v>0.1</v>
          </cell>
        </row>
        <row r="153">
          <cell r="B153" t="str">
            <v>KD02166-Y011</v>
          </cell>
          <cell r="C153" t="str">
            <v>00</v>
          </cell>
          <cell r="D153" t="str">
            <v>11</v>
          </cell>
          <cell r="E153" t="str">
            <v>P</v>
          </cell>
          <cell r="F153">
            <v>61</v>
          </cell>
          <cell r="G153">
            <v>76</v>
          </cell>
          <cell r="S153">
            <v>19.010000000000002</v>
          </cell>
          <cell r="T153">
            <v>2.61</v>
          </cell>
          <cell r="W153">
            <v>1.6</v>
          </cell>
          <cell r="AY153" t="str">
            <v>総抜</v>
          </cell>
          <cell r="AZ153">
            <v>1129242.6000000001</v>
          </cell>
          <cell r="BA153" t="str">
            <v>ダボ</v>
          </cell>
          <cell r="BB153">
            <v>620509.6</v>
          </cell>
          <cell r="DG153" t="str">
            <v>ｶｼﾒ後曲げ。金型起工済みの為、型費は未</v>
          </cell>
        </row>
        <row r="154">
          <cell r="B154" t="str">
            <v>KD02166-Y012</v>
          </cell>
          <cell r="C154" t="str">
            <v>00</v>
          </cell>
          <cell r="D154" t="str">
            <v>05</v>
          </cell>
          <cell r="E154" t="str">
            <v>L</v>
          </cell>
          <cell r="F154">
            <v>5</v>
          </cell>
          <cell r="G154">
            <v>5</v>
          </cell>
          <cell r="AK154">
            <v>1.01</v>
          </cell>
          <cell r="AL154">
            <v>0.54</v>
          </cell>
          <cell r="DG154" t="str">
            <v>07.06.05材料費見直し。</v>
          </cell>
        </row>
        <row r="155">
          <cell r="B155" t="str">
            <v>KD02166-Y013</v>
          </cell>
          <cell r="C155" t="str">
            <v>00</v>
          </cell>
          <cell r="D155" t="str">
            <v>04</v>
          </cell>
          <cell r="E155" t="str">
            <v>L</v>
          </cell>
          <cell r="F155">
            <v>9</v>
          </cell>
          <cell r="G155">
            <v>9</v>
          </cell>
          <cell r="AK155">
            <v>1.17</v>
          </cell>
          <cell r="AL155">
            <v>0.54</v>
          </cell>
          <cell r="DG155" t="str">
            <v>07.06.05材料費見直し。</v>
          </cell>
        </row>
        <row r="156">
          <cell r="B156" t="str">
            <v>KD02166-Y014</v>
          </cell>
          <cell r="C156" t="str">
            <v>00</v>
          </cell>
          <cell r="D156" t="str">
            <v>04</v>
          </cell>
          <cell r="E156" t="str">
            <v>P</v>
          </cell>
          <cell r="F156">
            <v>7</v>
          </cell>
          <cell r="G156">
            <v>12</v>
          </cell>
          <cell r="Q156">
            <v>0.81</v>
          </cell>
          <cell r="R156">
            <v>0.93</v>
          </cell>
          <cell r="W156">
            <v>0.8</v>
          </cell>
          <cell r="AS156">
            <v>1.38</v>
          </cell>
          <cell r="AT156">
            <v>1.06</v>
          </cell>
          <cell r="AY156" t="str">
            <v>総抜</v>
          </cell>
          <cell r="AZ156">
            <v>104333.33</v>
          </cell>
          <cell r="BA156" t="str">
            <v>1曲</v>
          </cell>
          <cell r="BB156">
            <v>92900</v>
          </cell>
          <cell r="BC156" t="str">
            <v>2曲</v>
          </cell>
          <cell r="BD156">
            <v>92900</v>
          </cell>
        </row>
        <row r="157">
          <cell r="B157" t="str">
            <v>KD02166-Y015</v>
          </cell>
          <cell r="C157" t="str">
            <v>00</v>
          </cell>
          <cell r="D157" t="str">
            <v>08</v>
          </cell>
          <cell r="E157" t="str">
            <v>P</v>
          </cell>
          <cell r="F157">
            <v>67</v>
          </cell>
          <cell r="G157">
            <v>76</v>
          </cell>
          <cell r="S157">
            <v>19.440000000000001</v>
          </cell>
          <cell r="T157">
            <v>3.19</v>
          </cell>
          <cell r="W157">
            <v>1.6</v>
          </cell>
          <cell r="AY157" t="str">
            <v>総抜</v>
          </cell>
          <cell r="AZ157">
            <v>1125491.5</v>
          </cell>
          <cell r="BA157" t="str">
            <v>ﾀﾞﾎﾞ・ﾊﾞｰﾘﾝｸﾞ</v>
          </cell>
          <cell r="BB157">
            <v>705091.5</v>
          </cell>
          <cell r="DG157" t="str">
            <v>金型起工済みの為、型費は未</v>
          </cell>
        </row>
        <row r="158">
          <cell r="B158" t="str">
            <v>KD02166-Y017</v>
          </cell>
          <cell r="C158" t="str">
            <v>00</v>
          </cell>
          <cell r="D158" t="str">
            <v>02</v>
          </cell>
          <cell r="E158" t="str">
            <v>P</v>
          </cell>
          <cell r="F158">
            <v>2</v>
          </cell>
          <cell r="G158">
            <v>2</v>
          </cell>
          <cell r="Q158">
            <v>0.36</v>
          </cell>
          <cell r="R158">
            <v>0.66</v>
          </cell>
          <cell r="W158">
            <v>1</v>
          </cell>
          <cell r="AY158" t="str">
            <v>総抜</v>
          </cell>
          <cell r="AZ158">
            <v>112233.33</v>
          </cell>
          <cell r="BA158" t="str">
            <v>曲</v>
          </cell>
          <cell r="BB158">
            <v>95200</v>
          </cell>
        </row>
        <row r="159">
          <cell r="B159" t="str">
            <v>KD02166-Y020</v>
          </cell>
          <cell r="C159" t="str">
            <v>00</v>
          </cell>
          <cell r="D159" t="str">
            <v>02</v>
          </cell>
          <cell r="E159" t="str">
            <v>P</v>
          </cell>
          <cell r="F159">
            <v>1</v>
          </cell>
          <cell r="G159">
            <v>2</v>
          </cell>
          <cell r="Q159">
            <v>0.24</v>
          </cell>
          <cell r="R159">
            <v>0.39</v>
          </cell>
          <cell r="W159">
            <v>1</v>
          </cell>
          <cell r="AY159" t="str">
            <v>総抜</v>
          </cell>
          <cell r="AZ159">
            <v>81933.33</v>
          </cell>
        </row>
        <row r="160">
          <cell r="B160" t="str">
            <v>KD02166-Y023</v>
          </cell>
          <cell r="C160" t="str">
            <v>00</v>
          </cell>
          <cell r="D160" t="str">
            <v>04</v>
          </cell>
          <cell r="E160" t="str">
            <v>P</v>
          </cell>
          <cell r="F160">
            <v>4</v>
          </cell>
          <cell r="G160">
            <v>6</v>
          </cell>
          <cell r="Q160">
            <v>2.08</v>
          </cell>
          <cell r="R160">
            <v>2</v>
          </cell>
          <cell r="W160">
            <v>1</v>
          </cell>
          <cell r="AY160" t="str">
            <v>総抜</v>
          </cell>
          <cell r="AZ160">
            <v>119967</v>
          </cell>
          <cell r="BA160" t="str">
            <v>1曲</v>
          </cell>
          <cell r="BB160">
            <v>147200</v>
          </cell>
          <cell r="BC160" t="str">
            <v>2曲</v>
          </cell>
          <cell r="BD160">
            <v>102100</v>
          </cell>
          <cell r="BE160" t="str">
            <v>3曲</v>
          </cell>
          <cell r="BF160">
            <v>108700</v>
          </cell>
          <cell r="BG160" t="str">
            <v>4曲</v>
          </cell>
          <cell r="BH160">
            <v>116600</v>
          </cell>
          <cell r="BI160" t="str">
            <v>孔抜</v>
          </cell>
          <cell r="BJ160">
            <v>115700</v>
          </cell>
          <cell r="DG160" t="str">
            <v>06.10.26 金型起工予定（再見積）　07.03.19製技依頼により2曲変更/型費見直し無し</v>
          </cell>
        </row>
        <row r="161">
          <cell r="B161" t="str">
            <v>KD02166-Y030</v>
          </cell>
          <cell r="C161" t="str">
            <v>00</v>
          </cell>
          <cell r="D161" t="str">
            <v>14</v>
          </cell>
          <cell r="E161" t="str">
            <v>P</v>
          </cell>
          <cell r="F161">
            <v>52</v>
          </cell>
          <cell r="G161">
            <v>65</v>
          </cell>
          <cell r="I161" t="str">
            <v>P-ME</v>
          </cell>
          <cell r="J161">
            <v>15</v>
          </cell>
          <cell r="S161">
            <v>4.72</v>
          </cell>
          <cell r="T161">
            <v>2.23</v>
          </cell>
          <cell r="W161">
            <v>1.6</v>
          </cell>
          <cell r="AY161" t="str">
            <v>総抜</v>
          </cell>
          <cell r="AZ161">
            <v>656566.67000000004</v>
          </cell>
          <cell r="BA161" t="str">
            <v>ﾀﾞﾎﾞ</v>
          </cell>
          <cell r="BB161">
            <v>311300</v>
          </cell>
          <cell r="BC161" t="str">
            <v>1曲</v>
          </cell>
          <cell r="BD161">
            <v>300500</v>
          </cell>
          <cell r="BE161" t="str">
            <v>2曲</v>
          </cell>
          <cell r="BF161">
            <v>227100</v>
          </cell>
          <cell r="BG161" t="str">
            <v>3曲</v>
          </cell>
          <cell r="BH161">
            <v>236100</v>
          </cell>
        </row>
        <row r="162">
          <cell r="B162" t="str">
            <v>KD02166-Y032</v>
          </cell>
          <cell r="C162" t="str">
            <v>00</v>
          </cell>
          <cell r="D162" t="str">
            <v>05</v>
          </cell>
          <cell r="E162" t="str">
            <v>L</v>
          </cell>
          <cell r="F162">
            <v>3</v>
          </cell>
          <cell r="G162">
            <v>3</v>
          </cell>
          <cell r="AK162">
            <v>0.82</v>
          </cell>
          <cell r="AL162">
            <v>0.54</v>
          </cell>
        </row>
        <row r="163">
          <cell r="B163" t="str">
            <v>KD02166-Y033</v>
          </cell>
          <cell r="C163" t="str">
            <v>00</v>
          </cell>
          <cell r="D163" t="str">
            <v>04</v>
          </cell>
          <cell r="E163" t="str">
            <v>P</v>
          </cell>
          <cell r="F163">
            <v>9</v>
          </cell>
          <cell r="G163">
            <v>13</v>
          </cell>
          <cell r="Q163">
            <v>1.6</v>
          </cell>
          <cell r="R163">
            <v>1.43</v>
          </cell>
          <cell r="W163">
            <v>2</v>
          </cell>
          <cell r="AY163" t="str">
            <v>総抜</v>
          </cell>
          <cell r="AZ163">
            <v>182966.67</v>
          </cell>
          <cell r="BA163" t="str">
            <v>ダボ</v>
          </cell>
          <cell r="BB163">
            <v>129500</v>
          </cell>
          <cell r="BC163" t="str">
            <v>1曲</v>
          </cell>
          <cell r="BD163">
            <v>124300</v>
          </cell>
          <cell r="BE163" t="str">
            <v>2曲</v>
          </cell>
          <cell r="BF163">
            <v>119800</v>
          </cell>
        </row>
        <row r="164">
          <cell r="B164" t="str">
            <v>KD02166-Y034</v>
          </cell>
          <cell r="C164" t="str">
            <v>00</v>
          </cell>
          <cell r="D164" t="str">
            <v>03</v>
          </cell>
          <cell r="E164" t="str">
            <v>P</v>
          </cell>
          <cell r="F164">
            <v>1</v>
          </cell>
          <cell r="G164">
            <v>2</v>
          </cell>
          <cell r="Q164">
            <v>0.81</v>
          </cell>
          <cell r="R164">
            <v>1.1599999999999999</v>
          </cell>
          <cell r="W164">
            <v>1.6</v>
          </cell>
          <cell r="AY164" t="str">
            <v>総抜</v>
          </cell>
          <cell r="AZ164">
            <v>94127</v>
          </cell>
          <cell r="BA164" t="str">
            <v>ﾀﾞﾎﾞ</v>
          </cell>
          <cell r="BB164">
            <v>103900</v>
          </cell>
          <cell r="BC164" t="str">
            <v>1曲</v>
          </cell>
          <cell r="BD164">
            <v>90400</v>
          </cell>
          <cell r="DG164" t="str">
            <v>03版 型改造。</v>
          </cell>
        </row>
        <row r="165">
          <cell r="B165" t="str">
            <v>KD02166-Y035</v>
          </cell>
          <cell r="C165" t="str">
            <v>00</v>
          </cell>
          <cell r="D165" t="str">
            <v>05</v>
          </cell>
          <cell r="E165" t="str">
            <v>P</v>
          </cell>
          <cell r="F165">
            <v>5</v>
          </cell>
          <cell r="G165">
            <v>6</v>
          </cell>
          <cell r="Q165">
            <v>0.69</v>
          </cell>
          <cell r="R165">
            <v>0.99</v>
          </cell>
          <cell r="W165">
            <v>2</v>
          </cell>
          <cell r="AY165" t="str">
            <v>総抜</v>
          </cell>
          <cell r="AZ165">
            <v>127900</v>
          </cell>
          <cell r="BA165" t="str">
            <v>1曲</v>
          </cell>
          <cell r="BB165">
            <v>94800</v>
          </cell>
          <cell r="BC165" t="str">
            <v>2曲</v>
          </cell>
          <cell r="BD165">
            <v>101400</v>
          </cell>
        </row>
        <row r="166">
          <cell r="B166" t="str">
            <v>KD02166-Y037</v>
          </cell>
          <cell r="C166" t="str">
            <v>00</v>
          </cell>
          <cell r="D166" t="str">
            <v>04</v>
          </cell>
          <cell r="E166" t="str">
            <v>P</v>
          </cell>
          <cell r="F166">
            <v>7</v>
          </cell>
          <cell r="G166">
            <v>10</v>
          </cell>
          <cell r="Q166">
            <v>1.08</v>
          </cell>
          <cell r="R166">
            <v>1.03</v>
          </cell>
          <cell r="W166">
            <v>1</v>
          </cell>
          <cell r="AY166" t="str">
            <v>総抜</v>
          </cell>
          <cell r="AZ166">
            <v>138000</v>
          </cell>
          <cell r="BA166" t="str">
            <v>1曲</v>
          </cell>
          <cell r="BB166">
            <v>120700</v>
          </cell>
          <cell r="BC166" t="str">
            <v>2曲</v>
          </cell>
          <cell r="BD166">
            <v>109300</v>
          </cell>
          <cell r="DG166" t="str">
            <v>金型起工済みの為、型費は未</v>
          </cell>
        </row>
        <row r="167">
          <cell r="B167" t="str">
            <v>KD02166-Y039</v>
          </cell>
          <cell r="C167" t="str">
            <v>00</v>
          </cell>
          <cell r="D167" t="str">
            <v>04</v>
          </cell>
          <cell r="E167" t="str">
            <v>P</v>
          </cell>
          <cell r="F167">
            <v>1</v>
          </cell>
          <cell r="G167">
            <v>2</v>
          </cell>
          <cell r="Q167">
            <v>0.36</v>
          </cell>
          <cell r="R167">
            <v>0.66</v>
          </cell>
          <cell r="W167">
            <v>1</v>
          </cell>
          <cell r="AY167" t="str">
            <v>総抜</v>
          </cell>
          <cell r="AZ167">
            <v>111033.33</v>
          </cell>
          <cell r="BA167" t="str">
            <v>1曲</v>
          </cell>
          <cell r="BB167">
            <v>83800</v>
          </cell>
          <cell r="DG167" t="str">
            <v>型起工済の為型費は未</v>
          </cell>
        </row>
        <row r="168">
          <cell r="B168" t="str">
            <v>KD02166-Y040</v>
          </cell>
          <cell r="C168" t="str">
            <v>00</v>
          </cell>
          <cell r="D168" t="str">
            <v>10</v>
          </cell>
          <cell r="E168" t="str">
            <v>P</v>
          </cell>
          <cell r="F168">
            <v>33</v>
          </cell>
          <cell r="G168">
            <v>37</v>
          </cell>
          <cell r="I168" t="str">
            <v>P-ME</v>
          </cell>
          <cell r="J168">
            <v>15</v>
          </cell>
          <cell r="S168">
            <v>3.69</v>
          </cell>
          <cell r="T168">
            <v>3.45</v>
          </cell>
          <cell r="W168">
            <v>1.6</v>
          </cell>
          <cell r="AY168" t="str">
            <v>総抜</v>
          </cell>
          <cell r="AZ168">
            <v>769333</v>
          </cell>
          <cell r="BA168" t="str">
            <v>切欠</v>
          </cell>
          <cell r="BB168">
            <v>400700</v>
          </cell>
          <cell r="BC168" t="str">
            <v>1曲</v>
          </cell>
          <cell r="BD168">
            <v>207400</v>
          </cell>
          <cell r="BE168" t="str">
            <v>2曲</v>
          </cell>
          <cell r="BF168">
            <v>245200</v>
          </cell>
          <cell r="BG168" t="str">
            <v>3曲</v>
          </cell>
          <cell r="BH168">
            <v>349200</v>
          </cell>
          <cell r="BI168" t="str">
            <v>4曲</v>
          </cell>
          <cell r="BJ168">
            <v>229400</v>
          </cell>
          <cell r="BK168" t="str">
            <v>5曲</v>
          </cell>
          <cell r="BL168">
            <v>211600</v>
          </cell>
          <cell r="DG168" t="str">
            <v>10版 型改造。</v>
          </cell>
        </row>
        <row r="169">
          <cell r="B169" t="str">
            <v>KD02166-Y041</v>
          </cell>
          <cell r="C169" t="str">
            <v>00</v>
          </cell>
          <cell r="D169" t="str">
            <v>05</v>
          </cell>
          <cell r="E169" t="str">
            <v>P</v>
          </cell>
          <cell r="F169">
            <v>13</v>
          </cell>
          <cell r="G169">
            <v>14</v>
          </cell>
          <cell r="Q169">
            <v>0.72</v>
          </cell>
          <cell r="R169">
            <v>1.04</v>
          </cell>
          <cell r="W169">
            <v>2</v>
          </cell>
          <cell r="AY169" t="str">
            <v>総抜</v>
          </cell>
          <cell r="AZ169">
            <v>185066.67</v>
          </cell>
          <cell r="BA169" t="str">
            <v>ダボ</v>
          </cell>
          <cell r="BB169">
            <v>160200</v>
          </cell>
          <cell r="BC169" t="str">
            <v>1曲</v>
          </cell>
          <cell r="BD169">
            <v>197600</v>
          </cell>
        </row>
        <row r="170">
          <cell r="B170" t="str">
            <v>KD02166-Y042</v>
          </cell>
          <cell r="C170" t="str">
            <v>00</v>
          </cell>
          <cell r="D170" t="str">
            <v>08</v>
          </cell>
          <cell r="E170" t="str">
            <v>P</v>
          </cell>
          <cell r="F170">
            <v>16</v>
          </cell>
          <cell r="G170">
            <v>21</v>
          </cell>
          <cell r="Q170">
            <v>0.74</v>
          </cell>
          <cell r="R170">
            <v>0.86</v>
          </cell>
          <cell r="W170">
            <v>2</v>
          </cell>
          <cell r="AS170">
            <v>1.39</v>
          </cell>
          <cell r="AT170">
            <v>0.77</v>
          </cell>
          <cell r="AU170">
            <v>0.7</v>
          </cell>
          <cell r="AV170">
            <v>0.5</v>
          </cell>
          <cell r="AY170" t="str">
            <v>総抜</v>
          </cell>
          <cell r="AZ170">
            <v>211267</v>
          </cell>
          <cell r="BA170" t="str">
            <v>1曲</v>
          </cell>
          <cell r="BB170">
            <v>104000</v>
          </cell>
          <cell r="DG170" t="str">
            <v>08版）手作り見積。金型再見積(2/16 30t⇒60tに変更)</v>
          </cell>
        </row>
        <row r="171">
          <cell r="B171" t="str">
            <v>KD02166-Y043</v>
          </cell>
          <cell r="C171" t="str">
            <v>00</v>
          </cell>
          <cell r="D171" t="str">
            <v>06</v>
          </cell>
          <cell r="E171" t="str">
            <v>P</v>
          </cell>
          <cell r="F171">
            <v>16</v>
          </cell>
          <cell r="G171">
            <v>20</v>
          </cell>
          <cell r="Q171">
            <v>1.1299999999999999</v>
          </cell>
          <cell r="R171">
            <v>1.2</v>
          </cell>
          <cell r="W171">
            <v>0.5</v>
          </cell>
          <cell r="AS171">
            <v>2.04</v>
          </cell>
          <cell r="AT171">
            <v>1.1399999999999999</v>
          </cell>
          <cell r="AU171">
            <v>0.69</v>
          </cell>
          <cell r="AV171">
            <v>0.5</v>
          </cell>
          <cell r="AY171" t="str">
            <v>総抜</v>
          </cell>
          <cell r="AZ171">
            <v>128066.67</v>
          </cell>
          <cell r="BA171" t="str">
            <v>1曲</v>
          </cell>
          <cell r="BB171">
            <v>127300</v>
          </cell>
          <cell r="BC171" t="str">
            <v>2曲</v>
          </cell>
          <cell r="BD171">
            <v>127300</v>
          </cell>
          <cell r="BE171" t="str">
            <v>3曲</v>
          </cell>
          <cell r="BF171">
            <v>115900</v>
          </cell>
        </row>
        <row r="172">
          <cell r="B172" t="str">
            <v>KD02166-Y044</v>
          </cell>
          <cell r="C172" t="str">
            <v>00</v>
          </cell>
          <cell r="D172" t="str">
            <v>03</v>
          </cell>
          <cell r="E172" t="str">
            <v>P</v>
          </cell>
          <cell r="F172">
            <v>4</v>
          </cell>
          <cell r="G172">
            <v>6</v>
          </cell>
          <cell r="Q172">
            <v>0.62</v>
          </cell>
          <cell r="R172">
            <v>0.77</v>
          </cell>
          <cell r="W172">
            <v>1</v>
          </cell>
          <cell r="AY172" t="str">
            <v>総抜</v>
          </cell>
          <cell r="AZ172">
            <v>262433.33</v>
          </cell>
          <cell r="BA172" t="str">
            <v>1曲</v>
          </cell>
          <cell r="BB172">
            <v>220600</v>
          </cell>
        </row>
        <row r="173">
          <cell r="B173" t="str">
            <v>KD02166-Y045</v>
          </cell>
          <cell r="C173" t="str">
            <v>00</v>
          </cell>
          <cell r="D173" t="str">
            <v>05</v>
          </cell>
          <cell r="E173" t="str">
            <v>P</v>
          </cell>
          <cell r="F173">
            <v>2</v>
          </cell>
          <cell r="G173">
            <v>3</v>
          </cell>
          <cell r="Q173">
            <v>0.98</v>
          </cell>
          <cell r="R173">
            <v>0.95</v>
          </cell>
          <cell r="W173">
            <v>2</v>
          </cell>
          <cell r="AS173">
            <v>1.63</v>
          </cell>
          <cell r="AT173">
            <v>0.56999999999999995</v>
          </cell>
          <cell r="AU173">
            <v>0.49</v>
          </cell>
          <cell r="AV173">
            <v>0.5</v>
          </cell>
          <cell r="AY173" t="str">
            <v>総抜き</v>
          </cell>
          <cell r="AZ173">
            <v>97100</v>
          </cell>
          <cell r="BA173" t="str">
            <v>1曲げ</v>
          </cell>
          <cell r="BB173">
            <v>83800</v>
          </cell>
          <cell r="DG173" t="str">
            <v>金型起工済の為型費は未</v>
          </cell>
        </row>
        <row r="174">
          <cell r="B174" t="str">
            <v>KD02166-Y046</v>
          </cell>
          <cell r="C174" t="str">
            <v>00</v>
          </cell>
          <cell r="D174" t="str">
            <v>04</v>
          </cell>
          <cell r="E174" t="str">
            <v>P</v>
          </cell>
          <cell r="F174">
            <v>4</v>
          </cell>
          <cell r="G174">
            <v>4</v>
          </cell>
          <cell r="Q174">
            <v>0.48</v>
          </cell>
          <cell r="R174">
            <v>0.93</v>
          </cell>
          <cell r="W174">
            <v>0.8</v>
          </cell>
          <cell r="AY174" t="str">
            <v>総抜</v>
          </cell>
          <cell r="AZ174">
            <v>111500</v>
          </cell>
          <cell r="BA174" t="str">
            <v>1曲</v>
          </cell>
          <cell r="BB174">
            <v>95800</v>
          </cell>
          <cell r="BC174" t="str">
            <v>？？？</v>
          </cell>
          <cell r="BD174">
            <v>87100</v>
          </cell>
        </row>
        <row r="175">
          <cell r="B175" t="str">
            <v>KD02166-Y047</v>
          </cell>
          <cell r="C175" t="str">
            <v>00</v>
          </cell>
          <cell r="D175" t="str">
            <v>09</v>
          </cell>
          <cell r="E175" t="str">
            <v>P</v>
          </cell>
          <cell r="F175">
            <v>30</v>
          </cell>
          <cell r="G175">
            <v>38</v>
          </cell>
          <cell r="S175">
            <v>2.37</v>
          </cell>
          <cell r="T175">
            <v>2.61</v>
          </cell>
          <cell r="W175">
            <v>1</v>
          </cell>
          <cell r="AY175" t="str">
            <v>？？？</v>
          </cell>
          <cell r="AZ175">
            <v>817566.67</v>
          </cell>
          <cell r="BA175" t="str">
            <v>？？？</v>
          </cell>
          <cell r="BB175">
            <v>808100</v>
          </cell>
          <cell r="BC175" t="str">
            <v>？？？</v>
          </cell>
          <cell r="BD175">
            <v>228500</v>
          </cell>
          <cell r="BE175" t="str">
            <v>？？？</v>
          </cell>
          <cell r="BF175">
            <v>223700</v>
          </cell>
          <cell r="BG175" t="str">
            <v>？？？</v>
          </cell>
          <cell r="BH175">
            <v>178600</v>
          </cell>
          <cell r="BI175" t="str">
            <v>？？？</v>
          </cell>
          <cell r="BJ175">
            <v>225700</v>
          </cell>
          <cell r="BK175" t="str">
            <v>？？？</v>
          </cell>
          <cell r="BL175">
            <v>178600</v>
          </cell>
          <cell r="DG175" t="str">
            <v>金型起工済の為型費は未</v>
          </cell>
        </row>
        <row r="176">
          <cell r="B176" t="str">
            <v>KD02166-Y048</v>
          </cell>
          <cell r="C176" t="str">
            <v>00</v>
          </cell>
          <cell r="D176" t="str">
            <v>07</v>
          </cell>
          <cell r="E176" t="str">
            <v>P</v>
          </cell>
          <cell r="F176">
            <v>6</v>
          </cell>
          <cell r="G176">
            <v>8</v>
          </cell>
          <cell r="Q176">
            <v>0.84</v>
          </cell>
          <cell r="R176">
            <v>1.08</v>
          </cell>
          <cell r="W176">
            <v>1.5</v>
          </cell>
          <cell r="AY176" t="str">
            <v>総抜</v>
          </cell>
          <cell r="AZ176">
            <v>145666.67000000001</v>
          </cell>
          <cell r="BA176" t="str">
            <v>1曲</v>
          </cell>
          <cell r="BB176">
            <v>118400</v>
          </cell>
          <cell r="DG176" t="str">
            <v>金型起工済の為型費は未</v>
          </cell>
        </row>
        <row r="177">
          <cell r="B177" t="str">
            <v>KD02166-Y051</v>
          </cell>
          <cell r="C177" t="str">
            <v>00</v>
          </cell>
          <cell r="D177" t="str">
            <v>04</v>
          </cell>
          <cell r="E177" t="str">
            <v>P</v>
          </cell>
          <cell r="F177">
            <v>3</v>
          </cell>
          <cell r="G177">
            <v>6</v>
          </cell>
          <cell r="Q177">
            <v>0.6</v>
          </cell>
          <cell r="R177">
            <v>1.2</v>
          </cell>
          <cell r="W177">
            <v>0.4</v>
          </cell>
          <cell r="AY177" t="str">
            <v>総抜</v>
          </cell>
          <cell r="AZ177">
            <v>101766.67</v>
          </cell>
          <cell r="BA177" t="str">
            <v>1曲</v>
          </cell>
          <cell r="BB177">
            <v>93100</v>
          </cell>
          <cell r="BC177" t="str">
            <v>2曲</v>
          </cell>
          <cell r="BD177">
            <v>93100</v>
          </cell>
          <cell r="BE177" t="str">
            <v>3曲</v>
          </cell>
          <cell r="BF177">
            <v>83800</v>
          </cell>
        </row>
        <row r="178">
          <cell r="B178" t="str">
            <v>KD02166-Y053</v>
          </cell>
          <cell r="C178" t="str">
            <v>00</v>
          </cell>
          <cell r="D178" t="str">
            <v>04</v>
          </cell>
          <cell r="E178" t="str">
            <v>L</v>
          </cell>
          <cell r="F178">
            <v>19</v>
          </cell>
          <cell r="G178">
            <v>19</v>
          </cell>
          <cell r="AG178">
            <v>0.1</v>
          </cell>
          <cell r="AH178">
            <v>0.06</v>
          </cell>
          <cell r="AK178">
            <v>1.56</v>
          </cell>
          <cell r="AL178">
            <v>0.54</v>
          </cell>
          <cell r="DG178" t="str">
            <v>07.06.05材料費見直し。</v>
          </cell>
        </row>
        <row r="179">
          <cell r="B179" t="str">
            <v>KD02166-Y056</v>
          </cell>
          <cell r="C179" t="str">
            <v>00</v>
          </cell>
          <cell r="D179" t="str">
            <v>03</v>
          </cell>
          <cell r="E179" t="str">
            <v>P</v>
          </cell>
          <cell r="F179">
            <v>17</v>
          </cell>
          <cell r="G179">
            <v>22</v>
          </cell>
          <cell r="Q179">
            <v>1.08</v>
          </cell>
          <cell r="R179">
            <v>1.43</v>
          </cell>
          <cell r="W179">
            <v>1</v>
          </cell>
          <cell r="AY179" t="str">
            <v>総抜</v>
          </cell>
          <cell r="AZ179">
            <v>225513</v>
          </cell>
          <cell r="BA179" t="str">
            <v>1曲</v>
          </cell>
          <cell r="BB179">
            <v>379100</v>
          </cell>
          <cell r="BC179" t="str">
            <v>2曲</v>
          </cell>
          <cell r="BD179">
            <v>196100</v>
          </cell>
          <cell r="BE179" t="str">
            <v>3曲</v>
          </cell>
          <cell r="BF179">
            <v>229600</v>
          </cell>
        </row>
        <row r="180">
          <cell r="B180" t="str">
            <v>KD02166-Y058</v>
          </cell>
          <cell r="C180" t="str">
            <v>00</v>
          </cell>
          <cell r="D180" t="str">
            <v>03</v>
          </cell>
          <cell r="E180" t="str">
            <v>P</v>
          </cell>
          <cell r="F180">
            <v>26</v>
          </cell>
          <cell r="G180">
            <v>48</v>
          </cell>
          <cell r="Q180">
            <v>1.67</v>
          </cell>
          <cell r="R180">
            <v>1.76</v>
          </cell>
          <cell r="W180">
            <v>0.5</v>
          </cell>
          <cell r="AS180">
            <v>4.8099999999999996</v>
          </cell>
          <cell r="AT180">
            <v>1.78</v>
          </cell>
          <cell r="AU180">
            <v>1.01</v>
          </cell>
          <cell r="AV180">
            <v>0.5</v>
          </cell>
          <cell r="AY180" t="str">
            <v>総抜</v>
          </cell>
          <cell r="AZ180">
            <v>262533</v>
          </cell>
          <cell r="BA180" t="str">
            <v>1曲</v>
          </cell>
          <cell r="BB180">
            <v>220900</v>
          </cell>
          <cell r="BC180" t="str">
            <v>2曲</v>
          </cell>
          <cell r="BD180">
            <v>220900</v>
          </cell>
          <cell r="BE180" t="str">
            <v>3曲</v>
          </cell>
          <cell r="BF180">
            <v>241000</v>
          </cell>
          <cell r="DG180" t="str">
            <v>ﾊﾞﾈ材につき設計費：難。03版）型改造（金型起工済みの為、型費は未）</v>
          </cell>
        </row>
        <row r="181">
          <cell r="B181" t="str">
            <v>KD02166-Y060</v>
          </cell>
          <cell r="C181" t="str">
            <v>00</v>
          </cell>
          <cell r="D181" t="str">
            <v>10</v>
          </cell>
          <cell r="E181" t="str">
            <v>P</v>
          </cell>
          <cell r="F181">
            <v>126</v>
          </cell>
          <cell r="G181">
            <v>141</v>
          </cell>
          <cell r="S181">
            <v>26.09</v>
          </cell>
          <cell r="T181">
            <v>5.83</v>
          </cell>
          <cell r="W181">
            <v>2</v>
          </cell>
          <cell r="AY181" t="str">
            <v>総抜</v>
          </cell>
          <cell r="AZ181">
            <v>603166</v>
          </cell>
        </row>
        <row r="182">
          <cell r="B182" t="str">
            <v>KD02166-Y063</v>
          </cell>
          <cell r="C182" t="str">
            <v>00</v>
          </cell>
          <cell r="D182" t="str">
            <v>04</v>
          </cell>
          <cell r="E182" t="str">
            <v>P</v>
          </cell>
          <cell r="F182">
            <v>10</v>
          </cell>
          <cell r="G182">
            <v>12</v>
          </cell>
          <cell r="Q182">
            <v>1.17</v>
          </cell>
          <cell r="R182">
            <v>1.21</v>
          </cell>
          <cell r="W182">
            <v>2</v>
          </cell>
          <cell r="AS182">
            <v>2.2200000000000002</v>
          </cell>
          <cell r="AT182">
            <v>0.97</v>
          </cell>
          <cell r="AU182">
            <v>0.8</v>
          </cell>
          <cell r="AV182">
            <v>0.5</v>
          </cell>
          <cell r="AY182" t="str">
            <v>総抜</v>
          </cell>
          <cell r="AZ182">
            <v>170533.33</v>
          </cell>
          <cell r="BA182" t="str">
            <v>1曲</v>
          </cell>
          <cell r="BB182">
            <v>95800</v>
          </cell>
          <cell r="BC182" t="str">
            <v>2曲</v>
          </cell>
          <cell r="BD182">
            <v>87100</v>
          </cell>
        </row>
        <row r="183">
          <cell r="B183" t="str">
            <v>KD02166-Y066</v>
          </cell>
          <cell r="C183" t="str">
            <v>00</v>
          </cell>
          <cell r="D183" t="str">
            <v>04</v>
          </cell>
          <cell r="E183" t="str">
            <v>L</v>
          </cell>
          <cell r="F183">
            <v>3</v>
          </cell>
          <cell r="G183">
            <v>3</v>
          </cell>
          <cell r="AK183">
            <v>0.75</v>
          </cell>
          <cell r="AL183">
            <v>0.54</v>
          </cell>
        </row>
        <row r="184">
          <cell r="B184" t="str">
            <v>KD02166-Y069</v>
          </cell>
          <cell r="C184" t="str">
            <v>00</v>
          </cell>
          <cell r="D184" t="str">
            <v>04</v>
          </cell>
          <cell r="E184" t="str">
            <v>L</v>
          </cell>
          <cell r="F184">
            <v>5</v>
          </cell>
          <cell r="G184">
            <v>5</v>
          </cell>
          <cell r="AK184">
            <v>1.03</v>
          </cell>
          <cell r="AL184">
            <v>0.54</v>
          </cell>
          <cell r="DG184" t="str">
            <v>07.06.05材料費見直し。</v>
          </cell>
        </row>
        <row r="185">
          <cell r="B185" t="str">
            <v>KD02166-Y071</v>
          </cell>
          <cell r="C185" t="str">
            <v>00</v>
          </cell>
          <cell r="D185" t="str">
            <v>04</v>
          </cell>
          <cell r="E185" t="str">
            <v>P</v>
          </cell>
          <cell r="F185">
            <v>8</v>
          </cell>
          <cell r="G185">
            <v>10</v>
          </cell>
          <cell r="Q185">
            <v>1.54</v>
          </cell>
          <cell r="R185">
            <v>1.66</v>
          </cell>
          <cell r="W185">
            <v>1</v>
          </cell>
          <cell r="AY185" t="str">
            <v>総抜</v>
          </cell>
          <cell r="AZ185">
            <v>281966.67</v>
          </cell>
          <cell r="BA185" t="str">
            <v>ﾊﾞｰﾘﾝｸﾞ</v>
          </cell>
          <cell r="BB185">
            <v>189300</v>
          </cell>
          <cell r="BC185" t="str">
            <v>1曲</v>
          </cell>
          <cell r="BD185">
            <v>199700</v>
          </cell>
          <cell r="BE185" t="str">
            <v>2曲</v>
          </cell>
          <cell r="BF185">
            <v>189500</v>
          </cell>
        </row>
        <row r="186">
          <cell r="B186" t="str">
            <v>KD02166-Y072</v>
          </cell>
          <cell r="C186" t="str">
            <v>00</v>
          </cell>
          <cell r="D186" t="str">
            <v>05</v>
          </cell>
          <cell r="E186" t="str">
            <v>P</v>
          </cell>
          <cell r="F186">
            <v>4</v>
          </cell>
          <cell r="G186">
            <v>5</v>
          </cell>
          <cell r="Q186">
            <v>1.19</v>
          </cell>
          <cell r="R186">
            <v>1.43</v>
          </cell>
          <cell r="W186">
            <v>1</v>
          </cell>
          <cell r="AY186" t="str">
            <v>総抜</v>
          </cell>
          <cell r="AZ186">
            <v>159466.67000000001</v>
          </cell>
          <cell r="BA186" t="str">
            <v>ﾊﾞｰﾘﾝｸﾞ</v>
          </cell>
          <cell r="BB186">
            <v>100000</v>
          </cell>
          <cell r="BC186" t="str">
            <v>1曲</v>
          </cell>
          <cell r="BD186">
            <v>122500</v>
          </cell>
          <cell r="BE186" t="str">
            <v>2曲</v>
          </cell>
          <cell r="BF186">
            <v>115900</v>
          </cell>
        </row>
        <row r="187">
          <cell r="B187" t="str">
            <v>KD02166-Y073</v>
          </cell>
          <cell r="C187" t="str">
            <v>00</v>
          </cell>
          <cell r="D187" t="str">
            <v>10</v>
          </cell>
          <cell r="E187" t="str">
            <v>P</v>
          </cell>
          <cell r="F187">
            <v>39</v>
          </cell>
          <cell r="G187">
            <v>47</v>
          </cell>
          <cell r="S187">
            <v>10.43</v>
          </cell>
          <cell r="T187">
            <v>3.65</v>
          </cell>
          <cell r="W187">
            <v>1</v>
          </cell>
          <cell r="AY187" t="str">
            <v>総抜</v>
          </cell>
          <cell r="AZ187">
            <v>592763.06999999995</v>
          </cell>
          <cell r="BA187" t="str">
            <v>1曲</v>
          </cell>
          <cell r="BB187">
            <v>395211.6</v>
          </cell>
          <cell r="BC187" t="str">
            <v>2曲</v>
          </cell>
          <cell r="BD187">
            <v>243104.8</v>
          </cell>
          <cell r="BE187" t="str">
            <v>3曲</v>
          </cell>
          <cell r="BF187">
            <v>408711.6</v>
          </cell>
          <cell r="BG187" t="str">
            <v>4曲</v>
          </cell>
          <cell r="BH187">
            <v>325318.40000000002</v>
          </cell>
        </row>
        <row r="188">
          <cell r="B188" t="str">
            <v>KD02166-Y076</v>
          </cell>
          <cell r="C188" t="str">
            <v>00</v>
          </cell>
          <cell r="D188" t="str">
            <v>01</v>
          </cell>
          <cell r="E188" t="str">
            <v>L</v>
          </cell>
          <cell r="F188">
            <v>21</v>
          </cell>
          <cell r="G188">
            <v>21</v>
          </cell>
          <cell r="AK188">
            <v>2.38</v>
          </cell>
          <cell r="AL188">
            <v>0.54</v>
          </cell>
          <cell r="DG188" t="str">
            <v>07.06.21材料費見直し。</v>
          </cell>
        </row>
        <row r="189">
          <cell r="B189" t="str">
            <v>KD02166-Y120</v>
          </cell>
          <cell r="C189" t="str">
            <v>00</v>
          </cell>
          <cell r="D189" t="str">
            <v>03</v>
          </cell>
          <cell r="E189" t="str">
            <v>L</v>
          </cell>
          <cell r="F189">
            <v>34</v>
          </cell>
          <cell r="G189">
            <v>34</v>
          </cell>
          <cell r="AG189">
            <v>2.84</v>
          </cell>
          <cell r="AH189">
            <v>0.73</v>
          </cell>
          <cell r="AK189">
            <v>2.77</v>
          </cell>
          <cell r="AL189">
            <v>0.54</v>
          </cell>
          <cell r="DG189" t="str">
            <v>07.06.05材料費見直し。両端ﾒﾈｼﾞ加工</v>
          </cell>
        </row>
        <row r="190">
          <cell r="B190" t="str">
            <v>KD02166-Y121</v>
          </cell>
          <cell r="C190" t="str">
            <v>00</v>
          </cell>
          <cell r="D190" t="str">
            <v>03</v>
          </cell>
          <cell r="E190" t="str">
            <v>L</v>
          </cell>
          <cell r="F190">
            <v>34</v>
          </cell>
          <cell r="G190">
            <v>34</v>
          </cell>
          <cell r="AG190">
            <v>2.84</v>
          </cell>
          <cell r="AH190">
            <v>0.73</v>
          </cell>
          <cell r="AK190">
            <v>3.37</v>
          </cell>
          <cell r="AL190">
            <v>0.54</v>
          </cell>
          <cell r="DG190" t="str">
            <v>07.06.05材料費見直し。両端ﾒﾈｼﾞ加工</v>
          </cell>
        </row>
        <row r="191">
          <cell r="B191" t="str">
            <v>KD02166-Y123</v>
          </cell>
          <cell r="C191" t="str">
            <v>00</v>
          </cell>
          <cell r="D191" t="str">
            <v>04</v>
          </cell>
          <cell r="E191" t="str">
            <v>P</v>
          </cell>
          <cell r="F191">
            <v>28</v>
          </cell>
          <cell r="G191">
            <v>34</v>
          </cell>
          <cell r="Q191">
            <v>2.0299999999999998</v>
          </cell>
          <cell r="R191">
            <v>1.99</v>
          </cell>
          <cell r="W191">
            <v>1</v>
          </cell>
          <cell r="AY191" t="str">
            <v>総抜</v>
          </cell>
          <cell r="AZ191">
            <v>331900</v>
          </cell>
          <cell r="BA191" t="str">
            <v>1曲</v>
          </cell>
          <cell r="BB191">
            <v>380200</v>
          </cell>
          <cell r="BC191" t="str">
            <v>2曲</v>
          </cell>
          <cell r="BD191">
            <v>257200</v>
          </cell>
          <cell r="BE191" t="str">
            <v>3曲</v>
          </cell>
          <cell r="BF191">
            <v>214600</v>
          </cell>
          <cell r="BG191" t="str">
            <v>4曲</v>
          </cell>
          <cell r="BH191">
            <v>202600</v>
          </cell>
        </row>
        <row r="192">
          <cell r="B192" t="str">
            <v>KD02166-Y124</v>
          </cell>
          <cell r="C192" t="str">
            <v>00</v>
          </cell>
          <cell r="D192" t="str">
            <v>02</v>
          </cell>
          <cell r="E192" t="str">
            <v>P</v>
          </cell>
          <cell r="F192">
            <v>7</v>
          </cell>
          <cell r="G192">
            <v>10</v>
          </cell>
          <cell r="Q192">
            <v>0.68</v>
          </cell>
          <cell r="R192">
            <v>0.93</v>
          </cell>
          <cell r="W192">
            <v>1</v>
          </cell>
          <cell r="AY192" t="str">
            <v>総抜</v>
          </cell>
          <cell r="AZ192">
            <v>99400</v>
          </cell>
          <cell r="BA192" t="str">
            <v>1曲</v>
          </cell>
          <cell r="BB192">
            <v>129100</v>
          </cell>
          <cell r="BC192" t="str">
            <v>2曲</v>
          </cell>
          <cell r="BD192">
            <v>111700</v>
          </cell>
        </row>
        <row r="193">
          <cell r="B193" t="str">
            <v>KD02166-Y125</v>
          </cell>
          <cell r="C193" t="str">
            <v>00</v>
          </cell>
          <cell r="D193" t="str">
            <v>05</v>
          </cell>
          <cell r="E193" t="str">
            <v>P</v>
          </cell>
          <cell r="F193">
            <v>19</v>
          </cell>
          <cell r="G193">
            <v>20</v>
          </cell>
          <cell r="Q193">
            <v>2.98</v>
          </cell>
          <cell r="R193">
            <v>2.69</v>
          </cell>
          <cell r="W193">
            <v>1</v>
          </cell>
          <cell r="AY193" t="str">
            <v>総抜</v>
          </cell>
          <cell r="AZ193">
            <v>363700</v>
          </cell>
          <cell r="BA193" t="str">
            <v>切欠</v>
          </cell>
          <cell r="BB193">
            <v>296700</v>
          </cell>
          <cell r="BC193" t="str">
            <v>バーリング</v>
          </cell>
          <cell r="BD193">
            <v>249900</v>
          </cell>
          <cell r="BE193" t="str">
            <v>1曲</v>
          </cell>
          <cell r="BF193">
            <v>216100</v>
          </cell>
          <cell r="BG193" t="str">
            <v>2曲</v>
          </cell>
          <cell r="BH193">
            <v>255100</v>
          </cell>
          <cell r="BI193" t="str">
            <v>3曲</v>
          </cell>
          <cell r="BJ193">
            <v>255100</v>
          </cell>
          <cell r="BK193" t="str">
            <v>4曲</v>
          </cell>
          <cell r="BL193">
            <v>169300</v>
          </cell>
          <cell r="DG193" t="str">
            <v>05版）部品に合わせた改版</v>
          </cell>
        </row>
        <row r="194">
          <cell r="B194" t="str">
            <v>KD02166-Y126</v>
          </cell>
          <cell r="C194" t="str">
            <v>00</v>
          </cell>
          <cell r="D194" t="str">
            <v>05</v>
          </cell>
          <cell r="E194" t="str">
            <v>P</v>
          </cell>
          <cell r="F194">
            <v>7</v>
          </cell>
          <cell r="G194">
            <v>11</v>
          </cell>
          <cell r="Q194">
            <v>0.68</v>
          </cell>
          <cell r="R194">
            <v>0.93</v>
          </cell>
          <cell r="W194">
            <v>1</v>
          </cell>
          <cell r="AY194" t="str">
            <v>総抜</v>
          </cell>
          <cell r="AZ194">
            <v>132333.32999999999</v>
          </cell>
          <cell r="BA194" t="str">
            <v>1曲</v>
          </cell>
          <cell r="BB194">
            <v>122500</v>
          </cell>
          <cell r="BC194" t="str">
            <v>2曲</v>
          </cell>
          <cell r="BD194">
            <v>111700</v>
          </cell>
          <cell r="DG194" t="str">
            <v>Y127/Y128と曲型共通 金型起工済の為型費は未</v>
          </cell>
        </row>
        <row r="195">
          <cell r="B195" t="str">
            <v>KD02166-Y127</v>
          </cell>
          <cell r="C195" t="str">
            <v>00</v>
          </cell>
          <cell r="D195" t="str">
            <v>06</v>
          </cell>
          <cell r="E195" t="str">
            <v>P</v>
          </cell>
          <cell r="F195">
            <v>7</v>
          </cell>
          <cell r="G195">
            <v>10</v>
          </cell>
          <cell r="Q195">
            <v>0.68</v>
          </cell>
          <cell r="R195">
            <v>0.93</v>
          </cell>
          <cell r="W195">
            <v>1</v>
          </cell>
          <cell r="AY195" t="str">
            <v>総抜</v>
          </cell>
          <cell r="AZ195">
            <v>139800</v>
          </cell>
          <cell r="DG195" t="str">
            <v>Y126/Y128と曲型共通 金型起工済の為型費は未</v>
          </cell>
        </row>
        <row r="196">
          <cell r="B196" t="str">
            <v>KD02166-Y128</v>
          </cell>
          <cell r="C196" t="str">
            <v>00</v>
          </cell>
          <cell r="D196" t="str">
            <v>06</v>
          </cell>
          <cell r="E196" t="str">
            <v>P</v>
          </cell>
          <cell r="F196">
            <v>7</v>
          </cell>
          <cell r="G196">
            <v>10</v>
          </cell>
          <cell r="Q196">
            <v>0.68</v>
          </cell>
          <cell r="R196">
            <v>0.93</v>
          </cell>
          <cell r="W196">
            <v>1</v>
          </cell>
          <cell r="AY196" t="str">
            <v>総抜</v>
          </cell>
          <cell r="AZ196">
            <v>139800</v>
          </cell>
          <cell r="DG196" t="str">
            <v>Y126/Y127と曲型共通 金型起工済の為型費は未</v>
          </cell>
        </row>
        <row r="197">
          <cell r="B197" t="str">
            <v>KD02166-Y129</v>
          </cell>
          <cell r="C197" t="str">
            <v>00</v>
          </cell>
          <cell r="D197" t="str">
            <v>02</v>
          </cell>
          <cell r="E197" t="str">
            <v>P</v>
          </cell>
          <cell r="F197">
            <v>8</v>
          </cell>
          <cell r="G197">
            <v>11</v>
          </cell>
          <cell r="Q197">
            <v>0.68</v>
          </cell>
          <cell r="R197">
            <v>0.93</v>
          </cell>
          <cell r="W197">
            <v>1</v>
          </cell>
          <cell r="AY197" t="str">
            <v>総抜</v>
          </cell>
          <cell r="AZ197">
            <v>101000</v>
          </cell>
          <cell r="BA197" t="str">
            <v>1曲</v>
          </cell>
          <cell r="BB197">
            <v>129100</v>
          </cell>
          <cell r="BC197" t="str">
            <v>2曲</v>
          </cell>
          <cell r="BD197">
            <v>111700</v>
          </cell>
        </row>
        <row r="198">
          <cell r="B198" t="str">
            <v>KD02166-Y131</v>
          </cell>
          <cell r="C198" t="str">
            <v>00</v>
          </cell>
          <cell r="D198" t="str">
            <v>03</v>
          </cell>
          <cell r="E198" t="str">
            <v>MO</v>
          </cell>
          <cell r="F198">
            <v>5</v>
          </cell>
          <cell r="G198">
            <v>5</v>
          </cell>
          <cell r="H198">
            <v>1308</v>
          </cell>
          <cell r="AM198">
            <v>75</v>
          </cell>
          <cell r="AN198">
            <v>20</v>
          </cell>
          <cell r="AO198">
            <v>0.5</v>
          </cell>
          <cell r="AP198">
            <v>6</v>
          </cell>
          <cell r="DG198" t="str">
            <v>2166-Y131.2160-Y513共取り</v>
          </cell>
        </row>
        <row r="199">
          <cell r="B199" t="str">
            <v>KD02166-Y132</v>
          </cell>
          <cell r="C199" t="str">
            <v>00</v>
          </cell>
          <cell r="D199" t="str">
            <v>05</v>
          </cell>
          <cell r="E199" t="str">
            <v>MO</v>
          </cell>
          <cell r="F199">
            <v>7</v>
          </cell>
          <cell r="G199">
            <v>7</v>
          </cell>
          <cell r="H199">
            <v>2692</v>
          </cell>
          <cell r="AM199">
            <v>75</v>
          </cell>
          <cell r="AN199">
            <v>30</v>
          </cell>
          <cell r="AO199">
            <v>1</v>
          </cell>
          <cell r="AP199">
            <v>6</v>
          </cell>
          <cell r="AY199" t="str">
            <v>ﾓｰﾙﾄﾞ</v>
          </cell>
          <cell r="AZ199">
            <v>900000</v>
          </cell>
        </row>
        <row r="200">
          <cell r="B200" t="str">
            <v>KD02166-Y134</v>
          </cell>
          <cell r="C200" t="str">
            <v>00</v>
          </cell>
          <cell r="D200" t="str">
            <v>03</v>
          </cell>
          <cell r="E200" t="str">
            <v>L</v>
          </cell>
          <cell r="F200">
            <v>95</v>
          </cell>
          <cell r="G200">
            <v>95</v>
          </cell>
          <cell r="AG200">
            <v>1</v>
          </cell>
          <cell r="AH200">
            <v>0.2</v>
          </cell>
          <cell r="AK200">
            <v>3.54</v>
          </cell>
          <cell r="AL200">
            <v>0.79</v>
          </cell>
          <cell r="DG200" t="str">
            <v>ASYに込み</v>
          </cell>
        </row>
        <row r="201">
          <cell r="B201" t="str">
            <v>KD02166-Y140</v>
          </cell>
          <cell r="C201" t="str">
            <v>00</v>
          </cell>
          <cell r="D201" t="str">
            <v>05</v>
          </cell>
          <cell r="E201" t="str">
            <v>P</v>
          </cell>
          <cell r="F201">
            <v>4</v>
          </cell>
          <cell r="G201">
            <v>6</v>
          </cell>
          <cell r="Q201">
            <v>1.05</v>
          </cell>
          <cell r="R201">
            <v>1.2</v>
          </cell>
          <cell r="W201">
            <v>0.5</v>
          </cell>
          <cell r="AS201">
            <v>1.92</v>
          </cell>
          <cell r="AT201">
            <v>1.18</v>
          </cell>
          <cell r="AU201">
            <v>0.45</v>
          </cell>
          <cell r="AV201">
            <v>0.5</v>
          </cell>
          <cell r="AY201" t="str">
            <v>総抜</v>
          </cell>
          <cell r="AZ201">
            <v>101366.67</v>
          </cell>
          <cell r="BA201" t="str">
            <v>1曲</v>
          </cell>
          <cell r="BB201">
            <v>93100</v>
          </cell>
          <cell r="BC201" t="str">
            <v>2曲</v>
          </cell>
          <cell r="BD201">
            <v>93100</v>
          </cell>
          <cell r="BE201" t="str">
            <v>3曲</v>
          </cell>
          <cell r="BF201">
            <v>88300</v>
          </cell>
        </row>
        <row r="202">
          <cell r="B202" t="str">
            <v>KD02166-Y150</v>
          </cell>
          <cell r="C202" t="str">
            <v>00</v>
          </cell>
          <cell r="D202" t="str">
            <v>04</v>
          </cell>
          <cell r="E202" t="str">
            <v>L</v>
          </cell>
          <cell r="F202">
            <v>42</v>
          </cell>
          <cell r="G202">
            <v>42</v>
          </cell>
          <cell r="AG202">
            <v>1.1000000000000001</v>
          </cell>
          <cell r="AH202">
            <v>0.16</v>
          </cell>
          <cell r="AK202">
            <v>7.47</v>
          </cell>
          <cell r="AL202">
            <v>0.54</v>
          </cell>
          <cell r="DG202" t="str">
            <v>07.06.05材料費見直し。</v>
          </cell>
        </row>
        <row r="203">
          <cell r="B203" t="str">
            <v>KD02166-Y156</v>
          </cell>
          <cell r="C203" t="str">
            <v>00</v>
          </cell>
          <cell r="D203" t="str">
            <v>08</v>
          </cell>
          <cell r="E203" t="str">
            <v>L</v>
          </cell>
          <cell r="F203">
            <v>20</v>
          </cell>
          <cell r="G203">
            <v>20</v>
          </cell>
          <cell r="AG203">
            <v>5.9</v>
          </cell>
          <cell r="AH203">
            <v>0.36</v>
          </cell>
          <cell r="AK203">
            <v>1.54</v>
          </cell>
          <cell r="AL203">
            <v>0.54</v>
          </cell>
        </row>
        <row r="204">
          <cell r="B204" t="str">
            <v>KD02166-Y159</v>
          </cell>
          <cell r="C204" t="str">
            <v>00</v>
          </cell>
          <cell r="D204" t="str">
            <v>02</v>
          </cell>
          <cell r="E204" t="str">
            <v>L</v>
          </cell>
          <cell r="F204">
            <v>20</v>
          </cell>
          <cell r="G204">
            <v>20</v>
          </cell>
          <cell r="AG204">
            <v>9.9</v>
          </cell>
          <cell r="AH204">
            <v>0.36</v>
          </cell>
          <cell r="AK204">
            <v>1.55</v>
          </cell>
          <cell r="AL204">
            <v>0.54</v>
          </cell>
        </row>
        <row r="205">
          <cell r="B205" t="str">
            <v>KD02166-Y162</v>
          </cell>
          <cell r="C205" t="str">
            <v>00</v>
          </cell>
          <cell r="D205" t="str">
            <v>03</v>
          </cell>
          <cell r="E205" t="str">
            <v>L</v>
          </cell>
          <cell r="F205">
            <v>2</v>
          </cell>
          <cell r="G205">
            <v>2</v>
          </cell>
          <cell r="AG205">
            <v>0.8</v>
          </cell>
          <cell r="AH205">
            <v>0.2</v>
          </cell>
          <cell r="AK205">
            <v>0.91</v>
          </cell>
          <cell r="AL205">
            <v>0.54</v>
          </cell>
        </row>
        <row r="206">
          <cell r="B206" t="str">
            <v>KD02166-Y163</v>
          </cell>
          <cell r="C206" t="str">
            <v>00</v>
          </cell>
          <cell r="D206" t="str">
            <v>02</v>
          </cell>
          <cell r="E206" t="str">
            <v>P</v>
          </cell>
          <cell r="F206">
            <v>2</v>
          </cell>
          <cell r="G206">
            <v>2</v>
          </cell>
          <cell r="Q206">
            <v>0.24</v>
          </cell>
          <cell r="R206">
            <v>0.39</v>
          </cell>
          <cell r="W206">
            <v>1</v>
          </cell>
          <cell r="AS206">
            <v>0.33</v>
          </cell>
          <cell r="AT206">
            <v>0.1</v>
          </cell>
          <cell r="AU206">
            <v>0.34</v>
          </cell>
          <cell r="AV206">
            <v>0.5</v>
          </cell>
          <cell r="AY206" t="str">
            <v>総抜き</v>
          </cell>
          <cell r="AZ206">
            <v>93233.33</v>
          </cell>
        </row>
        <row r="207">
          <cell r="B207" t="str">
            <v>KD02166-Y164</v>
          </cell>
          <cell r="C207" t="str">
            <v>00</v>
          </cell>
          <cell r="D207" t="str">
            <v>02</v>
          </cell>
          <cell r="E207" t="str">
            <v>L</v>
          </cell>
          <cell r="F207">
            <v>2</v>
          </cell>
          <cell r="G207">
            <v>2</v>
          </cell>
          <cell r="AG207">
            <v>0.8</v>
          </cell>
          <cell r="AH207">
            <v>0.2</v>
          </cell>
          <cell r="AK207">
            <v>0.87</v>
          </cell>
          <cell r="AL207">
            <v>0.54</v>
          </cell>
          <cell r="DG207" t="str">
            <v>07.06.05材料費見直し。ﾛｰﾚｯﾄ加工あり</v>
          </cell>
        </row>
        <row r="208">
          <cell r="B208" t="str">
            <v>KD02166-Y168</v>
          </cell>
          <cell r="C208" t="str">
            <v>00</v>
          </cell>
          <cell r="D208" t="str">
            <v>04</v>
          </cell>
          <cell r="E208" t="str">
            <v>P</v>
          </cell>
          <cell r="F208">
            <v>5</v>
          </cell>
          <cell r="G208">
            <v>6</v>
          </cell>
          <cell r="Q208">
            <v>1.1399999999999999</v>
          </cell>
          <cell r="R208">
            <v>1.1599999999999999</v>
          </cell>
          <cell r="W208">
            <v>1</v>
          </cell>
          <cell r="AY208" t="str">
            <v>総抜</v>
          </cell>
          <cell r="AZ208">
            <v>221466.67</v>
          </cell>
          <cell r="BA208" t="str">
            <v>1曲</v>
          </cell>
          <cell r="BB208">
            <v>117900</v>
          </cell>
          <cell r="BC208" t="str">
            <v>2曲</v>
          </cell>
          <cell r="BD208">
            <v>111300</v>
          </cell>
          <cell r="DG208" t="str">
            <v>金型起工済の為型費は未変更</v>
          </cell>
        </row>
        <row r="209">
          <cell r="B209" t="str">
            <v>KD02166-Y170</v>
          </cell>
          <cell r="C209" t="str">
            <v>00</v>
          </cell>
          <cell r="D209" t="str">
            <v>04</v>
          </cell>
          <cell r="E209" t="str">
            <v>P</v>
          </cell>
          <cell r="F209">
            <v>4</v>
          </cell>
          <cell r="G209">
            <v>5</v>
          </cell>
          <cell r="Q209">
            <v>0.56000000000000005</v>
          </cell>
          <cell r="R209">
            <v>0.93</v>
          </cell>
          <cell r="W209">
            <v>1</v>
          </cell>
          <cell r="AY209" t="str">
            <v>総抜</v>
          </cell>
          <cell r="AZ209">
            <v>174600</v>
          </cell>
          <cell r="BA209" t="str">
            <v>1曲</v>
          </cell>
          <cell r="BB209">
            <v>129100</v>
          </cell>
          <cell r="BC209" t="str">
            <v>2曲</v>
          </cell>
          <cell r="BD209">
            <v>127000</v>
          </cell>
          <cell r="DG209" t="str">
            <v>金型起工済の為型費は未変更</v>
          </cell>
        </row>
        <row r="210">
          <cell r="B210" t="str">
            <v>KD02166-Y171</v>
          </cell>
          <cell r="C210" t="str">
            <v>00</v>
          </cell>
          <cell r="D210" t="str">
            <v>06</v>
          </cell>
          <cell r="E210" t="str">
            <v>P</v>
          </cell>
          <cell r="F210">
            <v>5</v>
          </cell>
          <cell r="G210">
            <v>6</v>
          </cell>
          <cell r="Q210">
            <v>0.86</v>
          </cell>
          <cell r="R210">
            <v>1.2</v>
          </cell>
          <cell r="W210">
            <v>1</v>
          </cell>
          <cell r="AY210" t="str">
            <v>総抜</v>
          </cell>
          <cell r="AZ210">
            <v>106666.67</v>
          </cell>
          <cell r="BA210" t="str">
            <v>1曲</v>
          </cell>
          <cell r="BB210">
            <v>170200</v>
          </cell>
          <cell r="BC210" t="str">
            <v>2曲</v>
          </cell>
          <cell r="BD210">
            <v>99200</v>
          </cell>
          <cell r="BE210" t="str">
            <v>孔/ﾀﾞﾎﾞ</v>
          </cell>
          <cell r="BF210">
            <v>161800</v>
          </cell>
          <cell r="DG210" t="str">
            <v>ﾒｰｶ打ち合わせにより工程変更。</v>
          </cell>
        </row>
        <row r="211">
          <cell r="B211" t="str">
            <v>KD02166-Y172</v>
          </cell>
          <cell r="C211" t="str">
            <v>00</v>
          </cell>
          <cell r="D211" t="str">
            <v>04</v>
          </cell>
          <cell r="E211" t="str">
            <v>P</v>
          </cell>
          <cell r="F211">
            <v>6</v>
          </cell>
          <cell r="G211">
            <v>6</v>
          </cell>
          <cell r="Q211">
            <v>0.74</v>
          </cell>
          <cell r="R211">
            <v>1.2</v>
          </cell>
          <cell r="W211">
            <v>1</v>
          </cell>
          <cell r="AY211" t="str">
            <v>総抜</v>
          </cell>
          <cell r="AZ211">
            <v>104600</v>
          </cell>
          <cell r="BA211" t="str">
            <v>1曲</v>
          </cell>
          <cell r="BB211">
            <v>149400</v>
          </cell>
          <cell r="BC211" t="str">
            <v>2曲</v>
          </cell>
          <cell r="BD211">
            <v>116500</v>
          </cell>
          <cell r="BE211" t="str">
            <v>孔/ﾀﾞﾎﾞ</v>
          </cell>
          <cell r="BF211">
            <v>168200</v>
          </cell>
          <cell r="DG211" t="str">
            <v>金型起工済の為型費は未</v>
          </cell>
        </row>
        <row r="212">
          <cell r="B212" t="str">
            <v>KD02166-Y175</v>
          </cell>
          <cell r="C212" t="str">
            <v>00</v>
          </cell>
          <cell r="D212" t="str">
            <v>02</v>
          </cell>
          <cell r="E212" t="str">
            <v>L</v>
          </cell>
          <cell r="F212">
            <v>27</v>
          </cell>
          <cell r="G212">
            <v>27</v>
          </cell>
          <cell r="AG212">
            <v>10.7</v>
          </cell>
          <cell r="AH212">
            <v>0.56000000000000005</v>
          </cell>
          <cell r="AK212">
            <v>1.55</v>
          </cell>
          <cell r="AL212">
            <v>0.54</v>
          </cell>
          <cell r="DG212" t="str">
            <v>07.06.05材料費見直し。ﾛｰﾚｯﾄ加工あり</v>
          </cell>
        </row>
        <row r="213">
          <cell r="B213" t="str">
            <v>KD02166-Y180</v>
          </cell>
          <cell r="C213" t="str">
            <v>00</v>
          </cell>
          <cell r="D213" t="str">
            <v>03</v>
          </cell>
          <cell r="E213" t="str">
            <v>P</v>
          </cell>
          <cell r="F213">
            <v>4</v>
          </cell>
          <cell r="G213">
            <v>5</v>
          </cell>
          <cell r="Q213">
            <v>0.59</v>
          </cell>
          <cell r="R213">
            <v>0.93</v>
          </cell>
          <cell r="W213">
            <v>2</v>
          </cell>
          <cell r="AY213" t="str">
            <v>総抜</v>
          </cell>
          <cell r="AZ213">
            <v>148166.67000000001</v>
          </cell>
          <cell r="BA213" t="str">
            <v>1曲</v>
          </cell>
          <cell r="BB213">
            <v>93700</v>
          </cell>
          <cell r="BC213" t="str">
            <v>？？？</v>
          </cell>
          <cell r="BD213">
            <v>117700</v>
          </cell>
          <cell r="DG213" t="str">
            <v>ﾒｰｶ打ち合わせにより工程変更。型費変更未。</v>
          </cell>
        </row>
        <row r="214">
          <cell r="B214" t="str">
            <v>KD02166-Y183</v>
          </cell>
          <cell r="C214" t="str">
            <v>00</v>
          </cell>
          <cell r="D214" t="str">
            <v>03</v>
          </cell>
          <cell r="E214" t="str">
            <v>P</v>
          </cell>
          <cell r="F214">
            <v>6</v>
          </cell>
          <cell r="G214">
            <v>9</v>
          </cell>
          <cell r="Q214">
            <v>1.2</v>
          </cell>
          <cell r="R214">
            <v>1.51</v>
          </cell>
          <cell r="W214">
            <v>2</v>
          </cell>
          <cell r="AY214" t="str">
            <v>総抜</v>
          </cell>
          <cell r="AZ214">
            <v>168200</v>
          </cell>
          <cell r="BA214" t="str">
            <v>ﾀﾞﾎ</v>
          </cell>
          <cell r="BB214">
            <v>100000</v>
          </cell>
          <cell r="BC214" t="str">
            <v>1曲</v>
          </cell>
          <cell r="BD214">
            <v>98200</v>
          </cell>
          <cell r="BE214" t="str">
            <v>2曲</v>
          </cell>
          <cell r="BF214">
            <v>110600</v>
          </cell>
          <cell r="BG214" t="str">
            <v>3曲</v>
          </cell>
          <cell r="BH214">
            <v>104800</v>
          </cell>
          <cell r="DG214" t="str">
            <v>金型起工済の為型費は未</v>
          </cell>
        </row>
        <row r="215">
          <cell r="B215" t="str">
            <v>KD02166-Y184</v>
          </cell>
          <cell r="C215" t="str">
            <v>00</v>
          </cell>
          <cell r="D215" t="str">
            <v>03</v>
          </cell>
          <cell r="E215" t="str">
            <v>L</v>
          </cell>
          <cell r="F215">
            <v>4</v>
          </cell>
          <cell r="G215">
            <v>4</v>
          </cell>
          <cell r="AG215">
            <v>0.8</v>
          </cell>
          <cell r="AH215">
            <v>0.2</v>
          </cell>
          <cell r="AK215">
            <v>1.1599999999999999</v>
          </cell>
          <cell r="AL215">
            <v>0.54</v>
          </cell>
          <cell r="DG215" t="str">
            <v>03版）ﾜｰｸｻｲｽﾞ変更</v>
          </cell>
        </row>
        <row r="216">
          <cell r="B216" t="str">
            <v>KD02166-Y189</v>
          </cell>
          <cell r="C216" t="str">
            <v>00</v>
          </cell>
          <cell r="D216" t="str">
            <v>04</v>
          </cell>
          <cell r="E216" t="str">
            <v>P</v>
          </cell>
          <cell r="F216">
            <v>4</v>
          </cell>
          <cell r="G216">
            <v>8</v>
          </cell>
          <cell r="Q216">
            <v>0.51</v>
          </cell>
          <cell r="R216">
            <v>0.66</v>
          </cell>
          <cell r="W216">
            <v>0.6</v>
          </cell>
          <cell r="AY216" t="str">
            <v>総抜</v>
          </cell>
          <cell r="AZ216">
            <v>88166.67</v>
          </cell>
          <cell r="BA216" t="str">
            <v>1曲</v>
          </cell>
          <cell r="BB216">
            <v>93100</v>
          </cell>
          <cell r="DG216" t="str">
            <v>CSP 型費変更なし</v>
          </cell>
        </row>
        <row r="217">
          <cell r="B217" t="str">
            <v>KD02166-Y190</v>
          </cell>
          <cell r="C217" t="str">
            <v>00</v>
          </cell>
          <cell r="D217" t="str">
            <v>08</v>
          </cell>
          <cell r="E217" t="str">
            <v>P</v>
          </cell>
          <cell r="F217">
            <v>17</v>
          </cell>
          <cell r="G217">
            <v>22</v>
          </cell>
          <cell r="Q217">
            <v>1.08</v>
          </cell>
          <cell r="R217">
            <v>1.43</v>
          </cell>
          <cell r="W217">
            <v>1</v>
          </cell>
          <cell r="AY217" t="str">
            <v>総抜</v>
          </cell>
          <cell r="AZ217">
            <v>229140</v>
          </cell>
          <cell r="BA217" t="str">
            <v>1曲</v>
          </cell>
          <cell r="BB217">
            <v>410600</v>
          </cell>
          <cell r="BC217" t="str">
            <v>2曲</v>
          </cell>
          <cell r="BD217">
            <v>196100</v>
          </cell>
          <cell r="BE217" t="str">
            <v>3曲</v>
          </cell>
          <cell r="BF217">
            <v>229600</v>
          </cell>
          <cell r="DG217" t="str">
            <v>型起工すみの為型費は未</v>
          </cell>
        </row>
        <row r="218">
          <cell r="B218" t="str">
            <v>KD02166-Y191</v>
          </cell>
          <cell r="C218" t="str">
            <v>00</v>
          </cell>
          <cell r="D218" t="str">
            <v>10</v>
          </cell>
          <cell r="E218" t="str">
            <v>P</v>
          </cell>
          <cell r="F218">
            <v>27</v>
          </cell>
          <cell r="G218">
            <v>37</v>
          </cell>
          <cell r="S218">
            <v>3.75</v>
          </cell>
          <cell r="T218">
            <v>2.62</v>
          </cell>
          <cell r="W218">
            <v>1</v>
          </cell>
          <cell r="AY218" t="str">
            <v>総抜</v>
          </cell>
          <cell r="AZ218">
            <v>819053</v>
          </cell>
          <cell r="BA218" t="str">
            <v>ダボ</v>
          </cell>
          <cell r="BB218">
            <v>400400</v>
          </cell>
          <cell r="BC218" t="str">
            <v>1曲</v>
          </cell>
          <cell r="BD218">
            <v>264500</v>
          </cell>
          <cell r="BE218" t="str">
            <v>2曲</v>
          </cell>
          <cell r="BF218">
            <v>294800</v>
          </cell>
          <cell r="BG218" t="str">
            <v>3曲</v>
          </cell>
          <cell r="BH218">
            <v>312500</v>
          </cell>
          <cell r="BI218" t="str">
            <v>孔抜</v>
          </cell>
          <cell r="BJ218">
            <v>461000</v>
          </cell>
        </row>
        <row r="219">
          <cell r="B219" t="str">
            <v>KD02166-Y192</v>
          </cell>
          <cell r="C219" t="str">
            <v>00</v>
          </cell>
          <cell r="D219" t="str">
            <v>05</v>
          </cell>
          <cell r="E219" t="str">
            <v>P</v>
          </cell>
          <cell r="F219">
            <v>3</v>
          </cell>
          <cell r="G219">
            <v>5</v>
          </cell>
          <cell r="Q219">
            <v>1.05</v>
          </cell>
          <cell r="R219">
            <v>1.2</v>
          </cell>
          <cell r="W219">
            <v>0.4</v>
          </cell>
          <cell r="AS219">
            <v>2.2200000000000002</v>
          </cell>
          <cell r="AT219">
            <v>1.18</v>
          </cell>
          <cell r="AU219">
            <v>0.46</v>
          </cell>
          <cell r="AV219">
            <v>0.5</v>
          </cell>
          <cell r="AY219" t="str">
            <v>総抜</v>
          </cell>
          <cell r="AZ219">
            <v>102166.67</v>
          </cell>
          <cell r="BA219" t="str">
            <v>1曲</v>
          </cell>
          <cell r="BB219">
            <v>93100</v>
          </cell>
          <cell r="BC219" t="str">
            <v>2曲</v>
          </cell>
          <cell r="BD219">
            <v>93100</v>
          </cell>
          <cell r="BE219" t="str">
            <v>3曲</v>
          </cell>
          <cell r="BF219">
            <v>83800</v>
          </cell>
        </row>
        <row r="220">
          <cell r="B220" t="str">
            <v>KD02166-Y195</v>
          </cell>
          <cell r="C220" t="str">
            <v>00</v>
          </cell>
          <cell r="D220" t="str">
            <v>02</v>
          </cell>
          <cell r="E220" t="str">
            <v>L</v>
          </cell>
          <cell r="F220">
            <v>3</v>
          </cell>
          <cell r="G220">
            <v>3</v>
          </cell>
          <cell r="AK220">
            <v>0.82</v>
          </cell>
          <cell r="AL220">
            <v>0.54</v>
          </cell>
        </row>
        <row r="221">
          <cell r="B221" t="str">
            <v>KD02166-Y202</v>
          </cell>
          <cell r="C221" t="str">
            <v>00</v>
          </cell>
          <cell r="D221" t="str">
            <v>03</v>
          </cell>
          <cell r="E221" t="str">
            <v>L</v>
          </cell>
          <cell r="F221">
            <v>2</v>
          </cell>
          <cell r="G221">
            <v>2</v>
          </cell>
          <cell r="AG221">
            <v>0.8</v>
          </cell>
          <cell r="AH221">
            <v>0.2</v>
          </cell>
          <cell r="AK221">
            <v>1.18</v>
          </cell>
          <cell r="AL221">
            <v>0.54</v>
          </cell>
        </row>
        <row r="222">
          <cell r="B222" t="str">
            <v>KD02166-Y203</v>
          </cell>
          <cell r="C222" t="str">
            <v>00</v>
          </cell>
          <cell r="D222" t="str">
            <v>04</v>
          </cell>
          <cell r="E222" t="str">
            <v>P</v>
          </cell>
          <cell r="F222">
            <v>21</v>
          </cell>
          <cell r="G222">
            <v>28</v>
          </cell>
          <cell r="Q222">
            <v>2.09</v>
          </cell>
          <cell r="R222">
            <v>1.7</v>
          </cell>
          <cell r="W222">
            <v>1</v>
          </cell>
          <cell r="AY222" t="str">
            <v>総抜</v>
          </cell>
          <cell r="AZ222">
            <v>261500</v>
          </cell>
          <cell r="BA222" t="str">
            <v>面打</v>
          </cell>
          <cell r="BB222">
            <v>207500</v>
          </cell>
          <cell r="BC222" t="str">
            <v>ﾊﾞｰﾘﾝｸﾞ</v>
          </cell>
          <cell r="BD222">
            <v>250300</v>
          </cell>
          <cell r="BE222" t="str">
            <v>1曲</v>
          </cell>
          <cell r="BF222">
            <v>237100</v>
          </cell>
          <cell r="DG222" t="str">
            <v>04版）金型造り替え。再見積</v>
          </cell>
        </row>
        <row r="223">
          <cell r="B223" t="str">
            <v>KD02166-Y206</v>
          </cell>
          <cell r="C223" t="str">
            <v>00</v>
          </cell>
          <cell r="D223" t="str">
            <v>06</v>
          </cell>
          <cell r="E223" t="str">
            <v>P</v>
          </cell>
          <cell r="F223">
            <v>4</v>
          </cell>
          <cell r="G223">
            <v>7</v>
          </cell>
          <cell r="Q223">
            <v>0.84</v>
          </cell>
          <cell r="R223">
            <v>0.76</v>
          </cell>
          <cell r="W223">
            <v>1.5</v>
          </cell>
          <cell r="AY223" t="str">
            <v>総抜</v>
          </cell>
          <cell r="AZ223">
            <v>126933.33</v>
          </cell>
          <cell r="BA223" t="str">
            <v>1曲</v>
          </cell>
          <cell r="BB223">
            <v>102800</v>
          </cell>
        </row>
        <row r="224">
          <cell r="B224" t="str">
            <v>KD02166-Y209</v>
          </cell>
          <cell r="C224" t="str">
            <v>00</v>
          </cell>
          <cell r="D224" t="str">
            <v>04</v>
          </cell>
          <cell r="E224" t="str">
            <v>MO</v>
          </cell>
          <cell r="F224">
            <v>34</v>
          </cell>
          <cell r="G224">
            <v>34</v>
          </cell>
          <cell r="H224">
            <v>3051</v>
          </cell>
          <cell r="AM224">
            <v>150</v>
          </cell>
          <cell r="AN224">
            <v>50</v>
          </cell>
          <cell r="AO224">
            <v>1.5</v>
          </cell>
          <cell r="AP224">
            <v>6</v>
          </cell>
          <cell r="AY224" t="str">
            <v>ﾓｰﾙﾄﾞ</v>
          </cell>
          <cell r="AZ224">
            <v>2400000</v>
          </cell>
        </row>
        <row r="225">
          <cell r="B225" t="str">
            <v>KD02166-Y211</v>
          </cell>
          <cell r="C225" t="str">
            <v>00</v>
          </cell>
          <cell r="D225" t="str">
            <v>04</v>
          </cell>
          <cell r="E225" t="str">
            <v>P</v>
          </cell>
          <cell r="F225">
            <v>10</v>
          </cell>
          <cell r="G225">
            <v>12</v>
          </cell>
          <cell r="Q225">
            <v>3.55</v>
          </cell>
          <cell r="R225">
            <v>1.26</v>
          </cell>
          <cell r="W225">
            <v>1.6</v>
          </cell>
          <cell r="AY225" t="str">
            <v>総抜</v>
          </cell>
          <cell r="AZ225">
            <v>152427</v>
          </cell>
          <cell r="DG225" t="str">
            <v>Y215と曲げ勝手違い。金型起工済みの為、型費は未</v>
          </cell>
        </row>
        <row r="226">
          <cell r="B226" t="str">
            <v>KD02166-Y212</v>
          </cell>
          <cell r="C226" t="str">
            <v>00</v>
          </cell>
          <cell r="D226" t="str">
            <v>02</v>
          </cell>
          <cell r="E226" t="str">
            <v>L</v>
          </cell>
          <cell r="F226">
            <v>3</v>
          </cell>
          <cell r="G226">
            <v>3</v>
          </cell>
          <cell r="AK226">
            <v>0.89</v>
          </cell>
          <cell r="AL226">
            <v>0.54</v>
          </cell>
        </row>
        <row r="227">
          <cell r="B227" t="str">
            <v>KD02166-Y214</v>
          </cell>
          <cell r="C227" t="str">
            <v>00</v>
          </cell>
          <cell r="D227" t="str">
            <v>02</v>
          </cell>
          <cell r="E227" t="str">
            <v>L</v>
          </cell>
          <cell r="F227">
            <v>2</v>
          </cell>
          <cell r="G227">
            <v>2</v>
          </cell>
          <cell r="AK227">
            <v>1.07</v>
          </cell>
          <cell r="AL227">
            <v>0.54</v>
          </cell>
        </row>
        <row r="228">
          <cell r="B228" t="str">
            <v>KD02166-Y215</v>
          </cell>
          <cell r="C228" t="str">
            <v>00</v>
          </cell>
          <cell r="D228" t="str">
            <v>04</v>
          </cell>
          <cell r="E228" t="str">
            <v>P</v>
          </cell>
          <cell r="F228">
            <v>10</v>
          </cell>
          <cell r="G228">
            <v>12</v>
          </cell>
          <cell r="Q228">
            <v>3.55</v>
          </cell>
          <cell r="R228">
            <v>1.26</v>
          </cell>
          <cell r="W228">
            <v>1.6</v>
          </cell>
          <cell r="AY228" t="str">
            <v>総抜</v>
          </cell>
          <cell r="AZ228">
            <v>152427</v>
          </cell>
          <cell r="DG228" t="str">
            <v>Y211と曲げ勝手違い。金型起工済みの為、型費は未</v>
          </cell>
        </row>
        <row r="229">
          <cell r="B229" t="str">
            <v>KD02166-Y217</v>
          </cell>
          <cell r="C229" t="str">
            <v>00</v>
          </cell>
          <cell r="D229" t="str">
            <v>02</v>
          </cell>
          <cell r="E229" t="str">
            <v>P</v>
          </cell>
          <cell r="F229">
            <v>19</v>
          </cell>
          <cell r="G229">
            <v>24</v>
          </cell>
          <cell r="Q229">
            <v>3.49</v>
          </cell>
          <cell r="R229">
            <v>2.12</v>
          </cell>
          <cell r="W229">
            <v>1.2</v>
          </cell>
          <cell r="AY229" t="str">
            <v>総抜</v>
          </cell>
          <cell r="AZ229">
            <v>219007</v>
          </cell>
          <cell r="DG229" t="str">
            <v>Y213と曲げ勝手違い。</v>
          </cell>
        </row>
        <row r="230">
          <cell r="B230" t="str">
            <v>KD02166-Y220</v>
          </cell>
          <cell r="C230" t="str">
            <v>00</v>
          </cell>
          <cell r="D230" t="str">
            <v>05</v>
          </cell>
          <cell r="E230" t="str">
            <v>L</v>
          </cell>
          <cell r="F230">
            <v>53</v>
          </cell>
          <cell r="G230">
            <v>53</v>
          </cell>
          <cell r="AG230">
            <v>1.1000000000000001</v>
          </cell>
          <cell r="AH230">
            <v>0.16</v>
          </cell>
          <cell r="AK230">
            <v>9.52</v>
          </cell>
          <cell r="AL230">
            <v>0.54</v>
          </cell>
          <cell r="DG230" t="str">
            <v>07.06.05材料費見直し。</v>
          </cell>
        </row>
        <row r="231">
          <cell r="B231" t="str">
            <v>KD02166-Y225</v>
          </cell>
          <cell r="C231" t="str">
            <v>00</v>
          </cell>
          <cell r="D231" t="str">
            <v>04</v>
          </cell>
          <cell r="E231" t="str">
            <v>L</v>
          </cell>
          <cell r="F231">
            <v>31</v>
          </cell>
          <cell r="G231">
            <v>31</v>
          </cell>
          <cell r="AG231">
            <v>0.1</v>
          </cell>
          <cell r="AH231">
            <v>0.06</v>
          </cell>
          <cell r="AK231">
            <v>3.75</v>
          </cell>
          <cell r="AL231">
            <v>0.54</v>
          </cell>
          <cell r="DG231" t="str">
            <v>07.06.05材料費見直し。</v>
          </cell>
        </row>
        <row r="232">
          <cell r="B232" t="str">
            <v>KD02166-Y230</v>
          </cell>
          <cell r="C232" t="str">
            <v>00</v>
          </cell>
          <cell r="D232" t="str">
            <v>06</v>
          </cell>
          <cell r="E232" t="str">
            <v>L</v>
          </cell>
          <cell r="F232">
            <v>30</v>
          </cell>
          <cell r="G232">
            <v>30</v>
          </cell>
          <cell r="AG232">
            <v>1.1000000000000001</v>
          </cell>
          <cell r="AH232">
            <v>0.16</v>
          </cell>
          <cell r="AK232">
            <v>3.14</v>
          </cell>
          <cell r="AL232">
            <v>0.54</v>
          </cell>
          <cell r="DG232" t="str">
            <v>07.06.05材料費見直し。</v>
          </cell>
        </row>
        <row r="233">
          <cell r="B233" t="str">
            <v>KD02166-Y250</v>
          </cell>
          <cell r="C233" t="str">
            <v>00</v>
          </cell>
          <cell r="D233" t="str">
            <v>05</v>
          </cell>
          <cell r="E233" t="str">
            <v>MO</v>
          </cell>
          <cell r="F233">
            <v>162</v>
          </cell>
          <cell r="G233">
            <v>162</v>
          </cell>
          <cell r="H233">
            <v>28176</v>
          </cell>
          <cell r="AM233">
            <v>300</v>
          </cell>
          <cell r="AN233">
            <v>45</v>
          </cell>
          <cell r="AO233">
            <v>1.8</v>
          </cell>
          <cell r="AP233">
            <v>6</v>
          </cell>
          <cell r="AY233" t="str">
            <v>ﾓｰﾙﾄﾞ</v>
          </cell>
          <cell r="AZ233">
            <v>3150000</v>
          </cell>
          <cell r="DG233" t="str">
            <v>金型内訳ﾓｰﾙﾄﾞ3000千治具150千</v>
          </cell>
        </row>
        <row r="234">
          <cell r="B234" t="str">
            <v>KD02166-Y252</v>
          </cell>
          <cell r="C234" t="str">
            <v>00</v>
          </cell>
          <cell r="D234" t="str">
            <v>08</v>
          </cell>
          <cell r="E234" t="str">
            <v>P</v>
          </cell>
          <cell r="F234">
            <v>10</v>
          </cell>
          <cell r="G234">
            <v>16</v>
          </cell>
          <cell r="Q234">
            <v>1.08</v>
          </cell>
          <cell r="R234">
            <v>1.2</v>
          </cell>
          <cell r="W234">
            <v>0.4</v>
          </cell>
          <cell r="AY234" t="str">
            <v>総抜</v>
          </cell>
          <cell r="AZ234">
            <v>142100</v>
          </cell>
          <cell r="BA234" t="str">
            <v>1曲</v>
          </cell>
          <cell r="BB234">
            <v>115700</v>
          </cell>
          <cell r="BC234" t="str">
            <v>2曲</v>
          </cell>
          <cell r="BD234">
            <v>115700</v>
          </cell>
          <cell r="BE234" t="str">
            <v>3曲</v>
          </cell>
          <cell r="BF234">
            <v>105900</v>
          </cell>
        </row>
        <row r="235">
          <cell r="B235" t="str">
            <v>KD02166-Y254</v>
          </cell>
          <cell r="C235" t="str">
            <v>00</v>
          </cell>
          <cell r="D235" t="str">
            <v>06</v>
          </cell>
          <cell r="E235" t="str">
            <v>P</v>
          </cell>
          <cell r="F235">
            <v>5</v>
          </cell>
          <cell r="G235">
            <v>8</v>
          </cell>
          <cell r="Q235">
            <v>1.05</v>
          </cell>
          <cell r="R235">
            <v>1.2</v>
          </cell>
          <cell r="W235">
            <v>0.5</v>
          </cell>
          <cell r="AS235">
            <v>2.2200000000000002</v>
          </cell>
          <cell r="AT235">
            <v>1.18</v>
          </cell>
          <cell r="AU235">
            <v>0.44</v>
          </cell>
          <cell r="AV235">
            <v>0.5</v>
          </cell>
          <cell r="AY235" t="str">
            <v>総抜</v>
          </cell>
          <cell r="AZ235">
            <v>100633.33</v>
          </cell>
          <cell r="BA235" t="str">
            <v>1曲</v>
          </cell>
          <cell r="BB235">
            <v>93100</v>
          </cell>
          <cell r="BC235" t="str">
            <v>2曲</v>
          </cell>
          <cell r="BD235">
            <v>93100</v>
          </cell>
          <cell r="BE235" t="str">
            <v>3曲</v>
          </cell>
          <cell r="BF235">
            <v>83800</v>
          </cell>
          <cell r="DG235" t="str">
            <v>型起工済の為型費は未</v>
          </cell>
        </row>
        <row r="236">
          <cell r="B236" t="str">
            <v>KD02166-Y260</v>
          </cell>
          <cell r="C236" t="str">
            <v>00</v>
          </cell>
          <cell r="D236" t="str">
            <v>05</v>
          </cell>
          <cell r="E236" t="str">
            <v>L</v>
          </cell>
          <cell r="F236">
            <v>23</v>
          </cell>
          <cell r="G236">
            <v>23</v>
          </cell>
          <cell r="AI236">
            <v>1.03</v>
          </cell>
          <cell r="AJ236">
            <v>0.21</v>
          </cell>
          <cell r="AK236">
            <v>1.9</v>
          </cell>
          <cell r="AL236">
            <v>0.79</v>
          </cell>
          <cell r="DG236" t="str">
            <v>07.06.05材料費見直し。NC複合</v>
          </cell>
        </row>
        <row r="237">
          <cell r="B237" t="str">
            <v>KD02166-Y261</v>
          </cell>
          <cell r="C237" t="str">
            <v>00</v>
          </cell>
          <cell r="D237" t="str">
            <v>05</v>
          </cell>
          <cell r="E237" t="str">
            <v>P</v>
          </cell>
          <cell r="F237">
            <v>12</v>
          </cell>
          <cell r="G237">
            <v>18</v>
          </cell>
          <cell r="Q237">
            <v>1.08</v>
          </cell>
          <cell r="R237">
            <v>1.2</v>
          </cell>
          <cell r="W237">
            <v>0.5</v>
          </cell>
          <cell r="AY237" t="str">
            <v>総抜</v>
          </cell>
          <cell r="AZ237">
            <v>136500</v>
          </cell>
          <cell r="BA237" t="str">
            <v>1曲</v>
          </cell>
          <cell r="BB237">
            <v>111200</v>
          </cell>
          <cell r="BC237" t="str">
            <v>2曲</v>
          </cell>
          <cell r="BD237">
            <v>111200</v>
          </cell>
          <cell r="BE237" t="str">
            <v>3曲</v>
          </cell>
          <cell r="BF237">
            <v>105900</v>
          </cell>
          <cell r="DG237" t="str">
            <v>CSP</v>
          </cell>
        </row>
        <row r="238">
          <cell r="B238" t="str">
            <v>KD02166-Y304</v>
          </cell>
          <cell r="C238" t="str">
            <v>00</v>
          </cell>
          <cell r="D238" t="str">
            <v>03</v>
          </cell>
          <cell r="E238" t="str">
            <v>MO</v>
          </cell>
          <cell r="F238">
            <v>7</v>
          </cell>
          <cell r="G238">
            <v>7</v>
          </cell>
          <cell r="H238">
            <v>735</v>
          </cell>
          <cell r="O238">
            <v>2</v>
          </cell>
          <cell r="AM238">
            <v>50</v>
          </cell>
          <cell r="AN238">
            <v>92</v>
          </cell>
          <cell r="AO238">
            <v>4</v>
          </cell>
          <cell r="AP238">
            <v>10</v>
          </cell>
          <cell r="DG238" t="str">
            <v>02版 品正）移設に伴う英文併記</v>
          </cell>
        </row>
        <row r="239">
          <cell r="B239" t="str">
            <v>KD02166-Y305</v>
          </cell>
          <cell r="C239" t="str">
            <v>00</v>
          </cell>
          <cell r="D239" t="str">
            <v>08</v>
          </cell>
          <cell r="E239" t="str">
            <v>P</v>
          </cell>
          <cell r="F239">
            <v>26</v>
          </cell>
          <cell r="G239">
            <v>33</v>
          </cell>
          <cell r="S239">
            <v>2.79</v>
          </cell>
          <cell r="T239">
            <v>2.23</v>
          </cell>
          <cell r="W239">
            <v>1</v>
          </cell>
          <cell r="AS239">
            <v>14.1</v>
          </cell>
          <cell r="AT239">
            <v>6.1</v>
          </cell>
          <cell r="AU239">
            <v>3.05</v>
          </cell>
          <cell r="AV239">
            <v>0.5</v>
          </cell>
          <cell r="AY239" t="str">
            <v>総抜</v>
          </cell>
          <cell r="AZ239">
            <v>504566.67</v>
          </cell>
          <cell r="BA239" t="str">
            <v>1曲</v>
          </cell>
          <cell r="BB239">
            <v>229600</v>
          </cell>
          <cell r="BC239" t="str">
            <v>2曲</v>
          </cell>
          <cell r="BD239">
            <v>220600</v>
          </cell>
          <cell r="BE239" t="str">
            <v>3曲</v>
          </cell>
          <cell r="BF239">
            <v>230500</v>
          </cell>
          <cell r="BG239" t="str">
            <v>ﾊﾞｰﾘﾝｸﾞ</v>
          </cell>
          <cell r="BH239">
            <v>259900</v>
          </cell>
          <cell r="DG239" t="str">
            <v>金型起工済みの為、型費は未。暫定：手造りDDU</v>
          </cell>
        </row>
        <row r="240">
          <cell r="B240" t="str">
            <v>KD02166-Y306</v>
          </cell>
          <cell r="C240" t="str">
            <v>00</v>
          </cell>
          <cell r="D240" t="str">
            <v>05</v>
          </cell>
          <cell r="E240" t="str">
            <v>P</v>
          </cell>
          <cell r="F240">
            <v>10</v>
          </cell>
          <cell r="G240">
            <v>15</v>
          </cell>
          <cell r="Q240">
            <v>1.02</v>
          </cell>
          <cell r="R240">
            <v>0.87</v>
          </cell>
          <cell r="W240">
            <v>1.5</v>
          </cell>
          <cell r="AY240" t="str">
            <v>総抜</v>
          </cell>
          <cell r="AZ240">
            <v>219966.67</v>
          </cell>
          <cell r="BA240" t="str">
            <v>1曲</v>
          </cell>
          <cell r="BB240">
            <v>149600</v>
          </cell>
        </row>
        <row r="241">
          <cell r="B241" t="str">
            <v>KD02166-Y309</v>
          </cell>
          <cell r="C241" t="str">
            <v>00</v>
          </cell>
          <cell r="D241" t="str">
            <v>04</v>
          </cell>
          <cell r="E241" t="str">
            <v>MO</v>
          </cell>
          <cell r="F241">
            <v>44</v>
          </cell>
          <cell r="G241">
            <v>44</v>
          </cell>
          <cell r="H241">
            <v>3239</v>
          </cell>
          <cell r="AM241">
            <v>150</v>
          </cell>
          <cell r="AN241">
            <v>50</v>
          </cell>
          <cell r="AO241">
            <v>1.5</v>
          </cell>
          <cell r="AP241">
            <v>6</v>
          </cell>
          <cell r="AY241" t="str">
            <v>ﾓｰﾙﾄﾞ</v>
          </cell>
          <cell r="AZ241">
            <v>2600000</v>
          </cell>
        </row>
        <row r="242">
          <cell r="B242" t="str">
            <v>KD02166-Y311</v>
          </cell>
          <cell r="C242" t="str">
            <v>00</v>
          </cell>
          <cell r="D242" t="str">
            <v>03</v>
          </cell>
          <cell r="E242" t="str">
            <v>P</v>
          </cell>
          <cell r="F242">
            <v>12</v>
          </cell>
          <cell r="G242">
            <v>16</v>
          </cell>
          <cell r="Q242">
            <v>4.08</v>
          </cell>
          <cell r="R242">
            <v>1.39</v>
          </cell>
          <cell r="W242">
            <v>1.6</v>
          </cell>
          <cell r="AY242" t="str">
            <v>総抜</v>
          </cell>
          <cell r="AZ242">
            <v>220827</v>
          </cell>
          <cell r="DG242" t="str">
            <v>Y315と曲げ勝手違い。</v>
          </cell>
        </row>
        <row r="243">
          <cell r="B243" t="str">
            <v>KD02166-Y312</v>
          </cell>
          <cell r="C243" t="str">
            <v>00</v>
          </cell>
          <cell r="D243" t="str">
            <v>02</v>
          </cell>
          <cell r="E243" t="str">
            <v>L</v>
          </cell>
          <cell r="F243">
            <v>3</v>
          </cell>
          <cell r="G243">
            <v>3</v>
          </cell>
          <cell r="AK243">
            <v>0.9</v>
          </cell>
          <cell r="AL243">
            <v>0.54</v>
          </cell>
        </row>
        <row r="244">
          <cell r="B244" t="str">
            <v>KD02166-Y313</v>
          </cell>
          <cell r="C244" t="str">
            <v>00</v>
          </cell>
          <cell r="D244" t="str">
            <v>03</v>
          </cell>
          <cell r="E244" t="str">
            <v>P</v>
          </cell>
          <cell r="F244">
            <v>18</v>
          </cell>
          <cell r="G244">
            <v>25</v>
          </cell>
          <cell r="Q244">
            <v>3.49</v>
          </cell>
          <cell r="R244">
            <v>2.12</v>
          </cell>
          <cell r="W244">
            <v>1.5</v>
          </cell>
          <cell r="AY244" t="str">
            <v>総抜</v>
          </cell>
          <cell r="AZ244">
            <v>218167</v>
          </cell>
          <cell r="DG244" t="str">
            <v>Y317と曲げ勝手違い。</v>
          </cell>
        </row>
        <row r="245">
          <cell r="B245" t="str">
            <v>KD02166-Y314</v>
          </cell>
          <cell r="C245" t="str">
            <v>00</v>
          </cell>
          <cell r="D245" t="str">
            <v>01</v>
          </cell>
          <cell r="E245" t="str">
            <v>L</v>
          </cell>
          <cell r="F245">
            <v>2</v>
          </cell>
          <cell r="G245">
            <v>2</v>
          </cell>
          <cell r="AK245">
            <v>1.07</v>
          </cell>
          <cell r="AL245">
            <v>0.54</v>
          </cell>
        </row>
        <row r="246">
          <cell r="B246" t="str">
            <v>KD02166-Y315</v>
          </cell>
          <cell r="C246" t="str">
            <v>00</v>
          </cell>
          <cell r="D246" t="str">
            <v>03</v>
          </cell>
          <cell r="E246" t="str">
            <v>P</v>
          </cell>
          <cell r="F246">
            <v>12</v>
          </cell>
          <cell r="G246">
            <v>16</v>
          </cell>
          <cell r="Q246">
            <v>4.08</v>
          </cell>
          <cell r="R246">
            <v>1.39</v>
          </cell>
          <cell r="W246">
            <v>1.6</v>
          </cell>
          <cell r="AY246" t="str">
            <v>総抜</v>
          </cell>
          <cell r="AZ246">
            <v>220827</v>
          </cell>
          <cell r="DG246" t="str">
            <v>Y311と曲げ勝手違い。</v>
          </cell>
        </row>
        <row r="247">
          <cell r="B247" t="str">
            <v>KD02166-Y317</v>
          </cell>
          <cell r="C247" t="str">
            <v>00</v>
          </cell>
          <cell r="D247" t="str">
            <v>03</v>
          </cell>
          <cell r="E247" t="str">
            <v>P</v>
          </cell>
          <cell r="F247">
            <v>18</v>
          </cell>
          <cell r="G247">
            <v>25</v>
          </cell>
          <cell r="Q247">
            <v>3.49</v>
          </cell>
          <cell r="R247">
            <v>2.12</v>
          </cell>
          <cell r="W247">
            <v>1.5</v>
          </cell>
          <cell r="AY247" t="str">
            <v>総抜</v>
          </cell>
          <cell r="AZ247">
            <v>218167</v>
          </cell>
          <cell r="DG247" t="str">
            <v>Y313と曲げ勝手違い。</v>
          </cell>
        </row>
        <row r="248">
          <cell r="B248" t="str">
            <v>KD02166-Y320</v>
          </cell>
          <cell r="C248" t="str">
            <v>00</v>
          </cell>
          <cell r="D248" t="str">
            <v>04</v>
          </cell>
          <cell r="E248" t="str">
            <v>L</v>
          </cell>
          <cell r="F248">
            <v>42</v>
          </cell>
          <cell r="G248">
            <v>42</v>
          </cell>
          <cell r="AG248">
            <v>1.1000000000000001</v>
          </cell>
          <cell r="AH248">
            <v>0.16</v>
          </cell>
          <cell r="AK248">
            <v>7.47</v>
          </cell>
          <cell r="AL248">
            <v>0.54</v>
          </cell>
          <cell r="DG248" t="str">
            <v>07.06.05材料費見直し。</v>
          </cell>
        </row>
        <row r="249">
          <cell r="B249" t="str">
            <v>KD02166-Y322</v>
          </cell>
          <cell r="C249" t="str">
            <v>00</v>
          </cell>
          <cell r="D249" t="str">
            <v>03</v>
          </cell>
          <cell r="E249" t="str">
            <v>L</v>
          </cell>
          <cell r="F249">
            <v>3</v>
          </cell>
          <cell r="G249">
            <v>3</v>
          </cell>
          <cell r="AG249">
            <v>0.8</v>
          </cell>
          <cell r="AH249">
            <v>0.2</v>
          </cell>
          <cell r="AK249">
            <v>2.46</v>
          </cell>
          <cell r="AL249">
            <v>0.54</v>
          </cell>
        </row>
        <row r="250">
          <cell r="B250" t="str">
            <v>KD02166-Y330</v>
          </cell>
          <cell r="C250" t="str">
            <v>00</v>
          </cell>
          <cell r="D250" t="str">
            <v>06</v>
          </cell>
          <cell r="E250" t="str">
            <v>P</v>
          </cell>
          <cell r="F250">
            <v>9</v>
          </cell>
          <cell r="G250">
            <v>11</v>
          </cell>
          <cell r="Q250">
            <v>0.68</v>
          </cell>
          <cell r="R250">
            <v>0.93</v>
          </cell>
          <cell r="W250">
            <v>1</v>
          </cell>
          <cell r="AY250" t="str">
            <v>総抜</v>
          </cell>
          <cell r="AZ250">
            <v>117400</v>
          </cell>
          <cell r="BA250" t="str">
            <v>1曲</v>
          </cell>
          <cell r="BB250">
            <v>150100</v>
          </cell>
          <cell r="BC250" t="str">
            <v>2曲</v>
          </cell>
          <cell r="BD250">
            <v>109300</v>
          </cell>
        </row>
        <row r="251">
          <cell r="B251" t="str">
            <v>KD02166-Y335</v>
          </cell>
          <cell r="C251" t="str">
            <v>00</v>
          </cell>
          <cell r="D251" t="str">
            <v>02</v>
          </cell>
          <cell r="E251" t="str">
            <v>L</v>
          </cell>
          <cell r="F251">
            <v>77</v>
          </cell>
          <cell r="G251">
            <v>77</v>
          </cell>
          <cell r="AG251">
            <v>0.1</v>
          </cell>
          <cell r="AH251">
            <v>0.06</v>
          </cell>
          <cell r="AK251">
            <v>2.04</v>
          </cell>
          <cell r="AL251">
            <v>0.54</v>
          </cell>
          <cell r="DG251" t="str">
            <v>07.06.05材料費見直し。</v>
          </cell>
        </row>
        <row r="252">
          <cell r="B252" t="str">
            <v>KD02166-Y408</v>
          </cell>
          <cell r="C252" t="str">
            <v>00</v>
          </cell>
          <cell r="D252" t="str">
            <v>02</v>
          </cell>
          <cell r="E252" t="str">
            <v>P</v>
          </cell>
          <cell r="F252">
            <v>4</v>
          </cell>
          <cell r="G252">
            <v>7</v>
          </cell>
          <cell r="Q252">
            <v>0.78</v>
          </cell>
          <cell r="R252">
            <v>0.93</v>
          </cell>
          <cell r="W252">
            <v>0.5</v>
          </cell>
          <cell r="AY252" t="str">
            <v>総抜</v>
          </cell>
          <cell r="AZ252">
            <v>139567</v>
          </cell>
          <cell r="BA252" t="str">
            <v>1曲</v>
          </cell>
          <cell r="BB252">
            <v>110800</v>
          </cell>
          <cell r="BC252" t="str">
            <v>2曲</v>
          </cell>
          <cell r="BD252">
            <v>110800</v>
          </cell>
        </row>
        <row r="253">
          <cell r="B253" t="str">
            <v>KD02166-Y409</v>
          </cell>
          <cell r="C253" t="str">
            <v>00</v>
          </cell>
          <cell r="D253" t="str">
            <v>03</v>
          </cell>
          <cell r="E253" t="str">
            <v>P</v>
          </cell>
          <cell r="F253">
            <v>12</v>
          </cell>
          <cell r="G253">
            <v>22</v>
          </cell>
          <cell r="Q253">
            <v>0.86</v>
          </cell>
          <cell r="R253">
            <v>0.93</v>
          </cell>
          <cell r="W253">
            <v>0.5</v>
          </cell>
          <cell r="AY253" t="str">
            <v>総抜</v>
          </cell>
          <cell r="AZ253">
            <v>247152</v>
          </cell>
          <cell r="BA253" t="str">
            <v>1曲</v>
          </cell>
          <cell r="BB253">
            <v>142600</v>
          </cell>
          <cell r="BC253" t="str">
            <v>2曲</v>
          </cell>
          <cell r="BD253">
            <v>142600</v>
          </cell>
        </row>
        <row r="254">
          <cell r="B254" t="str">
            <v>KD02166-Y411</v>
          </cell>
          <cell r="C254" t="str">
            <v>00</v>
          </cell>
          <cell r="D254" t="str">
            <v>10</v>
          </cell>
          <cell r="E254" t="str">
            <v>P</v>
          </cell>
          <cell r="F254">
            <v>76</v>
          </cell>
          <cell r="G254">
            <v>113</v>
          </cell>
          <cell r="S254">
            <v>19.5</v>
          </cell>
          <cell r="T254">
            <v>3.52</v>
          </cell>
          <cell r="W254">
            <v>1.6</v>
          </cell>
          <cell r="AY254" t="str">
            <v>総抜</v>
          </cell>
          <cell r="AZ254">
            <v>1098873.8</v>
          </cell>
          <cell r="BA254" t="str">
            <v>ﾀﾞﾎﾞ</v>
          </cell>
          <cell r="BB254">
            <v>623036.80000000005</v>
          </cell>
          <cell r="BC254" t="str">
            <v>曲</v>
          </cell>
          <cell r="BD254">
            <v>521275.2</v>
          </cell>
          <cell r="BE254" t="str">
            <v>孔抜</v>
          </cell>
          <cell r="BF254">
            <v>398636.79999999999</v>
          </cell>
          <cell r="DG254" t="str">
            <v>ｶｼﾒ後曲。金型起工済みの為、型費は未</v>
          </cell>
        </row>
        <row r="255">
          <cell r="B255" t="str">
            <v>KD02166-Y414</v>
          </cell>
          <cell r="C255" t="str">
            <v>00</v>
          </cell>
          <cell r="D255" t="str">
            <v>02</v>
          </cell>
          <cell r="E255" t="str">
            <v>L</v>
          </cell>
          <cell r="F255">
            <v>7</v>
          </cell>
          <cell r="G255">
            <v>7</v>
          </cell>
          <cell r="AK255">
            <v>1.17</v>
          </cell>
          <cell r="AL255">
            <v>0.54</v>
          </cell>
        </row>
        <row r="256">
          <cell r="B256" t="str">
            <v>KD02166-Y415</v>
          </cell>
          <cell r="C256" t="str">
            <v>00</v>
          </cell>
          <cell r="D256" t="str">
            <v>10</v>
          </cell>
          <cell r="E256" t="str">
            <v>P</v>
          </cell>
          <cell r="F256">
            <v>76</v>
          </cell>
          <cell r="G256">
            <v>86</v>
          </cell>
          <cell r="S256">
            <v>17.010000000000002</v>
          </cell>
          <cell r="T256">
            <v>3.87</v>
          </cell>
          <cell r="W256">
            <v>1.6</v>
          </cell>
          <cell r="AY256" t="str">
            <v>総抜</v>
          </cell>
          <cell r="AZ256">
            <v>1151299</v>
          </cell>
          <cell r="BA256" t="str">
            <v>ﾀﾞﾎﾞ/ﾊﾞｰﾘﾝｸﾞ</v>
          </cell>
          <cell r="BB256">
            <v>684566</v>
          </cell>
          <cell r="BC256" t="str">
            <v>1曲</v>
          </cell>
          <cell r="BD256">
            <v>491774</v>
          </cell>
          <cell r="BE256" t="str">
            <v>孔抜</v>
          </cell>
          <cell r="BF256">
            <v>352366</v>
          </cell>
          <cell r="DG256" t="str">
            <v>ｶｼﾒ後曲。金型起工済みの為、型費は未</v>
          </cell>
        </row>
        <row r="257">
          <cell r="B257" t="str">
            <v>KD02166-Y416</v>
          </cell>
          <cell r="C257" t="str">
            <v>00</v>
          </cell>
          <cell r="D257" t="str">
            <v>02</v>
          </cell>
          <cell r="E257" t="str">
            <v>L</v>
          </cell>
          <cell r="F257">
            <v>9</v>
          </cell>
          <cell r="G257">
            <v>9</v>
          </cell>
          <cell r="AK257">
            <v>1.19</v>
          </cell>
          <cell r="AL257">
            <v>0.54</v>
          </cell>
          <cell r="DG257" t="str">
            <v>07.06.05材料費見直し。</v>
          </cell>
        </row>
        <row r="258">
          <cell r="B258" t="str">
            <v>KD02166-Y417</v>
          </cell>
          <cell r="C258" t="str">
            <v>00</v>
          </cell>
          <cell r="D258" t="str">
            <v>02</v>
          </cell>
          <cell r="E258" t="str">
            <v>L</v>
          </cell>
          <cell r="F258">
            <v>14</v>
          </cell>
          <cell r="G258">
            <v>14</v>
          </cell>
          <cell r="AK258">
            <v>1.34</v>
          </cell>
          <cell r="AL258">
            <v>0.54</v>
          </cell>
          <cell r="DG258" t="str">
            <v>07.06.05材料費見直し。</v>
          </cell>
        </row>
        <row r="259">
          <cell r="B259" t="str">
            <v>KD02166-Y418</v>
          </cell>
          <cell r="C259" t="str">
            <v>00</v>
          </cell>
          <cell r="D259" t="str">
            <v>02</v>
          </cell>
          <cell r="E259" t="str">
            <v>L</v>
          </cell>
          <cell r="F259">
            <v>6</v>
          </cell>
          <cell r="G259">
            <v>6</v>
          </cell>
          <cell r="AK259">
            <v>1.0900000000000001</v>
          </cell>
          <cell r="AL259">
            <v>0.54</v>
          </cell>
        </row>
        <row r="260">
          <cell r="B260" t="str">
            <v>KD02166-Y419</v>
          </cell>
          <cell r="C260" t="str">
            <v>00</v>
          </cell>
          <cell r="D260" t="str">
            <v>02</v>
          </cell>
          <cell r="E260" t="str">
            <v>L</v>
          </cell>
          <cell r="F260">
            <v>2</v>
          </cell>
          <cell r="G260">
            <v>2</v>
          </cell>
          <cell r="AK260">
            <v>0.75</v>
          </cell>
          <cell r="AL260">
            <v>0.54</v>
          </cell>
        </row>
        <row r="261">
          <cell r="B261" t="str">
            <v>KD02166-Y420</v>
          </cell>
          <cell r="C261" t="str">
            <v>00</v>
          </cell>
          <cell r="D261" t="str">
            <v>03</v>
          </cell>
          <cell r="E261" t="str">
            <v>P</v>
          </cell>
          <cell r="F261">
            <v>2</v>
          </cell>
          <cell r="G261">
            <v>3</v>
          </cell>
          <cell r="Q261">
            <v>0.81</v>
          </cell>
          <cell r="R261">
            <v>1.03</v>
          </cell>
          <cell r="W261">
            <v>1</v>
          </cell>
          <cell r="AY261" t="str">
            <v>総抜</v>
          </cell>
          <cell r="AZ261">
            <v>122133.33</v>
          </cell>
          <cell r="BA261" t="str">
            <v>1曲</v>
          </cell>
          <cell r="BB261">
            <v>111200</v>
          </cell>
          <cell r="BC261" t="str">
            <v>2曲</v>
          </cell>
          <cell r="BD261">
            <v>111200</v>
          </cell>
        </row>
        <row r="262">
          <cell r="B262" t="str">
            <v>KD02166-Y421</v>
          </cell>
          <cell r="C262" t="str">
            <v>00</v>
          </cell>
          <cell r="D262" t="str">
            <v>02</v>
          </cell>
          <cell r="E262" t="str">
            <v>L</v>
          </cell>
          <cell r="F262">
            <v>3</v>
          </cell>
          <cell r="G262">
            <v>3</v>
          </cell>
          <cell r="AK262">
            <v>1.0900000000000001</v>
          </cell>
          <cell r="AL262">
            <v>0.54</v>
          </cell>
        </row>
        <row r="263">
          <cell r="B263" t="str">
            <v>KD02166-Y422</v>
          </cell>
          <cell r="C263" t="str">
            <v>00</v>
          </cell>
          <cell r="D263" t="str">
            <v>02</v>
          </cell>
          <cell r="E263" t="str">
            <v>L</v>
          </cell>
          <cell r="F263">
            <v>5</v>
          </cell>
          <cell r="G263">
            <v>5</v>
          </cell>
          <cell r="AK263">
            <v>1.38</v>
          </cell>
          <cell r="AL263">
            <v>0.54</v>
          </cell>
        </row>
        <row r="264">
          <cell r="B264" t="str">
            <v>KD02166-Y440</v>
          </cell>
          <cell r="C264" t="str">
            <v>00</v>
          </cell>
          <cell r="D264" t="str">
            <v>13</v>
          </cell>
          <cell r="E264" t="str">
            <v>P</v>
          </cell>
          <cell r="F264">
            <v>33</v>
          </cell>
          <cell r="G264">
            <v>43</v>
          </cell>
          <cell r="S264">
            <v>5.87</v>
          </cell>
          <cell r="T264">
            <v>4.05</v>
          </cell>
          <cell r="W264">
            <v>1.6</v>
          </cell>
          <cell r="AY264" t="str">
            <v>総抜</v>
          </cell>
          <cell r="AZ264">
            <v>634300</v>
          </cell>
          <cell r="BA264" t="str">
            <v>切欠</v>
          </cell>
          <cell r="BB264">
            <v>379800</v>
          </cell>
          <cell r="BC264" t="str">
            <v>ﾊﾞｰﾘﾝｸﾞ</v>
          </cell>
          <cell r="BD264">
            <v>324700</v>
          </cell>
          <cell r="BE264" t="str">
            <v>面打</v>
          </cell>
          <cell r="BF264">
            <v>245167</v>
          </cell>
          <cell r="BG264" t="str">
            <v>1曲</v>
          </cell>
          <cell r="BH264">
            <v>233500</v>
          </cell>
          <cell r="BI264" t="str">
            <v>2曲</v>
          </cell>
          <cell r="BJ264">
            <v>286300</v>
          </cell>
          <cell r="BK264" t="str">
            <v>3曲</v>
          </cell>
          <cell r="BL264">
            <v>211600</v>
          </cell>
          <cell r="BM264" t="str">
            <v>4曲</v>
          </cell>
          <cell r="BN264">
            <v>211600</v>
          </cell>
          <cell r="DG264" t="str">
            <v>13版 防錆処理減少(280→85_83）</v>
          </cell>
        </row>
        <row r="265">
          <cell r="B265" t="str">
            <v>KD02166-Y441</v>
          </cell>
          <cell r="C265" t="str">
            <v>00</v>
          </cell>
          <cell r="D265" t="str">
            <v>11</v>
          </cell>
          <cell r="E265" t="str">
            <v>P</v>
          </cell>
          <cell r="F265">
            <v>23</v>
          </cell>
          <cell r="G265">
            <v>28</v>
          </cell>
          <cell r="Q265">
            <v>2.5499999999999998</v>
          </cell>
          <cell r="R265">
            <v>1.99</v>
          </cell>
          <cell r="W265">
            <v>1</v>
          </cell>
          <cell r="AY265" t="str">
            <v>総抜</v>
          </cell>
          <cell r="AZ265">
            <v>521780</v>
          </cell>
          <cell r="BA265" t="str">
            <v>ﾀﾞﾎﾞ</v>
          </cell>
          <cell r="BB265">
            <v>189300</v>
          </cell>
          <cell r="BC265" t="str">
            <v>1曲</v>
          </cell>
          <cell r="BD265">
            <v>265700</v>
          </cell>
          <cell r="BE265" t="str">
            <v>2曲</v>
          </cell>
          <cell r="BF265">
            <v>178600</v>
          </cell>
          <cell r="BG265" t="str">
            <v>3曲</v>
          </cell>
          <cell r="BH265">
            <v>178600</v>
          </cell>
          <cell r="DG265" t="str">
            <v>11版）型改造（型起工済みのため、型費は未）</v>
          </cell>
        </row>
        <row r="266">
          <cell r="B266" t="str">
            <v>KD02166-Y443</v>
          </cell>
          <cell r="C266" t="str">
            <v>00</v>
          </cell>
          <cell r="D266" t="str">
            <v>05</v>
          </cell>
          <cell r="E266" t="str">
            <v>P</v>
          </cell>
          <cell r="F266">
            <v>14</v>
          </cell>
          <cell r="G266">
            <v>18</v>
          </cell>
          <cell r="Q266">
            <v>1.23</v>
          </cell>
          <cell r="R266">
            <v>1.53</v>
          </cell>
          <cell r="W266">
            <v>0.5</v>
          </cell>
          <cell r="AY266" t="str">
            <v>総抜</v>
          </cell>
          <cell r="AZ266">
            <v>329700</v>
          </cell>
          <cell r="BA266" t="str">
            <v>1曲</v>
          </cell>
          <cell r="BB266">
            <v>265700</v>
          </cell>
          <cell r="BC266" t="str">
            <v>2曲</v>
          </cell>
          <cell r="BD266">
            <v>178600</v>
          </cell>
          <cell r="DG266" t="str">
            <v>05版）型改造（型起工済みのため、型費は未）</v>
          </cell>
        </row>
        <row r="267">
          <cell r="B267" t="str">
            <v>KD02166-Y445</v>
          </cell>
          <cell r="C267" t="str">
            <v>00</v>
          </cell>
          <cell r="D267" t="str">
            <v>02</v>
          </cell>
          <cell r="E267" t="str">
            <v>P</v>
          </cell>
          <cell r="F267">
            <v>6</v>
          </cell>
          <cell r="G267">
            <v>11</v>
          </cell>
          <cell r="Q267">
            <v>1.08</v>
          </cell>
          <cell r="R267">
            <v>1.2</v>
          </cell>
          <cell r="W267">
            <v>0.5</v>
          </cell>
          <cell r="AS267">
            <v>0.94</v>
          </cell>
          <cell r="AT267">
            <v>0.8</v>
          </cell>
          <cell r="AU267">
            <v>0.43</v>
          </cell>
          <cell r="AV267">
            <v>0.5</v>
          </cell>
          <cell r="AY267" t="str">
            <v>総抜</v>
          </cell>
          <cell r="AZ267">
            <v>146267</v>
          </cell>
          <cell r="BA267" t="str">
            <v>1曲</v>
          </cell>
          <cell r="BB267">
            <v>101900</v>
          </cell>
          <cell r="BC267" t="str">
            <v>2曲</v>
          </cell>
          <cell r="BD267">
            <v>101900</v>
          </cell>
          <cell r="BE267" t="str">
            <v>3曲</v>
          </cell>
          <cell r="BF267">
            <v>107300</v>
          </cell>
        </row>
        <row r="268">
          <cell r="B268" t="str">
            <v>KD02166-Y446</v>
          </cell>
          <cell r="C268" t="str">
            <v>00</v>
          </cell>
          <cell r="D268" t="str">
            <v>03</v>
          </cell>
          <cell r="E268" t="str">
            <v>P</v>
          </cell>
          <cell r="F268">
            <v>5</v>
          </cell>
          <cell r="G268">
            <v>9</v>
          </cell>
          <cell r="Q268">
            <v>1.05</v>
          </cell>
          <cell r="R268">
            <v>1.2</v>
          </cell>
          <cell r="W268">
            <v>0.5</v>
          </cell>
          <cell r="AS268">
            <v>0.91</v>
          </cell>
          <cell r="AT268">
            <v>0.8</v>
          </cell>
          <cell r="AU268">
            <v>0.41</v>
          </cell>
          <cell r="AV268">
            <v>0.5</v>
          </cell>
          <cell r="AY268" t="str">
            <v>総抜</v>
          </cell>
          <cell r="AZ268">
            <v>141033</v>
          </cell>
          <cell r="BA268" t="str">
            <v>1曲</v>
          </cell>
          <cell r="BB268">
            <v>92800</v>
          </cell>
          <cell r="BC268" t="str">
            <v>2曲</v>
          </cell>
          <cell r="BD268">
            <v>92800</v>
          </cell>
          <cell r="BE268" t="str">
            <v>3曲</v>
          </cell>
          <cell r="BF268">
            <v>97600</v>
          </cell>
        </row>
        <row r="269">
          <cell r="B269" t="str">
            <v>KD02166-Y448</v>
          </cell>
          <cell r="C269" t="str">
            <v>00</v>
          </cell>
          <cell r="D269" t="str">
            <v>05</v>
          </cell>
          <cell r="E269" t="str">
            <v>MO</v>
          </cell>
          <cell r="F269">
            <v>10</v>
          </cell>
          <cell r="G269">
            <v>10</v>
          </cell>
          <cell r="H269">
            <v>1536</v>
          </cell>
          <cell r="O269">
            <v>2</v>
          </cell>
          <cell r="AM269">
            <v>50</v>
          </cell>
          <cell r="AN269">
            <v>20</v>
          </cell>
          <cell r="AO269">
            <v>0.4</v>
          </cell>
          <cell r="AP269">
            <v>6</v>
          </cell>
          <cell r="AY269" t="str">
            <v>ﾓｰﾙﾄﾞ</v>
          </cell>
          <cell r="AZ269">
            <v>1350000</v>
          </cell>
          <cell r="DG269" t="str">
            <v>Y448.Y449共取り</v>
          </cell>
        </row>
        <row r="270">
          <cell r="B270" t="str">
            <v>KD02166-Y449</v>
          </cell>
          <cell r="C270" t="str">
            <v>00</v>
          </cell>
          <cell r="D270" t="str">
            <v>05</v>
          </cell>
          <cell r="E270" t="str">
            <v>MO</v>
          </cell>
          <cell r="F270">
            <v>8</v>
          </cell>
          <cell r="G270">
            <v>8</v>
          </cell>
          <cell r="H270">
            <v>1536</v>
          </cell>
          <cell r="O270">
            <v>2</v>
          </cell>
          <cell r="AM270">
            <v>50</v>
          </cell>
          <cell r="AN270">
            <v>20</v>
          </cell>
          <cell r="AO270">
            <v>0.4</v>
          </cell>
          <cell r="AP270">
            <v>6</v>
          </cell>
          <cell r="DG270" t="str">
            <v>Y448.Y449共取り</v>
          </cell>
        </row>
        <row r="271">
          <cell r="B271" t="str">
            <v>KD02166-Y450</v>
          </cell>
          <cell r="C271" t="str">
            <v>00</v>
          </cell>
          <cell r="D271" t="str">
            <v>03</v>
          </cell>
          <cell r="E271" t="str">
            <v>L</v>
          </cell>
          <cell r="F271">
            <v>42</v>
          </cell>
          <cell r="G271">
            <v>42</v>
          </cell>
          <cell r="AG271">
            <v>1.1000000000000001</v>
          </cell>
          <cell r="AH271">
            <v>0.16</v>
          </cell>
          <cell r="AK271">
            <v>8.4700000000000006</v>
          </cell>
          <cell r="AL271">
            <v>0.54</v>
          </cell>
          <cell r="DG271" t="str">
            <v>07.06.05材料費見直し。</v>
          </cell>
        </row>
        <row r="272">
          <cell r="B272" t="str">
            <v>KD02166-Y456</v>
          </cell>
          <cell r="C272" t="str">
            <v>00</v>
          </cell>
          <cell r="D272" t="str">
            <v>05</v>
          </cell>
          <cell r="E272" t="str">
            <v>L</v>
          </cell>
          <cell r="F272">
            <v>24</v>
          </cell>
          <cell r="G272">
            <v>24</v>
          </cell>
          <cell r="AG272">
            <v>4.9000000000000004</v>
          </cell>
          <cell r="AH272">
            <v>0.26</v>
          </cell>
          <cell r="AK272">
            <v>1.54</v>
          </cell>
          <cell r="AL272">
            <v>0.54</v>
          </cell>
          <cell r="DG272" t="str">
            <v>07.06.05材料費見直し。ﾛｰﾚｯﾄ加工あり</v>
          </cell>
        </row>
        <row r="273">
          <cell r="B273" t="str">
            <v>KD02166-Y459</v>
          </cell>
          <cell r="C273" t="str">
            <v>00</v>
          </cell>
          <cell r="D273" t="str">
            <v>07</v>
          </cell>
          <cell r="E273" t="str">
            <v>P</v>
          </cell>
          <cell r="F273">
            <v>10</v>
          </cell>
          <cell r="G273">
            <v>12</v>
          </cell>
          <cell r="Q273">
            <v>1.9</v>
          </cell>
          <cell r="R273">
            <v>1.46</v>
          </cell>
          <cell r="W273">
            <v>1.5</v>
          </cell>
          <cell r="AY273" t="str">
            <v>総抜</v>
          </cell>
          <cell r="AZ273">
            <v>141333</v>
          </cell>
          <cell r="BA273" t="str">
            <v>孔抜</v>
          </cell>
          <cell r="BB273">
            <v>161800</v>
          </cell>
          <cell r="BC273" t="str">
            <v>面打</v>
          </cell>
          <cell r="BD273">
            <v>111800</v>
          </cell>
          <cell r="BE273" t="str">
            <v>1曲</v>
          </cell>
          <cell r="BF273">
            <v>136100</v>
          </cell>
          <cell r="DG273" t="str">
            <v>金型起工済の為型費は未</v>
          </cell>
        </row>
        <row r="274">
          <cell r="B274" t="str">
            <v>KD02166-Y460</v>
          </cell>
          <cell r="C274" t="str">
            <v>00</v>
          </cell>
          <cell r="D274" t="str">
            <v>04</v>
          </cell>
          <cell r="E274" t="str">
            <v>L</v>
          </cell>
          <cell r="F274">
            <v>5</v>
          </cell>
          <cell r="G274">
            <v>5</v>
          </cell>
          <cell r="AK274">
            <v>1.0900000000000001</v>
          </cell>
          <cell r="AL274">
            <v>0.54</v>
          </cell>
        </row>
        <row r="275">
          <cell r="B275" t="str">
            <v>KD02166-Y461</v>
          </cell>
          <cell r="C275" t="str">
            <v>00</v>
          </cell>
          <cell r="D275" t="str">
            <v>02</v>
          </cell>
          <cell r="E275" t="str">
            <v>P</v>
          </cell>
          <cell r="F275">
            <v>2</v>
          </cell>
          <cell r="G275">
            <v>3</v>
          </cell>
          <cell r="Q275">
            <v>0.24</v>
          </cell>
          <cell r="R275">
            <v>0.39</v>
          </cell>
          <cell r="W275">
            <v>1</v>
          </cell>
          <cell r="AY275" t="str">
            <v>総抜</v>
          </cell>
          <cell r="AZ275">
            <v>84266.67</v>
          </cell>
        </row>
        <row r="276">
          <cell r="B276" t="str">
            <v>KD02166-Y463</v>
          </cell>
          <cell r="C276" t="str">
            <v>00</v>
          </cell>
          <cell r="D276" t="str">
            <v>01</v>
          </cell>
          <cell r="E276" t="str">
            <v>P</v>
          </cell>
          <cell r="F276">
            <v>6</v>
          </cell>
          <cell r="G276">
            <v>9</v>
          </cell>
          <cell r="Q276">
            <v>0.82</v>
          </cell>
          <cell r="R276">
            <v>1.05</v>
          </cell>
          <cell r="W276">
            <v>2</v>
          </cell>
          <cell r="AY276" t="str">
            <v>総抜</v>
          </cell>
          <cell r="AZ276">
            <v>89900</v>
          </cell>
          <cell r="BA276" t="str">
            <v>1曲</v>
          </cell>
          <cell r="BB276">
            <v>88600</v>
          </cell>
          <cell r="BC276" t="str">
            <v>2曲</v>
          </cell>
          <cell r="BD276">
            <v>88600</v>
          </cell>
          <cell r="DG276" t="str">
            <v>ﾒｰｶ工程に設定済み</v>
          </cell>
        </row>
        <row r="277">
          <cell r="B277" t="str">
            <v>KD02166-Y464</v>
          </cell>
          <cell r="C277" t="str">
            <v>00</v>
          </cell>
          <cell r="D277" t="str">
            <v>01</v>
          </cell>
          <cell r="E277" t="str">
            <v>P</v>
          </cell>
          <cell r="F277">
            <v>4</v>
          </cell>
          <cell r="G277">
            <v>7</v>
          </cell>
          <cell r="Q277">
            <v>0.98</v>
          </cell>
          <cell r="R277">
            <v>0.91</v>
          </cell>
          <cell r="W277">
            <v>2</v>
          </cell>
          <cell r="AY277" t="str">
            <v>総抜</v>
          </cell>
          <cell r="AZ277">
            <v>90167</v>
          </cell>
        </row>
        <row r="278">
          <cell r="B278" t="str">
            <v>KD02166-Y465</v>
          </cell>
          <cell r="C278" t="str">
            <v>00</v>
          </cell>
          <cell r="D278" t="str">
            <v>01</v>
          </cell>
          <cell r="E278" t="str">
            <v>P</v>
          </cell>
          <cell r="F278">
            <v>14</v>
          </cell>
          <cell r="G278">
            <v>19</v>
          </cell>
          <cell r="Q278">
            <v>1.08</v>
          </cell>
          <cell r="R278">
            <v>1.43</v>
          </cell>
          <cell r="W278">
            <v>1</v>
          </cell>
          <cell r="AS278">
            <v>1.55</v>
          </cell>
          <cell r="AT278">
            <v>1.48</v>
          </cell>
          <cell r="AU278">
            <v>3.84</v>
          </cell>
          <cell r="AV278">
            <v>0.5</v>
          </cell>
          <cell r="AY278" t="str">
            <v>総抜</v>
          </cell>
          <cell r="AZ278">
            <v>256647</v>
          </cell>
          <cell r="BA278" t="str">
            <v>面打</v>
          </cell>
          <cell r="BB278">
            <v>256647</v>
          </cell>
          <cell r="BC278" t="str">
            <v>切曲</v>
          </cell>
          <cell r="BD278">
            <v>595100</v>
          </cell>
          <cell r="BE278" t="str">
            <v>2曲</v>
          </cell>
          <cell r="BF278">
            <v>206500</v>
          </cell>
          <cell r="DG278" t="str">
            <v>旧版Y465　型設計費：難</v>
          </cell>
        </row>
        <row r="279">
          <cell r="B279" t="str">
            <v>KD02166-Y466</v>
          </cell>
          <cell r="C279" t="str">
            <v>00</v>
          </cell>
          <cell r="D279" t="str">
            <v>01</v>
          </cell>
          <cell r="E279" t="str">
            <v>P</v>
          </cell>
          <cell r="F279">
            <v>8</v>
          </cell>
          <cell r="G279">
            <v>11</v>
          </cell>
          <cell r="Q279">
            <v>2.15</v>
          </cell>
          <cell r="R279">
            <v>2.42</v>
          </cell>
          <cell r="W279">
            <v>1</v>
          </cell>
          <cell r="AY279" t="str">
            <v>総抜</v>
          </cell>
          <cell r="AZ279">
            <v>266167</v>
          </cell>
          <cell r="BA279" t="str">
            <v>ﾀﾞﾎﾞ・ﾊﾞｰﾘﾝｸﾞ</v>
          </cell>
          <cell r="BB279">
            <v>250300</v>
          </cell>
          <cell r="BC279" t="str">
            <v>1曲</v>
          </cell>
          <cell r="BD279">
            <v>219100</v>
          </cell>
          <cell r="BE279" t="str">
            <v>2曲</v>
          </cell>
          <cell r="BF279">
            <v>213100</v>
          </cell>
          <cell r="BG279" t="str">
            <v>3曲</v>
          </cell>
          <cell r="BH279">
            <v>279100</v>
          </cell>
          <cell r="BI279" t="str">
            <v>4曲</v>
          </cell>
          <cell r="BJ279">
            <v>222100</v>
          </cell>
          <cell r="DG279" t="str">
            <v>旧版Y476</v>
          </cell>
        </row>
        <row r="280">
          <cell r="B280" t="str">
            <v>KD02166-Y471</v>
          </cell>
          <cell r="C280" t="str">
            <v>00</v>
          </cell>
          <cell r="D280" t="str">
            <v>01</v>
          </cell>
          <cell r="E280" t="str">
            <v>P</v>
          </cell>
          <cell r="F280">
            <v>27</v>
          </cell>
          <cell r="G280">
            <v>37</v>
          </cell>
          <cell r="S280">
            <v>3.23</v>
          </cell>
          <cell r="T280">
            <v>2.62</v>
          </cell>
          <cell r="W280">
            <v>1</v>
          </cell>
          <cell r="AY280" t="str">
            <v>総抜</v>
          </cell>
          <cell r="AZ280">
            <v>819053</v>
          </cell>
          <cell r="BA280" t="str">
            <v>孔抜</v>
          </cell>
          <cell r="BB280">
            <v>461000</v>
          </cell>
          <cell r="BC280" t="str">
            <v>ダボ</v>
          </cell>
          <cell r="BD280">
            <v>400400</v>
          </cell>
          <cell r="BE280" t="str">
            <v>1曲</v>
          </cell>
          <cell r="BF280">
            <v>264500</v>
          </cell>
          <cell r="BG280" t="str">
            <v>2曲</v>
          </cell>
          <cell r="BH280">
            <v>294800</v>
          </cell>
          <cell r="BI280" t="str">
            <v>3曲</v>
          </cell>
          <cell r="BJ280">
            <v>312500</v>
          </cell>
        </row>
        <row r="281">
          <cell r="B281" t="str">
            <v>KD02166-Y472</v>
          </cell>
          <cell r="C281" t="str">
            <v>00</v>
          </cell>
          <cell r="D281" t="str">
            <v>02</v>
          </cell>
          <cell r="E281" t="str">
            <v>P</v>
          </cell>
          <cell r="F281">
            <v>7</v>
          </cell>
          <cell r="G281">
            <v>13</v>
          </cell>
          <cell r="Q281">
            <v>0.81</v>
          </cell>
          <cell r="R281">
            <v>0.93</v>
          </cell>
          <cell r="W281">
            <v>0.4</v>
          </cell>
          <cell r="AY281" t="str">
            <v>総抜</v>
          </cell>
          <cell r="AZ281">
            <v>111300</v>
          </cell>
          <cell r="BA281" t="str">
            <v>1曲</v>
          </cell>
          <cell r="BB281">
            <v>100100</v>
          </cell>
          <cell r="BC281" t="str">
            <v>2曲</v>
          </cell>
          <cell r="BD281">
            <v>94800</v>
          </cell>
        </row>
        <row r="282">
          <cell r="B282" t="str">
            <v>KD02166-Y473</v>
          </cell>
          <cell r="C282" t="str">
            <v>00</v>
          </cell>
          <cell r="D282" t="str">
            <v>05</v>
          </cell>
          <cell r="E282" t="str">
            <v>P</v>
          </cell>
          <cell r="F282">
            <v>10</v>
          </cell>
          <cell r="G282">
            <v>15</v>
          </cell>
          <cell r="Q282">
            <v>1.31</v>
          </cell>
          <cell r="R282">
            <v>1.33</v>
          </cell>
          <cell r="W282">
            <v>1</v>
          </cell>
          <cell r="AY282" t="str">
            <v>総抜</v>
          </cell>
          <cell r="AZ282">
            <v>241966.67</v>
          </cell>
          <cell r="BA282" t="str">
            <v>1曲</v>
          </cell>
          <cell r="BB282">
            <v>255700</v>
          </cell>
          <cell r="BC282" t="str">
            <v>2曲</v>
          </cell>
          <cell r="BD282">
            <v>212600</v>
          </cell>
        </row>
        <row r="283">
          <cell r="B283" t="str">
            <v>KD02166-Y474</v>
          </cell>
          <cell r="C283" t="str">
            <v>00</v>
          </cell>
          <cell r="D283" t="str">
            <v>04</v>
          </cell>
          <cell r="E283" t="str">
            <v>P</v>
          </cell>
          <cell r="F283">
            <v>12</v>
          </cell>
          <cell r="G283">
            <v>16</v>
          </cell>
          <cell r="Q283">
            <v>2.5</v>
          </cell>
          <cell r="R283">
            <v>1.53</v>
          </cell>
          <cell r="W283">
            <v>0.5</v>
          </cell>
          <cell r="AY283" t="str">
            <v>総抜</v>
          </cell>
          <cell r="AZ283">
            <v>235633</v>
          </cell>
          <cell r="BA283" t="str">
            <v>1曲</v>
          </cell>
          <cell r="BB283">
            <v>372500</v>
          </cell>
          <cell r="BC283" t="str">
            <v>2曲</v>
          </cell>
          <cell r="BD283">
            <v>338900</v>
          </cell>
          <cell r="BE283" t="str">
            <v>3曲</v>
          </cell>
          <cell r="BF283">
            <v>187600</v>
          </cell>
          <cell r="DG283" t="str">
            <v>04版）金型起工済みの為、型費は未</v>
          </cell>
        </row>
        <row r="284">
          <cell r="B284" t="str">
            <v>KD02166-Y480</v>
          </cell>
          <cell r="C284" t="str">
            <v>00</v>
          </cell>
          <cell r="D284" t="str">
            <v>05</v>
          </cell>
          <cell r="E284" t="str">
            <v>P</v>
          </cell>
          <cell r="F284">
            <v>2</v>
          </cell>
          <cell r="G284">
            <v>4</v>
          </cell>
          <cell r="Q284">
            <v>0.88</v>
          </cell>
          <cell r="R284">
            <v>1.23</v>
          </cell>
          <cell r="W284">
            <v>1.6</v>
          </cell>
          <cell r="AY284" t="str">
            <v>総抜</v>
          </cell>
          <cell r="AZ284">
            <v>103400</v>
          </cell>
          <cell r="BA284" t="str">
            <v>1曲</v>
          </cell>
          <cell r="BB284">
            <v>83800</v>
          </cell>
          <cell r="BC284" t="str">
            <v>2曲</v>
          </cell>
          <cell r="BD284">
            <v>95200</v>
          </cell>
          <cell r="BE284" t="str">
            <v>？？？</v>
          </cell>
          <cell r="BF284">
            <v>108900</v>
          </cell>
          <cell r="DG284" t="str">
            <v>ｶｼﾒ後曲げ 金型起工済の為型費は未変更</v>
          </cell>
        </row>
        <row r="285">
          <cell r="B285" t="str">
            <v>KD02166-Y481</v>
          </cell>
          <cell r="C285" t="str">
            <v>00</v>
          </cell>
          <cell r="D285" t="str">
            <v>02</v>
          </cell>
          <cell r="E285" t="str">
            <v>L</v>
          </cell>
          <cell r="F285">
            <v>5</v>
          </cell>
          <cell r="G285">
            <v>5</v>
          </cell>
          <cell r="AK285">
            <v>1.0900000000000001</v>
          </cell>
          <cell r="AL285">
            <v>0.54</v>
          </cell>
        </row>
        <row r="286">
          <cell r="B286" t="str">
            <v>KD02167-Y820</v>
          </cell>
          <cell r="C286" t="str">
            <v>00</v>
          </cell>
          <cell r="D286" t="str">
            <v>06</v>
          </cell>
          <cell r="E286" t="str">
            <v>MO</v>
          </cell>
          <cell r="F286">
            <v>6</v>
          </cell>
          <cell r="G286">
            <v>6</v>
          </cell>
          <cell r="H286">
            <v>825</v>
          </cell>
          <cell r="AM286">
            <v>50</v>
          </cell>
          <cell r="AN286">
            <v>25</v>
          </cell>
          <cell r="AO286">
            <v>0.8</v>
          </cell>
          <cell r="AP286">
            <v>6</v>
          </cell>
          <cell r="AY286" t="str">
            <v>ﾓｰﾙﾄﾞ</v>
          </cell>
          <cell r="AZ286">
            <v>400000</v>
          </cell>
        </row>
        <row r="287">
          <cell r="B287" t="str">
            <v>KD02901-0069</v>
          </cell>
          <cell r="C287" t="str">
            <v>00</v>
          </cell>
          <cell r="D287" t="str">
            <v>02</v>
          </cell>
          <cell r="E287" t="str">
            <v>MO</v>
          </cell>
          <cell r="F287">
            <v>5</v>
          </cell>
          <cell r="G287">
            <v>5</v>
          </cell>
          <cell r="H287">
            <v>685</v>
          </cell>
          <cell r="O287">
            <v>2</v>
          </cell>
          <cell r="AM287">
            <v>50</v>
          </cell>
          <cell r="AN287">
            <v>81</v>
          </cell>
          <cell r="AO287">
            <v>4</v>
          </cell>
          <cell r="AP287">
            <v>10</v>
          </cell>
        </row>
      </sheetData>
      <sheetData sheetId="3" refreshError="1">
        <row r="4">
          <cell r="G4" t="str">
            <v>量産用</v>
          </cell>
        </row>
        <row r="17">
          <cell r="A17" t="str">
            <v>切り上げ</v>
          </cell>
          <cell r="B17" t="str">
            <v>切り上げ</v>
          </cell>
          <cell r="C17" t="str">
            <v>切り上げ</v>
          </cell>
          <cell r="D17" t="str">
            <v>切り上げ</v>
          </cell>
          <cell r="E17" t="str">
            <v>切り上げ</v>
          </cell>
        </row>
      </sheetData>
      <sheetData sheetId="4" refreshError="1">
        <row r="5">
          <cell r="A5" t="str">
            <v>○CA02287-Y479</v>
          </cell>
          <cell r="B5" t="str">
            <v>○</v>
          </cell>
          <cell r="C5" t="str">
            <v>1:コストマスタ</v>
          </cell>
          <cell r="E5" t="str">
            <v>CA02287-Y479</v>
          </cell>
          <cell r="H5">
            <v>2407</v>
          </cell>
          <cell r="I5" t="str">
            <v>ＦＤＴＰ</v>
          </cell>
          <cell r="J5" t="str">
            <v>1</v>
          </cell>
          <cell r="K5" t="str">
            <v>X</v>
          </cell>
          <cell r="L5">
            <v>50</v>
          </cell>
          <cell r="M5">
            <v>9999</v>
          </cell>
          <cell r="N5">
            <v>39371</v>
          </cell>
          <cell r="O5">
            <v>58440</v>
          </cell>
          <cell r="P5">
            <v>1</v>
          </cell>
          <cell r="Q5" t="str">
            <v>下限値</v>
          </cell>
          <cell r="S5">
            <v>5.12</v>
          </cell>
          <cell r="AC5">
            <v>0</v>
          </cell>
        </row>
        <row r="6">
          <cell r="A6" t="str">
            <v>○CA02300-Y734</v>
          </cell>
          <cell r="B6" t="str">
            <v>○</v>
          </cell>
          <cell r="C6" t="str">
            <v>1:コストマスタ</v>
          </cell>
          <cell r="E6" t="str">
            <v>CA02300-Y734</v>
          </cell>
          <cell r="H6">
            <v>2407</v>
          </cell>
          <cell r="I6" t="str">
            <v>ＦＤＴＰ</v>
          </cell>
          <cell r="J6" t="str">
            <v>1</v>
          </cell>
          <cell r="K6" t="str">
            <v>X</v>
          </cell>
          <cell r="L6">
            <v>50</v>
          </cell>
          <cell r="M6">
            <v>9999</v>
          </cell>
          <cell r="N6">
            <v>39371</v>
          </cell>
          <cell r="O6">
            <v>58440</v>
          </cell>
          <cell r="P6">
            <v>1</v>
          </cell>
          <cell r="Q6" t="str">
            <v>下限値</v>
          </cell>
          <cell r="S6">
            <v>17.23</v>
          </cell>
          <cell r="AC6">
            <v>0</v>
          </cell>
        </row>
        <row r="7">
          <cell r="A7" t="str">
            <v>○CA02900-Y197</v>
          </cell>
          <cell r="B7" t="str">
            <v>○</v>
          </cell>
          <cell r="C7" t="str">
            <v>1:コストマスタ</v>
          </cell>
          <cell r="E7" t="str">
            <v>CA02900-Y197</v>
          </cell>
          <cell r="H7">
            <v>2407</v>
          </cell>
          <cell r="I7" t="str">
            <v>ＦＤＴＰ</v>
          </cell>
          <cell r="J7" t="str">
            <v>1</v>
          </cell>
          <cell r="K7" t="str">
            <v>X</v>
          </cell>
          <cell r="L7">
            <v>50</v>
          </cell>
          <cell r="M7">
            <v>9999</v>
          </cell>
          <cell r="N7">
            <v>39371</v>
          </cell>
          <cell r="O7">
            <v>58440</v>
          </cell>
          <cell r="P7">
            <v>1</v>
          </cell>
          <cell r="Q7" t="str">
            <v>下限値</v>
          </cell>
          <cell r="S7">
            <v>9.64</v>
          </cell>
          <cell r="AC7">
            <v>0</v>
          </cell>
        </row>
        <row r="8">
          <cell r="A8" t="str">
            <v>○CA02950-0609</v>
          </cell>
          <cell r="B8" t="str">
            <v>○</v>
          </cell>
          <cell r="C8" t="str">
            <v>1:コストマスタ</v>
          </cell>
          <cell r="E8" t="str">
            <v>CA02950-0609</v>
          </cell>
          <cell r="F8" t="str">
            <v>00</v>
          </cell>
          <cell r="H8">
            <v>6142</v>
          </cell>
          <cell r="I8" t="str">
            <v>オイレス工業</v>
          </cell>
          <cell r="J8" t="str">
            <v>1</v>
          </cell>
          <cell r="K8" t="str">
            <v>X</v>
          </cell>
          <cell r="L8">
            <v>100</v>
          </cell>
          <cell r="M8">
            <v>99999</v>
          </cell>
          <cell r="N8">
            <v>20000000</v>
          </cell>
          <cell r="O8">
            <v>58440</v>
          </cell>
          <cell r="P8">
            <v>1</v>
          </cell>
          <cell r="Q8" t="str">
            <v>下限値</v>
          </cell>
          <cell r="S8">
            <v>17</v>
          </cell>
          <cell r="AC8">
            <v>0</v>
          </cell>
        </row>
        <row r="9">
          <cell r="A9" t="str">
            <v>○CA02957-1196</v>
          </cell>
          <cell r="B9" t="str">
            <v>○</v>
          </cell>
          <cell r="C9" t="str">
            <v>1:コストマスタ</v>
          </cell>
          <cell r="E9" t="str">
            <v>CA02957-1196</v>
          </cell>
          <cell r="H9">
            <v>9062</v>
          </cell>
          <cell r="I9" t="str">
            <v>三ツ星ベルト販賣</v>
          </cell>
          <cell r="J9" t="str">
            <v>1</v>
          </cell>
          <cell r="K9" t="str">
            <v>X</v>
          </cell>
          <cell r="L9">
            <v>1</v>
          </cell>
          <cell r="M9">
            <v>9999</v>
          </cell>
          <cell r="N9">
            <v>20000000</v>
          </cell>
          <cell r="O9">
            <v>58440</v>
          </cell>
          <cell r="P9">
            <v>1</v>
          </cell>
          <cell r="Q9" t="str">
            <v>下限値</v>
          </cell>
          <cell r="S9">
            <v>135</v>
          </cell>
          <cell r="AC9">
            <v>0</v>
          </cell>
        </row>
        <row r="10">
          <cell r="A10" t="str">
            <v>CA02957-1196</v>
          </cell>
          <cell r="C10" t="str">
            <v>2:業者別見積り</v>
          </cell>
          <cell r="D10" t="str">
            <v>0</v>
          </cell>
          <cell r="E10" t="str">
            <v>CA02957-1196</v>
          </cell>
          <cell r="F10" t="str">
            <v>01</v>
          </cell>
          <cell r="G10" t="str">
            <v>CM</v>
          </cell>
          <cell r="H10">
            <v>9062</v>
          </cell>
          <cell r="I10" t="str">
            <v>三ツ星ベルト販賣</v>
          </cell>
          <cell r="J10" t="str">
            <v>1</v>
          </cell>
          <cell r="P10">
            <v>1</v>
          </cell>
          <cell r="Q10" t="str">
            <v>上限値</v>
          </cell>
          <cell r="R10">
            <v>100</v>
          </cell>
          <cell r="S10">
            <v>137</v>
          </cell>
          <cell r="T10">
            <v>500</v>
          </cell>
          <cell r="U10">
            <v>137</v>
          </cell>
          <cell r="V10">
            <v>1000</v>
          </cell>
          <cell r="W10">
            <v>137</v>
          </cell>
          <cell r="X10">
            <v>5000</v>
          </cell>
          <cell r="Y10">
            <v>137</v>
          </cell>
        </row>
        <row r="11">
          <cell r="A11" t="str">
            <v>CA02957-1196</v>
          </cell>
          <cell r="C11" t="str">
            <v>2:業者別見積り</v>
          </cell>
          <cell r="D11" t="str">
            <v>0</v>
          </cell>
          <cell r="E11" t="str">
            <v>CA02957-1196</v>
          </cell>
          <cell r="F11" t="str">
            <v>01</v>
          </cell>
          <cell r="G11" t="str">
            <v>CM</v>
          </cell>
          <cell r="H11">
            <v>1412</v>
          </cell>
          <cell r="I11" t="str">
            <v>東日本バンドー</v>
          </cell>
          <cell r="J11" t="str">
            <v>0</v>
          </cell>
          <cell r="P11">
            <v>1</v>
          </cell>
          <cell r="Q11" t="str">
            <v>上限値</v>
          </cell>
          <cell r="R11">
            <v>100</v>
          </cell>
          <cell r="S11">
            <v>247</v>
          </cell>
          <cell r="T11">
            <v>500</v>
          </cell>
          <cell r="U11">
            <v>247</v>
          </cell>
          <cell r="V11">
            <v>1000</v>
          </cell>
          <cell r="W11">
            <v>247</v>
          </cell>
          <cell r="X11">
            <v>5000</v>
          </cell>
          <cell r="Y11">
            <v>247</v>
          </cell>
        </row>
        <row r="12">
          <cell r="A12" t="str">
            <v>○CA02957-1371</v>
          </cell>
          <cell r="B12" t="str">
            <v>○</v>
          </cell>
          <cell r="C12" t="str">
            <v>1:コストマスタ</v>
          </cell>
          <cell r="E12" t="str">
            <v>CA02957-1371</v>
          </cell>
          <cell r="H12">
            <v>9062</v>
          </cell>
          <cell r="I12" t="str">
            <v>三ツ星ベルト販賣</v>
          </cell>
          <cell r="J12" t="str">
            <v>1</v>
          </cell>
          <cell r="K12" t="str">
            <v>X</v>
          </cell>
          <cell r="L12">
            <v>1</v>
          </cell>
          <cell r="M12">
            <v>99999</v>
          </cell>
          <cell r="N12">
            <v>20000000</v>
          </cell>
          <cell r="O12">
            <v>58440</v>
          </cell>
          <cell r="P12">
            <v>1</v>
          </cell>
          <cell r="Q12" t="str">
            <v>下限値</v>
          </cell>
          <cell r="S12">
            <v>252</v>
          </cell>
          <cell r="AC12">
            <v>0</v>
          </cell>
        </row>
        <row r="13">
          <cell r="A13" t="str">
            <v>CA02957-1371</v>
          </cell>
          <cell r="C13" t="str">
            <v>2:業者別見積り</v>
          </cell>
          <cell r="D13" t="str">
            <v>0</v>
          </cell>
          <cell r="E13" t="str">
            <v>CA02957-1371</v>
          </cell>
          <cell r="F13" t="str">
            <v>01</v>
          </cell>
          <cell r="G13" t="str">
            <v>CM</v>
          </cell>
          <cell r="H13">
            <v>1412</v>
          </cell>
          <cell r="I13" t="str">
            <v>東日本バンドー</v>
          </cell>
          <cell r="J13" t="str">
            <v>1</v>
          </cell>
          <cell r="P13">
            <v>1</v>
          </cell>
          <cell r="Q13" t="str">
            <v>上限値</v>
          </cell>
          <cell r="R13">
            <v>99999</v>
          </cell>
          <cell r="S13">
            <v>281</v>
          </cell>
        </row>
        <row r="14">
          <cell r="A14" t="str">
            <v>CA02957-1371</v>
          </cell>
          <cell r="C14" t="str">
            <v>2:業者別見積り</v>
          </cell>
          <cell r="D14" t="str">
            <v>0</v>
          </cell>
          <cell r="E14" t="str">
            <v>CA02957-1371</v>
          </cell>
          <cell r="F14" t="str">
            <v>01</v>
          </cell>
          <cell r="G14" t="str">
            <v>CM</v>
          </cell>
          <cell r="H14">
            <v>9062</v>
          </cell>
          <cell r="I14" t="str">
            <v>三ツ星ベルト販賣</v>
          </cell>
          <cell r="J14" t="str">
            <v>0</v>
          </cell>
          <cell r="P14">
            <v>1</v>
          </cell>
          <cell r="Q14" t="str">
            <v>上限値</v>
          </cell>
          <cell r="R14">
            <v>99999</v>
          </cell>
          <cell r="S14">
            <v>360</v>
          </cell>
        </row>
        <row r="15">
          <cell r="A15" t="str">
            <v>○CA05119-E539</v>
          </cell>
          <cell r="B15" t="str">
            <v>○</v>
          </cell>
          <cell r="C15" t="str">
            <v>1:コストマスタ</v>
          </cell>
          <cell r="E15" t="str">
            <v>CA05119-E539</v>
          </cell>
          <cell r="H15">
            <v>2407</v>
          </cell>
          <cell r="I15" t="str">
            <v>ＦＤＴＰ</v>
          </cell>
          <cell r="J15" t="str">
            <v>1</v>
          </cell>
          <cell r="K15" t="str">
            <v>X</v>
          </cell>
          <cell r="L15">
            <v>50</v>
          </cell>
          <cell r="M15">
            <v>9999</v>
          </cell>
          <cell r="N15">
            <v>39371</v>
          </cell>
          <cell r="O15">
            <v>58440</v>
          </cell>
          <cell r="P15">
            <v>1</v>
          </cell>
          <cell r="Q15" t="str">
            <v>下限値</v>
          </cell>
          <cell r="S15">
            <v>89.23</v>
          </cell>
          <cell r="AC15">
            <v>0</v>
          </cell>
        </row>
        <row r="16">
          <cell r="A16" t="str">
            <v>○CA05119-E545</v>
          </cell>
          <cell r="B16" t="str">
            <v>○</v>
          </cell>
          <cell r="C16" t="str">
            <v>1:コストマスタ</v>
          </cell>
          <cell r="E16" t="str">
            <v>CA05119-E545</v>
          </cell>
          <cell r="H16">
            <v>2407</v>
          </cell>
          <cell r="I16" t="str">
            <v>ＦＤＴＰ</v>
          </cell>
          <cell r="J16" t="str">
            <v>0</v>
          </cell>
          <cell r="K16" t="str">
            <v>X</v>
          </cell>
          <cell r="L16">
            <v>50</v>
          </cell>
          <cell r="M16">
            <v>9999</v>
          </cell>
          <cell r="N16">
            <v>39371</v>
          </cell>
          <cell r="O16">
            <v>58440</v>
          </cell>
          <cell r="P16">
            <v>1</v>
          </cell>
          <cell r="Q16" t="str">
            <v>下限値</v>
          </cell>
          <cell r="S16">
            <v>62.61</v>
          </cell>
          <cell r="AC16">
            <v>0</v>
          </cell>
        </row>
        <row r="17">
          <cell r="A17" t="str">
            <v>○CA05119-Y511</v>
          </cell>
          <cell r="B17" t="str">
            <v>○</v>
          </cell>
          <cell r="C17" t="str">
            <v>1:コストマスタ</v>
          </cell>
          <cell r="E17" t="str">
            <v>CA05119-Y511</v>
          </cell>
          <cell r="H17">
            <v>2407</v>
          </cell>
          <cell r="I17" t="str">
            <v>ＦＤＴＰ</v>
          </cell>
          <cell r="J17" t="str">
            <v>0</v>
          </cell>
          <cell r="K17" t="str">
            <v>X</v>
          </cell>
          <cell r="L17">
            <v>50</v>
          </cell>
          <cell r="M17">
            <v>9999</v>
          </cell>
          <cell r="N17">
            <v>39371</v>
          </cell>
          <cell r="O17">
            <v>58440</v>
          </cell>
          <cell r="P17">
            <v>1</v>
          </cell>
          <cell r="Q17" t="str">
            <v>下限値</v>
          </cell>
          <cell r="S17">
            <v>12.45</v>
          </cell>
          <cell r="AC17">
            <v>0</v>
          </cell>
        </row>
        <row r="18">
          <cell r="A18" t="str">
            <v>○CA06130-Y710</v>
          </cell>
          <cell r="B18" t="str">
            <v>○</v>
          </cell>
          <cell r="C18" t="str">
            <v>1:コストマスタ</v>
          </cell>
          <cell r="E18" t="str">
            <v>CA06130-Y710</v>
          </cell>
          <cell r="H18">
            <v>2407</v>
          </cell>
          <cell r="I18" t="str">
            <v>ＦＤＴＰ</v>
          </cell>
          <cell r="J18" t="str">
            <v>1</v>
          </cell>
          <cell r="K18" t="str">
            <v>X</v>
          </cell>
          <cell r="L18">
            <v>50</v>
          </cell>
          <cell r="M18">
            <v>9999</v>
          </cell>
          <cell r="N18">
            <v>39371</v>
          </cell>
          <cell r="O18">
            <v>58440</v>
          </cell>
          <cell r="P18">
            <v>1</v>
          </cell>
          <cell r="Q18" t="str">
            <v>下限値</v>
          </cell>
          <cell r="S18">
            <v>6.61</v>
          </cell>
          <cell r="AC18">
            <v>0</v>
          </cell>
        </row>
        <row r="19">
          <cell r="A19" t="str">
            <v>○CA06134-Y146</v>
          </cell>
          <cell r="B19" t="str">
            <v>○</v>
          </cell>
          <cell r="C19" t="str">
            <v>1:コストマスタ</v>
          </cell>
          <cell r="E19" t="str">
            <v>CA06134-Y146</v>
          </cell>
          <cell r="H19">
            <v>3158</v>
          </cell>
          <cell r="I19" t="str">
            <v>フジノン佐野</v>
          </cell>
          <cell r="J19" t="str">
            <v>0</v>
          </cell>
          <cell r="K19" t="str">
            <v>X</v>
          </cell>
          <cell r="L19">
            <v>501</v>
          </cell>
          <cell r="M19">
            <v>49999</v>
          </cell>
          <cell r="N19">
            <v>39045</v>
          </cell>
          <cell r="O19">
            <v>58440</v>
          </cell>
          <cell r="P19">
            <v>1</v>
          </cell>
          <cell r="Q19" t="str">
            <v>下限値</v>
          </cell>
          <cell r="R19">
            <v>501</v>
          </cell>
          <cell r="S19">
            <v>60</v>
          </cell>
          <cell r="T19">
            <v>10000</v>
          </cell>
          <cell r="U19">
            <v>59</v>
          </cell>
          <cell r="V19">
            <v>20000</v>
          </cell>
          <cell r="W19">
            <v>58</v>
          </cell>
          <cell r="X19">
            <v>50000</v>
          </cell>
          <cell r="Y19">
            <v>57</v>
          </cell>
          <cell r="AB19">
            <v>499999</v>
          </cell>
          <cell r="AC19">
            <v>0</v>
          </cell>
        </row>
        <row r="20">
          <cell r="A20" t="str">
            <v>○CA49100-3250</v>
          </cell>
          <cell r="B20" t="str">
            <v>○</v>
          </cell>
          <cell r="C20" t="str">
            <v>1:コストマスタ</v>
          </cell>
          <cell r="E20" t="str">
            <v>CA49100-3250</v>
          </cell>
          <cell r="H20">
            <v>5876</v>
          </cell>
          <cell r="I20" t="str">
            <v>ＨＳＴ</v>
          </cell>
          <cell r="J20" t="str">
            <v>1</v>
          </cell>
          <cell r="K20" t="str">
            <v>X</v>
          </cell>
          <cell r="L20">
            <v>50</v>
          </cell>
          <cell r="M20">
            <v>1000</v>
          </cell>
          <cell r="N20">
            <v>20000000</v>
          </cell>
          <cell r="O20">
            <v>58440</v>
          </cell>
          <cell r="P20">
            <v>1</v>
          </cell>
          <cell r="Q20" t="str">
            <v>下限値</v>
          </cell>
          <cell r="S20">
            <v>420</v>
          </cell>
          <cell r="AC20">
            <v>0</v>
          </cell>
        </row>
        <row r="21">
          <cell r="A21" t="str">
            <v>○CA52205-9001</v>
          </cell>
          <cell r="B21" t="str">
            <v>○</v>
          </cell>
          <cell r="C21" t="str">
            <v>1:コストマスタ</v>
          </cell>
          <cell r="E21" t="str">
            <v>CA52205-9001</v>
          </cell>
          <cell r="H21">
            <v>8200</v>
          </cell>
          <cell r="I21" t="str">
            <v>ヒロセ電機</v>
          </cell>
          <cell r="J21" t="str">
            <v>0</v>
          </cell>
          <cell r="K21" t="str">
            <v>X</v>
          </cell>
          <cell r="L21">
            <v>0</v>
          </cell>
          <cell r="M21">
            <v>0</v>
          </cell>
          <cell r="N21">
            <v>39443</v>
          </cell>
          <cell r="O21">
            <v>58440</v>
          </cell>
          <cell r="P21">
            <v>1</v>
          </cell>
          <cell r="Q21" t="str">
            <v>下限値</v>
          </cell>
          <cell r="S21">
            <v>5</v>
          </cell>
          <cell r="AC21">
            <v>0</v>
          </cell>
        </row>
        <row r="22">
          <cell r="A22" t="str">
            <v>○CA52205-9003</v>
          </cell>
          <cell r="B22" t="str">
            <v>○</v>
          </cell>
          <cell r="C22" t="str">
            <v>1:コストマスタ</v>
          </cell>
          <cell r="E22" t="str">
            <v>CA52205-9003</v>
          </cell>
          <cell r="H22">
            <v>8200</v>
          </cell>
          <cell r="I22" t="str">
            <v>ヒロセ電機</v>
          </cell>
          <cell r="J22" t="str">
            <v>0</v>
          </cell>
          <cell r="K22" t="str">
            <v>X</v>
          </cell>
          <cell r="L22">
            <v>0</v>
          </cell>
          <cell r="M22">
            <v>0</v>
          </cell>
          <cell r="N22">
            <v>39022</v>
          </cell>
          <cell r="O22">
            <v>58440</v>
          </cell>
          <cell r="P22">
            <v>1</v>
          </cell>
          <cell r="Q22" t="str">
            <v>下限値</v>
          </cell>
          <cell r="S22">
            <v>8.35</v>
          </cell>
          <cell r="AC22">
            <v>0</v>
          </cell>
        </row>
        <row r="23">
          <cell r="A23" t="str">
            <v>○CA53003-0330</v>
          </cell>
          <cell r="B23" t="str">
            <v>○</v>
          </cell>
          <cell r="C23" t="str">
            <v>1:コストマスタ</v>
          </cell>
          <cell r="E23" t="str">
            <v>CA53003-0330</v>
          </cell>
          <cell r="F23" t="str">
            <v>00</v>
          </cell>
          <cell r="H23">
            <v>1434</v>
          </cell>
          <cell r="I23" t="str">
            <v>ファスコ</v>
          </cell>
          <cell r="J23" t="str">
            <v>1</v>
          </cell>
          <cell r="K23" t="str">
            <v>X</v>
          </cell>
          <cell r="L23">
            <v>1</v>
          </cell>
          <cell r="M23">
            <v>99999</v>
          </cell>
          <cell r="N23">
            <v>20000000</v>
          </cell>
          <cell r="O23">
            <v>58440</v>
          </cell>
          <cell r="P23">
            <v>1</v>
          </cell>
          <cell r="Q23" t="str">
            <v>下限値</v>
          </cell>
          <cell r="S23">
            <v>50</v>
          </cell>
          <cell r="AC23">
            <v>0</v>
          </cell>
        </row>
        <row r="24">
          <cell r="A24" t="str">
            <v>○CA62038-2001</v>
          </cell>
          <cell r="B24" t="str">
            <v>○</v>
          </cell>
          <cell r="C24" t="str">
            <v>1:コストマスタ</v>
          </cell>
          <cell r="E24" t="str">
            <v>CA62038-2001</v>
          </cell>
          <cell r="H24">
            <v>8776</v>
          </cell>
          <cell r="I24" t="str">
            <v>古河電気工業・通信</v>
          </cell>
          <cell r="J24" t="str">
            <v>1</v>
          </cell>
          <cell r="K24" t="str">
            <v>X</v>
          </cell>
          <cell r="L24">
            <v>80</v>
          </cell>
          <cell r="M24">
            <v>500</v>
          </cell>
          <cell r="N24">
            <v>38810</v>
          </cell>
          <cell r="O24">
            <v>58440</v>
          </cell>
          <cell r="P24">
            <v>1</v>
          </cell>
          <cell r="Q24" t="str">
            <v>下限値</v>
          </cell>
          <cell r="S24">
            <v>442</v>
          </cell>
          <cell r="AC24">
            <v>0</v>
          </cell>
        </row>
        <row r="25">
          <cell r="A25" t="str">
            <v>CA62038-2001</v>
          </cell>
          <cell r="C25" t="str">
            <v>2:業者別見積り</v>
          </cell>
          <cell r="D25" t="str">
            <v>0</v>
          </cell>
          <cell r="E25" t="str">
            <v>CA62038-2001</v>
          </cell>
          <cell r="F25" t="str">
            <v>05</v>
          </cell>
          <cell r="G25" t="str">
            <v>H</v>
          </cell>
          <cell r="H25">
            <v>8772</v>
          </cell>
          <cell r="I25" t="str">
            <v>平河ヒューテック</v>
          </cell>
          <cell r="J25" t="str">
            <v>1</v>
          </cell>
          <cell r="P25">
            <v>1</v>
          </cell>
          <cell r="Q25" t="str">
            <v>上限値</v>
          </cell>
          <cell r="R25">
            <v>100</v>
          </cell>
          <cell r="S25">
            <v>430</v>
          </cell>
          <cell r="T25">
            <v>500</v>
          </cell>
          <cell r="U25">
            <v>385</v>
          </cell>
          <cell r="V25">
            <v>1000</v>
          </cell>
          <cell r="W25">
            <v>360</v>
          </cell>
          <cell r="X25">
            <v>5000</v>
          </cell>
          <cell r="Y25">
            <v>325</v>
          </cell>
        </row>
        <row r="26">
          <cell r="A26" t="str">
            <v>CA62038-2001</v>
          </cell>
          <cell r="C26" t="str">
            <v>2:業者別見積り</v>
          </cell>
          <cell r="D26" t="str">
            <v>0</v>
          </cell>
          <cell r="E26" t="str">
            <v>CA62038-2001</v>
          </cell>
          <cell r="F26" t="str">
            <v>05</v>
          </cell>
          <cell r="G26" t="str">
            <v>H</v>
          </cell>
          <cell r="H26">
            <v>8776</v>
          </cell>
          <cell r="I26" t="str">
            <v>古河電気工業・通信</v>
          </cell>
          <cell r="J26" t="str">
            <v>0</v>
          </cell>
          <cell r="P26">
            <v>1</v>
          </cell>
          <cell r="Q26" t="str">
            <v>上限値</v>
          </cell>
          <cell r="R26">
            <v>100</v>
          </cell>
          <cell r="S26">
            <v>537</v>
          </cell>
          <cell r="T26">
            <v>500</v>
          </cell>
          <cell r="U26">
            <v>537</v>
          </cell>
          <cell r="V26">
            <v>1000</v>
          </cell>
          <cell r="W26">
            <v>527</v>
          </cell>
          <cell r="X26">
            <v>5000</v>
          </cell>
          <cell r="Y26">
            <v>465</v>
          </cell>
        </row>
        <row r="27">
          <cell r="A27" t="str">
            <v>○CA62052-5001</v>
          </cell>
          <cell r="B27" t="str">
            <v>○</v>
          </cell>
          <cell r="C27" t="str">
            <v>1:コストマスタ</v>
          </cell>
          <cell r="E27" t="str">
            <v>CA62052-5001</v>
          </cell>
          <cell r="H27">
            <v>8772</v>
          </cell>
          <cell r="I27" t="str">
            <v>平河ヒューテック</v>
          </cell>
          <cell r="J27" t="str">
            <v>1</v>
          </cell>
          <cell r="K27" t="str">
            <v>X</v>
          </cell>
          <cell r="L27">
            <v>1</v>
          </cell>
          <cell r="M27">
            <v>1000</v>
          </cell>
          <cell r="N27">
            <v>20000000</v>
          </cell>
          <cell r="O27">
            <v>58440</v>
          </cell>
          <cell r="P27">
            <v>1</v>
          </cell>
          <cell r="Q27" t="str">
            <v>下限値</v>
          </cell>
          <cell r="S27">
            <v>570</v>
          </cell>
          <cell r="AC27">
            <v>0</v>
          </cell>
        </row>
        <row r="28">
          <cell r="A28" t="str">
            <v>○CA80200-5422</v>
          </cell>
          <cell r="B28" t="str">
            <v>○</v>
          </cell>
          <cell r="C28" t="str">
            <v>1:コストマスタ</v>
          </cell>
          <cell r="E28" t="str">
            <v>CA80200-5422</v>
          </cell>
          <cell r="H28">
            <v>8510</v>
          </cell>
          <cell r="I28" t="str">
            <v>富士セイラ</v>
          </cell>
          <cell r="J28" t="str">
            <v>1</v>
          </cell>
          <cell r="K28" t="str">
            <v>X</v>
          </cell>
          <cell r="L28">
            <v>1</v>
          </cell>
          <cell r="M28">
            <v>9999</v>
          </cell>
          <cell r="N28">
            <v>38772</v>
          </cell>
          <cell r="O28">
            <v>58440</v>
          </cell>
          <cell r="P28">
            <v>1</v>
          </cell>
          <cell r="Q28" t="str">
            <v>下限値</v>
          </cell>
          <cell r="S28">
            <v>13</v>
          </cell>
          <cell r="AC28">
            <v>0</v>
          </cell>
        </row>
        <row r="29">
          <cell r="A29" t="str">
            <v>○CA80409-0048</v>
          </cell>
          <cell r="B29" t="str">
            <v>○</v>
          </cell>
          <cell r="C29" t="str">
            <v>1:コストマスタ</v>
          </cell>
          <cell r="E29" t="str">
            <v>CA80409-0048</v>
          </cell>
          <cell r="H29">
            <v>1053</v>
          </cell>
          <cell r="I29" t="str">
            <v>ミネベア</v>
          </cell>
          <cell r="J29" t="str">
            <v>1</v>
          </cell>
          <cell r="K29" t="str">
            <v>X</v>
          </cell>
          <cell r="L29">
            <v>1</v>
          </cell>
          <cell r="M29">
            <v>1000</v>
          </cell>
          <cell r="N29">
            <v>38443</v>
          </cell>
          <cell r="O29">
            <v>40268</v>
          </cell>
          <cell r="P29">
            <v>1</v>
          </cell>
          <cell r="Q29" t="str">
            <v>下限値</v>
          </cell>
          <cell r="S29">
            <v>56</v>
          </cell>
          <cell r="AC29">
            <v>0</v>
          </cell>
        </row>
        <row r="30">
          <cell r="A30" t="str">
            <v>CA80409-0048</v>
          </cell>
          <cell r="C30" t="str">
            <v>1:コストマスタ</v>
          </cell>
          <cell r="E30" t="str">
            <v>CA80409-0048</v>
          </cell>
          <cell r="H30">
            <v>1053</v>
          </cell>
          <cell r="I30" t="str">
            <v>ミネベア</v>
          </cell>
          <cell r="J30" t="str">
            <v>1</v>
          </cell>
          <cell r="K30" t="str">
            <v>X</v>
          </cell>
          <cell r="L30">
            <v>1</v>
          </cell>
          <cell r="M30">
            <v>1000</v>
          </cell>
          <cell r="N30">
            <v>38078</v>
          </cell>
          <cell r="O30">
            <v>38442</v>
          </cell>
          <cell r="P30">
            <v>1</v>
          </cell>
          <cell r="Q30" t="str">
            <v>下限値</v>
          </cell>
          <cell r="S30">
            <v>56</v>
          </cell>
          <cell r="AC30">
            <v>0</v>
          </cell>
        </row>
        <row r="31">
          <cell r="A31" t="str">
            <v>CA80409-0048</v>
          </cell>
          <cell r="C31" t="str">
            <v>1:コストマスタ</v>
          </cell>
          <cell r="E31" t="str">
            <v>CA80409-0048</v>
          </cell>
          <cell r="F31" t="str">
            <v>00</v>
          </cell>
          <cell r="H31">
            <v>1053</v>
          </cell>
          <cell r="I31" t="str">
            <v>ミネベア</v>
          </cell>
          <cell r="J31" t="str">
            <v>1</v>
          </cell>
          <cell r="K31" t="str">
            <v>X</v>
          </cell>
          <cell r="L31">
            <v>1</v>
          </cell>
          <cell r="M31">
            <v>10000</v>
          </cell>
          <cell r="N31">
            <v>37404</v>
          </cell>
          <cell r="O31">
            <v>39538</v>
          </cell>
          <cell r="P31">
            <v>1</v>
          </cell>
          <cell r="Q31" t="str">
            <v>下限値</v>
          </cell>
          <cell r="S31">
            <v>56</v>
          </cell>
          <cell r="AC31">
            <v>0</v>
          </cell>
        </row>
        <row r="32">
          <cell r="A32" t="str">
            <v>○CA80409-0055</v>
          </cell>
          <cell r="B32" t="str">
            <v>○</v>
          </cell>
          <cell r="C32" t="str">
            <v>1:コストマスタ</v>
          </cell>
          <cell r="E32" t="str">
            <v>CA80409-0055</v>
          </cell>
          <cell r="H32">
            <v>1053</v>
          </cell>
          <cell r="I32" t="str">
            <v>ミネベア</v>
          </cell>
          <cell r="J32" t="str">
            <v>1</v>
          </cell>
          <cell r="K32" t="str">
            <v>X</v>
          </cell>
          <cell r="L32">
            <v>1</v>
          </cell>
          <cell r="M32">
            <v>1000</v>
          </cell>
          <cell r="N32">
            <v>38443</v>
          </cell>
          <cell r="O32">
            <v>40268</v>
          </cell>
          <cell r="P32">
            <v>1</v>
          </cell>
          <cell r="Q32" t="str">
            <v>下限値</v>
          </cell>
          <cell r="S32">
            <v>60</v>
          </cell>
          <cell r="AC32">
            <v>0</v>
          </cell>
        </row>
        <row r="33">
          <cell r="A33" t="str">
            <v>CA80409-0055</v>
          </cell>
          <cell r="C33" t="str">
            <v>1:コストマスタ</v>
          </cell>
          <cell r="E33" t="str">
            <v>CA80409-0055</v>
          </cell>
          <cell r="H33">
            <v>1053</v>
          </cell>
          <cell r="I33" t="str">
            <v>ミネベア</v>
          </cell>
          <cell r="J33" t="str">
            <v>1</v>
          </cell>
          <cell r="K33" t="str">
            <v>X</v>
          </cell>
          <cell r="L33">
            <v>1</v>
          </cell>
          <cell r="M33">
            <v>1000</v>
          </cell>
          <cell r="N33">
            <v>38078</v>
          </cell>
          <cell r="O33">
            <v>38442</v>
          </cell>
          <cell r="P33">
            <v>1</v>
          </cell>
          <cell r="Q33" t="str">
            <v>下限値</v>
          </cell>
          <cell r="S33">
            <v>60</v>
          </cell>
          <cell r="AC33">
            <v>0</v>
          </cell>
        </row>
        <row r="34">
          <cell r="A34" t="str">
            <v>CA80409-0055</v>
          </cell>
          <cell r="C34" t="str">
            <v>1:コストマスタ</v>
          </cell>
          <cell r="E34" t="str">
            <v>CA80409-0055</v>
          </cell>
          <cell r="H34">
            <v>2407</v>
          </cell>
          <cell r="I34" t="str">
            <v>ＦＤＴＰ</v>
          </cell>
          <cell r="J34" t="str">
            <v>0</v>
          </cell>
          <cell r="K34" t="str">
            <v>X</v>
          </cell>
          <cell r="L34">
            <v>50</v>
          </cell>
          <cell r="M34">
            <v>9999</v>
          </cell>
          <cell r="N34">
            <v>39371</v>
          </cell>
          <cell r="O34">
            <v>58440</v>
          </cell>
          <cell r="P34">
            <v>1</v>
          </cell>
          <cell r="Q34" t="str">
            <v>下限値</v>
          </cell>
          <cell r="S34">
            <v>72.739999999999995</v>
          </cell>
          <cell r="AC34">
            <v>0</v>
          </cell>
        </row>
        <row r="35">
          <cell r="A35" t="str">
            <v>○CA80409-0066</v>
          </cell>
          <cell r="B35" t="str">
            <v>○</v>
          </cell>
          <cell r="C35" t="str">
            <v>1:コストマスタ</v>
          </cell>
          <cell r="E35" t="str">
            <v>CA80409-0066</v>
          </cell>
          <cell r="H35">
            <v>1805</v>
          </cell>
          <cell r="I35" t="str">
            <v>ＮＳＫ販売</v>
          </cell>
          <cell r="J35" t="str">
            <v>1</v>
          </cell>
          <cell r="K35" t="str">
            <v>X</v>
          </cell>
          <cell r="L35">
            <v>1</v>
          </cell>
          <cell r="M35">
            <v>10000</v>
          </cell>
          <cell r="N35">
            <v>38078</v>
          </cell>
          <cell r="O35">
            <v>39355</v>
          </cell>
          <cell r="P35">
            <v>1</v>
          </cell>
          <cell r="Q35" t="str">
            <v>下限値</v>
          </cell>
          <cell r="S35">
            <v>42</v>
          </cell>
          <cell r="AC35">
            <v>0</v>
          </cell>
        </row>
        <row r="36">
          <cell r="A36" t="str">
            <v>○CA80409-0082</v>
          </cell>
          <cell r="B36" t="str">
            <v>○</v>
          </cell>
          <cell r="C36" t="str">
            <v>1:コストマスタ</v>
          </cell>
          <cell r="E36" t="str">
            <v>CA80409-0082</v>
          </cell>
          <cell r="H36">
            <v>2912</v>
          </cell>
          <cell r="I36" t="str">
            <v>ジェイテクト</v>
          </cell>
          <cell r="J36" t="str">
            <v>1</v>
          </cell>
          <cell r="K36" t="str">
            <v>X</v>
          </cell>
          <cell r="L36">
            <v>1</v>
          </cell>
          <cell r="M36">
            <v>1000</v>
          </cell>
          <cell r="N36">
            <v>38261</v>
          </cell>
          <cell r="O36">
            <v>38442</v>
          </cell>
          <cell r="P36">
            <v>1</v>
          </cell>
          <cell r="Q36" t="str">
            <v>下限値</v>
          </cell>
          <cell r="S36">
            <v>45</v>
          </cell>
          <cell r="AC36">
            <v>0</v>
          </cell>
        </row>
        <row r="37">
          <cell r="A37" t="str">
            <v>CA80409-0082</v>
          </cell>
          <cell r="C37" t="str">
            <v>1:コストマスタ</v>
          </cell>
          <cell r="E37" t="str">
            <v>CA80409-0082</v>
          </cell>
          <cell r="H37">
            <v>2912</v>
          </cell>
          <cell r="I37" t="str">
            <v>ジェイテクト</v>
          </cell>
          <cell r="J37" t="str">
            <v>1</v>
          </cell>
          <cell r="K37" t="str">
            <v>X</v>
          </cell>
          <cell r="L37">
            <v>1</v>
          </cell>
          <cell r="M37">
            <v>1000</v>
          </cell>
          <cell r="N37">
            <v>38078</v>
          </cell>
          <cell r="O37">
            <v>38260</v>
          </cell>
          <cell r="P37">
            <v>1</v>
          </cell>
          <cell r="Q37" t="str">
            <v>下限値</v>
          </cell>
          <cell r="S37">
            <v>47</v>
          </cell>
          <cell r="AC37">
            <v>0</v>
          </cell>
        </row>
        <row r="38">
          <cell r="A38" t="str">
            <v>CA80409-0082</v>
          </cell>
          <cell r="C38" t="str">
            <v>1:コストマスタ</v>
          </cell>
          <cell r="E38" t="str">
            <v>CA80409-0082</v>
          </cell>
          <cell r="H38">
            <v>2912</v>
          </cell>
          <cell r="I38" t="str">
            <v>ジェイテクト</v>
          </cell>
          <cell r="J38" t="str">
            <v>1</v>
          </cell>
          <cell r="K38" t="str">
            <v>X</v>
          </cell>
          <cell r="L38">
            <v>1</v>
          </cell>
          <cell r="M38">
            <v>100000</v>
          </cell>
          <cell r="N38">
            <v>38078</v>
          </cell>
          <cell r="O38">
            <v>39538</v>
          </cell>
          <cell r="P38">
            <v>1</v>
          </cell>
          <cell r="Q38" t="str">
            <v>下限値</v>
          </cell>
          <cell r="S38">
            <v>45</v>
          </cell>
          <cell r="AC38">
            <v>0</v>
          </cell>
        </row>
        <row r="39">
          <cell r="A39" t="str">
            <v>CA80409-0082</v>
          </cell>
          <cell r="C39" t="str">
            <v>1:コストマスタ</v>
          </cell>
          <cell r="E39" t="str">
            <v>CA80409-0082</v>
          </cell>
          <cell r="H39">
            <v>1053</v>
          </cell>
          <cell r="I39" t="str">
            <v>ミネベア</v>
          </cell>
          <cell r="J39" t="str">
            <v>0</v>
          </cell>
          <cell r="K39" t="str">
            <v>X</v>
          </cell>
          <cell r="L39">
            <v>1</v>
          </cell>
          <cell r="M39">
            <v>3000</v>
          </cell>
          <cell r="N39">
            <v>38443</v>
          </cell>
          <cell r="O39">
            <v>40268</v>
          </cell>
          <cell r="P39">
            <v>1</v>
          </cell>
          <cell r="Q39" t="str">
            <v>下限値</v>
          </cell>
          <cell r="S39">
            <v>45</v>
          </cell>
          <cell r="AC39">
            <v>0</v>
          </cell>
        </row>
        <row r="40">
          <cell r="A40" t="str">
            <v>○CA80409-0083</v>
          </cell>
          <cell r="B40" t="str">
            <v>○</v>
          </cell>
          <cell r="C40" t="str">
            <v>1:コストマスタ</v>
          </cell>
          <cell r="E40" t="str">
            <v>CA80409-0083</v>
          </cell>
          <cell r="H40">
            <v>1053</v>
          </cell>
          <cell r="I40" t="str">
            <v>ミネベア</v>
          </cell>
          <cell r="J40" t="str">
            <v>1</v>
          </cell>
          <cell r="K40" t="str">
            <v>X</v>
          </cell>
          <cell r="L40">
            <v>1</v>
          </cell>
          <cell r="M40">
            <v>3000</v>
          </cell>
          <cell r="N40">
            <v>38443</v>
          </cell>
          <cell r="O40">
            <v>40268</v>
          </cell>
          <cell r="P40">
            <v>1</v>
          </cell>
          <cell r="Q40" t="str">
            <v>下限値</v>
          </cell>
          <cell r="S40">
            <v>35</v>
          </cell>
          <cell r="AC40">
            <v>0</v>
          </cell>
        </row>
        <row r="41">
          <cell r="A41" t="str">
            <v>CA80409-0083</v>
          </cell>
          <cell r="C41" t="str">
            <v>1:コストマスタ</v>
          </cell>
          <cell r="E41" t="str">
            <v>CA80409-0083</v>
          </cell>
          <cell r="H41">
            <v>1053</v>
          </cell>
          <cell r="I41" t="str">
            <v>ミネベア</v>
          </cell>
          <cell r="J41" t="str">
            <v>1</v>
          </cell>
          <cell r="K41" t="str">
            <v>X</v>
          </cell>
          <cell r="L41">
            <v>500</v>
          </cell>
          <cell r="M41">
            <v>10000</v>
          </cell>
          <cell r="N41">
            <v>38078</v>
          </cell>
          <cell r="O41">
            <v>39538</v>
          </cell>
          <cell r="P41">
            <v>1</v>
          </cell>
          <cell r="Q41" t="str">
            <v>下限値</v>
          </cell>
          <cell r="S41">
            <v>35</v>
          </cell>
          <cell r="AC41">
            <v>0</v>
          </cell>
        </row>
        <row r="42">
          <cell r="A42" t="str">
            <v>○CA80409-0084</v>
          </cell>
          <cell r="B42" t="str">
            <v>○</v>
          </cell>
          <cell r="C42" t="str">
            <v>1:コストマスタ</v>
          </cell>
          <cell r="E42" t="str">
            <v>CA80409-0084</v>
          </cell>
          <cell r="H42">
            <v>2912</v>
          </cell>
          <cell r="I42" t="str">
            <v>ジェイテクト</v>
          </cell>
          <cell r="J42" t="str">
            <v>1</v>
          </cell>
          <cell r="K42" t="str">
            <v>X</v>
          </cell>
          <cell r="L42">
            <v>1</v>
          </cell>
          <cell r="M42">
            <v>100000</v>
          </cell>
          <cell r="N42">
            <v>37803</v>
          </cell>
          <cell r="O42">
            <v>39355</v>
          </cell>
          <cell r="P42">
            <v>1</v>
          </cell>
          <cell r="Q42" t="str">
            <v>下限値</v>
          </cell>
          <cell r="S42">
            <v>52</v>
          </cell>
          <cell r="AC42">
            <v>0</v>
          </cell>
        </row>
        <row r="43">
          <cell r="A43" t="str">
            <v>○CA80409-0085</v>
          </cell>
          <cell r="B43" t="str">
            <v>○</v>
          </cell>
          <cell r="C43" t="str">
            <v>1:コストマスタ</v>
          </cell>
          <cell r="E43" t="str">
            <v>CA80409-0085</v>
          </cell>
          <cell r="H43">
            <v>1053</v>
          </cell>
          <cell r="I43" t="str">
            <v>ミネベア</v>
          </cell>
          <cell r="J43" t="str">
            <v>1</v>
          </cell>
          <cell r="K43" t="str">
            <v>X</v>
          </cell>
          <cell r="L43">
            <v>1</v>
          </cell>
          <cell r="M43">
            <v>1000</v>
          </cell>
          <cell r="N43">
            <v>38443</v>
          </cell>
          <cell r="O43">
            <v>40268</v>
          </cell>
          <cell r="P43">
            <v>1</v>
          </cell>
          <cell r="Q43" t="str">
            <v>下限値</v>
          </cell>
          <cell r="S43">
            <v>35</v>
          </cell>
          <cell r="AC43">
            <v>0</v>
          </cell>
        </row>
        <row r="44">
          <cell r="A44" t="str">
            <v>CA80409-0085</v>
          </cell>
          <cell r="C44" t="str">
            <v>1:コストマスタ</v>
          </cell>
          <cell r="E44" t="str">
            <v>CA80409-0085</v>
          </cell>
          <cell r="H44">
            <v>1053</v>
          </cell>
          <cell r="I44" t="str">
            <v>ミネベア</v>
          </cell>
          <cell r="J44" t="str">
            <v>1</v>
          </cell>
          <cell r="K44" t="str">
            <v>X</v>
          </cell>
          <cell r="L44">
            <v>1</v>
          </cell>
          <cell r="M44">
            <v>1000</v>
          </cell>
          <cell r="N44">
            <v>38261</v>
          </cell>
          <cell r="O44">
            <v>38442</v>
          </cell>
          <cell r="P44">
            <v>1</v>
          </cell>
          <cell r="Q44" t="str">
            <v>下限値</v>
          </cell>
          <cell r="S44">
            <v>35</v>
          </cell>
          <cell r="AC44">
            <v>0</v>
          </cell>
        </row>
        <row r="45">
          <cell r="A45" t="str">
            <v>CA80409-0085</v>
          </cell>
          <cell r="C45" t="str">
            <v>1:コストマスタ</v>
          </cell>
          <cell r="E45" t="str">
            <v>CA80409-0085</v>
          </cell>
          <cell r="H45">
            <v>1053</v>
          </cell>
          <cell r="I45" t="str">
            <v>ミネベア</v>
          </cell>
          <cell r="J45" t="str">
            <v>1</v>
          </cell>
          <cell r="K45" t="str">
            <v>X</v>
          </cell>
          <cell r="L45">
            <v>1</v>
          </cell>
          <cell r="M45">
            <v>1000</v>
          </cell>
          <cell r="N45">
            <v>38078</v>
          </cell>
          <cell r="O45">
            <v>38260</v>
          </cell>
          <cell r="P45">
            <v>1</v>
          </cell>
          <cell r="Q45" t="str">
            <v>下限値</v>
          </cell>
          <cell r="S45">
            <v>34.5</v>
          </cell>
          <cell r="AC45">
            <v>0</v>
          </cell>
        </row>
        <row r="46">
          <cell r="A46" t="str">
            <v>CA80409-0085</v>
          </cell>
          <cell r="C46" t="str">
            <v>1:コストマスタ</v>
          </cell>
          <cell r="E46" t="str">
            <v>CA80409-0085</v>
          </cell>
          <cell r="H46">
            <v>1053</v>
          </cell>
          <cell r="I46" t="str">
            <v>ミネベア</v>
          </cell>
          <cell r="J46" t="str">
            <v>1</v>
          </cell>
          <cell r="K46" t="str">
            <v>X</v>
          </cell>
          <cell r="L46">
            <v>200</v>
          </cell>
          <cell r="M46">
            <v>10000</v>
          </cell>
          <cell r="N46">
            <v>37574</v>
          </cell>
          <cell r="O46">
            <v>39538</v>
          </cell>
          <cell r="P46">
            <v>1</v>
          </cell>
          <cell r="Q46" t="str">
            <v>下限値</v>
          </cell>
          <cell r="S46">
            <v>35</v>
          </cell>
          <cell r="AC46">
            <v>0</v>
          </cell>
        </row>
        <row r="47">
          <cell r="A47" t="str">
            <v>○CA80409-0153</v>
          </cell>
          <cell r="B47" t="str">
            <v>○</v>
          </cell>
          <cell r="C47" t="str">
            <v>1:コストマスタ</v>
          </cell>
          <cell r="E47" t="str">
            <v>CA80409-0153</v>
          </cell>
          <cell r="F47" t="str">
            <v>XX</v>
          </cell>
          <cell r="H47">
            <v>1053</v>
          </cell>
          <cell r="I47" t="str">
            <v>ミネベア</v>
          </cell>
          <cell r="J47" t="str">
            <v>1</v>
          </cell>
          <cell r="K47" t="str">
            <v>X</v>
          </cell>
          <cell r="L47">
            <v>1</v>
          </cell>
          <cell r="M47">
            <v>5000</v>
          </cell>
          <cell r="N47">
            <v>38443</v>
          </cell>
          <cell r="O47">
            <v>40268</v>
          </cell>
          <cell r="P47">
            <v>1</v>
          </cell>
          <cell r="Q47" t="str">
            <v>下限値</v>
          </cell>
          <cell r="S47">
            <v>54</v>
          </cell>
          <cell r="AC47">
            <v>0</v>
          </cell>
        </row>
        <row r="48">
          <cell r="A48" t="str">
            <v>CA80409-0153</v>
          </cell>
          <cell r="C48" t="str">
            <v>1:コストマスタ</v>
          </cell>
          <cell r="E48" t="str">
            <v>CA80409-0153</v>
          </cell>
          <cell r="F48" t="str">
            <v>XX</v>
          </cell>
          <cell r="H48">
            <v>1053</v>
          </cell>
          <cell r="I48" t="str">
            <v>ミネベア</v>
          </cell>
          <cell r="J48" t="str">
            <v>1</v>
          </cell>
          <cell r="K48" t="str">
            <v>X</v>
          </cell>
          <cell r="L48">
            <v>1</v>
          </cell>
          <cell r="M48">
            <v>5000</v>
          </cell>
          <cell r="N48">
            <v>38078</v>
          </cell>
          <cell r="O48">
            <v>38442</v>
          </cell>
          <cell r="P48">
            <v>1</v>
          </cell>
          <cell r="Q48" t="str">
            <v>下限値</v>
          </cell>
          <cell r="S48">
            <v>54</v>
          </cell>
          <cell r="AC48">
            <v>0</v>
          </cell>
        </row>
        <row r="49">
          <cell r="A49" t="str">
            <v>CA80409-0153</v>
          </cell>
          <cell r="C49" t="str">
            <v>1:コストマスタ</v>
          </cell>
          <cell r="E49" t="str">
            <v>CA80409-0153</v>
          </cell>
          <cell r="H49">
            <v>1053</v>
          </cell>
          <cell r="I49" t="str">
            <v>ミネベア</v>
          </cell>
          <cell r="J49" t="str">
            <v>1</v>
          </cell>
          <cell r="K49" t="str">
            <v>X</v>
          </cell>
          <cell r="L49">
            <v>100</v>
          </cell>
          <cell r="M49">
            <v>20000</v>
          </cell>
          <cell r="N49">
            <v>38078</v>
          </cell>
          <cell r="O49">
            <v>39538</v>
          </cell>
          <cell r="P49">
            <v>1</v>
          </cell>
          <cell r="Q49" t="str">
            <v>下限値</v>
          </cell>
          <cell r="S49">
            <v>54</v>
          </cell>
          <cell r="AC49">
            <v>0</v>
          </cell>
        </row>
        <row r="50">
          <cell r="A50" t="str">
            <v>○CA80409-0182</v>
          </cell>
          <cell r="B50" t="str">
            <v>○</v>
          </cell>
          <cell r="C50" t="str">
            <v>1:コストマスタ</v>
          </cell>
          <cell r="E50" t="str">
            <v>CA80409-0182</v>
          </cell>
          <cell r="H50">
            <v>1053</v>
          </cell>
          <cell r="I50" t="str">
            <v>ミネベア</v>
          </cell>
          <cell r="J50" t="str">
            <v>1</v>
          </cell>
          <cell r="K50" t="str">
            <v>X</v>
          </cell>
          <cell r="L50">
            <v>1</v>
          </cell>
          <cell r="M50">
            <v>1000</v>
          </cell>
          <cell r="N50">
            <v>38443</v>
          </cell>
          <cell r="O50">
            <v>40268</v>
          </cell>
          <cell r="P50">
            <v>1</v>
          </cell>
          <cell r="Q50" t="str">
            <v>下限値</v>
          </cell>
          <cell r="S50">
            <v>57</v>
          </cell>
          <cell r="AC50">
            <v>0</v>
          </cell>
        </row>
        <row r="51">
          <cell r="A51" t="str">
            <v>CA80409-0182</v>
          </cell>
          <cell r="C51" t="str">
            <v>1:コストマスタ</v>
          </cell>
          <cell r="E51" t="str">
            <v>CA80409-0182</v>
          </cell>
          <cell r="H51">
            <v>1053</v>
          </cell>
          <cell r="I51" t="str">
            <v>ミネベア</v>
          </cell>
          <cell r="J51" t="str">
            <v>1</v>
          </cell>
          <cell r="K51" t="str">
            <v>X</v>
          </cell>
          <cell r="L51">
            <v>1</v>
          </cell>
          <cell r="M51">
            <v>1000</v>
          </cell>
          <cell r="N51">
            <v>38261</v>
          </cell>
          <cell r="O51">
            <v>38442</v>
          </cell>
          <cell r="P51">
            <v>1</v>
          </cell>
          <cell r="Q51" t="str">
            <v>下限値</v>
          </cell>
          <cell r="S51">
            <v>57</v>
          </cell>
          <cell r="AC51">
            <v>0</v>
          </cell>
        </row>
        <row r="52">
          <cell r="A52" t="str">
            <v>CA80409-0182</v>
          </cell>
          <cell r="C52" t="str">
            <v>1:コストマスタ</v>
          </cell>
          <cell r="E52" t="str">
            <v>CA80409-0182</v>
          </cell>
          <cell r="H52">
            <v>1053</v>
          </cell>
          <cell r="I52" t="str">
            <v>ミネベア</v>
          </cell>
          <cell r="J52" t="str">
            <v>1</v>
          </cell>
          <cell r="K52" t="str">
            <v>X</v>
          </cell>
          <cell r="L52">
            <v>1</v>
          </cell>
          <cell r="M52">
            <v>1000</v>
          </cell>
          <cell r="N52">
            <v>38078</v>
          </cell>
          <cell r="O52">
            <v>38260</v>
          </cell>
          <cell r="P52">
            <v>1</v>
          </cell>
          <cell r="Q52" t="str">
            <v>下限値</v>
          </cell>
          <cell r="S52">
            <v>58</v>
          </cell>
          <cell r="AC52">
            <v>0</v>
          </cell>
        </row>
        <row r="53">
          <cell r="A53" t="str">
            <v>CA80409-0182</v>
          </cell>
          <cell r="C53" t="str">
            <v>1:コストマスタ</v>
          </cell>
          <cell r="E53" t="str">
            <v>CA80409-0182</v>
          </cell>
          <cell r="F53" t="str">
            <v>01</v>
          </cell>
          <cell r="H53">
            <v>1053</v>
          </cell>
          <cell r="I53" t="str">
            <v>ミネベア</v>
          </cell>
          <cell r="J53" t="str">
            <v>1</v>
          </cell>
          <cell r="K53" t="str">
            <v>X</v>
          </cell>
          <cell r="L53">
            <v>50</v>
          </cell>
          <cell r="M53">
            <v>20000</v>
          </cell>
          <cell r="N53">
            <v>37718</v>
          </cell>
          <cell r="O53">
            <v>39538</v>
          </cell>
          <cell r="P53">
            <v>1</v>
          </cell>
          <cell r="Q53" t="str">
            <v>下限値</v>
          </cell>
          <cell r="S53">
            <v>57</v>
          </cell>
          <cell r="AC53">
            <v>0</v>
          </cell>
        </row>
        <row r="54">
          <cell r="A54" t="str">
            <v>CA80409-0182</v>
          </cell>
          <cell r="C54" t="str">
            <v>1:コストマスタ</v>
          </cell>
          <cell r="E54" t="str">
            <v>CA80409-0182</v>
          </cell>
          <cell r="H54">
            <v>2562</v>
          </cell>
          <cell r="I54" t="str">
            <v>京浜</v>
          </cell>
          <cell r="J54" t="str">
            <v>0</v>
          </cell>
          <cell r="K54" t="str">
            <v>X</v>
          </cell>
          <cell r="L54">
            <v>1</v>
          </cell>
          <cell r="M54">
            <v>10000</v>
          </cell>
          <cell r="N54">
            <v>38317</v>
          </cell>
          <cell r="O54">
            <v>39355</v>
          </cell>
          <cell r="P54">
            <v>1</v>
          </cell>
          <cell r="Q54" t="str">
            <v>下限値</v>
          </cell>
          <cell r="S54">
            <v>77</v>
          </cell>
          <cell r="AC54">
            <v>0</v>
          </cell>
        </row>
        <row r="55">
          <cell r="A55" t="str">
            <v>○CA81001-0368</v>
          </cell>
          <cell r="B55" t="str">
            <v>○</v>
          </cell>
          <cell r="C55" t="str">
            <v>1:コストマスタ</v>
          </cell>
          <cell r="E55" t="str">
            <v>CA81001-0368</v>
          </cell>
          <cell r="H55">
            <v>1434</v>
          </cell>
          <cell r="I55" t="str">
            <v>ファスコ</v>
          </cell>
          <cell r="J55" t="str">
            <v>1</v>
          </cell>
          <cell r="K55" t="str">
            <v>X</v>
          </cell>
          <cell r="L55">
            <v>1</v>
          </cell>
          <cell r="M55">
            <v>49999</v>
          </cell>
          <cell r="N55">
            <v>20000000</v>
          </cell>
          <cell r="O55">
            <v>58440</v>
          </cell>
          <cell r="P55">
            <v>1</v>
          </cell>
          <cell r="Q55" t="str">
            <v>下限値</v>
          </cell>
          <cell r="S55">
            <v>5.6</v>
          </cell>
          <cell r="AC55">
            <v>0</v>
          </cell>
        </row>
        <row r="56">
          <cell r="A56" t="str">
            <v>○CA81002-1612</v>
          </cell>
          <cell r="B56" t="str">
            <v>○</v>
          </cell>
          <cell r="C56" t="str">
            <v>1:コストマスタ</v>
          </cell>
          <cell r="E56" t="str">
            <v>CA81002-1612</v>
          </cell>
          <cell r="F56" t="str">
            <v>00</v>
          </cell>
          <cell r="H56">
            <v>1434</v>
          </cell>
          <cell r="I56" t="str">
            <v>ファスコ</v>
          </cell>
          <cell r="J56" t="str">
            <v>1</v>
          </cell>
          <cell r="K56" t="str">
            <v>X</v>
          </cell>
          <cell r="L56">
            <v>1</v>
          </cell>
          <cell r="M56">
            <v>9999</v>
          </cell>
          <cell r="N56">
            <v>20000000</v>
          </cell>
          <cell r="O56">
            <v>58440</v>
          </cell>
          <cell r="P56">
            <v>1</v>
          </cell>
          <cell r="Q56" t="str">
            <v>下限値</v>
          </cell>
          <cell r="R56">
            <v>1</v>
          </cell>
          <cell r="S56">
            <v>3.7</v>
          </cell>
          <cell r="T56">
            <v>1000</v>
          </cell>
          <cell r="U56">
            <v>3.4</v>
          </cell>
          <cell r="AB56">
            <v>9999</v>
          </cell>
          <cell r="AC56">
            <v>0</v>
          </cell>
        </row>
        <row r="57">
          <cell r="A57" t="str">
            <v>○CA81002-1613</v>
          </cell>
          <cell r="B57" t="str">
            <v>○</v>
          </cell>
          <cell r="C57" t="str">
            <v>1:コストマスタ</v>
          </cell>
          <cell r="E57" t="str">
            <v>CA81002-1613</v>
          </cell>
          <cell r="F57" t="str">
            <v>00</v>
          </cell>
          <cell r="H57">
            <v>1434</v>
          </cell>
          <cell r="I57" t="str">
            <v>ファスコ</v>
          </cell>
          <cell r="J57" t="str">
            <v>1</v>
          </cell>
          <cell r="K57" t="str">
            <v>X</v>
          </cell>
          <cell r="L57">
            <v>1</v>
          </cell>
          <cell r="M57">
            <v>9999999</v>
          </cell>
          <cell r="N57">
            <v>20000000</v>
          </cell>
          <cell r="O57">
            <v>58440</v>
          </cell>
          <cell r="P57">
            <v>1</v>
          </cell>
          <cell r="Q57" t="str">
            <v>下限値</v>
          </cell>
          <cell r="S57">
            <v>9</v>
          </cell>
          <cell r="AC57">
            <v>0</v>
          </cell>
        </row>
        <row r="58">
          <cell r="A58" t="str">
            <v>○CA81002-1790</v>
          </cell>
          <cell r="B58" t="str">
            <v>○</v>
          </cell>
          <cell r="C58" t="str">
            <v>1:コストマスタ</v>
          </cell>
          <cell r="E58" t="str">
            <v>CA81002-1790</v>
          </cell>
          <cell r="H58">
            <v>2912</v>
          </cell>
          <cell r="I58" t="str">
            <v>ジェイテクト</v>
          </cell>
          <cell r="J58" t="str">
            <v>1</v>
          </cell>
          <cell r="K58" t="str">
            <v>X</v>
          </cell>
          <cell r="L58">
            <v>1</v>
          </cell>
          <cell r="M58">
            <v>8000</v>
          </cell>
          <cell r="N58">
            <v>38082</v>
          </cell>
          <cell r="O58">
            <v>39538</v>
          </cell>
          <cell r="P58">
            <v>1</v>
          </cell>
          <cell r="Q58" t="str">
            <v>下限値</v>
          </cell>
          <cell r="S58">
            <v>53</v>
          </cell>
          <cell r="AC58">
            <v>0</v>
          </cell>
        </row>
        <row r="59">
          <cell r="A59" t="str">
            <v>○CA81002-1908</v>
          </cell>
          <cell r="B59" t="str">
            <v>○</v>
          </cell>
          <cell r="C59" t="str">
            <v>1:コストマスタ</v>
          </cell>
          <cell r="E59" t="str">
            <v>CA81002-1908</v>
          </cell>
          <cell r="H59">
            <v>1543</v>
          </cell>
          <cell r="I59" t="str">
            <v>伊鈴製作所</v>
          </cell>
          <cell r="J59" t="str">
            <v>0</v>
          </cell>
          <cell r="K59" t="str">
            <v>X</v>
          </cell>
          <cell r="L59">
            <v>0</v>
          </cell>
          <cell r="M59">
            <v>0</v>
          </cell>
          <cell r="N59">
            <v>38706</v>
          </cell>
          <cell r="O59">
            <v>58440</v>
          </cell>
          <cell r="P59">
            <v>1</v>
          </cell>
          <cell r="Q59" t="str">
            <v>下限値</v>
          </cell>
          <cell r="S59">
            <v>58</v>
          </cell>
          <cell r="AC59">
            <v>0</v>
          </cell>
        </row>
        <row r="60">
          <cell r="A60" t="str">
            <v>○CA81002-2812</v>
          </cell>
          <cell r="B60" t="str">
            <v>○</v>
          </cell>
          <cell r="C60" t="str">
            <v>1:コストマスタ</v>
          </cell>
          <cell r="E60" t="str">
            <v>CA81002-2812</v>
          </cell>
          <cell r="H60">
            <v>6784</v>
          </cell>
          <cell r="I60" t="str">
            <v>栃木屋</v>
          </cell>
          <cell r="J60" t="str">
            <v>1</v>
          </cell>
          <cell r="K60" t="str">
            <v>X</v>
          </cell>
          <cell r="L60">
            <v>1</v>
          </cell>
          <cell r="M60">
            <v>5099</v>
          </cell>
          <cell r="N60">
            <v>39415</v>
          </cell>
          <cell r="O60">
            <v>39782</v>
          </cell>
          <cell r="P60">
            <v>1</v>
          </cell>
          <cell r="Q60" t="str">
            <v>下限値</v>
          </cell>
          <cell r="S60">
            <v>9</v>
          </cell>
          <cell r="AC60">
            <v>0</v>
          </cell>
        </row>
        <row r="61">
          <cell r="A61" t="str">
            <v>○CA81003-0423</v>
          </cell>
          <cell r="B61" t="str">
            <v>○</v>
          </cell>
          <cell r="C61" t="str">
            <v>1:コストマスタ</v>
          </cell>
          <cell r="E61" t="str">
            <v>CA81003-0423</v>
          </cell>
          <cell r="F61" t="str">
            <v>00</v>
          </cell>
          <cell r="H61">
            <v>788</v>
          </cell>
          <cell r="I61" t="str">
            <v>ケーエス産業</v>
          </cell>
          <cell r="J61" t="str">
            <v>1</v>
          </cell>
          <cell r="K61" t="str">
            <v>X</v>
          </cell>
          <cell r="L61">
            <v>500</v>
          </cell>
          <cell r="M61">
            <v>4999</v>
          </cell>
          <cell r="N61">
            <v>20000000</v>
          </cell>
          <cell r="O61">
            <v>58440</v>
          </cell>
          <cell r="P61">
            <v>1</v>
          </cell>
          <cell r="Q61" t="str">
            <v>下限値</v>
          </cell>
          <cell r="R61">
            <v>500</v>
          </cell>
          <cell r="S61">
            <v>24</v>
          </cell>
          <cell r="T61">
            <v>1000</v>
          </cell>
          <cell r="U61">
            <v>20</v>
          </cell>
          <cell r="AB61">
            <v>4999</v>
          </cell>
          <cell r="AC61">
            <v>0</v>
          </cell>
        </row>
        <row r="62">
          <cell r="A62" t="str">
            <v>○CA81003-0632</v>
          </cell>
          <cell r="B62" t="str">
            <v>○</v>
          </cell>
          <cell r="C62" t="str">
            <v>1:コストマスタ</v>
          </cell>
          <cell r="E62" t="str">
            <v>CA81003-0632</v>
          </cell>
          <cell r="F62" t="str">
            <v>00</v>
          </cell>
          <cell r="H62">
            <v>788</v>
          </cell>
          <cell r="I62" t="str">
            <v>ケーエス産業</v>
          </cell>
          <cell r="J62" t="str">
            <v>1</v>
          </cell>
          <cell r="K62" t="str">
            <v>X</v>
          </cell>
          <cell r="L62">
            <v>1</v>
          </cell>
          <cell r="M62">
            <v>4999</v>
          </cell>
          <cell r="N62">
            <v>20000000</v>
          </cell>
          <cell r="O62">
            <v>58440</v>
          </cell>
          <cell r="P62">
            <v>1</v>
          </cell>
          <cell r="Q62" t="str">
            <v>下限値</v>
          </cell>
          <cell r="S62">
            <v>13</v>
          </cell>
          <cell r="AC62">
            <v>0</v>
          </cell>
        </row>
        <row r="63">
          <cell r="A63" t="str">
            <v>○CA81003-0660</v>
          </cell>
          <cell r="B63" t="str">
            <v>○</v>
          </cell>
          <cell r="C63" t="str">
            <v>1:コストマスタ</v>
          </cell>
          <cell r="E63" t="str">
            <v>CA81003-0660</v>
          </cell>
          <cell r="H63">
            <v>788</v>
          </cell>
          <cell r="I63" t="str">
            <v>ケーエス産業</v>
          </cell>
          <cell r="J63" t="str">
            <v>1</v>
          </cell>
          <cell r="K63" t="str">
            <v>X</v>
          </cell>
          <cell r="L63">
            <v>1</v>
          </cell>
          <cell r="M63">
            <v>99999</v>
          </cell>
          <cell r="N63">
            <v>20000000</v>
          </cell>
          <cell r="O63">
            <v>58440</v>
          </cell>
          <cell r="P63">
            <v>1</v>
          </cell>
          <cell r="Q63" t="str">
            <v>下限値</v>
          </cell>
          <cell r="S63">
            <v>16.8</v>
          </cell>
          <cell r="AC63">
            <v>0</v>
          </cell>
        </row>
        <row r="64">
          <cell r="A64" t="str">
            <v>○CA81003-5024</v>
          </cell>
          <cell r="B64" t="str">
            <v>○</v>
          </cell>
          <cell r="C64" t="str">
            <v>1:コストマスタ</v>
          </cell>
          <cell r="E64" t="str">
            <v>CA81003-5024</v>
          </cell>
          <cell r="H64">
            <v>5006</v>
          </cell>
          <cell r="I64" t="str">
            <v>高千穂交易</v>
          </cell>
          <cell r="J64" t="str">
            <v>1</v>
          </cell>
          <cell r="K64" t="str">
            <v>X</v>
          </cell>
          <cell r="L64">
            <v>1</v>
          </cell>
          <cell r="M64">
            <v>2999</v>
          </cell>
          <cell r="N64">
            <v>39318</v>
          </cell>
          <cell r="O64">
            <v>39691</v>
          </cell>
          <cell r="P64">
            <v>1</v>
          </cell>
          <cell r="Q64" t="str">
            <v>下限値</v>
          </cell>
          <cell r="R64">
            <v>50</v>
          </cell>
          <cell r="S64">
            <v>672</v>
          </cell>
          <cell r="T64">
            <v>400</v>
          </cell>
          <cell r="U64">
            <v>636</v>
          </cell>
          <cell r="V64">
            <v>800</v>
          </cell>
          <cell r="W64">
            <v>600</v>
          </cell>
          <cell r="AB64">
            <v>2999</v>
          </cell>
          <cell r="AC64">
            <v>0</v>
          </cell>
        </row>
        <row r="65">
          <cell r="A65" t="str">
            <v>CA81003-5024</v>
          </cell>
          <cell r="C65" t="str">
            <v>2:業者別見積り</v>
          </cell>
          <cell r="D65" t="str">
            <v>0</v>
          </cell>
          <cell r="E65" t="str">
            <v>CA81003-5024</v>
          </cell>
          <cell r="F65" t="str">
            <v>14</v>
          </cell>
          <cell r="G65" t="str">
            <v>CM</v>
          </cell>
          <cell r="H65">
            <v>5006</v>
          </cell>
          <cell r="I65" t="str">
            <v>高千穂交易</v>
          </cell>
          <cell r="J65" t="str">
            <v>1</v>
          </cell>
          <cell r="P65">
            <v>1</v>
          </cell>
          <cell r="Q65" t="str">
            <v>上限値</v>
          </cell>
          <cell r="R65">
            <v>100</v>
          </cell>
          <cell r="S65">
            <v>696</v>
          </cell>
          <cell r="T65">
            <v>300</v>
          </cell>
          <cell r="U65">
            <v>696</v>
          </cell>
          <cell r="V65">
            <v>500</v>
          </cell>
          <cell r="W65">
            <v>696</v>
          </cell>
          <cell r="X65">
            <v>1000</v>
          </cell>
          <cell r="Y65">
            <v>696</v>
          </cell>
        </row>
        <row r="66">
          <cell r="A66" t="str">
            <v>○CA81206-0416</v>
          </cell>
          <cell r="B66" t="str">
            <v>○</v>
          </cell>
          <cell r="C66" t="str">
            <v>1:コストマスタ</v>
          </cell>
          <cell r="E66" t="str">
            <v>CA81206-0416</v>
          </cell>
          <cell r="H66">
            <v>8296</v>
          </cell>
          <cell r="I66" t="str">
            <v>扶桑産業</v>
          </cell>
          <cell r="J66" t="str">
            <v>0</v>
          </cell>
          <cell r="K66" t="str">
            <v>X</v>
          </cell>
          <cell r="L66">
            <v>1000</v>
          </cell>
          <cell r="M66">
            <v>200000</v>
          </cell>
          <cell r="N66">
            <v>20000000</v>
          </cell>
          <cell r="O66">
            <v>58440</v>
          </cell>
          <cell r="P66">
            <v>1</v>
          </cell>
          <cell r="Q66" t="str">
            <v>下限値</v>
          </cell>
          <cell r="R66">
            <v>1000</v>
          </cell>
          <cell r="S66">
            <v>0.94</v>
          </cell>
          <cell r="T66">
            <v>10000</v>
          </cell>
          <cell r="U66">
            <v>0.71</v>
          </cell>
          <cell r="V66">
            <v>50000</v>
          </cell>
          <cell r="W66">
            <v>0.66</v>
          </cell>
          <cell r="X66">
            <v>100000</v>
          </cell>
          <cell r="Y66">
            <v>0.62</v>
          </cell>
          <cell r="AB66">
            <v>200000</v>
          </cell>
          <cell r="AC66">
            <v>0</v>
          </cell>
        </row>
        <row r="67">
          <cell r="A67" t="str">
            <v>CA81206-0416</v>
          </cell>
          <cell r="C67" t="str">
            <v>1:コストマスタ</v>
          </cell>
          <cell r="E67" t="str">
            <v>CA81206-0416</v>
          </cell>
          <cell r="H67">
            <v>2582</v>
          </cell>
          <cell r="I67" t="str">
            <v>京王塗装工業所</v>
          </cell>
          <cell r="J67" t="str">
            <v>0</v>
          </cell>
          <cell r="K67" t="str">
            <v>X</v>
          </cell>
          <cell r="L67">
            <v>0</v>
          </cell>
          <cell r="M67">
            <v>0</v>
          </cell>
          <cell r="N67">
            <v>39443</v>
          </cell>
          <cell r="O67">
            <v>58440</v>
          </cell>
          <cell r="P67">
            <v>1</v>
          </cell>
          <cell r="Q67" t="str">
            <v>下限値</v>
          </cell>
          <cell r="S67">
            <v>0.94</v>
          </cell>
          <cell r="AC67">
            <v>0</v>
          </cell>
        </row>
        <row r="68">
          <cell r="A68" t="str">
            <v>○CA81206-0523</v>
          </cell>
          <cell r="B68" t="str">
            <v>○</v>
          </cell>
          <cell r="C68" t="str">
            <v>1:コストマスタ</v>
          </cell>
          <cell r="E68" t="str">
            <v>CA81206-0523</v>
          </cell>
          <cell r="H68">
            <v>8296</v>
          </cell>
          <cell r="I68" t="str">
            <v>扶桑産業</v>
          </cell>
          <cell r="J68" t="str">
            <v>0</v>
          </cell>
          <cell r="K68" t="str">
            <v>X</v>
          </cell>
          <cell r="L68">
            <v>1000</v>
          </cell>
          <cell r="M68">
            <v>999999</v>
          </cell>
          <cell r="N68">
            <v>20000000</v>
          </cell>
          <cell r="O68">
            <v>58440</v>
          </cell>
          <cell r="P68">
            <v>1</v>
          </cell>
          <cell r="Q68" t="str">
            <v>下限値</v>
          </cell>
          <cell r="R68">
            <v>1000</v>
          </cell>
          <cell r="S68">
            <v>1.28</v>
          </cell>
          <cell r="T68">
            <v>10000</v>
          </cell>
          <cell r="U68">
            <v>0.96</v>
          </cell>
          <cell r="V68">
            <v>50000</v>
          </cell>
          <cell r="W68">
            <v>0.9</v>
          </cell>
          <cell r="X68">
            <v>100000</v>
          </cell>
          <cell r="Y68">
            <v>0.84</v>
          </cell>
          <cell r="AB68">
            <v>999999</v>
          </cell>
          <cell r="AC68">
            <v>0</v>
          </cell>
        </row>
        <row r="69">
          <cell r="A69" t="str">
            <v>CA81206-0523</v>
          </cell>
          <cell r="C69" t="str">
            <v>1:コストマスタ</v>
          </cell>
          <cell r="E69" t="str">
            <v>CA81206-0523</v>
          </cell>
          <cell r="H69">
            <v>2582</v>
          </cell>
          <cell r="I69" t="str">
            <v>京王塗装工業所</v>
          </cell>
          <cell r="J69" t="str">
            <v>0</v>
          </cell>
          <cell r="K69" t="str">
            <v>X</v>
          </cell>
          <cell r="L69">
            <v>0</v>
          </cell>
          <cell r="M69">
            <v>0</v>
          </cell>
          <cell r="N69">
            <v>39443</v>
          </cell>
          <cell r="O69">
            <v>58440</v>
          </cell>
          <cell r="P69">
            <v>1</v>
          </cell>
          <cell r="Q69" t="str">
            <v>下限値</v>
          </cell>
          <cell r="S69">
            <v>1.28</v>
          </cell>
          <cell r="AC69">
            <v>0</v>
          </cell>
        </row>
        <row r="70">
          <cell r="A70" t="str">
            <v>CA81206-0523</v>
          </cell>
          <cell r="C70" t="str">
            <v>1:コストマスタ</v>
          </cell>
          <cell r="E70" t="str">
            <v>CA81206-0523</v>
          </cell>
          <cell r="H70">
            <v>2039</v>
          </cell>
          <cell r="I70" t="str">
            <v>熊谷</v>
          </cell>
          <cell r="J70" t="str">
            <v>0</v>
          </cell>
          <cell r="K70" t="str">
            <v>X</v>
          </cell>
          <cell r="L70">
            <v>0</v>
          </cell>
          <cell r="M70">
            <v>0</v>
          </cell>
          <cell r="N70">
            <v>38805</v>
          </cell>
          <cell r="O70">
            <v>58440</v>
          </cell>
          <cell r="P70">
            <v>1</v>
          </cell>
          <cell r="Q70" t="str">
            <v>下限値</v>
          </cell>
          <cell r="S70">
            <v>1.28</v>
          </cell>
          <cell r="AC70">
            <v>0</v>
          </cell>
        </row>
        <row r="71">
          <cell r="A71" t="str">
            <v>○CA81206-0626</v>
          </cell>
          <cell r="B71" t="str">
            <v>○</v>
          </cell>
          <cell r="C71" t="str">
            <v>1:コストマスタ</v>
          </cell>
          <cell r="E71" t="str">
            <v>CA81206-0626</v>
          </cell>
          <cell r="H71">
            <v>8296</v>
          </cell>
          <cell r="I71" t="str">
            <v>扶桑産業</v>
          </cell>
          <cell r="J71" t="str">
            <v>0</v>
          </cell>
          <cell r="K71" t="str">
            <v>X</v>
          </cell>
          <cell r="L71">
            <v>1000</v>
          </cell>
          <cell r="M71">
            <v>99999</v>
          </cell>
          <cell r="N71">
            <v>20000000</v>
          </cell>
          <cell r="O71">
            <v>58440</v>
          </cell>
          <cell r="P71">
            <v>1</v>
          </cell>
          <cell r="Q71" t="str">
            <v>下限値</v>
          </cell>
          <cell r="R71">
            <v>1000</v>
          </cell>
          <cell r="S71">
            <v>1.4</v>
          </cell>
          <cell r="T71">
            <v>10000</v>
          </cell>
          <cell r="U71">
            <v>1.05</v>
          </cell>
          <cell r="AB71">
            <v>99999</v>
          </cell>
          <cell r="AC71">
            <v>0</v>
          </cell>
        </row>
        <row r="72">
          <cell r="A72" t="str">
            <v>○CA81206-0822</v>
          </cell>
          <cell r="B72" t="str">
            <v>○</v>
          </cell>
          <cell r="C72" t="str">
            <v>1:コストマスタ</v>
          </cell>
          <cell r="E72" t="str">
            <v>CA81206-0822</v>
          </cell>
          <cell r="H72">
            <v>8296</v>
          </cell>
          <cell r="I72" t="str">
            <v>扶桑産業</v>
          </cell>
          <cell r="J72" t="str">
            <v>0</v>
          </cell>
          <cell r="K72" t="str">
            <v>X</v>
          </cell>
          <cell r="L72">
            <v>1000</v>
          </cell>
          <cell r="M72">
            <v>99999</v>
          </cell>
          <cell r="N72">
            <v>20000000</v>
          </cell>
          <cell r="O72">
            <v>58440</v>
          </cell>
          <cell r="P72">
            <v>1</v>
          </cell>
          <cell r="Q72" t="str">
            <v>下限値</v>
          </cell>
          <cell r="R72">
            <v>1000</v>
          </cell>
          <cell r="S72">
            <v>1.06</v>
          </cell>
          <cell r="T72">
            <v>10000</v>
          </cell>
          <cell r="U72">
            <v>0.8</v>
          </cell>
          <cell r="AB72">
            <v>99999</v>
          </cell>
          <cell r="AC72">
            <v>0</v>
          </cell>
        </row>
        <row r="73">
          <cell r="A73" t="str">
            <v>○CA81206-0823</v>
          </cell>
          <cell r="B73" t="str">
            <v>○</v>
          </cell>
          <cell r="C73" t="str">
            <v>1:コストマスタ</v>
          </cell>
          <cell r="E73" t="str">
            <v>CA81206-0823</v>
          </cell>
          <cell r="F73" t="str">
            <v>00</v>
          </cell>
          <cell r="H73">
            <v>8296</v>
          </cell>
          <cell r="I73" t="str">
            <v>扶桑産業</v>
          </cell>
          <cell r="J73" t="str">
            <v>0</v>
          </cell>
          <cell r="K73" t="str">
            <v>X</v>
          </cell>
          <cell r="L73">
            <v>1000</v>
          </cell>
          <cell r="M73">
            <v>99999</v>
          </cell>
          <cell r="N73">
            <v>20000000</v>
          </cell>
          <cell r="O73">
            <v>58440</v>
          </cell>
          <cell r="P73">
            <v>1</v>
          </cell>
          <cell r="Q73" t="str">
            <v>下限値</v>
          </cell>
          <cell r="R73">
            <v>1000</v>
          </cell>
          <cell r="S73">
            <v>1.65</v>
          </cell>
          <cell r="T73">
            <v>10000</v>
          </cell>
          <cell r="U73">
            <v>1.28</v>
          </cell>
          <cell r="AB73">
            <v>99999</v>
          </cell>
          <cell r="AC73">
            <v>0</v>
          </cell>
        </row>
        <row r="74">
          <cell r="A74" t="str">
            <v>○CA81206-1303</v>
          </cell>
          <cell r="B74" t="str">
            <v>○</v>
          </cell>
          <cell r="C74" t="str">
            <v>1:コストマスタ</v>
          </cell>
          <cell r="E74" t="str">
            <v>CA81206-1303</v>
          </cell>
          <cell r="H74">
            <v>8296</v>
          </cell>
          <cell r="I74" t="str">
            <v>扶桑産業</v>
          </cell>
          <cell r="J74" t="str">
            <v>0</v>
          </cell>
          <cell r="K74" t="str">
            <v>X</v>
          </cell>
          <cell r="L74">
            <v>0</v>
          </cell>
          <cell r="M74">
            <v>0</v>
          </cell>
          <cell r="N74">
            <v>20000000</v>
          </cell>
          <cell r="O74">
            <v>58440</v>
          </cell>
          <cell r="P74">
            <v>1</v>
          </cell>
          <cell r="Q74" t="str">
            <v>下限値</v>
          </cell>
          <cell r="S74">
            <v>9</v>
          </cell>
          <cell r="AC74">
            <v>0</v>
          </cell>
        </row>
        <row r="75">
          <cell r="A75" t="str">
            <v>○CA81206-1402</v>
          </cell>
          <cell r="B75" t="str">
            <v>○</v>
          </cell>
          <cell r="C75" t="str">
            <v>1:コストマスタ</v>
          </cell>
          <cell r="E75" t="str">
            <v>CA81206-1402</v>
          </cell>
          <cell r="H75">
            <v>8296</v>
          </cell>
          <cell r="I75" t="str">
            <v>扶桑産業</v>
          </cell>
          <cell r="J75" t="str">
            <v>0</v>
          </cell>
          <cell r="K75" t="str">
            <v>X</v>
          </cell>
          <cell r="L75">
            <v>1000</v>
          </cell>
          <cell r="M75">
            <v>0</v>
          </cell>
          <cell r="N75">
            <v>38615</v>
          </cell>
          <cell r="O75">
            <v>58440</v>
          </cell>
          <cell r="P75">
            <v>1</v>
          </cell>
          <cell r="Q75" t="str">
            <v>下限値</v>
          </cell>
          <cell r="S75">
            <v>8</v>
          </cell>
          <cell r="AC75">
            <v>0</v>
          </cell>
        </row>
        <row r="76">
          <cell r="A76" t="str">
            <v>○CA81212-5010</v>
          </cell>
          <cell r="B76" t="str">
            <v>○</v>
          </cell>
          <cell r="C76" t="str">
            <v>1:コストマスタ</v>
          </cell>
          <cell r="E76" t="str">
            <v>CA81212-5010</v>
          </cell>
          <cell r="H76">
            <v>1053</v>
          </cell>
          <cell r="I76" t="str">
            <v>ミネベア</v>
          </cell>
          <cell r="J76" t="str">
            <v>1</v>
          </cell>
          <cell r="K76" t="str">
            <v>X</v>
          </cell>
          <cell r="L76">
            <v>100</v>
          </cell>
          <cell r="M76">
            <v>20000</v>
          </cell>
          <cell r="N76">
            <v>38078</v>
          </cell>
          <cell r="O76">
            <v>39538</v>
          </cell>
          <cell r="P76">
            <v>1</v>
          </cell>
          <cell r="Q76" t="str">
            <v>下限値</v>
          </cell>
          <cell r="S76">
            <v>54</v>
          </cell>
          <cell r="AC76">
            <v>0</v>
          </cell>
        </row>
        <row r="77">
          <cell r="A77" t="str">
            <v>○CA81212-6012</v>
          </cell>
          <cell r="B77" t="str">
            <v>○</v>
          </cell>
          <cell r="C77" t="str">
            <v>1:コストマスタ</v>
          </cell>
          <cell r="E77" t="str">
            <v>CA81212-6012</v>
          </cell>
          <cell r="H77">
            <v>2912</v>
          </cell>
          <cell r="I77" t="str">
            <v>ジェイテクト</v>
          </cell>
          <cell r="J77" t="str">
            <v>1</v>
          </cell>
          <cell r="K77" t="str">
            <v>X</v>
          </cell>
          <cell r="L77">
            <v>1</v>
          </cell>
          <cell r="M77">
            <v>27000</v>
          </cell>
          <cell r="N77">
            <v>38078</v>
          </cell>
          <cell r="O77">
            <v>39538</v>
          </cell>
          <cell r="P77">
            <v>1</v>
          </cell>
          <cell r="Q77" t="str">
            <v>下限値</v>
          </cell>
          <cell r="S77">
            <v>46</v>
          </cell>
          <cell r="AC77">
            <v>0</v>
          </cell>
        </row>
        <row r="78">
          <cell r="A78" t="str">
            <v>○CA82001-0670</v>
          </cell>
          <cell r="B78" t="str">
            <v>○</v>
          </cell>
          <cell r="C78" t="str">
            <v>1:コストマスタ</v>
          </cell>
          <cell r="E78" t="str">
            <v>CA82001-0670</v>
          </cell>
          <cell r="F78" t="str">
            <v>00</v>
          </cell>
          <cell r="H78">
            <v>8883</v>
          </cell>
          <cell r="I78" t="str">
            <v>北辰工業・鶴見</v>
          </cell>
          <cell r="J78" t="str">
            <v>1</v>
          </cell>
          <cell r="K78" t="str">
            <v>X</v>
          </cell>
          <cell r="L78">
            <v>1</v>
          </cell>
          <cell r="M78">
            <v>9999999</v>
          </cell>
          <cell r="N78">
            <v>20000000</v>
          </cell>
          <cell r="O78">
            <v>58440</v>
          </cell>
          <cell r="P78">
            <v>1</v>
          </cell>
          <cell r="Q78" t="str">
            <v>下限値</v>
          </cell>
          <cell r="S78">
            <v>31</v>
          </cell>
          <cell r="AC78">
            <v>0</v>
          </cell>
        </row>
        <row r="79">
          <cell r="A79" t="str">
            <v>○CA82002-0901</v>
          </cell>
          <cell r="B79" t="str">
            <v>○</v>
          </cell>
          <cell r="C79" t="str">
            <v>1:コストマスタ</v>
          </cell>
          <cell r="E79" t="str">
            <v>CA82002-0901</v>
          </cell>
          <cell r="F79" t="str">
            <v>00</v>
          </cell>
          <cell r="H79">
            <v>5813</v>
          </cell>
          <cell r="I79" t="str">
            <v>竹内工業</v>
          </cell>
          <cell r="J79" t="str">
            <v>1</v>
          </cell>
          <cell r="K79" t="str">
            <v>X</v>
          </cell>
          <cell r="L79">
            <v>50</v>
          </cell>
          <cell r="M79">
            <v>1999</v>
          </cell>
          <cell r="N79">
            <v>20000000</v>
          </cell>
          <cell r="O79">
            <v>58440</v>
          </cell>
          <cell r="P79">
            <v>1</v>
          </cell>
          <cell r="Q79" t="str">
            <v>下限値</v>
          </cell>
          <cell r="R79">
            <v>50</v>
          </cell>
          <cell r="S79">
            <v>13</v>
          </cell>
          <cell r="T79">
            <v>500</v>
          </cell>
          <cell r="U79">
            <v>4.7</v>
          </cell>
          <cell r="AB79">
            <v>1999</v>
          </cell>
          <cell r="AC79">
            <v>0</v>
          </cell>
        </row>
        <row r="80">
          <cell r="A80" t="str">
            <v>○CA82003-0922</v>
          </cell>
          <cell r="B80" t="str">
            <v>○</v>
          </cell>
          <cell r="C80" t="str">
            <v>1:コストマスタ</v>
          </cell>
          <cell r="E80" t="str">
            <v>CA82003-0922</v>
          </cell>
          <cell r="F80" t="str">
            <v>00</v>
          </cell>
          <cell r="H80">
            <v>5813</v>
          </cell>
          <cell r="I80" t="str">
            <v>竹内工業</v>
          </cell>
          <cell r="J80" t="str">
            <v>1</v>
          </cell>
          <cell r="K80" t="str">
            <v>X</v>
          </cell>
          <cell r="L80">
            <v>1</v>
          </cell>
          <cell r="M80">
            <v>9999999</v>
          </cell>
          <cell r="N80">
            <v>20000000</v>
          </cell>
          <cell r="O80">
            <v>58440</v>
          </cell>
          <cell r="P80">
            <v>1</v>
          </cell>
          <cell r="Q80" t="str">
            <v>下限値</v>
          </cell>
          <cell r="S80">
            <v>10</v>
          </cell>
          <cell r="AC80">
            <v>0</v>
          </cell>
        </row>
        <row r="81">
          <cell r="A81" t="str">
            <v>○CA82003-0963</v>
          </cell>
          <cell r="B81" t="str">
            <v>○</v>
          </cell>
          <cell r="C81" t="str">
            <v>1:コストマスタ</v>
          </cell>
          <cell r="E81" t="str">
            <v>CA82003-0963</v>
          </cell>
          <cell r="F81" t="str">
            <v>00</v>
          </cell>
          <cell r="H81">
            <v>1434</v>
          </cell>
          <cell r="I81" t="str">
            <v>ファスコ</v>
          </cell>
          <cell r="J81" t="str">
            <v>1</v>
          </cell>
          <cell r="K81" t="str">
            <v>X</v>
          </cell>
          <cell r="L81">
            <v>1</v>
          </cell>
          <cell r="M81">
            <v>4999</v>
          </cell>
          <cell r="N81">
            <v>39315</v>
          </cell>
          <cell r="O81">
            <v>58440</v>
          </cell>
          <cell r="P81">
            <v>1</v>
          </cell>
          <cell r="Q81" t="str">
            <v>下限値</v>
          </cell>
          <cell r="S81">
            <v>9</v>
          </cell>
          <cell r="AC81">
            <v>0</v>
          </cell>
        </row>
        <row r="82">
          <cell r="A82" t="str">
            <v>○CA82003-4010</v>
          </cell>
          <cell r="B82" t="str">
            <v>○</v>
          </cell>
          <cell r="C82" t="str">
            <v>1:コストマスタ</v>
          </cell>
          <cell r="E82" t="str">
            <v>CA82003-4010</v>
          </cell>
          <cell r="F82" t="str">
            <v>00</v>
          </cell>
          <cell r="H82">
            <v>1434</v>
          </cell>
          <cell r="I82" t="str">
            <v>ファスコ</v>
          </cell>
          <cell r="J82" t="str">
            <v>1</v>
          </cell>
          <cell r="K82" t="str">
            <v>X</v>
          </cell>
          <cell r="L82">
            <v>1</v>
          </cell>
          <cell r="M82">
            <v>9999999</v>
          </cell>
          <cell r="N82">
            <v>20000000</v>
          </cell>
          <cell r="O82">
            <v>58440</v>
          </cell>
          <cell r="P82">
            <v>1</v>
          </cell>
          <cell r="Q82" t="str">
            <v>下限値</v>
          </cell>
          <cell r="S82">
            <v>4</v>
          </cell>
          <cell r="AC82">
            <v>0</v>
          </cell>
        </row>
        <row r="83">
          <cell r="A83" t="str">
            <v>○CA82102-7808</v>
          </cell>
          <cell r="B83" t="str">
            <v>○</v>
          </cell>
          <cell r="C83" t="str">
            <v>1:コストマスタ</v>
          </cell>
          <cell r="E83" t="str">
            <v>CA82102-7808</v>
          </cell>
          <cell r="H83">
            <v>8510</v>
          </cell>
          <cell r="I83" t="str">
            <v>富士セイラ</v>
          </cell>
          <cell r="J83" t="str">
            <v>1</v>
          </cell>
          <cell r="K83" t="str">
            <v>X</v>
          </cell>
          <cell r="L83">
            <v>1</v>
          </cell>
          <cell r="M83">
            <v>99999</v>
          </cell>
          <cell r="N83">
            <v>38607</v>
          </cell>
          <cell r="O83">
            <v>58440</v>
          </cell>
          <cell r="P83">
            <v>1</v>
          </cell>
          <cell r="Q83" t="str">
            <v>下限値</v>
          </cell>
          <cell r="S83">
            <v>2</v>
          </cell>
          <cell r="AC83">
            <v>0</v>
          </cell>
        </row>
        <row r="84">
          <cell r="A84" t="str">
            <v>CA82102-7808</v>
          </cell>
          <cell r="C84" t="str">
            <v>1:コストマスタ</v>
          </cell>
          <cell r="E84" t="str">
            <v>CA82102-7808</v>
          </cell>
          <cell r="H84">
            <v>5724</v>
          </cell>
          <cell r="I84" t="str">
            <v>東京鋲兼</v>
          </cell>
          <cell r="J84" t="str">
            <v>0</v>
          </cell>
          <cell r="K84" t="str">
            <v>X</v>
          </cell>
          <cell r="L84">
            <v>1</v>
          </cell>
          <cell r="M84">
            <v>99999</v>
          </cell>
          <cell r="N84">
            <v>20000000</v>
          </cell>
          <cell r="O84">
            <v>58440</v>
          </cell>
          <cell r="P84">
            <v>1</v>
          </cell>
          <cell r="Q84" t="str">
            <v>下限値</v>
          </cell>
          <cell r="S84">
            <v>1.46</v>
          </cell>
          <cell r="AC84">
            <v>0</v>
          </cell>
        </row>
        <row r="85">
          <cell r="A85" t="str">
            <v>○CA82102-7816</v>
          </cell>
          <cell r="B85" t="str">
            <v>○</v>
          </cell>
          <cell r="C85" t="str">
            <v>1:コストマスタ</v>
          </cell>
          <cell r="E85" t="str">
            <v>CA82102-7816</v>
          </cell>
          <cell r="H85">
            <v>8510</v>
          </cell>
          <cell r="I85" t="str">
            <v>富士セイラ</v>
          </cell>
          <cell r="J85" t="str">
            <v>1</v>
          </cell>
          <cell r="K85" t="str">
            <v>X</v>
          </cell>
          <cell r="L85">
            <v>1</v>
          </cell>
          <cell r="M85">
            <v>99999</v>
          </cell>
          <cell r="N85">
            <v>38607</v>
          </cell>
          <cell r="O85">
            <v>58440</v>
          </cell>
          <cell r="P85">
            <v>1</v>
          </cell>
          <cell r="Q85" t="str">
            <v>下限値</v>
          </cell>
          <cell r="S85">
            <v>1.95</v>
          </cell>
          <cell r="AC85">
            <v>0</v>
          </cell>
        </row>
        <row r="86">
          <cell r="A86" t="str">
            <v>CA82102-7816</v>
          </cell>
          <cell r="C86" t="str">
            <v>1:コストマスタ</v>
          </cell>
          <cell r="E86" t="str">
            <v>CA82102-7816</v>
          </cell>
          <cell r="H86">
            <v>5724</v>
          </cell>
          <cell r="I86" t="str">
            <v>東京鋲兼</v>
          </cell>
          <cell r="J86" t="str">
            <v>0</v>
          </cell>
          <cell r="K86" t="str">
            <v>X</v>
          </cell>
          <cell r="L86">
            <v>1</v>
          </cell>
          <cell r="M86">
            <v>99999</v>
          </cell>
          <cell r="N86">
            <v>20000000</v>
          </cell>
          <cell r="O86">
            <v>58440</v>
          </cell>
          <cell r="P86">
            <v>1</v>
          </cell>
          <cell r="Q86" t="str">
            <v>下限値</v>
          </cell>
          <cell r="S86">
            <v>1.47</v>
          </cell>
          <cell r="AC86">
            <v>0</v>
          </cell>
        </row>
        <row r="87">
          <cell r="A87" t="str">
            <v>○CA82102-7822</v>
          </cell>
          <cell r="B87" t="str">
            <v>○</v>
          </cell>
          <cell r="C87" t="str">
            <v>1:コストマスタ</v>
          </cell>
          <cell r="E87" t="str">
            <v>CA82102-7822</v>
          </cell>
          <cell r="H87">
            <v>8510</v>
          </cell>
          <cell r="I87" t="str">
            <v>富士セイラ</v>
          </cell>
          <cell r="J87" t="str">
            <v>1</v>
          </cell>
          <cell r="K87" t="str">
            <v>X</v>
          </cell>
          <cell r="L87">
            <v>1</v>
          </cell>
          <cell r="M87">
            <v>99999</v>
          </cell>
          <cell r="N87">
            <v>38607</v>
          </cell>
          <cell r="O87">
            <v>58440</v>
          </cell>
          <cell r="P87">
            <v>1</v>
          </cell>
          <cell r="Q87" t="str">
            <v>下限値</v>
          </cell>
          <cell r="S87">
            <v>2.15</v>
          </cell>
          <cell r="AC87">
            <v>0</v>
          </cell>
        </row>
        <row r="88">
          <cell r="A88" t="str">
            <v>○CA82102-7826</v>
          </cell>
          <cell r="B88" t="str">
            <v>○</v>
          </cell>
          <cell r="C88" t="str">
            <v>1:コストマスタ</v>
          </cell>
          <cell r="E88" t="str">
            <v>CA82102-7826</v>
          </cell>
          <cell r="H88">
            <v>8510</v>
          </cell>
          <cell r="I88" t="str">
            <v>富士セイラ</v>
          </cell>
          <cell r="J88" t="str">
            <v>1</v>
          </cell>
          <cell r="K88" t="str">
            <v>X</v>
          </cell>
          <cell r="L88">
            <v>1</v>
          </cell>
          <cell r="M88">
            <v>99999</v>
          </cell>
          <cell r="N88">
            <v>38607</v>
          </cell>
          <cell r="O88">
            <v>58440</v>
          </cell>
          <cell r="P88">
            <v>1</v>
          </cell>
          <cell r="Q88" t="str">
            <v>下限値</v>
          </cell>
          <cell r="S88">
            <v>2.2000000000000002</v>
          </cell>
          <cell r="AC88">
            <v>0</v>
          </cell>
        </row>
        <row r="89">
          <cell r="A89" t="str">
            <v>CA82102-7826</v>
          </cell>
          <cell r="C89" t="str">
            <v>1:コストマスタ</v>
          </cell>
          <cell r="E89" t="str">
            <v>CA82102-7826</v>
          </cell>
          <cell r="H89">
            <v>5724</v>
          </cell>
          <cell r="I89" t="str">
            <v>東京鋲兼</v>
          </cell>
          <cell r="J89" t="str">
            <v>0</v>
          </cell>
          <cell r="K89" t="str">
            <v>X</v>
          </cell>
          <cell r="L89">
            <v>1</v>
          </cell>
          <cell r="M89">
            <v>99999</v>
          </cell>
          <cell r="N89">
            <v>20000000</v>
          </cell>
          <cell r="O89">
            <v>58440</v>
          </cell>
          <cell r="P89">
            <v>1</v>
          </cell>
          <cell r="Q89" t="str">
            <v>下限値</v>
          </cell>
          <cell r="S89">
            <v>1.8</v>
          </cell>
          <cell r="AC89">
            <v>0</v>
          </cell>
        </row>
        <row r="90">
          <cell r="A90" t="str">
            <v>○CA82102-7830</v>
          </cell>
          <cell r="B90" t="str">
            <v>○</v>
          </cell>
          <cell r="C90" t="str">
            <v>1:コストマスタ</v>
          </cell>
          <cell r="E90" t="str">
            <v>CA82102-7830</v>
          </cell>
          <cell r="H90">
            <v>8510</v>
          </cell>
          <cell r="I90" t="str">
            <v>富士セイラ</v>
          </cell>
          <cell r="J90" t="str">
            <v>1</v>
          </cell>
          <cell r="K90" t="str">
            <v>X</v>
          </cell>
          <cell r="L90">
            <v>1</v>
          </cell>
          <cell r="M90">
            <v>99999</v>
          </cell>
          <cell r="N90">
            <v>38607</v>
          </cell>
          <cell r="O90">
            <v>58440</v>
          </cell>
          <cell r="P90">
            <v>1</v>
          </cell>
          <cell r="Q90" t="str">
            <v>下限値</v>
          </cell>
          <cell r="S90">
            <v>2.6</v>
          </cell>
          <cell r="AC90">
            <v>0</v>
          </cell>
        </row>
        <row r="91">
          <cell r="A91" t="str">
            <v>CA82102-7830</v>
          </cell>
          <cell r="C91" t="str">
            <v>1:コストマスタ</v>
          </cell>
          <cell r="E91" t="str">
            <v>CA82102-7830</v>
          </cell>
          <cell r="H91">
            <v>5724</v>
          </cell>
          <cell r="I91" t="str">
            <v>東京鋲兼</v>
          </cell>
          <cell r="J91" t="str">
            <v>0</v>
          </cell>
          <cell r="K91" t="str">
            <v>X</v>
          </cell>
          <cell r="L91">
            <v>1</v>
          </cell>
          <cell r="M91">
            <v>99999</v>
          </cell>
          <cell r="N91">
            <v>20000000</v>
          </cell>
          <cell r="O91">
            <v>58440</v>
          </cell>
          <cell r="P91">
            <v>1</v>
          </cell>
          <cell r="Q91" t="str">
            <v>下限値</v>
          </cell>
          <cell r="S91">
            <v>1.93</v>
          </cell>
          <cell r="AC91">
            <v>0</v>
          </cell>
        </row>
        <row r="92">
          <cell r="A92" t="str">
            <v>○CA82102-7833</v>
          </cell>
          <cell r="B92" t="str">
            <v>○</v>
          </cell>
          <cell r="C92" t="str">
            <v>1:コストマスタ</v>
          </cell>
          <cell r="E92" t="str">
            <v>CA82102-7833</v>
          </cell>
          <cell r="H92">
            <v>8510</v>
          </cell>
          <cell r="I92" t="str">
            <v>富士セイラ</v>
          </cell>
          <cell r="J92" t="str">
            <v>1</v>
          </cell>
          <cell r="K92" t="str">
            <v>X</v>
          </cell>
          <cell r="L92">
            <v>1</v>
          </cell>
          <cell r="M92">
            <v>99999</v>
          </cell>
          <cell r="N92">
            <v>38607</v>
          </cell>
          <cell r="O92">
            <v>58440</v>
          </cell>
          <cell r="P92">
            <v>1</v>
          </cell>
          <cell r="Q92" t="str">
            <v>下限値</v>
          </cell>
          <cell r="S92">
            <v>2.9</v>
          </cell>
          <cell r="AC92">
            <v>0</v>
          </cell>
        </row>
        <row r="93">
          <cell r="A93" t="str">
            <v>CA82102-7833</v>
          </cell>
          <cell r="C93" t="str">
            <v>1:コストマスタ</v>
          </cell>
          <cell r="E93" t="str">
            <v>CA82102-7833</v>
          </cell>
          <cell r="H93">
            <v>5724</v>
          </cell>
          <cell r="I93" t="str">
            <v>東京鋲兼</v>
          </cell>
          <cell r="J93" t="str">
            <v>0</v>
          </cell>
          <cell r="K93" t="str">
            <v>X</v>
          </cell>
          <cell r="L93">
            <v>1</v>
          </cell>
          <cell r="M93">
            <v>99999</v>
          </cell>
          <cell r="N93">
            <v>20000000</v>
          </cell>
          <cell r="O93">
            <v>58440</v>
          </cell>
          <cell r="P93">
            <v>1</v>
          </cell>
          <cell r="Q93" t="str">
            <v>下限値</v>
          </cell>
          <cell r="S93">
            <v>2.2000000000000002</v>
          </cell>
          <cell r="AC93">
            <v>0</v>
          </cell>
        </row>
        <row r="94">
          <cell r="A94" t="str">
            <v>○CA82203-5123</v>
          </cell>
          <cell r="B94" t="str">
            <v>○</v>
          </cell>
          <cell r="C94" t="str">
            <v>1:コストマスタ</v>
          </cell>
          <cell r="E94" t="str">
            <v>CA82203-5123</v>
          </cell>
          <cell r="H94">
            <v>9062</v>
          </cell>
          <cell r="I94" t="str">
            <v>三ツ星ベルト販賣</v>
          </cell>
          <cell r="J94" t="str">
            <v>1</v>
          </cell>
          <cell r="K94" t="str">
            <v>X</v>
          </cell>
          <cell r="L94">
            <v>1</v>
          </cell>
          <cell r="M94">
            <v>9999</v>
          </cell>
          <cell r="N94">
            <v>20000000</v>
          </cell>
          <cell r="O94">
            <v>58440</v>
          </cell>
          <cell r="P94">
            <v>1</v>
          </cell>
          <cell r="Q94" t="str">
            <v>下限値</v>
          </cell>
          <cell r="S94">
            <v>54</v>
          </cell>
          <cell r="AC94">
            <v>0</v>
          </cell>
        </row>
        <row r="95">
          <cell r="A95" t="str">
            <v>CA82203-5123</v>
          </cell>
          <cell r="C95" t="str">
            <v>2:業者別見積り</v>
          </cell>
          <cell r="D95" t="str">
            <v>0</v>
          </cell>
          <cell r="E95" t="str">
            <v>CA82203-5123</v>
          </cell>
          <cell r="F95" t="str">
            <v>05</v>
          </cell>
          <cell r="G95" t="str">
            <v>CM</v>
          </cell>
          <cell r="H95">
            <v>9062</v>
          </cell>
          <cell r="I95" t="str">
            <v>三ツ星ベルト販賣</v>
          </cell>
          <cell r="J95" t="str">
            <v>1</v>
          </cell>
          <cell r="P95">
            <v>1</v>
          </cell>
          <cell r="Q95" t="str">
            <v>上限値</v>
          </cell>
          <cell r="R95">
            <v>100</v>
          </cell>
          <cell r="S95">
            <v>54</v>
          </cell>
          <cell r="T95">
            <v>500</v>
          </cell>
          <cell r="U95">
            <v>54</v>
          </cell>
          <cell r="V95">
            <v>1000</v>
          </cell>
          <cell r="W95">
            <v>54</v>
          </cell>
          <cell r="X95">
            <v>5000</v>
          </cell>
          <cell r="Y95">
            <v>54</v>
          </cell>
        </row>
        <row r="96">
          <cell r="A96" t="str">
            <v>CA82203-5123</v>
          </cell>
          <cell r="C96" t="str">
            <v>2:業者別見積り</v>
          </cell>
          <cell r="D96" t="str">
            <v>0</v>
          </cell>
          <cell r="E96" t="str">
            <v>CA82203-5123</v>
          </cell>
          <cell r="F96" t="str">
            <v>05</v>
          </cell>
          <cell r="G96" t="str">
            <v>CM</v>
          </cell>
          <cell r="H96">
            <v>1412</v>
          </cell>
          <cell r="I96" t="str">
            <v>東日本バンドー</v>
          </cell>
          <cell r="J96" t="str">
            <v>0</v>
          </cell>
          <cell r="P96">
            <v>1</v>
          </cell>
          <cell r="Q96" t="str">
            <v>上限値</v>
          </cell>
          <cell r="R96">
            <v>100</v>
          </cell>
          <cell r="S96">
            <v>54</v>
          </cell>
          <cell r="T96">
            <v>500</v>
          </cell>
          <cell r="U96">
            <v>54</v>
          </cell>
          <cell r="V96">
            <v>1000</v>
          </cell>
          <cell r="W96">
            <v>54</v>
          </cell>
          <cell r="X96">
            <v>5000</v>
          </cell>
          <cell r="Y96">
            <v>54</v>
          </cell>
        </row>
        <row r="97">
          <cell r="A97" t="str">
            <v>○CA82204-1608</v>
          </cell>
          <cell r="B97" t="str">
            <v>○</v>
          </cell>
          <cell r="C97" t="str">
            <v>1:コストマスタ</v>
          </cell>
          <cell r="E97" t="str">
            <v>CA82204-1608</v>
          </cell>
          <cell r="F97" t="str">
            <v>00</v>
          </cell>
          <cell r="H97">
            <v>8510</v>
          </cell>
          <cell r="I97" t="str">
            <v>富士セイラ</v>
          </cell>
          <cell r="J97" t="str">
            <v>1</v>
          </cell>
          <cell r="K97" t="str">
            <v>X</v>
          </cell>
          <cell r="L97">
            <v>1</v>
          </cell>
          <cell r="M97">
            <v>9999</v>
          </cell>
          <cell r="N97">
            <v>20000000</v>
          </cell>
          <cell r="O97">
            <v>58440</v>
          </cell>
          <cell r="P97">
            <v>1</v>
          </cell>
          <cell r="Q97" t="str">
            <v>下限値</v>
          </cell>
          <cell r="S97">
            <v>3.5</v>
          </cell>
          <cell r="AC97">
            <v>0</v>
          </cell>
        </row>
        <row r="98">
          <cell r="A98" t="str">
            <v>○CA82204-2012</v>
          </cell>
          <cell r="B98" t="str">
            <v>○</v>
          </cell>
          <cell r="C98" t="str">
            <v>1:コストマスタ</v>
          </cell>
          <cell r="E98" t="str">
            <v>CA82204-2012</v>
          </cell>
          <cell r="H98">
            <v>8510</v>
          </cell>
          <cell r="I98" t="str">
            <v>富士セイラ</v>
          </cell>
          <cell r="J98" t="str">
            <v>1</v>
          </cell>
          <cell r="K98" t="str">
            <v>X</v>
          </cell>
          <cell r="L98">
            <v>1</v>
          </cell>
          <cell r="M98">
            <v>999999</v>
          </cell>
          <cell r="N98">
            <v>38888</v>
          </cell>
          <cell r="O98">
            <v>58440</v>
          </cell>
          <cell r="P98">
            <v>1</v>
          </cell>
          <cell r="Q98" t="str">
            <v>下限値</v>
          </cell>
          <cell r="S98">
            <v>4</v>
          </cell>
          <cell r="AC98">
            <v>0</v>
          </cell>
        </row>
        <row r="99">
          <cell r="A99" t="str">
            <v>○CT-TES-016NV-TKK</v>
          </cell>
          <cell r="B99" t="str">
            <v>○</v>
          </cell>
          <cell r="C99" t="str">
            <v>1:コストマスタ</v>
          </cell>
          <cell r="E99" t="str">
            <v>CT-TES-016NV-TKK</v>
          </cell>
          <cell r="H99">
            <v>5813</v>
          </cell>
          <cell r="I99" t="str">
            <v>竹内工業</v>
          </cell>
          <cell r="J99" t="str">
            <v>1</v>
          </cell>
          <cell r="K99" t="str">
            <v>X</v>
          </cell>
          <cell r="L99">
            <v>1</v>
          </cell>
          <cell r="M99">
            <v>0</v>
          </cell>
          <cell r="N99">
            <v>20000000</v>
          </cell>
          <cell r="O99">
            <v>58440</v>
          </cell>
          <cell r="P99">
            <v>1</v>
          </cell>
          <cell r="Q99" t="str">
            <v>下限値</v>
          </cell>
          <cell r="R99">
            <v>1</v>
          </cell>
          <cell r="S99">
            <v>50</v>
          </cell>
          <cell r="T99">
            <v>100</v>
          </cell>
          <cell r="U99">
            <v>10.199999999999999</v>
          </cell>
          <cell r="V99">
            <v>500</v>
          </cell>
          <cell r="W99">
            <v>8.1999999999999993</v>
          </cell>
          <cell r="AB99">
            <v>9999</v>
          </cell>
          <cell r="AC99">
            <v>0</v>
          </cell>
        </row>
        <row r="100">
          <cell r="A100" t="str">
            <v>CT-TES-016NV-TKK</v>
          </cell>
          <cell r="C100" t="str">
            <v>2:業者別見積り</v>
          </cell>
          <cell r="D100" t="str">
            <v>0</v>
          </cell>
          <cell r="E100" t="str">
            <v>CT-TES-016NV-TKK</v>
          </cell>
          <cell r="F100" t="str">
            <v>00</v>
          </cell>
          <cell r="G100" t="str">
            <v>CM</v>
          </cell>
          <cell r="H100">
            <v>5813</v>
          </cell>
          <cell r="I100" t="str">
            <v>竹内工業</v>
          </cell>
          <cell r="J100" t="str">
            <v>1</v>
          </cell>
          <cell r="P100">
            <v>1</v>
          </cell>
          <cell r="Q100" t="str">
            <v>上限値</v>
          </cell>
          <cell r="R100">
            <v>99</v>
          </cell>
          <cell r="S100">
            <v>50</v>
          </cell>
          <cell r="T100">
            <v>499</v>
          </cell>
          <cell r="U100">
            <v>12</v>
          </cell>
          <cell r="V100">
            <v>99999</v>
          </cell>
          <cell r="W100">
            <v>9</v>
          </cell>
        </row>
        <row r="101">
          <cell r="A101" t="str">
            <v>○D860-6109-X919</v>
          </cell>
          <cell r="B101" t="str">
            <v>○</v>
          </cell>
          <cell r="C101" t="str">
            <v>1:コストマスタ</v>
          </cell>
          <cell r="E101" t="str">
            <v>D860-6109-X919</v>
          </cell>
          <cell r="H101">
            <v>2407</v>
          </cell>
          <cell r="I101" t="str">
            <v>ＦＤＴＰ</v>
          </cell>
          <cell r="J101" t="str">
            <v>1</v>
          </cell>
          <cell r="K101" t="str">
            <v>X</v>
          </cell>
          <cell r="L101">
            <v>50</v>
          </cell>
          <cell r="M101">
            <v>9999</v>
          </cell>
          <cell r="N101">
            <v>39371</v>
          </cell>
          <cell r="O101">
            <v>58440</v>
          </cell>
          <cell r="P101">
            <v>1</v>
          </cell>
          <cell r="Q101" t="str">
            <v>下限値</v>
          </cell>
          <cell r="S101">
            <v>13.36</v>
          </cell>
          <cell r="AC101">
            <v>0</v>
          </cell>
        </row>
        <row r="102">
          <cell r="A102" t="str">
            <v>○F6-BA4-010200</v>
          </cell>
          <cell r="B102" t="str">
            <v>○</v>
          </cell>
          <cell r="C102" t="str">
            <v>1:コストマスタ</v>
          </cell>
          <cell r="E102" t="str">
            <v>F6-BA4-010200</v>
          </cell>
          <cell r="H102">
            <v>8510</v>
          </cell>
          <cell r="I102" t="str">
            <v>富士セイラ</v>
          </cell>
          <cell r="J102" t="str">
            <v>1</v>
          </cell>
          <cell r="K102" t="str">
            <v>X</v>
          </cell>
          <cell r="L102">
            <v>1000</v>
          </cell>
          <cell r="M102">
            <v>999000</v>
          </cell>
          <cell r="N102">
            <v>38995</v>
          </cell>
          <cell r="O102">
            <v>58440</v>
          </cell>
          <cell r="P102">
            <v>1</v>
          </cell>
          <cell r="Q102" t="str">
            <v>下限値</v>
          </cell>
          <cell r="S102">
            <v>4.95</v>
          </cell>
          <cell r="AC102">
            <v>0</v>
          </cell>
        </row>
        <row r="103">
          <cell r="A103" t="str">
            <v>○F6-ER4-S</v>
          </cell>
          <cell r="B103" t="str">
            <v>○</v>
          </cell>
          <cell r="C103" t="str">
            <v>1:コストマスタ</v>
          </cell>
          <cell r="E103" t="str">
            <v>F6-ER4-S</v>
          </cell>
          <cell r="H103">
            <v>8510</v>
          </cell>
          <cell r="I103" t="str">
            <v>富士セイラ</v>
          </cell>
          <cell r="J103" t="str">
            <v>1</v>
          </cell>
          <cell r="K103" t="str">
            <v>X</v>
          </cell>
          <cell r="L103">
            <v>1</v>
          </cell>
          <cell r="M103">
            <v>100000</v>
          </cell>
          <cell r="N103">
            <v>39000</v>
          </cell>
          <cell r="O103">
            <v>58440</v>
          </cell>
          <cell r="P103">
            <v>1</v>
          </cell>
          <cell r="Q103" t="str">
            <v>下限値</v>
          </cell>
          <cell r="S103">
            <v>0.74</v>
          </cell>
          <cell r="AC103">
            <v>0</v>
          </cell>
        </row>
        <row r="104">
          <cell r="A104" t="str">
            <v>○F6-ER5-S</v>
          </cell>
          <cell r="B104" t="str">
            <v>○</v>
          </cell>
          <cell r="C104" t="str">
            <v>1:コストマスタ</v>
          </cell>
          <cell r="E104" t="str">
            <v>F6-ER5-S</v>
          </cell>
          <cell r="H104">
            <v>8510</v>
          </cell>
          <cell r="I104" t="str">
            <v>富士セイラ</v>
          </cell>
          <cell r="J104" t="str">
            <v>0</v>
          </cell>
          <cell r="K104" t="str">
            <v>X</v>
          </cell>
          <cell r="L104">
            <v>1</v>
          </cell>
          <cell r="M104">
            <v>99999</v>
          </cell>
          <cell r="N104">
            <v>20000000</v>
          </cell>
          <cell r="O104">
            <v>58440</v>
          </cell>
          <cell r="P104">
            <v>1</v>
          </cell>
          <cell r="Q104" t="str">
            <v>下限値</v>
          </cell>
          <cell r="S104">
            <v>0.7</v>
          </cell>
          <cell r="AC104">
            <v>0</v>
          </cell>
        </row>
        <row r="105">
          <cell r="A105" t="str">
            <v>○F6-ER6-S</v>
          </cell>
          <cell r="B105" t="str">
            <v>○</v>
          </cell>
          <cell r="C105" t="str">
            <v>1:コストマスタ</v>
          </cell>
          <cell r="E105" t="str">
            <v>F6-ER6-S</v>
          </cell>
          <cell r="H105">
            <v>8510</v>
          </cell>
          <cell r="I105" t="str">
            <v>富士セイラ</v>
          </cell>
          <cell r="J105" t="str">
            <v>0</v>
          </cell>
          <cell r="K105" t="str">
            <v>X</v>
          </cell>
          <cell r="L105">
            <v>1</v>
          </cell>
          <cell r="M105">
            <v>100000</v>
          </cell>
          <cell r="N105">
            <v>20000000</v>
          </cell>
          <cell r="O105">
            <v>58440</v>
          </cell>
          <cell r="P105">
            <v>1</v>
          </cell>
          <cell r="Q105" t="str">
            <v>下限値</v>
          </cell>
          <cell r="S105">
            <v>1.25</v>
          </cell>
          <cell r="AC105">
            <v>0</v>
          </cell>
        </row>
        <row r="106">
          <cell r="A106" t="str">
            <v>○F6-NYBT1</v>
          </cell>
          <cell r="B106" t="str">
            <v>○</v>
          </cell>
          <cell r="C106" t="str">
            <v>1:コストマスタ</v>
          </cell>
          <cell r="E106" t="str">
            <v>F6-NYBT1</v>
          </cell>
          <cell r="F106" t="str">
            <v>00</v>
          </cell>
          <cell r="H106">
            <v>1168</v>
          </cell>
          <cell r="I106" t="str">
            <v>阿部電材</v>
          </cell>
          <cell r="J106" t="str">
            <v>1</v>
          </cell>
          <cell r="K106" t="str">
            <v>X</v>
          </cell>
          <cell r="L106">
            <v>1000</v>
          </cell>
          <cell r="M106">
            <v>99999</v>
          </cell>
          <cell r="N106">
            <v>39178</v>
          </cell>
          <cell r="O106">
            <v>58440</v>
          </cell>
          <cell r="P106">
            <v>1</v>
          </cell>
          <cell r="Q106" t="str">
            <v>下限値</v>
          </cell>
          <cell r="S106">
            <v>0.45</v>
          </cell>
          <cell r="AC106">
            <v>0</v>
          </cell>
        </row>
        <row r="107">
          <cell r="A107" t="str">
            <v>F6-NYBT1</v>
          </cell>
          <cell r="C107" t="str">
            <v>1:コストマスタ</v>
          </cell>
          <cell r="E107" t="str">
            <v>F6-NYBT1</v>
          </cell>
          <cell r="H107">
            <v>1434</v>
          </cell>
          <cell r="I107" t="str">
            <v>ファスコ</v>
          </cell>
          <cell r="J107" t="str">
            <v>0</v>
          </cell>
          <cell r="K107" t="str">
            <v>X</v>
          </cell>
          <cell r="L107">
            <v>1000</v>
          </cell>
          <cell r="M107">
            <v>0</v>
          </cell>
          <cell r="N107">
            <v>38517</v>
          </cell>
          <cell r="O107">
            <v>58440</v>
          </cell>
          <cell r="P107">
            <v>1</v>
          </cell>
          <cell r="Q107" t="str">
            <v>下限値</v>
          </cell>
          <cell r="S107">
            <v>0.43</v>
          </cell>
          <cell r="AC107">
            <v>0</v>
          </cell>
        </row>
        <row r="108">
          <cell r="A108" t="str">
            <v>F6-NYBT1</v>
          </cell>
          <cell r="C108" t="str">
            <v>2:業者別見積り</v>
          </cell>
          <cell r="D108" t="str">
            <v>0</v>
          </cell>
          <cell r="E108" t="str">
            <v>F6-NYBT1</v>
          </cell>
          <cell r="F108" t="str">
            <v>00</v>
          </cell>
          <cell r="G108" t="str">
            <v>CM</v>
          </cell>
          <cell r="H108">
            <v>6108</v>
          </cell>
          <cell r="I108" t="str">
            <v>東京発條</v>
          </cell>
          <cell r="J108" t="str">
            <v>1</v>
          </cell>
          <cell r="P108">
            <v>1</v>
          </cell>
          <cell r="Q108" t="str">
            <v>上限値</v>
          </cell>
          <cell r="S108">
            <v>1.59</v>
          </cell>
          <cell r="BH108" t="str">
            <v>下搬送（東発ユニット一括購入）</v>
          </cell>
        </row>
        <row r="109">
          <cell r="A109" t="str">
            <v>○F6-NYC10R5</v>
          </cell>
          <cell r="B109" t="str">
            <v>○</v>
          </cell>
          <cell r="C109" t="str">
            <v>1:コストマスタ</v>
          </cell>
          <cell r="E109" t="str">
            <v>F6-NYC10R5</v>
          </cell>
          <cell r="F109" t="str">
            <v>00</v>
          </cell>
          <cell r="H109">
            <v>1434</v>
          </cell>
          <cell r="I109" t="str">
            <v>ファスコ</v>
          </cell>
          <cell r="J109" t="str">
            <v>1</v>
          </cell>
          <cell r="K109" t="str">
            <v>X</v>
          </cell>
          <cell r="L109">
            <v>1</v>
          </cell>
          <cell r="M109">
            <v>9999999</v>
          </cell>
          <cell r="N109">
            <v>20000000</v>
          </cell>
          <cell r="O109">
            <v>58440</v>
          </cell>
          <cell r="P109">
            <v>1</v>
          </cell>
          <cell r="Q109" t="str">
            <v>下限値</v>
          </cell>
          <cell r="S109">
            <v>2.8</v>
          </cell>
          <cell r="AC109">
            <v>0</v>
          </cell>
        </row>
        <row r="110">
          <cell r="A110" t="str">
            <v>○F6-NYC13R5</v>
          </cell>
          <cell r="B110" t="str">
            <v>○</v>
          </cell>
          <cell r="C110" t="str">
            <v>1:コストマスタ</v>
          </cell>
          <cell r="E110" t="str">
            <v>F6-NYC13R5</v>
          </cell>
          <cell r="F110" t="str">
            <v>00</v>
          </cell>
          <cell r="H110">
            <v>1434</v>
          </cell>
          <cell r="I110" t="str">
            <v>ファスコ</v>
          </cell>
          <cell r="J110" t="str">
            <v>1</v>
          </cell>
          <cell r="K110" t="str">
            <v>X</v>
          </cell>
          <cell r="L110">
            <v>1</v>
          </cell>
          <cell r="M110">
            <v>9999999</v>
          </cell>
          <cell r="N110">
            <v>20000000</v>
          </cell>
          <cell r="O110">
            <v>58440</v>
          </cell>
          <cell r="P110">
            <v>1</v>
          </cell>
          <cell r="Q110" t="str">
            <v>下限値</v>
          </cell>
          <cell r="S110">
            <v>4.2</v>
          </cell>
          <cell r="AC110">
            <v>0</v>
          </cell>
        </row>
        <row r="111">
          <cell r="A111" t="str">
            <v>○F6-PS1R6-8S</v>
          </cell>
          <cell r="B111" t="str">
            <v>○</v>
          </cell>
          <cell r="C111" t="str">
            <v>1:コストマスタ</v>
          </cell>
          <cell r="E111" t="str">
            <v>F6-PS1R6-8S</v>
          </cell>
          <cell r="H111">
            <v>8510</v>
          </cell>
          <cell r="I111" t="str">
            <v>富士セイラ</v>
          </cell>
          <cell r="J111" t="str">
            <v>0</v>
          </cell>
          <cell r="K111" t="str">
            <v>X</v>
          </cell>
          <cell r="L111">
            <v>1</v>
          </cell>
          <cell r="M111">
            <v>19999</v>
          </cell>
          <cell r="N111">
            <v>39000</v>
          </cell>
          <cell r="O111">
            <v>58440</v>
          </cell>
          <cell r="P111">
            <v>1</v>
          </cell>
          <cell r="Q111" t="str">
            <v>下限値</v>
          </cell>
          <cell r="S111">
            <v>3</v>
          </cell>
          <cell r="AC111">
            <v>0</v>
          </cell>
        </row>
        <row r="112">
          <cell r="A112" t="str">
            <v>○F6-PS2-10S</v>
          </cell>
          <cell r="B112" t="str">
            <v>○</v>
          </cell>
          <cell r="C112" t="str">
            <v>1:コストマスタ</v>
          </cell>
          <cell r="E112" t="str">
            <v>F6-PS2-10S</v>
          </cell>
          <cell r="H112">
            <v>8510</v>
          </cell>
          <cell r="I112" t="str">
            <v>富士セイラ</v>
          </cell>
          <cell r="J112" t="str">
            <v>1</v>
          </cell>
          <cell r="K112" t="str">
            <v>X</v>
          </cell>
          <cell r="L112">
            <v>1000</v>
          </cell>
          <cell r="M112">
            <v>1000</v>
          </cell>
          <cell r="N112">
            <v>20000000</v>
          </cell>
          <cell r="O112">
            <v>58440</v>
          </cell>
          <cell r="P112">
            <v>1</v>
          </cell>
          <cell r="Q112" t="str">
            <v>下限値</v>
          </cell>
          <cell r="S112">
            <v>3</v>
          </cell>
          <cell r="AC112">
            <v>0</v>
          </cell>
        </row>
        <row r="113">
          <cell r="A113" t="str">
            <v>○F6-PS2-18S</v>
          </cell>
          <cell r="B113" t="str">
            <v>○</v>
          </cell>
          <cell r="C113" t="str">
            <v>1:コストマスタ</v>
          </cell>
          <cell r="E113" t="str">
            <v>F6-PS2-18S</v>
          </cell>
          <cell r="H113">
            <v>8510</v>
          </cell>
          <cell r="I113" t="str">
            <v>富士セイラ</v>
          </cell>
          <cell r="J113" t="str">
            <v>1</v>
          </cell>
          <cell r="K113" t="str">
            <v>X</v>
          </cell>
          <cell r="L113">
            <v>1</v>
          </cell>
          <cell r="M113">
            <v>99999</v>
          </cell>
          <cell r="N113">
            <v>38692</v>
          </cell>
          <cell r="O113">
            <v>58440</v>
          </cell>
          <cell r="P113">
            <v>1</v>
          </cell>
          <cell r="Q113" t="str">
            <v>下限値</v>
          </cell>
          <cell r="S113">
            <v>3.3</v>
          </cell>
          <cell r="AC113">
            <v>0</v>
          </cell>
        </row>
        <row r="114">
          <cell r="A114" t="str">
            <v>○F6-PS2-20S</v>
          </cell>
          <cell r="B114" t="str">
            <v>○</v>
          </cell>
          <cell r="C114" t="str">
            <v>1:コストマスタ</v>
          </cell>
          <cell r="E114" t="str">
            <v>F6-PS2-20S</v>
          </cell>
          <cell r="H114">
            <v>8510</v>
          </cell>
          <cell r="I114" t="str">
            <v>富士セイラ</v>
          </cell>
          <cell r="J114" t="str">
            <v>1</v>
          </cell>
          <cell r="K114" t="str">
            <v>X</v>
          </cell>
          <cell r="L114">
            <v>1000</v>
          </cell>
          <cell r="M114">
            <v>1000</v>
          </cell>
          <cell r="N114">
            <v>20000000</v>
          </cell>
          <cell r="O114">
            <v>58440</v>
          </cell>
          <cell r="P114">
            <v>1</v>
          </cell>
          <cell r="Q114" t="str">
            <v>下限値</v>
          </cell>
          <cell r="S114">
            <v>3.3</v>
          </cell>
          <cell r="AC114">
            <v>0</v>
          </cell>
        </row>
        <row r="115">
          <cell r="A115" t="str">
            <v>○F6-SAKT3-04161</v>
          </cell>
          <cell r="B115" t="str">
            <v>○</v>
          </cell>
          <cell r="C115" t="str">
            <v>1:コストマスタ</v>
          </cell>
          <cell r="E115" t="str">
            <v>F6-SAKT3-04161</v>
          </cell>
          <cell r="F115" t="str">
            <v>00</v>
          </cell>
          <cell r="H115">
            <v>8510</v>
          </cell>
          <cell r="I115" t="str">
            <v>富士セイラ</v>
          </cell>
          <cell r="J115" t="str">
            <v>1</v>
          </cell>
          <cell r="K115" t="str">
            <v>X</v>
          </cell>
          <cell r="L115">
            <v>1</v>
          </cell>
          <cell r="M115">
            <v>90000</v>
          </cell>
          <cell r="N115">
            <v>20000000</v>
          </cell>
          <cell r="O115">
            <v>58440</v>
          </cell>
          <cell r="P115">
            <v>1</v>
          </cell>
          <cell r="Q115" t="str">
            <v>下限値</v>
          </cell>
          <cell r="S115">
            <v>2.83</v>
          </cell>
          <cell r="AC115">
            <v>0</v>
          </cell>
        </row>
        <row r="116">
          <cell r="A116" t="str">
            <v>○F6-SBD3-06121</v>
          </cell>
          <cell r="B116" t="str">
            <v>○</v>
          </cell>
          <cell r="C116" t="str">
            <v>1:コストマスタ</v>
          </cell>
          <cell r="E116" t="str">
            <v>F6-SBD3-06121</v>
          </cell>
          <cell r="H116">
            <v>8510</v>
          </cell>
          <cell r="I116" t="str">
            <v>富士セイラ</v>
          </cell>
          <cell r="J116" t="str">
            <v>1</v>
          </cell>
          <cell r="K116" t="str">
            <v>X</v>
          </cell>
          <cell r="L116">
            <v>1</v>
          </cell>
          <cell r="M116">
            <v>100000</v>
          </cell>
          <cell r="N116">
            <v>39000</v>
          </cell>
          <cell r="O116">
            <v>58440</v>
          </cell>
          <cell r="P116">
            <v>1</v>
          </cell>
          <cell r="Q116" t="str">
            <v>下限値</v>
          </cell>
          <cell r="S116">
            <v>0.59</v>
          </cell>
          <cell r="AC116">
            <v>0</v>
          </cell>
        </row>
        <row r="117">
          <cell r="A117" t="str">
            <v>○F6-SN2TPG3-06</v>
          </cell>
          <cell r="B117" t="str">
            <v>○</v>
          </cell>
          <cell r="C117" t="str">
            <v>1:コストマスタ</v>
          </cell>
          <cell r="E117" t="str">
            <v>F6-SN2TPG3-06</v>
          </cell>
          <cell r="H117">
            <v>8510</v>
          </cell>
          <cell r="I117" t="str">
            <v>富士セイラ</v>
          </cell>
          <cell r="J117" t="str">
            <v>1</v>
          </cell>
          <cell r="K117" t="str">
            <v>X</v>
          </cell>
          <cell r="L117">
            <v>1000</v>
          </cell>
          <cell r="M117">
            <v>1000</v>
          </cell>
          <cell r="N117">
            <v>39000</v>
          </cell>
          <cell r="O117">
            <v>58440</v>
          </cell>
          <cell r="P117">
            <v>1</v>
          </cell>
          <cell r="Q117" t="str">
            <v>下限値</v>
          </cell>
          <cell r="S117">
            <v>0.75</v>
          </cell>
          <cell r="AC117">
            <v>0</v>
          </cell>
        </row>
        <row r="118">
          <cell r="A118" t="str">
            <v>○F6-SN2TPG3-08</v>
          </cell>
          <cell r="B118" t="str">
            <v>○</v>
          </cell>
          <cell r="C118" t="str">
            <v>1:コストマスタ</v>
          </cell>
          <cell r="E118" t="str">
            <v>F6-SN2TPG3-08</v>
          </cell>
          <cell r="H118">
            <v>8510</v>
          </cell>
          <cell r="I118" t="str">
            <v>富士セイラ</v>
          </cell>
          <cell r="J118" t="str">
            <v>0</v>
          </cell>
          <cell r="K118" t="str">
            <v>X</v>
          </cell>
          <cell r="L118">
            <v>1000</v>
          </cell>
          <cell r="M118">
            <v>999999</v>
          </cell>
          <cell r="N118">
            <v>39000</v>
          </cell>
          <cell r="O118">
            <v>58440</v>
          </cell>
          <cell r="P118">
            <v>1</v>
          </cell>
          <cell r="Q118" t="str">
            <v>下限値</v>
          </cell>
          <cell r="S118">
            <v>0.75</v>
          </cell>
          <cell r="AC118">
            <v>0</v>
          </cell>
        </row>
        <row r="119">
          <cell r="A119" t="str">
            <v>○F6-SN2TPG4-08</v>
          </cell>
          <cell r="B119" t="str">
            <v>○</v>
          </cell>
          <cell r="C119" t="str">
            <v>1:コストマスタ</v>
          </cell>
          <cell r="E119" t="str">
            <v>F6-SN2TPG4-08</v>
          </cell>
          <cell r="H119">
            <v>8510</v>
          </cell>
          <cell r="I119" t="str">
            <v>富士セイラ</v>
          </cell>
          <cell r="J119" t="str">
            <v>1</v>
          </cell>
          <cell r="K119" t="str">
            <v>X</v>
          </cell>
          <cell r="L119">
            <v>1000</v>
          </cell>
          <cell r="M119">
            <v>999999</v>
          </cell>
          <cell r="N119">
            <v>38869</v>
          </cell>
          <cell r="O119">
            <v>58440</v>
          </cell>
          <cell r="P119">
            <v>1</v>
          </cell>
          <cell r="Q119" t="str">
            <v>下限値</v>
          </cell>
          <cell r="S119">
            <v>1.4</v>
          </cell>
          <cell r="AC119">
            <v>0</v>
          </cell>
        </row>
        <row r="120">
          <cell r="A120" t="str">
            <v>○F6-SW2N2R5-08121</v>
          </cell>
          <cell r="B120" t="str">
            <v>○</v>
          </cell>
          <cell r="C120" t="str">
            <v>1:コストマスタ</v>
          </cell>
          <cell r="E120" t="str">
            <v>F6-SW2N2R5-08121</v>
          </cell>
          <cell r="H120">
            <v>8510</v>
          </cell>
          <cell r="I120" t="str">
            <v>富士セイラ</v>
          </cell>
          <cell r="J120" t="str">
            <v>1</v>
          </cell>
          <cell r="K120" t="str">
            <v>X</v>
          </cell>
          <cell r="L120">
            <v>1</v>
          </cell>
          <cell r="M120">
            <v>20000</v>
          </cell>
          <cell r="N120">
            <v>39063</v>
          </cell>
          <cell r="O120">
            <v>58440</v>
          </cell>
          <cell r="P120">
            <v>1</v>
          </cell>
          <cell r="Q120" t="str">
            <v>下限値</v>
          </cell>
          <cell r="S120">
            <v>0.73</v>
          </cell>
          <cell r="AC120">
            <v>0</v>
          </cell>
        </row>
        <row r="121">
          <cell r="A121" t="str">
            <v>○F6-SW2N3-06121</v>
          </cell>
          <cell r="B121" t="str">
            <v>○</v>
          </cell>
          <cell r="C121" t="str">
            <v>1:コストマスタ</v>
          </cell>
          <cell r="E121" t="str">
            <v>F6-SW2N3-06121</v>
          </cell>
          <cell r="H121">
            <v>8510</v>
          </cell>
          <cell r="I121" t="str">
            <v>富士セイラ</v>
          </cell>
          <cell r="J121" t="str">
            <v>1</v>
          </cell>
          <cell r="K121" t="str">
            <v>X</v>
          </cell>
          <cell r="L121">
            <v>1</v>
          </cell>
          <cell r="M121">
            <v>99999</v>
          </cell>
          <cell r="N121">
            <v>20000000</v>
          </cell>
          <cell r="O121">
            <v>58440</v>
          </cell>
          <cell r="P121">
            <v>1</v>
          </cell>
          <cell r="Q121" t="str">
            <v>下限値</v>
          </cell>
          <cell r="S121">
            <v>0.55000000000000004</v>
          </cell>
          <cell r="AC121">
            <v>0</v>
          </cell>
        </row>
        <row r="122">
          <cell r="A122" t="str">
            <v>F6-SW2N3-06121</v>
          </cell>
          <cell r="C122" t="str">
            <v>4:概算見積り</v>
          </cell>
          <cell r="D122" t="str">
            <v>1</v>
          </cell>
          <cell r="E122" t="str">
            <v>F6-SW2N3-06121</v>
          </cell>
          <cell r="F122" t="str">
            <v>00</v>
          </cell>
          <cell r="G122" t="str">
            <v>CT</v>
          </cell>
          <cell r="R122">
            <v>50</v>
          </cell>
          <cell r="S122">
            <v>1</v>
          </cell>
          <cell r="T122">
            <v>100</v>
          </cell>
          <cell r="U122">
            <v>1</v>
          </cell>
          <cell r="V122">
            <v>300</v>
          </cell>
          <cell r="W122">
            <v>1</v>
          </cell>
        </row>
        <row r="123">
          <cell r="A123" t="str">
            <v>○F6-SW2N3-08121</v>
          </cell>
          <cell r="B123" t="str">
            <v>○</v>
          </cell>
          <cell r="C123" t="str">
            <v>1:コストマスタ</v>
          </cell>
          <cell r="E123" t="str">
            <v>F6-SW2N3-08121</v>
          </cell>
          <cell r="H123">
            <v>8510</v>
          </cell>
          <cell r="I123" t="str">
            <v>富士セイラ</v>
          </cell>
          <cell r="J123" t="str">
            <v>1</v>
          </cell>
          <cell r="K123" t="str">
            <v>X</v>
          </cell>
          <cell r="L123">
            <v>1</v>
          </cell>
          <cell r="M123">
            <v>99999</v>
          </cell>
          <cell r="N123">
            <v>39062</v>
          </cell>
          <cell r="O123">
            <v>58440</v>
          </cell>
          <cell r="P123">
            <v>1</v>
          </cell>
          <cell r="Q123" t="str">
            <v>下限値</v>
          </cell>
          <cell r="S123">
            <v>0.59</v>
          </cell>
          <cell r="AC123">
            <v>0</v>
          </cell>
        </row>
        <row r="124">
          <cell r="A124" t="str">
            <v>○F6-SW2N3-12121</v>
          </cell>
          <cell r="B124" t="str">
            <v>○</v>
          </cell>
          <cell r="C124" t="str">
            <v>1:コストマスタ</v>
          </cell>
          <cell r="E124" t="str">
            <v>F6-SW2N3-12121</v>
          </cell>
          <cell r="H124">
            <v>8510</v>
          </cell>
          <cell r="I124" t="str">
            <v>富士セイラ</v>
          </cell>
          <cell r="J124" t="str">
            <v>0</v>
          </cell>
          <cell r="K124" t="str">
            <v>X</v>
          </cell>
          <cell r="L124">
            <v>1</v>
          </cell>
          <cell r="M124">
            <v>20000</v>
          </cell>
          <cell r="N124">
            <v>39000</v>
          </cell>
          <cell r="O124">
            <v>58440</v>
          </cell>
          <cell r="P124">
            <v>1</v>
          </cell>
          <cell r="Q124" t="str">
            <v>下限値</v>
          </cell>
          <cell r="S124">
            <v>0.8</v>
          </cell>
          <cell r="AC124">
            <v>0</v>
          </cell>
        </row>
        <row r="125">
          <cell r="A125" t="str">
            <v>○F6-SW2N4-08121</v>
          </cell>
          <cell r="B125" t="str">
            <v>○</v>
          </cell>
          <cell r="C125" t="str">
            <v>1:コストマスタ</v>
          </cell>
          <cell r="E125" t="str">
            <v>F6-SW2N4-08121</v>
          </cell>
          <cell r="H125">
            <v>8510</v>
          </cell>
          <cell r="I125" t="str">
            <v>富士セイラ</v>
          </cell>
          <cell r="J125" t="str">
            <v>1</v>
          </cell>
          <cell r="K125" t="str">
            <v>X</v>
          </cell>
          <cell r="L125">
            <v>10</v>
          </cell>
          <cell r="M125">
            <v>19999</v>
          </cell>
          <cell r="N125">
            <v>39070</v>
          </cell>
          <cell r="O125">
            <v>58440</v>
          </cell>
          <cell r="P125">
            <v>1</v>
          </cell>
          <cell r="Q125" t="str">
            <v>下限値</v>
          </cell>
          <cell r="S125">
            <v>0.95</v>
          </cell>
          <cell r="AC125">
            <v>0</v>
          </cell>
        </row>
        <row r="126">
          <cell r="A126" t="str">
            <v>○F6-SW2N4-12121</v>
          </cell>
          <cell r="B126" t="str">
            <v>○</v>
          </cell>
          <cell r="C126" t="str">
            <v>1:コストマスタ</v>
          </cell>
          <cell r="E126" t="str">
            <v>F6-SW2N4-12121</v>
          </cell>
          <cell r="H126">
            <v>8510</v>
          </cell>
          <cell r="I126" t="str">
            <v>富士セイラ</v>
          </cell>
          <cell r="J126" t="str">
            <v>0</v>
          </cell>
          <cell r="K126" t="str">
            <v>X</v>
          </cell>
          <cell r="L126">
            <v>1</v>
          </cell>
          <cell r="M126">
            <v>19999</v>
          </cell>
          <cell r="N126">
            <v>39000</v>
          </cell>
          <cell r="O126">
            <v>58440</v>
          </cell>
          <cell r="P126">
            <v>1</v>
          </cell>
          <cell r="Q126" t="str">
            <v>下限値</v>
          </cell>
          <cell r="S126">
            <v>1.1000000000000001</v>
          </cell>
          <cell r="AC126">
            <v>0</v>
          </cell>
        </row>
        <row r="127">
          <cell r="A127" t="str">
            <v>○F6-WB4-121</v>
          </cell>
          <cell r="B127" t="str">
            <v>○</v>
          </cell>
          <cell r="C127" t="str">
            <v>1:コストマスタ</v>
          </cell>
          <cell r="E127" t="str">
            <v>F6-WB4-121</v>
          </cell>
          <cell r="H127">
            <v>8510</v>
          </cell>
          <cell r="I127" t="str">
            <v>富士セイラ</v>
          </cell>
          <cell r="J127" t="str">
            <v>0</v>
          </cell>
          <cell r="K127" t="str">
            <v>X</v>
          </cell>
          <cell r="L127">
            <v>1</v>
          </cell>
          <cell r="M127">
            <v>20000</v>
          </cell>
          <cell r="N127">
            <v>39000</v>
          </cell>
          <cell r="O127">
            <v>58440</v>
          </cell>
          <cell r="P127">
            <v>1</v>
          </cell>
          <cell r="Q127" t="str">
            <v>下限値</v>
          </cell>
          <cell r="S127">
            <v>0.55000000000000004</v>
          </cell>
          <cell r="AC127">
            <v>0</v>
          </cell>
        </row>
        <row r="128">
          <cell r="A128" t="str">
            <v>○F6-WK5-121</v>
          </cell>
          <cell r="B128" t="str">
            <v>○</v>
          </cell>
          <cell r="C128" t="str">
            <v>1:コストマスタ</v>
          </cell>
          <cell r="E128" t="str">
            <v>F6-WK5-121</v>
          </cell>
          <cell r="H128">
            <v>8510</v>
          </cell>
          <cell r="I128" t="str">
            <v>富士セイラ</v>
          </cell>
          <cell r="J128" t="str">
            <v>1</v>
          </cell>
          <cell r="K128" t="str">
            <v>X</v>
          </cell>
          <cell r="L128">
            <v>1000</v>
          </cell>
          <cell r="M128">
            <v>1000</v>
          </cell>
          <cell r="N128">
            <v>20000000</v>
          </cell>
          <cell r="O128">
            <v>58440</v>
          </cell>
          <cell r="P128">
            <v>1</v>
          </cell>
          <cell r="Q128" t="str">
            <v>下限値</v>
          </cell>
          <cell r="S128">
            <v>0.65</v>
          </cell>
          <cell r="AC128">
            <v>0</v>
          </cell>
        </row>
        <row r="129">
          <cell r="A129" t="str">
            <v>○F6-WM3-121</v>
          </cell>
          <cell r="B129" t="str">
            <v>○</v>
          </cell>
          <cell r="C129" t="str">
            <v>1:コストマスタ</v>
          </cell>
          <cell r="E129" t="str">
            <v>F6-WM3-121</v>
          </cell>
          <cell r="H129">
            <v>8510</v>
          </cell>
          <cell r="I129" t="str">
            <v>富士セイラ</v>
          </cell>
          <cell r="J129" t="str">
            <v>1</v>
          </cell>
          <cell r="K129" t="str">
            <v>X</v>
          </cell>
          <cell r="L129">
            <v>10</v>
          </cell>
          <cell r="M129">
            <v>19999</v>
          </cell>
          <cell r="N129">
            <v>39027</v>
          </cell>
          <cell r="O129">
            <v>58440</v>
          </cell>
          <cell r="P129">
            <v>1</v>
          </cell>
          <cell r="Q129" t="str">
            <v>下限値</v>
          </cell>
          <cell r="S129">
            <v>0.23</v>
          </cell>
          <cell r="AC129">
            <v>0</v>
          </cell>
        </row>
        <row r="130">
          <cell r="A130" t="str">
            <v>○F6-WM4-121</v>
          </cell>
          <cell r="B130" t="str">
            <v>○</v>
          </cell>
          <cell r="C130" t="str">
            <v>1:コストマスタ</v>
          </cell>
          <cell r="E130" t="str">
            <v>F6-WM4-121</v>
          </cell>
          <cell r="H130">
            <v>8510</v>
          </cell>
          <cell r="I130" t="str">
            <v>富士セイラ</v>
          </cell>
          <cell r="J130" t="str">
            <v>0</v>
          </cell>
          <cell r="K130" t="str">
            <v>X</v>
          </cell>
          <cell r="L130">
            <v>1</v>
          </cell>
          <cell r="M130">
            <v>19999</v>
          </cell>
          <cell r="N130">
            <v>39000</v>
          </cell>
          <cell r="O130">
            <v>58440</v>
          </cell>
          <cell r="P130">
            <v>1</v>
          </cell>
          <cell r="Q130" t="str">
            <v>下限値</v>
          </cell>
          <cell r="S130">
            <v>0.6</v>
          </cell>
          <cell r="AC130">
            <v>0</v>
          </cell>
        </row>
        <row r="131">
          <cell r="A131" t="str">
            <v>○F7-ACTRAG1R25-4</v>
          </cell>
          <cell r="B131" t="str">
            <v>○</v>
          </cell>
          <cell r="C131" t="str">
            <v>1:コストマスタ</v>
          </cell>
          <cell r="E131" t="str">
            <v>F7-ACTRAG1R25-4</v>
          </cell>
          <cell r="H131">
            <v>9183</v>
          </cell>
          <cell r="I131" t="str">
            <v>日本圧着端子製造</v>
          </cell>
          <cell r="J131" t="str">
            <v>0</v>
          </cell>
          <cell r="K131" t="str">
            <v>X</v>
          </cell>
          <cell r="L131">
            <v>0</v>
          </cell>
          <cell r="M131">
            <v>0</v>
          </cell>
          <cell r="N131">
            <v>38884</v>
          </cell>
          <cell r="O131">
            <v>58440</v>
          </cell>
          <cell r="P131">
            <v>1</v>
          </cell>
          <cell r="Q131" t="str">
            <v>下限値</v>
          </cell>
          <cell r="S131">
            <v>2.8</v>
          </cell>
          <cell r="AC131">
            <v>0</v>
          </cell>
        </row>
        <row r="132">
          <cell r="A132" t="str">
            <v>○KD02160-E113</v>
          </cell>
          <cell r="B132" t="str">
            <v>○</v>
          </cell>
          <cell r="C132" t="str">
            <v>1:コストマスタ</v>
          </cell>
          <cell r="E132" t="str">
            <v>KD02160-E113</v>
          </cell>
          <cell r="H132">
            <v>2407</v>
          </cell>
          <cell r="I132" t="str">
            <v>ＦＤＴＰ</v>
          </cell>
          <cell r="J132" t="str">
            <v>0</v>
          </cell>
          <cell r="K132" t="str">
            <v>X</v>
          </cell>
          <cell r="L132">
            <v>50</v>
          </cell>
          <cell r="M132">
            <v>9999</v>
          </cell>
          <cell r="N132">
            <v>39371</v>
          </cell>
          <cell r="O132">
            <v>58440</v>
          </cell>
          <cell r="P132">
            <v>1</v>
          </cell>
          <cell r="Q132" t="str">
            <v>下限値</v>
          </cell>
          <cell r="S132">
            <v>79.790000000000006</v>
          </cell>
          <cell r="AC132">
            <v>0</v>
          </cell>
        </row>
        <row r="133">
          <cell r="A133" t="str">
            <v>KD02160-E113</v>
          </cell>
          <cell r="C133" t="str">
            <v>2:業者別見積り</v>
          </cell>
          <cell r="D133" t="str">
            <v>0</v>
          </cell>
          <cell r="E133" t="str">
            <v>KD02160-E113</v>
          </cell>
          <cell r="F133" t="str">
            <v>02</v>
          </cell>
          <cell r="G133" t="str">
            <v>MO</v>
          </cell>
          <cell r="H133">
            <v>2912</v>
          </cell>
          <cell r="I133" t="str">
            <v>ジェイテクト</v>
          </cell>
          <cell r="J133" t="str">
            <v>1</v>
          </cell>
          <cell r="P133">
            <v>1</v>
          </cell>
          <cell r="Q133" t="str">
            <v>上限値</v>
          </cell>
          <cell r="R133">
            <v>100</v>
          </cell>
          <cell r="S133">
            <v>81</v>
          </cell>
          <cell r="T133">
            <v>500</v>
          </cell>
          <cell r="U133">
            <v>81</v>
          </cell>
          <cell r="V133">
            <v>1000</v>
          </cell>
          <cell r="W133">
            <v>74</v>
          </cell>
          <cell r="X133">
            <v>5000</v>
          </cell>
          <cell r="Y133">
            <v>71</v>
          </cell>
          <cell r="AD133" t="str">
            <v>ﾓｰﾙﾄﾞ</v>
          </cell>
          <cell r="AE133">
            <v>900000</v>
          </cell>
        </row>
        <row r="134">
          <cell r="A134" t="str">
            <v>KD02160-E113</v>
          </cell>
          <cell r="C134" t="str">
            <v>2:業者別見積り</v>
          </cell>
          <cell r="D134" t="str">
            <v>0</v>
          </cell>
          <cell r="E134" t="str">
            <v>KD02160-E113</v>
          </cell>
          <cell r="F134" t="str">
            <v>02</v>
          </cell>
          <cell r="G134" t="str">
            <v>MO</v>
          </cell>
          <cell r="H134">
            <v>9612</v>
          </cell>
          <cell r="I134" t="str">
            <v>山ノ内樹脂工業</v>
          </cell>
          <cell r="J134" t="str">
            <v>0</v>
          </cell>
          <cell r="P134">
            <v>1</v>
          </cell>
          <cell r="Q134" t="str">
            <v>上限値</v>
          </cell>
          <cell r="R134">
            <v>100</v>
          </cell>
          <cell r="S134">
            <v>177</v>
          </cell>
          <cell r="T134">
            <v>500</v>
          </cell>
          <cell r="U134">
            <v>162</v>
          </cell>
          <cell r="V134">
            <v>1000</v>
          </cell>
          <cell r="W134">
            <v>147</v>
          </cell>
          <cell r="X134">
            <v>5000</v>
          </cell>
          <cell r="Y134">
            <v>127</v>
          </cell>
          <cell r="AD134" t="str">
            <v>ﾓｰﾙﾄﾞ(E115共取り)</v>
          </cell>
          <cell r="AE134">
            <v>780000</v>
          </cell>
        </row>
        <row r="135">
          <cell r="A135" t="str">
            <v>○KD02160-E115</v>
          </cell>
          <cell r="B135" t="str">
            <v>○</v>
          </cell>
          <cell r="C135" t="str">
            <v>1:コストマスタ</v>
          </cell>
          <cell r="E135" t="str">
            <v>KD02160-E115</v>
          </cell>
          <cell r="H135">
            <v>2407</v>
          </cell>
          <cell r="I135" t="str">
            <v>ＦＤＴＰ</v>
          </cell>
          <cell r="J135" t="str">
            <v>1</v>
          </cell>
          <cell r="K135" t="str">
            <v>X</v>
          </cell>
          <cell r="L135">
            <v>50</v>
          </cell>
          <cell r="M135">
            <v>9999</v>
          </cell>
          <cell r="N135">
            <v>39371</v>
          </cell>
          <cell r="O135">
            <v>58440</v>
          </cell>
          <cell r="P135">
            <v>1</v>
          </cell>
          <cell r="Q135" t="str">
            <v>下限値</v>
          </cell>
          <cell r="S135">
            <v>59.25</v>
          </cell>
          <cell r="AC135">
            <v>0</v>
          </cell>
        </row>
        <row r="136">
          <cell r="A136" t="str">
            <v>KD02160-E115</v>
          </cell>
          <cell r="C136" t="str">
            <v>2:業者別見積り</v>
          </cell>
          <cell r="D136" t="str">
            <v>0</v>
          </cell>
          <cell r="E136" t="str">
            <v>KD02160-E115</v>
          </cell>
          <cell r="F136" t="str">
            <v>02</v>
          </cell>
          <cell r="G136" t="str">
            <v>MO</v>
          </cell>
          <cell r="H136">
            <v>1053</v>
          </cell>
          <cell r="I136" t="str">
            <v>ミネベア</v>
          </cell>
          <cell r="J136" t="str">
            <v>1</v>
          </cell>
          <cell r="P136">
            <v>1</v>
          </cell>
          <cell r="Q136" t="str">
            <v>上限値</v>
          </cell>
          <cell r="R136">
            <v>100</v>
          </cell>
          <cell r="S136">
            <v>109</v>
          </cell>
          <cell r="T136">
            <v>500</v>
          </cell>
          <cell r="U136">
            <v>100</v>
          </cell>
          <cell r="V136">
            <v>1000</v>
          </cell>
          <cell r="W136">
            <v>76</v>
          </cell>
          <cell r="X136">
            <v>5000</v>
          </cell>
          <cell r="Y136">
            <v>76</v>
          </cell>
          <cell r="AD136" t="str">
            <v>ﾓｰﾙﾄﾞ</v>
          </cell>
          <cell r="AE136">
            <v>530000</v>
          </cell>
        </row>
        <row r="137">
          <cell r="A137" t="str">
            <v>KD02160-E115</v>
          </cell>
          <cell r="C137" t="str">
            <v>2:業者別見積り</v>
          </cell>
          <cell r="D137" t="str">
            <v>0</v>
          </cell>
          <cell r="E137" t="str">
            <v>KD02160-E115</v>
          </cell>
          <cell r="F137" t="str">
            <v>02</v>
          </cell>
          <cell r="G137" t="str">
            <v>MO</v>
          </cell>
          <cell r="H137">
            <v>9612</v>
          </cell>
          <cell r="I137" t="str">
            <v>山ノ内樹脂工業</v>
          </cell>
          <cell r="J137" t="str">
            <v>0</v>
          </cell>
          <cell r="P137">
            <v>1</v>
          </cell>
          <cell r="Q137" t="str">
            <v>上限値</v>
          </cell>
          <cell r="R137">
            <v>100</v>
          </cell>
          <cell r="S137">
            <v>175</v>
          </cell>
          <cell r="T137">
            <v>500</v>
          </cell>
          <cell r="U137">
            <v>160</v>
          </cell>
          <cell r="V137">
            <v>1000</v>
          </cell>
          <cell r="W137">
            <v>145</v>
          </cell>
          <cell r="X137">
            <v>5000</v>
          </cell>
          <cell r="Y137">
            <v>125</v>
          </cell>
          <cell r="AD137" t="str">
            <v>ﾓｰﾙﾄﾞ(E113共取り)</v>
          </cell>
          <cell r="AE137">
            <v>780000</v>
          </cell>
        </row>
        <row r="138">
          <cell r="A138" t="str">
            <v>○KD02160-E214</v>
          </cell>
          <cell r="B138" t="str">
            <v>○</v>
          </cell>
          <cell r="C138" t="str">
            <v>1:コストマスタ</v>
          </cell>
          <cell r="E138" t="str">
            <v>KD02160-E214</v>
          </cell>
          <cell r="H138">
            <v>2407</v>
          </cell>
          <cell r="I138" t="str">
            <v>ＦＤＴＰ</v>
          </cell>
          <cell r="J138" t="str">
            <v>0</v>
          </cell>
          <cell r="K138" t="str">
            <v>X</v>
          </cell>
          <cell r="L138">
            <v>50</v>
          </cell>
          <cell r="M138">
            <v>9999</v>
          </cell>
          <cell r="N138">
            <v>39371</v>
          </cell>
          <cell r="O138">
            <v>58440</v>
          </cell>
          <cell r="P138">
            <v>1</v>
          </cell>
          <cell r="Q138" t="str">
            <v>下限値</v>
          </cell>
          <cell r="S138">
            <v>129.69</v>
          </cell>
          <cell r="AC138">
            <v>0</v>
          </cell>
        </row>
        <row r="139">
          <cell r="A139" t="str">
            <v>○KD02160-E216</v>
          </cell>
          <cell r="B139" t="str">
            <v>○</v>
          </cell>
          <cell r="C139" t="str">
            <v>1:コストマスタ</v>
          </cell>
          <cell r="E139" t="str">
            <v>KD02160-E216</v>
          </cell>
          <cell r="H139">
            <v>2407</v>
          </cell>
          <cell r="I139" t="str">
            <v>ＦＤＴＰ</v>
          </cell>
          <cell r="J139" t="str">
            <v>0</v>
          </cell>
          <cell r="K139" t="str">
            <v>X</v>
          </cell>
          <cell r="L139">
            <v>50</v>
          </cell>
          <cell r="M139">
            <v>9999</v>
          </cell>
          <cell r="N139">
            <v>39371</v>
          </cell>
          <cell r="O139">
            <v>58440</v>
          </cell>
          <cell r="P139">
            <v>1</v>
          </cell>
          <cell r="Q139" t="str">
            <v>下限値</v>
          </cell>
          <cell r="S139">
            <v>131.99</v>
          </cell>
          <cell r="AC139">
            <v>0</v>
          </cell>
        </row>
        <row r="140">
          <cell r="A140" t="str">
            <v>○KD02160-E307</v>
          </cell>
          <cell r="B140" t="str">
            <v>○</v>
          </cell>
          <cell r="C140" t="str">
            <v>1:コストマスタ</v>
          </cell>
          <cell r="E140" t="str">
            <v>KD02160-E307</v>
          </cell>
          <cell r="H140">
            <v>2407</v>
          </cell>
          <cell r="I140" t="str">
            <v>ＦＤＴＰ</v>
          </cell>
          <cell r="J140" t="str">
            <v>0</v>
          </cell>
          <cell r="K140" t="str">
            <v>X</v>
          </cell>
          <cell r="L140">
            <v>50</v>
          </cell>
          <cell r="M140">
            <v>9999</v>
          </cell>
          <cell r="N140">
            <v>39371</v>
          </cell>
          <cell r="O140">
            <v>58440</v>
          </cell>
          <cell r="P140">
            <v>1</v>
          </cell>
          <cell r="Q140" t="str">
            <v>下限値</v>
          </cell>
          <cell r="S140">
            <v>38.1</v>
          </cell>
          <cell r="AC140">
            <v>0</v>
          </cell>
        </row>
        <row r="141">
          <cell r="A141" t="str">
            <v>○KD02160-E515</v>
          </cell>
          <cell r="B141" t="str">
            <v>○</v>
          </cell>
          <cell r="C141" t="str">
            <v>1:コストマスタ</v>
          </cell>
          <cell r="E141" t="str">
            <v>KD02160-E515</v>
          </cell>
          <cell r="H141">
            <v>2407</v>
          </cell>
          <cell r="I141" t="str">
            <v>ＦＤＴＰ</v>
          </cell>
          <cell r="J141" t="str">
            <v>0</v>
          </cell>
          <cell r="K141" t="str">
            <v>X</v>
          </cell>
          <cell r="L141">
            <v>50</v>
          </cell>
          <cell r="M141">
            <v>9999</v>
          </cell>
          <cell r="N141">
            <v>39371</v>
          </cell>
          <cell r="O141">
            <v>58440</v>
          </cell>
          <cell r="P141">
            <v>1</v>
          </cell>
          <cell r="Q141" t="str">
            <v>下限値</v>
          </cell>
          <cell r="S141">
            <v>60.35</v>
          </cell>
          <cell r="AC141">
            <v>0</v>
          </cell>
        </row>
        <row r="142">
          <cell r="A142" t="str">
            <v>KD02160-E515</v>
          </cell>
          <cell r="C142" t="str">
            <v>2:業者別見積り</v>
          </cell>
          <cell r="D142" t="str">
            <v>0</v>
          </cell>
          <cell r="E142" t="str">
            <v>KD02160-E515</v>
          </cell>
          <cell r="F142" t="str">
            <v>04</v>
          </cell>
          <cell r="G142" t="str">
            <v>MO</v>
          </cell>
          <cell r="H142">
            <v>1053</v>
          </cell>
          <cell r="I142" t="str">
            <v>ミネベア</v>
          </cell>
          <cell r="J142" t="str">
            <v>1</v>
          </cell>
          <cell r="P142">
            <v>1</v>
          </cell>
          <cell r="Q142" t="str">
            <v>上限値</v>
          </cell>
          <cell r="R142">
            <v>100</v>
          </cell>
          <cell r="S142">
            <v>118</v>
          </cell>
          <cell r="T142">
            <v>500</v>
          </cell>
          <cell r="U142">
            <v>109</v>
          </cell>
          <cell r="V142">
            <v>1000</v>
          </cell>
          <cell r="W142">
            <v>93</v>
          </cell>
          <cell r="X142">
            <v>5000</v>
          </cell>
          <cell r="Y142">
            <v>86</v>
          </cell>
          <cell r="AD142" t="str">
            <v>ﾓｰﾙﾄﾞ</v>
          </cell>
          <cell r="AE142">
            <v>1020000</v>
          </cell>
        </row>
        <row r="143">
          <cell r="A143" t="str">
            <v>○KD02160-E525</v>
          </cell>
          <cell r="B143" t="str">
            <v>○</v>
          </cell>
          <cell r="C143" t="str">
            <v>1:コストマスタ</v>
          </cell>
          <cell r="E143" t="str">
            <v>KD02160-E525</v>
          </cell>
          <cell r="H143">
            <v>1053</v>
          </cell>
          <cell r="I143" t="str">
            <v>ミネベア</v>
          </cell>
          <cell r="J143" t="str">
            <v>1</v>
          </cell>
          <cell r="K143" t="str">
            <v>X</v>
          </cell>
          <cell r="L143">
            <v>500</v>
          </cell>
          <cell r="M143">
            <v>6000</v>
          </cell>
          <cell r="N143">
            <v>39197</v>
          </cell>
          <cell r="O143">
            <v>58440</v>
          </cell>
          <cell r="P143">
            <v>1</v>
          </cell>
          <cell r="Q143" t="str">
            <v>下限値</v>
          </cell>
          <cell r="R143">
            <v>500</v>
          </cell>
          <cell r="S143">
            <v>85</v>
          </cell>
          <cell r="T143">
            <v>1000</v>
          </cell>
          <cell r="U143">
            <v>77</v>
          </cell>
          <cell r="V143">
            <v>5000</v>
          </cell>
          <cell r="W143">
            <v>70</v>
          </cell>
          <cell r="AB143">
            <v>6000</v>
          </cell>
          <cell r="AC143">
            <v>0</v>
          </cell>
        </row>
        <row r="144">
          <cell r="A144" t="str">
            <v>KD02160-E525</v>
          </cell>
          <cell r="C144" t="str">
            <v>2:業者別見積り</v>
          </cell>
          <cell r="D144" t="str">
            <v>0</v>
          </cell>
          <cell r="E144" t="str">
            <v>KD02160-E525</v>
          </cell>
          <cell r="F144" t="str">
            <v>02</v>
          </cell>
          <cell r="G144" t="str">
            <v>MO</v>
          </cell>
          <cell r="H144">
            <v>3379</v>
          </cell>
          <cell r="I144" t="str">
            <v>ＳＡＮＹＯＰ－ＰＨ</v>
          </cell>
          <cell r="J144" t="str">
            <v>1</v>
          </cell>
          <cell r="P144">
            <v>1</v>
          </cell>
          <cell r="Q144" t="str">
            <v>上限値</v>
          </cell>
          <cell r="R144">
            <v>100</v>
          </cell>
          <cell r="S144">
            <v>33.200000000000003</v>
          </cell>
          <cell r="T144">
            <v>300</v>
          </cell>
          <cell r="U144">
            <v>24.9</v>
          </cell>
          <cell r="V144">
            <v>500</v>
          </cell>
          <cell r="W144">
            <v>19.899999999999999</v>
          </cell>
          <cell r="X144">
            <v>1000</v>
          </cell>
          <cell r="Y144">
            <v>16.600000000000001</v>
          </cell>
          <cell r="AD144" t="str">
            <v>ﾓｰﾙﾄﾞ</v>
          </cell>
          <cell r="AE144">
            <v>400000</v>
          </cell>
        </row>
        <row r="145">
          <cell r="A145" t="str">
            <v>○KD02160-Y012</v>
          </cell>
          <cell r="B145" t="str">
            <v>○</v>
          </cell>
          <cell r="C145" t="str">
            <v>1:コストマスタ</v>
          </cell>
          <cell r="E145" t="str">
            <v>KD02160-Y012</v>
          </cell>
          <cell r="F145" t="str">
            <v>01</v>
          </cell>
          <cell r="H145">
            <v>9317</v>
          </cell>
          <cell r="I145" t="str">
            <v>村元工作所</v>
          </cell>
          <cell r="J145" t="str">
            <v>1</v>
          </cell>
          <cell r="K145" t="str">
            <v>X</v>
          </cell>
          <cell r="L145">
            <v>1</v>
          </cell>
          <cell r="M145">
            <v>999</v>
          </cell>
          <cell r="N145">
            <v>20000000</v>
          </cell>
          <cell r="O145">
            <v>58440</v>
          </cell>
          <cell r="P145">
            <v>1</v>
          </cell>
          <cell r="Q145" t="str">
            <v>下限値</v>
          </cell>
          <cell r="S145">
            <v>5.04</v>
          </cell>
          <cell r="AC145">
            <v>0</v>
          </cell>
        </row>
        <row r="146">
          <cell r="A146" t="str">
            <v>○KD02160-Y110</v>
          </cell>
          <cell r="B146" t="str">
            <v>○</v>
          </cell>
          <cell r="C146" t="str">
            <v>1:コストマスタ</v>
          </cell>
          <cell r="E146" t="str">
            <v>KD02160-Y110</v>
          </cell>
          <cell r="H146">
            <v>2407</v>
          </cell>
          <cell r="I146" t="str">
            <v>ＦＤＴＰ</v>
          </cell>
          <cell r="J146" t="str">
            <v>0</v>
          </cell>
          <cell r="K146" t="str">
            <v>X</v>
          </cell>
          <cell r="L146">
            <v>50</v>
          </cell>
          <cell r="M146">
            <v>9999</v>
          </cell>
          <cell r="N146">
            <v>39371</v>
          </cell>
          <cell r="O146">
            <v>58440</v>
          </cell>
          <cell r="P146">
            <v>1</v>
          </cell>
          <cell r="Q146" t="str">
            <v>下限値</v>
          </cell>
          <cell r="S146">
            <v>13.23</v>
          </cell>
          <cell r="AC146">
            <v>0</v>
          </cell>
        </row>
        <row r="147">
          <cell r="A147" t="str">
            <v>○KD02160-Y212</v>
          </cell>
          <cell r="B147" t="str">
            <v>○</v>
          </cell>
          <cell r="C147" t="str">
            <v>1:コストマスタ</v>
          </cell>
          <cell r="E147" t="str">
            <v>KD02160-Y212</v>
          </cell>
          <cell r="H147">
            <v>152</v>
          </cell>
          <cell r="I147" t="str">
            <v>川島工業</v>
          </cell>
          <cell r="J147" t="str">
            <v>0</v>
          </cell>
          <cell r="K147" t="str">
            <v>X</v>
          </cell>
          <cell r="L147">
            <v>0</v>
          </cell>
          <cell r="M147">
            <v>0</v>
          </cell>
          <cell r="N147">
            <v>38902</v>
          </cell>
          <cell r="O147">
            <v>58440</v>
          </cell>
          <cell r="P147">
            <v>1</v>
          </cell>
          <cell r="Q147" t="str">
            <v>下限値</v>
          </cell>
          <cell r="S147">
            <v>51</v>
          </cell>
          <cell r="AC147">
            <v>0</v>
          </cell>
        </row>
        <row r="148">
          <cell r="A148" t="str">
            <v>KD02160-Y212</v>
          </cell>
          <cell r="C148" t="str">
            <v>1:コストマスタ</v>
          </cell>
          <cell r="E148" t="str">
            <v>KD02160-Y212</v>
          </cell>
          <cell r="H148">
            <v>1543</v>
          </cell>
          <cell r="I148" t="str">
            <v>伊鈴製作所</v>
          </cell>
          <cell r="J148" t="str">
            <v>0</v>
          </cell>
          <cell r="K148" t="str">
            <v>X</v>
          </cell>
          <cell r="L148">
            <v>1</v>
          </cell>
          <cell r="M148">
            <v>9999</v>
          </cell>
          <cell r="N148">
            <v>38525</v>
          </cell>
          <cell r="O148">
            <v>58440</v>
          </cell>
          <cell r="P148">
            <v>1</v>
          </cell>
          <cell r="Q148" t="str">
            <v>下限値</v>
          </cell>
          <cell r="R148">
            <v>1</v>
          </cell>
          <cell r="S148">
            <v>23</v>
          </cell>
          <cell r="T148">
            <v>100</v>
          </cell>
          <cell r="U148">
            <v>18</v>
          </cell>
          <cell r="V148">
            <v>300</v>
          </cell>
          <cell r="W148">
            <v>17</v>
          </cell>
          <cell r="X148">
            <v>3000</v>
          </cell>
          <cell r="Y148">
            <v>15</v>
          </cell>
          <cell r="AB148">
            <v>9999</v>
          </cell>
          <cell r="AC148">
            <v>0</v>
          </cell>
        </row>
        <row r="149">
          <cell r="A149" t="str">
            <v>○KD02160-Y415</v>
          </cell>
          <cell r="B149" t="str">
            <v>○</v>
          </cell>
          <cell r="C149" t="str">
            <v>1:コストマスタ</v>
          </cell>
          <cell r="E149" t="str">
            <v>KD02160-Y415</v>
          </cell>
          <cell r="H149">
            <v>2407</v>
          </cell>
          <cell r="I149" t="str">
            <v>ＦＤＴＰ</v>
          </cell>
          <cell r="J149" t="str">
            <v>0</v>
          </cell>
          <cell r="K149" t="str">
            <v>X</v>
          </cell>
          <cell r="L149">
            <v>50</v>
          </cell>
          <cell r="M149">
            <v>9999</v>
          </cell>
          <cell r="N149">
            <v>39371</v>
          </cell>
          <cell r="O149">
            <v>58440</v>
          </cell>
          <cell r="P149">
            <v>1</v>
          </cell>
          <cell r="Q149" t="str">
            <v>下限値</v>
          </cell>
          <cell r="S149">
            <v>13.23</v>
          </cell>
          <cell r="AC149">
            <v>0</v>
          </cell>
        </row>
        <row r="150">
          <cell r="A150" t="str">
            <v>○KD02160-Y416</v>
          </cell>
          <cell r="B150" t="str">
            <v>○</v>
          </cell>
          <cell r="C150" t="str">
            <v>1:コストマスタ</v>
          </cell>
          <cell r="E150" t="str">
            <v>KD02160-Y416</v>
          </cell>
          <cell r="H150">
            <v>2407</v>
          </cell>
          <cell r="I150" t="str">
            <v>ＦＤＴＰ</v>
          </cell>
          <cell r="J150" t="str">
            <v>1</v>
          </cell>
          <cell r="K150" t="str">
            <v>X</v>
          </cell>
          <cell r="L150">
            <v>50</v>
          </cell>
          <cell r="M150">
            <v>9999</v>
          </cell>
          <cell r="N150">
            <v>39371</v>
          </cell>
          <cell r="O150">
            <v>58440</v>
          </cell>
          <cell r="P150">
            <v>1</v>
          </cell>
          <cell r="Q150" t="str">
            <v>下限値</v>
          </cell>
          <cell r="S150">
            <v>12.34</v>
          </cell>
          <cell r="AC150">
            <v>0</v>
          </cell>
        </row>
        <row r="151">
          <cell r="A151" t="str">
            <v>○KD02160-Y513</v>
          </cell>
          <cell r="B151" t="str">
            <v>○</v>
          </cell>
          <cell r="C151" t="str">
            <v>1:コストマスタ</v>
          </cell>
          <cell r="E151" t="str">
            <v>KD02160-Y513</v>
          </cell>
          <cell r="H151">
            <v>2407</v>
          </cell>
          <cell r="I151" t="str">
            <v>ＦＤＴＰ</v>
          </cell>
          <cell r="J151" t="str">
            <v>0</v>
          </cell>
          <cell r="K151" t="str">
            <v>X</v>
          </cell>
          <cell r="L151">
            <v>50</v>
          </cell>
          <cell r="M151">
            <v>9999</v>
          </cell>
          <cell r="N151">
            <v>39371</v>
          </cell>
          <cell r="O151">
            <v>58440</v>
          </cell>
          <cell r="P151">
            <v>1</v>
          </cell>
          <cell r="Q151" t="str">
            <v>下限値</v>
          </cell>
          <cell r="S151">
            <v>11.19</v>
          </cell>
          <cell r="AC151">
            <v>0</v>
          </cell>
        </row>
        <row r="152">
          <cell r="A152" t="str">
            <v>○KD02160-Y611</v>
          </cell>
          <cell r="B152" t="str">
            <v>○</v>
          </cell>
          <cell r="C152" t="str">
            <v>1:コストマスタ</v>
          </cell>
          <cell r="E152" t="str">
            <v>KD02160-Y611</v>
          </cell>
          <cell r="H152">
            <v>470</v>
          </cell>
          <cell r="I152" t="str">
            <v>東和製作所</v>
          </cell>
          <cell r="J152" t="str">
            <v>1</v>
          </cell>
          <cell r="K152" t="str">
            <v>X</v>
          </cell>
          <cell r="L152">
            <v>500</v>
          </cell>
          <cell r="M152">
            <v>5000</v>
          </cell>
          <cell r="N152">
            <v>38827</v>
          </cell>
          <cell r="O152">
            <v>58440</v>
          </cell>
          <cell r="P152">
            <v>1</v>
          </cell>
          <cell r="Q152" t="str">
            <v>下限値</v>
          </cell>
          <cell r="R152">
            <v>500</v>
          </cell>
          <cell r="S152">
            <v>38</v>
          </cell>
          <cell r="T152">
            <v>1000</v>
          </cell>
          <cell r="U152">
            <v>35</v>
          </cell>
          <cell r="AB152">
            <v>5000</v>
          </cell>
          <cell r="AC152">
            <v>0</v>
          </cell>
        </row>
        <row r="153">
          <cell r="A153" t="str">
            <v>KD02160-Y611</v>
          </cell>
          <cell r="C153" t="str">
            <v>2:業者別見積り</v>
          </cell>
          <cell r="D153" t="str">
            <v>0</v>
          </cell>
          <cell r="E153" t="str">
            <v>KD02160-Y611</v>
          </cell>
          <cell r="F153" t="str">
            <v>01</v>
          </cell>
          <cell r="G153" t="str">
            <v>R</v>
          </cell>
          <cell r="H153">
            <v>7784</v>
          </cell>
          <cell r="I153" t="str">
            <v>日本特材</v>
          </cell>
          <cell r="J153" t="str">
            <v>1</v>
          </cell>
          <cell r="P153">
            <v>1</v>
          </cell>
          <cell r="Q153" t="str">
            <v>上限値</v>
          </cell>
          <cell r="R153">
            <v>200</v>
          </cell>
          <cell r="S153">
            <v>45</v>
          </cell>
          <cell r="T153">
            <v>1000</v>
          </cell>
          <cell r="U153">
            <v>42</v>
          </cell>
          <cell r="V153">
            <v>2000</v>
          </cell>
          <cell r="W153">
            <v>41</v>
          </cell>
          <cell r="X153">
            <v>10000</v>
          </cell>
          <cell r="Y153">
            <v>32</v>
          </cell>
          <cell r="AD153" t="str">
            <v>ｺﾞﾑ</v>
          </cell>
          <cell r="AE153">
            <v>280000</v>
          </cell>
        </row>
        <row r="154">
          <cell r="A154" t="str">
            <v>KD02160-Y611</v>
          </cell>
          <cell r="C154" t="str">
            <v>2:業者別見積り</v>
          </cell>
          <cell r="D154" t="str">
            <v>0</v>
          </cell>
          <cell r="E154" t="str">
            <v>KD02160-Y611</v>
          </cell>
          <cell r="F154" t="str">
            <v>01</v>
          </cell>
          <cell r="G154" t="str">
            <v>R</v>
          </cell>
          <cell r="H154">
            <v>470</v>
          </cell>
          <cell r="I154" t="str">
            <v>東和製作所</v>
          </cell>
          <cell r="J154" t="str">
            <v>0</v>
          </cell>
          <cell r="P154">
            <v>1</v>
          </cell>
          <cell r="Q154" t="str">
            <v>上限値</v>
          </cell>
          <cell r="R154">
            <v>200</v>
          </cell>
          <cell r="S154">
            <v>42</v>
          </cell>
          <cell r="T154">
            <v>1000</v>
          </cell>
          <cell r="U154">
            <v>36</v>
          </cell>
          <cell r="V154">
            <v>2000</v>
          </cell>
          <cell r="W154">
            <v>35</v>
          </cell>
          <cell r="X154">
            <v>10000</v>
          </cell>
          <cell r="Y154">
            <v>33</v>
          </cell>
          <cell r="AD154" t="str">
            <v>ｺﾞﾑ</v>
          </cell>
          <cell r="AE154">
            <v>400000</v>
          </cell>
        </row>
        <row r="155">
          <cell r="A155" t="str">
            <v>○KD02160-Y711</v>
          </cell>
          <cell r="B155" t="str">
            <v>○</v>
          </cell>
          <cell r="C155" t="str">
            <v>1:コストマスタ</v>
          </cell>
          <cell r="E155" t="str">
            <v>KD02160-Y711</v>
          </cell>
          <cell r="H155">
            <v>6142</v>
          </cell>
          <cell r="I155" t="str">
            <v>オイレス工業</v>
          </cell>
          <cell r="J155" t="str">
            <v>1</v>
          </cell>
          <cell r="K155" t="str">
            <v>X</v>
          </cell>
          <cell r="L155">
            <v>1</v>
          </cell>
          <cell r="M155">
            <v>9999</v>
          </cell>
          <cell r="N155">
            <v>20000000</v>
          </cell>
          <cell r="O155">
            <v>58440</v>
          </cell>
          <cell r="P155">
            <v>1</v>
          </cell>
          <cell r="Q155" t="str">
            <v>下限値</v>
          </cell>
          <cell r="S155">
            <v>20</v>
          </cell>
          <cell r="AC155">
            <v>0</v>
          </cell>
        </row>
        <row r="156">
          <cell r="A156" t="str">
            <v>KD02160-Y711</v>
          </cell>
          <cell r="C156" t="str">
            <v>2:業者別見積り</v>
          </cell>
          <cell r="D156" t="str">
            <v>0</v>
          </cell>
          <cell r="E156" t="str">
            <v>KD02160-Y711</v>
          </cell>
          <cell r="F156" t="str">
            <v>02</v>
          </cell>
          <cell r="G156" t="str">
            <v>MO</v>
          </cell>
          <cell r="H156">
            <v>6142</v>
          </cell>
          <cell r="I156" t="str">
            <v>オイレス工業</v>
          </cell>
          <cell r="J156" t="str">
            <v>1</v>
          </cell>
          <cell r="P156">
            <v>1</v>
          </cell>
          <cell r="Q156" t="str">
            <v>上限値</v>
          </cell>
          <cell r="R156">
            <v>500</v>
          </cell>
          <cell r="S156">
            <v>45</v>
          </cell>
          <cell r="T156">
            <v>501</v>
          </cell>
          <cell r="U156">
            <v>20</v>
          </cell>
          <cell r="AD156" t="str">
            <v>ﾓｰﾙﾄﾞ</v>
          </cell>
          <cell r="AE156">
            <v>1800000</v>
          </cell>
        </row>
        <row r="157">
          <cell r="A157" t="str">
            <v>○KD02160-Y719</v>
          </cell>
          <cell r="B157" t="str">
            <v>○</v>
          </cell>
          <cell r="C157" t="str">
            <v>1:コストマスタ</v>
          </cell>
          <cell r="E157" t="str">
            <v>KD02160-Y719</v>
          </cell>
          <cell r="H157">
            <v>2407</v>
          </cell>
          <cell r="I157" t="str">
            <v>ＦＤＴＰ</v>
          </cell>
          <cell r="J157" t="str">
            <v>0</v>
          </cell>
          <cell r="K157" t="str">
            <v>X</v>
          </cell>
          <cell r="L157">
            <v>50</v>
          </cell>
          <cell r="M157">
            <v>9999</v>
          </cell>
          <cell r="N157">
            <v>39371</v>
          </cell>
          <cell r="O157">
            <v>58440</v>
          </cell>
          <cell r="P157">
            <v>1</v>
          </cell>
          <cell r="Q157" t="str">
            <v>下限値</v>
          </cell>
          <cell r="S157">
            <v>9.19</v>
          </cell>
          <cell r="AC157">
            <v>0</v>
          </cell>
        </row>
        <row r="158">
          <cell r="A158" t="str">
            <v>○KD02161-Y980</v>
          </cell>
          <cell r="B158" t="str">
            <v>○</v>
          </cell>
          <cell r="C158" t="str">
            <v>1:コストマスタ</v>
          </cell>
          <cell r="E158" t="str">
            <v>KD02161-Y980</v>
          </cell>
          <cell r="H158">
            <v>2407</v>
          </cell>
          <cell r="I158" t="str">
            <v>ＦＤＴＰ</v>
          </cell>
          <cell r="J158" t="str">
            <v>0</v>
          </cell>
          <cell r="K158" t="str">
            <v>X</v>
          </cell>
          <cell r="L158">
            <v>50</v>
          </cell>
          <cell r="M158">
            <v>9999</v>
          </cell>
          <cell r="N158">
            <v>39371</v>
          </cell>
          <cell r="O158">
            <v>58440</v>
          </cell>
          <cell r="P158">
            <v>1</v>
          </cell>
          <cell r="Q158" t="str">
            <v>下限値</v>
          </cell>
          <cell r="S158">
            <v>19.8</v>
          </cell>
          <cell r="AC158">
            <v>0</v>
          </cell>
        </row>
        <row r="159">
          <cell r="A159" t="str">
            <v>○KD02165-E101</v>
          </cell>
          <cell r="B159" t="str">
            <v>○</v>
          </cell>
          <cell r="C159" t="str">
            <v>1:コストマスタ</v>
          </cell>
          <cell r="E159" t="str">
            <v>KD02165-E101</v>
          </cell>
          <cell r="H159">
            <v>2407</v>
          </cell>
          <cell r="I159" t="str">
            <v>ＦＤＴＰ</v>
          </cell>
          <cell r="J159" t="str">
            <v>1</v>
          </cell>
          <cell r="K159" t="str">
            <v>X</v>
          </cell>
          <cell r="L159">
            <v>50</v>
          </cell>
          <cell r="M159">
            <v>9999</v>
          </cell>
          <cell r="N159">
            <v>39443</v>
          </cell>
          <cell r="O159">
            <v>58440</v>
          </cell>
          <cell r="P159">
            <v>1</v>
          </cell>
          <cell r="Q159" t="str">
            <v>下限値</v>
          </cell>
          <cell r="S159">
            <v>6232.8</v>
          </cell>
          <cell r="AC159">
            <v>0</v>
          </cell>
        </row>
        <row r="160">
          <cell r="A160" t="str">
            <v>KD02165-E101</v>
          </cell>
          <cell r="C160" t="str">
            <v>1:コストマスタ</v>
          </cell>
          <cell r="E160" t="str">
            <v>KD02165-E101</v>
          </cell>
          <cell r="H160">
            <v>2133</v>
          </cell>
          <cell r="I160" t="str">
            <v>カイシン工業</v>
          </cell>
          <cell r="J160" t="str">
            <v>0</v>
          </cell>
          <cell r="K160" t="str">
            <v>X</v>
          </cell>
          <cell r="L160">
            <v>1</v>
          </cell>
          <cell r="M160">
            <v>999</v>
          </cell>
          <cell r="N160">
            <v>20000000</v>
          </cell>
          <cell r="O160">
            <v>58440</v>
          </cell>
          <cell r="P160">
            <v>1</v>
          </cell>
          <cell r="Q160" t="str">
            <v>下限値</v>
          </cell>
          <cell r="R160">
            <v>1</v>
          </cell>
          <cell r="S160">
            <v>11893</v>
          </cell>
          <cell r="T160">
            <v>50</v>
          </cell>
          <cell r="U160">
            <v>11337</v>
          </cell>
          <cell r="V160">
            <v>100</v>
          </cell>
          <cell r="W160">
            <v>10665</v>
          </cell>
          <cell r="X160">
            <v>400</v>
          </cell>
          <cell r="Y160">
            <v>10615</v>
          </cell>
          <cell r="AB160">
            <v>999</v>
          </cell>
          <cell r="AC160">
            <v>0</v>
          </cell>
        </row>
        <row r="161">
          <cell r="A161" t="str">
            <v>○KD02165-E141</v>
          </cell>
          <cell r="B161" t="str">
            <v>○</v>
          </cell>
          <cell r="C161" t="str">
            <v>1:コストマスタ</v>
          </cell>
          <cell r="E161" t="str">
            <v>KD02165-E141</v>
          </cell>
          <cell r="H161">
            <v>1872</v>
          </cell>
          <cell r="I161" t="str">
            <v>オガワ工業</v>
          </cell>
          <cell r="J161" t="str">
            <v>0</v>
          </cell>
          <cell r="K161" t="str">
            <v>X</v>
          </cell>
          <cell r="L161">
            <v>15</v>
          </cell>
          <cell r="M161">
            <v>50</v>
          </cell>
          <cell r="N161">
            <v>20000000</v>
          </cell>
          <cell r="O161">
            <v>58440</v>
          </cell>
          <cell r="P161">
            <v>1</v>
          </cell>
          <cell r="Q161" t="str">
            <v>下限値</v>
          </cell>
          <cell r="S161">
            <v>752</v>
          </cell>
          <cell r="AC161">
            <v>0</v>
          </cell>
        </row>
        <row r="162">
          <cell r="A162" t="str">
            <v>KD02165-E141</v>
          </cell>
          <cell r="C162" t="str">
            <v>1:コストマスタ</v>
          </cell>
          <cell r="E162" t="str">
            <v>KD02165-E141</v>
          </cell>
          <cell r="H162">
            <v>2407</v>
          </cell>
          <cell r="I162" t="str">
            <v>ＦＤＴＰ</v>
          </cell>
          <cell r="J162" t="str">
            <v>0</v>
          </cell>
          <cell r="K162" t="str">
            <v>X</v>
          </cell>
          <cell r="L162">
            <v>50</v>
          </cell>
          <cell r="M162">
            <v>9999</v>
          </cell>
          <cell r="N162">
            <v>39371</v>
          </cell>
          <cell r="O162">
            <v>58440</v>
          </cell>
          <cell r="P162">
            <v>1</v>
          </cell>
          <cell r="Q162" t="str">
            <v>下限値</v>
          </cell>
          <cell r="S162">
            <v>99.27</v>
          </cell>
          <cell r="AC162">
            <v>0</v>
          </cell>
        </row>
        <row r="163">
          <cell r="A163" t="str">
            <v>○KD02165-E161</v>
          </cell>
          <cell r="B163" t="str">
            <v>○</v>
          </cell>
          <cell r="C163" t="str">
            <v>1:コストマスタ</v>
          </cell>
          <cell r="E163" t="str">
            <v>KD02165-E161</v>
          </cell>
          <cell r="H163">
            <v>2407</v>
          </cell>
          <cell r="I163" t="str">
            <v>ＦＤＴＰ</v>
          </cell>
          <cell r="J163" t="str">
            <v>0</v>
          </cell>
          <cell r="K163" t="str">
            <v>X</v>
          </cell>
          <cell r="L163">
            <v>50</v>
          </cell>
          <cell r="M163">
            <v>9999</v>
          </cell>
          <cell r="N163">
            <v>39371</v>
          </cell>
          <cell r="O163">
            <v>58440</v>
          </cell>
          <cell r="P163">
            <v>1</v>
          </cell>
          <cell r="Q163" t="str">
            <v>下限値</v>
          </cell>
          <cell r="S163">
            <v>262.91000000000003</v>
          </cell>
          <cell r="AC163">
            <v>0</v>
          </cell>
        </row>
        <row r="164">
          <cell r="A164" t="str">
            <v>○KD02165-E162</v>
          </cell>
          <cell r="B164" t="str">
            <v>○</v>
          </cell>
          <cell r="C164" t="str">
            <v>1:コストマスタ</v>
          </cell>
          <cell r="E164" t="str">
            <v>KD02165-E162</v>
          </cell>
          <cell r="H164">
            <v>2407</v>
          </cell>
          <cell r="I164" t="str">
            <v>ＦＤＴＰ</v>
          </cell>
          <cell r="J164" t="str">
            <v>0</v>
          </cell>
          <cell r="K164" t="str">
            <v>X</v>
          </cell>
          <cell r="L164">
            <v>50</v>
          </cell>
          <cell r="M164">
            <v>9999</v>
          </cell>
          <cell r="N164">
            <v>39371</v>
          </cell>
          <cell r="O164">
            <v>58440</v>
          </cell>
          <cell r="P164">
            <v>1</v>
          </cell>
          <cell r="Q164" t="str">
            <v>下限値</v>
          </cell>
          <cell r="S164">
            <v>262.91000000000003</v>
          </cell>
          <cell r="AC164">
            <v>0</v>
          </cell>
        </row>
        <row r="165">
          <cell r="A165" t="str">
            <v>○KD02165-E170</v>
          </cell>
          <cell r="B165" t="str">
            <v>○</v>
          </cell>
          <cell r="C165" t="str">
            <v>1:コストマスタ</v>
          </cell>
          <cell r="E165" t="str">
            <v>KD02165-E170</v>
          </cell>
          <cell r="H165">
            <v>2407</v>
          </cell>
          <cell r="I165" t="str">
            <v>ＦＤＴＰ</v>
          </cell>
          <cell r="J165" t="str">
            <v>0</v>
          </cell>
          <cell r="K165" t="str">
            <v>X</v>
          </cell>
          <cell r="L165">
            <v>50</v>
          </cell>
          <cell r="M165">
            <v>9999</v>
          </cell>
          <cell r="N165">
            <v>39371</v>
          </cell>
          <cell r="O165">
            <v>58440</v>
          </cell>
          <cell r="P165">
            <v>1</v>
          </cell>
          <cell r="Q165" t="str">
            <v>下限値</v>
          </cell>
          <cell r="S165">
            <v>115.99</v>
          </cell>
          <cell r="AC165">
            <v>0</v>
          </cell>
        </row>
        <row r="166">
          <cell r="A166" t="str">
            <v>○KD02165-E175</v>
          </cell>
          <cell r="B166" t="str">
            <v>○</v>
          </cell>
          <cell r="C166" t="str">
            <v>1:コストマスタ</v>
          </cell>
          <cell r="E166" t="str">
            <v>KD02165-E175</v>
          </cell>
          <cell r="H166">
            <v>2407</v>
          </cell>
          <cell r="I166" t="str">
            <v>ＦＤＴＰ</v>
          </cell>
          <cell r="J166" t="str">
            <v>0</v>
          </cell>
          <cell r="K166" t="str">
            <v>X</v>
          </cell>
          <cell r="L166">
            <v>50</v>
          </cell>
          <cell r="M166">
            <v>9999</v>
          </cell>
          <cell r="N166">
            <v>39371</v>
          </cell>
          <cell r="O166">
            <v>58440</v>
          </cell>
          <cell r="P166">
            <v>1</v>
          </cell>
          <cell r="Q166" t="str">
            <v>下限値</v>
          </cell>
          <cell r="S166">
            <v>148.61000000000001</v>
          </cell>
          <cell r="AC166">
            <v>0</v>
          </cell>
        </row>
        <row r="167">
          <cell r="A167" t="str">
            <v>○KD02165-E220</v>
          </cell>
          <cell r="B167" t="str">
            <v>○</v>
          </cell>
          <cell r="C167" t="str">
            <v>1:コストマスタ</v>
          </cell>
          <cell r="E167" t="str">
            <v>KD02165-E220</v>
          </cell>
          <cell r="H167">
            <v>2407</v>
          </cell>
          <cell r="I167" t="str">
            <v>ＦＤＴＰ</v>
          </cell>
          <cell r="J167" t="str">
            <v>0</v>
          </cell>
          <cell r="K167" t="str">
            <v>X</v>
          </cell>
          <cell r="L167">
            <v>50</v>
          </cell>
          <cell r="M167">
            <v>9999</v>
          </cell>
          <cell r="N167">
            <v>39371</v>
          </cell>
          <cell r="O167">
            <v>58440</v>
          </cell>
          <cell r="P167">
            <v>1</v>
          </cell>
          <cell r="Q167" t="str">
            <v>下限値</v>
          </cell>
          <cell r="S167">
            <v>75.900000000000006</v>
          </cell>
          <cell r="AC167">
            <v>0</v>
          </cell>
        </row>
        <row r="168">
          <cell r="A168" t="str">
            <v>○KD02165-Y107</v>
          </cell>
          <cell r="B168" t="str">
            <v>○</v>
          </cell>
          <cell r="C168" t="str">
            <v>1:コストマスタ</v>
          </cell>
          <cell r="E168" t="str">
            <v>KD02165-Y107</v>
          </cell>
          <cell r="H168">
            <v>2407</v>
          </cell>
          <cell r="I168" t="str">
            <v>ＦＤＴＰ</v>
          </cell>
          <cell r="J168" t="str">
            <v>0</v>
          </cell>
          <cell r="K168" t="str">
            <v>X</v>
          </cell>
          <cell r="L168">
            <v>50</v>
          </cell>
          <cell r="M168">
            <v>9999</v>
          </cell>
          <cell r="N168">
            <v>39371</v>
          </cell>
          <cell r="O168">
            <v>58440</v>
          </cell>
          <cell r="P168">
            <v>1</v>
          </cell>
          <cell r="Q168" t="str">
            <v>下限値</v>
          </cell>
          <cell r="S168">
            <v>11.49</v>
          </cell>
          <cell r="AC168">
            <v>0</v>
          </cell>
        </row>
        <row r="169">
          <cell r="A169" t="str">
            <v>○KD02165-Y111</v>
          </cell>
          <cell r="B169" t="str">
            <v>○</v>
          </cell>
          <cell r="C169" t="str">
            <v>1:コストマスタ</v>
          </cell>
          <cell r="E169" t="str">
            <v>KD02165-Y111</v>
          </cell>
          <cell r="F169" t="str">
            <v>6</v>
          </cell>
          <cell r="H169">
            <v>1945</v>
          </cell>
          <cell r="I169" t="str">
            <v>佐藤製作所</v>
          </cell>
          <cell r="J169" t="str">
            <v>0</v>
          </cell>
          <cell r="K169" t="str">
            <v>X</v>
          </cell>
          <cell r="L169">
            <v>1</v>
          </cell>
          <cell r="M169">
            <v>1000</v>
          </cell>
          <cell r="N169">
            <v>20000000</v>
          </cell>
          <cell r="O169">
            <v>58440</v>
          </cell>
          <cell r="P169">
            <v>1</v>
          </cell>
          <cell r="Q169" t="str">
            <v>下限値</v>
          </cell>
          <cell r="R169">
            <v>1</v>
          </cell>
          <cell r="S169">
            <v>502</v>
          </cell>
          <cell r="T169">
            <v>101</v>
          </cell>
          <cell r="U169">
            <v>450</v>
          </cell>
          <cell r="V169">
            <v>301</v>
          </cell>
          <cell r="W169">
            <v>438</v>
          </cell>
          <cell r="X169">
            <v>501</v>
          </cell>
          <cell r="Y169">
            <v>426</v>
          </cell>
          <cell r="AB169">
            <v>1000</v>
          </cell>
          <cell r="AC169">
            <v>0</v>
          </cell>
        </row>
        <row r="170">
          <cell r="A170" t="str">
            <v>○KD02165-Y112</v>
          </cell>
          <cell r="B170" t="str">
            <v>○</v>
          </cell>
          <cell r="C170" t="str">
            <v>1:コストマスタ</v>
          </cell>
          <cell r="E170" t="str">
            <v>KD02165-Y112</v>
          </cell>
          <cell r="F170" t="str">
            <v>7</v>
          </cell>
          <cell r="H170">
            <v>1945</v>
          </cell>
          <cell r="I170" t="str">
            <v>佐藤製作所</v>
          </cell>
          <cell r="J170" t="str">
            <v>0</v>
          </cell>
          <cell r="K170" t="str">
            <v>X</v>
          </cell>
          <cell r="L170">
            <v>1</v>
          </cell>
          <cell r="M170">
            <v>1000</v>
          </cell>
          <cell r="N170">
            <v>20000000</v>
          </cell>
          <cell r="O170">
            <v>58440</v>
          </cell>
          <cell r="P170">
            <v>1</v>
          </cell>
          <cell r="Q170" t="str">
            <v>下限値</v>
          </cell>
          <cell r="R170">
            <v>1</v>
          </cell>
          <cell r="S170">
            <v>502</v>
          </cell>
          <cell r="T170">
            <v>101</v>
          </cell>
          <cell r="U170">
            <v>450</v>
          </cell>
          <cell r="V170">
            <v>301</v>
          </cell>
          <cell r="W170">
            <v>438</v>
          </cell>
          <cell r="X170">
            <v>501</v>
          </cell>
          <cell r="Y170">
            <v>426</v>
          </cell>
          <cell r="AB170">
            <v>1000</v>
          </cell>
          <cell r="AC170">
            <v>0</v>
          </cell>
        </row>
        <row r="171">
          <cell r="A171" t="str">
            <v>○KD02165-Y121</v>
          </cell>
          <cell r="B171" t="str">
            <v>○</v>
          </cell>
          <cell r="C171" t="str">
            <v>1:コストマスタ</v>
          </cell>
          <cell r="E171" t="str">
            <v>KD02165-Y121</v>
          </cell>
          <cell r="F171" t="str">
            <v>5</v>
          </cell>
          <cell r="H171">
            <v>1945</v>
          </cell>
          <cell r="I171" t="str">
            <v>佐藤製作所</v>
          </cell>
          <cell r="J171" t="str">
            <v>0</v>
          </cell>
          <cell r="K171" t="str">
            <v>X</v>
          </cell>
          <cell r="L171">
            <v>1</v>
          </cell>
          <cell r="M171">
            <v>1000</v>
          </cell>
          <cell r="N171">
            <v>20000000</v>
          </cell>
          <cell r="O171">
            <v>58440</v>
          </cell>
          <cell r="P171">
            <v>1</v>
          </cell>
          <cell r="Q171" t="str">
            <v>下限値</v>
          </cell>
          <cell r="R171">
            <v>1</v>
          </cell>
          <cell r="S171">
            <v>271</v>
          </cell>
          <cell r="T171">
            <v>101</v>
          </cell>
          <cell r="U171">
            <v>262</v>
          </cell>
          <cell r="V171">
            <v>301</v>
          </cell>
          <cell r="W171">
            <v>256</v>
          </cell>
          <cell r="X171">
            <v>501</v>
          </cell>
          <cell r="Y171">
            <v>253</v>
          </cell>
          <cell r="AB171">
            <v>1000</v>
          </cell>
          <cell r="AC171">
            <v>0</v>
          </cell>
        </row>
        <row r="172">
          <cell r="A172" t="str">
            <v>KD02165-Y121</v>
          </cell>
          <cell r="C172" t="str">
            <v>1:コストマスタ</v>
          </cell>
          <cell r="E172" t="str">
            <v>KD02165-Y121</v>
          </cell>
          <cell r="H172">
            <v>2407</v>
          </cell>
          <cell r="I172" t="str">
            <v>ＦＤＴＰ</v>
          </cell>
          <cell r="J172" t="str">
            <v>0</v>
          </cell>
          <cell r="K172" t="str">
            <v>X</v>
          </cell>
          <cell r="L172">
            <v>50</v>
          </cell>
          <cell r="M172">
            <v>9999</v>
          </cell>
          <cell r="N172">
            <v>39371</v>
          </cell>
          <cell r="O172">
            <v>58440</v>
          </cell>
          <cell r="P172">
            <v>1</v>
          </cell>
          <cell r="Q172" t="str">
            <v>下限値</v>
          </cell>
          <cell r="S172">
            <v>349.67</v>
          </cell>
          <cell r="AC172">
            <v>0</v>
          </cell>
        </row>
        <row r="173">
          <cell r="A173" t="str">
            <v>○KD02165-Y131</v>
          </cell>
          <cell r="B173" t="str">
            <v>○</v>
          </cell>
          <cell r="C173" t="str">
            <v>1:コストマスタ</v>
          </cell>
          <cell r="E173" t="str">
            <v>KD02165-Y131</v>
          </cell>
          <cell r="H173">
            <v>2407</v>
          </cell>
          <cell r="I173" t="str">
            <v>ＦＤＴＰ</v>
          </cell>
          <cell r="J173" t="str">
            <v>0</v>
          </cell>
          <cell r="K173" t="str">
            <v>X</v>
          </cell>
          <cell r="L173">
            <v>50</v>
          </cell>
          <cell r="M173">
            <v>9999</v>
          </cell>
          <cell r="N173">
            <v>39371</v>
          </cell>
          <cell r="O173">
            <v>58440</v>
          </cell>
          <cell r="P173">
            <v>1</v>
          </cell>
          <cell r="Q173" t="str">
            <v>下限値</v>
          </cell>
          <cell r="S173">
            <v>361.1</v>
          </cell>
          <cell r="AC173">
            <v>0</v>
          </cell>
        </row>
        <row r="174">
          <cell r="A174" t="str">
            <v>○KD02165-Y136</v>
          </cell>
          <cell r="B174" t="str">
            <v>○</v>
          </cell>
          <cell r="C174" t="str">
            <v>1:コストマスタ</v>
          </cell>
          <cell r="E174" t="str">
            <v>KD02165-Y136</v>
          </cell>
          <cell r="H174">
            <v>2407</v>
          </cell>
          <cell r="I174" t="str">
            <v>ＦＤＴＰ</v>
          </cell>
          <cell r="J174" t="str">
            <v>0</v>
          </cell>
          <cell r="K174" t="str">
            <v>X</v>
          </cell>
          <cell r="L174">
            <v>50</v>
          </cell>
          <cell r="M174">
            <v>9999</v>
          </cell>
          <cell r="N174">
            <v>39371</v>
          </cell>
          <cell r="O174">
            <v>58440</v>
          </cell>
          <cell r="P174">
            <v>1</v>
          </cell>
          <cell r="Q174" t="str">
            <v>下限値</v>
          </cell>
          <cell r="S174">
            <v>40.24</v>
          </cell>
          <cell r="AC174">
            <v>0</v>
          </cell>
        </row>
        <row r="175">
          <cell r="A175" t="str">
            <v>○KD02165-Y137</v>
          </cell>
          <cell r="B175" t="str">
            <v>○</v>
          </cell>
          <cell r="C175" t="str">
            <v>1:コストマスタ</v>
          </cell>
          <cell r="E175" t="str">
            <v>KD02165-Y137</v>
          </cell>
          <cell r="H175">
            <v>2407</v>
          </cell>
          <cell r="I175" t="str">
            <v>ＦＤＴＰ</v>
          </cell>
          <cell r="J175" t="str">
            <v>0</v>
          </cell>
          <cell r="K175" t="str">
            <v>X</v>
          </cell>
          <cell r="L175">
            <v>50</v>
          </cell>
          <cell r="M175">
            <v>9999</v>
          </cell>
          <cell r="N175">
            <v>39371</v>
          </cell>
          <cell r="O175">
            <v>58440</v>
          </cell>
          <cell r="P175">
            <v>1</v>
          </cell>
          <cell r="Q175" t="str">
            <v>下限値</v>
          </cell>
          <cell r="S175">
            <v>71.3</v>
          </cell>
          <cell r="AC175">
            <v>0</v>
          </cell>
        </row>
        <row r="176">
          <cell r="A176" t="str">
            <v>○KD02165-Y151</v>
          </cell>
          <cell r="B176" t="str">
            <v>○</v>
          </cell>
          <cell r="C176" t="str">
            <v>1:コストマスタ</v>
          </cell>
          <cell r="E176" t="str">
            <v>KD02165-Y151</v>
          </cell>
          <cell r="H176">
            <v>2407</v>
          </cell>
          <cell r="I176" t="str">
            <v>ＦＤＴＰ</v>
          </cell>
          <cell r="J176" t="str">
            <v>0</v>
          </cell>
          <cell r="K176" t="str">
            <v>X</v>
          </cell>
          <cell r="L176">
            <v>50</v>
          </cell>
          <cell r="M176">
            <v>9999</v>
          </cell>
          <cell r="N176">
            <v>39371</v>
          </cell>
          <cell r="O176">
            <v>58440</v>
          </cell>
          <cell r="P176">
            <v>1</v>
          </cell>
          <cell r="Q176" t="str">
            <v>下限値</v>
          </cell>
          <cell r="S176">
            <v>31.81</v>
          </cell>
          <cell r="AC176">
            <v>0</v>
          </cell>
        </row>
        <row r="177">
          <cell r="A177" t="str">
            <v>○KD02165-Y155</v>
          </cell>
          <cell r="B177" t="str">
            <v>○</v>
          </cell>
          <cell r="C177" t="str">
            <v>1:コストマスタ</v>
          </cell>
          <cell r="E177" t="str">
            <v>KD02165-Y155</v>
          </cell>
          <cell r="H177">
            <v>2407</v>
          </cell>
          <cell r="I177" t="str">
            <v>ＦＤＴＰ</v>
          </cell>
          <cell r="J177" t="str">
            <v>0</v>
          </cell>
          <cell r="K177" t="str">
            <v>X</v>
          </cell>
          <cell r="L177">
            <v>50</v>
          </cell>
          <cell r="M177">
            <v>9999</v>
          </cell>
          <cell r="N177">
            <v>39371</v>
          </cell>
          <cell r="O177">
            <v>58440</v>
          </cell>
          <cell r="P177">
            <v>1</v>
          </cell>
          <cell r="Q177" t="str">
            <v>下限値</v>
          </cell>
          <cell r="S177">
            <v>103.55</v>
          </cell>
          <cell r="AC177">
            <v>0</v>
          </cell>
        </row>
        <row r="178">
          <cell r="A178" t="str">
            <v>○KD02165-Y172</v>
          </cell>
          <cell r="B178" t="str">
            <v>○</v>
          </cell>
          <cell r="C178" t="str">
            <v>1:コストマスタ</v>
          </cell>
          <cell r="E178" t="str">
            <v>KD02165-Y172</v>
          </cell>
          <cell r="H178">
            <v>2407</v>
          </cell>
          <cell r="I178" t="str">
            <v>ＦＤＴＰ</v>
          </cell>
          <cell r="J178" t="str">
            <v>0</v>
          </cell>
          <cell r="K178" t="str">
            <v>X</v>
          </cell>
          <cell r="L178">
            <v>50</v>
          </cell>
          <cell r="M178">
            <v>9999</v>
          </cell>
          <cell r="N178">
            <v>39371</v>
          </cell>
          <cell r="O178">
            <v>58440</v>
          </cell>
          <cell r="P178">
            <v>1</v>
          </cell>
          <cell r="Q178" t="str">
            <v>下限値</v>
          </cell>
          <cell r="S178">
            <v>14.69</v>
          </cell>
          <cell r="AC178">
            <v>0</v>
          </cell>
        </row>
        <row r="179">
          <cell r="A179" t="str">
            <v>○KD02165-Y173</v>
          </cell>
          <cell r="B179" t="str">
            <v>○</v>
          </cell>
          <cell r="C179" t="str">
            <v>1:コストマスタ</v>
          </cell>
          <cell r="E179" t="str">
            <v>KD02165-Y173</v>
          </cell>
          <cell r="H179">
            <v>2407</v>
          </cell>
          <cell r="I179" t="str">
            <v>ＦＤＴＰ</v>
          </cell>
          <cell r="J179" t="str">
            <v>0</v>
          </cell>
          <cell r="K179" t="str">
            <v>X</v>
          </cell>
          <cell r="L179">
            <v>50</v>
          </cell>
          <cell r="M179">
            <v>9999</v>
          </cell>
          <cell r="N179">
            <v>39371</v>
          </cell>
          <cell r="O179">
            <v>58440</v>
          </cell>
          <cell r="P179">
            <v>1</v>
          </cell>
          <cell r="Q179" t="str">
            <v>下限値</v>
          </cell>
          <cell r="S179">
            <v>10.29</v>
          </cell>
          <cell r="AC179">
            <v>0</v>
          </cell>
        </row>
        <row r="180">
          <cell r="A180" t="str">
            <v>○KD02165-Y175</v>
          </cell>
          <cell r="B180" t="str">
            <v>○</v>
          </cell>
          <cell r="C180" t="str">
            <v>1:コストマスタ</v>
          </cell>
          <cell r="E180" t="str">
            <v>KD02165-Y175</v>
          </cell>
          <cell r="H180">
            <v>7548</v>
          </cell>
          <cell r="I180" t="str">
            <v>和泉精機</v>
          </cell>
          <cell r="J180" t="str">
            <v>1</v>
          </cell>
          <cell r="K180" t="str">
            <v>X</v>
          </cell>
          <cell r="L180">
            <v>1</v>
          </cell>
          <cell r="M180">
            <v>1999</v>
          </cell>
          <cell r="N180">
            <v>20000000</v>
          </cell>
          <cell r="O180">
            <v>58440</v>
          </cell>
          <cell r="P180">
            <v>1</v>
          </cell>
          <cell r="Q180" t="str">
            <v>下限値</v>
          </cell>
          <cell r="S180">
            <v>107</v>
          </cell>
          <cell r="AC180">
            <v>0</v>
          </cell>
        </row>
        <row r="181">
          <cell r="A181" t="str">
            <v>KD02165-Y175</v>
          </cell>
          <cell r="C181" t="str">
            <v>1:コストマスタ</v>
          </cell>
          <cell r="E181" t="str">
            <v>KD02165-Y175</v>
          </cell>
          <cell r="H181">
            <v>1543</v>
          </cell>
          <cell r="I181" t="str">
            <v>伊鈴製作所</v>
          </cell>
          <cell r="J181" t="str">
            <v>0</v>
          </cell>
          <cell r="K181" t="str">
            <v>X</v>
          </cell>
          <cell r="L181">
            <v>1</v>
          </cell>
          <cell r="M181">
            <v>1999</v>
          </cell>
          <cell r="N181">
            <v>39003</v>
          </cell>
          <cell r="O181">
            <v>58440</v>
          </cell>
          <cell r="P181">
            <v>1</v>
          </cell>
          <cell r="Q181" t="str">
            <v>下限値</v>
          </cell>
          <cell r="S181">
            <v>125</v>
          </cell>
          <cell r="AC181">
            <v>0</v>
          </cell>
        </row>
        <row r="182">
          <cell r="A182" t="str">
            <v>KD02165-Y175</v>
          </cell>
          <cell r="C182" t="str">
            <v>2:業者別見積り</v>
          </cell>
          <cell r="D182" t="str">
            <v>0</v>
          </cell>
          <cell r="E182" t="str">
            <v>KD02165-Y175</v>
          </cell>
          <cell r="F182" t="str">
            <v>03</v>
          </cell>
          <cell r="G182" t="str">
            <v>L</v>
          </cell>
          <cell r="H182">
            <v>1543</v>
          </cell>
          <cell r="I182" t="str">
            <v>伊鈴製作所</v>
          </cell>
          <cell r="J182" t="str">
            <v>1</v>
          </cell>
          <cell r="P182">
            <v>1</v>
          </cell>
          <cell r="Q182" t="str">
            <v>上限値</v>
          </cell>
          <cell r="R182">
            <v>100</v>
          </cell>
          <cell r="S182">
            <v>199</v>
          </cell>
          <cell r="T182">
            <v>300</v>
          </cell>
          <cell r="U182">
            <v>153</v>
          </cell>
          <cell r="V182">
            <v>500</v>
          </cell>
          <cell r="W182">
            <v>139</v>
          </cell>
          <cell r="X182">
            <v>1000</v>
          </cell>
          <cell r="Y182">
            <v>133</v>
          </cell>
        </row>
        <row r="183">
          <cell r="A183" t="str">
            <v>KD02165-Y175</v>
          </cell>
          <cell r="C183" t="str">
            <v>2:業者別見積り</v>
          </cell>
          <cell r="D183" t="str">
            <v>0</v>
          </cell>
          <cell r="E183" t="str">
            <v>KD02165-Y175</v>
          </cell>
          <cell r="F183" t="str">
            <v>03</v>
          </cell>
          <cell r="G183" t="str">
            <v>L</v>
          </cell>
          <cell r="H183">
            <v>1715</v>
          </cell>
          <cell r="I183" t="str">
            <v>中村ターンテック</v>
          </cell>
          <cell r="J183" t="str">
            <v>0</v>
          </cell>
          <cell r="P183">
            <v>1</v>
          </cell>
          <cell r="Q183" t="str">
            <v>上限値</v>
          </cell>
          <cell r="R183">
            <v>100</v>
          </cell>
          <cell r="S183">
            <v>450</v>
          </cell>
          <cell r="T183">
            <v>300</v>
          </cell>
          <cell r="U183">
            <v>420</v>
          </cell>
          <cell r="V183">
            <v>500</v>
          </cell>
          <cell r="W183">
            <v>410</v>
          </cell>
          <cell r="X183">
            <v>1000</v>
          </cell>
          <cell r="Y183">
            <v>405</v>
          </cell>
        </row>
        <row r="184">
          <cell r="A184" t="str">
            <v>○KD02165-Y185</v>
          </cell>
          <cell r="B184" t="str">
            <v>○</v>
          </cell>
          <cell r="C184" t="str">
            <v>1:コストマスタ</v>
          </cell>
          <cell r="E184" t="str">
            <v>KD02165-Y185</v>
          </cell>
          <cell r="H184">
            <v>2407</v>
          </cell>
          <cell r="I184" t="str">
            <v>ＦＤＴＰ</v>
          </cell>
          <cell r="J184" t="str">
            <v>0</v>
          </cell>
          <cell r="K184" t="str">
            <v>X</v>
          </cell>
          <cell r="L184">
            <v>50</v>
          </cell>
          <cell r="M184">
            <v>9999</v>
          </cell>
          <cell r="N184">
            <v>39371</v>
          </cell>
          <cell r="O184">
            <v>58440</v>
          </cell>
          <cell r="P184">
            <v>1</v>
          </cell>
          <cell r="Q184" t="str">
            <v>下限値</v>
          </cell>
          <cell r="S184">
            <v>73.510000000000005</v>
          </cell>
          <cell r="AC184">
            <v>0</v>
          </cell>
        </row>
        <row r="185">
          <cell r="A185" t="str">
            <v>○KD02165-Y187</v>
          </cell>
          <cell r="B185" t="str">
            <v>○</v>
          </cell>
          <cell r="C185" t="str">
            <v>1:コストマスタ</v>
          </cell>
          <cell r="E185" t="str">
            <v>KD02165-Y187</v>
          </cell>
          <cell r="H185">
            <v>2407</v>
          </cell>
          <cell r="I185" t="str">
            <v>ＦＤＴＰ</v>
          </cell>
          <cell r="J185" t="str">
            <v>0</v>
          </cell>
          <cell r="K185" t="str">
            <v>X</v>
          </cell>
          <cell r="L185">
            <v>50</v>
          </cell>
          <cell r="M185">
            <v>9999</v>
          </cell>
          <cell r="N185">
            <v>39371</v>
          </cell>
          <cell r="O185">
            <v>58440</v>
          </cell>
          <cell r="P185">
            <v>1</v>
          </cell>
          <cell r="Q185" t="str">
            <v>下限値</v>
          </cell>
          <cell r="S185">
            <v>22.56</v>
          </cell>
          <cell r="AC185">
            <v>0</v>
          </cell>
        </row>
        <row r="186">
          <cell r="A186" t="str">
            <v>○KD02165-Y193</v>
          </cell>
          <cell r="B186" t="str">
            <v>○</v>
          </cell>
          <cell r="C186" t="str">
            <v>1:コストマスタ</v>
          </cell>
          <cell r="E186" t="str">
            <v>KD02165-Y193</v>
          </cell>
          <cell r="F186" t="str">
            <v>05</v>
          </cell>
          <cell r="H186">
            <v>1872</v>
          </cell>
          <cell r="I186" t="str">
            <v>オガワ工業</v>
          </cell>
          <cell r="J186" t="str">
            <v>0</v>
          </cell>
          <cell r="K186" t="str">
            <v>X</v>
          </cell>
          <cell r="L186">
            <v>15</v>
          </cell>
          <cell r="M186">
            <v>50</v>
          </cell>
          <cell r="N186">
            <v>20000000</v>
          </cell>
          <cell r="O186">
            <v>58440</v>
          </cell>
          <cell r="P186">
            <v>1</v>
          </cell>
          <cell r="Q186" t="str">
            <v>下限値</v>
          </cell>
          <cell r="S186">
            <v>544</v>
          </cell>
          <cell r="AC186">
            <v>0</v>
          </cell>
        </row>
        <row r="187">
          <cell r="A187" t="str">
            <v>KD02165-Y193</v>
          </cell>
          <cell r="C187" t="str">
            <v>1:コストマスタ</v>
          </cell>
          <cell r="E187" t="str">
            <v>KD02165-Y193</v>
          </cell>
          <cell r="H187">
            <v>2407</v>
          </cell>
          <cell r="I187" t="str">
            <v>ＦＤＴＰ</v>
          </cell>
          <cell r="J187" t="str">
            <v>0</v>
          </cell>
          <cell r="K187" t="str">
            <v>X</v>
          </cell>
          <cell r="L187">
            <v>50</v>
          </cell>
          <cell r="M187">
            <v>9999</v>
          </cell>
          <cell r="N187">
            <v>39371</v>
          </cell>
          <cell r="O187">
            <v>58440</v>
          </cell>
          <cell r="P187">
            <v>1</v>
          </cell>
          <cell r="Q187" t="str">
            <v>下限値</v>
          </cell>
          <cell r="S187">
            <v>37.200000000000003</v>
          </cell>
          <cell r="AC187">
            <v>0</v>
          </cell>
        </row>
        <row r="188">
          <cell r="A188" t="str">
            <v>○KD02165-Y194</v>
          </cell>
          <cell r="B188" t="str">
            <v>○</v>
          </cell>
          <cell r="C188" t="str">
            <v>1:コストマスタ</v>
          </cell>
          <cell r="E188" t="str">
            <v>KD02165-Y194</v>
          </cell>
          <cell r="H188">
            <v>2407</v>
          </cell>
          <cell r="I188" t="str">
            <v>ＦＤＴＰ</v>
          </cell>
          <cell r="J188" t="str">
            <v>0</v>
          </cell>
          <cell r="K188" t="str">
            <v>X</v>
          </cell>
          <cell r="L188">
            <v>50</v>
          </cell>
          <cell r="M188">
            <v>9999</v>
          </cell>
          <cell r="N188">
            <v>39371</v>
          </cell>
          <cell r="O188">
            <v>58440</v>
          </cell>
          <cell r="P188">
            <v>1</v>
          </cell>
          <cell r="Q188" t="str">
            <v>下限値</v>
          </cell>
          <cell r="S188">
            <v>37.42</v>
          </cell>
          <cell r="AC188">
            <v>0</v>
          </cell>
        </row>
        <row r="189">
          <cell r="A189" t="str">
            <v>○KD02165-Y201</v>
          </cell>
          <cell r="B189" t="str">
            <v>○</v>
          </cell>
          <cell r="C189" t="str">
            <v>1:コストマスタ</v>
          </cell>
          <cell r="E189" t="str">
            <v>KD02165-Y201</v>
          </cell>
          <cell r="H189">
            <v>2407</v>
          </cell>
          <cell r="I189" t="str">
            <v>ＦＤＴＰ</v>
          </cell>
          <cell r="J189" t="str">
            <v>0</v>
          </cell>
          <cell r="K189" t="str">
            <v>X</v>
          </cell>
          <cell r="L189">
            <v>50</v>
          </cell>
          <cell r="M189">
            <v>9999</v>
          </cell>
          <cell r="N189">
            <v>39371</v>
          </cell>
          <cell r="O189">
            <v>58440</v>
          </cell>
          <cell r="P189">
            <v>1</v>
          </cell>
          <cell r="Q189" t="str">
            <v>下限値</v>
          </cell>
          <cell r="S189">
            <v>40.090000000000003</v>
          </cell>
          <cell r="AC189">
            <v>0</v>
          </cell>
        </row>
        <row r="190">
          <cell r="A190" t="str">
            <v>○KD02165-Y202</v>
          </cell>
          <cell r="B190" t="str">
            <v>○</v>
          </cell>
          <cell r="C190" t="str">
            <v>1:コストマスタ</v>
          </cell>
          <cell r="E190" t="str">
            <v>KD02165-Y202</v>
          </cell>
          <cell r="H190">
            <v>2407</v>
          </cell>
          <cell r="I190" t="str">
            <v>ＦＤＴＰ</v>
          </cell>
          <cell r="J190" t="str">
            <v>0</v>
          </cell>
          <cell r="K190" t="str">
            <v>X</v>
          </cell>
          <cell r="L190">
            <v>50</v>
          </cell>
          <cell r="M190">
            <v>9999</v>
          </cell>
          <cell r="N190">
            <v>39371</v>
          </cell>
          <cell r="O190">
            <v>58440</v>
          </cell>
          <cell r="P190">
            <v>1</v>
          </cell>
          <cell r="Q190" t="str">
            <v>下限値</v>
          </cell>
          <cell r="S190">
            <v>12.43</v>
          </cell>
          <cell r="AC190">
            <v>0</v>
          </cell>
        </row>
        <row r="191">
          <cell r="A191" t="str">
            <v>○KD02165-Y204</v>
          </cell>
          <cell r="B191" t="str">
            <v>○</v>
          </cell>
          <cell r="C191" t="str">
            <v>1:コストマスタ</v>
          </cell>
          <cell r="E191" t="str">
            <v>KD02165-Y204</v>
          </cell>
          <cell r="H191">
            <v>2407</v>
          </cell>
          <cell r="I191" t="str">
            <v>ＦＤＴＰ</v>
          </cell>
          <cell r="J191" t="str">
            <v>0</v>
          </cell>
          <cell r="K191" t="str">
            <v>X</v>
          </cell>
          <cell r="L191">
            <v>50</v>
          </cell>
          <cell r="M191">
            <v>9999</v>
          </cell>
          <cell r="N191">
            <v>39371</v>
          </cell>
          <cell r="O191">
            <v>58440</v>
          </cell>
          <cell r="P191">
            <v>1</v>
          </cell>
          <cell r="Q191" t="str">
            <v>下限値</v>
          </cell>
          <cell r="S191">
            <v>104.68</v>
          </cell>
          <cell r="AC191">
            <v>0</v>
          </cell>
        </row>
        <row r="192">
          <cell r="A192" t="str">
            <v>○KD02165-Y205</v>
          </cell>
          <cell r="B192" t="str">
            <v>○</v>
          </cell>
          <cell r="C192" t="str">
            <v>1:コストマスタ</v>
          </cell>
          <cell r="E192" t="str">
            <v>KD02165-Y205</v>
          </cell>
          <cell r="H192">
            <v>2407</v>
          </cell>
          <cell r="I192" t="str">
            <v>ＦＤＴＰ</v>
          </cell>
          <cell r="J192" t="str">
            <v>0</v>
          </cell>
          <cell r="K192" t="str">
            <v>X</v>
          </cell>
          <cell r="L192">
            <v>50</v>
          </cell>
          <cell r="M192">
            <v>9999</v>
          </cell>
          <cell r="N192">
            <v>39371</v>
          </cell>
          <cell r="O192">
            <v>58440</v>
          </cell>
          <cell r="P192">
            <v>1</v>
          </cell>
          <cell r="Q192" t="str">
            <v>下限値</v>
          </cell>
          <cell r="S192">
            <v>184.03</v>
          </cell>
          <cell r="AC192">
            <v>0</v>
          </cell>
        </row>
        <row r="193">
          <cell r="A193" t="str">
            <v>○KD02165-Y206</v>
          </cell>
          <cell r="B193" t="str">
            <v>○</v>
          </cell>
          <cell r="C193" t="str">
            <v>1:コストマスタ</v>
          </cell>
          <cell r="E193" t="str">
            <v>KD02165-Y206</v>
          </cell>
          <cell r="H193">
            <v>2407</v>
          </cell>
          <cell r="I193" t="str">
            <v>ＦＤＴＰ</v>
          </cell>
          <cell r="J193" t="str">
            <v>0</v>
          </cell>
          <cell r="K193" t="str">
            <v>X</v>
          </cell>
          <cell r="L193">
            <v>50</v>
          </cell>
          <cell r="M193">
            <v>9999</v>
          </cell>
          <cell r="N193">
            <v>39371</v>
          </cell>
          <cell r="O193">
            <v>58440</v>
          </cell>
          <cell r="P193">
            <v>1</v>
          </cell>
          <cell r="Q193" t="str">
            <v>下限値</v>
          </cell>
          <cell r="S193">
            <v>10.79</v>
          </cell>
          <cell r="AC193">
            <v>0</v>
          </cell>
        </row>
        <row r="194">
          <cell r="A194" t="str">
            <v>○KD02165-Y208</v>
          </cell>
          <cell r="B194" t="str">
            <v>○</v>
          </cell>
          <cell r="C194" t="str">
            <v>1:コストマスタ</v>
          </cell>
          <cell r="E194" t="str">
            <v>KD02165-Y208</v>
          </cell>
          <cell r="H194">
            <v>2407</v>
          </cell>
          <cell r="I194" t="str">
            <v>ＦＤＴＰ</v>
          </cell>
          <cell r="J194" t="str">
            <v>0</v>
          </cell>
          <cell r="K194" t="str">
            <v>X</v>
          </cell>
          <cell r="L194">
            <v>50</v>
          </cell>
          <cell r="M194">
            <v>9999</v>
          </cell>
          <cell r="N194">
            <v>39371</v>
          </cell>
          <cell r="O194">
            <v>58440</v>
          </cell>
          <cell r="P194">
            <v>1</v>
          </cell>
          <cell r="Q194" t="str">
            <v>下限値</v>
          </cell>
          <cell r="S194">
            <v>34.520000000000003</v>
          </cell>
          <cell r="AC194">
            <v>0</v>
          </cell>
        </row>
        <row r="195">
          <cell r="A195" t="str">
            <v>○KD02165-Y209</v>
          </cell>
          <cell r="B195" t="str">
            <v>○</v>
          </cell>
          <cell r="C195" t="str">
            <v>1:コストマスタ</v>
          </cell>
          <cell r="E195" t="str">
            <v>KD02165-Y209</v>
          </cell>
          <cell r="H195">
            <v>2407</v>
          </cell>
          <cell r="I195" t="str">
            <v>ＦＤＴＰ</v>
          </cell>
          <cell r="J195" t="str">
            <v>0</v>
          </cell>
          <cell r="K195" t="str">
            <v>X</v>
          </cell>
          <cell r="L195">
            <v>50</v>
          </cell>
          <cell r="M195">
            <v>9999</v>
          </cell>
          <cell r="N195">
            <v>39371</v>
          </cell>
          <cell r="O195">
            <v>58440</v>
          </cell>
          <cell r="P195">
            <v>1</v>
          </cell>
          <cell r="Q195" t="str">
            <v>下限値</v>
          </cell>
          <cell r="S195">
            <v>13.49</v>
          </cell>
          <cell r="AC195">
            <v>0</v>
          </cell>
        </row>
        <row r="196">
          <cell r="A196" t="str">
            <v>○KD02165-Y211</v>
          </cell>
          <cell r="B196" t="str">
            <v>○</v>
          </cell>
          <cell r="C196" t="str">
            <v>1:コストマスタ</v>
          </cell>
          <cell r="E196" t="str">
            <v>KD02165-Y211</v>
          </cell>
          <cell r="H196">
            <v>2488</v>
          </cell>
          <cell r="I196" t="str">
            <v>クミ化成</v>
          </cell>
          <cell r="J196" t="str">
            <v>1</v>
          </cell>
          <cell r="K196" t="str">
            <v>X</v>
          </cell>
          <cell r="L196">
            <v>1</v>
          </cell>
          <cell r="M196">
            <v>1000</v>
          </cell>
          <cell r="N196">
            <v>20000000</v>
          </cell>
          <cell r="O196">
            <v>58440</v>
          </cell>
          <cell r="P196">
            <v>1</v>
          </cell>
          <cell r="Q196" t="str">
            <v>下限値</v>
          </cell>
          <cell r="R196">
            <v>1</v>
          </cell>
          <cell r="S196">
            <v>34.1</v>
          </cell>
          <cell r="T196">
            <v>101</v>
          </cell>
          <cell r="U196">
            <v>23.9</v>
          </cell>
          <cell r="V196">
            <v>301</v>
          </cell>
          <cell r="W196">
            <v>19.600000000000001</v>
          </cell>
          <cell r="X196">
            <v>501</v>
          </cell>
          <cell r="Y196">
            <v>17</v>
          </cell>
          <cell r="AB196">
            <v>1000</v>
          </cell>
          <cell r="AC196">
            <v>0</v>
          </cell>
        </row>
        <row r="197">
          <cell r="A197" t="str">
            <v>KD02165-Y211</v>
          </cell>
          <cell r="C197" t="str">
            <v>2:業者別見積り</v>
          </cell>
          <cell r="D197" t="str">
            <v>0</v>
          </cell>
          <cell r="E197" t="str">
            <v>KD02165-Y211</v>
          </cell>
          <cell r="F197" t="str">
            <v>02</v>
          </cell>
          <cell r="G197" t="str">
            <v>PP</v>
          </cell>
          <cell r="H197">
            <v>2488</v>
          </cell>
          <cell r="I197" t="str">
            <v>クミ化成</v>
          </cell>
          <cell r="J197" t="str">
            <v>1</v>
          </cell>
          <cell r="P197">
            <v>1</v>
          </cell>
          <cell r="Q197" t="str">
            <v>上限値</v>
          </cell>
          <cell r="R197">
            <v>100</v>
          </cell>
          <cell r="S197">
            <v>34.1</v>
          </cell>
          <cell r="T197">
            <v>500</v>
          </cell>
          <cell r="U197">
            <v>23.9</v>
          </cell>
          <cell r="V197">
            <v>1000</v>
          </cell>
          <cell r="W197">
            <v>19.600000000000001</v>
          </cell>
          <cell r="X197">
            <v>5000</v>
          </cell>
          <cell r="Y197">
            <v>17</v>
          </cell>
          <cell r="AD197" t="str">
            <v>抜</v>
          </cell>
          <cell r="AE197">
            <v>14000</v>
          </cell>
        </row>
        <row r="198">
          <cell r="A198" t="str">
            <v>○KD02165-Y212</v>
          </cell>
          <cell r="B198" t="str">
            <v>○</v>
          </cell>
          <cell r="C198" t="str">
            <v>1:コストマスタ</v>
          </cell>
          <cell r="E198" t="str">
            <v>KD02165-Y212</v>
          </cell>
          <cell r="H198">
            <v>2488</v>
          </cell>
          <cell r="I198" t="str">
            <v>クミ化成</v>
          </cell>
          <cell r="J198" t="str">
            <v>1</v>
          </cell>
          <cell r="K198" t="str">
            <v>X</v>
          </cell>
          <cell r="L198">
            <v>1</v>
          </cell>
          <cell r="M198">
            <v>1000</v>
          </cell>
          <cell r="N198">
            <v>20000000</v>
          </cell>
          <cell r="O198">
            <v>58440</v>
          </cell>
          <cell r="P198">
            <v>1</v>
          </cell>
          <cell r="Q198" t="str">
            <v>下限値</v>
          </cell>
          <cell r="R198">
            <v>1</v>
          </cell>
          <cell r="S198">
            <v>56.8</v>
          </cell>
          <cell r="T198">
            <v>101</v>
          </cell>
          <cell r="U198">
            <v>45.4</v>
          </cell>
          <cell r="V198">
            <v>301</v>
          </cell>
          <cell r="W198">
            <v>37</v>
          </cell>
          <cell r="X198">
            <v>501</v>
          </cell>
          <cell r="Y198">
            <v>32.1</v>
          </cell>
          <cell r="AB198">
            <v>1000</v>
          </cell>
          <cell r="AC198">
            <v>0</v>
          </cell>
        </row>
        <row r="199">
          <cell r="A199" t="str">
            <v>KD02165-Y212</v>
          </cell>
          <cell r="C199" t="str">
            <v>2:業者別見積り</v>
          </cell>
          <cell r="D199" t="str">
            <v>0</v>
          </cell>
          <cell r="E199" t="str">
            <v>KD02165-Y212</v>
          </cell>
          <cell r="F199" t="str">
            <v>02</v>
          </cell>
          <cell r="G199" t="str">
            <v>PP</v>
          </cell>
          <cell r="H199">
            <v>2488</v>
          </cell>
          <cell r="I199" t="str">
            <v>クミ化成</v>
          </cell>
          <cell r="J199" t="str">
            <v>1</v>
          </cell>
          <cell r="P199">
            <v>1</v>
          </cell>
          <cell r="Q199" t="str">
            <v>上限値</v>
          </cell>
          <cell r="R199">
            <v>100</v>
          </cell>
          <cell r="S199">
            <v>56.8</v>
          </cell>
          <cell r="T199">
            <v>500</v>
          </cell>
          <cell r="U199">
            <v>45.4</v>
          </cell>
          <cell r="V199">
            <v>1000</v>
          </cell>
          <cell r="W199">
            <v>37</v>
          </cell>
          <cell r="X199">
            <v>5000</v>
          </cell>
          <cell r="Y199">
            <v>32.1</v>
          </cell>
          <cell r="AD199" t="str">
            <v>抜</v>
          </cell>
          <cell r="AE199">
            <v>21000</v>
          </cell>
        </row>
        <row r="200">
          <cell r="A200" t="str">
            <v>○KD02165-Y213</v>
          </cell>
          <cell r="B200" t="str">
            <v>○</v>
          </cell>
          <cell r="C200" t="str">
            <v>1:コストマスタ</v>
          </cell>
          <cell r="E200" t="str">
            <v>KD02165-Y213</v>
          </cell>
          <cell r="H200">
            <v>1844</v>
          </cell>
          <cell r="I200" t="str">
            <v>オーエム</v>
          </cell>
          <cell r="J200" t="str">
            <v>0</v>
          </cell>
          <cell r="K200" t="str">
            <v>X</v>
          </cell>
          <cell r="L200">
            <v>1</v>
          </cell>
          <cell r="M200">
            <v>300</v>
          </cell>
          <cell r="N200">
            <v>20000000</v>
          </cell>
          <cell r="O200">
            <v>58440</v>
          </cell>
          <cell r="P200">
            <v>1</v>
          </cell>
          <cell r="Q200" t="str">
            <v>下限値</v>
          </cell>
          <cell r="R200">
            <v>1</v>
          </cell>
          <cell r="S200">
            <v>342</v>
          </cell>
          <cell r="T200">
            <v>100</v>
          </cell>
          <cell r="U200">
            <v>320</v>
          </cell>
          <cell r="V200">
            <v>300</v>
          </cell>
          <cell r="W200">
            <v>295</v>
          </cell>
          <cell r="X200">
            <v>500</v>
          </cell>
          <cell r="Y200">
            <v>280</v>
          </cell>
          <cell r="AB200">
            <v>999</v>
          </cell>
          <cell r="AC200">
            <v>0</v>
          </cell>
        </row>
        <row r="201">
          <cell r="A201" t="str">
            <v>○KD02165-Y215</v>
          </cell>
          <cell r="B201" t="str">
            <v>○</v>
          </cell>
          <cell r="C201" t="str">
            <v>1:コストマスタ</v>
          </cell>
          <cell r="E201" t="str">
            <v>KD02165-Y215</v>
          </cell>
          <cell r="H201">
            <v>3158</v>
          </cell>
          <cell r="I201" t="str">
            <v>フジノン佐野</v>
          </cell>
          <cell r="J201" t="str">
            <v>0</v>
          </cell>
          <cell r="K201" t="str">
            <v>X</v>
          </cell>
          <cell r="L201">
            <v>300</v>
          </cell>
          <cell r="M201">
            <v>499</v>
          </cell>
          <cell r="N201">
            <v>39361</v>
          </cell>
          <cell r="O201">
            <v>58440</v>
          </cell>
          <cell r="P201">
            <v>1</v>
          </cell>
          <cell r="Q201" t="str">
            <v>下限値</v>
          </cell>
          <cell r="R201">
            <v>100</v>
          </cell>
          <cell r="S201">
            <v>398</v>
          </cell>
          <cell r="T201">
            <v>300</v>
          </cell>
          <cell r="U201">
            <v>357</v>
          </cell>
          <cell r="V201">
            <v>500</v>
          </cell>
          <cell r="W201">
            <v>285</v>
          </cell>
          <cell r="X201">
            <v>1000</v>
          </cell>
          <cell r="Y201">
            <v>225</v>
          </cell>
          <cell r="AB201">
            <v>4999</v>
          </cell>
          <cell r="AC201">
            <v>0</v>
          </cell>
        </row>
        <row r="202">
          <cell r="A202" t="str">
            <v>KD02165-Y215</v>
          </cell>
          <cell r="C202" t="str">
            <v>2:業者別見積り</v>
          </cell>
          <cell r="D202" t="str">
            <v>0</v>
          </cell>
          <cell r="E202" t="str">
            <v>KD02165-Y215</v>
          </cell>
          <cell r="F202" t="str">
            <v>02</v>
          </cell>
          <cell r="G202" t="str">
            <v>DC</v>
          </cell>
          <cell r="H202">
            <v>3158</v>
          </cell>
          <cell r="I202" t="str">
            <v>フジノン佐野</v>
          </cell>
          <cell r="J202" t="str">
            <v>1</v>
          </cell>
          <cell r="P202">
            <v>1</v>
          </cell>
          <cell r="Q202" t="str">
            <v>上限値</v>
          </cell>
          <cell r="R202">
            <v>100</v>
          </cell>
          <cell r="S202">
            <v>428</v>
          </cell>
          <cell r="T202">
            <v>300</v>
          </cell>
          <cell r="U202">
            <v>357</v>
          </cell>
          <cell r="V202">
            <v>500</v>
          </cell>
          <cell r="W202">
            <v>285</v>
          </cell>
          <cell r="X202">
            <v>1000</v>
          </cell>
          <cell r="Y202">
            <v>225</v>
          </cell>
          <cell r="AD202" t="str">
            <v>ﾀﾞｲｷｬｽﾄ</v>
          </cell>
          <cell r="AE202">
            <v>2100000</v>
          </cell>
          <cell r="AF202" t="str">
            <v>ﾄﾘﾐﾝｸﾞ</v>
          </cell>
          <cell r="AG202">
            <v>200000</v>
          </cell>
        </row>
        <row r="203">
          <cell r="A203" t="str">
            <v>○KD02165-Y217</v>
          </cell>
          <cell r="B203" t="str">
            <v>○</v>
          </cell>
          <cell r="C203" t="str">
            <v>1:コストマスタ</v>
          </cell>
          <cell r="E203" t="str">
            <v>KD02165-Y217</v>
          </cell>
          <cell r="H203">
            <v>997</v>
          </cell>
          <cell r="I203" t="str">
            <v>伸栄発條</v>
          </cell>
          <cell r="J203" t="str">
            <v>1</v>
          </cell>
          <cell r="K203" t="str">
            <v>X</v>
          </cell>
          <cell r="L203">
            <v>500</v>
          </cell>
          <cell r="M203">
            <v>9999</v>
          </cell>
          <cell r="N203">
            <v>20000000</v>
          </cell>
          <cell r="O203">
            <v>58440</v>
          </cell>
          <cell r="P203">
            <v>1</v>
          </cell>
          <cell r="Q203" t="str">
            <v>下限値</v>
          </cell>
          <cell r="R203">
            <v>500</v>
          </cell>
          <cell r="S203">
            <v>53</v>
          </cell>
          <cell r="T203">
            <v>1000</v>
          </cell>
          <cell r="U203">
            <v>43</v>
          </cell>
          <cell r="AB203">
            <v>9999</v>
          </cell>
          <cell r="AC203">
            <v>0</v>
          </cell>
        </row>
        <row r="204">
          <cell r="A204" t="str">
            <v>KD02165-Y217</v>
          </cell>
          <cell r="C204" t="str">
            <v>2:業者別見積り</v>
          </cell>
          <cell r="D204" t="str">
            <v>0</v>
          </cell>
          <cell r="E204" t="str">
            <v>KD02165-Y217</v>
          </cell>
          <cell r="F204" t="str">
            <v>01</v>
          </cell>
          <cell r="G204" t="str">
            <v>SP</v>
          </cell>
          <cell r="H204">
            <v>3164</v>
          </cell>
          <cell r="I204" t="str">
            <v>明里スプリングＳＳ</v>
          </cell>
          <cell r="J204" t="str">
            <v>1</v>
          </cell>
          <cell r="P204">
            <v>1</v>
          </cell>
          <cell r="Q204" t="str">
            <v>上限値</v>
          </cell>
          <cell r="R204">
            <v>100</v>
          </cell>
          <cell r="S204">
            <v>83.3</v>
          </cell>
          <cell r="T204">
            <v>500</v>
          </cell>
          <cell r="U204">
            <v>69</v>
          </cell>
          <cell r="V204">
            <v>1000</v>
          </cell>
          <cell r="W204">
            <v>53</v>
          </cell>
          <cell r="X204">
            <v>5000</v>
          </cell>
          <cell r="Y204">
            <v>43</v>
          </cell>
        </row>
        <row r="205">
          <cell r="A205" t="str">
            <v>KD02165-Y217</v>
          </cell>
          <cell r="C205" t="str">
            <v>2:業者別見積り</v>
          </cell>
          <cell r="D205" t="str">
            <v>0</v>
          </cell>
          <cell r="E205" t="str">
            <v>KD02165-Y217</v>
          </cell>
          <cell r="F205" t="str">
            <v>01</v>
          </cell>
          <cell r="G205" t="str">
            <v>SP</v>
          </cell>
          <cell r="H205">
            <v>997</v>
          </cell>
          <cell r="I205" t="str">
            <v>伸栄発條</v>
          </cell>
          <cell r="J205" t="str">
            <v>0</v>
          </cell>
          <cell r="P205">
            <v>1</v>
          </cell>
          <cell r="Q205" t="str">
            <v>上限値</v>
          </cell>
          <cell r="R205">
            <v>99</v>
          </cell>
          <cell r="S205">
            <v>900</v>
          </cell>
          <cell r="T205">
            <v>499</v>
          </cell>
          <cell r="U205">
            <v>300</v>
          </cell>
          <cell r="V205">
            <v>999</v>
          </cell>
          <cell r="W205">
            <v>130</v>
          </cell>
          <cell r="X205">
            <v>4999</v>
          </cell>
          <cell r="Y205">
            <v>90</v>
          </cell>
        </row>
        <row r="206">
          <cell r="A206" t="str">
            <v>○KD02165-Y223</v>
          </cell>
          <cell r="B206" t="str">
            <v>○</v>
          </cell>
          <cell r="C206" t="str">
            <v>1:コストマスタ</v>
          </cell>
          <cell r="E206" t="str">
            <v>KD02165-Y223</v>
          </cell>
          <cell r="H206">
            <v>997</v>
          </cell>
          <cell r="I206" t="str">
            <v>伸栄発條</v>
          </cell>
          <cell r="J206" t="str">
            <v>1</v>
          </cell>
          <cell r="K206" t="str">
            <v>X</v>
          </cell>
          <cell r="L206">
            <v>300</v>
          </cell>
          <cell r="M206">
            <v>9999</v>
          </cell>
          <cell r="N206">
            <v>20000000</v>
          </cell>
          <cell r="O206">
            <v>58440</v>
          </cell>
          <cell r="P206">
            <v>1</v>
          </cell>
          <cell r="Q206" t="str">
            <v>下限値</v>
          </cell>
          <cell r="R206">
            <v>300</v>
          </cell>
          <cell r="S206">
            <v>60</v>
          </cell>
          <cell r="T206">
            <v>500</v>
          </cell>
          <cell r="U206">
            <v>50</v>
          </cell>
          <cell r="AB206">
            <v>9999</v>
          </cell>
          <cell r="AC206">
            <v>0</v>
          </cell>
        </row>
        <row r="207">
          <cell r="A207" t="str">
            <v>KD02165-Y223</v>
          </cell>
          <cell r="C207" t="str">
            <v>2:業者別見積り</v>
          </cell>
          <cell r="D207" t="str">
            <v>0</v>
          </cell>
          <cell r="E207" t="str">
            <v>KD02165-Y223</v>
          </cell>
          <cell r="F207" t="str">
            <v>03</v>
          </cell>
          <cell r="G207" t="str">
            <v>SP</v>
          </cell>
          <cell r="H207">
            <v>997</v>
          </cell>
          <cell r="I207" t="str">
            <v>伸栄発條</v>
          </cell>
          <cell r="J207" t="str">
            <v>1</v>
          </cell>
          <cell r="P207">
            <v>1</v>
          </cell>
          <cell r="Q207" t="str">
            <v>上限値</v>
          </cell>
          <cell r="R207">
            <v>100</v>
          </cell>
          <cell r="S207">
            <v>300</v>
          </cell>
          <cell r="T207">
            <v>300</v>
          </cell>
          <cell r="U207">
            <v>130</v>
          </cell>
          <cell r="V207">
            <v>500</v>
          </cell>
          <cell r="W207">
            <v>90</v>
          </cell>
          <cell r="X207">
            <v>1000</v>
          </cell>
          <cell r="Y207">
            <v>60</v>
          </cell>
        </row>
        <row r="208">
          <cell r="A208" t="str">
            <v>○KD02165-Y226</v>
          </cell>
          <cell r="B208" t="str">
            <v>○</v>
          </cell>
          <cell r="C208" t="str">
            <v>1:コストマスタ</v>
          </cell>
          <cell r="E208" t="str">
            <v>KD02165-Y226</v>
          </cell>
          <cell r="H208">
            <v>2407</v>
          </cell>
          <cell r="I208" t="str">
            <v>ＦＤＴＰ</v>
          </cell>
          <cell r="J208" t="str">
            <v>0</v>
          </cell>
          <cell r="K208" t="str">
            <v>X</v>
          </cell>
          <cell r="L208">
            <v>50</v>
          </cell>
          <cell r="M208">
            <v>9999</v>
          </cell>
          <cell r="N208">
            <v>39371</v>
          </cell>
          <cell r="O208">
            <v>58440</v>
          </cell>
          <cell r="P208">
            <v>1</v>
          </cell>
          <cell r="Q208" t="str">
            <v>下限値</v>
          </cell>
          <cell r="S208">
            <v>58.13</v>
          </cell>
          <cell r="AC208">
            <v>0</v>
          </cell>
        </row>
        <row r="209">
          <cell r="A209" t="str">
            <v>○KD02165-Y230</v>
          </cell>
          <cell r="B209" t="str">
            <v>○</v>
          </cell>
          <cell r="C209" t="str">
            <v>1:コストマスタ</v>
          </cell>
          <cell r="E209" t="str">
            <v>KD02165-Y230</v>
          </cell>
          <cell r="H209">
            <v>2407</v>
          </cell>
          <cell r="I209" t="str">
            <v>ＦＤＴＰ</v>
          </cell>
          <cell r="J209" t="str">
            <v>0</v>
          </cell>
          <cell r="K209" t="str">
            <v>X</v>
          </cell>
          <cell r="L209">
            <v>50</v>
          </cell>
          <cell r="M209">
            <v>9999</v>
          </cell>
          <cell r="N209">
            <v>39371</v>
          </cell>
          <cell r="O209">
            <v>58440</v>
          </cell>
          <cell r="P209">
            <v>1</v>
          </cell>
          <cell r="Q209" t="str">
            <v>下限値</v>
          </cell>
          <cell r="S209">
            <v>31.72</v>
          </cell>
          <cell r="AC209">
            <v>0</v>
          </cell>
        </row>
        <row r="210">
          <cell r="A210" t="str">
            <v>○KD02165-Y231</v>
          </cell>
          <cell r="B210" t="str">
            <v>○</v>
          </cell>
          <cell r="C210" t="str">
            <v>1:コストマスタ</v>
          </cell>
          <cell r="E210" t="str">
            <v>KD02165-Y231</v>
          </cell>
          <cell r="H210">
            <v>2407</v>
          </cell>
          <cell r="I210" t="str">
            <v>ＦＤＴＰ</v>
          </cell>
          <cell r="J210" t="str">
            <v>0</v>
          </cell>
          <cell r="K210" t="str">
            <v>X</v>
          </cell>
          <cell r="L210">
            <v>50</v>
          </cell>
          <cell r="M210">
            <v>9999</v>
          </cell>
          <cell r="N210">
            <v>39371</v>
          </cell>
          <cell r="O210">
            <v>58440</v>
          </cell>
          <cell r="P210">
            <v>1</v>
          </cell>
          <cell r="Q210" t="str">
            <v>下限値</v>
          </cell>
          <cell r="S210">
            <v>49.91</v>
          </cell>
          <cell r="AC210">
            <v>0</v>
          </cell>
        </row>
        <row r="211">
          <cell r="A211" t="str">
            <v>○KD02165-Y235</v>
          </cell>
          <cell r="B211" t="str">
            <v>○</v>
          </cell>
          <cell r="C211" t="str">
            <v>1:コストマスタ</v>
          </cell>
          <cell r="E211" t="str">
            <v>KD02165-Y235</v>
          </cell>
          <cell r="H211">
            <v>2407</v>
          </cell>
          <cell r="I211" t="str">
            <v>ＦＤＴＰ</v>
          </cell>
          <cell r="J211" t="str">
            <v>0</v>
          </cell>
          <cell r="K211" t="str">
            <v>X</v>
          </cell>
          <cell r="L211">
            <v>50</v>
          </cell>
          <cell r="M211">
            <v>9999</v>
          </cell>
          <cell r="N211">
            <v>39371</v>
          </cell>
          <cell r="O211">
            <v>58440</v>
          </cell>
          <cell r="P211">
            <v>1</v>
          </cell>
          <cell r="Q211" t="str">
            <v>下限値</v>
          </cell>
          <cell r="S211">
            <v>33.86</v>
          </cell>
          <cell r="AC211">
            <v>0</v>
          </cell>
        </row>
        <row r="212">
          <cell r="A212" t="str">
            <v>○KD02165-Y255</v>
          </cell>
          <cell r="B212" t="str">
            <v>○</v>
          </cell>
          <cell r="C212" t="str">
            <v>1:コストマスタ</v>
          </cell>
          <cell r="E212" t="str">
            <v>KD02165-Y255</v>
          </cell>
          <cell r="H212">
            <v>2407</v>
          </cell>
          <cell r="I212" t="str">
            <v>ＦＤＴＰ</v>
          </cell>
          <cell r="J212" t="str">
            <v>0</v>
          </cell>
          <cell r="K212" t="str">
            <v>X</v>
          </cell>
          <cell r="L212">
            <v>50</v>
          </cell>
          <cell r="M212">
            <v>9999</v>
          </cell>
          <cell r="N212">
            <v>39371</v>
          </cell>
          <cell r="O212">
            <v>58440</v>
          </cell>
          <cell r="P212">
            <v>1</v>
          </cell>
          <cell r="Q212" t="str">
            <v>下限値</v>
          </cell>
          <cell r="S212">
            <v>11.66</v>
          </cell>
          <cell r="AC212">
            <v>0</v>
          </cell>
        </row>
        <row r="213">
          <cell r="A213" t="str">
            <v>○KD02165-Y256</v>
          </cell>
          <cell r="B213" t="str">
            <v>○</v>
          </cell>
          <cell r="C213" t="str">
            <v>1:コストマスタ</v>
          </cell>
          <cell r="E213" t="str">
            <v>KD02165-Y256</v>
          </cell>
          <cell r="H213">
            <v>2407</v>
          </cell>
          <cell r="I213" t="str">
            <v>ＦＤＴＰ</v>
          </cell>
          <cell r="J213" t="str">
            <v>1</v>
          </cell>
          <cell r="K213" t="str">
            <v>X</v>
          </cell>
          <cell r="L213">
            <v>50</v>
          </cell>
          <cell r="M213">
            <v>9999</v>
          </cell>
          <cell r="N213">
            <v>39371</v>
          </cell>
          <cell r="O213">
            <v>58440</v>
          </cell>
          <cell r="P213">
            <v>1</v>
          </cell>
          <cell r="Q213" t="str">
            <v>下限値</v>
          </cell>
          <cell r="S213">
            <v>13.06</v>
          </cell>
          <cell r="AC213">
            <v>0</v>
          </cell>
        </row>
        <row r="214">
          <cell r="A214" t="str">
            <v>○KD02165-Y260</v>
          </cell>
          <cell r="B214" t="str">
            <v>○</v>
          </cell>
          <cell r="C214" t="str">
            <v>1:コストマスタ</v>
          </cell>
          <cell r="E214" t="str">
            <v>KD02165-Y260</v>
          </cell>
          <cell r="H214">
            <v>2407</v>
          </cell>
          <cell r="I214" t="str">
            <v>ＦＤＴＰ</v>
          </cell>
          <cell r="J214" t="str">
            <v>0</v>
          </cell>
          <cell r="K214" t="str">
            <v>X</v>
          </cell>
          <cell r="L214">
            <v>50</v>
          </cell>
          <cell r="M214">
            <v>9999</v>
          </cell>
          <cell r="N214">
            <v>39371</v>
          </cell>
          <cell r="O214">
            <v>58440</v>
          </cell>
          <cell r="P214">
            <v>1</v>
          </cell>
          <cell r="Q214" t="str">
            <v>下限値</v>
          </cell>
          <cell r="S214">
            <v>28.32</v>
          </cell>
          <cell r="AC214">
            <v>0</v>
          </cell>
        </row>
        <row r="215">
          <cell r="A215" t="str">
            <v>○KD02165-Y284</v>
          </cell>
          <cell r="B215" t="str">
            <v>○</v>
          </cell>
          <cell r="C215" t="str">
            <v>1:コストマスタ</v>
          </cell>
          <cell r="E215" t="str">
            <v>KD02165-Y284</v>
          </cell>
          <cell r="H215">
            <v>1434</v>
          </cell>
          <cell r="I215" t="str">
            <v>ファスコ</v>
          </cell>
          <cell r="J215" t="str">
            <v>1</v>
          </cell>
          <cell r="K215" t="str">
            <v>X</v>
          </cell>
          <cell r="L215">
            <v>300</v>
          </cell>
          <cell r="M215">
            <v>900</v>
          </cell>
          <cell r="N215">
            <v>39230</v>
          </cell>
          <cell r="O215">
            <v>58440</v>
          </cell>
          <cell r="P215">
            <v>1</v>
          </cell>
          <cell r="Q215" t="str">
            <v>下限値</v>
          </cell>
          <cell r="S215">
            <v>83</v>
          </cell>
          <cell r="AC215">
            <v>0</v>
          </cell>
        </row>
        <row r="216">
          <cell r="A216" t="str">
            <v>○KD02165-Y285</v>
          </cell>
          <cell r="B216" t="str">
            <v>○</v>
          </cell>
          <cell r="C216" t="str">
            <v>1:コストマスタ</v>
          </cell>
          <cell r="E216" t="str">
            <v>KD02165-Y285</v>
          </cell>
          <cell r="H216">
            <v>1434</v>
          </cell>
          <cell r="I216" t="str">
            <v>ファスコ</v>
          </cell>
          <cell r="J216" t="str">
            <v>1</v>
          </cell>
          <cell r="K216" t="str">
            <v>X</v>
          </cell>
          <cell r="L216">
            <v>100</v>
          </cell>
          <cell r="M216">
            <v>500</v>
          </cell>
          <cell r="N216">
            <v>39230</v>
          </cell>
          <cell r="O216">
            <v>58440</v>
          </cell>
          <cell r="P216">
            <v>1</v>
          </cell>
          <cell r="Q216" t="str">
            <v>下限値</v>
          </cell>
          <cell r="S216">
            <v>39</v>
          </cell>
          <cell r="AC216">
            <v>0</v>
          </cell>
        </row>
        <row r="217">
          <cell r="A217" t="str">
            <v>○KD02165-Y301</v>
          </cell>
          <cell r="B217" t="str">
            <v>○</v>
          </cell>
          <cell r="C217" t="str">
            <v>1:コストマスタ</v>
          </cell>
          <cell r="E217" t="str">
            <v>KD02165-Y301</v>
          </cell>
          <cell r="F217" t="str">
            <v>5</v>
          </cell>
          <cell r="H217">
            <v>1945</v>
          </cell>
          <cell r="I217" t="str">
            <v>佐藤製作所</v>
          </cell>
          <cell r="J217" t="str">
            <v>0</v>
          </cell>
          <cell r="K217" t="str">
            <v>X</v>
          </cell>
          <cell r="L217">
            <v>1</v>
          </cell>
          <cell r="M217">
            <v>1000</v>
          </cell>
          <cell r="N217">
            <v>20000000</v>
          </cell>
          <cell r="O217">
            <v>58440</v>
          </cell>
          <cell r="P217">
            <v>1</v>
          </cell>
          <cell r="Q217" t="str">
            <v>下限値</v>
          </cell>
          <cell r="R217">
            <v>1</v>
          </cell>
          <cell r="S217">
            <v>1195</v>
          </cell>
          <cell r="T217">
            <v>101</v>
          </cell>
          <cell r="U217">
            <v>1185</v>
          </cell>
          <cell r="V217">
            <v>301</v>
          </cell>
          <cell r="W217">
            <v>1140</v>
          </cell>
          <cell r="X217">
            <v>501</v>
          </cell>
          <cell r="Y217">
            <v>1080</v>
          </cell>
          <cell r="AB217">
            <v>1000</v>
          </cell>
          <cell r="AC217">
            <v>0</v>
          </cell>
        </row>
        <row r="218">
          <cell r="A218" t="str">
            <v>○KD02165-Y303</v>
          </cell>
          <cell r="B218" t="str">
            <v>○</v>
          </cell>
          <cell r="C218" t="str">
            <v>1:コストマスタ</v>
          </cell>
          <cell r="E218" t="str">
            <v>KD02165-Y303</v>
          </cell>
          <cell r="F218" t="str">
            <v>4</v>
          </cell>
          <cell r="H218">
            <v>1945</v>
          </cell>
          <cell r="I218" t="str">
            <v>佐藤製作所</v>
          </cell>
          <cell r="J218" t="str">
            <v>0</v>
          </cell>
          <cell r="K218" t="str">
            <v>X</v>
          </cell>
          <cell r="L218">
            <v>1</v>
          </cell>
          <cell r="M218">
            <v>1000</v>
          </cell>
          <cell r="N218">
            <v>20000000</v>
          </cell>
          <cell r="O218">
            <v>58440</v>
          </cell>
          <cell r="P218">
            <v>1</v>
          </cell>
          <cell r="Q218" t="str">
            <v>下限値</v>
          </cell>
          <cell r="R218">
            <v>1</v>
          </cell>
          <cell r="S218">
            <v>571</v>
          </cell>
          <cell r="T218">
            <v>101</v>
          </cell>
          <cell r="U218">
            <v>565</v>
          </cell>
          <cell r="V218">
            <v>301</v>
          </cell>
          <cell r="W218">
            <v>558</v>
          </cell>
          <cell r="X218">
            <v>501</v>
          </cell>
          <cell r="Y218">
            <v>551</v>
          </cell>
          <cell r="AB218">
            <v>1000</v>
          </cell>
          <cell r="AC218">
            <v>0</v>
          </cell>
        </row>
        <row r="219">
          <cell r="A219" t="str">
            <v>○KD02165-Y305</v>
          </cell>
          <cell r="B219" t="str">
            <v>○</v>
          </cell>
          <cell r="C219" t="str">
            <v>1:コストマスタ</v>
          </cell>
          <cell r="E219" t="str">
            <v>KD02165-Y305</v>
          </cell>
          <cell r="F219" t="str">
            <v>2</v>
          </cell>
          <cell r="H219">
            <v>1945</v>
          </cell>
          <cell r="I219" t="str">
            <v>佐藤製作所</v>
          </cell>
          <cell r="J219" t="str">
            <v>0</v>
          </cell>
          <cell r="K219" t="str">
            <v>X</v>
          </cell>
          <cell r="L219">
            <v>1</v>
          </cell>
          <cell r="M219">
            <v>1000</v>
          </cell>
          <cell r="N219">
            <v>20000000</v>
          </cell>
          <cell r="O219">
            <v>58440</v>
          </cell>
          <cell r="P219">
            <v>1</v>
          </cell>
          <cell r="Q219" t="str">
            <v>下限値</v>
          </cell>
          <cell r="R219">
            <v>1</v>
          </cell>
          <cell r="S219">
            <v>552</v>
          </cell>
          <cell r="T219">
            <v>101</v>
          </cell>
          <cell r="U219">
            <v>540</v>
          </cell>
          <cell r="V219">
            <v>301</v>
          </cell>
          <cell r="W219">
            <v>534</v>
          </cell>
          <cell r="X219">
            <v>501</v>
          </cell>
          <cell r="Y219">
            <v>528</v>
          </cell>
          <cell r="AB219">
            <v>1000</v>
          </cell>
          <cell r="AC219">
            <v>0</v>
          </cell>
        </row>
        <row r="220">
          <cell r="A220" t="str">
            <v>○KD02165-Y307</v>
          </cell>
          <cell r="B220" t="str">
            <v>○</v>
          </cell>
          <cell r="C220" t="str">
            <v>1:コストマスタ</v>
          </cell>
          <cell r="E220" t="str">
            <v>KD02165-Y307</v>
          </cell>
          <cell r="F220" t="str">
            <v>2</v>
          </cell>
          <cell r="H220">
            <v>1945</v>
          </cell>
          <cell r="I220" t="str">
            <v>佐藤製作所</v>
          </cell>
          <cell r="J220" t="str">
            <v>0</v>
          </cell>
          <cell r="K220" t="str">
            <v>X</v>
          </cell>
          <cell r="L220">
            <v>1</v>
          </cell>
          <cell r="M220">
            <v>1000</v>
          </cell>
          <cell r="N220">
            <v>20000000</v>
          </cell>
          <cell r="O220">
            <v>58440</v>
          </cell>
          <cell r="P220">
            <v>1</v>
          </cell>
          <cell r="Q220" t="str">
            <v>下限値</v>
          </cell>
          <cell r="R220">
            <v>1</v>
          </cell>
          <cell r="S220">
            <v>289</v>
          </cell>
          <cell r="T220">
            <v>101</v>
          </cell>
          <cell r="U220">
            <v>281</v>
          </cell>
          <cell r="V220">
            <v>301</v>
          </cell>
          <cell r="W220">
            <v>278</v>
          </cell>
          <cell r="X220">
            <v>501</v>
          </cell>
          <cell r="Y220">
            <v>275</v>
          </cell>
          <cell r="AB220">
            <v>1000</v>
          </cell>
          <cell r="AC220">
            <v>0</v>
          </cell>
        </row>
        <row r="221">
          <cell r="A221" t="str">
            <v>○KD02166-E011</v>
          </cell>
          <cell r="B221" t="str">
            <v>○</v>
          </cell>
          <cell r="C221" t="str">
            <v>1:コストマスタ</v>
          </cell>
          <cell r="E221" t="str">
            <v>KD02166-E011</v>
          </cell>
          <cell r="H221">
            <v>2407</v>
          </cell>
          <cell r="I221" t="str">
            <v>ＦＤＴＰ</v>
          </cell>
          <cell r="J221" t="str">
            <v>0</v>
          </cell>
          <cell r="K221" t="str">
            <v>X</v>
          </cell>
          <cell r="L221">
            <v>50</v>
          </cell>
          <cell r="M221">
            <v>9999</v>
          </cell>
          <cell r="N221">
            <v>39371</v>
          </cell>
          <cell r="O221">
            <v>58440</v>
          </cell>
          <cell r="P221">
            <v>1</v>
          </cell>
          <cell r="Q221" t="str">
            <v>下限値</v>
          </cell>
          <cell r="S221">
            <v>619.26</v>
          </cell>
          <cell r="AC221">
            <v>0</v>
          </cell>
        </row>
        <row r="222">
          <cell r="A222" t="str">
            <v>○KD02166-E015</v>
          </cell>
          <cell r="B222" t="str">
            <v>○</v>
          </cell>
          <cell r="C222" t="str">
            <v>1:コストマスタ</v>
          </cell>
          <cell r="E222" t="str">
            <v>KD02166-E015</v>
          </cell>
          <cell r="H222">
            <v>2407</v>
          </cell>
          <cell r="I222" t="str">
            <v>ＦＤＴＰ</v>
          </cell>
          <cell r="J222" t="str">
            <v>1</v>
          </cell>
          <cell r="K222" t="str">
            <v>X</v>
          </cell>
          <cell r="L222">
            <v>50</v>
          </cell>
          <cell r="M222">
            <v>9999</v>
          </cell>
          <cell r="N222">
            <v>39371</v>
          </cell>
          <cell r="O222">
            <v>58440</v>
          </cell>
          <cell r="P222">
            <v>1</v>
          </cell>
          <cell r="Q222" t="str">
            <v>下限値</v>
          </cell>
          <cell r="S222">
            <v>722.53</v>
          </cell>
          <cell r="AC222">
            <v>0</v>
          </cell>
        </row>
        <row r="223">
          <cell r="A223" t="str">
            <v>○KD02166-E030</v>
          </cell>
          <cell r="B223" t="str">
            <v>○</v>
          </cell>
          <cell r="C223" t="str">
            <v>1:コストマスタ</v>
          </cell>
          <cell r="E223" t="str">
            <v>KD02166-E030</v>
          </cell>
          <cell r="H223">
            <v>2407</v>
          </cell>
          <cell r="I223" t="str">
            <v>ＦＤＴＰ</v>
          </cell>
          <cell r="J223" t="str">
            <v>1</v>
          </cell>
          <cell r="K223" t="str">
            <v>X</v>
          </cell>
          <cell r="L223">
            <v>50</v>
          </cell>
          <cell r="M223">
            <v>9999</v>
          </cell>
          <cell r="N223">
            <v>39371</v>
          </cell>
          <cell r="O223">
            <v>58440</v>
          </cell>
          <cell r="P223">
            <v>1</v>
          </cell>
          <cell r="Q223" t="str">
            <v>下限値</v>
          </cell>
          <cell r="S223">
            <v>374.3</v>
          </cell>
          <cell r="AC223">
            <v>0</v>
          </cell>
        </row>
        <row r="224">
          <cell r="A224" t="str">
            <v>○KD02166-E040</v>
          </cell>
          <cell r="B224" t="str">
            <v>○</v>
          </cell>
          <cell r="C224" t="str">
            <v>1:コストマスタ</v>
          </cell>
          <cell r="E224" t="str">
            <v>KD02166-E040</v>
          </cell>
          <cell r="H224">
            <v>2407</v>
          </cell>
          <cell r="I224" t="str">
            <v>ＦＤＴＰ</v>
          </cell>
          <cell r="J224" t="str">
            <v>1</v>
          </cell>
          <cell r="K224" t="str">
            <v>X</v>
          </cell>
          <cell r="L224">
            <v>50</v>
          </cell>
          <cell r="M224">
            <v>9999</v>
          </cell>
          <cell r="N224">
            <v>39371</v>
          </cell>
          <cell r="O224">
            <v>58440</v>
          </cell>
          <cell r="P224">
            <v>1</v>
          </cell>
          <cell r="Q224" t="str">
            <v>下限値</v>
          </cell>
          <cell r="S224">
            <v>385.31</v>
          </cell>
          <cell r="AC224">
            <v>0</v>
          </cell>
        </row>
        <row r="225">
          <cell r="A225" t="str">
            <v>KD02166-E040</v>
          </cell>
          <cell r="C225" t="str">
            <v>1:コストマスタ</v>
          </cell>
          <cell r="E225" t="str">
            <v>KD02166-E040</v>
          </cell>
          <cell r="H225">
            <v>2133</v>
          </cell>
          <cell r="I225" t="str">
            <v>カイシン工業</v>
          </cell>
          <cell r="J225" t="str">
            <v>0</v>
          </cell>
          <cell r="K225" t="str">
            <v>M</v>
          </cell>
          <cell r="L225">
            <v>1</v>
          </cell>
          <cell r="M225">
            <v>199</v>
          </cell>
          <cell r="N225">
            <v>20000000</v>
          </cell>
          <cell r="O225">
            <v>58440</v>
          </cell>
          <cell r="P225">
            <v>1</v>
          </cell>
          <cell r="Q225" t="str">
            <v>下限値</v>
          </cell>
          <cell r="S225">
            <v>2252</v>
          </cell>
          <cell r="AC225">
            <v>0</v>
          </cell>
        </row>
        <row r="226">
          <cell r="A226" t="str">
            <v>KD02166-E040</v>
          </cell>
          <cell r="C226" t="str">
            <v>1:コストマスタ</v>
          </cell>
          <cell r="E226" t="str">
            <v>KD02166-E040</v>
          </cell>
          <cell r="H226">
            <v>2133</v>
          </cell>
          <cell r="I226" t="str">
            <v>カイシン工業</v>
          </cell>
          <cell r="J226" t="str">
            <v>0</v>
          </cell>
          <cell r="K226" t="str">
            <v>X</v>
          </cell>
          <cell r="L226">
            <v>1</v>
          </cell>
          <cell r="M226">
            <v>399</v>
          </cell>
          <cell r="N226">
            <v>20000000</v>
          </cell>
          <cell r="O226">
            <v>58440</v>
          </cell>
          <cell r="P226">
            <v>1</v>
          </cell>
          <cell r="Q226" t="str">
            <v>下限値</v>
          </cell>
          <cell r="R226">
            <v>1</v>
          </cell>
          <cell r="S226">
            <v>543</v>
          </cell>
          <cell r="T226">
            <v>50</v>
          </cell>
          <cell r="U226">
            <v>420</v>
          </cell>
          <cell r="V226">
            <v>100</v>
          </cell>
          <cell r="W226">
            <v>300</v>
          </cell>
          <cell r="AB226">
            <v>399</v>
          </cell>
          <cell r="AC226">
            <v>0</v>
          </cell>
        </row>
        <row r="227">
          <cell r="A227" t="str">
            <v>○KD02166-E047</v>
          </cell>
          <cell r="B227" t="str">
            <v>○</v>
          </cell>
          <cell r="C227" t="str">
            <v>1:コストマスタ</v>
          </cell>
          <cell r="E227" t="str">
            <v>KD02166-E047</v>
          </cell>
          <cell r="H227">
            <v>2407</v>
          </cell>
          <cell r="I227" t="str">
            <v>ＦＤＴＰ</v>
          </cell>
          <cell r="J227" t="str">
            <v>1</v>
          </cell>
          <cell r="K227" t="str">
            <v>X</v>
          </cell>
          <cell r="L227">
            <v>50</v>
          </cell>
          <cell r="M227">
            <v>9999</v>
          </cell>
          <cell r="N227">
            <v>39371</v>
          </cell>
          <cell r="O227">
            <v>58440</v>
          </cell>
          <cell r="P227">
            <v>1</v>
          </cell>
          <cell r="Q227" t="str">
            <v>下限値</v>
          </cell>
          <cell r="S227">
            <v>237.36</v>
          </cell>
          <cell r="AC227">
            <v>0</v>
          </cell>
        </row>
        <row r="228">
          <cell r="A228" t="str">
            <v>○KD02166-E124</v>
          </cell>
          <cell r="B228" t="str">
            <v>○</v>
          </cell>
          <cell r="C228" t="str">
            <v>1:コストマスタ</v>
          </cell>
          <cell r="E228" t="str">
            <v>KD02166-E124</v>
          </cell>
          <cell r="H228">
            <v>2407</v>
          </cell>
          <cell r="I228" t="str">
            <v>ＦＤＴＰ</v>
          </cell>
          <cell r="J228" t="str">
            <v>1</v>
          </cell>
          <cell r="K228" t="str">
            <v>X</v>
          </cell>
          <cell r="L228">
            <v>50</v>
          </cell>
          <cell r="M228">
            <v>9999</v>
          </cell>
          <cell r="N228">
            <v>39371</v>
          </cell>
          <cell r="O228">
            <v>58440</v>
          </cell>
          <cell r="P228">
            <v>1</v>
          </cell>
          <cell r="Q228" t="str">
            <v>下限値</v>
          </cell>
          <cell r="S228">
            <v>189.54</v>
          </cell>
          <cell r="AC228">
            <v>0</v>
          </cell>
        </row>
        <row r="229">
          <cell r="A229" t="str">
            <v>KD02166-E124</v>
          </cell>
          <cell r="C229" t="str">
            <v>1:コストマスタ</v>
          </cell>
          <cell r="E229" t="str">
            <v>KD02166-E124</v>
          </cell>
          <cell r="H229">
            <v>2133</v>
          </cell>
          <cell r="I229" t="str">
            <v>カイシン工業</v>
          </cell>
          <cell r="J229" t="str">
            <v>0</v>
          </cell>
          <cell r="K229" t="str">
            <v>X</v>
          </cell>
          <cell r="L229">
            <v>1</v>
          </cell>
          <cell r="M229">
            <v>399</v>
          </cell>
          <cell r="N229">
            <v>20000000</v>
          </cell>
          <cell r="O229">
            <v>58440</v>
          </cell>
          <cell r="P229">
            <v>1</v>
          </cell>
          <cell r="Q229" t="str">
            <v>下限値</v>
          </cell>
          <cell r="R229">
            <v>1</v>
          </cell>
          <cell r="S229">
            <v>597</v>
          </cell>
          <cell r="T229">
            <v>50</v>
          </cell>
          <cell r="U229">
            <v>495</v>
          </cell>
          <cell r="V229">
            <v>100</v>
          </cell>
          <cell r="W229">
            <v>400</v>
          </cell>
          <cell r="AB229">
            <v>399</v>
          </cell>
          <cell r="AC229">
            <v>0</v>
          </cell>
        </row>
        <row r="230">
          <cell r="A230" t="str">
            <v>○KD02166-E125</v>
          </cell>
          <cell r="B230" t="str">
            <v>○</v>
          </cell>
          <cell r="C230" t="str">
            <v>1:コストマスタ</v>
          </cell>
          <cell r="E230" t="str">
            <v>KD02166-E125</v>
          </cell>
          <cell r="H230">
            <v>2407</v>
          </cell>
          <cell r="I230" t="str">
            <v>ＦＤＴＰ</v>
          </cell>
          <cell r="J230" t="str">
            <v>1</v>
          </cell>
          <cell r="K230" t="str">
            <v>X</v>
          </cell>
          <cell r="L230">
            <v>50</v>
          </cell>
          <cell r="M230">
            <v>9999</v>
          </cell>
          <cell r="N230">
            <v>39371</v>
          </cell>
          <cell r="O230">
            <v>58440</v>
          </cell>
          <cell r="P230">
            <v>1</v>
          </cell>
          <cell r="Q230" t="str">
            <v>下限値</v>
          </cell>
          <cell r="S230">
            <v>207.18</v>
          </cell>
          <cell r="AC230">
            <v>0</v>
          </cell>
        </row>
        <row r="231">
          <cell r="A231" t="str">
            <v>KD02166-E125</v>
          </cell>
          <cell r="C231" t="str">
            <v>1:コストマスタ</v>
          </cell>
          <cell r="E231" t="str">
            <v>KD02166-E125</v>
          </cell>
          <cell r="H231">
            <v>2133</v>
          </cell>
          <cell r="I231" t="str">
            <v>カイシン工業</v>
          </cell>
          <cell r="J231" t="str">
            <v>0</v>
          </cell>
          <cell r="K231" t="str">
            <v>X</v>
          </cell>
          <cell r="L231">
            <v>1</v>
          </cell>
          <cell r="M231">
            <v>399</v>
          </cell>
          <cell r="N231">
            <v>20000000</v>
          </cell>
          <cell r="O231">
            <v>58440</v>
          </cell>
          <cell r="P231">
            <v>1</v>
          </cell>
          <cell r="Q231" t="str">
            <v>下限値</v>
          </cell>
          <cell r="R231">
            <v>1</v>
          </cell>
          <cell r="S231">
            <v>597</v>
          </cell>
          <cell r="T231">
            <v>50</v>
          </cell>
          <cell r="U231">
            <v>495</v>
          </cell>
          <cell r="V231">
            <v>100</v>
          </cell>
          <cell r="W231">
            <v>400</v>
          </cell>
          <cell r="AB231">
            <v>399</v>
          </cell>
          <cell r="AC231">
            <v>0</v>
          </cell>
        </row>
        <row r="232">
          <cell r="A232" t="str">
            <v>○KD02166-E134</v>
          </cell>
          <cell r="B232" t="str">
            <v>○</v>
          </cell>
          <cell r="C232" t="str">
            <v>1:コストマスタ</v>
          </cell>
          <cell r="E232" t="str">
            <v>KD02166-E134</v>
          </cell>
          <cell r="H232">
            <v>470</v>
          </cell>
          <cell r="I232" t="str">
            <v>東和製作所</v>
          </cell>
          <cell r="J232" t="str">
            <v>1</v>
          </cell>
          <cell r="K232" t="str">
            <v>X</v>
          </cell>
          <cell r="L232">
            <v>500</v>
          </cell>
          <cell r="M232">
            <v>5000</v>
          </cell>
          <cell r="N232">
            <v>38827</v>
          </cell>
          <cell r="O232">
            <v>58440</v>
          </cell>
          <cell r="P232">
            <v>1</v>
          </cell>
          <cell r="Q232" t="str">
            <v>下限値</v>
          </cell>
          <cell r="R232">
            <v>500</v>
          </cell>
          <cell r="S232">
            <v>195</v>
          </cell>
          <cell r="T232">
            <v>1000</v>
          </cell>
          <cell r="U232">
            <v>165</v>
          </cell>
          <cell r="AB232">
            <v>5000</v>
          </cell>
          <cell r="AC232">
            <v>0</v>
          </cell>
        </row>
        <row r="233">
          <cell r="A233" t="str">
            <v>○KD02166-E150</v>
          </cell>
          <cell r="B233" t="str">
            <v>○</v>
          </cell>
          <cell r="C233" t="str">
            <v>1:コストマスタ</v>
          </cell>
          <cell r="E233" t="str">
            <v>KD02166-E150</v>
          </cell>
          <cell r="H233">
            <v>1543</v>
          </cell>
          <cell r="I233" t="str">
            <v>伊鈴製作所</v>
          </cell>
          <cell r="J233" t="str">
            <v>1</v>
          </cell>
          <cell r="K233" t="str">
            <v>M</v>
          </cell>
          <cell r="L233">
            <v>1</v>
          </cell>
          <cell r="M233">
            <v>499</v>
          </cell>
          <cell r="N233">
            <v>20000000</v>
          </cell>
          <cell r="O233">
            <v>58440</v>
          </cell>
          <cell r="P233">
            <v>1</v>
          </cell>
          <cell r="Q233" t="str">
            <v>下限値</v>
          </cell>
          <cell r="R233">
            <v>1</v>
          </cell>
          <cell r="S233">
            <v>356</v>
          </cell>
          <cell r="T233">
            <v>100</v>
          </cell>
          <cell r="U233">
            <v>259</v>
          </cell>
          <cell r="V233">
            <v>300</v>
          </cell>
          <cell r="W233">
            <v>231</v>
          </cell>
          <cell r="AB233">
            <v>499</v>
          </cell>
          <cell r="AC233">
            <v>0</v>
          </cell>
        </row>
        <row r="234">
          <cell r="A234" t="str">
            <v>KD02166-E150</v>
          </cell>
          <cell r="C234" t="str">
            <v>1:コストマスタ</v>
          </cell>
          <cell r="E234" t="str">
            <v>KD02166-E150</v>
          </cell>
          <cell r="H234">
            <v>2407</v>
          </cell>
          <cell r="I234" t="str">
            <v>ＦＤＴＰ</v>
          </cell>
          <cell r="J234" t="str">
            <v>1</v>
          </cell>
          <cell r="K234" t="str">
            <v>X</v>
          </cell>
          <cell r="L234">
            <v>50</v>
          </cell>
          <cell r="M234">
            <v>9999</v>
          </cell>
          <cell r="N234">
            <v>39371</v>
          </cell>
          <cell r="O234">
            <v>58440</v>
          </cell>
          <cell r="P234">
            <v>1</v>
          </cell>
          <cell r="Q234" t="str">
            <v>下限値</v>
          </cell>
          <cell r="S234">
            <v>642.11</v>
          </cell>
          <cell r="AC234">
            <v>0</v>
          </cell>
        </row>
        <row r="235">
          <cell r="A235" t="str">
            <v>○KD02166-E155</v>
          </cell>
          <cell r="B235" t="str">
            <v>○</v>
          </cell>
          <cell r="C235" t="str">
            <v>1:コストマスタ</v>
          </cell>
          <cell r="E235" t="str">
            <v>KD02166-E155</v>
          </cell>
          <cell r="H235">
            <v>2039</v>
          </cell>
          <cell r="I235" t="str">
            <v>熊谷</v>
          </cell>
          <cell r="J235" t="str">
            <v>0</v>
          </cell>
          <cell r="K235" t="str">
            <v>M</v>
          </cell>
          <cell r="L235">
            <v>1</v>
          </cell>
          <cell r="M235">
            <v>1000</v>
          </cell>
          <cell r="N235">
            <v>20000000</v>
          </cell>
          <cell r="O235">
            <v>58440</v>
          </cell>
          <cell r="P235">
            <v>1</v>
          </cell>
          <cell r="Q235" t="str">
            <v>下限値</v>
          </cell>
          <cell r="R235">
            <v>1</v>
          </cell>
          <cell r="S235">
            <v>408</v>
          </cell>
          <cell r="T235">
            <v>101</v>
          </cell>
          <cell r="U235">
            <v>344</v>
          </cell>
          <cell r="V235">
            <v>301</v>
          </cell>
          <cell r="W235">
            <v>336</v>
          </cell>
          <cell r="X235">
            <v>501</v>
          </cell>
          <cell r="Y235">
            <v>333</v>
          </cell>
          <cell r="AB235">
            <v>1000</v>
          </cell>
          <cell r="AC235">
            <v>0</v>
          </cell>
        </row>
        <row r="236">
          <cell r="A236" t="str">
            <v>○KD02166-E158</v>
          </cell>
          <cell r="B236" t="str">
            <v>○</v>
          </cell>
          <cell r="C236" t="str">
            <v>1:コストマスタ</v>
          </cell>
          <cell r="E236" t="str">
            <v>KD02166-E158</v>
          </cell>
          <cell r="H236">
            <v>2039</v>
          </cell>
          <cell r="I236" t="str">
            <v>熊谷</v>
          </cell>
          <cell r="J236" t="str">
            <v>0</v>
          </cell>
          <cell r="K236" t="str">
            <v>M</v>
          </cell>
          <cell r="L236">
            <v>1</v>
          </cell>
          <cell r="M236">
            <v>1000</v>
          </cell>
          <cell r="N236">
            <v>20000000</v>
          </cell>
          <cell r="O236">
            <v>58440</v>
          </cell>
          <cell r="P236">
            <v>1</v>
          </cell>
          <cell r="Q236" t="str">
            <v>下限値</v>
          </cell>
          <cell r="R236">
            <v>1</v>
          </cell>
          <cell r="S236">
            <v>466</v>
          </cell>
          <cell r="T236">
            <v>101</v>
          </cell>
          <cell r="U236">
            <v>402</v>
          </cell>
          <cell r="V236">
            <v>301</v>
          </cell>
          <cell r="W236">
            <v>390</v>
          </cell>
          <cell r="X236">
            <v>501</v>
          </cell>
          <cell r="Y236">
            <v>386</v>
          </cell>
          <cell r="AB236">
            <v>1000</v>
          </cell>
          <cell r="AC236">
            <v>0</v>
          </cell>
        </row>
        <row r="237">
          <cell r="A237" t="str">
            <v>○KD02166-E161</v>
          </cell>
          <cell r="B237" t="str">
            <v>○</v>
          </cell>
          <cell r="C237" t="str">
            <v>1:コストマスタ</v>
          </cell>
          <cell r="E237" t="str">
            <v>KD02166-E161</v>
          </cell>
          <cell r="H237">
            <v>2407</v>
          </cell>
          <cell r="I237" t="str">
            <v>ＦＤＴＰ</v>
          </cell>
          <cell r="J237" t="str">
            <v>1</v>
          </cell>
          <cell r="K237" t="str">
            <v>X</v>
          </cell>
          <cell r="L237">
            <v>50</v>
          </cell>
          <cell r="M237">
            <v>9999</v>
          </cell>
          <cell r="N237">
            <v>39434</v>
          </cell>
          <cell r="O237">
            <v>58440</v>
          </cell>
          <cell r="P237">
            <v>1</v>
          </cell>
          <cell r="Q237" t="str">
            <v>下限値</v>
          </cell>
          <cell r="S237">
            <v>32.51</v>
          </cell>
          <cell r="AC237">
            <v>0</v>
          </cell>
        </row>
        <row r="238">
          <cell r="A238" t="str">
            <v>○KD02166-E175</v>
          </cell>
          <cell r="B238" t="str">
            <v>○</v>
          </cell>
          <cell r="C238" t="str">
            <v>1:コストマスタ</v>
          </cell>
          <cell r="E238" t="str">
            <v>KD02166-E175</v>
          </cell>
          <cell r="H238">
            <v>2407</v>
          </cell>
          <cell r="I238" t="str">
            <v>ＦＤＴＰ</v>
          </cell>
          <cell r="J238" t="str">
            <v>1</v>
          </cell>
          <cell r="K238" t="str">
            <v>X</v>
          </cell>
          <cell r="L238">
            <v>50</v>
          </cell>
          <cell r="M238">
            <v>9999</v>
          </cell>
          <cell r="N238">
            <v>39371</v>
          </cell>
          <cell r="O238">
            <v>58440</v>
          </cell>
          <cell r="P238">
            <v>1</v>
          </cell>
          <cell r="Q238" t="str">
            <v>下限値</v>
          </cell>
          <cell r="S238">
            <v>327.14999999999998</v>
          </cell>
          <cell r="AC238">
            <v>0</v>
          </cell>
        </row>
        <row r="239">
          <cell r="A239" t="str">
            <v>KD02166-E175</v>
          </cell>
          <cell r="C239" t="str">
            <v>1:コストマスタ</v>
          </cell>
          <cell r="E239" t="str">
            <v>KD02166-E175</v>
          </cell>
          <cell r="H239">
            <v>2039</v>
          </cell>
          <cell r="I239" t="str">
            <v>熊谷</v>
          </cell>
          <cell r="J239" t="str">
            <v>0</v>
          </cell>
          <cell r="K239" t="str">
            <v>M</v>
          </cell>
          <cell r="L239">
            <v>1</v>
          </cell>
          <cell r="M239">
            <v>999</v>
          </cell>
          <cell r="N239">
            <v>20000000</v>
          </cell>
          <cell r="O239">
            <v>58440</v>
          </cell>
          <cell r="P239">
            <v>1</v>
          </cell>
          <cell r="Q239" t="str">
            <v>下限値</v>
          </cell>
          <cell r="R239">
            <v>1</v>
          </cell>
          <cell r="S239">
            <v>830</v>
          </cell>
          <cell r="T239">
            <v>101</v>
          </cell>
          <cell r="U239">
            <v>660</v>
          </cell>
          <cell r="V239">
            <v>301</v>
          </cell>
          <cell r="W239">
            <v>615</v>
          </cell>
          <cell r="X239">
            <v>501</v>
          </cell>
          <cell r="Y239">
            <v>590</v>
          </cell>
          <cell r="AB239">
            <v>999</v>
          </cell>
          <cell r="AC239">
            <v>0</v>
          </cell>
        </row>
        <row r="240">
          <cell r="A240" t="str">
            <v>KD02166-E175</v>
          </cell>
          <cell r="C240" t="str">
            <v>1:コストマスタ</v>
          </cell>
          <cell r="E240" t="str">
            <v>KD02166-E175</v>
          </cell>
          <cell r="H240">
            <v>2039</v>
          </cell>
          <cell r="I240" t="str">
            <v>熊谷</v>
          </cell>
          <cell r="J240" t="str">
            <v>0</v>
          </cell>
          <cell r="K240" t="str">
            <v>X</v>
          </cell>
          <cell r="L240">
            <v>0</v>
          </cell>
          <cell r="M240">
            <v>0</v>
          </cell>
          <cell r="N240">
            <v>38786</v>
          </cell>
          <cell r="O240">
            <v>58440</v>
          </cell>
          <cell r="P240">
            <v>1</v>
          </cell>
          <cell r="Q240" t="str">
            <v>下限値</v>
          </cell>
          <cell r="S240">
            <v>830</v>
          </cell>
          <cell r="AC240">
            <v>0</v>
          </cell>
        </row>
        <row r="241">
          <cell r="A241" t="str">
            <v>○KD02166-E183</v>
          </cell>
          <cell r="B241" t="str">
            <v>○</v>
          </cell>
          <cell r="C241" t="str">
            <v>1:コストマスタ</v>
          </cell>
          <cell r="E241" t="str">
            <v>KD02166-E183</v>
          </cell>
          <cell r="H241">
            <v>2407</v>
          </cell>
          <cell r="I241" t="str">
            <v>ＦＤＴＰ</v>
          </cell>
          <cell r="J241" t="str">
            <v>1</v>
          </cell>
          <cell r="K241" t="str">
            <v>X</v>
          </cell>
          <cell r="L241">
            <v>50</v>
          </cell>
          <cell r="M241">
            <v>9999</v>
          </cell>
          <cell r="N241">
            <v>39371</v>
          </cell>
          <cell r="O241">
            <v>58440</v>
          </cell>
          <cell r="P241">
            <v>1</v>
          </cell>
          <cell r="Q241" t="str">
            <v>下限値</v>
          </cell>
          <cell r="S241">
            <v>65.19</v>
          </cell>
          <cell r="AC241">
            <v>0</v>
          </cell>
        </row>
        <row r="242">
          <cell r="A242" t="str">
            <v>○KD02166-E190</v>
          </cell>
          <cell r="B242" t="str">
            <v>○</v>
          </cell>
          <cell r="C242" t="str">
            <v>1:コストマスタ</v>
          </cell>
          <cell r="E242" t="str">
            <v>KD02166-E190</v>
          </cell>
          <cell r="H242">
            <v>2407</v>
          </cell>
          <cell r="I242" t="str">
            <v>ＦＤＴＰ</v>
          </cell>
          <cell r="J242" t="str">
            <v>1</v>
          </cell>
          <cell r="K242" t="str">
            <v>X</v>
          </cell>
          <cell r="L242">
            <v>50</v>
          </cell>
          <cell r="M242">
            <v>9999</v>
          </cell>
          <cell r="N242">
            <v>39380</v>
          </cell>
          <cell r="O242">
            <v>58440</v>
          </cell>
          <cell r="P242">
            <v>1</v>
          </cell>
          <cell r="Q242" t="str">
            <v>下限値</v>
          </cell>
          <cell r="S242">
            <v>209.3</v>
          </cell>
          <cell r="AC242">
            <v>0</v>
          </cell>
        </row>
        <row r="243">
          <cell r="A243" t="str">
            <v>○KD02166-E201</v>
          </cell>
          <cell r="B243" t="str">
            <v>○</v>
          </cell>
          <cell r="C243" t="str">
            <v>1:コストマスタ</v>
          </cell>
          <cell r="E243" t="str">
            <v>KD02166-E201</v>
          </cell>
          <cell r="H243">
            <v>2407</v>
          </cell>
          <cell r="I243" t="str">
            <v>ＦＤＴＰ</v>
          </cell>
          <cell r="J243" t="str">
            <v>1</v>
          </cell>
          <cell r="K243" t="str">
            <v>X</v>
          </cell>
          <cell r="L243">
            <v>50</v>
          </cell>
          <cell r="M243">
            <v>9999</v>
          </cell>
          <cell r="N243">
            <v>39371</v>
          </cell>
          <cell r="O243">
            <v>58440</v>
          </cell>
          <cell r="P243">
            <v>1</v>
          </cell>
          <cell r="Q243" t="str">
            <v>下限値</v>
          </cell>
          <cell r="S243">
            <v>799.46</v>
          </cell>
          <cell r="AC243">
            <v>0</v>
          </cell>
        </row>
        <row r="244">
          <cell r="A244" t="str">
            <v>○KD02166-E211</v>
          </cell>
          <cell r="B244" t="str">
            <v>○</v>
          </cell>
          <cell r="C244" t="str">
            <v>1:コストマスタ</v>
          </cell>
          <cell r="E244" t="str">
            <v>KD02166-E211</v>
          </cell>
          <cell r="H244">
            <v>2407</v>
          </cell>
          <cell r="I244" t="str">
            <v>ＦＤＴＰ</v>
          </cell>
          <cell r="J244" t="str">
            <v>1</v>
          </cell>
          <cell r="K244" t="str">
            <v>X</v>
          </cell>
          <cell r="L244">
            <v>50</v>
          </cell>
          <cell r="M244">
            <v>9999</v>
          </cell>
          <cell r="N244">
            <v>39371</v>
          </cell>
          <cell r="O244">
            <v>58440</v>
          </cell>
          <cell r="P244">
            <v>1</v>
          </cell>
          <cell r="Q244" t="str">
            <v>下限値</v>
          </cell>
          <cell r="S244">
            <v>84.71</v>
          </cell>
          <cell r="AC244">
            <v>0</v>
          </cell>
        </row>
        <row r="245">
          <cell r="A245" t="str">
            <v>○KD02166-E213</v>
          </cell>
          <cell r="B245" t="str">
            <v>○</v>
          </cell>
          <cell r="C245" t="str">
            <v>1:コストマスタ</v>
          </cell>
          <cell r="E245" t="str">
            <v>KD02166-E213</v>
          </cell>
          <cell r="H245">
            <v>2407</v>
          </cell>
          <cell r="I245" t="str">
            <v>ＦＤＴＰ</v>
          </cell>
          <cell r="J245" t="str">
            <v>1</v>
          </cell>
          <cell r="K245" t="str">
            <v>X</v>
          </cell>
          <cell r="L245">
            <v>50</v>
          </cell>
          <cell r="M245">
            <v>9999</v>
          </cell>
          <cell r="N245">
            <v>39371</v>
          </cell>
          <cell r="O245">
            <v>58440</v>
          </cell>
          <cell r="P245">
            <v>1</v>
          </cell>
          <cell r="Q245" t="str">
            <v>下限値</v>
          </cell>
          <cell r="S245">
            <v>97.88</v>
          </cell>
          <cell r="AC245">
            <v>0</v>
          </cell>
        </row>
        <row r="246">
          <cell r="A246" t="str">
            <v>○KD02166-E215</v>
          </cell>
          <cell r="B246" t="str">
            <v>○</v>
          </cell>
          <cell r="C246" t="str">
            <v>1:コストマスタ</v>
          </cell>
          <cell r="E246" t="str">
            <v>KD02166-E215</v>
          </cell>
          <cell r="H246">
            <v>2407</v>
          </cell>
          <cell r="I246" t="str">
            <v>ＦＤＴＰ</v>
          </cell>
          <cell r="J246" t="str">
            <v>1</v>
          </cell>
          <cell r="K246" t="str">
            <v>X</v>
          </cell>
          <cell r="L246">
            <v>50</v>
          </cell>
          <cell r="M246">
            <v>9999</v>
          </cell>
          <cell r="N246">
            <v>39371</v>
          </cell>
          <cell r="O246">
            <v>58440</v>
          </cell>
          <cell r="P246">
            <v>1</v>
          </cell>
          <cell r="Q246" t="str">
            <v>下限値</v>
          </cell>
          <cell r="S246">
            <v>84.71</v>
          </cell>
          <cell r="AC246">
            <v>0</v>
          </cell>
        </row>
        <row r="247">
          <cell r="A247" t="str">
            <v>○KD02166-E217</v>
          </cell>
          <cell r="B247" t="str">
            <v>○</v>
          </cell>
          <cell r="C247" t="str">
            <v>1:コストマスタ</v>
          </cell>
          <cell r="E247" t="str">
            <v>KD02166-E217</v>
          </cell>
          <cell r="H247">
            <v>2407</v>
          </cell>
          <cell r="I247" t="str">
            <v>ＦＤＴＰ</v>
          </cell>
          <cell r="J247" t="str">
            <v>1</v>
          </cell>
          <cell r="K247" t="str">
            <v>X</v>
          </cell>
          <cell r="L247">
            <v>50</v>
          </cell>
          <cell r="M247">
            <v>9999</v>
          </cell>
          <cell r="N247">
            <v>39371</v>
          </cell>
          <cell r="O247">
            <v>58440</v>
          </cell>
          <cell r="P247">
            <v>1</v>
          </cell>
          <cell r="Q247" t="str">
            <v>下限値</v>
          </cell>
          <cell r="S247">
            <v>97.88</v>
          </cell>
          <cell r="AC247">
            <v>0</v>
          </cell>
        </row>
        <row r="248">
          <cell r="A248" t="str">
            <v>○KD02166-E220</v>
          </cell>
          <cell r="B248" t="str">
            <v>○</v>
          </cell>
          <cell r="C248" t="str">
            <v>1:コストマスタ</v>
          </cell>
          <cell r="E248" t="str">
            <v>KD02166-E220</v>
          </cell>
          <cell r="H248">
            <v>2407</v>
          </cell>
          <cell r="I248" t="str">
            <v>ＦＤＴＰ</v>
          </cell>
          <cell r="J248" t="str">
            <v>1</v>
          </cell>
          <cell r="K248" t="str">
            <v>X</v>
          </cell>
          <cell r="L248">
            <v>50</v>
          </cell>
          <cell r="M248">
            <v>9999</v>
          </cell>
          <cell r="N248">
            <v>39428</v>
          </cell>
          <cell r="O248">
            <v>58440</v>
          </cell>
          <cell r="P248">
            <v>1</v>
          </cell>
          <cell r="Q248" t="str">
            <v>下限値</v>
          </cell>
          <cell r="S248">
            <v>349.88</v>
          </cell>
          <cell r="AC248">
            <v>0</v>
          </cell>
        </row>
        <row r="249">
          <cell r="A249" t="str">
            <v>KD02166-E220</v>
          </cell>
          <cell r="C249" t="str">
            <v>1:コストマスタ</v>
          </cell>
          <cell r="E249" t="str">
            <v>KD02166-E220</v>
          </cell>
          <cell r="H249">
            <v>2407</v>
          </cell>
          <cell r="I249" t="str">
            <v>ＦＤＴＰ</v>
          </cell>
          <cell r="J249" t="str">
            <v>0</v>
          </cell>
          <cell r="K249" t="str">
            <v>M</v>
          </cell>
          <cell r="L249">
            <v>50</v>
          </cell>
          <cell r="M249">
            <v>9999</v>
          </cell>
          <cell r="N249">
            <v>39371</v>
          </cell>
          <cell r="O249">
            <v>58440</v>
          </cell>
          <cell r="P249">
            <v>1</v>
          </cell>
          <cell r="Q249" t="str">
            <v>下限値</v>
          </cell>
          <cell r="S249">
            <v>349.88</v>
          </cell>
          <cell r="AC249">
            <v>0</v>
          </cell>
        </row>
        <row r="250">
          <cell r="A250" t="str">
            <v>○KD02166-E225</v>
          </cell>
          <cell r="B250" t="str">
            <v>○</v>
          </cell>
          <cell r="C250" t="str">
            <v>1:コストマスタ</v>
          </cell>
          <cell r="E250" t="str">
            <v>KD02166-E225</v>
          </cell>
          <cell r="H250">
            <v>2407</v>
          </cell>
          <cell r="I250" t="str">
            <v>ＦＤＴＰ</v>
          </cell>
          <cell r="J250" t="str">
            <v>1</v>
          </cell>
          <cell r="K250" t="str">
            <v>X</v>
          </cell>
          <cell r="L250">
            <v>50</v>
          </cell>
          <cell r="M250">
            <v>9999</v>
          </cell>
          <cell r="N250">
            <v>39371</v>
          </cell>
          <cell r="O250">
            <v>58440</v>
          </cell>
          <cell r="P250">
            <v>1</v>
          </cell>
          <cell r="Q250" t="str">
            <v>下限値</v>
          </cell>
          <cell r="S250">
            <v>187.76</v>
          </cell>
          <cell r="AC250">
            <v>0</v>
          </cell>
        </row>
        <row r="251">
          <cell r="A251" t="str">
            <v>KD02166-E225</v>
          </cell>
          <cell r="C251" t="str">
            <v>1:コストマスタ</v>
          </cell>
          <cell r="E251" t="str">
            <v>KD02166-E225</v>
          </cell>
          <cell r="H251">
            <v>152</v>
          </cell>
          <cell r="I251" t="str">
            <v>川島工業</v>
          </cell>
          <cell r="J251" t="str">
            <v>0</v>
          </cell>
          <cell r="K251" t="str">
            <v>X</v>
          </cell>
          <cell r="L251">
            <v>1</v>
          </cell>
          <cell r="M251">
            <v>499</v>
          </cell>
          <cell r="N251">
            <v>20000000</v>
          </cell>
          <cell r="O251">
            <v>58440</v>
          </cell>
          <cell r="P251">
            <v>1</v>
          </cell>
          <cell r="Q251" t="str">
            <v>下限値</v>
          </cell>
          <cell r="R251">
            <v>1</v>
          </cell>
          <cell r="S251">
            <v>5000</v>
          </cell>
          <cell r="T251">
            <v>50</v>
          </cell>
          <cell r="U251">
            <v>4500</v>
          </cell>
          <cell r="V251">
            <v>100</v>
          </cell>
          <cell r="W251">
            <v>4000</v>
          </cell>
          <cell r="X251">
            <v>300</v>
          </cell>
          <cell r="Y251">
            <v>2800</v>
          </cell>
          <cell r="AB251">
            <v>499</v>
          </cell>
          <cell r="AC251">
            <v>0</v>
          </cell>
        </row>
        <row r="252">
          <cell r="A252" t="str">
            <v>○KD02166-E260</v>
          </cell>
          <cell r="B252" t="str">
            <v>○</v>
          </cell>
          <cell r="C252" t="str">
            <v>1:コストマスタ</v>
          </cell>
          <cell r="E252" t="str">
            <v>KD02166-E260</v>
          </cell>
          <cell r="H252">
            <v>2407</v>
          </cell>
          <cell r="I252" t="str">
            <v>ＦＤＴＰ</v>
          </cell>
          <cell r="J252" t="str">
            <v>1</v>
          </cell>
          <cell r="K252" t="str">
            <v>X</v>
          </cell>
          <cell r="L252">
            <v>50</v>
          </cell>
          <cell r="M252">
            <v>9999</v>
          </cell>
          <cell r="N252">
            <v>39371</v>
          </cell>
          <cell r="O252">
            <v>58440</v>
          </cell>
          <cell r="P252">
            <v>1</v>
          </cell>
          <cell r="Q252" t="str">
            <v>下限値</v>
          </cell>
          <cell r="S252">
            <v>101</v>
          </cell>
          <cell r="AC252">
            <v>0</v>
          </cell>
        </row>
        <row r="253">
          <cell r="A253" t="str">
            <v>○KD02166-E301</v>
          </cell>
          <cell r="B253" t="str">
            <v>○</v>
          </cell>
          <cell r="C253" t="str">
            <v>1:コストマスタ</v>
          </cell>
          <cell r="E253" t="str">
            <v>KD02166-E301</v>
          </cell>
          <cell r="H253">
            <v>2407</v>
          </cell>
          <cell r="I253" t="str">
            <v>ＦＤＴＰ</v>
          </cell>
          <cell r="J253" t="str">
            <v>1</v>
          </cell>
          <cell r="K253" t="str">
            <v>X</v>
          </cell>
          <cell r="L253">
            <v>50</v>
          </cell>
          <cell r="M253">
            <v>9999</v>
          </cell>
          <cell r="N253">
            <v>39371</v>
          </cell>
          <cell r="O253">
            <v>58440</v>
          </cell>
          <cell r="P253">
            <v>1</v>
          </cell>
          <cell r="Q253" t="str">
            <v>下限値</v>
          </cell>
          <cell r="S253">
            <v>956.17</v>
          </cell>
          <cell r="AC253">
            <v>0</v>
          </cell>
        </row>
        <row r="254">
          <cell r="A254" t="str">
            <v>○KD02166-E311</v>
          </cell>
          <cell r="B254" t="str">
            <v>○</v>
          </cell>
          <cell r="C254" t="str">
            <v>1:コストマスタ</v>
          </cell>
          <cell r="E254" t="str">
            <v>KD02166-E311</v>
          </cell>
          <cell r="H254">
            <v>2407</v>
          </cell>
          <cell r="I254" t="str">
            <v>ＦＤＴＰ</v>
          </cell>
          <cell r="J254" t="str">
            <v>1</v>
          </cell>
          <cell r="K254" t="str">
            <v>X</v>
          </cell>
          <cell r="L254">
            <v>50</v>
          </cell>
          <cell r="M254">
            <v>9999</v>
          </cell>
          <cell r="N254">
            <v>39371</v>
          </cell>
          <cell r="O254">
            <v>58440</v>
          </cell>
          <cell r="P254">
            <v>1</v>
          </cell>
          <cell r="Q254" t="str">
            <v>下限値</v>
          </cell>
          <cell r="S254">
            <v>95.46</v>
          </cell>
          <cell r="AC254">
            <v>0</v>
          </cell>
        </row>
        <row r="255">
          <cell r="A255" t="str">
            <v>○KD02166-E313</v>
          </cell>
          <cell r="B255" t="str">
            <v>○</v>
          </cell>
          <cell r="C255" t="str">
            <v>1:コストマスタ</v>
          </cell>
          <cell r="E255" t="str">
            <v>KD02166-E313</v>
          </cell>
          <cell r="H255">
            <v>2407</v>
          </cell>
          <cell r="I255" t="str">
            <v>ＦＤＴＰ</v>
          </cell>
          <cell r="J255" t="str">
            <v>1</v>
          </cell>
          <cell r="K255" t="str">
            <v>X</v>
          </cell>
          <cell r="L255">
            <v>50</v>
          </cell>
          <cell r="M255">
            <v>9999</v>
          </cell>
          <cell r="N255">
            <v>39371</v>
          </cell>
          <cell r="O255">
            <v>58440</v>
          </cell>
          <cell r="P255">
            <v>1</v>
          </cell>
          <cell r="Q255" t="str">
            <v>下限値</v>
          </cell>
          <cell r="S255">
            <v>86.39</v>
          </cell>
          <cell r="AC255">
            <v>0</v>
          </cell>
        </row>
        <row r="256">
          <cell r="A256" t="str">
            <v>○KD02166-E315</v>
          </cell>
          <cell r="B256" t="str">
            <v>○</v>
          </cell>
          <cell r="C256" t="str">
            <v>1:コストマスタ</v>
          </cell>
          <cell r="E256" t="str">
            <v>KD02166-E315</v>
          </cell>
          <cell r="H256">
            <v>2407</v>
          </cell>
          <cell r="I256" t="str">
            <v>ＦＤＴＰ</v>
          </cell>
          <cell r="J256" t="str">
            <v>1</v>
          </cell>
          <cell r="K256" t="str">
            <v>X</v>
          </cell>
          <cell r="L256">
            <v>50</v>
          </cell>
          <cell r="M256">
            <v>9999</v>
          </cell>
          <cell r="N256">
            <v>39371</v>
          </cell>
          <cell r="O256">
            <v>58440</v>
          </cell>
          <cell r="P256">
            <v>1</v>
          </cell>
          <cell r="Q256" t="str">
            <v>下限値</v>
          </cell>
          <cell r="S256">
            <v>95.46</v>
          </cell>
          <cell r="AC256">
            <v>0</v>
          </cell>
        </row>
        <row r="257">
          <cell r="A257" t="str">
            <v>○KD02166-E317</v>
          </cell>
          <cell r="B257" t="str">
            <v>○</v>
          </cell>
          <cell r="C257" t="str">
            <v>1:コストマスタ</v>
          </cell>
          <cell r="E257" t="str">
            <v>KD02166-E317</v>
          </cell>
          <cell r="H257">
            <v>2407</v>
          </cell>
          <cell r="I257" t="str">
            <v>ＦＤＴＰ</v>
          </cell>
          <cell r="J257" t="str">
            <v>1</v>
          </cell>
          <cell r="K257" t="str">
            <v>X</v>
          </cell>
          <cell r="L257">
            <v>50</v>
          </cell>
          <cell r="M257">
            <v>9999</v>
          </cell>
          <cell r="N257">
            <v>39371</v>
          </cell>
          <cell r="O257">
            <v>58440</v>
          </cell>
          <cell r="P257">
            <v>1</v>
          </cell>
          <cell r="Q257" t="str">
            <v>下限値</v>
          </cell>
          <cell r="S257">
            <v>86.39</v>
          </cell>
          <cell r="AC257">
            <v>0</v>
          </cell>
        </row>
        <row r="258">
          <cell r="A258" t="str">
            <v>○KD02166-E320</v>
          </cell>
          <cell r="B258" t="str">
            <v>○</v>
          </cell>
          <cell r="C258" t="str">
            <v>1:コストマスタ</v>
          </cell>
          <cell r="E258" t="str">
            <v>KD02166-E320</v>
          </cell>
          <cell r="H258">
            <v>470</v>
          </cell>
          <cell r="I258" t="str">
            <v>東和製作所</v>
          </cell>
          <cell r="J258" t="str">
            <v>1</v>
          </cell>
          <cell r="K258" t="str">
            <v>M</v>
          </cell>
          <cell r="L258">
            <v>1</v>
          </cell>
          <cell r="M258">
            <v>1</v>
          </cell>
          <cell r="N258">
            <v>20000000</v>
          </cell>
          <cell r="O258">
            <v>58440</v>
          </cell>
          <cell r="P258">
            <v>1</v>
          </cell>
          <cell r="Q258" t="str">
            <v>下限値</v>
          </cell>
          <cell r="R258">
            <v>1</v>
          </cell>
          <cell r="S258">
            <v>1287</v>
          </cell>
          <cell r="T258">
            <v>101</v>
          </cell>
          <cell r="U258">
            <v>750</v>
          </cell>
          <cell r="V258">
            <v>301</v>
          </cell>
          <cell r="W258">
            <v>720</v>
          </cell>
          <cell r="X258">
            <v>501</v>
          </cell>
          <cell r="Y258">
            <v>690</v>
          </cell>
          <cell r="AB258">
            <v>1000</v>
          </cell>
          <cell r="AC258">
            <v>0</v>
          </cell>
        </row>
        <row r="259">
          <cell r="A259" t="str">
            <v>KD02166-E320</v>
          </cell>
          <cell r="C259" t="str">
            <v>1:コストマスタ</v>
          </cell>
          <cell r="E259" t="str">
            <v>KD02166-E320</v>
          </cell>
          <cell r="H259">
            <v>2407</v>
          </cell>
          <cell r="I259" t="str">
            <v>ＦＤＴＰ</v>
          </cell>
          <cell r="J259" t="str">
            <v>1</v>
          </cell>
          <cell r="K259" t="str">
            <v>X</v>
          </cell>
          <cell r="L259">
            <v>50</v>
          </cell>
          <cell r="M259">
            <v>9999</v>
          </cell>
          <cell r="N259">
            <v>39371</v>
          </cell>
          <cell r="O259">
            <v>58440</v>
          </cell>
          <cell r="P259">
            <v>1</v>
          </cell>
          <cell r="Q259" t="str">
            <v>下限値</v>
          </cell>
          <cell r="S259">
            <v>618.9</v>
          </cell>
          <cell r="AC259">
            <v>0</v>
          </cell>
        </row>
        <row r="260">
          <cell r="A260" t="str">
            <v>KD02166-E320</v>
          </cell>
          <cell r="C260" t="str">
            <v>1:コストマスタ</v>
          </cell>
          <cell r="E260" t="str">
            <v>KD02166-E320</v>
          </cell>
          <cell r="H260">
            <v>2133</v>
          </cell>
          <cell r="I260" t="str">
            <v>カイシン工業</v>
          </cell>
          <cell r="J260" t="str">
            <v>0</v>
          </cell>
          <cell r="K260" t="str">
            <v>X</v>
          </cell>
          <cell r="L260">
            <v>1</v>
          </cell>
          <cell r="M260">
            <v>9</v>
          </cell>
          <cell r="N260">
            <v>38292</v>
          </cell>
          <cell r="O260">
            <v>58440</v>
          </cell>
          <cell r="P260">
            <v>1</v>
          </cell>
          <cell r="Q260" t="str">
            <v>下限値</v>
          </cell>
          <cell r="R260">
            <v>1</v>
          </cell>
          <cell r="S260">
            <v>35</v>
          </cell>
          <cell r="AB260">
            <v>9</v>
          </cell>
          <cell r="AC260">
            <v>0</v>
          </cell>
        </row>
        <row r="261">
          <cell r="A261" t="str">
            <v>○KD02166-E322</v>
          </cell>
          <cell r="B261" t="str">
            <v>○</v>
          </cell>
          <cell r="C261" t="str">
            <v>1:コストマスタ</v>
          </cell>
          <cell r="E261" t="str">
            <v>KD02166-E322</v>
          </cell>
          <cell r="H261">
            <v>470</v>
          </cell>
          <cell r="I261" t="str">
            <v>東和製作所</v>
          </cell>
          <cell r="J261" t="str">
            <v>1</v>
          </cell>
          <cell r="K261" t="str">
            <v>X</v>
          </cell>
          <cell r="L261">
            <v>500</v>
          </cell>
          <cell r="M261">
            <v>5000</v>
          </cell>
          <cell r="N261">
            <v>38827</v>
          </cell>
          <cell r="O261">
            <v>58440</v>
          </cell>
          <cell r="P261">
            <v>1</v>
          </cell>
          <cell r="Q261" t="str">
            <v>下限値</v>
          </cell>
          <cell r="R261">
            <v>500</v>
          </cell>
          <cell r="S261">
            <v>170</v>
          </cell>
          <cell r="T261">
            <v>1000</v>
          </cell>
          <cell r="U261">
            <v>137</v>
          </cell>
          <cell r="AB261">
            <v>5000</v>
          </cell>
          <cell r="AC261">
            <v>0</v>
          </cell>
        </row>
        <row r="262">
          <cell r="A262" t="str">
            <v>○KD02166-E411</v>
          </cell>
          <cell r="B262" t="str">
            <v>○</v>
          </cell>
          <cell r="C262" t="str">
            <v>1:コストマスタ</v>
          </cell>
          <cell r="E262" t="str">
            <v>KD02166-E411</v>
          </cell>
          <cell r="H262">
            <v>2407</v>
          </cell>
          <cell r="I262" t="str">
            <v>ＦＤＴＰ</v>
          </cell>
          <cell r="J262" t="str">
            <v>1</v>
          </cell>
          <cell r="K262" t="str">
            <v>X</v>
          </cell>
          <cell r="L262">
            <v>50</v>
          </cell>
          <cell r="M262">
            <v>9999</v>
          </cell>
          <cell r="N262">
            <v>39371</v>
          </cell>
          <cell r="O262">
            <v>58440</v>
          </cell>
          <cell r="P262">
            <v>1</v>
          </cell>
          <cell r="Q262" t="str">
            <v>下限値</v>
          </cell>
          <cell r="S262">
            <v>510.04</v>
          </cell>
          <cell r="AC262">
            <v>0</v>
          </cell>
        </row>
        <row r="263">
          <cell r="A263" t="str">
            <v>○KD02166-E415</v>
          </cell>
          <cell r="B263" t="str">
            <v>○</v>
          </cell>
          <cell r="C263" t="str">
            <v>1:コストマスタ</v>
          </cell>
          <cell r="E263" t="str">
            <v>KD02166-E415</v>
          </cell>
          <cell r="H263">
            <v>2407</v>
          </cell>
          <cell r="I263" t="str">
            <v>ＦＤＴＰ</v>
          </cell>
          <cell r="J263" t="str">
            <v>1</v>
          </cell>
          <cell r="K263" t="str">
            <v>X</v>
          </cell>
          <cell r="L263">
            <v>50</v>
          </cell>
          <cell r="M263">
            <v>9999</v>
          </cell>
          <cell r="N263">
            <v>39371</v>
          </cell>
          <cell r="O263">
            <v>58440</v>
          </cell>
          <cell r="P263">
            <v>1</v>
          </cell>
          <cell r="Q263" t="str">
            <v>下限値</v>
          </cell>
          <cell r="S263">
            <v>869.1</v>
          </cell>
          <cell r="AC263">
            <v>0</v>
          </cell>
        </row>
        <row r="264">
          <cell r="A264" t="str">
            <v>○KD02166-E423</v>
          </cell>
          <cell r="B264" t="str">
            <v>○</v>
          </cell>
          <cell r="C264" t="str">
            <v>1:コストマスタ</v>
          </cell>
          <cell r="E264" t="str">
            <v>KD02166-E423</v>
          </cell>
          <cell r="H264">
            <v>2407</v>
          </cell>
          <cell r="I264" t="str">
            <v>ＦＤＴＰ</v>
          </cell>
          <cell r="J264" t="str">
            <v>0</v>
          </cell>
          <cell r="K264" t="str">
            <v>X</v>
          </cell>
          <cell r="L264">
            <v>50</v>
          </cell>
          <cell r="M264">
            <v>9999</v>
          </cell>
          <cell r="N264">
            <v>39371</v>
          </cell>
          <cell r="O264">
            <v>58440</v>
          </cell>
          <cell r="P264">
            <v>1</v>
          </cell>
          <cell r="Q264" t="str">
            <v>下限値</v>
          </cell>
          <cell r="S264">
            <v>85.96</v>
          </cell>
          <cell r="AC264">
            <v>0</v>
          </cell>
        </row>
        <row r="265">
          <cell r="A265" t="str">
            <v>KD02166-E423</v>
          </cell>
          <cell r="C265" t="str">
            <v>2:業者別見積り</v>
          </cell>
          <cell r="D265" t="str">
            <v>0</v>
          </cell>
          <cell r="E265" t="str">
            <v>KD02166-E423</v>
          </cell>
          <cell r="F265" t="str">
            <v>02</v>
          </cell>
          <cell r="G265" t="str">
            <v>MO</v>
          </cell>
          <cell r="H265">
            <v>2912</v>
          </cell>
          <cell r="I265" t="str">
            <v>ジェイテクト</v>
          </cell>
          <cell r="J265" t="str">
            <v>1</v>
          </cell>
          <cell r="P265">
            <v>1</v>
          </cell>
          <cell r="Q265" t="str">
            <v>上限値</v>
          </cell>
          <cell r="R265">
            <v>100</v>
          </cell>
          <cell r="S265">
            <v>134</v>
          </cell>
          <cell r="T265">
            <v>500</v>
          </cell>
          <cell r="U265">
            <v>134</v>
          </cell>
          <cell r="V265">
            <v>1000</v>
          </cell>
          <cell r="W265">
            <v>120</v>
          </cell>
          <cell r="X265">
            <v>5000</v>
          </cell>
          <cell r="Y265">
            <v>117</v>
          </cell>
          <cell r="AD265" t="str">
            <v>ﾓｰﾙﾄﾞ</v>
          </cell>
          <cell r="AE265">
            <v>1200000</v>
          </cell>
        </row>
        <row r="266">
          <cell r="A266" t="str">
            <v>○KD02166-E430</v>
          </cell>
          <cell r="B266" t="str">
            <v>○</v>
          </cell>
          <cell r="C266" t="str">
            <v>1:コストマスタ</v>
          </cell>
          <cell r="E266" t="str">
            <v>KD02166-E430</v>
          </cell>
          <cell r="H266">
            <v>2133</v>
          </cell>
          <cell r="I266" t="str">
            <v>カイシン工業</v>
          </cell>
          <cell r="J266" t="str">
            <v>0</v>
          </cell>
          <cell r="K266" t="str">
            <v>M</v>
          </cell>
          <cell r="L266">
            <v>1</v>
          </cell>
          <cell r="M266">
            <v>399</v>
          </cell>
          <cell r="N266">
            <v>20000000</v>
          </cell>
          <cell r="O266">
            <v>58440</v>
          </cell>
          <cell r="P266">
            <v>1</v>
          </cell>
          <cell r="Q266" t="str">
            <v>下限値</v>
          </cell>
          <cell r="R266">
            <v>1</v>
          </cell>
          <cell r="S266">
            <v>646</v>
          </cell>
          <cell r="T266">
            <v>50</v>
          </cell>
          <cell r="U266">
            <v>530</v>
          </cell>
          <cell r="V266">
            <v>100</v>
          </cell>
          <cell r="W266">
            <v>409</v>
          </cell>
          <cell r="AB266">
            <v>399</v>
          </cell>
          <cell r="AC266">
            <v>0</v>
          </cell>
        </row>
        <row r="267">
          <cell r="A267" t="str">
            <v>○KD02166-E440</v>
          </cell>
          <cell r="B267" t="str">
            <v>○</v>
          </cell>
          <cell r="C267" t="str">
            <v>1:コストマスタ</v>
          </cell>
          <cell r="E267" t="str">
            <v>KD02166-E440</v>
          </cell>
          <cell r="H267">
            <v>2407</v>
          </cell>
          <cell r="I267" t="str">
            <v>ＦＤＴＰ</v>
          </cell>
          <cell r="J267" t="str">
            <v>1</v>
          </cell>
          <cell r="K267" t="str">
            <v>X</v>
          </cell>
          <cell r="L267">
            <v>50</v>
          </cell>
          <cell r="M267">
            <v>9999</v>
          </cell>
          <cell r="N267">
            <v>39380</v>
          </cell>
          <cell r="O267">
            <v>58440</v>
          </cell>
          <cell r="P267">
            <v>1</v>
          </cell>
          <cell r="Q267" t="str">
            <v>下限値</v>
          </cell>
          <cell r="S267">
            <v>416.6</v>
          </cell>
          <cell r="AC267">
            <v>0</v>
          </cell>
        </row>
        <row r="268">
          <cell r="A268" t="str">
            <v>KD02166-E440</v>
          </cell>
          <cell r="C268" t="str">
            <v>1:コストマスタ</v>
          </cell>
          <cell r="E268" t="str">
            <v>KD02166-E440</v>
          </cell>
          <cell r="H268">
            <v>2133</v>
          </cell>
          <cell r="I268" t="str">
            <v>カイシン工業</v>
          </cell>
          <cell r="J268" t="str">
            <v>0</v>
          </cell>
          <cell r="K268" t="str">
            <v>M</v>
          </cell>
          <cell r="L268">
            <v>1</v>
          </cell>
          <cell r="M268">
            <v>399</v>
          </cell>
          <cell r="N268">
            <v>20000000</v>
          </cell>
          <cell r="O268">
            <v>58440</v>
          </cell>
          <cell r="P268">
            <v>1</v>
          </cell>
          <cell r="Q268" t="str">
            <v>下限値</v>
          </cell>
          <cell r="R268">
            <v>1</v>
          </cell>
          <cell r="S268">
            <v>363</v>
          </cell>
          <cell r="T268">
            <v>50</v>
          </cell>
          <cell r="U268">
            <v>295</v>
          </cell>
          <cell r="V268">
            <v>100</v>
          </cell>
          <cell r="W268">
            <v>256</v>
          </cell>
          <cell r="AB268">
            <v>399</v>
          </cell>
          <cell r="AC268">
            <v>0</v>
          </cell>
        </row>
        <row r="269">
          <cell r="A269" t="str">
            <v>○KD02166-E450</v>
          </cell>
          <cell r="B269" t="str">
            <v>○</v>
          </cell>
          <cell r="C269" t="str">
            <v>1:コストマスタ</v>
          </cell>
          <cell r="E269" t="str">
            <v>KD02166-E450</v>
          </cell>
          <cell r="H269">
            <v>2407</v>
          </cell>
          <cell r="I269" t="str">
            <v>ＦＤＴＰ</v>
          </cell>
          <cell r="J269" t="str">
            <v>1</v>
          </cell>
          <cell r="K269" t="str">
            <v>X</v>
          </cell>
          <cell r="L269">
            <v>50</v>
          </cell>
          <cell r="M269">
            <v>9999</v>
          </cell>
          <cell r="N269">
            <v>39371</v>
          </cell>
          <cell r="O269">
            <v>58440</v>
          </cell>
          <cell r="P269">
            <v>1</v>
          </cell>
          <cell r="Q269" t="str">
            <v>下限値</v>
          </cell>
          <cell r="S269">
            <v>636.62</v>
          </cell>
          <cell r="AC269">
            <v>0</v>
          </cell>
        </row>
        <row r="270">
          <cell r="A270" t="str">
            <v>KD02166-E450</v>
          </cell>
          <cell r="C270" t="str">
            <v>1:コストマスタ</v>
          </cell>
          <cell r="E270" t="str">
            <v>KD02166-E450</v>
          </cell>
          <cell r="H270">
            <v>1543</v>
          </cell>
          <cell r="I270" t="str">
            <v>伊鈴製作所</v>
          </cell>
          <cell r="J270" t="str">
            <v>1</v>
          </cell>
          <cell r="K270" t="str">
            <v>M</v>
          </cell>
          <cell r="L270">
            <v>1</v>
          </cell>
          <cell r="M270">
            <v>499</v>
          </cell>
          <cell r="N270">
            <v>38502</v>
          </cell>
          <cell r="O270">
            <v>58440</v>
          </cell>
          <cell r="P270">
            <v>1</v>
          </cell>
          <cell r="Q270" t="str">
            <v>下限値</v>
          </cell>
          <cell r="R270">
            <v>1</v>
          </cell>
          <cell r="S270">
            <v>410</v>
          </cell>
          <cell r="T270">
            <v>50</v>
          </cell>
          <cell r="U270">
            <v>312</v>
          </cell>
          <cell r="V270">
            <v>100</v>
          </cell>
          <cell r="W270">
            <v>284</v>
          </cell>
          <cell r="X270">
            <v>300</v>
          </cell>
          <cell r="Y270">
            <v>256</v>
          </cell>
          <cell r="AB270">
            <v>499</v>
          </cell>
          <cell r="AC270">
            <v>0</v>
          </cell>
        </row>
        <row r="271">
          <cell r="A271" t="str">
            <v>○KD02166-E455</v>
          </cell>
          <cell r="B271" t="str">
            <v>○</v>
          </cell>
          <cell r="C271" t="str">
            <v>1:コストマスタ</v>
          </cell>
          <cell r="E271" t="str">
            <v>KD02166-E455</v>
          </cell>
          <cell r="H271">
            <v>2039</v>
          </cell>
          <cell r="I271" t="str">
            <v>熊谷</v>
          </cell>
          <cell r="J271" t="str">
            <v>0</v>
          </cell>
          <cell r="K271" t="str">
            <v>M</v>
          </cell>
          <cell r="L271">
            <v>1</v>
          </cell>
          <cell r="M271">
            <v>1000</v>
          </cell>
          <cell r="N271">
            <v>20000000</v>
          </cell>
          <cell r="O271">
            <v>58440</v>
          </cell>
          <cell r="P271">
            <v>1</v>
          </cell>
          <cell r="Q271" t="str">
            <v>下限値</v>
          </cell>
          <cell r="R271">
            <v>1</v>
          </cell>
          <cell r="S271">
            <v>365</v>
          </cell>
          <cell r="T271">
            <v>101</v>
          </cell>
          <cell r="U271">
            <v>303</v>
          </cell>
          <cell r="V271">
            <v>301</v>
          </cell>
          <cell r="W271">
            <v>292</v>
          </cell>
          <cell r="X271">
            <v>501</v>
          </cell>
          <cell r="Y271">
            <v>289</v>
          </cell>
          <cell r="AB271">
            <v>1000</v>
          </cell>
          <cell r="AC271">
            <v>0</v>
          </cell>
        </row>
        <row r="272">
          <cell r="A272" t="str">
            <v>○KD02166-E459</v>
          </cell>
          <cell r="B272" t="str">
            <v>○</v>
          </cell>
          <cell r="C272" t="str">
            <v>1:コストマスタ</v>
          </cell>
          <cell r="E272" t="str">
            <v>KD02166-E459</v>
          </cell>
          <cell r="H272">
            <v>2407</v>
          </cell>
          <cell r="I272" t="str">
            <v>ＦＤＴＰ</v>
          </cell>
          <cell r="J272" t="str">
            <v>1</v>
          </cell>
          <cell r="K272" t="str">
            <v>X</v>
          </cell>
          <cell r="L272">
            <v>50</v>
          </cell>
          <cell r="M272">
            <v>9999</v>
          </cell>
          <cell r="N272">
            <v>39371</v>
          </cell>
          <cell r="O272">
            <v>58440</v>
          </cell>
          <cell r="P272">
            <v>1</v>
          </cell>
          <cell r="Q272" t="str">
            <v>下限値</v>
          </cell>
          <cell r="S272">
            <v>44.45</v>
          </cell>
          <cell r="AC272">
            <v>0</v>
          </cell>
        </row>
        <row r="273">
          <cell r="A273" t="str">
            <v>○KD02166-E465</v>
          </cell>
          <cell r="B273" t="str">
            <v>○</v>
          </cell>
          <cell r="C273" t="str">
            <v>1:コストマスタ</v>
          </cell>
          <cell r="E273" t="str">
            <v>KD02166-E465</v>
          </cell>
          <cell r="H273">
            <v>2407</v>
          </cell>
          <cell r="I273" t="str">
            <v>ＦＤＴＰ</v>
          </cell>
          <cell r="J273" t="str">
            <v>1</v>
          </cell>
          <cell r="K273" t="str">
            <v>X</v>
          </cell>
          <cell r="L273">
            <v>50</v>
          </cell>
          <cell r="M273">
            <v>9999</v>
          </cell>
          <cell r="N273">
            <v>39380</v>
          </cell>
          <cell r="O273">
            <v>58440</v>
          </cell>
          <cell r="P273">
            <v>1</v>
          </cell>
          <cell r="Q273" t="str">
            <v>下限値</v>
          </cell>
          <cell r="S273">
            <v>83.75</v>
          </cell>
          <cell r="AC273">
            <v>0</v>
          </cell>
        </row>
        <row r="274">
          <cell r="A274" t="str">
            <v>○KD02166-E472</v>
          </cell>
          <cell r="B274" t="str">
            <v>○</v>
          </cell>
          <cell r="C274" t="str">
            <v>1:コストマスタ</v>
          </cell>
          <cell r="E274" t="str">
            <v>KD02166-E472</v>
          </cell>
          <cell r="H274">
            <v>2407</v>
          </cell>
          <cell r="I274" t="str">
            <v>ＦＤＴＰ</v>
          </cell>
          <cell r="J274" t="str">
            <v>1</v>
          </cell>
          <cell r="K274" t="str">
            <v>X</v>
          </cell>
          <cell r="L274">
            <v>50</v>
          </cell>
          <cell r="M274">
            <v>9999</v>
          </cell>
          <cell r="N274">
            <v>39380</v>
          </cell>
          <cell r="O274">
            <v>58440</v>
          </cell>
          <cell r="P274">
            <v>1</v>
          </cell>
          <cell r="Q274" t="str">
            <v>下限値</v>
          </cell>
          <cell r="S274">
            <v>335.72</v>
          </cell>
          <cell r="AC274">
            <v>0</v>
          </cell>
        </row>
        <row r="275">
          <cell r="A275" t="str">
            <v>○KD02166-E480</v>
          </cell>
          <cell r="B275" t="str">
            <v>○</v>
          </cell>
          <cell r="C275" t="str">
            <v>1:コストマスタ</v>
          </cell>
          <cell r="E275" t="str">
            <v>KD02166-E480</v>
          </cell>
          <cell r="H275">
            <v>2407</v>
          </cell>
          <cell r="I275" t="str">
            <v>ＦＤＴＰ</v>
          </cell>
          <cell r="J275" t="str">
            <v>0</v>
          </cell>
          <cell r="K275" t="str">
            <v>X</v>
          </cell>
          <cell r="L275">
            <v>50</v>
          </cell>
          <cell r="M275">
            <v>9999</v>
          </cell>
          <cell r="N275">
            <v>39371</v>
          </cell>
          <cell r="O275">
            <v>58440</v>
          </cell>
          <cell r="P275">
            <v>1</v>
          </cell>
          <cell r="Q275" t="str">
            <v>下限値</v>
          </cell>
          <cell r="S275">
            <v>52.01</v>
          </cell>
          <cell r="AC275">
            <v>0</v>
          </cell>
        </row>
        <row r="276">
          <cell r="A276" t="str">
            <v>○KD02166-Y011</v>
          </cell>
          <cell r="B276" t="str">
            <v>○</v>
          </cell>
          <cell r="C276" t="str">
            <v>1:コストマスタ</v>
          </cell>
          <cell r="E276" t="str">
            <v>KD02166-Y011</v>
          </cell>
          <cell r="H276">
            <v>2407</v>
          </cell>
          <cell r="I276" t="str">
            <v>ＦＤＴＰ</v>
          </cell>
          <cell r="J276" t="str">
            <v>0</v>
          </cell>
          <cell r="K276" t="str">
            <v>X</v>
          </cell>
          <cell r="L276">
            <v>50</v>
          </cell>
          <cell r="M276">
            <v>9999</v>
          </cell>
          <cell r="N276">
            <v>39371</v>
          </cell>
          <cell r="O276">
            <v>58440</v>
          </cell>
          <cell r="P276">
            <v>1</v>
          </cell>
          <cell r="Q276" t="str">
            <v>下限値</v>
          </cell>
          <cell r="S276">
            <v>222.1</v>
          </cell>
          <cell r="AC276">
            <v>0</v>
          </cell>
        </row>
        <row r="277">
          <cell r="A277" t="str">
            <v>○KD02166-Y014</v>
          </cell>
          <cell r="B277" t="str">
            <v>○</v>
          </cell>
          <cell r="C277" t="str">
            <v>1:コストマスタ</v>
          </cell>
          <cell r="E277" t="str">
            <v>KD02166-Y014</v>
          </cell>
          <cell r="H277">
            <v>2407</v>
          </cell>
          <cell r="I277" t="str">
            <v>ＦＤＴＰ</v>
          </cell>
          <cell r="J277" t="str">
            <v>0</v>
          </cell>
          <cell r="K277" t="str">
            <v>X</v>
          </cell>
          <cell r="L277">
            <v>50</v>
          </cell>
          <cell r="M277">
            <v>9999</v>
          </cell>
          <cell r="N277">
            <v>39371</v>
          </cell>
          <cell r="O277">
            <v>58440</v>
          </cell>
          <cell r="P277">
            <v>1</v>
          </cell>
          <cell r="Q277" t="str">
            <v>下限値</v>
          </cell>
          <cell r="S277">
            <v>30.18</v>
          </cell>
          <cell r="AC277">
            <v>0</v>
          </cell>
        </row>
        <row r="278">
          <cell r="A278" t="str">
            <v>○KD02166-Y017</v>
          </cell>
          <cell r="B278" t="str">
            <v>○</v>
          </cell>
          <cell r="C278" t="str">
            <v>1:コストマスタ</v>
          </cell>
          <cell r="E278" t="str">
            <v>KD02166-Y017</v>
          </cell>
          <cell r="H278">
            <v>2407</v>
          </cell>
          <cell r="I278" t="str">
            <v>ＦＤＴＰ</v>
          </cell>
          <cell r="J278" t="str">
            <v>0</v>
          </cell>
          <cell r="K278" t="str">
            <v>X</v>
          </cell>
          <cell r="L278">
            <v>50</v>
          </cell>
          <cell r="M278">
            <v>9999</v>
          </cell>
          <cell r="N278">
            <v>39371</v>
          </cell>
          <cell r="O278">
            <v>58440</v>
          </cell>
          <cell r="P278">
            <v>1</v>
          </cell>
          <cell r="Q278" t="str">
            <v>下限値</v>
          </cell>
          <cell r="S278">
            <v>10.76</v>
          </cell>
          <cell r="AC278">
            <v>0</v>
          </cell>
        </row>
        <row r="279">
          <cell r="A279" t="str">
            <v>○KD02166-Y020</v>
          </cell>
          <cell r="B279" t="str">
            <v>○</v>
          </cell>
          <cell r="C279" t="str">
            <v>1:コストマスタ</v>
          </cell>
          <cell r="E279" t="str">
            <v>KD02166-Y020</v>
          </cell>
          <cell r="H279">
            <v>2407</v>
          </cell>
          <cell r="I279" t="str">
            <v>ＦＤＴＰ</v>
          </cell>
          <cell r="J279" t="str">
            <v>1</v>
          </cell>
          <cell r="K279" t="str">
            <v>X</v>
          </cell>
          <cell r="L279">
            <v>50</v>
          </cell>
          <cell r="M279">
            <v>9999</v>
          </cell>
          <cell r="N279">
            <v>39371</v>
          </cell>
          <cell r="O279">
            <v>58440</v>
          </cell>
          <cell r="P279">
            <v>1</v>
          </cell>
          <cell r="Q279" t="str">
            <v>下限値</v>
          </cell>
          <cell r="S279">
            <v>7.77</v>
          </cell>
          <cell r="AC279">
            <v>0</v>
          </cell>
        </row>
        <row r="280">
          <cell r="A280" t="str">
            <v>○KD02166-Y023</v>
          </cell>
          <cell r="B280" t="str">
            <v>○</v>
          </cell>
          <cell r="C280" t="str">
            <v>1:コストマスタ</v>
          </cell>
          <cell r="E280" t="str">
            <v>KD02166-Y023</v>
          </cell>
          <cell r="H280">
            <v>1926</v>
          </cell>
          <cell r="I280" t="str">
            <v>青山製作所</v>
          </cell>
          <cell r="J280" t="str">
            <v>0</v>
          </cell>
          <cell r="K280" t="str">
            <v>X</v>
          </cell>
          <cell r="L280">
            <v>1</v>
          </cell>
          <cell r="M280">
            <v>1999</v>
          </cell>
          <cell r="N280">
            <v>20000000</v>
          </cell>
          <cell r="O280">
            <v>58440</v>
          </cell>
          <cell r="P280">
            <v>1</v>
          </cell>
          <cell r="Q280" t="str">
            <v>下限値</v>
          </cell>
          <cell r="R280">
            <v>1</v>
          </cell>
          <cell r="S280">
            <v>88</v>
          </cell>
          <cell r="T280">
            <v>100</v>
          </cell>
          <cell r="U280">
            <v>78</v>
          </cell>
          <cell r="V280">
            <v>300</v>
          </cell>
          <cell r="W280">
            <v>73</v>
          </cell>
          <cell r="X280">
            <v>500</v>
          </cell>
          <cell r="Y280">
            <v>58</v>
          </cell>
          <cell r="Z280">
            <v>1000</v>
          </cell>
          <cell r="AA280">
            <v>55</v>
          </cell>
          <cell r="AB280">
            <v>1999</v>
          </cell>
          <cell r="AC280">
            <v>0</v>
          </cell>
        </row>
        <row r="281">
          <cell r="A281" t="str">
            <v>○KD02166-Y026</v>
          </cell>
          <cell r="B281" t="str">
            <v>○</v>
          </cell>
          <cell r="C281" t="str">
            <v>1:コストマスタ</v>
          </cell>
          <cell r="E281" t="str">
            <v>KD02166-Y026</v>
          </cell>
          <cell r="H281">
            <v>5813</v>
          </cell>
          <cell r="I281" t="str">
            <v>竹内工業</v>
          </cell>
          <cell r="J281" t="str">
            <v>1</v>
          </cell>
          <cell r="K281" t="str">
            <v>X</v>
          </cell>
          <cell r="L281">
            <v>50</v>
          </cell>
          <cell r="M281">
            <v>0</v>
          </cell>
          <cell r="N281">
            <v>38346</v>
          </cell>
          <cell r="O281">
            <v>58440</v>
          </cell>
          <cell r="P281">
            <v>1</v>
          </cell>
          <cell r="Q281" t="str">
            <v>下限値</v>
          </cell>
          <cell r="R281">
            <v>50</v>
          </cell>
          <cell r="S281">
            <v>68</v>
          </cell>
          <cell r="T281">
            <v>200</v>
          </cell>
          <cell r="U281">
            <v>26</v>
          </cell>
          <cell r="V281">
            <v>500</v>
          </cell>
          <cell r="W281">
            <v>21</v>
          </cell>
          <cell r="AB281">
            <v>9999</v>
          </cell>
          <cell r="AC281">
            <v>0</v>
          </cell>
        </row>
        <row r="282">
          <cell r="A282" t="str">
            <v>○KD02166-Y033</v>
          </cell>
          <cell r="B282" t="str">
            <v>○</v>
          </cell>
          <cell r="C282" t="str">
            <v>1:コストマスタ</v>
          </cell>
          <cell r="E282" t="str">
            <v>KD02166-Y033</v>
          </cell>
          <cell r="H282">
            <v>2407</v>
          </cell>
          <cell r="I282" t="str">
            <v>ＦＤＴＰ</v>
          </cell>
          <cell r="J282" t="str">
            <v>0</v>
          </cell>
          <cell r="K282" t="str">
            <v>X</v>
          </cell>
          <cell r="L282">
            <v>50</v>
          </cell>
          <cell r="M282">
            <v>9999</v>
          </cell>
          <cell r="N282">
            <v>39371</v>
          </cell>
          <cell r="O282">
            <v>58440</v>
          </cell>
          <cell r="P282">
            <v>1</v>
          </cell>
          <cell r="Q282" t="str">
            <v>下限値</v>
          </cell>
          <cell r="S282">
            <v>47.68</v>
          </cell>
          <cell r="AC282">
            <v>0</v>
          </cell>
        </row>
        <row r="283">
          <cell r="A283" t="str">
            <v>○KD02166-Y035</v>
          </cell>
          <cell r="B283" t="str">
            <v>○</v>
          </cell>
          <cell r="C283" t="str">
            <v>1:コストマスタ</v>
          </cell>
          <cell r="E283" t="str">
            <v>KD02166-Y035</v>
          </cell>
          <cell r="H283">
            <v>2407</v>
          </cell>
          <cell r="I283" t="str">
            <v>ＦＤＴＰ</v>
          </cell>
          <cell r="J283" t="str">
            <v>1</v>
          </cell>
          <cell r="K283" t="str">
            <v>X</v>
          </cell>
          <cell r="L283">
            <v>50</v>
          </cell>
          <cell r="M283">
            <v>9999</v>
          </cell>
          <cell r="N283">
            <v>39371</v>
          </cell>
          <cell r="O283">
            <v>58440</v>
          </cell>
          <cell r="P283">
            <v>1</v>
          </cell>
          <cell r="Q283" t="str">
            <v>下限値</v>
          </cell>
          <cell r="S283">
            <v>25.65</v>
          </cell>
          <cell r="AC283">
            <v>0</v>
          </cell>
        </row>
        <row r="284">
          <cell r="A284" t="str">
            <v>○KD02166-Y037</v>
          </cell>
          <cell r="B284" t="str">
            <v>○</v>
          </cell>
          <cell r="C284" t="str">
            <v>1:コストマスタ</v>
          </cell>
          <cell r="E284" t="str">
            <v>KD02166-Y037</v>
          </cell>
          <cell r="H284">
            <v>2407</v>
          </cell>
          <cell r="I284" t="str">
            <v>ＦＤＴＰ</v>
          </cell>
          <cell r="J284" t="str">
            <v>0</v>
          </cell>
          <cell r="K284" t="str">
            <v>X</v>
          </cell>
          <cell r="L284">
            <v>50</v>
          </cell>
          <cell r="M284">
            <v>9999</v>
          </cell>
          <cell r="N284">
            <v>39371</v>
          </cell>
          <cell r="O284">
            <v>58440</v>
          </cell>
          <cell r="P284">
            <v>1</v>
          </cell>
          <cell r="Q284" t="str">
            <v>下限値</v>
          </cell>
          <cell r="S284">
            <v>35.22</v>
          </cell>
          <cell r="AC284">
            <v>0</v>
          </cell>
        </row>
        <row r="285">
          <cell r="A285" t="str">
            <v>○KD02166-Y041</v>
          </cell>
          <cell r="B285" t="str">
            <v>○</v>
          </cell>
          <cell r="C285" t="str">
            <v>1:コストマスタ</v>
          </cell>
          <cell r="E285" t="str">
            <v>KD02166-Y041</v>
          </cell>
          <cell r="H285">
            <v>2407</v>
          </cell>
          <cell r="I285" t="str">
            <v>ＦＤＴＰ</v>
          </cell>
          <cell r="J285" t="str">
            <v>0</v>
          </cell>
          <cell r="K285" t="str">
            <v>X</v>
          </cell>
          <cell r="L285">
            <v>50</v>
          </cell>
          <cell r="M285">
            <v>9999</v>
          </cell>
          <cell r="N285">
            <v>39371</v>
          </cell>
          <cell r="O285">
            <v>58440</v>
          </cell>
          <cell r="P285">
            <v>1</v>
          </cell>
          <cell r="Q285" t="str">
            <v>下限値</v>
          </cell>
          <cell r="S285">
            <v>19.239999999999998</v>
          </cell>
          <cell r="AC285">
            <v>0</v>
          </cell>
        </row>
        <row r="286">
          <cell r="A286" t="str">
            <v>○KD02166-Y042</v>
          </cell>
          <cell r="B286" t="str">
            <v>○</v>
          </cell>
          <cell r="C286" t="str">
            <v>1:コストマスタ</v>
          </cell>
          <cell r="E286" t="str">
            <v>KD02166-Y042</v>
          </cell>
          <cell r="H286">
            <v>2407</v>
          </cell>
          <cell r="I286" t="str">
            <v>ＦＤＴＰ</v>
          </cell>
          <cell r="J286" t="str">
            <v>0</v>
          </cell>
          <cell r="K286" t="str">
            <v>X</v>
          </cell>
          <cell r="L286">
            <v>50</v>
          </cell>
          <cell r="M286">
            <v>9999</v>
          </cell>
          <cell r="N286">
            <v>39371</v>
          </cell>
          <cell r="O286">
            <v>58440</v>
          </cell>
          <cell r="P286">
            <v>1</v>
          </cell>
          <cell r="Q286" t="str">
            <v>下限値</v>
          </cell>
          <cell r="S286">
            <v>16.920000000000002</v>
          </cell>
          <cell r="AC286">
            <v>0</v>
          </cell>
        </row>
        <row r="287">
          <cell r="A287" t="str">
            <v>○KD02166-Y043</v>
          </cell>
          <cell r="B287" t="str">
            <v>○</v>
          </cell>
          <cell r="C287" t="str">
            <v>1:コストマスタ</v>
          </cell>
          <cell r="E287" t="str">
            <v>KD02166-Y043</v>
          </cell>
          <cell r="H287">
            <v>2407</v>
          </cell>
          <cell r="I287" t="str">
            <v>ＦＤＴＰ</v>
          </cell>
          <cell r="J287" t="str">
            <v>0</v>
          </cell>
          <cell r="K287" t="str">
            <v>X</v>
          </cell>
          <cell r="L287">
            <v>50</v>
          </cell>
          <cell r="M287">
            <v>9999</v>
          </cell>
          <cell r="N287">
            <v>39371</v>
          </cell>
          <cell r="O287">
            <v>58440</v>
          </cell>
          <cell r="P287">
            <v>1</v>
          </cell>
          <cell r="Q287" t="str">
            <v>下限値</v>
          </cell>
          <cell r="S287">
            <v>41.41</v>
          </cell>
          <cell r="AC287">
            <v>0</v>
          </cell>
        </row>
        <row r="288">
          <cell r="A288" t="str">
            <v>○KD02166-Y044</v>
          </cell>
          <cell r="B288" t="str">
            <v>○</v>
          </cell>
          <cell r="C288" t="str">
            <v>1:コストマスタ</v>
          </cell>
          <cell r="E288" t="str">
            <v>KD02166-Y044</v>
          </cell>
          <cell r="H288">
            <v>2407</v>
          </cell>
          <cell r="I288" t="str">
            <v>ＦＤＴＰ</v>
          </cell>
          <cell r="J288" t="str">
            <v>0</v>
          </cell>
          <cell r="K288" t="str">
            <v>X</v>
          </cell>
          <cell r="L288">
            <v>50</v>
          </cell>
          <cell r="M288">
            <v>9999</v>
          </cell>
          <cell r="N288">
            <v>39371</v>
          </cell>
          <cell r="O288">
            <v>58440</v>
          </cell>
          <cell r="P288">
            <v>1</v>
          </cell>
          <cell r="Q288" t="str">
            <v>下限値</v>
          </cell>
          <cell r="S288">
            <v>24.47</v>
          </cell>
          <cell r="AC288">
            <v>0</v>
          </cell>
        </row>
        <row r="289">
          <cell r="A289" t="str">
            <v>○KD02166-Y045</v>
          </cell>
          <cell r="B289" t="str">
            <v>○</v>
          </cell>
          <cell r="C289" t="str">
            <v>1:コストマスタ</v>
          </cell>
          <cell r="E289" t="str">
            <v>KD02166-Y045</v>
          </cell>
          <cell r="H289">
            <v>2407</v>
          </cell>
          <cell r="I289" t="str">
            <v>ＦＤＴＰ</v>
          </cell>
          <cell r="J289" t="str">
            <v>1</v>
          </cell>
          <cell r="K289" t="str">
            <v>X</v>
          </cell>
          <cell r="L289">
            <v>50</v>
          </cell>
          <cell r="M289">
            <v>9999</v>
          </cell>
          <cell r="N289">
            <v>39371</v>
          </cell>
          <cell r="O289">
            <v>58440</v>
          </cell>
          <cell r="P289">
            <v>1</v>
          </cell>
          <cell r="Q289" t="str">
            <v>下限値</v>
          </cell>
          <cell r="S289">
            <v>28.54</v>
          </cell>
          <cell r="AC289">
            <v>0</v>
          </cell>
        </row>
        <row r="290">
          <cell r="A290" t="str">
            <v>○KD02166-Y046</v>
          </cell>
          <cell r="B290" t="str">
            <v>○</v>
          </cell>
          <cell r="C290" t="str">
            <v>1:コストマスタ</v>
          </cell>
          <cell r="E290" t="str">
            <v>KD02166-Y046</v>
          </cell>
          <cell r="H290">
            <v>2407</v>
          </cell>
          <cell r="I290" t="str">
            <v>ＦＤＴＰ</v>
          </cell>
          <cell r="J290" t="str">
            <v>0</v>
          </cell>
          <cell r="K290" t="str">
            <v>X</v>
          </cell>
          <cell r="L290">
            <v>50</v>
          </cell>
          <cell r="M290">
            <v>9999</v>
          </cell>
          <cell r="N290">
            <v>39371</v>
          </cell>
          <cell r="O290">
            <v>58440</v>
          </cell>
          <cell r="P290">
            <v>1</v>
          </cell>
          <cell r="Q290" t="str">
            <v>下限値</v>
          </cell>
          <cell r="S290">
            <v>22.56</v>
          </cell>
          <cell r="AC290">
            <v>0</v>
          </cell>
        </row>
        <row r="291">
          <cell r="A291" t="str">
            <v>○KD02166-Y047</v>
          </cell>
          <cell r="B291" t="str">
            <v>○</v>
          </cell>
          <cell r="C291" t="str">
            <v>1:コストマスタ</v>
          </cell>
          <cell r="E291" t="str">
            <v>KD02166-Y047</v>
          </cell>
          <cell r="H291">
            <v>2407</v>
          </cell>
          <cell r="I291" t="str">
            <v>ＦＤＴＰ</v>
          </cell>
          <cell r="J291" t="str">
            <v>0</v>
          </cell>
          <cell r="K291" t="str">
            <v>X</v>
          </cell>
          <cell r="L291">
            <v>50</v>
          </cell>
          <cell r="M291">
            <v>9999</v>
          </cell>
          <cell r="N291">
            <v>39371</v>
          </cell>
          <cell r="O291">
            <v>58440</v>
          </cell>
          <cell r="P291">
            <v>1</v>
          </cell>
          <cell r="Q291" t="str">
            <v>下限値</v>
          </cell>
          <cell r="S291">
            <v>84.39</v>
          </cell>
          <cell r="AC291">
            <v>0</v>
          </cell>
        </row>
        <row r="292">
          <cell r="A292" t="str">
            <v>○KD02166-Y048</v>
          </cell>
          <cell r="B292" t="str">
            <v>○</v>
          </cell>
          <cell r="C292" t="str">
            <v>1:コストマスタ</v>
          </cell>
          <cell r="E292" t="str">
            <v>KD02166-Y048</v>
          </cell>
          <cell r="H292">
            <v>2407</v>
          </cell>
          <cell r="I292" t="str">
            <v>ＦＤＴＰ</v>
          </cell>
          <cell r="J292" t="str">
            <v>0</v>
          </cell>
          <cell r="K292" t="str">
            <v>X</v>
          </cell>
          <cell r="L292">
            <v>50</v>
          </cell>
          <cell r="M292">
            <v>9999</v>
          </cell>
          <cell r="N292">
            <v>39371</v>
          </cell>
          <cell r="O292">
            <v>58440</v>
          </cell>
          <cell r="P292">
            <v>1</v>
          </cell>
          <cell r="Q292" t="str">
            <v>下限値</v>
          </cell>
          <cell r="S292">
            <v>19.55</v>
          </cell>
          <cell r="AC292">
            <v>0</v>
          </cell>
        </row>
        <row r="293">
          <cell r="A293" t="str">
            <v>○KD02166-Y051</v>
          </cell>
          <cell r="B293" t="str">
            <v>○</v>
          </cell>
          <cell r="C293" t="str">
            <v>1:コストマスタ</v>
          </cell>
          <cell r="E293" t="str">
            <v>KD02166-Y051</v>
          </cell>
          <cell r="H293">
            <v>2407</v>
          </cell>
          <cell r="I293" t="str">
            <v>ＦＤＴＰ</v>
          </cell>
          <cell r="J293" t="str">
            <v>0</v>
          </cell>
          <cell r="K293" t="str">
            <v>X</v>
          </cell>
          <cell r="L293">
            <v>50</v>
          </cell>
          <cell r="M293">
            <v>9999</v>
          </cell>
          <cell r="N293">
            <v>39371</v>
          </cell>
          <cell r="O293">
            <v>58440</v>
          </cell>
          <cell r="P293">
            <v>1</v>
          </cell>
          <cell r="Q293" t="str">
            <v>下限値</v>
          </cell>
          <cell r="S293">
            <v>18.25</v>
          </cell>
          <cell r="AC293">
            <v>0</v>
          </cell>
        </row>
        <row r="294">
          <cell r="A294" t="str">
            <v>○KD02166-Y053</v>
          </cell>
          <cell r="B294" t="str">
            <v>○</v>
          </cell>
          <cell r="C294" t="str">
            <v>1:コストマスタ</v>
          </cell>
          <cell r="E294" t="str">
            <v>KD02166-Y053</v>
          </cell>
          <cell r="H294">
            <v>1543</v>
          </cell>
          <cell r="I294" t="str">
            <v>伊鈴製作所</v>
          </cell>
          <cell r="J294" t="str">
            <v>1</v>
          </cell>
          <cell r="K294" t="str">
            <v>X</v>
          </cell>
          <cell r="L294">
            <v>1</v>
          </cell>
          <cell r="M294">
            <v>299</v>
          </cell>
          <cell r="N294">
            <v>38409</v>
          </cell>
          <cell r="O294">
            <v>58440</v>
          </cell>
          <cell r="P294">
            <v>1</v>
          </cell>
          <cell r="Q294" t="str">
            <v>下限値</v>
          </cell>
          <cell r="R294">
            <v>1</v>
          </cell>
          <cell r="S294">
            <v>138</v>
          </cell>
          <cell r="T294">
            <v>50</v>
          </cell>
          <cell r="U294">
            <v>101</v>
          </cell>
          <cell r="V294">
            <v>100</v>
          </cell>
          <cell r="W294">
            <v>74</v>
          </cell>
          <cell r="AB294">
            <v>299</v>
          </cell>
          <cell r="AC294">
            <v>0</v>
          </cell>
        </row>
        <row r="295">
          <cell r="A295" t="str">
            <v>○KD02166-Y056</v>
          </cell>
          <cell r="B295" t="str">
            <v>○</v>
          </cell>
          <cell r="C295" t="str">
            <v>1:コストマスタ</v>
          </cell>
          <cell r="E295" t="str">
            <v>KD02166-Y056</v>
          </cell>
          <cell r="H295">
            <v>1945</v>
          </cell>
          <cell r="I295" t="str">
            <v>佐藤製作所</v>
          </cell>
          <cell r="J295" t="str">
            <v>0</v>
          </cell>
          <cell r="K295" t="str">
            <v>X</v>
          </cell>
          <cell r="L295">
            <v>1</v>
          </cell>
          <cell r="M295">
            <v>999</v>
          </cell>
          <cell r="N295">
            <v>20000000</v>
          </cell>
          <cell r="O295">
            <v>58440</v>
          </cell>
          <cell r="P295">
            <v>1</v>
          </cell>
          <cell r="Q295" t="str">
            <v>下限値</v>
          </cell>
          <cell r="R295">
            <v>1</v>
          </cell>
          <cell r="S295">
            <v>115</v>
          </cell>
          <cell r="T295">
            <v>100</v>
          </cell>
          <cell r="U295">
            <v>106</v>
          </cell>
          <cell r="V295">
            <v>300</v>
          </cell>
          <cell r="W295">
            <v>104</v>
          </cell>
          <cell r="X295">
            <v>500</v>
          </cell>
          <cell r="Y295">
            <v>102</v>
          </cell>
          <cell r="AB295">
            <v>999</v>
          </cell>
          <cell r="AC295">
            <v>0</v>
          </cell>
        </row>
        <row r="296">
          <cell r="A296" t="str">
            <v>○KD02166-Y060</v>
          </cell>
          <cell r="B296" t="str">
            <v>○</v>
          </cell>
          <cell r="C296" t="str">
            <v>1:コストマスタ</v>
          </cell>
          <cell r="E296" t="str">
            <v>KD02166-Y060</v>
          </cell>
          <cell r="H296">
            <v>2407</v>
          </cell>
          <cell r="I296" t="str">
            <v>ＦＤＴＰ</v>
          </cell>
          <cell r="J296" t="str">
            <v>1</v>
          </cell>
          <cell r="K296" t="str">
            <v>X</v>
          </cell>
          <cell r="L296">
            <v>50</v>
          </cell>
          <cell r="M296">
            <v>9999</v>
          </cell>
          <cell r="N296">
            <v>39371</v>
          </cell>
          <cell r="O296">
            <v>58440</v>
          </cell>
          <cell r="P296">
            <v>1</v>
          </cell>
          <cell r="Q296" t="str">
            <v>下限値</v>
          </cell>
          <cell r="S296">
            <v>589.57000000000005</v>
          </cell>
          <cell r="AC296">
            <v>0</v>
          </cell>
        </row>
        <row r="297">
          <cell r="A297" t="str">
            <v>○KD02166-Y063</v>
          </cell>
          <cell r="B297" t="str">
            <v>○</v>
          </cell>
          <cell r="C297" t="str">
            <v>1:コストマスタ</v>
          </cell>
          <cell r="E297" t="str">
            <v>KD02166-Y063</v>
          </cell>
          <cell r="H297">
            <v>2407</v>
          </cell>
          <cell r="I297" t="str">
            <v>ＦＤＴＰ</v>
          </cell>
          <cell r="J297" t="str">
            <v>0</v>
          </cell>
          <cell r="K297" t="str">
            <v>X</v>
          </cell>
          <cell r="L297">
            <v>50</v>
          </cell>
          <cell r="M297">
            <v>9999</v>
          </cell>
          <cell r="N297">
            <v>39371</v>
          </cell>
          <cell r="O297">
            <v>58440</v>
          </cell>
          <cell r="P297">
            <v>1</v>
          </cell>
          <cell r="Q297" t="str">
            <v>下限値</v>
          </cell>
          <cell r="S297">
            <v>66.010000000000005</v>
          </cell>
          <cell r="AC297">
            <v>0</v>
          </cell>
        </row>
        <row r="298">
          <cell r="A298" t="str">
            <v>○KD02166-Y071</v>
          </cell>
          <cell r="B298" t="str">
            <v>○</v>
          </cell>
          <cell r="C298" t="str">
            <v>1:コストマスタ</v>
          </cell>
          <cell r="E298" t="str">
            <v>KD02166-Y071</v>
          </cell>
          <cell r="H298">
            <v>2407</v>
          </cell>
          <cell r="I298" t="str">
            <v>ＦＤＴＰ</v>
          </cell>
          <cell r="J298" t="str">
            <v>0</v>
          </cell>
          <cell r="K298" t="str">
            <v>X</v>
          </cell>
          <cell r="L298">
            <v>50</v>
          </cell>
          <cell r="M298">
            <v>9999</v>
          </cell>
          <cell r="N298">
            <v>39371</v>
          </cell>
          <cell r="O298">
            <v>58440</v>
          </cell>
          <cell r="P298">
            <v>1</v>
          </cell>
          <cell r="Q298" t="str">
            <v>下限値</v>
          </cell>
          <cell r="S298">
            <v>46.56</v>
          </cell>
          <cell r="AC298">
            <v>0</v>
          </cell>
        </row>
        <row r="299">
          <cell r="A299" t="str">
            <v>○KD02166-Y072</v>
          </cell>
          <cell r="B299" t="str">
            <v>○</v>
          </cell>
          <cell r="C299" t="str">
            <v>1:コストマスタ</v>
          </cell>
          <cell r="E299" t="str">
            <v>KD02166-Y072</v>
          </cell>
          <cell r="H299">
            <v>2407</v>
          </cell>
          <cell r="I299" t="str">
            <v>ＦＤＴＰ</v>
          </cell>
          <cell r="J299" t="str">
            <v>0</v>
          </cell>
          <cell r="K299" t="str">
            <v>X</v>
          </cell>
          <cell r="L299">
            <v>50</v>
          </cell>
          <cell r="M299">
            <v>9999</v>
          </cell>
          <cell r="N299">
            <v>39371</v>
          </cell>
          <cell r="O299">
            <v>58440</v>
          </cell>
          <cell r="P299">
            <v>1</v>
          </cell>
          <cell r="Q299" t="str">
            <v>下限値</v>
          </cell>
          <cell r="S299">
            <v>40.33</v>
          </cell>
          <cell r="AC299">
            <v>0</v>
          </cell>
        </row>
        <row r="300">
          <cell r="A300" t="str">
            <v>○KD02166-Y073</v>
          </cell>
          <cell r="B300" t="str">
            <v>○</v>
          </cell>
          <cell r="C300" t="str">
            <v>1:コストマスタ</v>
          </cell>
          <cell r="E300" t="str">
            <v>KD02166-Y073</v>
          </cell>
          <cell r="H300">
            <v>2407</v>
          </cell>
          <cell r="I300" t="str">
            <v>ＦＤＴＰ</v>
          </cell>
          <cell r="J300" t="str">
            <v>1</v>
          </cell>
          <cell r="K300" t="str">
            <v>X</v>
          </cell>
          <cell r="L300">
            <v>50</v>
          </cell>
          <cell r="M300">
            <v>9999</v>
          </cell>
          <cell r="N300">
            <v>39371</v>
          </cell>
          <cell r="O300">
            <v>58440</v>
          </cell>
          <cell r="P300">
            <v>1</v>
          </cell>
          <cell r="Q300" t="str">
            <v>下限値</v>
          </cell>
          <cell r="S300">
            <v>233.02</v>
          </cell>
          <cell r="AC300">
            <v>0</v>
          </cell>
        </row>
        <row r="301">
          <cell r="A301" t="str">
            <v>○KD02166-Y076</v>
          </cell>
          <cell r="B301" t="str">
            <v>○</v>
          </cell>
          <cell r="C301" t="str">
            <v>1:コストマスタ</v>
          </cell>
          <cell r="E301" t="str">
            <v>KD02166-Y076</v>
          </cell>
          <cell r="H301">
            <v>1543</v>
          </cell>
          <cell r="I301" t="str">
            <v>伊鈴製作所</v>
          </cell>
          <cell r="J301" t="str">
            <v>1</v>
          </cell>
          <cell r="K301" t="str">
            <v>X</v>
          </cell>
          <cell r="L301">
            <v>1</v>
          </cell>
          <cell r="M301">
            <v>1000</v>
          </cell>
          <cell r="N301">
            <v>38414</v>
          </cell>
          <cell r="O301">
            <v>58440</v>
          </cell>
          <cell r="P301">
            <v>1</v>
          </cell>
          <cell r="Q301" t="str">
            <v>下限値</v>
          </cell>
          <cell r="R301">
            <v>1</v>
          </cell>
          <cell r="S301">
            <v>107</v>
          </cell>
          <cell r="T301">
            <v>101</v>
          </cell>
          <cell r="U301">
            <v>82</v>
          </cell>
          <cell r="V301">
            <v>301</v>
          </cell>
          <cell r="W301">
            <v>78</v>
          </cell>
          <cell r="X301">
            <v>501</v>
          </cell>
          <cell r="Y301">
            <v>76</v>
          </cell>
          <cell r="AB301">
            <v>1000</v>
          </cell>
          <cell r="AC301">
            <v>0</v>
          </cell>
        </row>
        <row r="302">
          <cell r="A302" t="str">
            <v>KD02166-Y076</v>
          </cell>
          <cell r="C302" t="str">
            <v>2:業者別見積り</v>
          </cell>
          <cell r="D302" t="str">
            <v>0</v>
          </cell>
          <cell r="E302" t="str">
            <v>KD02166-Y076</v>
          </cell>
          <cell r="F302" t="str">
            <v>01</v>
          </cell>
          <cell r="G302" t="str">
            <v>L</v>
          </cell>
          <cell r="H302">
            <v>1543</v>
          </cell>
          <cell r="I302" t="str">
            <v>伊鈴製作所</v>
          </cell>
          <cell r="J302" t="str">
            <v>1</v>
          </cell>
          <cell r="P302">
            <v>1</v>
          </cell>
          <cell r="Q302" t="str">
            <v>上限値</v>
          </cell>
          <cell r="R302">
            <v>100</v>
          </cell>
          <cell r="S302">
            <v>107</v>
          </cell>
          <cell r="T302">
            <v>300</v>
          </cell>
          <cell r="U302">
            <v>82</v>
          </cell>
          <cell r="V302">
            <v>500</v>
          </cell>
          <cell r="W302">
            <v>78</v>
          </cell>
          <cell r="X302">
            <v>1000</v>
          </cell>
          <cell r="Y302">
            <v>76</v>
          </cell>
        </row>
        <row r="303">
          <cell r="A303" t="str">
            <v>KD02166-Y076</v>
          </cell>
          <cell r="C303" t="str">
            <v>2:業者別見積り</v>
          </cell>
          <cell r="D303" t="str">
            <v>0</v>
          </cell>
          <cell r="E303" t="str">
            <v>KD02166-Y076</v>
          </cell>
          <cell r="F303" t="str">
            <v>01</v>
          </cell>
          <cell r="G303" t="str">
            <v>L</v>
          </cell>
          <cell r="H303">
            <v>1715</v>
          </cell>
          <cell r="I303" t="str">
            <v>中村ターンテック</v>
          </cell>
          <cell r="J303" t="str">
            <v>0</v>
          </cell>
          <cell r="P303">
            <v>1</v>
          </cell>
          <cell r="Q303" t="str">
            <v>上限値</v>
          </cell>
          <cell r="R303">
            <v>100</v>
          </cell>
          <cell r="S303">
            <v>210</v>
          </cell>
          <cell r="T303">
            <v>300</v>
          </cell>
          <cell r="U303">
            <v>205</v>
          </cell>
          <cell r="V303">
            <v>1000</v>
          </cell>
          <cell r="W303">
            <v>204</v>
          </cell>
        </row>
        <row r="304">
          <cell r="A304" t="str">
            <v>○KD02166-Y081</v>
          </cell>
          <cell r="B304" t="str">
            <v>○</v>
          </cell>
          <cell r="C304" t="str">
            <v>1:コストマスタ</v>
          </cell>
          <cell r="E304" t="str">
            <v>KD02166-Y081</v>
          </cell>
          <cell r="H304">
            <v>1434</v>
          </cell>
          <cell r="I304" t="str">
            <v>ファスコ</v>
          </cell>
          <cell r="J304" t="str">
            <v>1</v>
          </cell>
          <cell r="K304" t="str">
            <v>X</v>
          </cell>
          <cell r="L304">
            <v>300</v>
          </cell>
          <cell r="M304">
            <v>600</v>
          </cell>
          <cell r="N304">
            <v>39230</v>
          </cell>
          <cell r="O304">
            <v>58440</v>
          </cell>
          <cell r="P304">
            <v>1</v>
          </cell>
          <cell r="Q304" t="str">
            <v>下限値</v>
          </cell>
          <cell r="S304">
            <v>74</v>
          </cell>
          <cell r="AC304">
            <v>0</v>
          </cell>
        </row>
        <row r="305">
          <cell r="A305" t="str">
            <v>○KD02166-Y082</v>
          </cell>
          <cell r="B305" t="str">
            <v>○</v>
          </cell>
          <cell r="C305" t="str">
            <v>1:コストマスタ</v>
          </cell>
          <cell r="E305" t="str">
            <v>KD02166-Y082</v>
          </cell>
          <cell r="H305">
            <v>1434</v>
          </cell>
          <cell r="I305" t="str">
            <v>ファスコ</v>
          </cell>
          <cell r="J305" t="str">
            <v>1</v>
          </cell>
          <cell r="K305" t="str">
            <v>X</v>
          </cell>
          <cell r="L305">
            <v>300</v>
          </cell>
          <cell r="M305">
            <v>600</v>
          </cell>
          <cell r="N305">
            <v>39230</v>
          </cell>
          <cell r="O305">
            <v>58440</v>
          </cell>
          <cell r="P305">
            <v>1</v>
          </cell>
          <cell r="Q305" t="str">
            <v>下限値</v>
          </cell>
          <cell r="S305">
            <v>63</v>
          </cell>
          <cell r="AC305">
            <v>0</v>
          </cell>
        </row>
        <row r="306">
          <cell r="A306" t="str">
            <v>○KD02166-Y084</v>
          </cell>
          <cell r="B306" t="str">
            <v>○</v>
          </cell>
          <cell r="C306" t="str">
            <v>1:コストマスタ</v>
          </cell>
          <cell r="E306" t="str">
            <v>KD02166-Y084</v>
          </cell>
          <cell r="H306">
            <v>1434</v>
          </cell>
          <cell r="I306" t="str">
            <v>ファスコ</v>
          </cell>
          <cell r="J306" t="str">
            <v>0</v>
          </cell>
          <cell r="K306" t="str">
            <v>X</v>
          </cell>
          <cell r="L306">
            <v>0</v>
          </cell>
          <cell r="M306">
            <v>0</v>
          </cell>
          <cell r="N306">
            <v>39217</v>
          </cell>
          <cell r="O306">
            <v>58440</v>
          </cell>
          <cell r="P306">
            <v>1</v>
          </cell>
          <cell r="Q306" t="str">
            <v>下限値</v>
          </cell>
          <cell r="S306">
            <v>13</v>
          </cell>
          <cell r="AC306">
            <v>0</v>
          </cell>
        </row>
        <row r="307">
          <cell r="A307" t="str">
            <v>○KD02166-Y120</v>
          </cell>
          <cell r="B307" t="str">
            <v>○</v>
          </cell>
          <cell r="C307" t="str">
            <v>1:コストマスタ</v>
          </cell>
          <cell r="E307" t="str">
            <v>KD02166-Y120</v>
          </cell>
          <cell r="H307">
            <v>1715</v>
          </cell>
          <cell r="I307" t="str">
            <v>中村ターンテック</v>
          </cell>
          <cell r="J307" t="str">
            <v>1</v>
          </cell>
          <cell r="K307" t="str">
            <v>X</v>
          </cell>
          <cell r="L307">
            <v>1</v>
          </cell>
          <cell r="M307">
            <v>299</v>
          </cell>
          <cell r="N307">
            <v>20000000</v>
          </cell>
          <cell r="O307">
            <v>58440</v>
          </cell>
          <cell r="P307">
            <v>1</v>
          </cell>
          <cell r="Q307" t="str">
            <v>下限値</v>
          </cell>
          <cell r="R307">
            <v>1</v>
          </cell>
          <cell r="S307">
            <v>750</v>
          </cell>
          <cell r="T307">
            <v>10</v>
          </cell>
          <cell r="U307">
            <v>350</v>
          </cell>
          <cell r="V307">
            <v>30</v>
          </cell>
          <cell r="W307">
            <v>250</v>
          </cell>
          <cell r="X307">
            <v>50</v>
          </cell>
          <cell r="Y307">
            <v>230</v>
          </cell>
          <cell r="Z307">
            <v>100</v>
          </cell>
          <cell r="AA307">
            <v>220</v>
          </cell>
          <cell r="AB307">
            <v>299</v>
          </cell>
          <cell r="AC307">
            <v>0</v>
          </cell>
        </row>
        <row r="308">
          <cell r="A308" t="str">
            <v>○KD02166-Y121</v>
          </cell>
          <cell r="B308" t="str">
            <v>○</v>
          </cell>
          <cell r="C308" t="str">
            <v>1:コストマスタ</v>
          </cell>
          <cell r="E308" t="str">
            <v>KD02166-Y121</v>
          </cell>
          <cell r="H308">
            <v>1715</v>
          </cell>
          <cell r="I308" t="str">
            <v>中村ターンテック</v>
          </cell>
          <cell r="J308" t="str">
            <v>1</v>
          </cell>
          <cell r="K308" t="str">
            <v>X</v>
          </cell>
          <cell r="L308">
            <v>1</v>
          </cell>
          <cell r="M308">
            <v>299</v>
          </cell>
          <cell r="N308">
            <v>20000000</v>
          </cell>
          <cell r="O308">
            <v>58440</v>
          </cell>
          <cell r="P308">
            <v>1</v>
          </cell>
          <cell r="Q308" t="str">
            <v>下限値</v>
          </cell>
          <cell r="R308">
            <v>1</v>
          </cell>
          <cell r="S308">
            <v>750</v>
          </cell>
          <cell r="T308">
            <v>10</v>
          </cell>
          <cell r="U308">
            <v>360</v>
          </cell>
          <cell r="V308">
            <v>30</v>
          </cell>
          <cell r="W308">
            <v>270</v>
          </cell>
          <cell r="X308">
            <v>50</v>
          </cell>
          <cell r="Y308">
            <v>260</v>
          </cell>
          <cell r="Z308">
            <v>100</v>
          </cell>
          <cell r="AA308">
            <v>220</v>
          </cell>
          <cell r="AB308">
            <v>299</v>
          </cell>
          <cell r="AC308">
            <v>0</v>
          </cell>
        </row>
        <row r="309">
          <cell r="A309" t="str">
            <v>○KD02166-Y123</v>
          </cell>
          <cell r="B309" t="str">
            <v>○</v>
          </cell>
          <cell r="C309" t="str">
            <v>1:コストマスタ</v>
          </cell>
          <cell r="E309" t="str">
            <v>KD02166-Y123</v>
          </cell>
          <cell r="H309">
            <v>2407</v>
          </cell>
          <cell r="I309" t="str">
            <v>ＦＤＴＰ</v>
          </cell>
          <cell r="J309" t="str">
            <v>0</v>
          </cell>
          <cell r="K309" t="str">
            <v>X</v>
          </cell>
          <cell r="L309">
            <v>50</v>
          </cell>
          <cell r="M309">
            <v>9999</v>
          </cell>
          <cell r="N309">
            <v>39371</v>
          </cell>
          <cell r="O309">
            <v>58440</v>
          </cell>
          <cell r="P309">
            <v>1</v>
          </cell>
          <cell r="Q309" t="str">
            <v>下限値</v>
          </cell>
          <cell r="S309">
            <v>85.08</v>
          </cell>
          <cell r="AC309">
            <v>0</v>
          </cell>
        </row>
        <row r="310">
          <cell r="A310" t="str">
            <v>○KD02166-Y125</v>
          </cell>
          <cell r="B310" t="str">
            <v>○</v>
          </cell>
          <cell r="C310" t="str">
            <v>1:コストマスタ</v>
          </cell>
          <cell r="E310" t="str">
            <v>KD02166-Y125</v>
          </cell>
          <cell r="H310">
            <v>2407</v>
          </cell>
          <cell r="I310" t="str">
            <v>ＦＤＴＰ</v>
          </cell>
          <cell r="J310" t="str">
            <v>0</v>
          </cell>
          <cell r="K310" t="str">
            <v>X</v>
          </cell>
          <cell r="L310">
            <v>50</v>
          </cell>
          <cell r="M310">
            <v>9999</v>
          </cell>
          <cell r="N310">
            <v>39371</v>
          </cell>
          <cell r="O310">
            <v>58440</v>
          </cell>
          <cell r="P310">
            <v>1</v>
          </cell>
          <cell r="Q310" t="str">
            <v>下限値</v>
          </cell>
          <cell r="S310">
            <v>60.62</v>
          </cell>
          <cell r="AC310">
            <v>0</v>
          </cell>
        </row>
        <row r="311">
          <cell r="A311" t="str">
            <v>○KD02166-Y126</v>
          </cell>
          <cell r="B311" t="str">
            <v>○</v>
          </cell>
          <cell r="C311" t="str">
            <v>1:コストマスタ</v>
          </cell>
          <cell r="E311" t="str">
            <v>KD02166-Y126</v>
          </cell>
          <cell r="H311">
            <v>2407</v>
          </cell>
          <cell r="I311" t="str">
            <v>ＦＤＴＰ</v>
          </cell>
          <cell r="J311" t="str">
            <v>0</v>
          </cell>
          <cell r="K311" t="str">
            <v>X</v>
          </cell>
          <cell r="L311">
            <v>50</v>
          </cell>
          <cell r="M311">
            <v>9999</v>
          </cell>
          <cell r="N311">
            <v>39371</v>
          </cell>
          <cell r="O311">
            <v>58440</v>
          </cell>
          <cell r="P311">
            <v>1</v>
          </cell>
          <cell r="Q311" t="str">
            <v>下限値</v>
          </cell>
          <cell r="S311">
            <v>16.54</v>
          </cell>
          <cell r="AC311">
            <v>0</v>
          </cell>
        </row>
        <row r="312">
          <cell r="A312" t="str">
            <v>○KD02166-Y131</v>
          </cell>
          <cell r="B312" t="str">
            <v>○</v>
          </cell>
          <cell r="C312" t="str">
            <v>1:コストマスタ</v>
          </cell>
          <cell r="E312" t="str">
            <v>KD02166-Y131</v>
          </cell>
          <cell r="H312">
            <v>2407</v>
          </cell>
          <cell r="I312" t="str">
            <v>ＦＤＴＰ</v>
          </cell>
          <cell r="J312" t="str">
            <v>0</v>
          </cell>
          <cell r="K312" t="str">
            <v>X</v>
          </cell>
          <cell r="L312">
            <v>50</v>
          </cell>
          <cell r="M312">
            <v>9999</v>
          </cell>
          <cell r="N312">
            <v>39371</v>
          </cell>
          <cell r="O312">
            <v>58440</v>
          </cell>
          <cell r="P312">
            <v>1</v>
          </cell>
          <cell r="Q312" t="str">
            <v>下限値</v>
          </cell>
          <cell r="S312">
            <v>10.130000000000001</v>
          </cell>
          <cell r="AC312">
            <v>0</v>
          </cell>
        </row>
        <row r="313">
          <cell r="A313" t="str">
            <v>KD02166-Y131</v>
          </cell>
          <cell r="C313" t="str">
            <v>2:業者別見積り</v>
          </cell>
          <cell r="D313" t="str">
            <v>0</v>
          </cell>
          <cell r="E313" t="str">
            <v>KD02166-Y131</v>
          </cell>
          <cell r="F313" t="str">
            <v>00</v>
          </cell>
          <cell r="G313" t="str">
            <v>MO</v>
          </cell>
          <cell r="H313">
            <v>3169</v>
          </cell>
          <cell r="I313" t="str">
            <v>ＨＳ－ＭＯＬＤＩＮ</v>
          </cell>
          <cell r="J313" t="str">
            <v>1</v>
          </cell>
          <cell r="P313">
            <v>1</v>
          </cell>
          <cell r="Q313" t="str">
            <v>上限値</v>
          </cell>
          <cell r="R313">
            <v>99999</v>
          </cell>
          <cell r="S313">
            <v>11.68</v>
          </cell>
          <cell r="AD313" t="str">
            <v>ﾓｰﾙﾄﾞ</v>
          </cell>
          <cell r="AE313">
            <v>600000</v>
          </cell>
        </row>
        <row r="314">
          <cell r="A314" t="str">
            <v>○KD02166-Y132</v>
          </cell>
          <cell r="B314" t="str">
            <v>○</v>
          </cell>
          <cell r="C314" t="str">
            <v>1:コストマスタ</v>
          </cell>
          <cell r="E314" t="str">
            <v>KD02166-Y132</v>
          </cell>
          <cell r="H314">
            <v>2407</v>
          </cell>
          <cell r="I314" t="str">
            <v>ＦＤＴＰ</v>
          </cell>
          <cell r="J314" t="str">
            <v>0</v>
          </cell>
          <cell r="K314" t="str">
            <v>X</v>
          </cell>
          <cell r="L314">
            <v>50</v>
          </cell>
          <cell r="M314">
            <v>9999</v>
          </cell>
          <cell r="N314">
            <v>39371</v>
          </cell>
          <cell r="O314">
            <v>58440</v>
          </cell>
          <cell r="P314">
            <v>1</v>
          </cell>
          <cell r="Q314" t="str">
            <v>下限値</v>
          </cell>
          <cell r="S314">
            <v>33.79</v>
          </cell>
          <cell r="AC314">
            <v>0</v>
          </cell>
        </row>
        <row r="315">
          <cell r="A315" t="str">
            <v>○KD02166-Y140</v>
          </cell>
          <cell r="B315" t="str">
            <v>○</v>
          </cell>
          <cell r="C315" t="str">
            <v>1:コストマスタ</v>
          </cell>
          <cell r="E315" t="str">
            <v>KD02166-Y140</v>
          </cell>
          <cell r="H315">
            <v>2407</v>
          </cell>
          <cell r="I315" t="str">
            <v>ＦＤＴＰ</v>
          </cell>
          <cell r="J315" t="str">
            <v>0</v>
          </cell>
          <cell r="K315" t="str">
            <v>X</v>
          </cell>
          <cell r="L315">
            <v>50</v>
          </cell>
          <cell r="M315">
            <v>9999</v>
          </cell>
          <cell r="N315">
            <v>39371</v>
          </cell>
          <cell r="O315">
            <v>58440</v>
          </cell>
          <cell r="P315">
            <v>1</v>
          </cell>
          <cell r="Q315" t="str">
            <v>下限値</v>
          </cell>
          <cell r="S315">
            <v>18.649999999999999</v>
          </cell>
          <cell r="AC315">
            <v>0</v>
          </cell>
        </row>
        <row r="316">
          <cell r="A316" t="str">
            <v>○KD02166-Y163</v>
          </cell>
          <cell r="B316" t="str">
            <v>○</v>
          </cell>
          <cell r="C316" t="str">
            <v>1:コストマスタ</v>
          </cell>
          <cell r="E316" t="str">
            <v>KD02166-Y163</v>
          </cell>
          <cell r="H316">
            <v>2407</v>
          </cell>
          <cell r="I316" t="str">
            <v>ＦＤＴＰ</v>
          </cell>
          <cell r="J316" t="str">
            <v>0</v>
          </cell>
          <cell r="K316" t="str">
            <v>X</v>
          </cell>
          <cell r="L316">
            <v>50</v>
          </cell>
          <cell r="M316">
            <v>9999</v>
          </cell>
          <cell r="N316">
            <v>39371</v>
          </cell>
          <cell r="O316">
            <v>58440</v>
          </cell>
          <cell r="P316">
            <v>1</v>
          </cell>
          <cell r="Q316" t="str">
            <v>下限値</v>
          </cell>
          <cell r="S316">
            <v>7.88</v>
          </cell>
          <cell r="AC316">
            <v>0</v>
          </cell>
        </row>
        <row r="317">
          <cell r="A317" t="str">
            <v>○KD02166-Y164</v>
          </cell>
          <cell r="B317" t="str">
            <v>○</v>
          </cell>
          <cell r="C317" t="str">
            <v>1:コストマスタ</v>
          </cell>
          <cell r="E317" t="str">
            <v>KD02166-Y164</v>
          </cell>
          <cell r="H317">
            <v>2039</v>
          </cell>
          <cell r="I317" t="str">
            <v>熊谷</v>
          </cell>
          <cell r="J317" t="str">
            <v>0</v>
          </cell>
          <cell r="K317" t="str">
            <v>X</v>
          </cell>
          <cell r="L317">
            <v>0</v>
          </cell>
          <cell r="M317">
            <v>0</v>
          </cell>
          <cell r="N317">
            <v>38805</v>
          </cell>
          <cell r="O317">
            <v>58440</v>
          </cell>
          <cell r="P317">
            <v>1</v>
          </cell>
          <cell r="Q317" t="str">
            <v>下限値</v>
          </cell>
          <cell r="S317">
            <v>55</v>
          </cell>
          <cell r="AC317">
            <v>0</v>
          </cell>
        </row>
        <row r="318">
          <cell r="A318" t="str">
            <v>○KD02166-Y168</v>
          </cell>
          <cell r="B318" t="str">
            <v>○</v>
          </cell>
          <cell r="C318" t="str">
            <v>1:コストマスタ</v>
          </cell>
          <cell r="E318" t="str">
            <v>KD02166-Y168</v>
          </cell>
          <cell r="H318">
            <v>2407</v>
          </cell>
          <cell r="I318" t="str">
            <v>ＦＤＴＰ</v>
          </cell>
          <cell r="J318" t="str">
            <v>0</v>
          </cell>
          <cell r="K318" t="str">
            <v>X</v>
          </cell>
          <cell r="L318">
            <v>50</v>
          </cell>
          <cell r="M318">
            <v>9999</v>
          </cell>
          <cell r="N318">
            <v>39371</v>
          </cell>
          <cell r="O318">
            <v>58440</v>
          </cell>
          <cell r="P318">
            <v>1</v>
          </cell>
          <cell r="Q318" t="str">
            <v>下限値</v>
          </cell>
          <cell r="S318">
            <v>26.69</v>
          </cell>
          <cell r="AC318">
            <v>0</v>
          </cell>
        </row>
        <row r="319">
          <cell r="A319" t="str">
            <v>○KD02166-Y170</v>
          </cell>
          <cell r="B319" t="str">
            <v>○</v>
          </cell>
          <cell r="C319" t="str">
            <v>1:コストマスタ</v>
          </cell>
          <cell r="E319" t="str">
            <v>KD02166-Y170</v>
          </cell>
          <cell r="H319">
            <v>2407</v>
          </cell>
          <cell r="I319" t="str">
            <v>ＦＤＴＰ</v>
          </cell>
          <cell r="J319" t="str">
            <v>0</v>
          </cell>
          <cell r="K319" t="str">
            <v>X</v>
          </cell>
          <cell r="L319">
            <v>50</v>
          </cell>
          <cell r="M319">
            <v>9999</v>
          </cell>
          <cell r="N319">
            <v>39371</v>
          </cell>
          <cell r="O319">
            <v>58440</v>
          </cell>
          <cell r="P319">
            <v>1</v>
          </cell>
          <cell r="Q319" t="str">
            <v>下限値</v>
          </cell>
          <cell r="S319">
            <v>26.14</v>
          </cell>
          <cell r="AC319">
            <v>0</v>
          </cell>
        </row>
        <row r="320">
          <cell r="A320" t="str">
            <v>○KD02166-Y171</v>
          </cell>
          <cell r="B320" t="str">
            <v>○</v>
          </cell>
          <cell r="C320" t="str">
            <v>1:コストマスタ</v>
          </cell>
          <cell r="E320" t="str">
            <v>KD02166-Y171</v>
          </cell>
          <cell r="H320">
            <v>2407</v>
          </cell>
          <cell r="I320" t="str">
            <v>ＦＤＴＰ</v>
          </cell>
          <cell r="J320" t="str">
            <v>0</v>
          </cell>
          <cell r="K320" t="str">
            <v>X</v>
          </cell>
          <cell r="L320">
            <v>50</v>
          </cell>
          <cell r="M320">
            <v>9999</v>
          </cell>
          <cell r="N320">
            <v>39371</v>
          </cell>
          <cell r="O320">
            <v>58440</v>
          </cell>
          <cell r="P320">
            <v>1</v>
          </cell>
          <cell r="Q320" t="str">
            <v>下限値</v>
          </cell>
          <cell r="S320">
            <v>21.37</v>
          </cell>
          <cell r="AC320">
            <v>0</v>
          </cell>
        </row>
        <row r="321">
          <cell r="A321" t="str">
            <v>○KD02166-Y172</v>
          </cell>
          <cell r="B321" t="str">
            <v>○</v>
          </cell>
          <cell r="C321" t="str">
            <v>1:コストマスタ</v>
          </cell>
          <cell r="E321" t="str">
            <v>KD02166-Y172</v>
          </cell>
          <cell r="H321">
            <v>2407</v>
          </cell>
          <cell r="I321" t="str">
            <v>ＦＤＴＰ</v>
          </cell>
          <cell r="J321" t="str">
            <v>0</v>
          </cell>
          <cell r="K321" t="str">
            <v>X</v>
          </cell>
          <cell r="L321">
            <v>50</v>
          </cell>
          <cell r="M321">
            <v>9999</v>
          </cell>
          <cell r="N321">
            <v>39371</v>
          </cell>
          <cell r="O321">
            <v>58440</v>
          </cell>
          <cell r="P321">
            <v>1</v>
          </cell>
          <cell r="Q321" t="str">
            <v>下限値</v>
          </cell>
          <cell r="S321">
            <v>21.37</v>
          </cell>
          <cell r="AC321">
            <v>0</v>
          </cell>
        </row>
        <row r="322">
          <cell r="A322" t="str">
            <v>○KD02166-Y175</v>
          </cell>
          <cell r="B322" t="str">
            <v>○</v>
          </cell>
          <cell r="C322" t="str">
            <v>1:コストマスタ</v>
          </cell>
          <cell r="E322" t="str">
            <v>KD02166-Y175</v>
          </cell>
          <cell r="H322">
            <v>2039</v>
          </cell>
          <cell r="I322" t="str">
            <v>熊谷</v>
          </cell>
          <cell r="J322" t="str">
            <v>0</v>
          </cell>
          <cell r="K322" t="str">
            <v>X</v>
          </cell>
          <cell r="L322">
            <v>0</v>
          </cell>
          <cell r="M322">
            <v>0</v>
          </cell>
          <cell r="N322">
            <v>38805</v>
          </cell>
          <cell r="O322">
            <v>58440</v>
          </cell>
          <cell r="P322">
            <v>1</v>
          </cell>
          <cell r="Q322" t="str">
            <v>下限値</v>
          </cell>
          <cell r="S322">
            <v>275</v>
          </cell>
          <cell r="AC322">
            <v>0</v>
          </cell>
        </row>
        <row r="323">
          <cell r="A323" t="str">
            <v>○KD02166-Y180</v>
          </cell>
          <cell r="B323" t="str">
            <v>○</v>
          </cell>
          <cell r="C323" t="str">
            <v>1:コストマスタ</v>
          </cell>
          <cell r="E323" t="str">
            <v>KD02166-Y180</v>
          </cell>
          <cell r="H323">
            <v>2407</v>
          </cell>
          <cell r="I323" t="str">
            <v>ＦＤＴＰ</v>
          </cell>
          <cell r="J323" t="str">
            <v>0</v>
          </cell>
          <cell r="K323" t="str">
            <v>X</v>
          </cell>
          <cell r="L323">
            <v>50</v>
          </cell>
          <cell r="M323">
            <v>9999</v>
          </cell>
          <cell r="N323">
            <v>39371</v>
          </cell>
          <cell r="O323">
            <v>58440</v>
          </cell>
          <cell r="P323">
            <v>1</v>
          </cell>
          <cell r="Q323" t="str">
            <v>下限値</v>
          </cell>
          <cell r="S323">
            <v>16.84</v>
          </cell>
          <cell r="AC323">
            <v>0</v>
          </cell>
        </row>
        <row r="324">
          <cell r="A324" t="str">
            <v>○KD02166-Y189</v>
          </cell>
          <cell r="B324" t="str">
            <v>○</v>
          </cell>
          <cell r="C324" t="str">
            <v>1:コストマスタ</v>
          </cell>
          <cell r="E324" t="str">
            <v>KD02166-Y189</v>
          </cell>
          <cell r="H324">
            <v>2407</v>
          </cell>
          <cell r="I324" t="str">
            <v>ＦＤＴＰ</v>
          </cell>
          <cell r="J324" t="str">
            <v>0</v>
          </cell>
          <cell r="K324" t="str">
            <v>X</v>
          </cell>
          <cell r="L324">
            <v>50</v>
          </cell>
          <cell r="M324">
            <v>9999</v>
          </cell>
          <cell r="N324">
            <v>39371</v>
          </cell>
          <cell r="O324">
            <v>58440</v>
          </cell>
          <cell r="P324">
            <v>1</v>
          </cell>
          <cell r="Q324" t="str">
            <v>下限値</v>
          </cell>
          <cell r="S324">
            <v>28.78</v>
          </cell>
          <cell r="AC324">
            <v>0</v>
          </cell>
        </row>
        <row r="325">
          <cell r="A325" t="str">
            <v>○KD02166-Y190</v>
          </cell>
          <cell r="B325" t="str">
            <v>○</v>
          </cell>
          <cell r="C325" t="str">
            <v>1:コストマスタ</v>
          </cell>
          <cell r="E325" t="str">
            <v>KD02166-Y190</v>
          </cell>
          <cell r="H325">
            <v>1945</v>
          </cell>
          <cell r="I325" t="str">
            <v>佐藤製作所</v>
          </cell>
          <cell r="J325" t="str">
            <v>0</v>
          </cell>
          <cell r="K325" t="str">
            <v>X</v>
          </cell>
          <cell r="L325">
            <v>1</v>
          </cell>
          <cell r="M325">
            <v>999</v>
          </cell>
          <cell r="N325">
            <v>20000000</v>
          </cell>
          <cell r="O325">
            <v>58440</v>
          </cell>
          <cell r="P325">
            <v>1</v>
          </cell>
          <cell r="Q325" t="str">
            <v>下限値</v>
          </cell>
          <cell r="R325">
            <v>1</v>
          </cell>
          <cell r="S325">
            <v>115</v>
          </cell>
          <cell r="T325">
            <v>100</v>
          </cell>
          <cell r="U325">
            <v>106</v>
          </cell>
          <cell r="V325">
            <v>300</v>
          </cell>
          <cell r="W325">
            <v>104</v>
          </cell>
          <cell r="X325">
            <v>500</v>
          </cell>
          <cell r="Y325">
            <v>102</v>
          </cell>
          <cell r="AB325">
            <v>999</v>
          </cell>
          <cell r="AC325">
            <v>0</v>
          </cell>
        </row>
        <row r="326">
          <cell r="A326" t="str">
            <v>○KD02166-Y191</v>
          </cell>
          <cell r="B326" t="str">
            <v>○</v>
          </cell>
          <cell r="C326" t="str">
            <v>1:コストマスタ</v>
          </cell>
          <cell r="E326" t="str">
            <v>KD02166-Y191</v>
          </cell>
          <cell r="H326">
            <v>1945</v>
          </cell>
          <cell r="I326" t="str">
            <v>佐藤製作所</v>
          </cell>
          <cell r="J326" t="str">
            <v>0</v>
          </cell>
          <cell r="K326" t="str">
            <v>X</v>
          </cell>
          <cell r="L326">
            <v>1</v>
          </cell>
          <cell r="M326">
            <v>999</v>
          </cell>
          <cell r="N326">
            <v>20000000</v>
          </cell>
          <cell r="O326">
            <v>58440</v>
          </cell>
          <cell r="P326">
            <v>1</v>
          </cell>
          <cell r="Q326" t="str">
            <v>下限値</v>
          </cell>
          <cell r="R326">
            <v>1</v>
          </cell>
          <cell r="S326">
            <v>262</v>
          </cell>
          <cell r="T326">
            <v>100</v>
          </cell>
          <cell r="U326">
            <v>238</v>
          </cell>
          <cell r="V326">
            <v>300</v>
          </cell>
          <cell r="W326">
            <v>231</v>
          </cell>
          <cell r="X326">
            <v>500</v>
          </cell>
          <cell r="Y326">
            <v>224</v>
          </cell>
          <cell r="AB326">
            <v>999</v>
          </cell>
          <cell r="AC326">
            <v>0</v>
          </cell>
        </row>
        <row r="327">
          <cell r="A327" t="str">
            <v>○KD02166-Y192</v>
          </cell>
          <cell r="B327" t="str">
            <v>○</v>
          </cell>
          <cell r="C327" t="str">
            <v>1:コストマスタ</v>
          </cell>
          <cell r="E327" t="str">
            <v>KD02166-Y192</v>
          </cell>
          <cell r="H327">
            <v>2407</v>
          </cell>
          <cell r="I327" t="str">
            <v>ＦＤＴＰ</v>
          </cell>
          <cell r="J327" t="str">
            <v>0</v>
          </cell>
          <cell r="K327" t="str">
            <v>X</v>
          </cell>
          <cell r="L327">
            <v>50</v>
          </cell>
          <cell r="M327">
            <v>9999</v>
          </cell>
          <cell r="N327">
            <v>39371</v>
          </cell>
          <cell r="O327">
            <v>58440</v>
          </cell>
          <cell r="P327">
            <v>1</v>
          </cell>
          <cell r="Q327" t="str">
            <v>下限値</v>
          </cell>
          <cell r="S327">
            <v>17.86</v>
          </cell>
          <cell r="AC327">
            <v>0</v>
          </cell>
        </row>
        <row r="328">
          <cell r="A328" t="str">
            <v>○KD02166-Y195</v>
          </cell>
          <cell r="B328" t="str">
            <v>○</v>
          </cell>
          <cell r="C328" t="str">
            <v>1:コストマスタ</v>
          </cell>
          <cell r="E328" t="str">
            <v>KD02166-Y195</v>
          </cell>
          <cell r="H328">
            <v>8510</v>
          </cell>
          <cell r="I328" t="str">
            <v>富士セイラ</v>
          </cell>
          <cell r="J328" t="str">
            <v>0</v>
          </cell>
          <cell r="K328" t="str">
            <v>X</v>
          </cell>
          <cell r="L328">
            <v>0</v>
          </cell>
          <cell r="M328">
            <v>0</v>
          </cell>
          <cell r="N328">
            <v>38902</v>
          </cell>
          <cell r="O328">
            <v>58440</v>
          </cell>
          <cell r="P328">
            <v>1</v>
          </cell>
          <cell r="Q328" t="str">
            <v>下限値</v>
          </cell>
          <cell r="S328">
            <v>42</v>
          </cell>
          <cell r="AC328">
            <v>0</v>
          </cell>
        </row>
        <row r="329">
          <cell r="A329" t="str">
            <v>○KD02166-Y196</v>
          </cell>
          <cell r="B329" t="str">
            <v>○</v>
          </cell>
          <cell r="C329" t="str">
            <v>1:コストマスタ</v>
          </cell>
          <cell r="E329" t="str">
            <v>KD02166-Y196</v>
          </cell>
          <cell r="H329">
            <v>6908</v>
          </cell>
          <cell r="I329" t="str">
            <v>ナカタニ</v>
          </cell>
          <cell r="J329" t="str">
            <v>1</v>
          </cell>
          <cell r="K329" t="str">
            <v>X</v>
          </cell>
          <cell r="L329">
            <v>1</v>
          </cell>
          <cell r="M329">
            <v>0</v>
          </cell>
          <cell r="N329">
            <v>39295</v>
          </cell>
          <cell r="O329">
            <v>39447</v>
          </cell>
          <cell r="P329">
            <v>1</v>
          </cell>
          <cell r="Q329" t="str">
            <v>下限値</v>
          </cell>
          <cell r="R329">
            <v>51</v>
          </cell>
          <cell r="S329">
            <v>139.80000000000001</v>
          </cell>
          <cell r="T329">
            <v>100</v>
          </cell>
          <cell r="U329">
            <v>107.3</v>
          </cell>
          <cell r="V329">
            <v>300</v>
          </cell>
          <cell r="W329">
            <v>82.2</v>
          </cell>
          <cell r="X329">
            <v>500</v>
          </cell>
          <cell r="Y329">
            <v>77.599999999999994</v>
          </cell>
          <cell r="Z329">
            <v>1000</v>
          </cell>
          <cell r="AA329">
            <v>76.3</v>
          </cell>
          <cell r="AB329">
            <v>4999</v>
          </cell>
          <cell r="AC329">
            <v>0</v>
          </cell>
        </row>
        <row r="330">
          <cell r="A330" t="str">
            <v>○KD02166-Y202</v>
          </cell>
          <cell r="B330" t="str">
            <v>○</v>
          </cell>
          <cell r="C330" t="str">
            <v>1:コストマスタ</v>
          </cell>
          <cell r="E330" t="str">
            <v>KD02166-Y202</v>
          </cell>
          <cell r="H330">
            <v>1715</v>
          </cell>
          <cell r="I330" t="str">
            <v>中村ターンテック</v>
          </cell>
          <cell r="J330" t="str">
            <v>1</v>
          </cell>
          <cell r="K330" t="str">
            <v>X</v>
          </cell>
          <cell r="L330">
            <v>1</v>
          </cell>
          <cell r="M330">
            <v>299</v>
          </cell>
          <cell r="N330">
            <v>20000000</v>
          </cell>
          <cell r="O330">
            <v>57345</v>
          </cell>
          <cell r="P330">
            <v>1</v>
          </cell>
          <cell r="Q330" t="str">
            <v>下限値</v>
          </cell>
          <cell r="R330">
            <v>1</v>
          </cell>
          <cell r="S330">
            <v>280</v>
          </cell>
          <cell r="T330">
            <v>10</v>
          </cell>
          <cell r="U330">
            <v>200</v>
          </cell>
          <cell r="V330">
            <v>30</v>
          </cell>
          <cell r="W330">
            <v>125</v>
          </cell>
          <cell r="X330">
            <v>50</v>
          </cell>
          <cell r="Y330">
            <v>70</v>
          </cell>
          <cell r="Z330">
            <v>100</v>
          </cell>
          <cell r="AA330">
            <v>50</v>
          </cell>
          <cell r="AB330">
            <v>299</v>
          </cell>
          <cell r="AC330">
            <v>0</v>
          </cell>
        </row>
        <row r="331">
          <cell r="A331" t="str">
            <v>○KD02166-Y203</v>
          </cell>
          <cell r="B331" t="str">
            <v>○</v>
          </cell>
          <cell r="C331" t="str">
            <v>1:コストマスタ</v>
          </cell>
          <cell r="E331" t="str">
            <v>KD02166-Y203</v>
          </cell>
          <cell r="H331">
            <v>2407</v>
          </cell>
          <cell r="I331" t="str">
            <v>ＦＤＴＰ</v>
          </cell>
          <cell r="J331" t="str">
            <v>1</v>
          </cell>
          <cell r="K331" t="str">
            <v>X</v>
          </cell>
          <cell r="L331">
            <v>50</v>
          </cell>
          <cell r="M331">
            <v>9999</v>
          </cell>
          <cell r="N331">
            <v>39380</v>
          </cell>
          <cell r="O331">
            <v>58440</v>
          </cell>
          <cell r="P331">
            <v>1</v>
          </cell>
          <cell r="Q331" t="str">
            <v>下限値</v>
          </cell>
          <cell r="S331">
            <v>61.67</v>
          </cell>
          <cell r="AC331">
            <v>0</v>
          </cell>
        </row>
        <row r="332">
          <cell r="A332" t="str">
            <v>○KD02166-Y206</v>
          </cell>
          <cell r="B332" t="str">
            <v>○</v>
          </cell>
          <cell r="C332" t="str">
            <v>1:コストマスタ</v>
          </cell>
          <cell r="E332" t="str">
            <v>KD02166-Y206</v>
          </cell>
          <cell r="H332">
            <v>2407</v>
          </cell>
          <cell r="I332" t="str">
            <v>ＦＤＴＰ</v>
          </cell>
          <cell r="J332" t="str">
            <v>1</v>
          </cell>
          <cell r="K332" t="str">
            <v>X</v>
          </cell>
          <cell r="L332">
            <v>50</v>
          </cell>
          <cell r="M332">
            <v>9999</v>
          </cell>
          <cell r="N332">
            <v>39371</v>
          </cell>
          <cell r="O332">
            <v>58440</v>
          </cell>
          <cell r="P332">
            <v>1</v>
          </cell>
          <cell r="Q332" t="str">
            <v>下限値</v>
          </cell>
          <cell r="S332">
            <v>22.03</v>
          </cell>
          <cell r="AC332">
            <v>0</v>
          </cell>
        </row>
        <row r="333">
          <cell r="A333" t="str">
            <v>○KD02166-Y209</v>
          </cell>
          <cell r="B333" t="str">
            <v>○</v>
          </cell>
          <cell r="C333" t="str">
            <v>1:コストマスタ</v>
          </cell>
          <cell r="E333" t="str">
            <v>KD02166-Y209</v>
          </cell>
          <cell r="H333">
            <v>2407</v>
          </cell>
          <cell r="I333" t="str">
            <v>ＦＤＴＰ</v>
          </cell>
          <cell r="J333" t="str">
            <v>1</v>
          </cell>
          <cell r="K333" t="str">
            <v>X</v>
          </cell>
          <cell r="L333">
            <v>50</v>
          </cell>
          <cell r="M333">
            <v>9999</v>
          </cell>
          <cell r="N333">
            <v>39371</v>
          </cell>
          <cell r="O333">
            <v>58440</v>
          </cell>
          <cell r="P333">
            <v>1</v>
          </cell>
          <cell r="Q333" t="str">
            <v>下限値</v>
          </cell>
          <cell r="S333">
            <v>149.34</v>
          </cell>
          <cell r="AC333">
            <v>0</v>
          </cell>
        </row>
        <row r="334">
          <cell r="A334" t="str">
            <v>○KD02166-Y230</v>
          </cell>
          <cell r="B334" t="str">
            <v>○</v>
          </cell>
          <cell r="C334" t="str">
            <v>1:コストマスタ</v>
          </cell>
          <cell r="E334" t="str">
            <v>KD02166-Y230</v>
          </cell>
          <cell r="H334">
            <v>1715</v>
          </cell>
          <cell r="I334" t="str">
            <v>中村ターンテック</v>
          </cell>
          <cell r="J334" t="str">
            <v>1</v>
          </cell>
          <cell r="K334" t="str">
            <v>X</v>
          </cell>
          <cell r="L334">
            <v>1</v>
          </cell>
          <cell r="M334">
            <v>299</v>
          </cell>
          <cell r="N334">
            <v>20000000</v>
          </cell>
          <cell r="O334">
            <v>58440</v>
          </cell>
          <cell r="P334">
            <v>1</v>
          </cell>
          <cell r="Q334" t="str">
            <v>下限値</v>
          </cell>
          <cell r="R334">
            <v>1</v>
          </cell>
          <cell r="S334">
            <v>250</v>
          </cell>
          <cell r="T334">
            <v>10</v>
          </cell>
          <cell r="U334">
            <v>200</v>
          </cell>
          <cell r="V334">
            <v>30</v>
          </cell>
          <cell r="W334">
            <v>150</v>
          </cell>
          <cell r="X334">
            <v>50</v>
          </cell>
          <cell r="Y334">
            <v>130</v>
          </cell>
          <cell r="Z334">
            <v>100</v>
          </cell>
          <cell r="AA334">
            <v>110</v>
          </cell>
          <cell r="AB334">
            <v>299</v>
          </cell>
          <cell r="AC334">
            <v>0</v>
          </cell>
        </row>
        <row r="335">
          <cell r="A335" t="str">
            <v>○KD02166-Y250</v>
          </cell>
          <cell r="B335" t="str">
            <v>○</v>
          </cell>
          <cell r="C335" t="str">
            <v>1:コストマスタ</v>
          </cell>
          <cell r="E335" t="str">
            <v>KD02166-Y250</v>
          </cell>
          <cell r="H335">
            <v>2407</v>
          </cell>
          <cell r="I335" t="str">
            <v>ＦＤＴＰ</v>
          </cell>
          <cell r="J335" t="str">
            <v>0</v>
          </cell>
          <cell r="K335" t="str">
            <v>X</v>
          </cell>
          <cell r="L335">
            <v>50</v>
          </cell>
          <cell r="M335">
            <v>9999</v>
          </cell>
          <cell r="N335">
            <v>39371</v>
          </cell>
          <cell r="O335">
            <v>58440</v>
          </cell>
          <cell r="P335">
            <v>1</v>
          </cell>
          <cell r="Q335" t="str">
            <v>下限値</v>
          </cell>
          <cell r="S335">
            <v>396.75</v>
          </cell>
          <cell r="AC335">
            <v>0</v>
          </cell>
        </row>
        <row r="336">
          <cell r="A336" t="str">
            <v>○KD02166-Y252</v>
          </cell>
          <cell r="B336" t="str">
            <v>○</v>
          </cell>
          <cell r="C336" t="str">
            <v>1:コストマスタ</v>
          </cell>
          <cell r="E336" t="str">
            <v>KD02166-Y252</v>
          </cell>
          <cell r="H336">
            <v>2407</v>
          </cell>
          <cell r="I336" t="str">
            <v>ＦＤＴＰ</v>
          </cell>
          <cell r="J336" t="str">
            <v>0</v>
          </cell>
          <cell r="K336" t="str">
            <v>X</v>
          </cell>
          <cell r="L336">
            <v>50</v>
          </cell>
          <cell r="M336">
            <v>9999</v>
          </cell>
          <cell r="N336">
            <v>39371</v>
          </cell>
          <cell r="O336">
            <v>58440</v>
          </cell>
          <cell r="P336">
            <v>1</v>
          </cell>
          <cell r="Q336" t="str">
            <v>下限値</v>
          </cell>
          <cell r="S336">
            <v>28.65</v>
          </cell>
          <cell r="AC336">
            <v>0</v>
          </cell>
        </row>
        <row r="337">
          <cell r="A337" t="str">
            <v>○KD02166-Y254</v>
          </cell>
          <cell r="B337" t="str">
            <v>○</v>
          </cell>
          <cell r="C337" t="str">
            <v>1:コストマスタ</v>
          </cell>
          <cell r="E337" t="str">
            <v>KD02166-Y254</v>
          </cell>
          <cell r="H337">
            <v>2407</v>
          </cell>
          <cell r="I337" t="str">
            <v>ＦＤＴＰ</v>
          </cell>
          <cell r="J337" t="str">
            <v>0</v>
          </cell>
          <cell r="K337" t="str">
            <v>X</v>
          </cell>
          <cell r="L337">
            <v>50</v>
          </cell>
          <cell r="M337">
            <v>9999</v>
          </cell>
          <cell r="N337">
            <v>39371</v>
          </cell>
          <cell r="O337">
            <v>58440</v>
          </cell>
          <cell r="P337">
            <v>1</v>
          </cell>
          <cell r="Q337" t="str">
            <v>下限値</v>
          </cell>
          <cell r="S337">
            <v>18.73</v>
          </cell>
          <cell r="AC337">
            <v>0</v>
          </cell>
        </row>
        <row r="338">
          <cell r="A338" t="str">
            <v>○KD02166-Y261</v>
          </cell>
          <cell r="B338" t="str">
            <v>○</v>
          </cell>
          <cell r="C338" t="str">
            <v>1:コストマスタ</v>
          </cell>
          <cell r="E338" t="str">
            <v>KD02166-Y261</v>
          </cell>
          <cell r="H338">
            <v>2407</v>
          </cell>
          <cell r="I338" t="str">
            <v>ＦＤＴＰ</v>
          </cell>
          <cell r="J338" t="str">
            <v>1</v>
          </cell>
          <cell r="K338" t="str">
            <v>X</v>
          </cell>
          <cell r="L338">
            <v>50</v>
          </cell>
          <cell r="M338">
            <v>9999</v>
          </cell>
          <cell r="N338">
            <v>39371</v>
          </cell>
          <cell r="O338">
            <v>58440</v>
          </cell>
          <cell r="P338">
            <v>1</v>
          </cell>
          <cell r="Q338" t="str">
            <v>下限値</v>
          </cell>
          <cell r="S338">
            <v>29.76</v>
          </cell>
          <cell r="AC338">
            <v>0</v>
          </cell>
        </row>
        <row r="339">
          <cell r="A339" t="str">
            <v>○KD02166-Y304</v>
          </cell>
          <cell r="B339" t="str">
            <v>○</v>
          </cell>
          <cell r="C339" t="str">
            <v>1:コストマスタ</v>
          </cell>
          <cell r="E339" t="str">
            <v>KD02166-Y304</v>
          </cell>
          <cell r="H339">
            <v>4464</v>
          </cell>
          <cell r="I339" t="str">
            <v>チノンテック</v>
          </cell>
          <cell r="J339" t="str">
            <v>0</v>
          </cell>
          <cell r="K339" t="str">
            <v>X</v>
          </cell>
          <cell r="L339">
            <v>1</v>
          </cell>
          <cell r="M339">
            <v>5000</v>
          </cell>
          <cell r="N339">
            <v>20000000</v>
          </cell>
          <cell r="O339">
            <v>58440</v>
          </cell>
          <cell r="P339">
            <v>1</v>
          </cell>
          <cell r="Q339" t="str">
            <v>下限値</v>
          </cell>
          <cell r="R339">
            <v>1</v>
          </cell>
          <cell r="S339">
            <v>123.9</v>
          </cell>
          <cell r="T339">
            <v>100</v>
          </cell>
          <cell r="U339">
            <v>95.8</v>
          </cell>
          <cell r="V339">
            <v>500</v>
          </cell>
          <cell r="W339">
            <v>92.3</v>
          </cell>
          <cell r="X339">
            <v>1000</v>
          </cell>
          <cell r="Y339">
            <v>89.5</v>
          </cell>
          <cell r="AB339">
            <v>5000</v>
          </cell>
          <cell r="AC339">
            <v>0</v>
          </cell>
        </row>
        <row r="340">
          <cell r="A340" t="str">
            <v>KD02166-Y304</v>
          </cell>
          <cell r="C340" t="str">
            <v>2:業者別見積り</v>
          </cell>
          <cell r="D340" t="str">
            <v>0</v>
          </cell>
          <cell r="E340" t="str">
            <v>KD02166-Y304</v>
          </cell>
          <cell r="F340" t="str">
            <v>02</v>
          </cell>
          <cell r="G340" t="str">
            <v>MO</v>
          </cell>
          <cell r="H340">
            <v>4464</v>
          </cell>
          <cell r="I340" t="str">
            <v>チノンテック</v>
          </cell>
          <cell r="J340" t="str">
            <v>1</v>
          </cell>
          <cell r="P340">
            <v>1</v>
          </cell>
          <cell r="Q340" t="str">
            <v>上限値</v>
          </cell>
          <cell r="R340">
            <v>100</v>
          </cell>
          <cell r="S340">
            <v>128.9</v>
          </cell>
          <cell r="T340">
            <v>500</v>
          </cell>
          <cell r="U340">
            <v>100.8</v>
          </cell>
          <cell r="V340">
            <v>1000</v>
          </cell>
          <cell r="W340">
            <v>97.3</v>
          </cell>
          <cell r="X340">
            <v>5000</v>
          </cell>
          <cell r="Y340">
            <v>94.5</v>
          </cell>
          <cell r="AD340" t="str">
            <v>ﾓｰﾙﾄﾞ</v>
          </cell>
          <cell r="AE340">
            <v>2000000</v>
          </cell>
        </row>
        <row r="341">
          <cell r="A341" t="str">
            <v>○KD02166-Y305</v>
          </cell>
          <cell r="B341" t="str">
            <v>○</v>
          </cell>
          <cell r="C341" t="str">
            <v>1:コストマスタ</v>
          </cell>
          <cell r="E341" t="str">
            <v>KD02166-Y305</v>
          </cell>
          <cell r="H341">
            <v>3822</v>
          </cell>
          <cell r="I341" t="str">
            <v>新川崎製作所</v>
          </cell>
          <cell r="J341" t="str">
            <v>0</v>
          </cell>
          <cell r="K341" t="str">
            <v>X</v>
          </cell>
          <cell r="L341">
            <v>1</v>
          </cell>
          <cell r="M341">
            <v>499</v>
          </cell>
          <cell r="N341">
            <v>20000000</v>
          </cell>
          <cell r="O341">
            <v>58440</v>
          </cell>
          <cell r="P341">
            <v>1</v>
          </cell>
          <cell r="Q341" t="str">
            <v>下限値</v>
          </cell>
          <cell r="R341">
            <v>1</v>
          </cell>
          <cell r="S341">
            <v>4867</v>
          </cell>
          <cell r="T341">
            <v>50</v>
          </cell>
          <cell r="U341">
            <v>3598</v>
          </cell>
          <cell r="V341">
            <v>100</v>
          </cell>
          <cell r="W341">
            <v>2581</v>
          </cell>
          <cell r="X341">
            <v>300</v>
          </cell>
          <cell r="Y341">
            <v>2400</v>
          </cell>
          <cell r="AB341">
            <v>499</v>
          </cell>
          <cell r="AC341">
            <v>0</v>
          </cell>
        </row>
        <row r="342">
          <cell r="A342" t="str">
            <v>KD02166-Y305</v>
          </cell>
          <cell r="C342" t="str">
            <v>1:コストマスタ</v>
          </cell>
          <cell r="E342" t="str">
            <v>KD02166-Y305</v>
          </cell>
          <cell r="H342">
            <v>2407</v>
          </cell>
          <cell r="I342" t="str">
            <v>ＦＤＴＰ</v>
          </cell>
          <cell r="J342" t="str">
            <v>0</v>
          </cell>
          <cell r="K342" t="str">
            <v>X</v>
          </cell>
          <cell r="L342">
            <v>50</v>
          </cell>
          <cell r="M342">
            <v>9999</v>
          </cell>
          <cell r="N342">
            <v>39371</v>
          </cell>
          <cell r="O342">
            <v>58440</v>
          </cell>
          <cell r="P342">
            <v>1</v>
          </cell>
          <cell r="Q342" t="str">
            <v>下限値</v>
          </cell>
          <cell r="S342">
            <v>81.22</v>
          </cell>
          <cell r="AC342">
            <v>0</v>
          </cell>
        </row>
        <row r="343">
          <cell r="A343" t="str">
            <v>○KD02166-Y306</v>
          </cell>
          <cell r="B343" t="str">
            <v>○</v>
          </cell>
          <cell r="C343" t="str">
            <v>1:コストマスタ</v>
          </cell>
          <cell r="E343" t="str">
            <v>KD02166-Y306</v>
          </cell>
          <cell r="H343">
            <v>2407</v>
          </cell>
          <cell r="I343" t="str">
            <v>ＦＤＴＰ</v>
          </cell>
          <cell r="J343" t="str">
            <v>0</v>
          </cell>
          <cell r="K343" t="str">
            <v>X</v>
          </cell>
          <cell r="L343">
            <v>50</v>
          </cell>
          <cell r="M343">
            <v>9999</v>
          </cell>
          <cell r="N343">
            <v>39371</v>
          </cell>
          <cell r="O343">
            <v>58440</v>
          </cell>
          <cell r="P343">
            <v>1</v>
          </cell>
          <cell r="Q343" t="str">
            <v>下限値</v>
          </cell>
          <cell r="S343">
            <v>31.95</v>
          </cell>
          <cell r="AC343">
            <v>0</v>
          </cell>
        </row>
        <row r="344">
          <cell r="A344" t="str">
            <v>○KD02166-Y309</v>
          </cell>
          <cell r="B344" t="str">
            <v>○</v>
          </cell>
          <cell r="C344" t="str">
            <v>1:コストマスタ</v>
          </cell>
          <cell r="E344" t="str">
            <v>KD02166-Y309</v>
          </cell>
          <cell r="H344">
            <v>2407</v>
          </cell>
          <cell r="I344" t="str">
            <v>ＦＤＴＰ</v>
          </cell>
          <cell r="J344" t="str">
            <v>1</v>
          </cell>
          <cell r="K344" t="str">
            <v>X</v>
          </cell>
          <cell r="L344">
            <v>50</v>
          </cell>
          <cell r="M344">
            <v>9999</v>
          </cell>
          <cell r="N344">
            <v>39434</v>
          </cell>
          <cell r="O344">
            <v>58440</v>
          </cell>
          <cell r="P344">
            <v>1</v>
          </cell>
          <cell r="Q344" t="str">
            <v>下限値</v>
          </cell>
          <cell r="S344">
            <v>112.08</v>
          </cell>
          <cell r="AC344">
            <v>0</v>
          </cell>
        </row>
        <row r="345">
          <cell r="A345" t="str">
            <v>○KD02166-Y330</v>
          </cell>
          <cell r="B345" t="str">
            <v>○</v>
          </cell>
          <cell r="C345" t="str">
            <v>1:コストマスタ</v>
          </cell>
          <cell r="E345" t="str">
            <v>KD02166-Y330</v>
          </cell>
          <cell r="H345">
            <v>9614</v>
          </cell>
          <cell r="I345" t="str">
            <v>山又製作所</v>
          </cell>
          <cell r="J345" t="str">
            <v>0</v>
          </cell>
          <cell r="K345" t="str">
            <v>X</v>
          </cell>
          <cell r="L345">
            <v>1</v>
          </cell>
          <cell r="M345">
            <v>100</v>
          </cell>
          <cell r="N345">
            <v>20000000</v>
          </cell>
          <cell r="O345">
            <v>58440</v>
          </cell>
          <cell r="P345">
            <v>1</v>
          </cell>
          <cell r="Q345" t="str">
            <v>下限値</v>
          </cell>
          <cell r="S345">
            <v>420</v>
          </cell>
          <cell r="AC345">
            <v>0</v>
          </cell>
        </row>
        <row r="346">
          <cell r="A346" t="str">
            <v>KD02166-Y330</v>
          </cell>
          <cell r="C346" t="str">
            <v>1:コストマスタ</v>
          </cell>
          <cell r="E346" t="str">
            <v>KD02166-Y330</v>
          </cell>
          <cell r="H346">
            <v>2407</v>
          </cell>
          <cell r="I346" t="str">
            <v>ＦＤＴＰ</v>
          </cell>
          <cell r="J346" t="str">
            <v>0</v>
          </cell>
          <cell r="K346" t="str">
            <v>X</v>
          </cell>
          <cell r="L346">
            <v>50</v>
          </cell>
          <cell r="M346">
            <v>9999</v>
          </cell>
          <cell r="N346">
            <v>39371</v>
          </cell>
          <cell r="O346">
            <v>58440</v>
          </cell>
          <cell r="P346">
            <v>1</v>
          </cell>
          <cell r="Q346" t="str">
            <v>下限値</v>
          </cell>
          <cell r="S346">
            <v>47.4</v>
          </cell>
          <cell r="AC346">
            <v>0</v>
          </cell>
        </row>
        <row r="347">
          <cell r="A347" t="str">
            <v>○KD02166-Y335</v>
          </cell>
          <cell r="B347" t="str">
            <v>○</v>
          </cell>
          <cell r="C347" t="str">
            <v>1:コストマスタ</v>
          </cell>
          <cell r="E347" t="str">
            <v>KD02166-Y335</v>
          </cell>
          <cell r="H347">
            <v>1715</v>
          </cell>
          <cell r="I347" t="str">
            <v>中村ターンテック</v>
          </cell>
          <cell r="J347" t="str">
            <v>1</v>
          </cell>
          <cell r="K347" t="str">
            <v>X</v>
          </cell>
          <cell r="L347">
            <v>1</v>
          </cell>
          <cell r="M347">
            <v>299</v>
          </cell>
          <cell r="N347">
            <v>20000000</v>
          </cell>
          <cell r="O347">
            <v>58440</v>
          </cell>
          <cell r="P347">
            <v>1</v>
          </cell>
          <cell r="Q347" t="str">
            <v>下限値</v>
          </cell>
          <cell r="R347">
            <v>1</v>
          </cell>
          <cell r="S347">
            <v>600</v>
          </cell>
          <cell r="T347">
            <v>10</v>
          </cell>
          <cell r="U347">
            <v>300</v>
          </cell>
          <cell r="V347">
            <v>30</v>
          </cell>
          <cell r="W347">
            <v>200</v>
          </cell>
          <cell r="X347">
            <v>50</v>
          </cell>
          <cell r="Y347">
            <v>150</v>
          </cell>
          <cell r="Z347">
            <v>100</v>
          </cell>
          <cell r="AA347">
            <v>110</v>
          </cell>
          <cell r="AB347">
            <v>299</v>
          </cell>
          <cell r="AC347">
            <v>0</v>
          </cell>
        </row>
        <row r="348">
          <cell r="A348" t="str">
            <v>○KD02166-Y408</v>
          </cell>
          <cell r="B348" t="str">
            <v>○</v>
          </cell>
          <cell r="C348" t="str">
            <v>1:コストマスタ</v>
          </cell>
          <cell r="E348" t="str">
            <v>KD02166-Y408</v>
          </cell>
          <cell r="H348">
            <v>9614</v>
          </cell>
          <cell r="I348" t="str">
            <v>山又製作所</v>
          </cell>
          <cell r="J348" t="str">
            <v>0</v>
          </cell>
          <cell r="K348" t="str">
            <v>X</v>
          </cell>
          <cell r="L348">
            <v>1</v>
          </cell>
          <cell r="M348">
            <v>300</v>
          </cell>
          <cell r="N348">
            <v>20000000</v>
          </cell>
          <cell r="O348">
            <v>58440</v>
          </cell>
          <cell r="P348">
            <v>1</v>
          </cell>
          <cell r="Q348" t="str">
            <v>下限値</v>
          </cell>
          <cell r="R348">
            <v>1</v>
          </cell>
          <cell r="S348">
            <v>137</v>
          </cell>
          <cell r="T348">
            <v>151</v>
          </cell>
          <cell r="U348">
            <v>98</v>
          </cell>
          <cell r="AB348">
            <v>300</v>
          </cell>
          <cell r="AC348">
            <v>0</v>
          </cell>
        </row>
        <row r="349">
          <cell r="A349" t="str">
            <v>○KD02166-Y409</v>
          </cell>
          <cell r="B349" t="str">
            <v>○</v>
          </cell>
          <cell r="C349" t="str">
            <v>1:コストマスタ</v>
          </cell>
          <cell r="E349" t="str">
            <v>KD02166-Y409</v>
          </cell>
          <cell r="H349">
            <v>9614</v>
          </cell>
          <cell r="I349" t="str">
            <v>山又製作所</v>
          </cell>
          <cell r="J349" t="str">
            <v>0</v>
          </cell>
          <cell r="K349" t="str">
            <v>X</v>
          </cell>
          <cell r="L349">
            <v>1</v>
          </cell>
          <cell r="M349">
            <v>300</v>
          </cell>
          <cell r="N349">
            <v>20000000</v>
          </cell>
          <cell r="O349">
            <v>58440</v>
          </cell>
          <cell r="P349">
            <v>1</v>
          </cell>
          <cell r="Q349" t="str">
            <v>下限値</v>
          </cell>
          <cell r="R349">
            <v>1</v>
          </cell>
          <cell r="S349">
            <v>145</v>
          </cell>
          <cell r="T349">
            <v>151</v>
          </cell>
          <cell r="U349">
            <v>130</v>
          </cell>
          <cell r="AB349">
            <v>300</v>
          </cell>
          <cell r="AC349">
            <v>0</v>
          </cell>
        </row>
        <row r="350">
          <cell r="A350" t="str">
            <v>○KD02166-Y411</v>
          </cell>
          <cell r="B350" t="str">
            <v>○</v>
          </cell>
          <cell r="C350" t="str">
            <v>1:コストマスタ</v>
          </cell>
          <cell r="E350" t="str">
            <v>KD02166-Y411</v>
          </cell>
          <cell r="H350">
            <v>2407</v>
          </cell>
          <cell r="I350" t="str">
            <v>ＦＤＴＰ</v>
          </cell>
          <cell r="J350" t="str">
            <v>0</v>
          </cell>
          <cell r="K350" t="str">
            <v>X</v>
          </cell>
          <cell r="L350">
            <v>50</v>
          </cell>
          <cell r="M350">
            <v>9999</v>
          </cell>
          <cell r="N350">
            <v>39371</v>
          </cell>
          <cell r="O350">
            <v>58440</v>
          </cell>
          <cell r="P350">
            <v>1</v>
          </cell>
          <cell r="Q350" t="str">
            <v>下限値</v>
          </cell>
          <cell r="S350">
            <v>182.94</v>
          </cell>
          <cell r="AC350">
            <v>0</v>
          </cell>
        </row>
        <row r="351">
          <cell r="A351" t="str">
            <v>○KD02166-Y414</v>
          </cell>
          <cell r="B351" t="str">
            <v>○</v>
          </cell>
          <cell r="C351" t="str">
            <v>1:コストマスタ</v>
          </cell>
          <cell r="E351" t="str">
            <v>KD02166-Y414</v>
          </cell>
          <cell r="H351">
            <v>8510</v>
          </cell>
          <cell r="I351" t="str">
            <v>富士セイラ</v>
          </cell>
          <cell r="J351" t="str">
            <v>0</v>
          </cell>
          <cell r="K351" t="str">
            <v>X</v>
          </cell>
          <cell r="L351">
            <v>0</v>
          </cell>
          <cell r="M351">
            <v>0</v>
          </cell>
          <cell r="N351">
            <v>38902</v>
          </cell>
          <cell r="O351">
            <v>58440</v>
          </cell>
          <cell r="P351">
            <v>1</v>
          </cell>
          <cell r="Q351" t="str">
            <v>下限値</v>
          </cell>
          <cell r="S351">
            <v>88</v>
          </cell>
          <cell r="AC351">
            <v>0</v>
          </cell>
        </row>
        <row r="352">
          <cell r="A352" t="str">
            <v>○KD02166-Y415</v>
          </cell>
          <cell r="B352" t="str">
            <v>○</v>
          </cell>
          <cell r="C352" t="str">
            <v>1:コストマスタ</v>
          </cell>
          <cell r="E352" t="str">
            <v>KD02166-Y415</v>
          </cell>
          <cell r="H352">
            <v>2407</v>
          </cell>
          <cell r="I352" t="str">
            <v>ＦＤＴＰ</v>
          </cell>
          <cell r="J352" t="str">
            <v>0</v>
          </cell>
          <cell r="K352" t="str">
            <v>X</v>
          </cell>
          <cell r="L352">
            <v>50</v>
          </cell>
          <cell r="M352">
            <v>9999</v>
          </cell>
          <cell r="N352">
            <v>39371</v>
          </cell>
          <cell r="O352">
            <v>58440</v>
          </cell>
          <cell r="P352">
            <v>1</v>
          </cell>
          <cell r="Q352" t="str">
            <v>下限値</v>
          </cell>
          <cell r="S352">
            <v>207.18</v>
          </cell>
          <cell r="AC352">
            <v>0</v>
          </cell>
        </row>
        <row r="353">
          <cell r="A353" t="str">
            <v>○KD02166-Y418</v>
          </cell>
          <cell r="B353" t="str">
            <v>○</v>
          </cell>
          <cell r="C353" t="str">
            <v>1:コストマスタ</v>
          </cell>
          <cell r="E353" t="str">
            <v>KD02166-Y418</v>
          </cell>
          <cell r="H353">
            <v>8510</v>
          </cell>
          <cell r="I353" t="str">
            <v>富士セイラ</v>
          </cell>
          <cell r="J353" t="str">
            <v>0</v>
          </cell>
          <cell r="K353" t="str">
            <v>X</v>
          </cell>
          <cell r="L353">
            <v>0</v>
          </cell>
          <cell r="M353">
            <v>0</v>
          </cell>
          <cell r="N353">
            <v>38902</v>
          </cell>
          <cell r="O353">
            <v>58440</v>
          </cell>
          <cell r="P353">
            <v>1</v>
          </cell>
          <cell r="Q353" t="str">
            <v>下限値</v>
          </cell>
          <cell r="S353">
            <v>82</v>
          </cell>
          <cell r="AC353">
            <v>0</v>
          </cell>
        </row>
        <row r="354">
          <cell r="A354" t="str">
            <v>○KD02166-Y419</v>
          </cell>
          <cell r="B354" t="str">
            <v>○</v>
          </cell>
          <cell r="C354" t="str">
            <v>1:コストマスタ</v>
          </cell>
          <cell r="E354" t="str">
            <v>KD02166-Y419</v>
          </cell>
          <cell r="H354">
            <v>8510</v>
          </cell>
          <cell r="I354" t="str">
            <v>富士セイラ</v>
          </cell>
          <cell r="J354" t="str">
            <v>0</v>
          </cell>
          <cell r="K354" t="str">
            <v>X</v>
          </cell>
          <cell r="L354">
            <v>0</v>
          </cell>
          <cell r="M354">
            <v>0</v>
          </cell>
          <cell r="N354">
            <v>38902</v>
          </cell>
          <cell r="O354">
            <v>58440</v>
          </cell>
          <cell r="P354">
            <v>1</v>
          </cell>
          <cell r="Q354" t="str">
            <v>下限値</v>
          </cell>
          <cell r="S354">
            <v>28</v>
          </cell>
          <cell r="AC354">
            <v>0</v>
          </cell>
        </row>
        <row r="355">
          <cell r="A355" t="str">
            <v>○KD02166-Y420</v>
          </cell>
          <cell r="B355" t="str">
            <v>○</v>
          </cell>
          <cell r="C355" t="str">
            <v>1:コストマスタ</v>
          </cell>
          <cell r="E355" t="str">
            <v>KD02166-Y420</v>
          </cell>
          <cell r="H355">
            <v>2407</v>
          </cell>
          <cell r="I355" t="str">
            <v>ＦＤＴＰ</v>
          </cell>
          <cell r="J355" t="str">
            <v>0</v>
          </cell>
          <cell r="K355" t="str">
            <v>X</v>
          </cell>
          <cell r="L355">
            <v>50</v>
          </cell>
          <cell r="M355">
            <v>9999</v>
          </cell>
          <cell r="N355">
            <v>39371</v>
          </cell>
          <cell r="O355">
            <v>58440</v>
          </cell>
          <cell r="P355">
            <v>1</v>
          </cell>
          <cell r="Q355" t="str">
            <v>下限値</v>
          </cell>
          <cell r="S355">
            <v>19.04</v>
          </cell>
          <cell r="AC355">
            <v>0</v>
          </cell>
        </row>
        <row r="356">
          <cell r="A356" t="str">
            <v>○KD02166-Y440</v>
          </cell>
          <cell r="B356" t="str">
            <v>○</v>
          </cell>
          <cell r="C356" t="str">
            <v>1:コストマスタ</v>
          </cell>
          <cell r="E356" t="str">
            <v>KD02166-Y440</v>
          </cell>
          <cell r="H356">
            <v>2407</v>
          </cell>
          <cell r="I356" t="str">
            <v>ＦＤＴＰ</v>
          </cell>
          <cell r="J356" t="str">
            <v>0</v>
          </cell>
          <cell r="K356" t="str">
            <v>X</v>
          </cell>
          <cell r="L356">
            <v>50</v>
          </cell>
          <cell r="M356">
            <v>9999</v>
          </cell>
          <cell r="N356">
            <v>39371</v>
          </cell>
          <cell r="O356">
            <v>58440</v>
          </cell>
          <cell r="P356">
            <v>1</v>
          </cell>
          <cell r="Q356" t="str">
            <v>下限値</v>
          </cell>
          <cell r="S356">
            <v>170.05</v>
          </cell>
          <cell r="AC356">
            <v>0</v>
          </cell>
        </row>
        <row r="357">
          <cell r="A357" t="str">
            <v>○KD02166-Y445</v>
          </cell>
          <cell r="B357" t="str">
            <v>○</v>
          </cell>
          <cell r="C357" t="str">
            <v>1:コストマスタ</v>
          </cell>
          <cell r="E357" t="str">
            <v>KD02166-Y445</v>
          </cell>
          <cell r="H357">
            <v>2407</v>
          </cell>
          <cell r="I357" t="str">
            <v>ＦＤＴＰ</v>
          </cell>
          <cell r="J357" t="str">
            <v>1</v>
          </cell>
          <cell r="K357" t="str">
            <v>X</v>
          </cell>
          <cell r="L357">
            <v>50</v>
          </cell>
          <cell r="M357">
            <v>9999</v>
          </cell>
          <cell r="N357">
            <v>39371</v>
          </cell>
          <cell r="O357">
            <v>58440</v>
          </cell>
          <cell r="P357">
            <v>1</v>
          </cell>
          <cell r="Q357" t="str">
            <v>下限値</v>
          </cell>
          <cell r="S357">
            <v>30.88</v>
          </cell>
          <cell r="AC357">
            <v>0</v>
          </cell>
        </row>
        <row r="358">
          <cell r="A358" t="str">
            <v>○KD02166-Y446</v>
          </cell>
          <cell r="B358" t="str">
            <v>○</v>
          </cell>
          <cell r="C358" t="str">
            <v>1:コストマスタ</v>
          </cell>
          <cell r="E358" t="str">
            <v>KD02166-Y446</v>
          </cell>
          <cell r="H358">
            <v>2407</v>
          </cell>
          <cell r="I358" t="str">
            <v>ＦＤＴＰ</v>
          </cell>
          <cell r="J358" t="str">
            <v>1</v>
          </cell>
          <cell r="K358" t="str">
            <v>X</v>
          </cell>
          <cell r="L358">
            <v>50</v>
          </cell>
          <cell r="M358">
            <v>9999</v>
          </cell>
          <cell r="N358">
            <v>39371</v>
          </cell>
          <cell r="O358">
            <v>58440</v>
          </cell>
          <cell r="P358">
            <v>1</v>
          </cell>
          <cell r="Q358" t="str">
            <v>下限値</v>
          </cell>
          <cell r="S358">
            <v>30.88</v>
          </cell>
          <cell r="AC358">
            <v>0</v>
          </cell>
        </row>
        <row r="359">
          <cell r="A359" t="str">
            <v>○KD02166-Y448</v>
          </cell>
          <cell r="B359" t="str">
            <v>○</v>
          </cell>
          <cell r="C359" t="str">
            <v>1:コストマスタ</v>
          </cell>
          <cell r="E359" t="str">
            <v>KD02166-Y448</v>
          </cell>
          <cell r="H359">
            <v>2407</v>
          </cell>
          <cell r="I359" t="str">
            <v>ＦＤＴＰ</v>
          </cell>
          <cell r="J359" t="str">
            <v>1</v>
          </cell>
          <cell r="K359" t="str">
            <v>X</v>
          </cell>
          <cell r="L359">
            <v>50</v>
          </cell>
          <cell r="M359">
            <v>9999</v>
          </cell>
          <cell r="N359">
            <v>39371</v>
          </cell>
          <cell r="O359">
            <v>58440</v>
          </cell>
          <cell r="P359">
            <v>1</v>
          </cell>
          <cell r="Q359" t="str">
            <v>下限値</v>
          </cell>
          <cell r="S359">
            <v>34.880000000000003</v>
          </cell>
          <cell r="AC359">
            <v>0</v>
          </cell>
        </row>
        <row r="360">
          <cell r="A360" t="str">
            <v>KD02166-Y448</v>
          </cell>
          <cell r="C360" t="str">
            <v>2:業者別見積り</v>
          </cell>
          <cell r="D360" t="str">
            <v>0</v>
          </cell>
          <cell r="E360" t="str">
            <v>KD02166-Y448</v>
          </cell>
          <cell r="F360" t="str">
            <v>00</v>
          </cell>
          <cell r="G360" t="str">
            <v>MO</v>
          </cell>
          <cell r="H360">
            <v>3169</v>
          </cell>
          <cell r="I360" t="str">
            <v>ＨＳ－ＭＯＬＤＩＮ</v>
          </cell>
          <cell r="J360" t="str">
            <v>1</v>
          </cell>
          <cell r="P360">
            <v>120</v>
          </cell>
          <cell r="Q360" t="str">
            <v>上限値</v>
          </cell>
          <cell r="S360">
            <v>22.584</v>
          </cell>
        </row>
        <row r="361">
          <cell r="A361" t="str">
            <v>○KD02166-Y449</v>
          </cell>
          <cell r="B361" t="str">
            <v>○</v>
          </cell>
          <cell r="C361" t="str">
            <v>1:コストマスタ</v>
          </cell>
          <cell r="E361" t="str">
            <v>KD02166-Y449</v>
          </cell>
          <cell r="H361">
            <v>2407</v>
          </cell>
          <cell r="I361" t="str">
            <v>ＦＤＴＰ</v>
          </cell>
          <cell r="J361" t="str">
            <v>1</v>
          </cell>
          <cell r="K361" t="str">
            <v>X</v>
          </cell>
          <cell r="L361">
            <v>50</v>
          </cell>
          <cell r="M361">
            <v>9999</v>
          </cell>
          <cell r="N361">
            <v>39371</v>
          </cell>
          <cell r="O361">
            <v>58440</v>
          </cell>
          <cell r="P361">
            <v>1</v>
          </cell>
          <cell r="Q361" t="str">
            <v>下限値</v>
          </cell>
          <cell r="S361">
            <v>31.86</v>
          </cell>
          <cell r="AC361">
            <v>0</v>
          </cell>
        </row>
        <row r="362">
          <cell r="A362" t="str">
            <v>KD02166-Y449</v>
          </cell>
          <cell r="C362" t="str">
            <v>2:業者別見積り</v>
          </cell>
          <cell r="D362" t="str">
            <v>0</v>
          </cell>
          <cell r="E362" t="str">
            <v>KD02166-Y449</v>
          </cell>
          <cell r="F362" t="str">
            <v>00</v>
          </cell>
          <cell r="G362" t="str">
            <v>MO</v>
          </cell>
          <cell r="H362">
            <v>3169</v>
          </cell>
          <cell r="I362" t="str">
            <v>ＨＳ－ＭＯＬＤＩＮ</v>
          </cell>
          <cell r="J362" t="str">
            <v>1</v>
          </cell>
          <cell r="P362">
            <v>120</v>
          </cell>
          <cell r="Q362" t="str">
            <v>上限値</v>
          </cell>
          <cell r="S362">
            <v>21.611999999999998</v>
          </cell>
        </row>
        <row r="363">
          <cell r="A363" t="str">
            <v>○KD02166-Y461</v>
          </cell>
          <cell r="B363" t="str">
            <v>○</v>
          </cell>
          <cell r="C363" t="str">
            <v>1:コストマスタ</v>
          </cell>
          <cell r="E363" t="str">
            <v>KD02166-Y461</v>
          </cell>
          <cell r="H363">
            <v>9614</v>
          </cell>
          <cell r="I363" t="str">
            <v>山又製作所</v>
          </cell>
          <cell r="J363" t="str">
            <v>0</v>
          </cell>
          <cell r="K363" t="str">
            <v>X</v>
          </cell>
          <cell r="L363">
            <v>100</v>
          </cell>
          <cell r="M363">
            <v>200</v>
          </cell>
          <cell r="N363">
            <v>20000000</v>
          </cell>
          <cell r="O363">
            <v>58440</v>
          </cell>
          <cell r="P363">
            <v>1</v>
          </cell>
          <cell r="Q363" t="str">
            <v>下限値</v>
          </cell>
          <cell r="S363">
            <v>82</v>
          </cell>
          <cell r="AC363">
            <v>0</v>
          </cell>
        </row>
        <row r="364">
          <cell r="A364" t="str">
            <v>KD02166-Y461</v>
          </cell>
          <cell r="C364" t="str">
            <v>1:コストマスタ</v>
          </cell>
          <cell r="E364" t="str">
            <v>KD02166-Y461</v>
          </cell>
          <cell r="H364">
            <v>2407</v>
          </cell>
          <cell r="I364" t="str">
            <v>ＦＤＴＰ</v>
          </cell>
          <cell r="J364" t="str">
            <v>0</v>
          </cell>
          <cell r="K364" t="str">
            <v>X</v>
          </cell>
          <cell r="L364">
            <v>50</v>
          </cell>
          <cell r="M364">
            <v>9999</v>
          </cell>
          <cell r="N364">
            <v>39371</v>
          </cell>
          <cell r="O364">
            <v>58440</v>
          </cell>
          <cell r="P364">
            <v>1</v>
          </cell>
          <cell r="Q364" t="str">
            <v>下限値</v>
          </cell>
          <cell r="S364">
            <v>9.2899999999999991</v>
          </cell>
          <cell r="AC364">
            <v>0</v>
          </cell>
        </row>
        <row r="365">
          <cell r="A365" t="str">
            <v>○KD02166-Y463</v>
          </cell>
          <cell r="B365" t="str">
            <v>○</v>
          </cell>
          <cell r="C365" t="str">
            <v>1:コストマスタ</v>
          </cell>
          <cell r="E365" t="str">
            <v>KD02166-Y463</v>
          </cell>
          <cell r="H365">
            <v>2407</v>
          </cell>
          <cell r="I365" t="str">
            <v>ＦＤＴＰ</v>
          </cell>
          <cell r="J365" t="str">
            <v>1</v>
          </cell>
          <cell r="K365" t="str">
            <v>X</v>
          </cell>
          <cell r="L365">
            <v>50</v>
          </cell>
          <cell r="M365">
            <v>9999</v>
          </cell>
          <cell r="N365">
            <v>39415</v>
          </cell>
          <cell r="O365">
            <v>58440</v>
          </cell>
          <cell r="P365">
            <v>1</v>
          </cell>
          <cell r="Q365" t="str">
            <v>下限値</v>
          </cell>
          <cell r="S365">
            <v>23</v>
          </cell>
          <cell r="AC365">
            <v>0</v>
          </cell>
        </row>
        <row r="366">
          <cell r="A366" t="str">
            <v>○KD02166-Y464</v>
          </cell>
          <cell r="B366" t="str">
            <v>○</v>
          </cell>
          <cell r="C366" t="str">
            <v>1:コストマスタ</v>
          </cell>
          <cell r="E366" t="str">
            <v>KD02166-Y464</v>
          </cell>
          <cell r="H366">
            <v>2407</v>
          </cell>
          <cell r="I366" t="str">
            <v>ＦＤＴＰ</v>
          </cell>
          <cell r="J366" t="str">
            <v>1</v>
          </cell>
          <cell r="K366" t="str">
            <v>X</v>
          </cell>
          <cell r="L366">
            <v>50</v>
          </cell>
          <cell r="M366">
            <v>9999</v>
          </cell>
          <cell r="N366">
            <v>39415</v>
          </cell>
          <cell r="O366">
            <v>58440</v>
          </cell>
          <cell r="P366">
            <v>1</v>
          </cell>
          <cell r="Q366" t="str">
            <v>下限値</v>
          </cell>
          <cell r="S366">
            <v>23</v>
          </cell>
          <cell r="AC366">
            <v>0</v>
          </cell>
        </row>
        <row r="367">
          <cell r="A367" t="str">
            <v>○KD02166-Y473</v>
          </cell>
          <cell r="B367" t="str">
            <v>○</v>
          </cell>
          <cell r="C367" t="str">
            <v>1:コストマスタ</v>
          </cell>
          <cell r="E367" t="str">
            <v>KD02166-Y473</v>
          </cell>
          <cell r="H367">
            <v>2407</v>
          </cell>
          <cell r="I367" t="str">
            <v>ＦＤＴＰ</v>
          </cell>
          <cell r="J367" t="str">
            <v>0</v>
          </cell>
          <cell r="K367" t="str">
            <v>X</v>
          </cell>
          <cell r="L367">
            <v>50</v>
          </cell>
          <cell r="M367">
            <v>9999</v>
          </cell>
          <cell r="N367">
            <v>39371</v>
          </cell>
          <cell r="O367">
            <v>58440</v>
          </cell>
          <cell r="P367">
            <v>1</v>
          </cell>
          <cell r="Q367" t="str">
            <v>下限値</v>
          </cell>
          <cell r="S367">
            <v>53.51</v>
          </cell>
          <cell r="AC367">
            <v>0</v>
          </cell>
        </row>
        <row r="368">
          <cell r="A368" t="str">
            <v>○KD02166-Y474</v>
          </cell>
          <cell r="B368" t="str">
            <v>○</v>
          </cell>
          <cell r="C368" t="str">
            <v>1:コストマスタ</v>
          </cell>
          <cell r="E368" t="str">
            <v>KD02166-Y474</v>
          </cell>
          <cell r="H368">
            <v>1945</v>
          </cell>
          <cell r="I368" t="str">
            <v>佐藤製作所</v>
          </cell>
          <cell r="J368" t="str">
            <v>0</v>
          </cell>
          <cell r="K368" t="str">
            <v>X</v>
          </cell>
          <cell r="L368">
            <v>1</v>
          </cell>
          <cell r="M368">
            <v>999</v>
          </cell>
          <cell r="N368">
            <v>20000000</v>
          </cell>
          <cell r="O368">
            <v>58440</v>
          </cell>
          <cell r="P368">
            <v>1</v>
          </cell>
          <cell r="Q368" t="str">
            <v>下限値</v>
          </cell>
          <cell r="R368">
            <v>1</v>
          </cell>
          <cell r="S368">
            <v>200</v>
          </cell>
          <cell r="T368">
            <v>100</v>
          </cell>
          <cell r="U368">
            <v>173</v>
          </cell>
          <cell r="V368">
            <v>300</v>
          </cell>
          <cell r="W368">
            <v>169</v>
          </cell>
          <cell r="X368">
            <v>500</v>
          </cell>
          <cell r="Y368">
            <v>166</v>
          </cell>
          <cell r="AB368">
            <v>999</v>
          </cell>
          <cell r="AC368">
            <v>0</v>
          </cell>
        </row>
        <row r="369">
          <cell r="A369" t="str">
            <v>○KD02167-Y820</v>
          </cell>
          <cell r="B369" t="str">
            <v>○</v>
          </cell>
          <cell r="C369" t="str">
            <v>1:コストマスタ</v>
          </cell>
          <cell r="E369" t="str">
            <v>KD02167-Y820</v>
          </cell>
          <cell r="H369">
            <v>1876</v>
          </cell>
          <cell r="I369" t="str">
            <v>小原精工所</v>
          </cell>
          <cell r="J369" t="str">
            <v>0</v>
          </cell>
          <cell r="K369" t="str">
            <v>X</v>
          </cell>
          <cell r="L369">
            <v>1</v>
          </cell>
          <cell r="M369">
            <v>999</v>
          </cell>
          <cell r="N369">
            <v>20000000</v>
          </cell>
          <cell r="O369">
            <v>58440</v>
          </cell>
          <cell r="P369">
            <v>1</v>
          </cell>
          <cell r="Q369" t="str">
            <v>下限値</v>
          </cell>
          <cell r="R369">
            <v>1</v>
          </cell>
          <cell r="S369">
            <v>5800</v>
          </cell>
          <cell r="T369">
            <v>50</v>
          </cell>
          <cell r="U369">
            <v>4000</v>
          </cell>
          <cell r="V369">
            <v>100</v>
          </cell>
          <cell r="W369">
            <v>3000</v>
          </cell>
          <cell r="X369">
            <v>400</v>
          </cell>
          <cell r="Y369">
            <v>2200</v>
          </cell>
          <cell r="Z369">
            <v>600</v>
          </cell>
          <cell r="AA369">
            <v>1650</v>
          </cell>
          <cell r="AB369">
            <v>999</v>
          </cell>
          <cell r="AC369">
            <v>0</v>
          </cell>
        </row>
        <row r="370">
          <cell r="A370" t="str">
            <v>KD02167-Y820</v>
          </cell>
          <cell r="C370" t="str">
            <v>1:コストマスタ</v>
          </cell>
          <cell r="E370" t="str">
            <v>KD02167-Y820</v>
          </cell>
          <cell r="H370">
            <v>2407</v>
          </cell>
          <cell r="I370" t="str">
            <v>ＦＤＴＰ</v>
          </cell>
          <cell r="J370" t="str">
            <v>0</v>
          </cell>
          <cell r="K370" t="str">
            <v>X</v>
          </cell>
          <cell r="L370">
            <v>50</v>
          </cell>
          <cell r="M370">
            <v>9999</v>
          </cell>
          <cell r="N370">
            <v>39371</v>
          </cell>
          <cell r="O370">
            <v>58440</v>
          </cell>
          <cell r="P370">
            <v>1</v>
          </cell>
          <cell r="Q370" t="str">
            <v>下限値</v>
          </cell>
          <cell r="S370">
            <v>11.19</v>
          </cell>
          <cell r="AC370">
            <v>0</v>
          </cell>
        </row>
        <row r="371">
          <cell r="A371" t="str">
            <v>○KD02901-0016</v>
          </cell>
          <cell r="B371" t="str">
            <v>○</v>
          </cell>
          <cell r="C371" t="str">
            <v>1:コストマスタ</v>
          </cell>
          <cell r="E371" t="str">
            <v>KD02901-0016</v>
          </cell>
          <cell r="H371">
            <v>7823</v>
          </cell>
          <cell r="I371" t="str">
            <v>日本アレフ</v>
          </cell>
          <cell r="J371" t="str">
            <v>1</v>
          </cell>
          <cell r="K371" t="str">
            <v>X</v>
          </cell>
          <cell r="L371">
            <v>100</v>
          </cell>
          <cell r="M371">
            <v>24999</v>
          </cell>
          <cell r="N371">
            <v>39231</v>
          </cell>
          <cell r="O371">
            <v>39599</v>
          </cell>
          <cell r="P371">
            <v>1</v>
          </cell>
          <cell r="Q371" t="str">
            <v>下限値</v>
          </cell>
          <cell r="R371">
            <v>100</v>
          </cell>
          <cell r="S371">
            <v>90</v>
          </cell>
          <cell r="T371">
            <v>5001</v>
          </cell>
          <cell r="U371">
            <v>86</v>
          </cell>
          <cell r="V371">
            <v>10000</v>
          </cell>
          <cell r="W371">
            <v>83</v>
          </cell>
          <cell r="X371">
            <v>20000</v>
          </cell>
          <cell r="Y371">
            <v>76</v>
          </cell>
          <cell r="AB371">
            <v>24999</v>
          </cell>
          <cell r="AC371">
            <v>0</v>
          </cell>
        </row>
        <row r="372">
          <cell r="A372" t="str">
            <v>○KD02901-0030</v>
          </cell>
          <cell r="B372" t="str">
            <v>○</v>
          </cell>
          <cell r="C372" t="str">
            <v>1:コストマスタ</v>
          </cell>
          <cell r="E372" t="str">
            <v>KD02901-0030</v>
          </cell>
          <cell r="H372">
            <v>6784</v>
          </cell>
          <cell r="I372" t="str">
            <v>栃木屋</v>
          </cell>
          <cell r="J372" t="str">
            <v>1</v>
          </cell>
          <cell r="K372" t="str">
            <v>X</v>
          </cell>
          <cell r="L372">
            <v>1</v>
          </cell>
          <cell r="M372">
            <v>2000</v>
          </cell>
          <cell r="N372">
            <v>39212</v>
          </cell>
          <cell r="O372">
            <v>39599</v>
          </cell>
          <cell r="P372">
            <v>1</v>
          </cell>
          <cell r="Q372" t="str">
            <v>下限値</v>
          </cell>
          <cell r="S372">
            <v>228</v>
          </cell>
          <cell r="AC372">
            <v>0</v>
          </cell>
        </row>
        <row r="373">
          <cell r="A373" t="str">
            <v>○KD02901-0069</v>
          </cell>
          <cell r="B373" t="str">
            <v>○</v>
          </cell>
          <cell r="C373" t="str">
            <v>1:コストマスタ</v>
          </cell>
          <cell r="E373" t="str">
            <v>KD02901-0069</v>
          </cell>
          <cell r="H373">
            <v>4464</v>
          </cell>
          <cell r="I373" t="str">
            <v>チノンテック</v>
          </cell>
          <cell r="J373" t="str">
            <v>0</v>
          </cell>
          <cell r="K373" t="str">
            <v>X</v>
          </cell>
          <cell r="L373">
            <v>1</v>
          </cell>
          <cell r="M373">
            <v>5000</v>
          </cell>
          <cell r="N373">
            <v>20000000</v>
          </cell>
          <cell r="O373">
            <v>58440</v>
          </cell>
          <cell r="P373">
            <v>1</v>
          </cell>
          <cell r="Q373" t="str">
            <v>下限値</v>
          </cell>
          <cell r="R373">
            <v>1</v>
          </cell>
          <cell r="S373">
            <v>96.8</v>
          </cell>
          <cell r="T373">
            <v>100</v>
          </cell>
          <cell r="U373">
            <v>94.1</v>
          </cell>
          <cell r="V373">
            <v>500</v>
          </cell>
          <cell r="W373">
            <v>92.8</v>
          </cell>
          <cell r="X373">
            <v>1000</v>
          </cell>
          <cell r="Y373">
            <v>91</v>
          </cell>
          <cell r="AB373">
            <v>5000</v>
          </cell>
          <cell r="AC373">
            <v>0</v>
          </cell>
        </row>
        <row r="374">
          <cell r="A374" t="str">
            <v>○KD02901-0149</v>
          </cell>
          <cell r="B374" t="str">
            <v>○</v>
          </cell>
          <cell r="C374" t="str">
            <v>1:コストマスタ</v>
          </cell>
          <cell r="E374" t="str">
            <v>KD02901-0149</v>
          </cell>
          <cell r="H374">
            <v>1053</v>
          </cell>
          <cell r="I374" t="str">
            <v>ミネベア</v>
          </cell>
          <cell r="J374" t="str">
            <v>0</v>
          </cell>
          <cell r="K374" t="str">
            <v>X</v>
          </cell>
          <cell r="L374">
            <v>60</v>
          </cell>
          <cell r="M374">
            <v>5000</v>
          </cell>
          <cell r="N374">
            <v>38849</v>
          </cell>
          <cell r="O374">
            <v>58440</v>
          </cell>
          <cell r="P374">
            <v>1</v>
          </cell>
          <cell r="Q374" t="str">
            <v>下限値</v>
          </cell>
          <cell r="R374">
            <v>1</v>
          </cell>
          <cell r="S374">
            <v>545</v>
          </cell>
          <cell r="T374">
            <v>101</v>
          </cell>
          <cell r="U374">
            <v>505</v>
          </cell>
          <cell r="V374">
            <v>501</v>
          </cell>
          <cell r="W374">
            <v>495</v>
          </cell>
          <cell r="X374">
            <v>1001</v>
          </cell>
          <cell r="Y374">
            <v>485</v>
          </cell>
          <cell r="AB374">
            <v>5000</v>
          </cell>
          <cell r="AC374">
            <v>0</v>
          </cell>
        </row>
        <row r="375">
          <cell r="A375" t="str">
            <v>○KD02901-0236</v>
          </cell>
          <cell r="B375" t="str">
            <v>○</v>
          </cell>
          <cell r="C375" t="str">
            <v>1:コストマスタ</v>
          </cell>
          <cell r="E375" t="str">
            <v>KD02901-0236</v>
          </cell>
          <cell r="H375">
            <v>8510</v>
          </cell>
          <cell r="I375" t="str">
            <v>富士セイラ</v>
          </cell>
          <cell r="J375" t="str">
            <v>1</v>
          </cell>
          <cell r="K375" t="str">
            <v>X</v>
          </cell>
          <cell r="L375">
            <v>1</v>
          </cell>
          <cell r="M375">
            <v>99999</v>
          </cell>
          <cell r="N375">
            <v>38280</v>
          </cell>
          <cell r="O375">
            <v>58440</v>
          </cell>
          <cell r="P375">
            <v>1</v>
          </cell>
          <cell r="Q375" t="str">
            <v>下限値</v>
          </cell>
          <cell r="S375">
            <v>0.78</v>
          </cell>
          <cell r="AC375">
            <v>0</v>
          </cell>
        </row>
        <row r="376">
          <cell r="A376" t="str">
            <v>○KD02901-1134</v>
          </cell>
          <cell r="B376" t="str">
            <v>○</v>
          </cell>
          <cell r="C376" t="str">
            <v>1:コストマスタ</v>
          </cell>
          <cell r="E376" t="str">
            <v>KD02901-1134</v>
          </cell>
          <cell r="H376">
            <v>9914</v>
          </cell>
          <cell r="I376" t="str">
            <v>和光</v>
          </cell>
          <cell r="J376" t="str">
            <v>1</v>
          </cell>
          <cell r="K376" t="str">
            <v>X</v>
          </cell>
          <cell r="L376">
            <v>1</v>
          </cell>
          <cell r="M376">
            <v>999999</v>
          </cell>
          <cell r="N376">
            <v>38674</v>
          </cell>
          <cell r="O376">
            <v>58440</v>
          </cell>
          <cell r="P376">
            <v>1</v>
          </cell>
          <cell r="Q376" t="str">
            <v>下限値</v>
          </cell>
          <cell r="S376">
            <v>3.9</v>
          </cell>
          <cell r="AC376">
            <v>0</v>
          </cell>
        </row>
        <row r="377">
          <cell r="A377" t="str">
            <v>○KD02901-1148</v>
          </cell>
          <cell r="B377" t="str">
            <v>○</v>
          </cell>
          <cell r="C377" t="str">
            <v>1:コストマスタ</v>
          </cell>
          <cell r="E377" t="str">
            <v>KD02901-1148</v>
          </cell>
          <cell r="H377">
            <v>1845</v>
          </cell>
          <cell r="I377" t="str">
            <v>沖マイクロ技研</v>
          </cell>
          <cell r="J377" t="str">
            <v>1</v>
          </cell>
          <cell r="K377" t="str">
            <v>X</v>
          </cell>
          <cell r="L377">
            <v>100</v>
          </cell>
          <cell r="M377">
            <v>4999</v>
          </cell>
          <cell r="N377">
            <v>38834</v>
          </cell>
          <cell r="O377">
            <v>58440</v>
          </cell>
          <cell r="P377">
            <v>1</v>
          </cell>
          <cell r="Q377" t="str">
            <v>下限値</v>
          </cell>
          <cell r="S377">
            <v>510</v>
          </cell>
          <cell r="AC377">
            <v>0</v>
          </cell>
        </row>
        <row r="378">
          <cell r="A378" t="str">
            <v>○KD02901-1151</v>
          </cell>
          <cell r="B378" t="str">
            <v>○</v>
          </cell>
          <cell r="C378" t="str">
            <v>1:コストマスタ</v>
          </cell>
          <cell r="E378" t="str">
            <v>KD02901-1151</v>
          </cell>
          <cell r="H378">
            <v>804</v>
          </cell>
          <cell r="I378" t="str">
            <v>コスモテック</v>
          </cell>
          <cell r="J378" t="str">
            <v>1</v>
          </cell>
          <cell r="K378" t="str">
            <v>X</v>
          </cell>
          <cell r="L378">
            <v>1</v>
          </cell>
          <cell r="M378">
            <v>13000</v>
          </cell>
          <cell r="N378">
            <v>39234</v>
          </cell>
          <cell r="O378">
            <v>39629</v>
          </cell>
          <cell r="P378">
            <v>1</v>
          </cell>
          <cell r="Q378" t="str">
            <v>下限値</v>
          </cell>
          <cell r="S378">
            <v>98</v>
          </cell>
          <cell r="AC378">
            <v>0</v>
          </cell>
        </row>
        <row r="379">
          <cell r="A379" t="str">
            <v>○KD02901-1152</v>
          </cell>
          <cell r="B379" t="str">
            <v>○</v>
          </cell>
          <cell r="C379" t="str">
            <v>1:コストマスタ</v>
          </cell>
          <cell r="E379" t="str">
            <v>KD02901-1152</v>
          </cell>
          <cell r="H379">
            <v>804</v>
          </cell>
          <cell r="I379" t="str">
            <v>コスモテック</v>
          </cell>
          <cell r="J379" t="str">
            <v>1</v>
          </cell>
          <cell r="K379" t="str">
            <v>X</v>
          </cell>
          <cell r="L379">
            <v>1</v>
          </cell>
          <cell r="M379">
            <v>14000</v>
          </cell>
          <cell r="N379">
            <v>39230</v>
          </cell>
          <cell r="O379">
            <v>39599</v>
          </cell>
          <cell r="P379">
            <v>1</v>
          </cell>
          <cell r="Q379" t="str">
            <v>下限値</v>
          </cell>
          <cell r="S379">
            <v>125</v>
          </cell>
          <cell r="AC379">
            <v>0</v>
          </cell>
        </row>
        <row r="380">
          <cell r="A380" t="str">
            <v>○KD02901-1154</v>
          </cell>
          <cell r="B380" t="str">
            <v>○</v>
          </cell>
          <cell r="C380" t="str">
            <v>1:コストマスタ</v>
          </cell>
          <cell r="E380" t="str">
            <v>KD02901-1154</v>
          </cell>
          <cell r="H380">
            <v>804</v>
          </cell>
          <cell r="I380" t="str">
            <v>コスモテック</v>
          </cell>
          <cell r="J380" t="str">
            <v>1</v>
          </cell>
          <cell r="K380" t="str">
            <v>X</v>
          </cell>
          <cell r="L380">
            <v>1</v>
          </cell>
          <cell r="M380">
            <v>7000</v>
          </cell>
          <cell r="N380">
            <v>39226</v>
          </cell>
          <cell r="O380">
            <v>39599</v>
          </cell>
          <cell r="P380">
            <v>1</v>
          </cell>
          <cell r="Q380" t="str">
            <v>下限値</v>
          </cell>
          <cell r="S380">
            <v>152</v>
          </cell>
          <cell r="AC380">
            <v>0</v>
          </cell>
        </row>
        <row r="381">
          <cell r="A381" t="str">
            <v>○KD02901-1155</v>
          </cell>
          <cell r="B381" t="str">
            <v>○</v>
          </cell>
          <cell r="C381" t="str">
            <v>1:コストマスタ</v>
          </cell>
          <cell r="E381" t="str">
            <v>KD02901-1155</v>
          </cell>
          <cell r="H381">
            <v>804</v>
          </cell>
          <cell r="I381" t="str">
            <v>コスモテック</v>
          </cell>
          <cell r="J381" t="str">
            <v>1</v>
          </cell>
          <cell r="K381" t="str">
            <v>X</v>
          </cell>
          <cell r="L381">
            <v>1</v>
          </cell>
          <cell r="M381">
            <v>6000</v>
          </cell>
          <cell r="N381">
            <v>39479</v>
          </cell>
          <cell r="O381">
            <v>39721</v>
          </cell>
          <cell r="P381">
            <v>1</v>
          </cell>
          <cell r="Q381" t="str">
            <v>下限値</v>
          </cell>
          <cell r="S381">
            <v>172</v>
          </cell>
          <cell r="AC381">
            <v>0</v>
          </cell>
        </row>
        <row r="382">
          <cell r="A382" t="str">
            <v>KD02901-1155</v>
          </cell>
          <cell r="C382" t="str">
            <v>1:コストマスタ</v>
          </cell>
          <cell r="E382" t="str">
            <v>KD02901-1155</v>
          </cell>
          <cell r="H382">
            <v>804</v>
          </cell>
          <cell r="I382" t="str">
            <v>コスモテック</v>
          </cell>
          <cell r="J382" t="str">
            <v>1</v>
          </cell>
          <cell r="K382" t="str">
            <v>X</v>
          </cell>
          <cell r="L382">
            <v>1</v>
          </cell>
          <cell r="M382">
            <v>6000</v>
          </cell>
          <cell r="N382">
            <v>39226</v>
          </cell>
          <cell r="O382">
            <v>39478</v>
          </cell>
          <cell r="P382">
            <v>1</v>
          </cell>
          <cell r="Q382" t="str">
            <v>下限値</v>
          </cell>
          <cell r="S382">
            <v>190</v>
          </cell>
          <cell r="AC382">
            <v>0</v>
          </cell>
        </row>
        <row r="383">
          <cell r="A383" t="str">
            <v>○KD02901-1165</v>
          </cell>
          <cell r="B383" t="str">
            <v>○</v>
          </cell>
          <cell r="C383" t="str">
            <v>1:コストマスタ</v>
          </cell>
          <cell r="E383" t="str">
            <v>KD02901-1165</v>
          </cell>
          <cell r="H383">
            <v>7823</v>
          </cell>
          <cell r="I383" t="str">
            <v>日本アレフ</v>
          </cell>
          <cell r="J383" t="str">
            <v>1</v>
          </cell>
          <cell r="K383" t="str">
            <v>X</v>
          </cell>
          <cell r="L383">
            <v>1</v>
          </cell>
          <cell r="M383">
            <v>5000</v>
          </cell>
          <cell r="N383">
            <v>38674</v>
          </cell>
          <cell r="O383">
            <v>58440</v>
          </cell>
          <cell r="P383">
            <v>1</v>
          </cell>
          <cell r="Q383" t="str">
            <v>下限値</v>
          </cell>
          <cell r="S383">
            <v>300</v>
          </cell>
          <cell r="AC383">
            <v>0</v>
          </cell>
        </row>
        <row r="384">
          <cell r="A384" t="str">
            <v>○KD02901-1182</v>
          </cell>
          <cell r="B384" t="str">
            <v>○</v>
          </cell>
          <cell r="C384" t="str">
            <v>1:コストマスタ</v>
          </cell>
          <cell r="E384" t="str">
            <v>KD02901-1182</v>
          </cell>
          <cell r="H384">
            <v>3416</v>
          </cell>
          <cell r="I384" t="str">
            <v>山洋電気</v>
          </cell>
          <cell r="J384" t="str">
            <v>0</v>
          </cell>
          <cell r="K384" t="str">
            <v>X</v>
          </cell>
          <cell r="L384">
            <v>101</v>
          </cell>
          <cell r="M384">
            <v>1999</v>
          </cell>
          <cell r="N384">
            <v>38674</v>
          </cell>
          <cell r="O384">
            <v>58440</v>
          </cell>
          <cell r="P384">
            <v>1</v>
          </cell>
          <cell r="Q384" t="str">
            <v>下限値</v>
          </cell>
          <cell r="R384">
            <v>101</v>
          </cell>
          <cell r="S384">
            <v>2000</v>
          </cell>
          <cell r="T384">
            <v>301</v>
          </cell>
          <cell r="U384">
            <v>1600</v>
          </cell>
          <cell r="V384">
            <v>401</v>
          </cell>
          <cell r="W384">
            <v>1595</v>
          </cell>
          <cell r="X384">
            <v>501</v>
          </cell>
          <cell r="Y384">
            <v>1500</v>
          </cell>
          <cell r="Z384">
            <v>1000</v>
          </cell>
          <cell r="AA384">
            <v>1450</v>
          </cell>
          <cell r="AB384">
            <v>1999</v>
          </cell>
          <cell r="AC384">
            <v>0</v>
          </cell>
        </row>
        <row r="385">
          <cell r="A385" t="str">
            <v>○KD02901-1220</v>
          </cell>
          <cell r="B385" t="str">
            <v>○</v>
          </cell>
          <cell r="C385" t="str">
            <v>1:コストマスタ</v>
          </cell>
          <cell r="E385" t="str">
            <v>KD02901-1220</v>
          </cell>
          <cell r="H385">
            <v>6784</v>
          </cell>
          <cell r="I385" t="str">
            <v>栃木屋</v>
          </cell>
          <cell r="J385" t="str">
            <v>1</v>
          </cell>
          <cell r="K385" t="str">
            <v>X</v>
          </cell>
          <cell r="L385">
            <v>1</v>
          </cell>
          <cell r="M385">
            <v>2199</v>
          </cell>
          <cell r="N385">
            <v>39436</v>
          </cell>
          <cell r="O385">
            <v>39813</v>
          </cell>
          <cell r="P385">
            <v>1</v>
          </cell>
          <cell r="Q385" t="str">
            <v>下限値</v>
          </cell>
          <cell r="R385">
            <v>1</v>
          </cell>
          <cell r="S385">
            <v>490</v>
          </cell>
          <cell r="T385">
            <v>2000</v>
          </cell>
          <cell r="U385">
            <v>455</v>
          </cell>
          <cell r="AB385">
            <v>2199</v>
          </cell>
          <cell r="AC385">
            <v>0</v>
          </cell>
        </row>
        <row r="386">
          <cell r="A386" t="str">
            <v>○KD02901-1251</v>
          </cell>
          <cell r="B386" t="str">
            <v>○</v>
          </cell>
          <cell r="C386" t="str">
            <v>1:コストマスタ</v>
          </cell>
          <cell r="E386" t="str">
            <v>KD02901-1251</v>
          </cell>
          <cell r="H386">
            <v>5813</v>
          </cell>
          <cell r="I386" t="str">
            <v>竹内工業</v>
          </cell>
          <cell r="J386" t="str">
            <v>0</v>
          </cell>
          <cell r="K386" t="str">
            <v>X</v>
          </cell>
          <cell r="L386">
            <v>1</v>
          </cell>
          <cell r="M386">
            <v>499</v>
          </cell>
          <cell r="N386">
            <v>39128</v>
          </cell>
          <cell r="O386">
            <v>39355</v>
          </cell>
          <cell r="P386">
            <v>1</v>
          </cell>
          <cell r="Q386" t="str">
            <v>下限値</v>
          </cell>
          <cell r="R386">
            <v>1</v>
          </cell>
          <cell r="S386">
            <v>242</v>
          </cell>
          <cell r="T386">
            <v>10</v>
          </cell>
          <cell r="U386">
            <v>72</v>
          </cell>
          <cell r="V386">
            <v>50</v>
          </cell>
          <cell r="W386">
            <v>52</v>
          </cell>
          <cell r="X386">
            <v>120</v>
          </cell>
          <cell r="Y386">
            <v>46</v>
          </cell>
          <cell r="AB386">
            <v>499</v>
          </cell>
          <cell r="AC386">
            <v>0</v>
          </cell>
        </row>
        <row r="387">
          <cell r="A387" t="str">
            <v>○KD02901-1252</v>
          </cell>
          <cell r="B387" t="str">
            <v>○</v>
          </cell>
          <cell r="C387" t="str">
            <v>1:コストマスタ</v>
          </cell>
          <cell r="E387" t="str">
            <v>KD02901-1252</v>
          </cell>
          <cell r="H387">
            <v>5813</v>
          </cell>
          <cell r="I387" t="str">
            <v>竹内工業</v>
          </cell>
          <cell r="J387" t="str">
            <v>1</v>
          </cell>
          <cell r="K387" t="str">
            <v>X</v>
          </cell>
          <cell r="L387">
            <v>20</v>
          </cell>
          <cell r="M387">
            <v>2000</v>
          </cell>
          <cell r="N387">
            <v>38881</v>
          </cell>
          <cell r="O387">
            <v>40268</v>
          </cell>
          <cell r="P387">
            <v>1</v>
          </cell>
          <cell r="Q387" t="str">
            <v>下限値</v>
          </cell>
          <cell r="R387">
            <v>20</v>
          </cell>
          <cell r="S387">
            <v>63</v>
          </cell>
          <cell r="T387">
            <v>504</v>
          </cell>
          <cell r="U387">
            <v>48</v>
          </cell>
          <cell r="AB387">
            <v>2000</v>
          </cell>
          <cell r="AC387">
            <v>0</v>
          </cell>
        </row>
        <row r="388">
          <cell r="A388" t="str">
            <v>○KD02901-1253</v>
          </cell>
          <cell r="B388" t="str">
            <v>○</v>
          </cell>
          <cell r="C388" t="str">
            <v>1:コストマスタ</v>
          </cell>
          <cell r="E388" t="str">
            <v>KD02901-1253</v>
          </cell>
          <cell r="H388">
            <v>1434</v>
          </cell>
          <cell r="I388" t="str">
            <v>ファスコ</v>
          </cell>
          <cell r="J388" t="str">
            <v>1</v>
          </cell>
          <cell r="K388" t="str">
            <v>X</v>
          </cell>
          <cell r="L388">
            <v>1</v>
          </cell>
          <cell r="M388">
            <v>999</v>
          </cell>
          <cell r="N388">
            <v>39315</v>
          </cell>
          <cell r="O388">
            <v>58440</v>
          </cell>
          <cell r="P388">
            <v>1</v>
          </cell>
          <cell r="Q388" t="str">
            <v>下限値</v>
          </cell>
          <cell r="S388">
            <v>80</v>
          </cell>
          <cell r="AC388">
            <v>0</v>
          </cell>
        </row>
        <row r="389">
          <cell r="A389" t="str">
            <v>○KD02901-1265</v>
          </cell>
          <cell r="B389" t="str">
            <v>○</v>
          </cell>
          <cell r="C389" t="str">
            <v>1:コストマスタ</v>
          </cell>
          <cell r="E389" t="str">
            <v>KD02901-1265</v>
          </cell>
          <cell r="H389">
            <v>5813</v>
          </cell>
          <cell r="I389" t="str">
            <v>竹内工業</v>
          </cell>
          <cell r="J389" t="str">
            <v>1</v>
          </cell>
          <cell r="K389" t="str">
            <v>X</v>
          </cell>
          <cell r="L389">
            <v>1</v>
          </cell>
          <cell r="M389">
            <v>2000</v>
          </cell>
          <cell r="N389">
            <v>39059</v>
          </cell>
          <cell r="O389">
            <v>58440</v>
          </cell>
          <cell r="P389">
            <v>1</v>
          </cell>
          <cell r="Q389" t="str">
            <v>下限値</v>
          </cell>
          <cell r="R389">
            <v>1</v>
          </cell>
          <cell r="S389">
            <v>58</v>
          </cell>
          <cell r="T389">
            <v>100</v>
          </cell>
          <cell r="U389">
            <v>10</v>
          </cell>
          <cell r="V389">
            <v>1000</v>
          </cell>
          <cell r="W389">
            <v>9</v>
          </cell>
          <cell r="AB389">
            <v>2000</v>
          </cell>
          <cell r="AC389">
            <v>0</v>
          </cell>
        </row>
        <row r="390">
          <cell r="A390" t="str">
            <v>○KD02902-0261</v>
          </cell>
          <cell r="B390" t="str">
            <v>○</v>
          </cell>
          <cell r="C390" t="str">
            <v>1:コストマスタ</v>
          </cell>
          <cell r="E390" t="str">
            <v>KD02902-0261</v>
          </cell>
          <cell r="H390">
            <v>1166</v>
          </cell>
          <cell r="I390" t="str">
            <v>イースタン</v>
          </cell>
          <cell r="J390" t="str">
            <v>1</v>
          </cell>
          <cell r="K390" t="str">
            <v>X</v>
          </cell>
          <cell r="L390">
            <v>1</v>
          </cell>
          <cell r="M390">
            <v>3000</v>
          </cell>
          <cell r="N390">
            <v>38777</v>
          </cell>
          <cell r="O390">
            <v>58440</v>
          </cell>
          <cell r="P390">
            <v>1</v>
          </cell>
          <cell r="Q390" t="str">
            <v>下限値</v>
          </cell>
          <cell r="S390">
            <v>3700</v>
          </cell>
          <cell r="AC390">
            <v>0</v>
          </cell>
        </row>
        <row r="391">
          <cell r="A391" t="str">
            <v>KD02902-0261</v>
          </cell>
          <cell r="C391" t="str">
            <v>1:コストマスタ</v>
          </cell>
          <cell r="E391" t="str">
            <v>KD02902-0261</v>
          </cell>
          <cell r="H391">
            <v>1166</v>
          </cell>
          <cell r="I391" t="str">
            <v>イースタン</v>
          </cell>
          <cell r="J391" t="str">
            <v>0</v>
          </cell>
          <cell r="K391" t="str">
            <v>X</v>
          </cell>
          <cell r="L391">
            <v>1</v>
          </cell>
          <cell r="M391">
            <v>3000</v>
          </cell>
          <cell r="N391">
            <v>38677</v>
          </cell>
          <cell r="O391">
            <v>38776</v>
          </cell>
          <cell r="P391">
            <v>1</v>
          </cell>
          <cell r="Q391" t="str">
            <v>下限値</v>
          </cell>
          <cell r="S391">
            <v>14000</v>
          </cell>
          <cell r="AC391">
            <v>0</v>
          </cell>
        </row>
        <row r="392">
          <cell r="A392" t="str">
            <v>○KD02902-3445</v>
          </cell>
          <cell r="B392" t="str">
            <v>○</v>
          </cell>
          <cell r="C392" t="str">
            <v>1:コストマスタ</v>
          </cell>
          <cell r="E392" t="str">
            <v>KD02902-3445</v>
          </cell>
          <cell r="H392">
            <v>6784</v>
          </cell>
          <cell r="I392" t="str">
            <v>栃木屋</v>
          </cell>
          <cell r="J392" t="str">
            <v>1</v>
          </cell>
          <cell r="K392" t="str">
            <v>X</v>
          </cell>
          <cell r="L392">
            <v>1</v>
          </cell>
          <cell r="M392">
            <v>2000</v>
          </cell>
          <cell r="N392">
            <v>39300</v>
          </cell>
          <cell r="O392">
            <v>39691</v>
          </cell>
          <cell r="P392">
            <v>1</v>
          </cell>
          <cell r="Q392" t="str">
            <v>下限値</v>
          </cell>
          <cell r="S392">
            <v>7</v>
          </cell>
          <cell r="AC392">
            <v>0</v>
          </cell>
        </row>
        <row r="393">
          <cell r="A393" t="str">
            <v>○KD02903-8024</v>
          </cell>
          <cell r="B393" t="str">
            <v>○</v>
          </cell>
          <cell r="C393" t="str">
            <v>1:コストマスタ</v>
          </cell>
          <cell r="E393" t="str">
            <v>KD02903-8024</v>
          </cell>
          <cell r="H393">
            <v>1239</v>
          </cell>
          <cell r="I393" t="str">
            <v>トックベアリング</v>
          </cell>
          <cell r="J393" t="str">
            <v>1</v>
          </cell>
          <cell r="K393" t="str">
            <v>X</v>
          </cell>
          <cell r="L393">
            <v>1</v>
          </cell>
          <cell r="M393">
            <v>5000</v>
          </cell>
          <cell r="N393">
            <v>20000000</v>
          </cell>
          <cell r="O393">
            <v>58440</v>
          </cell>
          <cell r="P393">
            <v>1</v>
          </cell>
          <cell r="Q393" t="str">
            <v>下限値</v>
          </cell>
          <cell r="S393">
            <v>750</v>
          </cell>
          <cell r="AC393">
            <v>0</v>
          </cell>
        </row>
        <row r="394">
          <cell r="A394" t="str">
            <v>KD02903-8024</v>
          </cell>
          <cell r="C394" t="str">
            <v>2:業者別見積り</v>
          </cell>
          <cell r="D394" t="str">
            <v>0</v>
          </cell>
          <cell r="E394" t="str">
            <v>KD02903-8024</v>
          </cell>
          <cell r="F394" t="str">
            <v>01</v>
          </cell>
          <cell r="G394" t="str">
            <v>CM</v>
          </cell>
          <cell r="H394">
            <v>1239</v>
          </cell>
          <cell r="I394" t="str">
            <v>トックベアリング</v>
          </cell>
          <cell r="J394" t="str">
            <v>1</v>
          </cell>
          <cell r="P394">
            <v>1</v>
          </cell>
          <cell r="Q394" t="str">
            <v>上限値</v>
          </cell>
          <cell r="R394">
            <v>100</v>
          </cell>
          <cell r="S394">
            <v>800</v>
          </cell>
          <cell r="T394">
            <v>500</v>
          </cell>
          <cell r="U394">
            <v>750</v>
          </cell>
          <cell r="V394">
            <v>1000</v>
          </cell>
          <cell r="W394">
            <v>700</v>
          </cell>
          <cell r="X394">
            <v>5000</v>
          </cell>
          <cell r="Y394">
            <v>500</v>
          </cell>
        </row>
        <row r="395">
          <cell r="A395" t="str">
            <v>○KD02905-0195</v>
          </cell>
          <cell r="B395" t="str">
            <v>○</v>
          </cell>
          <cell r="C395" t="str">
            <v>1:コストマスタ</v>
          </cell>
          <cell r="E395" t="str">
            <v>KD02905-0195</v>
          </cell>
          <cell r="H395">
            <v>8883</v>
          </cell>
          <cell r="I395" t="str">
            <v>北辰工業・鶴見</v>
          </cell>
          <cell r="J395" t="str">
            <v>1</v>
          </cell>
          <cell r="K395" t="str">
            <v>X</v>
          </cell>
          <cell r="L395">
            <v>1</v>
          </cell>
          <cell r="M395">
            <v>99999</v>
          </cell>
          <cell r="N395">
            <v>38323</v>
          </cell>
          <cell r="O395">
            <v>58440</v>
          </cell>
          <cell r="P395">
            <v>1</v>
          </cell>
          <cell r="Q395" t="str">
            <v>下限値</v>
          </cell>
          <cell r="S395">
            <v>98</v>
          </cell>
          <cell r="AC395">
            <v>0</v>
          </cell>
        </row>
        <row r="396">
          <cell r="A396" t="str">
            <v>○KD02905-0408</v>
          </cell>
          <cell r="B396" t="str">
            <v>○</v>
          </cell>
          <cell r="C396" t="str">
            <v>1:コストマスタ</v>
          </cell>
          <cell r="E396" t="str">
            <v>KD02905-0408</v>
          </cell>
          <cell r="H396">
            <v>8883</v>
          </cell>
          <cell r="I396" t="str">
            <v>北辰工業・鶴見</v>
          </cell>
          <cell r="J396" t="str">
            <v>1</v>
          </cell>
          <cell r="K396" t="str">
            <v>X</v>
          </cell>
          <cell r="L396">
            <v>1</v>
          </cell>
          <cell r="M396">
            <v>99999</v>
          </cell>
          <cell r="N396">
            <v>38323</v>
          </cell>
          <cell r="O396">
            <v>58440</v>
          </cell>
          <cell r="P396">
            <v>1</v>
          </cell>
          <cell r="Q396" t="str">
            <v>下限値</v>
          </cell>
          <cell r="S396">
            <v>124</v>
          </cell>
          <cell r="AC396">
            <v>0</v>
          </cell>
        </row>
        <row r="397">
          <cell r="A397" t="str">
            <v>○KD02905-0562</v>
          </cell>
          <cell r="B397" t="str">
            <v>○</v>
          </cell>
          <cell r="C397" t="str">
            <v>1:コストマスタ</v>
          </cell>
          <cell r="E397" t="str">
            <v>KD02905-0562</v>
          </cell>
          <cell r="H397">
            <v>8883</v>
          </cell>
          <cell r="I397" t="str">
            <v>北辰工業・鶴見</v>
          </cell>
          <cell r="J397" t="str">
            <v>1</v>
          </cell>
          <cell r="K397" t="str">
            <v>X</v>
          </cell>
          <cell r="L397">
            <v>1</v>
          </cell>
          <cell r="M397">
            <v>9999</v>
          </cell>
          <cell r="N397">
            <v>38323</v>
          </cell>
          <cell r="O397">
            <v>58440</v>
          </cell>
          <cell r="P397">
            <v>1</v>
          </cell>
          <cell r="Q397" t="str">
            <v>下限値</v>
          </cell>
          <cell r="S397">
            <v>148</v>
          </cell>
          <cell r="AC397">
            <v>0</v>
          </cell>
        </row>
        <row r="398">
          <cell r="A398" t="str">
            <v>○KD02951-L042</v>
          </cell>
          <cell r="B398" t="str">
            <v>○</v>
          </cell>
          <cell r="C398" t="str">
            <v>1:コストマスタ</v>
          </cell>
          <cell r="E398" t="str">
            <v>KD02951-L042</v>
          </cell>
          <cell r="H398">
            <v>1434</v>
          </cell>
          <cell r="I398" t="str">
            <v>ファスコ</v>
          </cell>
          <cell r="J398" t="str">
            <v>1</v>
          </cell>
          <cell r="K398" t="str">
            <v>X</v>
          </cell>
          <cell r="L398">
            <v>100</v>
          </cell>
          <cell r="M398">
            <v>99999</v>
          </cell>
          <cell r="N398">
            <v>38513</v>
          </cell>
          <cell r="O398">
            <v>58440</v>
          </cell>
          <cell r="P398">
            <v>1</v>
          </cell>
          <cell r="Q398" t="str">
            <v>下限値</v>
          </cell>
          <cell r="S398">
            <v>1.9</v>
          </cell>
          <cell r="AC398">
            <v>0</v>
          </cell>
        </row>
        <row r="399">
          <cell r="A399" t="str">
            <v>○KD20050-B51X</v>
          </cell>
          <cell r="B399" t="str">
            <v>○</v>
          </cell>
          <cell r="C399" t="str">
            <v>1:コストマスタ</v>
          </cell>
          <cell r="E399" t="str">
            <v>KD20050-B51X</v>
          </cell>
          <cell r="H399">
            <v>3353</v>
          </cell>
          <cell r="I399" t="str">
            <v>三立電機</v>
          </cell>
          <cell r="J399" t="str">
            <v>0</v>
          </cell>
          <cell r="K399" t="str">
            <v>M</v>
          </cell>
          <cell r="L399">
            <v>1</v>
          </cell>
          <cell r="M399">
            <v>999</v>
          </cell>
          <cell r="N399">
            <v>39328</v>
          </cell>
          <cell r="O399">
            <v>58440</v>
          </cell>
          <cell r="P399">
            <v>1</v>
          </cell>
          <cell r="Q399" t="str">
            <v>下限値</v>
          </cell>
          <cell r="S399">
            <v>2430</v>
          </cell>
          <cell r="AC399">
            <v>0</v>
          </cell>
        </row>
        <row r="400">
          <cell r="A400" t="str">
            <v>○KD77276-0501</v>
          </cell>
          <cell r="B400" t="str">
            <v>○</v>
          </cell>
          <cell r="C400" t="str">
            <v>1:コストマスタ</v>
          </cell>
          <cell r="E400" t="str">
            <v>KD77276-0501</v>
          </cell>
          <cell r="H400">
            <v>9737</v>
          </cell>
          <cell r="I400" t="str">
            <v>吉城電子工業</v>
          </cell>
          <cell r="J400" t="str">
            <v>1</v>
          </cell>
          <cell r="K400" t="str">
            <v>X</v>
          </cell>
          <cell r="L400">
            <v>1</v>
          </cell>
          <cell r="M400">
            <v>100</v>
          </cell>
          <cell r="N400">
            <v>20000000</v>
          </cell>
          <cell r="O400">
            <v>58440</v>
          </cell>
          <cell r="P400">
            <v>1</v>
          </cell>
          <cell r="Q400" t="str">
            <v>下限値</v>
          </cell>
          <cell r="S400">
            <v>350</v>
          </cell>
          <cell r="AC400">
            <v>0</v>
          </cell>
        </row>
        <row r="401">
          <cell r="A401" t="str">
            <v>KD77276-0501</v>
          </cell>
          <cell r="C401" t="str">
            <v>2:業者別見積り</v>
          </cell>
          <cell r="D401" t="str">
            <v>0</v>
          </cell>
          <cell r="E401" t="str">
            <v>KD77276-0501</v>
          </cell>
          <cell r="F401" t="str">
            <v>05</v>
          </cell>
          <cell r="G401" t="str">
            <v>H</v>
          </cell>
          <cell r="H401">
            <v>9737</v>
          </cell>
          <cell r="I401" t="str">
            <v>吉城電子工業</v>
          </cell>
          <cell r="J401" t="str">
            <v>1</v>
          </cell>
          <cell r="P401">
            <v>1</v>
          </cell>
          <cell r="Q401" t="str">
            <v>上限値</v>
          </cell>
          <cell r="R401">
            <v>150</v>
          </cell>
          <cell r="S401">
            <v>350</v>
          </cell>
          <cell r="T401">
            <v>300</v>
          </cell>
          <cell r="U401">
            <v>230</v>
          </cell>
          <cell r="V401">
            <v>500</v>
          </cell>
          <cell r="W401">
            <v>200</v>
          </cell>
          <cell r="X401">
            <v>1000</v>
          </cell>
          <cell r="Y401">
            <v>190</v>
          </cell>
        </row>
        <row r="402">
          <cell r="A402" t="str">
            <v>○KD77276-0502</v>
          </cell>
          <cell r="B402" t="str">
            <v>○</v>
          </cell>
          <cell r="C402" t="str">
            <v>1:コストマスタ</v>
          </cell>
          <cell r="E402" t="str">
            <v>KD77276-0502</v>
          </cell>
          <cell r="H402">
            <v>9737</v>
          </cell>
          <cell r="I402" t="str">
            <v>吉城電子工業</v>
          </cell>
          <cell r="J402" t="str">
            <v>0</v>
          </cell>
          <cell r="K402" t="str">
            <v>X</v>
          </cell>
          <cell r="L402">
            <v>1</v>
          </cell>
          <cell r="M402">
            <v>100</v>
          </cell>
          <cell r="N402">
            <v>38244</v>
          </cell>
          <cell r="O402">
            <v>58440</v>
          </cell>
          <cell r="P402">
            <v>1</v>
          </cell>
          <cell r="Q402" t="str">
            <v>下限値</v>
          </cell>
          <cell r="S402">
            <v>869</v>
          </cell>
          <cell r="AC402">
            <v>0</v>
          </cell>
        </row>
        <row r="403">
          <cell r="A403" t="str">
            <v>KD77276-0502</v>
          </cell>
          <cell r="C403" t="str">
            <v>2:業者別見積り</v>
          </cell>
          <cell r="D403" t="str">
            <v>0</v>
          </cell>
          <cell r="E403" t="str">
            <v>KD77276-0502</v>
          </cell>
          <cell r="F403" t="str">
            <v>03</v>
          </cell>
          <cell r="G403" t="str">
            <v>H</v>
          </cell>
          <cell r="H403">
            <v>9737</v>
          </cell>
          <cell r="I403" t="str">
            <v>吉城電子工業</v>
          </cell>
          <cell r="J403" t="str">
            <v>1</v>
          </cell>
          <cell r="P403">
            <v>1</v>
          </cell>
          <cell r="Q403" t="str">
            <v>上限値</v>
          </cell>
          <cell r="R403">
            <v>100</v>
          </cell>
          <cell r="S403">
            <v>869</v>
          </cell>
          <cell r="T403">
            <v>300</v>
          </cell>
          <cell r="U403">
            <v>670</v>
          </cell>
          <cell r="V403">
            <v>500</v>
          </cell>
          <cell r="W403">
            <v>640</v>
          </cell>
          <cell r="X403">
            <v>1000</v>
          </cell>
          <cell r="Y403">
            <v>610</v>
          </cell>
        </row>
        <row r="404">
          <cell r="A404" t="str">
            <v>○KD77276-0503</v>
          </cell>
          <cell r="B404" t="str">
            <v>○</v>
          </cell>
          <cell r="C404" t="str">
            <v>1:コストマスタ</v>
          </cell>
          <cell r="E404" t="str">
            <v>KD77276-0503</v>
          </cell>
          <cell r="H404">
            <v>2407</v>
          </cell>
          <cell r="I404" t="str">
            <v>ＦＤＴＰ</v>
          </cell>
          <cell r="J404" t="str">
            <v>1</v>
          </cell>
          <cell r="K404" t="str">
            <v>X</v>
          </cell>
          <cell r="L404">
            <v>50</v>
          </cell>
          <cell r="M404">
            <v>9999</v>
          </cell>
          <cell r="N404">
            <v>39371</v>
          </cell>
          <cell r="O404">
            <v>58440</v>
          </cell>
          <cell r="P404">
            <v>1</v>
          </cell>
          <cell r="Q404" t="str">
            <v>下限値</v>
          </cell>
          <cell r="S404">
            <v>500.4</v>
          </cell>
          <cell r="AC404">
            <v>0</v>
          </cell>
        </row>
        <row r="405">
          <cell r="A405" t="str">
            <v>KD77276-0503</v>
          </cell>
          <cell r="C405" t="str">
            <v>1:コストマスタ</v>
          </cell>
          <cell r="E405" t="str">
            <v>KD77276-0503</v>
          </cell>
          <cell r="H405">
            <v>9737</v>
          </cell>
          <cell r="I405" t="str">
            <v>吉城電子工業</v>
          </cell>
          <cell r="J405" t="str">
            <v>0</v>
          </cell>
          <cell r="K405" t="str">
            <v>X</v>
          </cell>
          <cell r="L405">
            <v>1</v>
          </cell>
          <cell r="M405">
            <v>100</v>
          </cell>
          <cell r="N405">
            <v>20000000</v>
          </cell>
          <cell r="O405">
            <v>58440</v>
          </cell>
          <cell r="P405">
            <v>1</v>
          </cell>
          <cell r="Q405" t="str">
            <v>下限値</v>
          </cell>
          <cell r="S405">
            <v>617</v>
          </cell>
          <cell r="AC405">
            <v>0</v>
          </cell>
        </row>
        <row r="406">
          <cell r="A406" t="str">
            <v>KD77276-0503</v>
          </cell>
          <cell r="C406" t="str">
            <v>2:業者別見積り</v>
          </cell>
          <cell r="D406" t="str">
            <v>0</v>
          </cell>
          <cell r="E406" t="str">
            <v>KD77276-0503</v>
          </cell>
          <cell r="F406" t="str">
            <v>02</v>
          </cell>
          <cell r="G406" t="str">
            <v>H</v>
          </cell>
          <cell r="H406">
            <v>9737</v>
          </cell>
          <cell r="I406" t="str">
            <v>吉城電子工業</v>
          </cell>
          <cell r="J406" t="str">
            <v>1</v>
          </cell>
          <cell r="P406">
            <v>1</v>
          </cell>
          <cell r="Q406" t="str">
            <v>上限値</v>
          </cell>
          <cell r="R406">
            <v>100</v>
          </cell>
          <cell r="S406">
            <v>239</v>
          </cell>
          <cell r="T406">
            <v>500</v>
          </cell>
          <cell r="U406">
            <v>219</v>
          </cell>
          <cell r="V406">
            <v>1000</v>
          </cell>
          <cell r="W406">
            <v>214</v>
          </cell>
          <cell r="X406">
            <v>5000</v>
          </cell>
          <cell r="Y406">
            <v>209</v>
          </cell>
        </row>
        <row r="407">
          <cell r="A407" t="str">
            <v>KD77276-0503</v>
          </cell>
          <cell r="C407" t="str">
            <v>2:業者別見積り</v>
          </cell>
          <cell r="D407" t="str">
            <v>0</v>
          </cell>
          <cell r="E407" t="str">
            <v>KD77276-0503</v>
          </cell>
          <cell r="F407" t="str">
            <v>02</v>
          </cell>
          <cell r="G407" t="str">
            <v>H</v>
          </cell>
          <cell r="H407">
            <v>3712</v>
          </cell>
          <cell r="I407" t="str">
            <v>昭和電線デバテク</v>
          </cell>
          <cell r="J407" t="str">
            <v>0</v>
          </cell>
          <cell r="P407">
            <v>1</v>
          </cell>
          <cell r="Q407" t="str">
            <v>上限値</v>
          </cell>
          <cell r="R407">
            <v>100</v>
          </cell>
          <cell r="S407">
            <v>495</v>
          </cell>
          <cell r="T407">
            <v>1000</v>
          </cell>
          <cell r="U407">
            <v>326</v>
          </cell>
          <cell r="V407">
            <v>5000</v>
          </cell>
          <cell r="W407">
            <v>317</v>
          </cell>
        </row>
        <row r="408">
          <cell r="A408" t="str">
            <v>○KD77276-0512</v>
          </cell>
          <cell r="B408" t="str">
            <v>○</v>
          </cell>
          <cell r="C408" t="str">
            <v>1:コストマスタ</v>
          </cell>
          <cell r="E408" t="str">
            <v>KD77276-0512</v>
          </cell>
          <cell r="H408">
            <v>2407</v>
          </cell>
          <cell r="I408" t="str">
            <v>ＦＤＴＰ</v>
          </cell>
          <cell r="J408" t="str">
            <v>1</v>
          </cell>
          <cell r="K408" t="str">
            <v>X</v>
          </cell>
          <cell r="L408">
            <v>50</v>
          </cell>
          <cell r="M408">
            <v>9999</v>
          </cell>
          <cell r="N408">
            <v>39380</v>
          </cell>
          <cell r="O408">
            <v>58440</v>
          </cell>
          <cell r="P408">
            <v>1</v>
          </cell>
          <cell r="Q408" t="str">
            <v>下限値</v>
          </cell>
          <cell r="S408">
            <v>128.88999999999999</v>
          </cell>
          <cell r="AC408">
            <v>0</v>
          </cell>
        </row>
        <row r="409">
          <cell r="A409" t="str">
            <v>KD77276-0512</v>
          </cell>
          <cell r="C409" t="str">
            <v>1:コストマスタ</v>
          </cell>
          <cell r="E409" t="str">
            <v>KD77276-0512</v>
          </cell>
          <cell r="H409">
            <v>9737</v>
          </cell>
          <cell r="I409" t="str">
            <v>吉城電子工業</v>
          </cell>
          <cell r="J409" t="str">
            <v>0</v>
          </cell>
          <cell r="K409" t="str">
            <v>X</v>
          </cell>
          <cell r="L409">
            <v>1</v>
          </cell>
          <cell r="M409">
            <v>100</v>
          </cell>
          <cell r="N409">
            <v>20000000</v>
          </cell>
          <cell r="O409">
            <v>58440</v>
          </cell>
          <cell r="P409">
            <v>1</v>
          </cell>
          <cell r="Q409" t="str">
            <v>下限値</v>
          </cell>
          <cell r="S409">
            <v>355</v>
          </cell>
          <cell r="AC409">
            <v>0</v>
          </cell>
        </row>
        <row r="410">
          <cell r="A410" t="str">
            <v>KD77276-0512</v>
          </cell>
          <cell r="C410" t="str">
            <v>2:業者別見積り</v>
          </cell>
          <cell r="D410" t="str">
            <v>0</v>
          </cell>
          <cell r="E410" t="str">
            <v>KD77276-0512</v>
          </cell>
          <cell r="F410" t="str">
            <v>03</v>
          </cell>
          <cell r="G410" t="str">
            <v>H</v>
          </cell>
          <cell r="H410">
            <v>3712</v>
          </cell>
          <cell r="I410" t="str">
            <v>昭和電線デバテク</v>
          </cell>
          <cell r="J410" t="str">
            <v>1</v>
          </cell>
          <cell r="P410">
            <v>1</v>
          </cell>
          <cell r="Q410" t="str">
            <v>上限値</v>
          </cell>
          <cell r="R410">
            <v>100</v>
          </cell>
          <cell r="S410">
            <v>570</v>
          </cell>
          <cell r="T410">
            <v>300</v>
          </cell>
          <cell r="U410">
            <v>570</v>
          </cell>
          <cell r="V410">
            <v>500</v>
          </cell>
          <cell r="W410">
            <v>520</v>
          </cell>
          <cell r="X410">
            <v>1000</v>
          </cell>
          <cell r="Y410">
            <v>468</v>
          </cell>
        </row>
        <row r="411">
          <cell r="A411" t="str">
            <v>○KD77276-0522</v>
          </cell>
          <cell r="B411" t="str">
            <v>○</v>
          </cell>
          <cell r="C411" t="str">
            <v>1:コストマスタ</v>
          </cell>
          <cell r="E411" t="str">
            <v>KD77276-0522</v>
          </cell>
          <cell r="H411">
            <v>9737</v>
          </cell>
          <cell r="I411" t="str">
            <v>吉城電子工業</v>
          </cell>
          <cell r="J411" t="str">
            <v>0</v>
          </cell>
          <cell r="K411" t="str">
            <v>X</v>
          </cell>
          <cell r="L411">
            <v>1</v>
          </cell>
          <cell r="M411">
            <v>100</v>
          </cell>
          <cell r="N411">
            <v>20000000</v>
          </cell>
          <cell r="O411">
            <v>58440</v>
          </cell>
          <cell r="P411">
            <v>1</v>
          </cell>
          <cell r="Q411" t="str">
            <v>下限値</v>
          </cell>
          <cell r="S411">
            <v>534</v>
          </cell>
          <cell r="AC411">
            <v>0</v>
          </cell>
        </row>
        <row r="412">
          <cell r="A412" t="str">
            <v>KD77276-0522</v>
          </cell>
          <cell r="C412" t="str">
            <v>2:業者別見積り</v>
          </cell>
          <cell r="D412" t="str">
            <v>0</v>
          </cell>
          <cell r="E412" t="str">
            <v>KD77276-0522</v>
          </cell>
          <cell r="F412" t="str">
            <v>03</v>
          </cell>
          <cell r="G412" t="str">
            <v>H</v>
          </cell>
          <cell r="H412">
            <v>3712</v>
          </cell>
          <cell r="I412" t="str">
            <v>昭和電線デバテク</v>
          </cell>
          <cell r="J412" t="str">
            <v>1</v>
          </cell>
          <cell r="P412">
            <v>1</v>
          </cell>
          <cell r="Q412" t="str">
            <v>上限値</v>
          </cell>
          <cell r="R412">
            <v>100</v>
          </cell>
          <cell r="S412">
            <v>353</v>
          </cell>
          <cell r="T412">
            <v>300</v>
          </cell>
          <cell r="U412">
            <v>353</v>
          </cell>
          <cell r="V412">
            <v>500</v>
          </cell>
          <cell r="W412">
            <v>218</v>
          </cell>
          <cell r="X412">
            <v>1000</v>
          </cell>
          <cell r="Y412">
            <v>197</v>
          </cell>
        </row>
        <row r="413">
          <cell r="A413" t="str">
            <v>○KD77276-0530</v>
          </cell>
          <cell r="B413" t="str">
            <v>○</v>
          </cell>
          <cell r="C413" t="str">
            <v>1:コストマスタ</v>
          </cell>
          <cell r="E413" t="str">
            <v>KD77276-0530</v>
          </cell>
          <cell r="H413">
            <v>2407</v>
          </cell>
          <cell r="I413" t="str">
            <v>ＦＤＴＰ</v>
          </cell>
          <cell r="J413" t="str">
            <v>1</v>
          </cell>
          <cell r="K413" t="str">
            <v>X</v>
          </cell>
          <cell r="L413">
            <v>50</v>
          </cell>
          <cell r="M413">
            <v>9999</v>
          </cell>
          <cell r="N413">
            <v>39371</v>
          </cell>
          <cell r="O413">
            <v>58440</v>
          </cell>
          <cell r="P413">
            <v>1</v>
          </cell>
          <cell r="Q413" t="str">
            <v>下限値</v>
          </cell>
          <cell r="S413">
            <v>564.47</v>
          </cell>
          <cell r="AC413">
            <v>0</v>
          </cell>
        </row>
        <row r="414">
          <cell r="A414" t="str">
            <v>KD77276-0530</v>
          </cell>
          <cell r="C414" t="str">
            <v>1:コストマスタ</v>
          </cell>
          <cell r="E414" t="str">
            <v>KD77276-0530</v>
          </cell>
          <cell r="H414">
            <v>4424</v>
          </cell>
          <cell r="I414" t="str">
            <v>ダイジ</v>
          </cell>
          <cell r="J414" t="str">
            <v>0</v>
          </cell>
          <cell r="K414" t="str">
            <v>X</v>
          </cell>
          <cell r="L414">
            <v>101</v>
          </cell>
          <cell r="M414">
            <v>1000</v>
          </cell>
          <cell r="N414">
            <v>20000000</v>
          </cell>
          <cell r="O414">
            <v>58440</v>
          </cell>
          <cell r="P414">
            <v>1</v>
          </cell>
          <cell r="Q414" t="str">
            <v>下限値</v>
          </cell>
          <cell r="S414">
            <v>550</v>
          </cell>
          <cell r="AC414">
            <v>0</v>
          </cell>
        </row>
        <row r="415">
          <cell r="A415" t="str">
            <v>KD77276-0530</v>
          </cell>
          <cell r="C415" t="str">
            <v>2:業者別見積り</v>
          </cell>
          <cell r="D415" t="str">
            <v>0</v>
          </cell>
          <cell r="E415" t="str">
            <v>KD77276-0530</v>
          </cell>
          <cell r="F415" t="str">
            <v>04</v>
          </cell>
          <cell r="G415" t="str">
            <v>H</v>
          </cell>
          <cell r="H415">
            <v>9737</v>
          </cell>
          <cell r="I415" t="str">
            <v>吉城電子工業</v>
          </cell>
          <cell r="J415" t="str">
            <v>1</v>
          </cell>
          <cell r="P415">
            <v>1</v>
          </cell>
          <cell r="Q415" t="str">
            <v>上限値</v>
          </cell>
          <cell r="R415">
            <v>100</v>
          </cell>
          <cell r="S415">
            <v>613</v>
          </cell>
          <cell r="T415">
            <v>300</v>
          </cell>
          <cell r="U415">
            <v>593</v>
          </cell>
          <cell r="V415">
            <v>500</v>
          </cell>
          <cell r="W415">
            <v>573</v>
          </cell>
          <cell r="X415">
            <v>1000</v>
          </cell>
          <cell r="Y415">
            <v>553</v>
          </cell>
        </row>
        <row r="416">
          <cell r="A416" t="str">
            <v>○KD77276-0556</v>
          </cell>
          <cell r="B416" t="str">
            <v>○</v>
          </cell>
          <cell r="C416" t="str">
            <v>1:コストマスタ</v>
          </cell>
          <cell r="E416" t="str">
            <v>KD77276-0556</v>
          </cell>
          <cell r="H416">
            <v>4424</v>
          </cell>
          <cell r="I416" t="str">
            <v>ダイジ</v>
          </cell>
          <cell r="J416" t="str">
            <v>1</v>
          </cell>
          <cell r="K416" t="str">
            <v>X</v>
          </cell>
          <cell r="L416">
            <v>1</v>
          </cell>
          <cell r="M416">
            <v>49</v>
          </cell>
          <cell r="N416">
            <v>38684</v>
          </cell>
          <cell r="O416">
            <v>58440</v>
          </cell>
          <cell r="P416">
            <v>1</v>
          </cell>
          <cell r="Q416" t="str">
            <v>下限値</v>
          </cell>
          <cell r="S416">
            <v>650</v>
          </cell>
          <cell r="AC416">
            <v>0</v>
          </cell>
        </row>
        <row r="417">
          <cell r="A417" t="str">
            <v>○KD77276-0561</v>
          </cell>
          <cell r="B417" t="str">
            <v>○</v>
          </cell>
          <cell r="C417" t="str">
            <v>1:コストマスタ</v>
          </cell>
          <cell r="E417" t="str">
            <v>KD77276-0561</v>
          </cell>
          <cell r="H417">
            <v>9737</v>
          </cell>
          <cell r="I417" t="str">
            <v>吉城電子工業</v>
          </cell>
          <cell r="J417" t="str">
            <v>0</v>
          </cell>
          <cell r="K417" t="str">
            <v>X</v>
          </cell>
          <cell r="L417">
            <v>1</v>
          </cell>
          <cell r="M417">
            <v>100</v>
          </cell>
          <cell r="N417">
            <v>20000000</v>
          </cell>
          <cell r="O417">
            <v>58440</v>
          </cell>
          <cell r="P417">
            <v>1</v>
          </cell>
          <cell r="Q417" t="str">
            <v>下限値</v>
          </cell>
          <cell r="S417">
            <v>412</v>
          </cell>
          <cell r="AC417">
            <v>0</v>
          </cell>
        </row>
        <row r="418">
          <cell r="A418" t="str">
            <v>KD77276-0561</v>
          </cell>
          <cell r="C418" t="str">
            <v>1:コストマスタ</v>
          </cell>
          <cell r="E418" t="str">
            <v>KD77276-0561</v>
          </cell>
          <cell r="H418">
            <v>2407</v>
          </cell>
          <cell r="I418" t="str">
            <v>ＦＤＴＰ</v>
          </cell>
          <cell r="J418" t="str">
            <v>0</v>
          </cell>
          <cell r="K418" t="str">
            <v>X</v>
          </cell>
          <cell r="L418">
            <v>50</v>
          </cell>
          <cell r="M418">
            <v>9999</v>
          </cell>
          <cell r="N418">
            <v>39371</v>
          </cell>
          <cell r="O418">
            <v>58440</v>
          </cell>
          <cell r="P418">
            <v>1</v>
          </cell>
          <cell r="Q418" t="str">
            <v>下限値</v>
          </cell>
          <cell r="S418">
            <v>371.38</v>
          </cell>
          <cell r="AC418">
            <v>0</v>
          </cell>
        </row>
        <row r="419">
          <cell r="A419" t="str">
            <v>○KD77276-0563</v>
          </cell>
          <cell r="B419" t="str">
            <v>○</v>
          </cell>
          <cell r="C419" t="str">
            <v>1:コストマスタ</v>
          </cell>
          <cell r="E419" t="str">
            <v>KD77276-0563</v>
          </cell>
          <cell r="H419">
            <v>9737</v>
          </cell>
          <cell r="I419" t="str">
            <v>吉城電子工業</v>
          </cell>
          <cell r="J419" t="str">
            <v>1</v>
          </cell>
          <cell r="K419" t="str">
            <v>X</v>
          </cell>
          <cell r="L419">
            <v>1</v>
          </cell>
          <cell r="M419">
            <v>100</v>
          </cell>
          <cell r="N419">
            <v>20000000</v>
          </cell>
          <cell r="O419">
            <v>58440</v>
          </cell>
          <cell r="P419">
            <v>1</v>
          </cell>
          <cell r="Q419" t="str">
            <v>下限値</v>
          </cell>
          <cell r="S419">
            <v>418</v>
          </cell>
          <cell r="AC419">
            <v>0</v>
          </cell>
        </row>
        <row r="420">
          <cell r="A420" t="str">
            <v>○KD77276-0564</v>
          </cell>
          <cell r="B420" t="str">
            <v>○</v>
          </cell>
          <cell r="C420" t="str">
            <v>1:コストマスタ</v>
          </cell>
          <cell r="E420" t="str">
            <v>KD77276-0564</v>
          </cell>
          <cell r="H420">
            <v>9737</v>
          </cell>
          <cell r="I420" t="str">
            <v>吉城電子工業</v>
          </cell>
          <cell r="J420" t="str">
            <v>1</v>
          </cell>
          <cell r="K420" t="str">
            <v>X</v>
          </cell>
          <cell r="L420">
            <v>1</v>
          </cell>
          <cell r="M420">
            <v>100</v>
          </cell>
          <cell r="N420">
            <v>20000000</v>
          </cell>
          <cell r="O420">
            <v>58440</v>
          </cell>
          <cell r="P420">
            <v>1</v>
          </cell>
          <cell r="Q420" t="str">
            <v>下限値</v>
          </cell>
          <cell r="S420">
            <v>420</v>
          </cell>
          <cell r="AC420">
            <v>0</v>
          </cell>
        </row>
        <row r="421">
          <cell r="A421" t="str">
            <v>○KD77276-0571</v>
          </cell>
          <cell r="B421" t="str">
            <v>○</v>
          </cell>
          <cell r="C421" t="str">
            <v>1:コストマスタ</v>
          </cell>
          <cell r="E421" t="str">
            <v>KD77276-0571</v>
          </cell>
          <cell r="H421">
            <v>9737</v>
          </cell>
          <cell r="I421" t="str">
            <v>吉城電子工業</v>
          </cell>
          <cell r="J421" t="str">
            <v>0</v>
          </cell>
          <cell r="K421" t="str">
            <v>X</v>
          </cell>
          <cell r="L421">
            <v>1</v>
          </cell>
          <cell r="M421">
            <v>100</v>
          </cell>
          <cell r="N421">
            <v>20000000</v>
          </cell>
          <cell r="O421">
            <v>58440</v>
          </cell>
          <cell r="P421">
            <v>1</v>
          </cell>
          <cell r="Q421" t="str">
            <v>下限値</v>
          </cell>
          <cell r="S421">
            <v>258</v>
          </cell>
          <cell r="AC421">
            <v>0</v>
          </cell>
        </row>
        <row r="422">
          <cell r="A422" t="str">
            <v>○KD77276-0573</v>
          </cell>
          <cell r="B422" t="str">
            <v>○</v>
          </cell>
          <cell r="C422" t="str">
            <v>1:コストマスタ</v>
          </cell>
          <cell r="E422" t="str">
            <v>KD77276-0573</v>
          </cell>
          <cell r="H422">
            <v>9737</v>
          </cell>
          <cell r="I422" t="str">
            <v>吉城電子工業</v>
          </cell>
          <cell r="J422" t="str">
            <v>1</v>
          </cell>
          <cell r="K422" t="str">
            <v>X</v>
          </cell>
          <cell r="L422">
            <v>1</v>
          </cell>
          <cell r="M422">
            <v>100</v>
          </cell>
          <cell r="N422">
            <v>20000000</v>
          </cell>
          <cell r="O422">
            <v>58440</v>
          </cell>
          <cell r="P422">
            <v>1</v>
          </cell>
          <cell r="Q422" t="str">
            <v>下限値</v>
          </cell>
          <cell r="S422">
            <v>234</v>
          </cell>
          <cell r="AC422">
            <v>0</v>
          </cell>
        </row>
        <row r="423">
          <cell r="A423" t="str">
            <v>○KD77276-0574</v>
          </cell>
          <cell r="B423" t="str">
            <v>○</v>
          </cell>
          <cell r="C423" t="str">
            <v>1:コストマスタ</v>
          </cell>
          <cell r="E423" t="str">
            <v>KD77276-0574</v>
          </cell>
          <cell r="H423">
            <v>9737</v>
          </cell>
          <cell r="I423" t="str">
            <v>吉城電子工業</v>
          </cell>
          <cell r="J423" t="str">
            <v>1</v>
          </cell>
          <cell r="K423" t="str">
            <v>X</v>
          </cell>
          <cell r="L423">
            <v>1</v>
          </cell>
          <cell r="M423">
            <v>100</v>
          </cell>
          <cell r="N423">
            <v>20000000</v>
          </cell>
          <cell r="O423">
            <v>58440</v>
          </cell>
          <cell r="P423">
            <v>1</v>
          </cell>
          <cell r="Q423" t="str">
            <v>下限値</v>
          </cell>
          <cell r="S423">
            <v>235</v>
          </cell>
          <cell r="AC423">
            <v>0</v>
          </cell>
        </row>
        <row r="424">
          <cell r="A424" t="str">
            <v>○KD77276-0601</v>
          </cell>
          <cell r="B424" t="str">
            <v>○</v>
          </cell>
          <cell r="C424" t="str">
            <v>1:コストマスタ</v>
          </cell>
          <cell r="E424" t="str">
            <v>KD77276-0601</v>
          </cell>
          <cell r="H424">
            <v>2407</v>
          </cell>
          <cell r="I424" t="str">
            <v>ＦＤＴＰ</v>
          </cell>
          <cell r="J424" t="str">
            <v>1</v>
          </cell>
          <cell r="K424" t="str">
            <v>X</v>
          </cell>
          <cell r="L424">
            <v>50</v>
          </cell>
          <cell r="M424">
            <v>9999</v>
          </cell>
          <cell r="N424">
            <v>39371</v>
          </cell>
          <cell r="O424">
            <v>58440</v>
          </cell>
          <cell r="P424">
            <v>1</v>
          </cell>
          <cell r="Q424" t="str">
            <v>下限値</v>
          </cell>
          <cell r="S424">
            <v>453.36</v>
          </cell>
          <cell r="AC424">
            <v>0</v>
          </cell>
        </row>
        <row r="425">
          <cell r="A425" t="str">
            <v>KD77276-0601</v>
          </cell>
          <cell r="C425" t="str">
            <v>1:コストマスタ</v>
          </cell>
          <cell r="E425" t="str">
            <v>KD77276-0601</v>
          </cell>
          <cell r="H425">
            <v>9737</v>
          </cell>
          <cell r="I425" t="str">
            <v>吉城電子工業</v>
          </cell>
          <cell r="J425" t="str">
            <v>0</v>
          </cell>
          <cell r="K425" t="str">
            <v>X</v>
          </cell>
          <cell r="L425">
            <v>1</v>
          </cell>
          <cell r="M425">
            <v>100</v>
          </cell>
          <cell r="N425">
            <v>20000000</v>
          </cell>
          <cell r="O425">
            <v>58440</v>
          </cell>
          <cell r="P425">
            <v>1</v>
          </cell>
          <cell r="Q425" t="str">
            <v>下限値</v>
          </cell>
          <cell r="S425">
            <v>903</v>
          </cell>
          <cell r="AC425">
            <v>0</v>
          </cell>
        </row>
        <row r="426">
          <cell r="A426" t="str">
            <v>KD77276-0601</v>
          </cell>
          <cell r="C426" t="str">
            <v>2:業者別見積り</v>
          </cell>
          <cell r="D426" t="str">
            <v>0</v>
          </cell>
          <cell r="E426" t="str">
            <v>KD77276-0601</v>
          </cell>
          <cell r="F426" t="str">
            <v>04</v>
          </cell>
          <cell r="G426" t="str">
            <v>H</v>
          </cell>
          <cell r="H426">
            <v>9737</v>
          </cell>
          <cell r="I426" t="str">
            <v>吉城電子工業</v>
          </cell>
          <cell r="J426" t="str">
            <v>1</v>
          </cell>
          <cell r="P426">
            <v>1</v>
          </cell>
          <cell r="Q426" t="str">
            <v>上限値</v>
          </cell>
          <cell r="R426">
            <v>100</v>
          </cell>
          <cell r="S426">
            <v>920</v>
          </cell>
          <cell r="T426">
            <v>300</v>
          </cell>
          <cell r="U426">
            <v>590</v>
          </cell>
          <cell r="V426">
            <v>500</v>
          </cell>
          <cell r="W426">
            <v>580</v>
          </cell>
          <cell r="X426">
            <v>1000</v>
          </cell>
          <cell r="Y426">
            <v>550</v>
          </cell>
        </row>
        <row r="427">
          <cell r="A427" t="str">
            <v>○KD77276-0603</v>
          </cell>
          <cell r="B427" t="str">
            <v>○</v>
          </cell>
          <cell r="C427" t="str">
            <v>1:コストマスタ</v>
          </cell>
          <cell r="E427" t="str">
            <v>KD77276-0603</v>
          </cell>
          <cell r="H427">
            <v>2407</v>
          </cell>
          <cell r="I427" t="str">
            <v>ＦＤＴＰ</v>
          </cell>
          <cell r="J427" t="str">
            <v>1</v>
          </cell>
          <cell r="K427" t="str">
            <v>X</v>
          </cell>
          <cell r="L427">
            <v>50</v>
          </cell>
          <cell r="M427">
            <v>9999</v>
          </cell>
          <cell r="N427">
            <v>39371</v>
          </cell>
          <cell r="O427">
            <v>58440</v>
          </cell>
          <cell r="P427">
            <v>1</v>
          </cell>
          <cell r="Q427" t="str">
            <v>下限値</v>
          </cell>
          <cell r="S427">
            <v>362.76</v>
          </cell>
          <cell r="AC427">
            <v>0</v>
          </cell>
        </row>
        <row r="428">
          <cell r="A428" t="str">
            <v>KD77276-0603</v>
          </cell>
          <cell r="C428" t="str">
            <v>1:コストマスタ</v>
          </cell>
          <cell r="E428" t="str">
            <v>KD77276-0603</v>
          </cell>
          <cell r="H428">
            <v>9737</v>
          </cell>
          <cell r="I428" t="str">
            <v>吉城電子工業</v>
          </cell>
          <cell r="J428" t="str">
            <v>0</v>
          </cell>
          <cell r="K428" t="str">
            <v>X</v>
          </cell>
          <cell r="L428">
            <v>1</v>
          </cell>
          <cell r="M428">
            <v>100</v>
          </cell>
          <cell r="N428">
            <v>20000000</v>
          </cell>
          <cell r="O428">
            <v>58440</v>
          </cell>
          <cell r="P428">
            <v>1</v>
          </cell>
          <cell r="Q428" t="str">
            <v>下限値</v>
          </cell>
          <cell r="S428">
            <v>753</v>
          </cell>
          <cell r="AC428">
            <v>0</v>
          </cell>
        </row>
        <row r="429">
          <cell r="A429" t="str">
            <v>KD77276-0603</v>
          </cell>
          <cell r="C429" t="str">
            <v>2:業者別見積り</v>
          </cell>
          <cell r="D429" t="str">
            <v>0</v>
          </cell>
          <cell r="E429" t="str">
            <v>KD77276-0603</v>
          </cell>
          <cell r="F429" t="str">
            <v>03</v>
          </cell>
          <cell r="G429" t="str">
            <v>H</v>
          </cell>
          <cell r="H429">
            <v>9737</v>
          </cell>
          <cell r="I429" t="str">
            <v>吉城電子工業</v>
          </cell>
          <cell r="J429" t="str">
            <v>1</v>
          </cell>
          <cell r="P429">
            <v>1</v>
          </cell>
          <cell r="Q429" t="str">
            <v>上限値</v>
          </cell>
          <cell r="R429">
            <v>100</v>
          </cell>
          <cell r="S429">
            <v>770</v>
          </cell>
          <cell r="T429">
            <v>300</v>
          </cell>
          <cell r="U429">
            <v>490</v>
          </cell>
          <cell r="V429">
            <v>500</v>
          </cell>
          <cell r="W429">
            <v>480</v>
          </cell>
          <cell r="X429">
            <v>1000</v>
          </cell>
          <cell r="Y429">
            <v>470</v>
          </cell>
        </row>
        <row r="430">
          <cell r="A430" t="str">
            <v>○KD91001-0197</v>
          </cell>
          <cell r="B430" t="str">
            <v>○</v>
          </cell>
          <cell r="C430" t="str">
            <v>1:コストマスタ</v>
          </cell>
          <cell r="E430" t="str">
            <v>KD91001-0197</v>
          </cell>
          <cell r="F430" t="str">
            <v>00</v>
          </cell>
          <cell r="H430">
            <v>1440</v>
          </cell>
          <cell r="I430" t="str">
            <v>旭ネームプレート</v>
          </cell>
          <cell r="J430" t="str">
            <v>0</v>
          </cell>
          <cell r="K430" t="str">
            <v>X</v>
          </cell>
          <cell r="L430">
            <v>1000</v>
          </cell>
          <cell r="M430">
            <v>0</v>
          </cell>
          <cell r="N430">
            <v>20000000</v>
          </cell>
          <cell r="O430">
            <v>58440</v>
          </cell>
          <cell r="P430">
            <v>1</v>
          </cell>
          <cell r="Q430" t="str">
            <v>下限値</v>
          </cell>
          <cell r="R430">
            <v>1000</v>
          </cell>
          <cell r="S430">
            <v>12.6</v>
          </cell>
          <cell r="T430">
            <v>6000</v>
          </cell>
          <cell r="U430">
            <v>10.199999999999999</v>
          </cell>
          <cell r="V430">
            <v>9000</v>
          </cell>
          <cell r="W430">
            <v>8.9</v>
          </cell>
          <cell r="X430">
            <v>10000</v>
          </cell>
          <cell r="Y430">
            <v>8.4</v>
          </cell>
          <cell r="Z430">
            <v>12000</v>
          </cell>
          <cell r="AA430">
            <v>8</v>
          </cell>
          <cell r="AB430">
            <v>14000</v>
          </cell>
          <cell r="AC430">
            <v>0</v>
          </cell>
        </row>
        <row r="431">
          <cell r="A431" t="str">
            <v>○KD91004-0473</v>
          </cell>
          <cell r="B431" t="str">
            <v>○</v>
          </cell>
          <cell r="C431" t="str">
            <v>1:コストマスタ</v>
          </cell>
          <cell r="E431" t="str">
            <v>KD91004-0473</v>
          </cell>
          <cell r="H431">
            <v>2407</v>
          </cell>
          <cell r="I431" t="str">
            <v>ＦＤＴＰ</v>
          </cell>
          <cell r="J431" t="str">
            <v>1</v>
          </cell>
          <cell r="K431" t="str">
            <v>X</v>
          </cell>
          <cell r="L431">
            <v>50</v>
          </cell>
          <cell r="M431">
            <v>9999</v>
          </cell>
          <cell r="N431">
            <v>39371</v>
          </cell>
          <cell r="O431">
            <v>58440</v>
          </cell>
          <cell r="P431">
            <v>1</v>
          </cell>
          <cell r="Q431" t="str">
            <v>下限値</v>
          </cell>
          <cell r="S431">
            <v>27.77</v>
          </cell>
          <cell r="AC431">
            <v>0</v>
          </cell>
        </row>
        <row r="432">
          <cell r="A432" t="str">
            <v>KD91004-0473</v>
          </cell>
          <cell r="C432" t="str">
            <v>1:コストマスタ</v>
          </cell>
          <cell r="E432" t="str">
            <v>KD91004-0473</v>
          </cell>
          <cell r="H432">
            <v>1440</v>
          </cell>
          <cell r="I432" t="str">
            <v>旭ネームプレート</v>
          </cell>
          <cell r="J432" t="str">
            <v>0</v>
          </cell>
          <cell r="K432" t="str">
            <v>X</v>
          </cell>
          <cell r="L432">
            <v>1</v>
          </cell>
          <cell r="M432">
            <v>999</v>
          </cell>
          <cell r="N432">
            <v>20000000</v>
          </cell>
          <cell r="O432">
            <v>58440</v>
          </cell>
          <cell r="P432">
            <v>1</v>
          </cell>
          <cell r="Q432" t="str">
            <v>下限値</v>
          </cell>
          <cell r="R432">
            <v>1</v>
          </cell>
          <cell r="S432">
            <v>90</v>
          </cell>
          <cell r="T432">
            <v>50</v>
          </cell>
          <cell r="U432">
            <v>75</v>
          </cell>
          <cell r="V432">
            <v>100</v>
          </cell>
          <cell r="W432">
            <v>60</v>
          </cell>
          <cell r="X432">
            <v>300</v>
          </cell>
          <cell r="Y432">
            <v>45</v>
          </cell>
          <cell r="Z432">
            <v>500</v>
          </cell>
          <cell r="AA432">
            <v>35</v>
          </cell>
          <cell r="AB432">
            <v>999</v>
          </cell>
          <cell r="AC432">
            <v>0</v>
          </cell>
        </row>
        <row r="433">
          <cell r="A433" t="str">
            <v>○KD91004-0629</v>
          </cell>
          <cell r="B433" t="str">
            <v>○</v>
          </cell>
          <cell r="C433" t="str">
            <v>1:コストマスタ</v>
          </cell>
          <cell r="E433" t="str">
            <v>KD91004-0629</v>
          </cell>
          <cell r="H433">
            <v>1440</v>
          </cell>
          <cell r="I433" t="str">
            <v>旭ネームプレート</v>
          </cell>
          <cell r="J433" t="str">
            <v>1</v>
          </cell>
          <cell r="K433" t="str">
            <v>X</v>
          </cell>
          <cell r="L433">
            <v>1</v>
          </cell>
          <cell r="M433">
            <v>2999</v>
          </cell>
          <cell r="N433">
            <v>38281</v>
          </cell>
          <cell r="O433">
            <v>58440</v>
          </cell>
          <cell r="P433">
            <v>1</v>
          </cell>
          <cell r="Q433" t="str">
            <v>下限値</v>
          </cell>
          <cell r="R433">
            <v>1</v>
          </cell>
          <cell r="S433">
            <v>60</v>
          </cell>
          <cell r="T433">
            <v>100</v>
          </cell>
          <cell r="U433">
            <v>40</v>
          </cell>
          <cell r="V433">
            <v>300</v>
          </cell>
          <cell r="W433">
            <v>30</v>
          </cell>
          <cell r="X433">
            <v>500</v>
          </cell>
          <cell r="Y433">
            <v>25</v>
          </cell>
          <cell r="Z433">
            <v>1000</v>
          </cell>
          <cell r="AA433">
            <v>15</v>
          </cell>
          <cell r="AB433">
            <v>2999</v>
          </cell>
          <cell r="AC433">
            <v>0</v>
          </cell>
        </row>
        <row r="434">
          <cell r="A434" t="str">
            <v>○KD91004-0631</v>
          </cell>
          <cell r="B434" t="str">
            <v>○</v>
          </cell>
          <cell r="C434" t="str">
            <v>1:コストマスタ</v>
          </cell>
          <cell r="E434" t="str">
            <v>KD91004-0631</v>
          </cell>
          <cell r="H434">
            <v>2407</v>
          </cell>
          <cell r="I434" t="str">
            <v>ＦＤＴＰ</v>
          </cell>
          <cell r="J434" t="str">
            <v>1</v>
          </cell>
          <cell r="K434" t="str">
            <v>X</v>
          </cell>
          <cell r="L434">
            <v>50</v>
          </cell>
          <cell r="M434">
            <v>9999</v>
          </cell>
          <cell r="N434">
            <v>39371</v>
          </cell>
          <cell r="O434">
            <v>58440</v>
          </cell>
          <cell r="P434">
            <v>1</v>
          </cell>
          <cell r="Q434" t="str">
            <v>下限値</v>
          </cell>
          <cell r="S434">
            <v>25.13</v>
          </cell>
          <cell r="AC434">
            <v>0</v>
          </cell>
        </row>
        <row r="435">
          <cell r="A435" t="str">
            <v>KD91004-0631</v>
          </cell>
          <cell r="C435" t="str">
            <v>1:コストマスタ</v>
          </cell>
          <cell r="E435" t="str">
            <v>KD91004-0631</v>
          </cell>
          <cell r="H435">
            <v>1440</v>
          </cell>
          <cell r="I435" t="str">
            <v>旭ネームプレート</v>
          </cell>
          <cell r="J435" t="str">
            <v>1</v>
          </cell>
          <cell r="K435" t="str">
            <v>X</v>
          </cell>
          <cell r="L435">
            <v>1</v>
          </cell>
          <cell r="M435">
            <v>0</v>
          </cell>
          <cell r="N435">
            <v>38371</v>
          </cell>
          <cell r="O435">
            <v>58440</v>
          </cell>
          <cell r="P435">
            <v>1</v>
          </cell>
          <cell r="Q435" t="str">
            <v>下限値</v>
          </cell>
          <cell r="R435">
            <v>1</v>
          </cell>
          <cell r="S435">
            <v>180</v>
          </cell>
          <cell r="T435">
            <v>100</v>
          </cell>
          <cell r="U435">
            <v>120</v>
          </cell>
          <cell r="V435">
            <v>300</v>
          </cell>
          <cell r="W435">
            <v>80</v>
          </cell>
          <cell r="X435">
            <v>500</v>
          </cell>
          <cell r="Y435">
            <v>65</v>
          </cell>
          <cell r="Z435">
            <v>1000</v>
          </cell>
          <cell r="AA435">
            <v>48</v>
          </cell>
          <cell r="AB435">
            <v>2999</v>
          </cell>
          <cell r="AC435">
            <v>0</v>
          </cell>
        </row>
        <row r="436">
          <cell r="A436" t="str">
            <v>○KD91004-0632</v>
          </cell>
          <cell r="B436" t="str">
            <v>○</v>
          </cell>
          <cell r="C436" t="str">
            <v>1:コストマスタ</v>
          </cell>
          <cell r="E436" t="str">
            <v>KD91004-0632</v>
          </cell>
          <cell r="H436">
            <v>1440</v>
          </cell>
          <cell r="I436" t="str">
            <v>旭ネームプレート</v>
          </cell>
          <cell r="J436" t="str">
            <v>1</v>
          </cell>
          <cell r="K436" t="str">
            <v>X</v>
          </cell>
          <cell r="L436">
            <v>1</v>
          </cell>
          <cell r="M436">
            <v>0</v>
          </cell>
          <cell r="N436">
            <v>38371</v>
          </cell>
          <cell r="O436">
            <v>58440</v>
          </cell>
          <cell r="P436">
            <v>1</v>
          </cell>
          <cell r="Q436" t="str">
            <v>下限値</v>
          </cell>
          <cell r="R436">
            <v>1</v>
          </cell>
          <cell r="S436">
            <v>80</v>
          </cell>
          <cell r="T436">
            <v>100</v>
          </cell>
          <cell r="U436">
            <v>55</v>
          </cell>
          <cell r="V436">
            <v>300</v>
          </cell>
          <cell r="W436">
            <v>45</v>
          </cell>
          <cell r="X436">
            <v>500</v>
          </cell>
          <cell r="Y436">
            <v>35</v>
          </cell>
          <cell r="Z436">
            <v>1000</v>
          </cell>
          <cell r="AA436">
            <v>30</v>
          </cell>
          <cell r="AB436">
            <v>2999</v>
          </cell>
          <cell r="AC436">
            <v>0</v>
          </cell>
        </row>
        <row r="437">
          <cell r="A437" t="str">
            <v>○KD91004-0860</v>
          </cell>
          <cell r="B437" t="str">
            <v>○</v>
          </cell>
          <cell r="C437" t="str">
            <v>1:コストマスタ</v>
          </cell>
          <cell r="E437" t="str">
            <v>KD91004-0860</v>
          </cell>
          <cell r="H437">
            <v>1440</v>
          </cell>
          <cell r="I437" t="str">
            <v>旭ネームプレート</v>
          </cell>
          <cell r="J437" t="str">
            <v>0</v>
          </cell>
          <cell r="K437" t="str">
            <v>X</v>
          </cell>
          <cell r="L437">
            <v>500</v>
          </cell>
          <cell r="M437">
            <v>0</v>
          </cell>
          <cell r="N437">
            <v>38546</v>
          </cell>
          <cell r="O437">
            <v>58440</v>
          </cell>
          <cell r="P437">
            <v>1</v>
          </cell>
          <cell r="Q437" t="str">
            <v>下限値</v>
          </cell>
          <cell r="R437">
            <v>500</v>
          </cell>
          <cell r="S437">
            <v>43</v>
          </cell>
          <cell r="T437">
            <v>1000</v>
          </cell>
          <cell r="U437">
            <v>30</v>
          </cell>
          <cell r="V437">
            <v>3000</v>
          </cell>
          <cell r="W437">
            <v>18</v>
          </cell>
          <cell r="X437">
            <v>5000</v>
          </cell>
          <cell r="Y437">
            <v>14</v>
          </cell>
          <cell r="Z437">
            <v>10000</v>
          </cell>
          <cell r="AA437">
            <v>9</v>
          </cell>
          <cell r="AB437">
            <v>14999</v>
          </cell>
          <cell r="AC437">
            <v>0</v>
          </cell>
        </row>
        <row r="438">
          <cell r="A438" t="str">
            <v/>
          </cell>
        </row>
      </sheetData>
      <sheetData sheetId="5" refreshError="1">
        <row r="4">
          <cell r="A4">
            <v>1</v>
          </cell>
          <cell r="B4" t="str">
            <v>国内(内作)</v>
          </cell>
          <cell r="F4" t="str">
            <v>量産用</v>
          </cell>
          <cell r="H4" t="str">
            <v>量産用</v>
          </cell>
          <cell r="K4" t="str">
            <v>量産用ﾛｯﾄ50</v>
          </cell>
          <cell r="M4" t="str">
            <v>切捨て</v>
          </cell>
          <cell r="N4">
            <v>0</v>
          </cell>
          <cell r="P4" t="str">
            <v>1.コストマスター</v>
          </cell>
          <cell r="S4" t="str">
            <v>下限値</v>
          </cell>
        </row>
        <row r="5">
          <cell r="A5">
            <v>2</v>
          </cell>
          <cell r="B5" t="str">
            <v>国内(外作)</v>
          </cell>
          <cell r="F5" t="str">
            <v>試作用</v>
          </cell>
          <cell r="H5" t="str">
            <v>査定用</v>
          </cell>
          <cell r="K5" t="str">
            <v>量産用ﾛｯﾄ100</v>
          </cell>
          <cell r="M5" t="str">
            <v>切り上げ</v>
          </cell>
          <cell r="N5">
            <v>0.9</v>
          </cell>
          <cell r="P5" t="str">
            <v>2.業者別見積り</v>
          </cell>
          <cell r="S5" t="str">
            <v>上限値</v>
          </cell>
        </row>
        <row r="6">
          <cell r="A6">
            <v>3</v>
          </cell>
          <cell r="B6" t="str">
            <v>海外(FDTP)</v>
          </cell>
          <cell r="F6" t="str">
            <v>量産査定用</v>
          </cell>
          <cell r="K6" t="str">
            <v>量産用ﾛｯﾄ300</v>
          </cell>
          <cell r="M6" t="str">
            <v>四捨五入</v>
          </cell>
          <cell r="N6">
            <v>0.5</v>
          </cell>
          <cell r="P6" t="str">
            <v>3.ＰＴ板見積り</v>
          </cell>
        </row>
        <row r="7">
          <cell r="A7">
            <v>4</v>
          </cell>
          <cell r="B7" t="str">
            <v>海外(中国)</v>
          </cell>
          <cell r="F7" t="str">
            <v>試作査定用</v>
          </cell>
          <cell r="K7" t="str">
            <v>量産用ﾛｯﾄ500</v>
          </cell>
          <cell r="P7" t="str">
            <v>4.概算見積り</v>
          </cell>
        </row>
        <row r="8">
          <cell r="K8" t="str">
            <v>量産用ﾛｯﾄ1000</v>
          </cell>
        </row>
        <row r="9">
          <cell r="K9" t="str">
            <v>量産用ﾛｯﾄ1001</v>
          </cell>
        </row>
        <row r="10">
          <cell r="K10" t="str">
            <v>査定用ﾛｯﾄ1</v>
          </cell>
        </row>
        <row r="11">
          <cell r="K11" t="str">
            <v>査定用ﾛｯﾄ4</v>
          </cell>
        </row>
        <row r="12">
          <cell r="K12" t="str">
            <v>査定用ﾛｯﾄ10</v>
          </cell>
        </row>
        <row r="13">
          <cell r="K13" t="str">
            <v>査定用ﾛｯﾄ50</v>
          </cell>
        </row>
        <row r="14">
          <cell r="K14" t="str">
            <v>査定用ﾛｯﾄ100</v>
          </cell>
        </row>
        <row r="15">
          <cell r="K15" t="str">
            <v>査定用ﾛｯﾄ300</v>
          </cell>
        </row>
        <row r="16">
          <cell r="K16" t="str">
            <v>査定用ﾛｯﾄ500</v>
          </cell>
        </row>
        <row r="17">
          <cell r="K17" t="str">
            <v>査定用ﾛｯﾄ1000</v>
          </cell>
        </row>
        <row r="18">
          <cell r="K18" t="str">
            <v>査定用ﾛｯﾄ1001</v>
          </cell>
        </row>
        <row r="19">
          <cell r="K19" t="str">
            <v>試作用ﾛｯﾄ1</v>
          </cell>
        </row>
        <row r="20">
          <cell r="K20" t="str">
            <v>試作用ﾛｯﾄ4</v>
          </cell>
        </row>
        <row r="21">
          <cell r="K21" t="str">
            <v>試作用ﾛｯﾄ10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e PARTS GRAPH"/>
      <sheetName val="Iwamoto"/>
      <sheetName val="Mepco"/>
      <sheetName val="Swep"/>
      <sheetName val="Yutaka"/>
      <sheetName val="NEC"/>
      <sheetName val="Top"/>
      <sheetName val="DATA INPUT"/>
      <sheetName val="FDTP DATA UPDATE"/>
      <sheetName val="Sheet2"/>
      <sheetName val="ALL PARTS REQUIREMENT (B)"/>
      <sheetName val="ALL PARTS REQUIREMENT (A)"/>
      <sheetName val="INITIAL PARTS GRAPH"/>
      <sheetName val="fujitsu"/>
      <sheetName val="IN PROD MON"/>
      <sheetName val="del fin"/>
      <sheetName val="packing fin"/>
      <sheetName val="prod fin"/>
      <sheetName val="FDTP-FORECAST"/>
      <sheetName val="NEW SEPARATE SHIPMENT"/>
      <sheetName val="Lege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KD03168-D001希望価格"/>
    </sheetNames>
    <sheetDataSet>
      <sheetData sheetId="0" refreshError="1"/>
      <sheetData sheetId="1" refreshError="1"/>
      <sheetData sheetId="2" refreshError="1"/>
      <sheetData sheetId="3" refreshError="1">
        <row r="3">
          <cell r="B3">
            <v>100</v>
          </cell>
          <cell r="C3">
            <v>300</v>
          </cell>
        </row>
        <row r="4">
          <cell r="B4" t="str">
            <v>量産用</v>
          </cell>
          <cell r="C4" t="str">
            <v>量産用</v>
          </cell>
          <cell r="D4" t="str">
            <v>量産用</v>
          </cell>
          <cell r="E4" t="str">
            <v>量産用</v>
          </cell>
          <cell r="F4" t="str">
            <v>量産用</v>
          </cell>
        </row>
        <row r="5">
          <cell r="B5" t="str">
            <v>量産用ﾛｯﾄ100</v>
          </cell>
          <cell r="C5" t="str">
            <v>量産用ﾛｯﾄ300</v>
          </cell>
          <cell r="D5" t="str">
            <v>量産用ﾛｯﾄ500</v>
          </cell>
          <cell r="E5" t="str">
            <v>量産用ﾛｯﾄ1000</v>
          </cell>
          <cell r="F5" t="str">
            <v>量産用ﾛｯﾄ1001</v>
          </cell>
        </row>
        <row r="21">
          <cell r="A21" t="str">
            <v>AS</v>
          </cell>
          <cell r="B21">
            <v>1</v>
          </cell>
          <cell r="C21">
            <v>1</v>
          </cell>
          <cell r="D21">
            <v>0.8</v>
          </cell>
          <cell r="E21">
            <v>0.8</v>
          </cell>
        </row>
        <row r="22">
          <cell r="A22" t="str">
            <v>P</v>
          </cell>
          <cell r="B22">
            <v>1</v>
          </cell>
          <cell r="C22">
            <v>1</v>
          </cell>
          <cell r="D22">
            <v>0.8</v>
          </cell>
          <cell r="E22">
            <v>0.8</v>
          </cell>
        </row>
        <row r="23">
          <cell r="A23" t="str">
            <v>L</v>
          </cell>
          <cell r="B23">
            <v>1</v>
          </cell>
          <cell r="C23">
            <v>1</v>
          </cell>
          <cell r="D23">
            <v>0.8</v>
          </cell>
          <cell r="E23">
            <v>0.8</v>
          </cell>
        </row>
        <row r="24">
          <cell r="A24" t="str">
            <v>LG</v>
          </cell>
          <cell r="B24">
            <v>1</v>
          </cell>
          <cell r="C24">
            <v>1</v>
          </cell>
          <cell r="D24">
            <v>0.8</v>
          </cell>
          <cell r="E24">
            <v>0.8</v>
          </cell>
        </row>
        <row r="25">
          <cell r="A25" t="str">
            <v>MO</v>
          </cell>
          <cell r="B25">
            <v>1</v>
          </cell>
          <cell r="C25">
            <v>1</v>
          </cell>
          <cell r="D25">
            <v>0.8</v>
          </cell>
          <cell r="E25">
            <v>0.8</v>
          </cell>
        </row>
      </sheetData>
      <sheetData sheetId="4" refreshError="1"/>
      <sheetData sheetId="5" refreshError="1">
        <row r="4">
          <cell r="B4" t="str">
            <v>国内(内作)</v>
          </cell>
          <cell r="D4" t="str">
            <v>LC見積り</v>
          </cell>
          <cell r="V4" t="str">
            <v>型適用</v>
          </cell>
        </row>
        <row r="5">
          <cell r="B5" t="str">
            <v>国内(外作)</v>
          </cell>
          <cell r="D5" t="str">
            <v>倉庫単価</v>
          </cell>
          <cell r="V5" t="str">
            <v>手造り</v>
          </cell>
        </row>
        <row r="6">
          <cell r="B6" t="str">
            <v>海外(FDTP)</v>
          </cell>
          <cell r="D6" t="str">
            <v>実績単価(PRAS)</v>
          </cell>
        </row>
        <row r="7">
          <cell r="B7" t="str">
            <v>海外(中国)</v>
          </cell>
          <cell r="D7" t="str">
            <v>購入関連</v>
          </cell>
        </row>
        <row r="8">
          <cell r="D8" t="str">
            <v>集計非対象</v>
          </cell>
        </row>
        <row r="13">
          <cell r="N13">
            <v>0.9</v>
          </cell>
        </row>
        <row r="16">
          <cell r="N16">
            <v>0.9</v>
          </cell>
        </row>
      </sheetData>
      <sheetData sheetId="6" refreshError="1">
        <row r="4">
          <cell r="B4">
            <v>50</v>
          </cell>
          <cell r="C4">
            <v>4980</v>
          </cell>
          <cell r="D4">
            <v>1760</v>
          </cell>
          <cell r="E4">
            <v>880</v>
          </cell>
          <cell r="F4">
            <v>880</v>
          </cell>
        </row>
        <row r="5">
          <cell r="B5">
            <v>75</v>
          </cell>
          <cell r="C5">
            <v>4980</v>
          </cell>
          <cell r="D5">
            <v>2450</v>
          </cell>
          <cell r="E5">
            <v>1225</v>
          </cell>
          <cell r="F5">
            <v>1225</v>
          </cell>
        </row>
        <row r="6">
          <cell r="B6">
            <v>150</v>
          </cell>
          <cell r="C6">
            <v>4980</v>
          </cell>
          <cell r="D6">
            <v>2800</v>
          </cell>
          <cell r="E6">
            <v>1400</v>
          </cell>
          <cell r="F6">
            <v>1400</v>
          </cell>
        </row>
        <row r="7">
          <cell r="B7">
            <v>300</v>
          </cell>
          <cell r="C7">
            <v>4980</v>
          </cell>
          <cell r="D7">
            <v>4530</v>
          </cell>
          <cell r="E7">
            <v>2265</v>
          </cell>
          <cell r="F7">
            <v>2265</v>
          </cell>
        </row>
        <row r="8">
          <cell r="B8">
            <v>450</v>
          </cell>
          <cell r="C8">
            <v>4980</v>
          </cell>
          <cell r="D8">
            <v>6860</v>
          </cell>
          <cell r="E8">
            <v>3430</v>
          </cell>
          <cell r="F8">
            <v>3430</v>
          </cell>
        </row>
        <row r="9">
          <cell r="B9">
            <v>800</v>
          </cell>
          <cell r="C9">
            <v>4980</v>
          </cell>
          <cell r="D9">
            <v>10000</v>
          </cell>
          <cell r="E9">
            <v>5000</v>
          </cell>
          <cell r="F9">
            <v>5000</v>
          </cell>
        </row>
        <row r="10">
          <cell r="B10">
            <v>1300</v>
          </cell>
          <cell r="C10">
            <v>4980</v>
          </cell>
          <cell r="D10">
            <v>15000</v>
          </cell>
          <cell r="E10">
            <v>7500</v>
          </cell>
          <cell r="F10">
            <v>7500</v>
          </cell>
        </row>
      </sheetData>
      <sheetData sheetId="7" refreshError="1"/>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STER"/>
      <sheetName val="N.G. CODE "/>
      <sheetName val="Rev Quality Graph (2)"/>
      <sheetName val="press part"/>
    </sheetNames>
    <sheetDataSet>
      <sheetData sheetId="0"/>
      <sheetData sheetId="1">
        <row r="3">
          <cell r="J3" t="str">
            <v>ADAMPAK</v>
          </cell>
        </row>
        <row r="4">
          <cell r="J4" t="str">
            <v>ARKTECH</v>
          </cell>
        </row>
        <row r="5">
          <cell r="J5" t="str">
            <v>BYOKANE</v>
          </cell>
        </row>
        <row r="6">
          <cell r="J6" t="str">
            <v>DAIHO</v>
          </cell>
        </row>
        <row r="7">
          <cell r="J7" t="str">
            <v>DIUP</v>
          </cell>
        </row>
        <row r="8">
          <cell r="J8" t="str">
            <v>FATEC</v>
          </cell>
        </row>
        <row r="9">
          <cell r="J9" t="str">
            <v>FDTP-PRESS</v>
          </cell>
        </row>
        <row r="10">
          <cell r="J10" t="str">
            <v>FDTP-S&amp;M</v>
          </cell>
        </row>
        <row r="11">
          <cell r="J11" t="str">
            <v>FTEC-JAPAN</v>
          </cell>
        </row>
        <row r="12">
          <cell r="J12" t="str">
            <v>HARUNA</v>
          </cell>
        </row>
        <row r="13">
          <cell r="J13" t="str">
            <v>HSM</v>
          </cell>
        </row>
        <row r="14">
          <cell r="J14" t="str">
            <v>HST</v>
          </cell>
        </row>
        <row r="15">
          <cell r="J15" t="str">
            <v>IZUMISEIKI</v>
          </cell>
        </row>
        <row r="16">
          <cell r="J16" t="str">
            <v>JPN</v>
          </cell>
        </row>
        <row r="17">
          <cell r="J17" t="str">
            <v>KIP</v>
          </cell>
        </row>
        <row r="18">
          <cell r="J18" t="str">
            <v>LDI</v>
          </cell>
        </row>
        <row r="19">
          <cell r="J19" t="str">
            <v>MAPLE</v>
          </cell>
        </row>
        <row r="20">
          <cell r="J20" t="str">
            <v>MEINAN</v>
          </cell>
        </row>
        <row r="21">
          <cell r="J21" t="str">
            <v>MIYOSHI</v>
          </cell>
        </row>
        <row r="22">
          <cell r="J22" t="str">
            <v>OKABE</v>
          </cell>
        </row>
        <row r="23">
          <cell r="J23" t="str">
            <v>PTON</v>
          </cell>
        </row>
        <row r="24">
          <cell r="J24" t="str">
            <v>SEL</v>
          </cell>
        </row>
        <row r="25">
          <cell r="J25" t="str">
            <v>SANRITSU</v>
          </cell>
        </row>
        <row r="26">
          <cell r="J26" t="str">
            <v>SHINANO</v>
          </cell>
        </row>
        <row r="27">
          <cell r="J27" t="str">
            <v>SHIN-EI</v>
          </cell>
        </row>
        <row r="28">
          <cell r="J28" t="str">
            <v>SINAG</v>
          </cell>
        </row>
        <row r="29">
          <cell r="J29" t="str">
            <v>SOHBI</v>
          </cell>
        </row>
        <row r="30">
          <cell r="J30" t="str">
            <v>SPPI</v>
          </cell>
        </row>
        <row r="31">
          <cell r="J31" t="str">
            <v>TRC</v>
          </cell>
        </row>
        <row r="32">
          <cell r="J32" t="str">
            <v>TTA</v>
          </cell>
        </row>
        <row r="33">
          <cell r="J33" t="str">
            <v>YUMEX</v>
          </cell>
        </row>
      </sheetData>
      <sheetData sheetId="2"/>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達2"/>
      <sheetName val="組織表（PDF）"/>
      <sheetName val="社達"/>
      <sheetName val="Sheet2"/>
      <sheetName val="Sheet1"/>
      <sheetName val="経営会議資料(専務)"/>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P02.詳細"/>
      <sheetName val="P02_詳細"/>
      <sheetName val="Sheet1"/>
      <sheetName val="summry"/>
      <sheetName val="Définition_main board"/>
      <sheetName val="P02_詳細1"/>
      <sheetName val="P02_詳細2"/>
    </sheetNames>
    <sheetDataSet>
      <sheetData sheetId="0" refreshError="1"/>
      <sheetData sheetId="1" refreshError="1"/>
      <sheetData sheetId="2" refreshError="1"/>
      <sheetData sheetId="3" refreshError="1">
        <row r="3">
          <cell r="B3">
            <v>100</v>
          </cell>
        </row>
        <row r="4">
          <cell r="F4" t="str">
            <v>量産用</v>
          </cell>
        </row>
        <row r="5">
          <cell r="F5" t="str">
            <v>量産用ﾛｯﾄ1001</v>
          </cell>
        </row>
        <row r="21">
          <cell r="A21" t="str">
            <v>AS</v>
          </cell>
          <cell r="B21">
            <v>1</v>
          </cell>
          <cell r="C21">
            <v>1</v>
          </cell>
          <cell r="D21">
            <v>0.8</v>
          </cell>
          <cell r="E21">
            <v>0.8</v>
          </cell>
        </row>
        <row r="22">
          <cell r="A22" t="str">
            <v>P</v>
          </cell>
          <cell r="B22">
            <v>1</v>
          </cell>
          <cell r="C22">
            <v>1</v>
          </cell>
          <cell r="D22">
            <v>0.8</v>
          </cell>
          <cell r="E22">
            <v>0.8</v>
          </cell>
        </row>
        <row r="23">
          <cell r="A23" t="str">
            <v>L</v>
          </cell>
          <cell r="B23">
            <v>1</v>
          </cell>
          <cell r="C23">
            <v>1</v>
          </cell>
          <cell r="D23">
            <v>0.8</v>
          </cell>
          <cell r="E23">
            <v>0.8</v>
          </cell>
        </row>
        <row r="24">
          <cell r="A24" t="str">
            <v>LG</v>
          </cell>
          <cell r="B24">
            <v>1</v>
          </cell>
          <cell r="C24">
            <v>1</v>
          </cell>
          <cell r="D24">
            <v>0.8</v>
          </cell>
          <cell r="E24">
            <v>0.8</v>
          </cell>
        </row>
        <row r="25">
          <cell r="A25" t="str">
            <v>MO</v>
          </cell>
          <cell r="B25">
            <v>1</v>
          </cell>
          <cell r="C25">
            <v>1</v>
          </cell>
          <cell r="D25">
            <v>0.8</v>
          </cell>
          <cell r="E25">
            <v>0.8</v>
          </cell>
        </row>
      </sheetData>
      <sheetData sheetId="4" refreshError="1"/>
      <sheetData sheetId="5">
        <row r="4">
          <cell r="B4" t="str">
            <v>国内(内作)</v>
          </cell>
          <cell r="D4" t="str">
            <v>LC見積り</v>
          </cell>
          <cell r="V4" t="str">
            <v>型適用</v>
          </cell>
        </row>
        <row r="5">
          <cell r="B5" t="str">
            <v>国内(外作)</v>
          </cell>
          <cell r="D5" t="str">
            <v>倉庫単価</v>
          </cell>
          <cell r="V5" t="str">
            <v>手造り</v>
          </cell>
        </row>
        <row r="6">
          <cell r="B6" t="str">
            <v>海外(FDTP)</v>
          </cell>
          <cell r="D6" t="str">
            <v>実績単価(PRAS)</v>
          </cell>
        </row>
        <row r="7">
          <cell r="B7" t="str">
            <v>海外(中国)</v>
          </cell>
          <cell r="D7" t="str">
            <v>購入関連</v>
          </cell>
        </row>
        <row r="8">
          <cell r="D8" t="str">
            <v>集計非対象</v>
          </cell>
        </row>
        <row r="13">
          <cell r="N13">
            <v>0.9</v>
          </cell>
        </row>
        <row r="16">
          <cell r="N16">
            <v>0.9</v>
          </cell>
        </row>
      </sheetData>
      <sheetData sheetId="6">
        <row r="4">
          <cell r="B4">
            <v>50</v>
          </cell>
        </row>
      </sheetData>
      <sheetData sheetId="7" refreshError="1"/>
      <sheetData sheetId="8" refreshError="1"/>
      <sheetData sheetId="9" refreshError="1"/>
      <sheetData sheetId="10"/>
      <sheetData sheetId="11" refreshError="1"/>
      <sheetData sheetId="12" refreshError="1"/>
      <sheetData sheetId="13" refreshError="1"/>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単位（値）"/>
      <sheetName val="見積り詳細(提出)"/>
      <sheetName val="見積り詳細(査定)"/>
      <sheetName val="LC見積りデータ"/>
      <sheetName val="条件"/>
      <sheetName val="購入関連見積り一覧"/>
      <sheetName val="List"/>
      <sheetName val="Mold_Charge"/>
      <sheetName val="Efficiency"/>
      <sheetName val="Charge"/>
      <sheetName val="型管理ﾘｽﾄ"/>
      <sheetName val="K20部品明細(提出)"/>
    </sheetNames>
    <sheetDataSet>
      <sheetData sheetId="0" refreshError="1"/>
      <sheetData sheetId="1" refreshError="1"/>
      <sheetData sheetId="2" refreshError="1"/>
      <sheetData sheetId="3" refreshError="1"/>
      <sheetData sheetId="4" refreshError="1">
        <row r="3">
          <cell r="D3">
            <v>500</v>
          </cell>
          <cell r="F3">
            <v>2000</v>
          </cell>
        </row>
        <row r="9">
          <cell r="B9">
            <v>1</v>
          </cell>
          <cell r="C9">
            <v>1.1000000000000001</v>
          </cell>
        </row>
        <row r="10">
          <cell r="B10">
            <v>1.5</v>
          </cell>
          <cell r="C10">
            <v>1.1000000000000001</v>
          </cell>
        </row>
        <row r="11">
          <cell r="B11">
            <v>1.5</v>
          </cell>
          <cell r="C11">
            <v>1</v>
          </cell>
        </row>
        <row r="12">
          <cell r="B12">
            <v>1.5</v>
          </cell>
          <cell r="C12">
            <v>1</v>
          </cell>
        </row>
        <row r="13">
          <cell r="B13">
            <v>1.5</v>
          </cell>
          <cell r="C13">
            <v>1.1000000000000001</v>
          </cell>
        </row>
      </sheetData>
      <sheetData sheetId="5" refreshError="1"/>
      <sheetData sheetId="6" refreshError="1">
        <row r="10">
          <cell r="N10">
            <v>0.9</v>
          </cell>
        </row>
        <row r="11">
          <cell r="D11" t="str">
            <v>LC見積り</v>
          </cell>
        </row>
        <row r="20">
          <cell r="D20" t="str">
            <v>購入関連</v>
          </cell>
        </row>
        <row r="22">
          <cell r="N22">
            <v>0.9</v>
          </cell>
        </row>
      </sheetData>
      <sheetData sheetId="7" refreshError="1"/>
      <sheetData sheetId="8" refreshError="1"/>
      <sheetData sheetId="9" refreshError="1"/>
      <sheetData sheetId="10" refreshError="1"/>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単位（値）"/>
      <sheetName val="見積り詳細(提出)"/>
      <sheetName val="見積り詳細(査定)"/>
      <sheetName val="LC見積りデータ"/>
      <sheetName val="条件"/>
      <sheetName val="購入関連見積り一覧"/>
      <sheetName val="List"/>
      <sheetName val="Mold_Charge"/>
      <sheetName val="Efficiency"/>
      <sheetName val="Charge"/>
      <sheetName val="型管理ﾘｽﾄ"/>
      <sheetName val="K20部品明細(提出)"/>
    </sheetNames>
    <sheetDataSet>
      <sheetData sheetId="0" refreshError="1"/>
      <sheetData sheetId="1" refreshError="1"/>
      <sheetData sheetId="2" refreshError="1"/>
      <sheetData sheetId="3" refreshError="1"/>
      <sheetData sheetId="4">
        <row r="3">
          <cell r="F3">
            <v>2000</v>
          </cell>
        </row>
        <row r="9">
          <cell r="B9">
            <v>1</v>
          </cell>
          <cell r="C9">
            <v>1.1000000000000001</v>
          </cell>
        </row>
        <row r="10">
          <cell r="B10">
            <v>1.5</v>
          </cell>
          <cell r="C10">
            <v>1.1000000000000001</v>
          </cell>
        </row>
        <row r="11">
          <cell r="B11">
            <v>1.5</v>
          </cell>
          <cell r="C11">
            <v>1</v>
          </cell>
        </row>
        <row r="12">
          <cell r="B12">
            <v>1.5</v>
          </cell>
          <cell r="C12">
            <v>1</v>
          </cell>
        </row>
        <row r="13">
          <cell r="B13">
            <v>1.5</v>
          </cell>
          <cell r="C13">
            <v>1.1000000000000001</v>
          </cell>
        </row>
      </sheetData>
      <sheetData sheetId="5" refreshError="1"/>
      <sheetData sheetId="6">
        <row r="10">
          <cell r="N10">
            <v>0.9</v>
          </cell>
        </row>
        <row r="11">
          <cell r="D11" t="str">
            <v>LC見積り</v>
          </cell>
        </row>
        <row r="20">
          <cell r="D20" t="str">
            <v>購入関連</v>
          </cell>
        </row>
        <row r="22">
          <cell r="N22">
            <v>0.9</v>
          </cell>
        </row>
      </sheetData>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工数DB"/>
      <sheetName val="購買担当課"/>
      <sheetName val="LOGIN"/>
      <sheetName val="組立_試験見積シート"/>
      <sheetName val="_COSTMAST.CSV"/>
      <sheetName val="部品費_SK"/>
      <sheetName val="Path"/>
      <sheetName val="部品構成集計"/>
      <sheetName val="List"/>
      <sheetName val="_COSTMAST_CSV"/>
      <sheetName val="_COSTMAST_CSV1"/>
      <sheetName val="_COSTMAST_CSV2"/>
    </sheetNames>
    <sheetDataSet>
      <sheetData sheetId="0" refreshError="1">
        <row r="2">
          <cell r="C2" t="str">
            <v>PRAS</v>
          </cell>
        </row>
        <row r="3">
          <cell r="C3" t="str">
            <v>ｺｽﾄﾏｽﾀｰ</v>
          </cell>
        </row>
        <row r="4">
          <cell r="C4" t="str">
            <v>除外</v>
          </cell>
        </row>
      </sheetData>
      <sheetData sheetId="1" refreshError="1"/>
      <sheetData sheetId="2">
        <row r="2">
          <cell r="C2" t="str">
            <v>PRAS</v>
          </cell>
        </row>
      </sheetData>
      <sheetData sheetId="3">
        <row r="2">
          <cell r="C2" t="str">
            <v>PRAS</v>
          </cell>
        </row>
      </sheetData>
      <sheetData sheetId="4">
        <row r="2">
          <cell r="C2" t="str">
            <v>PRAS</v>
          </cell>
        </row>
      </sheetData>
      <sheetData sheetId="5">
        <row r="2">
          <cell r="C2" t="str">
            <v>PRAS</v>
          </cell>
        </row>
      </sheetData>
      <sheetData sheetId="6">
        <row r="2">
          <cell r="C2" t="str">
            <v>PRAS</v>
          </cell>
        </row>
      </sheetData>
      <sheetData sheetId="7">
        <row r="2">
          <cell r="C2" t="str">
            <v>PRAS</v>
          </cell>
        </row>
      </sheetData>
      <sheetData sheetId="8"/>
      <sheetData sheetId="9" refreshError="1"/>
      <sheetData sheetId="10">
        <row r="2">
          <cell r="C2" t="str">
            <v>PRAS</v>
          </cell>
        </row>
      </sheetData>
      <sheetData sheetId="11">
        <row r="2">
          <cell r="C2" t="str">
            <v>PRAS</v>
          </cell>
        </row>
      </sheetData>
      <sheetData sheetId="12">
        <row r="2">
          <cell r="C2" t="str">
            <v>PRAS</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売上まとめ"/>
      <sheetName val="BRU売上"/>
      <sheetName val="BDU売上"/>
      <sheetName val="生産計画"/>
      <sheetName val="BRU加工部品"/>
      <sheetName val="BRU購入品"/>
      <sheetName val="BDU加工部品"/>
      <sheetName val="BDU購入品"/>
    </sheetNames>
    <sheetDataSet>
      <sheetData sheetId="0" refreshError="1"/>
      <sheetData sheetId="1">
        <row r="119">
          <cell r="S119" t="str">
            <v>FDTP総売上（２００３、４、５）</v>
          </cell>
        </row>
        <row r="125">
          <cell r="S125" t="str">
            <v>FTEC社給品</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調整補助資料"/>
      <sheetName val="データ"/>
      <sheetName val="成果評価一覧"/>
      <sheetName val="売上明細2011"/>
      <sheetName val="Ｈ18192021前期比較グラフ(本社）"/>
      <sheetName val="分類 Classification"/>
      <sheetName val="単金"/>
      <sheetName val="Sheet2"/>
      <sheetName val="19準備（18年度退職者情報削除まで）"/>
      <sheetName val="18準備（17年度退職者情報削除まで） "/>
      <sheetName val="17準備（16年度退職者情報削除まで）"/>
      <sheetName val="16準備（15年度退職者情報削除まで）"/>
      <sheetName val="氏名"/>
      <sheetName val="Sheet1"/>
      <sheetName val="15末残高(休職歴含） "/>
      <sheetName val="14末残高 (2)"/>
      <sheetName val="15追加"/>
      <sheetName val="15付与"/>
      <sheetName val="14末残高"/>
      <sheetName val="14付与"/>
      <sheetName val="14追加"/>
      <sheetName val="13末残高"/>
      <sheetName val="13付与"/>
      <sheetName val="12末残高"/>
      <sheetName val="12付与"/>
      <sheetName val="11末残高"/>
      <sheetName val="11付与"/>
      <sheetName val="10末残高"/>
      <sheetName val="退職・役離"/>
      <sheetName val="10付与"/>
      <sheetName val="09末残高"/>
      <sheetName val="09付与"/>
      <sheetName val="08末残高"/>
      <sheetName val="08付与"/>
      <sheetName val="07末残高"/>
      <sheetName val="過去分DC,前払"/>
      <sheetName val="過去分退職,離任"/>
      <sheetName val="評価P"/>
      <sheetName val="2015年度退職者"/>
    </sheetNames>
    <sheetDataSet>
      <sheetData sheetId="0" refreshError="1"/>
      <sheetData sheetId="1" refreshError="1"/>
      <sheetData sheetId="2" refreshError="1">
        <row r="1">
          <cell r="A1" t="str">
            <v>従業員番号</v>
          </cell>
          <cell r="B1" t="str">
            <v>社内－漢字氏名</v>
          </cell>
          <cell r="C1" t="str">
            <v>査定担当コード</v>
          </cell>
          <cell r="D1" t="str">
            <v>所属会社事業本部コード</v>
          </cell>
          <cell r="E1" t="str">
            <v>所属会社事業本部名</v>
          </cell>
          <cell r="F1" t="str">
            <v>所属会社職制コード</v>
          </cell>
          <cell r="G1" t="str">
            <v>所属会社職制順コード</v>
          </cell>
          <cell r="H1" t="str">
            <v>所属会社漢字略部課名</v>
          </cell>
          <cell r="I1" t="str">
            <v>資格区分</v>
          </cell>
          <cell r="J1" t="str">
            <v>資格区分名</v>
          </cell>
          <cell r="K1" t="str">
            <v>ＳＰＩＲＩＴ適用区分</v>
          </cell>
          <cell r="L1" t="str">
            <v>年度</v>
          </cell>
          <cell r="M1" t="str">
            <v>期</v>
          </cell>
          <cell r="N1" t="str">
            <v>版数</v>
          </cell>
          <cell r="O1" t="str">
            <v>状態フラグ</v>
          </cell>
          <cell r="P1" t="str">
            <v>半期評価時１次評価者－従業員番号</v>
          </cell>
          <cell r="Q1" t="str">
            <v>半期評価時１次評価者－氏名</v>
          </cell>
          <cell r="R1" t="str">
            <v>半期評価時１次評価者－役職名</v>
          </cell>
          <cell r="S1" t="str">
            <v>半期評価時２次評価者－従業員番号</v>
          </cell>
          <cell r="T1" t="str">
            <v>半期評価時２次評価者－氏名</v>
          </cell>
          <cell r="U1" t="str">
            <v>半期評価時２次評価者－役職名</v>
          </cell>
          <cell r="V1" t="str">
            <v>個別目標０１_ウェイト</v>
          </cell>
          <cell r="W1" t="str">
            <v>個別目標０１_目標概要</v>
          </cell>
          <cell r="X1" t="str">
            <v>個別目標０１_目標設定－評価者難易度</v>
          </cell>
          <cell r="Y1" t="str">
            <v>個別目標０１_成果評価－評価者コメント</v>
          </cell>
          <cell r="Z1" t="str">
            <v>個別目標０１_成果評価－評価者難易度</v>
          </cell>
          <cell r="AA1" t="str">
            <v>個別目標０２_ウェイト</v>
          </cell>
          <cell r="AB1" t="str">
            <v>個別目標０２_目標概要</v>
          </cell>
          <cell r="AC1" t="str">
            <v>個別目標０２_目標設定－評価者難易度</v>
          </cell>
          <cell r="AD1" t="str">
            <v>個別目標０２_成果評価－評価者コメント</v>
          </cell>
          <cell r="AE1" t="str">
            <v>個別目標０２_成果評価－評価者難易度</v>
          </cell>
          <cell r="AF1" t="str">
            <v>個別目標０３_ウェイト</v>
          </cell>
          <cell r="AG1" t="str">
            <v>個別目標０３_目標概要</v>
          </cell>
          <cell r="AH1" t="str">
            <v>個別目標０３_目標設定－評価者難易度</v>
          </cell>
          <cell r="AI1" t="str">
            <v>個別目標０３_成果評価－評価者コメント</v>
          </cell>
          <cell r="AJ1" t="str">
            <v>個別目標０３_成果評価－評価者難易度</v>
          </cell>
          <cell r="AK1" t="str">
            <v>個別目標０４_ウェイト</v>
          </cell>
          <cell r="AL1" t="str">
            <v>個別目標０４_目標概要</v>
          </cell>
          <cell r="AM1" t="str">
            <v>個別目標０４_目標設定－評価者難易度</v>
          </cell>
          <cell r="AN1" t="str">
            <v>個別目標０４_成果評価－評価者コメント</v>
          </cell>
          <cell r="AO1" t="str">
            <v>個別目標０４_成果評価－評価者難易度</v>
          </cell>
          <cell r="AP1" t="str">
            <v>個別目標０５_ウェイト</v>
          </cell>
          <cell r="AQ1" t="str">
            <v>個別目標０５_目標概要</v>
          </cell>
          <cell r="AR1" t="str">
            <v>個別目標０５_目標設定－評価者難易度</v>
          </cell>
          <cell r="AS1" t="str">
            <v>個別目標０５_成果評価－評価者コメント</v>
          </cell>
          <cell r="AT1" t="str">
            <v>個別目標０５_成果評価－評価者難易度</v>
          </cell>
          <cell r="AU1" t="str">
            <v>個別目標０６_ウェイト</v>
          </cell>
          <cell r="AV1" t="str">
            <v>個別目標０６_目標概要</v>
          </cell>
          <cell r="AW1" t="str">
            <v>個別目標０６_目標設定－評価者難易度</v>
          </cell>
          <cell r="AX1" t="str">
            <v>個別目標０６_成果評価－評価者コメント</v>
          </cell>
          <cell r="AY1" t="str">
            <v>個別目標０６_成果評価－評価者難易度</v>
          </cell>
          <cell r="AZ1" t="str">
            <v>個別目標０７_ウェイト</v>
          </cell>
          <cell r="BA1" t="str">
            <v>個別目標０７_目標概要</v>
          </cell>
          <cell r="BB1" t="str">
            <v>個別目標０７_目標設定－評価者難易度</v>
          </cell>
          <cell r="BC1" t="str">
            <v>個別目標０７_成果評価－評価者コメント</v>
          </cell>
          <cell r="BD1" t="str">
            <v>個別目標０７_成果評価－評価者難易度</v>
          </cell>
          <cell r="BE1" t="str">
            <v>個別目標０８_ウェイト</v>
          </cell>
          <cell r="BF1" t="str">
            <v>個別目標０８_目標概要</v>
          </cell>
          <cell r="BG1" t="str">
            <v>個別目標０８_目標設定－評価者難易度</v>
          </cell>
          <cell r="BH1" t="str">
            <v>個別目標０８_成果評価－評価者コメント</v>
          </cell>
          <cell r="BI1" t="str">
            <v>個別目標０８_成果評価－評価者難易度</v>
          </cell>
          <cell r="BJ1" t="str">
            <v>個別目標０９_ウェイト</v>
          </cell>
          <cell r="BK1" t="str">
            <v>個別目標０９_目標概要</v>
          </cell>
          <cell r="BL1" t="str">
            <v>個別目標０９_目標設定－評価者難易度</v>
          </cell>
          <cell r="BM1" t="str">
            <v>個別目標０９_成果評価－評価者コメント</v>
          </cell>
          <cell r="BN1" t="str">
            <v>個別目標０９_成果評価－評価者難易度</v>
          </cell>
          <cell r="BO1" t="str">
            <v>個別目標１０_ウェイト</v>
          </cell>
          <cell r="BP1" t="str">
            <v>個別目標１０_目標概要</v>
          </cell>
          <cell r="BQ1" t="str">
            <v>個別目標１０_目標設定－評価者難易度</v>
          </cell>
          <cell r="BR1" t="str">
            <v>個別目標１０_成果評価－評価者コメント</v>
          </cell>
          <cell r="BS1" t="str">
            <v>個別目標１０_成果評価－評価者難易度</v>
          </cell>
          <cell r="BT1" t="str">
            <v>目標外成果１－評価者コメント</v>
          </cell>
          <cell r="BU1" t="str">
            <v>目標外成果１－評価者評価</v>
          </cell>
          <cell r="BV1" t="str">
            <v>目標外成果２－評価者コメント</v>
          </cell>
          <cell r="BW1" t="str">
            <v>目標外成果２－評価者評価</v>
          </cell>
          <cell r="BX1" t="str">
            <v>目標外成果３－評価者コメント</v>
          </cell>
          <cell r="BY1" t="str">
            <v>目標外成果３－評価者評価</v>
          </cell>
          <cell r="BZ1" t="str">
            <v>目標外成果４－評価者コメント</v>
          </cell>
          <cell r="CA1" t="str">
            <v>目標外成果４－評価者評価</v>
          </cell>
          <cell r="CB1" t="str">
            <v>開発目標１－目標内容</v>
          </cell>
          <cell r="CC1" t="str">
            <v>開発目標１－評価者評価</v>
          </cell>
          <cell r="CD1" t="str">
            <v>開発目標２－目標内容</v>
          </cell>
          <cell r="CE1" t="str">
            <v>開発目標２－評価者評価</v>
          </cell>
          <cell r="CF1" t="str">
            <v>開発目標３－目標内容</v>
          </cell>
          <cell r="CG1" t="str">
            <v>開発目標３－評価者評価</v>
          </cell>
          <cell r="CH1" t="str">
            <v>行動規範１－評価者評価</v>
          </cell>
          <cell r="CI1" t="str">
            <v>行動規範２－評価者評価</v>
          </cell>
          <cell r="CJ1" t="str">
            <v>行動規範３－評価者評価</v>
          </cell>
          <cell r="CK1" t="str">
            <v>総評－１次評価者コメント</v>
          </cell>
          <cell r="CL1" t="str">
            <v>総評－１次評価者評価</v>
          </cell>
          <cell r="CM1" t="str">
            <v>総評－２次評価者コメント</v>
          </cell>
          <cell r="CN1" t="str">
            <v>総評－２次評価者評価</v>
          </cell>
          <cell r="CO1" t="str">
            <v>最終評価</v>
          </cell>
          <cell r="CP1" t="str">
            <v>賞与成績_前期決定成績</v>
          </cell>
          <cell r="CQ1" t="str">
            <v>目標評価対象者区分</v>
          </cell>
          <cell r="CR1" t="str">
            <v>会社管理元本部勤労コード</v>
          </cell>
          <cell r="CS1" t="str">
            <v>会社順コード</v>
          </cell>
        </row>
        <row r="2">
          <cell r="A2">
            <v>792239</v>
          </cell>
          <cell r="B2" t="str">
            <v>山田　浩史　　　　　</v>
          </cell>
          <cell r="C2">
            <v>12</v>
          </cell>
          <cell r="D2">
            <v>10</v>
          </cell>
          <cell r="E2" t="str">
            <v>本社機構　　　　　　</v>
          </cell>
          <cell r="F2">
            <v>164</v>
          </cell>
          <cell r="G2">
            <v>180500040</v>
          </cell>
          <cell r="H2" t="str">
            <v>経理）主計　　　　　</v>
          </cell>
          <cell r="I2">
            <v>31</v>
          </cell>
          <cell r="J2" t="str">
            <v>主事補　　　　　</v>
          </cell>
          <cell r="K2" t="str">
            <v>有</v>
          </cell>
          <cell r="L2">
            <v>1998</v>
          </cell>
          <cell r="M2">
            <v>1</v>
          </cell>
          <cell r="N2">
            <v>1</v>
          </cell>
          <cell r="O2">
            <v>3</v>
          </cell>
          <cell r="P2">
            <v>830201</v>
          </cell>
          <cell r="Q2" t="str">
            <v>吉田　直樹　　　　　</v>
          </cell>
          <cell r="R2" t="str">
            <v>担当課長　　　　　　</v>
          </cell>
          <cell r="S2">
            <v>760011</v>
          </cell>
          <cell r="T2" t="str">
            <v>加藤　和彦　　　　　</v>
          </cell>
          <cell r="U2" t="str">
            <v>統括部長　　　　　　</v>
          </cell>
          <cell r="V2">
            <v>45</v>
          </cell>
          <cell r="W2" t="str">
            <v xml:space="preserve">【決算月末締切対応】　１．共通部門(総務・人事・資材)との対応方法決定／アナウンス　２．工場キャラバンによる進捗状況確認とフォロー　３．固定資産業務対応手続きのまとめ／説明会の実施                                                                                                                                                                  </v>
          </cell>
          <cell r="X2" t="str">
            <v>4</v>
          </cell>
          <cell r="Y2" t="str">
            <v xml:space="preserve">各地区の経理部門／関連部門との橋渡しとなり業務の問題点の洗い出しと見直し、月末締めへの対応策等の検討に積極的に参画するとともに一連の周知徹底の諸施策の企画・実行・取りまとめに取り組んだことを評価します。                                                                                                                                                          </v>
          </cell>
          <cell r="Z2" t="str">
            <v>4</v>
          </cell>
          <cell r="AA2">
            <v>45</v>
          </cell>
          <cell r="AB2" t="str">
            <v xml:space="preserve">【Ｊｕｓｔ（経理ＥＤＩセンタ）構築】　１．Ｊｕｓｔの機能検討（Ｗｅｂ／ホスト／既存システム連携機能改善）　２．展開資料の作成（概説／ハンドブックの作成）とアナウンス（関連システム部門へ　　　の説明会、関連部門／経理部門業務担当者への説明会、他）                                                                                                </v>
          </cell>
          <cell r="AC2" t="str">
            <v>4</v>
          </cell>
          <cell r="AD2" t="str">
            <v xml:space="preserve">経理部門のみならず関連部門、システム部門などユーザーの立場にたってデイリー処理への足掛かりとなる仕組みの企画・実現に取り組んだことを評価します。                                                                                                                                                                                       </v>
          </cell>
          <cell r="AE2" t="str">
            <v>4</v>
          </cell>
          <cell r="AF2">
            <v>10</v>
          </cell>
          <cell r="AG2" t="str">
            <v xml:space="preserve">【既存システム改善】　１．財務会計（ＧＬ）・２次／３次仕訳の運用／帳票見直し・次月用マスタメンテ機能　２．買掛金システム（支払条件変更、支払保留対応）                                                                                                                                                                                    </v>
          </cell>
          <cell r="AH2" t="str">
            <v>3</v>
          </cell>
          <cell r="AI2" t="str">
            <v xml:space="preserve">地道な業務ではあるが積極的に取り組んでいただきました。                                                                                                                                                                                                                                    </v>
          </cell>
          <cell r="AJ2" t="str">
            <v>3</v>
          </cell>
          <cell r="BT2" t="str">
            <v xml:space="preserve">                                                                                                                                                                                                                                                               </v>
          </cell>
          <cell r="BV2" t="str">
            <v xml:space="preserve">                                                                                                                                                                                                                                                               </v>
          </cell>
          <cell r="BX2" t="str">
            <v xml:space="preserve">                                                                                                                                                                                                                                                               </v>
          </cell>
          <cell r="BZ2" t="str">
            <v xml:space="preserve">                                                                                                                                                                                                                                                               </v>
          </cell>
          <cell r="CK2" t="str">
            <v xml:space="preserve">関連部門／関連システム／経理部門の橋渡しとなり、月末締め移行へのプロジェクトを短期間でかつ強力に推進したことを評価します。                                                                                                                                                                                                  </v>
          </cell>
          <cell r="CL2" t="str">
            <v>ＳＡ</v>
          </cell>
          <cell r="CM2" t="str">
            <v>月末締め移行の推進に当たり現行実務の問題点指摘と標準化を図り10月決算に間にあうまで短期間で追い込めた点は予想以上。今後のDAILY処理促進、固定資産等の課題も今期以上の達成を期待します。</v>
          </cell>
          <cell r="CN2" t="str">
            <v>ＳＡ</v>
          </cell>
          <cell r="CO2" t="str">
            <v>ＳＡ</v>
          </cell>
          <cell r="CP2" t="str">
            <v>A</v>
          </cell>
          <cell r="CQ2">
            <v>2</v>
          </cell>
          <cell r="CR2">
            <v>12</v>
          </cell>
          <cell r="CS2">
            <v>10</v>
          </cell>
        </row>
        <row r="3">
          <cell r="A3">
            <v>840116</v>
          </cell>
          <cell r="B3" t="str">
            <v>鈴木　伸二　　　　　</v>
          </cell>
          <cell r="C3">
            <v>12</v>
          </cell>
          <cell r="D3">
            <v>10</v>
          </cell>
          <cell r="E3" t="str">
            <v>本社機構　　　　　　</v>
          </cell>
          <cell r="F3">
            <v>1330</v>
          </cell>
          <cell r="G3">
            <v>170500000</v>
          </cell>
          <cell r="H3" t="str">
            <v>財務部　　　　　　　</v>
          </cell>
          <cell r="I3">
            <v>31</v>
          </cell>
          <cell r="J3" t="str">
            <v>主事補　　　　　</v>
          </cell>
          <cell r="K3" t="str">
            <v>有</v>
          </cell>
          <cell r="L3">
            <v>1998</v>
          </cell>
          <cell r="M3">
            <v>1</v>
          </cell>
          <cell r="N3">
            <v>1</v>
          </cell>
          <cell r="O3">
            <v>3</v>
          </cell>
          <cell r="P3">
            <v>721423</v>
          </cell>
          <cell r="Q3" t="str">
            <v>家本　健一　　　　　</v>
          </cell>
          <cell r="R3" t="str">
            <v>担当課長　　　　　　</v>
          </cell>
          <cell r="S3">
            <v>730441</v>
          </cell>
          <cell r="T3" t="str">
            <v>安達　敏夫　　　　　</v>
          </cell>
          <cell r="U3" t="str">
            <v>統括部長　　　　　　</v>
          </cell>
          <cell r="V3">
            <v>65</v>
          </cell>
          <cell r="W3" t="str">
            <v xml:space="preserve">回収遅延額の削減・回収遅延額月平均1,950百万円以下・回収遅延率0.80%以内、前年度比-200百万円の削減・6ヶ月以上の長期回収遅延発生の撲滅                                                                                                                                                                                      </v>
          </cell>
          <cell r="X3" t="str">
            <v>5</v>
          </cell>
          <cell r="Y3" t="str">
            <v xml:space="preserve">営業幹部社員と直接ヒヤリングシ、また、調査方法等に工夫をし、削減に努めました。                                                                                                                                                                                                                        </v>
          </cell>
          <cell r="Z3" t="str">
            <v>5</v>
          </cell>
          <cell r="AA3">
            <v>25</v>
          </cell>
          <cell r="AB3" t="str">
            <v xml:space="preserve">名義貸管理の強化・名義貸の管理方法の変更及び運用ルールの制度化・名義貸依頼レポートの定型化による請求方法の明確化・未請求/回収遅延/未払の定期的営業への調査                                                                                                                                                                                 </v>
          </cell>
          <cell r="AC3" t="str">
            <v>4</v>
          </cell>
          <cell r="AD3" t="str">
            <v xml:space="preserve">来期より、運用ルールを崩さないよう、さらに工夫し、フォロー願います。                                                                                                                                                                                                                             </v>
          </cell>
          <cell r="AE3" t="str">
            <v>4</v>
          </cell>
          <cell r="AF3">
            <v>10</v>
          </cell>
          <cell r="AG3" t="str">
            <v xml:space="preserve">継続的残高整理・担当者からのヒヤリングによる問題顧客の把握とそのフォロー・長期未解決物件                                                                                                                                                                                                                   </v>
          </cell>
          <cell r="AH3" t="str">
            <v>4</v>
          </cell>
          <cell r="AI3" t="str">
            <v xml:space="preserve">さらに、部下に問題意識を持たせ、崩れないようルールの強化、工夫をしてください。                                                                                                                                                                                                                        </v>
          </cell>
          <cell r="AJ3" t="str">
            <v>4</v>
          </cell>
          <cell r="BT3" t="str">
            <v xml:space="preserve">早期、解決に向け、積極的、迅速に対応した。                                                                                                                                                                                                                                          </v>
          </cell>
          <cell r="BU3" t="str">
            <v>4</v>
          </cell>
          <cell r="BV3" t="str">
            <v xml:space="preserve">                                                                                                                                                                                                                                                               </v>
          </cell>
          <cell r="BX3" t="str">
            <v xml:space="preserve">                                                                                                                                                                                                                                                               </v>
          </cell>
          <cell r="BZ3" t="str">
            <v xml:space="preserve">                                                                                                                                                                                                                                                               </v>
          </cell>
          <cell r="CB3" t="str">
            <v>国内債権管理において、売上計上基準・支払条件・請求方法等の知識を身につける。</v>
          </cell>
          <cell r="CC3" t="str">
            <v>4</v>
          </cell>
          <cell r="CH3" t="str">
            <v>5</v>
          </cell>
          <cell r="CK3" t="str">
            <v xml:space="preserve">今期、国際グループより、配転し、新分野の業務の中、営業幹部との積極的に回収遅延問題に取り組み、回収遅延削減を図った。部下(担当女子)に対しても、積極的に回収遅延ヒヤリングに向かせ、意識向上に努めた。                                                                                                                                                            </v>
          </cell>
          <cell r="CL3" t="str">
            <v>Ａ　</v>
          </cell>
          <cell r="CM3" t="str">
            <v>回収遅延削減は目標を達成し大いに評価します。下期も、部下とのコミュニケーションよく一緒に遅延削減・業務改善を行い、債権管理の強化を期待します。</v>
          </cell>
          <cell r="CN3" t="str">
            <v>Ａ　</v>
          </cell>
          <cell r="CO3" t="str">
            <v>Ａ　</v>
          </cell>
          <cell r="CP3" t="str">
            <v>C</v>
          </cell>
          <cell r="CQ3">
            <v>2</v>
          </cell>
          <cell r="CR3">
            <v>12</v>
          </cell>
          <cell r="CS3">
            <v>10</v>
          </cell>
        </row>
        <row r="4">
          <cell r="A4">
            <v>850064</v>
          </cell>
          <cell r="B4" t="str">
            <v>角舘　善道　　　　　</v>
          </cell>
          <cell r="C4">
            <v>12</v>
          </cell>
          <cell r="D4">
            <v>10</v>
          </cell>
          <cell r="E4" t="str">
            <v>本社機構　　　　　　</v>
          </cell>
          <cell r="F4">
            <v>1330</v>
          </cell>
          <cell r="G4">
            <v>170500000</v>
          </cell>
          <cell r="H4" t="str">
            <v>財務部　　　　　　　</v>
          </cell>
          <cell r="I4">
            <v>31</v>
          </cell>
          <cell r="J4" t="str">
            <v>主事補　　　　　</v>
          </cell>
          <cell r="K4" t="str">
            <v>有</v>
          </cell>
          <cell r="L4">
            <v>1998</v>
          </cell>
          <cell r="M4">
            <v>1</v>
          </cell>
          <cell r="N4">
            <v>1</v>
          </cell>
          <cell r="O4">
            <v>3</v>
          </cell>
          <cell r="P4">
            <v>820187</v>
          </cell>
          <cell r="Q4" t="str">
            <v>中筋　一郎　　　　　</v>
          </cell>
          <cell r="R4" t="str">
            <v>担当課長　　　　　　</v>
          </cell>
          <cell r="S4">
            <v>730441</v>
          </cell>
          <cell r="T4" t="str">
            <v>安達　敏夫　　　　　</v>
          </cell>
          <cell r="U4" t="str">
            <v>統括部長　　　　　　</v>
          </cell>
          <cell r="V4">
            <v>45</v>
          </cell>
          <cell r="W4" t="str">
            <v xml:space="preserve">CashManagementSystemの確立(1)ﾈｯﾃｨﾝｸﾞの見直し:利点の洗直し､ﾈｯﾃｨﾝｸﾞ･ｾﾝﾀｰ機能とｾｷｭﾘﾃｨの確定､ｾﾝﾀｰ口座の設置(2)ﾌﾟｰﾘﾝｸﾞ･ｼｽﾃﾑの確立:Europe,Asia,Americaの3極に地域分けを行いﾌﾟｰﾘﾝｸﾞ･ｼｽﾃﾑを導入                                                                                                                </v>
          </cell>
          <cell r="X4" t="str">
            <v>5</v>
          </cell>
          <cell r="Y4" t="str">
            <v xml:space="preserve">債権管理強化の課題に専念した事により、期待した成果を上げる事が出来なかった。来期以降の継続的な課題として力を充分発揮してくれる事を期待する。                                                                                                                                                                                         </v>
          </cell>
          <cell r="Z4" t="str">
            <v>3</v>
          </cell>
          <cell r="AA4">
            <v>25</v>
          </cell>
          <cell r="AB4" t="str">
            <v xml:space="preserve">債権管理手続の全面的な見直しによる管理業務の質の向上                                                                                                                                                                                                                                     </v>
          </cell>
          <cell r="AC4" t="str">
            <v>5</v>
          </cell>
          <cell r="AD4" t="str">
            <v xml:space="preserve">新人2人を抱えながらも、債権管理手続き全般に渡って見直しをした結果、業務改善・回収遅延の削減・質の向上等大きな成果を上げた。                                                                                                                                                                                                 </v>
          </cell>
          <cell r="AE4" t="str">
            <v>5</v>
          </cell>
          <cell r="AF4">
            <v>20</v>
          </cell>
          <cell r="AG4" t="str">
            <v xml:space="preserve">海外子会社の借入金削減(1)海外子会社のAgingﾘｽﾄ管理(売掛金､棚卸)を通じて、資産管理を行う。(2)不良債権､不良棚卸資産の削減を指導する。資産の圧縮を図り回転を高めることで、借入金の削減を行う。                                                                                                                                                         </v>
          </cell>
          <cell r="AH4" t="str">
            <v>4</v>
          </cell>
          <cell r="AI4" t="str">
            <v xml:space="preserve">販売子会社を中心に各拠点の指導に努めた事は評価する。業務知識の無いスタッフを抱え、教育だけで手一杯であったのは残念であるが来期以降を期待したい。                                                                                                                                                                                       </v>
          </cell>
          <cell r="AJ4" t="str">
            <v>3</v>
          </cell>
          <cell r="AK4">
            <v>10</v>
          </cell>
          <cell r="AL4" t="str">
            <v xml:space="preserve">情報担当回収遅延の上期平均残高を前期末比にて60%削減。ｸﾞﾙｰﾌﾟ内の資金還流を健全化するもの。                                                                                                                                                                                                              </v>
          </cell>
          <cell r="AM4" t="str">
            <v>4</v>
          </cell>
          <cell r="AN4" t="str">
            <v xml:space="preserve">アジア・ヨーロッパについては、目標を達成した。請求ﾃﾞｰﾀの整備・事前確認等債権管理全般の手続きの見直し、教育の成果であり評価できる。                                                                                                                                                                                            </v>
          </cell>
          <cell r="AO4" t="str">
            <v>4</v>
          </cell>
          <cell r="BT4" t="str">
            <v xml:space="preserve">新人2人への指導を充分に行なった。                                                                                                                                                                                                                                              </v>
          </cell>
          <cell r="BU4" t="str">
            <v>4</v>
          </cell>
          <cell r="BV4" t="str">
            <v xml:space="preserve">                                                                                                                                                                                                                                                               </v>
          </cell>
          <cell r="BX4" t="str">
            <v xml:space="preserve">                                                                                                                                                                                                                                                               </v>
          </cell>
          <cell r="BZ4" t="str">
            <v xml:space="preserve">                                                                                                                                                                                                                                                               </v>
          </cell>
          <cell r="CI4" t="str">
            <v>5</v>
          </cell>
          <cell r="CK4" t="str">
            <v xml:space="preserve">部下・営業等への教育・指導は評価すべき成果を上げた。結果として回収遅延の削減・請求手続きの削減等債権管理強化では、満足のいく結果を上げた。積み残しに終わったCMS等来期以降の課題として、取り組んで欲しい。                                                                                                                                                         </v>
          </cell>
          <cell r="CL4" t="str">
            <v>Ａ　</v>
          </cell>
          <cell r="CM4" t="str">
            <v>部下指導・債権管理強化に積極的に取り組んだ事を評価します。下期も部下とのｺﾐｭﾆｹｰｼｮﾝよく一緒に業務改善・遅延削減に取り組み、債権管理の強化を期待します。</v>
          </cell>
          <cell r="CN4" t="str">
            <v>Ａ　</v>
          </cell>
          <cell r="CO4" t="str">
            <v>Ａ　</v>
          </cell>
          <cell r="CP4" t="str">
            <v>A</v>
          </cell>
          <cell r="CQ4">
            <v>2</v>
          </cell>
          <cell r="CR4">
            <v>12</v>
          </cell>
          <cell r="CS4">
            <v>10</v>
          </cell>
        </row>
        <row r="5">
          <cell r="A5">
            <v>860054</v>
          </cell>
          <cell r="B5" t="str">
            <v>加藤　昌男　　　　　</v>
          </cell>
          <cell r="C5">
            <v>12</v>
          </cell>
          <cell r="D5">
            <v>10</v>
          </cell>
          <cell r="E5" t="str">
            <v>本社機構　　　　　　</v>
          </cell>
          <cell r="F5">
            <v>1330</v>
          </cell>
          <cell r="G5">
            <v>170500000</v>
          </cell>
          <cell r="H5" t="str">
            <v>財務部　　　　　　　</v>
          </cell>
          <cell r="I5">
            <v>31</v>
          </cell>
          <cell r="J5" t="str">
            <v>主事補　　　　　</v>
          </cell>
          <cell r="K5" t="str">
            <v>有</v>
          </cell>
          <cell r="L5">
            <v>1998</v>
          </cell>
          <cell r="M5">
            <v>1</v>
          </cell>
          <cell r="N5">
            <v>1</v>
          </cell>
          <cell r="O5">
            <v>3</v>
          </cell>
          <cell r="P5">
            <v>730441</v>
          </cell>
          <cell r="Q5" t="str">
            <v>安達　敏夫　　　　　</v>
          </cell>
          <cell r="R5" t="str">
            <v>統括部長　　　　　　</v>
          </cell>
          <cell r="S5">
            <v>730441</v>
          </cell>
          <cell r="T5" t="str">
            <v>安達　敏夫　　　　　</v>
          </cell>
          <cell r="U5" t="str">
            <v>統括部長　　　　　　</v>
          </cell>
          <cell r="V5">
            <v>50</v>
          </cell>
          <cell r="W5" t="str">
            <v xml:space="preserve">資金調達の実施・国内普通社債の発行（社債償還資金）・包括決議方式導入により、より機動性を図る                                                                                                                                                                                                                 </v>
          </cell>
          <cell r="X5" t="str">
            <v>4</v>
          </cell>
          <cell r="Y5" t="str">
            <v xml:space="preserve">上記の通り評価します。下期も継続推進して下さい。                                                                                                                                                                                                                                       </v>
          </cell>
          <cell r="Z5" t="str">
            <v>4</v>
          </cell>
          <cell r="AA5">
            <v>35</v>
          </cell>
          <cell r="AB5" t="str">
            <v xml:space="preserve">有利子負債の増加抑制・債権売却額の増加による抑制・設備購入におけるリ－ス活用の検討                                                                                                                                                                                                                      </v>
          </cell>
          <cell r="AC5" t="str">
            <v>4</v>
          </cell>
          <cell r="AD5" t="str">
            <v xml:space="preserve">上記の通り評価します。下期も継続して推進して下さい。                                                                                                                                                                                                                                     </v>
          </cell>
          <cell r="AE5" t="str">
            <v>4</v>
          </cell>
          <cell r="AF5">
            <v>15</v>
          </cell>
          <cell r="AG5" t="str">
            <v xml:space="preserve">事務効率化の推進・公共料金支払方法の変更（一括自動引落）                                                                                                                                                                                                                                   </v>
          </cell>
          <cell r="AH5" t="str">
            <v>4</v>
          </cell>
          <cell r="AI5" t="str">
            <v xml:space="preserve">下期に推進して下さい。                                                                                                                                                                                                                                                    </v>
          </cell>
          <cell r="AJ5" t="str">
            <v>3</v>
          </cell>
          <cell r="BT5" t="str">
            <v xml:space="preserve">左記の通り。                                                                                                                                                                                                                                                         </v>
          </cell>
          <cell r="BU5" t="str">
            <v>4</v>
          </cell>
          <cell r="BV5" t="str">
            <v xml:space="preserve">                                                                                                                                                                                                                                                               </v>
          </cell>
          <cell r="BX5" t="str">
            <v xml:space="preserve">                                                                                                                                                                                                                                                               </v>
          </cell>
          <cell r="BZ5" t="str">
            <v xml:space="preserve">                                                                                                                                                                                                                                                               </v>
          </cell>
          <cell r="CB5" t="str">
            <v>金融機関との交渉能力の向上</v>
          </cell>
          <cell r="CC5" t="str">
            <v>4</v>
          </cell>
          <cell r="CD5" t="str">
            <v>経営分析の能力開発（財務指標の分析等）</v>
          </cell>
          <cell r="CE5" t="str">
            <v>3</v>
          </cell>
          <cell r="CH5" t="str">
            <v>4</v>
          </cell>
          <cell r="CI5" t="str">
            <v>4</v>
          </cell>
          <cell r="CJ5" t="str">
            <v>4</v>
          </cell>
          <cell r="CK5" t="str">
            <v xml:space="preserve">左記の通り調達コスト削減等を評価します。下期も継続推進して下さい。                                                                                                                                                                                                                              </v>
          </cell>
          <cell r="CL5" t="str">
            <v>Ａ　</v>
          </cell>
          <cell r="CN5" t="str">
            <v>　　</v>
          </cell>
          <cell r="CO5" t="str">
            <v>Ａ　</v>
          </cell>
          <cell r="CP5" t="str">
            <v>A</v>
          </cell>
          <cell r="CQ5">
            <v>2</v>
          </cell>
          <cell r="CR5">
            <v>12</v>
          </cell>
          <cell r="CS5">
            <v>10</v>
          </cell>
        </row>
        <row r="6">
          <cell r="A6">
            <v>890046</v>
          </cell>
          <cell r="B6" t="str">
            <v>岡田　利明　　　　　</v>
          </cell>
          <cell r="C6">
            <v>12</v>
          </cell>
          <cell r="D6">
            <v>10</v>
          </cell>
          <cell r="E6" t="str">
            <v>本社機構　　　　　　</v>
          </cell>
          <cell r="F6">
            <v>1330</v>
          </cell>
          <cell r="G6">
            <v>170500000</v>
          </cell>
          <cell r="H6" t="str">
            <v>財務部　　　　　　　</v>
          </cell>
          <cell r="I6">
            <v>31</v>
          </cell>
          <cell r="J6" t="str">
            <v>主事補　　　　　</v>
          </cell>
          <cell r="K6" t="str">
            <v>有</v>
          </cell>
          <cell r="L6">
            <v>1998</v>
          </cell>
          <cell r="M6">
            <v>1</v>
          </cell>
          <cell r="N6">
            <v>1</v>
          </cell>
          <cell r="O6">
            <v>3</v>
          </cell>
          <cell r="P6">
            <v>730441</v>
          </cell>
          <cell r="Q6" t="str">
            <v>安達　敏夫　　　　　</v>
          </cell>
          <cell r="R6" t="str">
            <v>統括部長　　　　　　</v>
          </cell>
          <cell r="S6">
            <v>730441</v>
          </cell>
          <cell r="T6" t="str">
            <v>安達　敏夫　　　　　</v>
          </cell>
          <cell r="U6" t="str">
            <v>統括部長　　　　　　</v>
          </cell>
          <cell r="V6">
            <v>40</v>
          </cell>
          <cell r="W6" t="str">
            <v xml:space="preserve">低コストの資金調達と機動的な調達体制の実現。社債・CPの発行や銀行借入の更新時に、より低いコストの資金を安定的に集められる調達体制を整える。また有利子負債の削減を図るため、債権売却の拡大及びリ-ス導入を検討。                                                                                                                                       </v>
          </cell>
          <cell r="X6" t="str">
            <v>4</v>
          </cell>
          <cell r="Y6" t="str">
            <v xml:space="preserve">上記の通り評価します。下期も継続推進して下さい。                                                                                                                                                                                                                                       </v>
          </cell>
          <cell r="Z6" t="str">
            <v>4</v>
          </cell>
          <cell r="AA6">
            <v>45</v>
          </cell>
          <cell r="AB6" t="str">
            <v xml:space="preserve">『企業内銀行』の検討。『企業内銀行』の定義付けを行い、資金効率を高める具体的な方策を探る。                                                                                                                                                                                                                  </v>
          </cell>
          <cell r="AC6" t="str">
            <v>5</v>
          </cell>
          <cell r="AD6" t="str">
            <v xml:space="preserve">上記の通り評価します。下期も継続推進願います。                                                                                                                                                                                                                                        </v>
          </cell>
          <cell r="AE6" t="str">
            <v>4</v>
          </cell>
          <cell r="AF6">
            <v>15</v>
          </cell>
          <cell r="AG6" t="str">
            <v xml:space="preserve">資金運用業務の効率化。デイリ-の運用業務について、より精度の高い資金予測をベ-スに効率化を行う。                                                                                                                                                                                                               </v>
          </cell>
          <cell r="AH6" t="str">
            <v>4</v>
          </cell>
          <cell r="AI6" t="str">
            <v xml:space="preserve">下期に成果を期待します。                                                                                                                                                                                                                                                   </v>
          </cell>
          <cell r="AJ6" t="str">
            <v>3</v>
          </cell>
          <cell r="BT6" t="str">
            <v xml:space="preserve">左記の通り。                                                                                                                                                                                                                                                         </v>
          </cell>
          <cell r="BU6" t="str">
            <v>3</v>
          </cell>
          <cell r="BV6" t="str">
            <v xml:space="preserve">                                                                                                                                                                                                                                                               </v>
          </cell>
          <cell r="BX6" t="str">
            <v xml:space="preserve">                                                                                                                                                                                                                                                               </v>
          </cell>
          <cell r="BZ6" t="str">
            <v xml:space="preserve">                                                                                                                                                                                                                                                               </v>
          </cell>
          <cell r="CB6" t="str">
            <v>日本の金融市場に関する情報・知識の習得</v>
          </cell>
          <cell r="CC6" t="str">
            <v>3</v>
          </cell>
          <cell r="CH6" t="str">
            <v>3</v>
          </cell>
          <cell r="CI6" t="str">
            <v>3</v>
          </cell>
          <cell r="CJ6" t="str">
            <v>3</v>
          </cell>
          <cell r="CK6" t="str">
            <v xml:space="preserve">部下とのコミュニケーションよく資金Gのレベルアップを期待します。                                                                                                                                                                                                                               </v>
          </cell>
          <cell r="CL6" t="str">
            <v>Ａ　</v>
          </cell>
          <cell r="CN6" t="str">
            <v>　　</v>
          </cell>
          <cell r="CO6" t="str">
            <v>Ａ　</v>
          </cell>
          <cell r="CP6" t="str">
            <v>A</v>
          </cell>
          <cell r="CQ6">
            <v>2</v>
          </cell>
          <cell r="CR6">
            <v>12</v>
          </cell>
          <cell r="CS6">
            <v>10</v>
          </cell>
        </row>
        <row r="7">
          <cell r="A7">
            <v>900226</v>
          </cell>
          <cell r="B7" t="str">
            <v>土方　康弘　　　　　</v>
          </cell>
          <cell r="C7">
            <v>12</v>
          </cell>
          <cell r="D7">
            <v>10</v>
          </cell>
          <cell r="E7" t="str">
            <v>本社機構　　　　　　</v>
          </cell>
          <cell r="F7">
            <v>1330</v>
          </cell>
          <cell r="G7">
            <v>170500000</v>
          </cell>
          <cell r="H7" t="str">
            <v>財務部　　　　　　　</v>
          </cell>
          <cell r="I7">
            <v>31</v>
          </cell>
          <cell r="J7" t="str">
            <v>主事補　　　　　</v>
          </cell>
          <cell r="K7" t="str">
            <v>　</v>
          </cell>
          <cell r="L7">
            <v>1998</v>
          </cell>
          <cell r="M7">
            <v>1</v>
          </cell>
          <cell r="N7">
            <v>1</v>
          </cell>
          <cell r="O7">
            <v>3</v>
          </cell>
          <cell r="P7">
            <v>742651</v>
          </cell>
          <cell r="Q7" t="str">
            <v>高田　敬二　　　　　</v>
          </cell>
          <cell r="R7" t="str">
            <v>担当課長　　　　　　</v>
          </cell>
          <cell r="S7">
            <v>730441</v>
          </cell>
          <cell r="T7" t="str">
            <v>安達　敏夫　　　　　</v>
          </cell>
          <cell r="U7" t="str">
            <v>統括部長　　　　　　</v>
          </cell>
          <cell r="V7">
            <v>40</v>
          </cell>
          <cell r="W7" t="str">
            <v xml:space="preserve">新債権管理システム構築98年下期に請求系､99年下期に帳簿系の新システムを構築･運用開始する｡今期中に請求系の要件確定･設計を終了させ､プログラム開発の殆どを終了させる｡                                                                                                                                                                          </v>
          </cell>
          <cell r="X7" t="str">
            <v>5</v>
          </cell>
          <cell r="Y7" t="str">
            <v xml:space="preserve">システム側の遅れに対しレビュー回数を増やす等適切な対応を行い単なる遅延挽回のみでなく品質を落とさない考えは評価出来ます。                                                                                                                                                                                                   </v>
          </cell>
          <cell r="Z7" t="str">
            <v>4</v>
          </cell>
          <cell r="AA7">
            <v>25</v>
          </cell>
          <cell r="AB7" t="str">
            <v xml:space="preserve">回収遅延調査回答連携回収遅延のデｰタを営業･FS部門と共有し､調査依頼･回答をシステム化して､デｰタの有効活用により､営業･FS･債権管理各部門での管理強化並びにペｰパｰレス化を図る｡                                                                                                                                                                   </v>
          </cell>
          <cell r="AC7" t="str">
            <v>5</v>
          </cell>
          <cell r="AD7" t="str">
            <v xml:space="preserve">全く新しいシステムに対し財務部門の要件を的確に伝え、予定通りの開発を進めたことは評価出来ます。                                                                                                                                                                                                                </v>
          </cell>
          <cell r="AE7" t="str">
            <v>5</v>
          </cell>
          <cell r="AF7">
            <v>25</v>
          </cell>
          <cell r="AG7" t="str">
            <v xml:space="preserve">本社･支社2000年対応本社･支社の債権管理システムの西暦2000年対応を行う｡現行システムに対して､利用者の混乱がないように､また改造にできるだけ工数をかけない形で対応していく｡                                                                                                                                                                     </v>
          </cell>
          <cell r="AH7" t="str">
            <v>3</v>
          </cell>
          <cell r="AI7" t="str">
            <v xml:space="preserve">支社の運用開始にあたっては問題なく移行運用開始できたことは十分評価出来ます。引続き本社の対応を願います。                                                                                                                                                                                                           </v>
          </cell>
          <cell r="AJ7" t="str">
            <v>3</v>
          </cell>
          <cell r="AK7">
            <v>10</v>
          </cell>
          <cell r="AL7" t="str">
            <v xml:space="preserve">会社マスタ整備全社共通の顧客マスタである会社マスタで､顧客情報の重複を整備していく｡                                                                                                                                                                                                                     </v>
          </cell>
          <cell r="AM7" t="str">
            <v>4</v>
          </cell>
          <cell r="AN7" t="str">
            <v xml:space="preserve">FIRSTのスケジュールに合わせた対応が依頼出来たことと、件数の大幅増に対しての遅延を最小に出来たことは評価出来ます。                                                                                                                                                                                                    </v>
          </cell>
          <cell r="AO7" t="str">
            <v>4</v>
          </cell>
          <cell r="BT7" t="str">
            <v xml:space="preserve">支社業務の効率化に寄与していることは評価出来ます。                                                                                                                                                                                                                                      </v>
          </cell>
          <cell r="BU7" t="str">
            <v>4</v>
          </cell>
          <cell r="BV7" t="str">
            <v xml:space="preserve">                                                                                                                                                                                                                                                               </v>
          </cell>
          <cell r="BX7" t="str">
            <v xml:space="preserve">                                                                                                                                                                                                                                                               </v>
          </cell>
          <cell r="BZ7" t="str">
            <v xml:space="preserve">                                                                                                                                                                                                                                                               </v>
          </cell>
          <cell r="CB7" t="str">
            <v>最新のシステム事例や技術等の情報を収集し､業務に役立てる｡</v>
          </cell>
          <cell r="CC7" t="str">
            <v>4</v>
          </cell>
          <cell r="CH7" t="str">
            <v>4</v>
          </cell>
          <cell r="CI7" t="str">
            <v>4</v>
          </cell>
          <cell r="CJ7" t="str">
            <v>4</v>
          </cell>
          <cell r="CK7" t="str">
            <v xml:space="preserve">業務が輻輳する中、期途中からFIRSTの実質的なキーマンとしてプロジェクトを進めており財務側の要件取りまとめ・開発部隊への要件提示と、若干のスケジュールの遅れは有るが大きな混乱も無く進めていることは評価出来ます。                                                                                                                                                     </v>
          </cell>
          <cell r="CL7" t="str">
            <v>Ａ　</v>
          </cell>
          <cell r="CM7" t="str">
            <v>期途中からの実質的な財務部門の取りまとめを行い、大きな混乱も無く進めて居る事は評価出来ます。来期のFIRST立ち上げに向け遅れの無いよう進めて下さい。</v>
          </cell>
          <cell r="CN7" t="str">
            <v>Ａ　</v>
          </cell>
          <cell r="CO7" t="str">
            <v>Ａ　</v>
          </cell>
          <cell r="CP7" t="str">
            <v>B</v>
          </cell>
          <cell r="CQ7">
            <v>2</v>
          </cell>
          <cell r="CR7">
            <v>12</v>
          </cell>
          <cell r="CS7">
            <v>10</v>
          </cell>
        </row>
        <row r="8">
          <cell r="A8">
            <v>860084</v>
          </cell>
          <cell r="B8" t="str">
            <v>小熊　光　　　　　　</v>
          </cell>
          <cell r="C8">
            <v>12</v>
          </cell>
          <cell r="D8">
            <v>10</v>
          </cell>
          <cell r="E8" t="str">
            <v>本社機構　　　　　　</v>
          </cell>
          <cell r="F8">
            <v>10</v>
          </cell>
          <cell r="G8">
            <v>180500020</v>
          </cell>
          <cell r="H8" t="str">
            <v>経理）会計　　　　　</v>
          </cell>
          <cell r="I8">
            <v>31</v>
          </cell>
          <cell r="J8" t="str">
            <v>主事補　　　　　</v>
          </cell>
          <cell r="K8" t="str">
            <v>有</v>
          </cell>
          <cell r="L8">
            <v>1998</v>
          </cell>
          <cell r="M8">
            <v>1</v>
          </cell>
          <cell r="N8">
            <v>1</v>
          </cell>
          <cell r="O8">
            <v>3</v>
          </cell>
          <cell r="P8">
            <v>780030</v>
          </cell>
          <cell r="Q8" t="str">
            <v>小林　稔　　　　　　</v>
          </cell>
          <cell r="R8" t="str">
            <v>課長　　　　　　　　</v>
          </cell>
          <cell r="S8">
            <v>760011</v>
          </cell>
          <cell r="T8" t="str">
            <v>加藤　和彦　　　　　</v>
          </cell>
          <cell r="U8" t="str">
            <v>統括部長　　　　　　</v>
          </cell>
          <cell r="V8">
            <v>50</v>
          </cell>
          <cell r="W8" t="str">
            <v xml:space="preserve">人件費関連業務の改善1.給料精算業務2.賞与精算業務3.退職金支給業務                                                                                                                                                                                                                            </v>
          </cell>
          <cell r="X8" t="str">
            <v>4</v>
          </cell>
          <cell r="Y8" t="str">
            <v xml:space="preserve">個別出向者給料のデータ化は工数の効率化の面で効果が大きい。今後もマニュアル処理のデータ化を推進して下さい。                                                                                                                                                                                                          </v>
          </cell>
          <cell r="Z8" t="str">
            <v>4</v>
          </cell>
          <cell r="AA8">
            <v>30</v>
          </cell>
          <cell r="AB8" t="str">
            <v xml:space="preserve">海外旅費関連業務の改善　１．海外渡航費精算業務　２．仮払金精算業務                                                                                                                                                                                                                              </v>
          </cell>
          <cell r="AC8" t="str">
            <v>4</v>
          </cell>
          <cell r="AD8" t="str">
            <v xml:space="preserve">海外渡航費については早急にシステム化を図って下さい。国際人事関連業務はほとんどがマニュアル処理であり、経理の業務効率化のカギとなっています。また人事の効率化を含め、お互いに最適な方法を早急に検討して下さい。                                                                                                                                                        </v>
          </cell>
          <cell r="AE8" t="str">
            <v>3</v>
          </cell>
          <cell r="AF8">
            <v>20</v>
          </cell>
          <cell r="AG8" t="str">
            <v xml:space="preserve">決算業務末締め対応　１．現状の業務見直し　２．末締め対応の推進                                                                                                                                                                                                                                </v>
          </cell>
          <cell r="AH8" t="str">
            <v>3</v>
          </cell>
          <cell r="AI8" t="str">
            <v xml:space="preserve">今後は実行段階での問題を確実にフォロー願います。                                                                                                                                                                                                                                       </v>
          </cell>
          <cell r="AJ8" t="str">
            <v>3</v>
          </cell>
          <cell r="BT8" t="str">
            <v xml:space="preserve">ﾍﾞﾃﾗﾝが退職し、新人の補充はあったものの全体の人員減の中で、無事に対応することができた。今後はより円滑に業務を遂行できるようﾏﾆｭｱﾙ処理のデータ化、システム化を推進し、業務の効率化を図って下さい。                                                                                                                                          </v>
          </cell>
          <cell r="BU8" t="str">
            <v>4</v>
          </cell>
          <cell r="BV8" t="str">
            <v xml:space="preserve">                                                                                                                                                                                                                                                               </v>
          </cell>
          <cell r="BX8" t="str">
            <v xml:space="preserve">                                                                                                                                                                                                                                                               </v>
          </cell>
          <cell r="BZ8" t="str">
            <v xml:space="preserve">                                                                                                                                                                                                                                                               </v>
          </cell>
          <cell r="CH8" t="str">
            <v>3</v>
          </cell>
          <cell r="CI8" t="str">
            <v>4</v>
          </cell>
          <cell r="CK8" t="str">
            <v xml:space="preserve">人員減については業務分担の見直し等で苦労したと思うが無事に対応することができた。今後は残されたﾏﾆｭｱﾙ業務のデータ化、システム化や、特例扱いとなっている業の改善を強力に推進して下さい。                                                                                                                                                                  </v>
          </cell>
          <cell r="CL8" t="str">
            <v>Ａ　</v>
          </cell>
          <cell r="CM8" t="str">
            <v>人員減の中業務の効率を予想以上に行い決算対応できた点は評価</v>
          </cell>
          <cell r="CN8" t="str">
            <v>Ａ　</v>
          </cell>
          <cell r="CO8" t="str">
            <v>Ａ　</v>
          </cell>
          <cell r="CP8" t="str">
            <v>A</v>
          </cell>
          <cell r="CQ8">
            <v>2</v>
          </cell>
          <cell r="CR8">
            <v>12</v>
          </cell>
          <cell r="CS8">
            <v>10</v>
          </cell>
        </row>
        <row r="9">
          <cell r="A9">
            <v>870196</v>
          </cell>
          <cell r="B9" t="str">
            <v>牧野　恭久　　　　　</v>
          </cell>
          <cell r="C9">
            <v>12</v>
          </cell>
          <cell r="D9">
            <v>10</v>
          </cell>
          <cell r="E9" t="str">
            <v>本社機構　　　　　　</v>
          </cell>
          <cell r="F9">
            <v>10</v>
          </cell>
          <cell r="G9">
            <v>180500020</v>
          </cell>
          <cell r="H9" t="str">
            <v>経理）会計　　　　　</v>
          </cell>
          <cell r="I9">
            <v>31</v>
          </cell>
          <cell r="J9" t="str">
            <v>主事補　　　　　</v>
          </cell>
          <cell r="K9" t="str">
            <v>有</v>
          </cell>
          <cell r="L9">
            <v>1998</v>
          </cell>
          <cell r="M9">
            <v>1</v>
          </cell>
          <cell r="N9">
            <v>1</v>
          </cell>
          <cell r="O9">
            <v>3</v>
          </cell>
          <cell r="P9">
            <v>780030</v>
          </cell>
          <cell r="Q9" t="str">
            <v>小林　稔　　　　　　</v>
          </cell>
          <cell r="R9" t="str">
            <v>課長　　　　　　　　</v>
          </cell>
          <cell r="S9">
            <v>760011</v>
          </cell>
          <cell r="T9" t="str">
            <v>加藤　和彦　　　　　</v>
          </cell>
          <cell r="U9" t="str">
            <v>統括部長　　　　　　</v>
          </cell>
          <cell r="V9">
            <v>40</v>
          </cell>
          <cell r="W9" t="str">
            <v xml:space="preserve">税制改正対応平成10年度税制改正に伴い経理手続きの通知、固定資産システムの改造を行う。                                                                                                                                                                                                                    </v>
          </cell>
          <cell r="X9" t="str">
            <v>4</v>
          </cell>
          <cell r="Y9" t="str">
            <v xml:space="preserve">移転価格調査で通信の価格が適正と評価されたことの意味は大きい。半導体についても当局の理解を得られるように頑張って下さい。税制改正では的確な指示で順調に対応することができた。今後もフォローをお願いします。                                                                                                                                                          </v>
          </cell>
          <cell r="Z9" t="str">
            <v>4</v>
          </cell>
          <cell r="AA9">
            <v>30</v>
          </cell>
          <cell r="AB9" t="str">
            <v xml:space="preserve">富士通東和エレクトロン合併対応富士通東和エレクトロンとの合併につき、合併仕訳を検討し、税務上の取扱いを検討する。                                                                                                                                                                                                       </v>
          </cell>
          <cell r="AC9" t="str">
            <v>5</v>
          </cell>
          <cell r="AD9" t="str">
            <v xml:space="preserve">短期間での大変難しいプロジェクトであったが、中心的な役割を担って、無事に合併までの実務を遂行できた。                                                                                                                                                                                                             </v>
          </cell>
          <cell r="AE9" t="str">
            <v>5</v>
          </cell>
          <cell r="AF9">
            <v>30</v>
          </cell>
          <cell r="AG9" t="str">
            <v xml:space="preserve">税務関連事項の質疑応答関係会社等からの税務関連の質問に対して回答する。                                                                                                                                                                                                                            </v>
          </cell>
          <cell r="AH9" t="str">
            <v>4</v>
          </cell>
          <cell r="AI9" t="str">
            <v xml:space="preserve">今後も時間的な負担は大きいと思いますが問題の事前防止の為、質問、疑問には相手の理解を得られるまで丁寧に答えて下さい。                                                                                                                                                                                                     </v>
          </cell>
          <cell r="AJ9" t="str">
            <v>4</v>
          </cell>
          <cell r="BT9" t="str">
            <v xml:space="preserve">短期間での対応であったが、事前検討の成果は大きい。                                                                                                                                                                                                                                      </v>
          </cell>
          <cell r="BU9" t="str">
            <v>4</v>
          </cell>
          <cell r="BV9" t="str">
            <v xml:space="preserve">                                                                                                                                                                                                                                                               </v>
          </cell>
          <cell r="BX9" t="str">
            <v xml:space="preserve">                                                                                                                                                                                                                                                               </v>
          </cell>
          <cell r="BZ9" t="str">
            <v xml:space="preserve">                                                                                                                                                                                                                                                               </v>
          </cell>
          <cell r="CB9" t="str">
            <v>税理士試験の法人税・消費税を勉強し、合格を目指す。</v>
          </cell>
          <cell r="CC9" t="str">
            <v>4</v>
          </cell>
          <cell r="CK9" t="str">
            <v xml:space="preserve">移転価格調査で通信の価格について当局の理解が得られたこと、半導体についても不当名な要求を拒否し、当社の価格設定の正当性の理解に努めている努力、及び東和との合併を無事終了できたことは評価できます。                                                                                                                                                              </v>
          </cell>
          <cell r="CL9" t="str">
            <v>Ａ　</v>
          </cell>
          <cell r="CM9" t="str">
            <v>移転価格問題は最終結論はでていないが通信問題はクリアできた点は評価</v>
          </cell>
          <cell r="CN9" t="str">
            <v>Ａ　</v>
          </cell>
          <cell r="CO9" t="str">
            <v>Ａ　</v>
          </cell>
          <cell r="CP9" t="str">
            <v>B</v>
          </cell>
          <cell r="CQ9">
            <v>2</v>
          </cell>
          <cell r="CR9">
            <v>12</v>
          </cell>
          <cell r="CS9">
            <v>10</v>
          </cell>
        </row>
        <row r="10">
          <cell r="A10">
            <v>860127</v>
          </cell>
          <cell r="B10" t="str">
            <v>関野　喜正　　　　　</v>
          </cell>
          <cell r="C10">
            <v>12</v>
          </cell>
          <cell r="D10">
            <v>10</v>
          </cell>
          <cell r="E10" t="str">
            <v>本社機構　　　　　　</v>
          </cell>
          <cell r="F10">
            <v>164</v>
          </cell>
          <cell r="G10">
            <v>180500040</v>
          </cell>
          <cell r="H10" t="str">
            <v>経理）主計　　　　　</v>
          </cell>
          <cell r="I10">
            <v>31</v>
          </cell>
          <cell r="J10" t="str">
            <v>主事補　　　　　</v>
          </cell>
          <cell r="K10" t="str">
            <v>有</v>
          </cell>
          <cell r="L10">
            <v>1998</v>
          </cell>
          <cell r="M10">
            <v>1</v>
          </cell>
          <cell r="N10">
            <v>1</v>
          </cell>
          <cell r="O10">
            <v>3</v>
          </cell>
          <cell r="P10">
            <v>830201</v>
          </cell>
          <cell r="Q10" t="str">
            <v>吉田　直樹　　　　　</v>
          </cell>
          <cell r="R10" t="str">
            <v>担当課長　　　　　　</v>
          </cell>
          <cell r="S10">
            <v>760011</v>
          </cell>
          <cell r="T10" t="str">
            <v>加藤　和彦　　　　　</v>
          </cell>
          <cell r="U10" t="str">
            <v>統括部長　　　　　　</v>
          </cell>
          <cell r="V10">
            <v>50</v>
          </cell>
          <cell r="W10" t="str">
            <v xml:space="preserve">【Ｊｕｓｔの構築】関連部門とのデータのディリー受信／月末締めを進めるためＪｕｓｔの構築及び、基本コンセプト／社内取引コードの事前チェック等の関連部門／経理部門へのアナウンス資料の作成、Ｊｕｓｔ構築に伴うＳＵＭＭＩＴの変更等経理システムの対応を行う。                                                                                            </v>
          </cell>
          <cell r="X10" t="str">
            <v>4</v>
          </cell>
          <cell r="Y10" t="str">
            <v xml:space="preserve">短期間のシステム立ち上げの中で個人のもつスキル／ノウハウを十二分に発揮し、経理部門のみならず関連部門での手番短縮に繋がる仕組みを実現したことを評価します。                                                                                                                                                                                  </v>
          </cell>
          <cell r="Z10" t="str">
            <v>4</v>
          </cell>
          <cell r="AA10">
            <v>35</v>
          </cell>
          <cell r="AB10" t="str">
            <v xml:space="preserve">【経理部門ｾｷｭﾘﾃｨ強化対策の実施】1.GP5000ｻｰﾊﾞの全社への展開（最新ｳｨﾙｽ対策ｿﾌﾄ/ﾊﾞｯｸｱｯｸｿﾌﾄ等の導入、ﾃﾞｨｽｸの信頼性向上対策)、旧ｻｰﾊﾞのﾊﾞｯｸｱｯﾌﾟｻｰﾊﾞ化、事業所管理者教育の実施、ﾊﾟｽﾜｰﾄﾞのｾｷｭﾘﾃｨ強化2.SUMMIT-GLｻｰﾊﾞのｸﾗｽﾀ化による信頼性向上対策、Sｻｰﾊﾞの館林ｾﾝﾀｰ移設                                                                                </v>
          </cell>
          <cell r="AC10" t="str">
            <v>4</v>
          </cell>
          <cell r="AD10" t="str">
            <v xml:space="preserve">デイリー化への取り組みとしてネットワーク環境の信頼性向上に今後も取り組んでいただきたい。                                                                                                                                                                                                                   </v>
          </cell>
          <cell r="AE10" t="str">
            <v>4</v>
          </cell>
          <cell r="AF10">
            <v>15</v>
          </cell>
          <cell r="AG10" t="str">
            <v xml:space="preserve">【部門費検索機能の提供】所属職制及び事業部長／統括部長／部長／課長／一般社員の職級レベルにより検索可能な範囲を制限するため、人事マスタを元にセキュリティマスタを作成し、全社員に部門費集計表及び取引明細データから作成した部門費明細をＷｅｂを使用して公開する。                                                                                    </v>
          </cell>
          <cell r="AH10" t="str">
            <v>4</v>
          </cell>
          <cell r="AI10" t="str">
            <v xml:space="preserve">関連部門に共感のもたれる経理情報のフィードバックに視点をあてた取り組みを評価します。                                                                                                                                                                                                                     </v>
          </cell>
          <cell r="AJ10" t="str">
            <v>4</v>
          </cell>
          <cell r="BT10" t="str">
            <v xml:space="preserve">                                                                                                                                                                                                                                                               </v>
          </cell>
          <cell r="BV10" t="str">
            <v xml:space="preserve">                                                                                                                                                                                                                                                               </v>
          </cell>
          <cell r="BX10" t="str">
            <v xml:space="preserve">                                                                                                                                                                                                                                                               </v>
          </cell>
          <cell r="BZ10" t="str">
            <v xml:space="preserve">                                                                                                                                                                                                                                                               </v>
          </cell>
          <cell r="CK10" t="str">
            <v xml:space="preserve">短期間でのシステム立ち上げの中で個人のもつスキル／ノウハウを十二分に発揮し、関連部門／経理部門のユーザに共感のもたれる仕組みを実現したことを評価します。                                                                                                                                                                                   </v>
          </cell>
          <cell r="CL10" t="str">
            <v>Ａ　</v>
          </cell>
          <cell r="CM10" t="str">
            <v>月末締めに必要な関連ｼｽﾃﾑ連携での仕組み作りを短期間で実現した点は評価。</v>
          </cell>
          <cell r="CN10" t="str">
            <v>Ａ　</v>
          </cell>
          <cell r="CO10" t="str">
            <v>Ａ　</v>
          </cell>
          <cell r="CP10" t="str">
            <v>B</v>
          </cell>
          <cell r="CQ10">
            <v>2</v>
          </cell>
          <cell r="CR10">
            <v>12</v>
          </cell>
          <cell r="CS10">
            <v>10</v>
          </cell>
        </row>
        <row r="11">
          <cell r="A11">
            <v>860258</v>
          </cell>
          <cell r="B11" t="str">
            <v>山内　伊知郎　　　　</v>
          </cell>
          <cell r="C11">
            <v>12</v>
          </cell>
          <cell r="D11">
            <v>10</v>
          </cell>
          <cell r="E11" t="str">
            <v>本社機構　　　　　　</v>
          </cell>
          <cell r="F11">
            <v>164</v>
          </cell>
          <cell r="G11">
            <v>180500040</v>
          </cell>
          <cell r="H11" t="str">
            <v>経理）主計　　　　　</v>
          </cell>
          <cell r="I11">
            <v>31</v>
          </cell>
          <cell r="J11" t="str">
            <v>主事補　　　　　</v>
          </cell>
          <cell r="K11" t="str">
            <v>有</v>
          </cell>
          <cell r="L11">
            <v>1998</v>
          </cell>
          <cell r="M11">
            <v>1</v>
          </cell>
          <cell r="N11">
            <v>1</v>
          </cell>
          <cell r="O11">
            <v>3</v>
          </cell>
          <cell r="P11">
            <v>780027</v>
          </cell>
          <cell r="Q11" t="str">
            <v>小坂　悟　　　　　　</v>
          </cell>
          <cell r="R11" t="str">
            <v>課長　　　　　　　　</v>
          </cell>
          <cell r="S11">
            <v>760011</v>
          </cell>
          <cell r="T11" t="str">
            <v>加藤　和彦　　　　　</v>
          </cell>
          <cell r="U11" t="str">
            <v>統括部長　　　　　　</v>
          </cell>
          <cell r="V11">
            <v>30</v>
          </cell>
          <cell r="W11" t="str">
            <v xml:space="preserve">取締役会日程前進に対応し、月次グループ決算を早期化する。早期化方法の決定・インフラの改善及びシステム化の指導を行う。                                                                                                                                                                                                     </v>
          </cell>
          <cell r="X11" t="str">
            <v>4</v>
          </cell>
          <cell r="Y11" t="str">
            <v xml:space="preserve">海外からの月次決算報告がデータ連携されたため、データの精度向上と決算の早期化がはかられた。今後はデータの事業部サイドとの共有・子会社マネージメントへの活用を検討してもらいたい。                                                                                                                                                                       </v>
          </cell>
          <cell r="Z11" t="str">
            <v>4</v>
          </cell>
          <cell r="AA11">
            <v>30</v>
          </cell>
          <cell r="AB11" t="str">
            <v xml:space="preserve">１．決算公表において従来の国内・在外別セグメントを地域別に開示する。作成方針の決定およびＩＣＬ・アムダールへのデータ作成依頼２．アニュアルレポートの見直し今回より金融商品について検討し開示を行う。今回はじめてアニュアルレポートを作成する担当者を指導する。                                                                                      </v>
          </cell>
          <cell r="AC11" t="str">
            <v>4</v>
          </cell>
          <cell r="AD11" t="str">
            <v xml:space="preserve">地域別セグメントの件以外でも、ＩＣＬとアムダールの経理部門間の実質上の窓口として、情報収集および指導を行うなどの日常の努力を評価したい。また、新人を指導してアニュアルレポートを前年より２週間早く作成するなど改善努力が見られる。                                                                                                                                              </v>
          </cell>
          <cell r="AE11" t="str">
            <v>4</v>
          </cell>
          <cell r="AF11">
            <v>30</v>
          </cell>
          <cell r="AG11" t="str">
            <v xml:space="preserve">アムダール社の財務状況分析アムダール買収後生じている経理財務面の問題点の解決のため、分析を行う。                                                                                                                                                                                                               </v>
          </cell>
          <cell r="AH11" t="str">
            <v>4</v>
          </cell>
          <cell r="AI11" t="str">
            <v xml:space="preserve">買収後の経理上の課題解決に向け、積極的に取り組んだ。                                                                                                                                                                                                                                     </v>
          </cell>
          <cell r="AJ11" t="str">
            <v>4</v>
          </cell>
          <cell r="AK11">
            <v>10</v>
          </cell>
          <cell r="AL11" t="str">
            <v xml:space="preserve">TDnet（東証適時開示システム）用のソフトウエア（販売用）の開発にユーザーサイドとしてサポートする。                                                                                                                                                                                                            </v>
          </cell>
          <cell r="AM11" t="str">
            <v>3</v>
          </cell>
          <cell r="AN11" t="str">
            <v xml:space="preserve">営業活動支援の一環として、経理部門としてできることは今後も協力していって欲しい。                                                                                                                                                                                                                       </v>
          </cell>
          <cell r="AO11" t="str">
            <v>3</v>
          </cell>
          <cell r="BT11" t="str">
            <v xml:space="preserve">                                                                                                                                                                                                                                                               </v>
          </cell>
          <cell r="BV11" t="str">
            <v xml:space="preserve">                                                                                                                                                                                                                                                               </v>
          </cell>
          <cell r="BX11" t="str">
            <v xml:space="preserve">                                                                                                                                                                                                                                                               </v>
          </cell>
          <cell r="BZ11" t="str">
            <v xml:space="preserve">                                                                                                                                                                                                                                                               </v>
          </cell>
          <cell r="CB11" t="str">
            <v>国際会計基準・ＵＳ会計基準の理解を深めたい。</v>
          </cell>
          <cell r="CC11" t="str">
            <v>3</v>
          </cell>
          <cell r="CD11" t="str">
            <v>経営管理の能力を高めたい。</v>
          </cell>
          <cell r="CE11" t="str">
            <v>3</v>
          </cell>
          <cell r="CH11" t="str">
            <v>4</v>
          </cell>
          <cell r="CI11" t="str">
            <v>4</v>
          </cell>
          <cell r="CK11" t="str">
            <v xml:space="preserve">海外子会社との決算データ入手を完全にデータ連携できたことはすばらしい。また、予算前に同時に退職者２名でる中で、予算編成・中間決算を遂行できたのは、山内君の一人一人に対するスケジューリングとその管理・ホローの結果だと思います。                                                                                                                                               </v>
          </cell>
          <cell r="CL11" t="str">
            <v>Ａ　</v>
          </cell>
          <cell r="CM11" t="str">
            <v>連結決算の日程が大幅に短縮でき点とアニュアルREPのレベルUP,AC/ICL決算の問題対応は評価</v>
          </cell>
          <cell r="CN11" t="str">
            <v>Ａ　</v>
          </cell>
          <cell r="CO11" t="str">
            <v>Ａ　</v>
          </cell>
          <cell r="CP11" t="str">
            <v>A</v>
          </cell>
          <cell r="CQ11">
            <v>2</v>
          </cell>
          <cell r="CR11">
            <v>12</v>
          </cell>
          <cell r="CS11">
            <v>10</v>
          </cell>
        </row>
        <row r="12">
          <cell r="A12">
            <v>870198</v>
          </cell>
          <cell r="B12" t="str">
            <v>松尾　茂　　　　　　</v>
          </cell>
          <cell r="C12">
            <v>12</v>
          </cell>
          <cell r="D12">
            <v>10</v>
          </cell>
          <cell r="E12" t="str">
            <v>本社機構　　　　　　</v>
          </cell>
          <cell r="F12">
            <v>164</v>
          </cell>
          <cell r="G12">
            <v>180500040</v>
          </cell>
          <cell r="H12" t="str">
            <v>経理）主計　　　　　</v>
          </cell>
          <cell r="I12">
            <v>31</v>
          </cell>
          <cell r="J12" t="str">
            <v>主事補　　　　　</v>
          </cell>
          <cell r="K12" t="str">
            <v>有</v>
          </cell>
          <cell r="L12">
            <v>1998</v>
          </cell>
          <cell r="M12">
            <v>1</v>
          </cell>
          <cell r="N12">
            <v>1</v>
          </cell>
          <cell r="O12">
            <v>3</v>
          </cell>
          <cell r="P12">
            <v>780027</v>
          </cell>
          <cell r="Q12" t="str">
            <v>小坂　悟　　　　　　</v>
          </cell>
          <cell r="R12" t="str">
            <v>課長　　　　　　　　</v>
          </cell>
          <cell r="S12">
            <v>760011</v>
          </cell>
          <cell r="T12" t="str">
            <v>加藤　和彦　　　　　</v>
          </cell>
          <cell r="U12" t="str">
            <v>統括部長　　　　　　</v>
          </cell>
          <cell r="V12">
            <v>60</v>
          </cell>
          <cell r="W12" t="str">
            <v xml:space="preserve">情報開示の充実について　セグメント情報の開示あたっての取り決め作成                                                                                                                                                                                                                              </v>
          </cell>
          <cell r="X12" t="str">
            <v>4</v>
          </cell>
          <cell r="Y12" t="str">
            <v xml:space="preserve">通信・情報・ｿﾌﾄｻｰﾋﾞｽ・電ﾃﾞﾊﾞ・その他の５セグメントの損益と資産開示を９９年３月期決算で行う旨、外部に対して富士通として公約した。基本的な考え方は概ね整理できた。幾つかのシュミレーションパターンを幹部に提示し、考え方を最終的にとりまとめていきたい。                                                                                                                              </v>
          </cell>
          <cell r="Z12" t="str">
            <v>4</v>
          </cell>
          <cell r="AA12">
            <v>20</v>
          </cell>
          <cell r="AB12" t="str">
            <v xml:space="preserve">連結予算の精度向上（富士通データの取りこみ方法の改善）                                                                                                                                                                                                                                    </v>
          </cell>
          <cell r="AC12" t="str">
            <v>4</v>
          </cell>
          <cell r="AD12" t="str">
            <v xml:space="preserve">結合売上が４兆１，３２６億円、内部売上が１兆７，１９３億円、連結売上が２兆４，１３３億円。これは９８年上期の決算数値である。内部取引（売上）が巨額なため、売上予測値の作成で苦労したが、予算上みていた上期予測値の２兆４，３０８億円と大きな相違がなかったので、ほっとしている。これは、松尾君野データ精度向上に対する執念だと思う。                                                                                             </v>
          </cell>
          <cell r="AE12" t="str">
            <v>4</v>
          </cell>
          <cell r="AF12">
            <v>10</v>
          </cell>
          <cell r="AG12" t="str">
            <v xml:space="preserve">富士通と東和エレクトロンの合併の会計処理に関する事項                                                                                                                                                                                                                                     </v>
          </cell>
          <cell r="AH12" t="str">
            <v>4</v>
          </cell>
          <cell r="AI12" t="str">
            <v xml:space="preserve">試行錯誤で苦労したことと思います。                                                                                                                                                                                                                                              </v>
          </cell>
          <cell r="AJ12" t="str">
            <v>3</v>
          </cell>
          <cell r="AK12">
            <v>10</v>
          </cell>
          <cell r="AL12" t="str">
            <v xml:space="preserve">ディリバティブ情報の開示に関する事項                                                                                                                                                                                                                                             </v>
          </cell>
          <cell r="AM12" t="str">
            <v>3</v>
          </cell>
          <cell r="AN12" t="str">
            <v xml:space="preserve">国際レベルの開示情報が必要とされる環境の中で、外部公表事項を主計課でもってすべて行うには限界がでてきた。他部門を教育して開示情報の充実を図ることは重要である。                                                                                                                                                                                </v>
          </cell>
          <cell r="AO12" t="str">
            <v>3</v>
          </cell>
          <cell r="BT12" t="str">
            <v xml:space="preserve">                                                                                                                                                                                                                                                               </v>
          </cell>
          <cell r="BV12" t="str">
            <v xml:space="preserve">                                                                                                                                                                                                                                                               </v>
          </cell>
          <cell r="BX12" t="str">
            <v xml:space="preserve">                                                                                                                                                                                                                                                               </v>
          </cell>
          <cell r="BZ12" t="str">
            <v xml:space="preserve">                                                                                                                                                                                                                                                               </v>
          </cell>
          <cell r="CH12" t="str">
            <v>4</v>
          </cell>
          <cell r="CI12" t="str">
            <v>4</v>
          </cell>
          <cell r="CK12" t="str">
            <v xml:space="preserve">セグメント開示の道筋ができたことは、大きな進歩である。ＦＴＣへの出向を前提に後輩への実務指導と予算前での退職者２名という状況の中で、大きな支障もなく予算・上期決算が主計課として遂行できたことは、大変うれしく思います。                                                                                                                                                   </v>
          </cell>
          <cell r="CL12" t="str">
            <v>Ａ　</v>
          </cell>
          <cell r="CM12" t="str">
            <v>今後当社の情報開示で非常に重要なセグメント情報に関し問題点、対応策を調査分析で道筋ができた点は評価</v>
          </cell>
          <cell r="CN12" t="str">
            <v>Ａ　</v>
          </cell>
          <cell r="CO12" t="str">
            <v>Ａ　</v>
          </cell>
          <cell r="CP12" t="str">
            <v>B</v>
          </cell>
          <cell r="CQ12">
            <v>2</v>
          </cell>
          <cell r="CR12">
            <v>12</v>
          </cell>
          <cell r="CS12">
            <v>10</v>
          </cell>
        </row>
        <row r="13">
          <cell r="A13">
            <v>880094</v>
          </cell>
          <cell r="B13" t="str">
            <v>小西　秀智　　　　　</v>
          </cell>
          <cell r="C13">
            <v>12</v>
          </cell>
          <cell r="D13">
            <v>10</v>
          </cell>
          <cell r="E13" t="str">
            <v>本社機構　　　　　　</v>
          </cell>
          <cell r="F13">
            <v>164</v>
          </cell>
          <cell r="G13">
            <v>180500040</v>
          </cell>
          <cell r="H13" t="str">
            <v>経理）主計　　　　　</v>
          </cell>
          <cell r="I13">
            <v>31</v>
          </cell>
          <cell r="J13" t="str">
            <v>主事補　　　　　</v>
          </cell>
          <cell r="K13" t="str">
            <v>有</v>
          </cell>
          <cell r="L13">
            <v>1998</v>
          </cell>
          <cell r="M13">
            <v>1</v>
          </cell>
          <cell r="N13">
            <v>1</v>
          </cell>
          <cell r="O13">
            <v>3</v>
          </cell>
          <cell r="P13">
            <v>780027</v>
          </cell>
          <cell r="Q13" t="str">
            <v>小坂　悟　　　　　　</v>
          </cell>
          <cell r="R13" t="str">
            <v>課長　　　　　　　　</v>
          </cell>
          <cell r="S13">
            <v>760011</v>
          </cell>
          <cell r="T13" t="str">
            <v>加藤　和彦　　　　　</v>
          </cell>
          <cell r="U13" t="str">
            <v>統括部長　　　　　　</v>
          </cell>
          <cell r="V13">
            <v>60</v>
          </cell>
          <cell r="W13" t="str">
            <v xml:space="preserve">退職給付に係わる会計基準対応(1)退職給付債務の将来予測試算(2)退職金の一部を年金化する為の分析、検討                                                                                                                                                                                                           </v>
          </cell>
          <cell r="X13" t="str">
            <v>4</v>
          </cell>
          <cell r="Y13" t="str">
            <v xml:space="preserve">税制改正、新会計基準(退職給付会計)導入などを踏まえ、退職金の一部年金化の制度改定案『段階移行方式』を策定したことを評価する。                                                                                                                                                                                                </v>
          </cell>
          <cell r="Z13" t="str">
            <v>4</v>
          </cell>
          <cell r="AA13">
            <v>40</v>
          </cell>
          <cell r="AB13" t="str">
            <v xml:space="preserve">会計士監査後の講評手順改善　・従来口頭で行っていたため、後日議事録を当社が作成していたが、事前に会計士側に　　作成させることにより、議事進行の短縮と議事録作成の工数を削減。                                                                                                                                                                        </v>
          </cell>
          <cell r="AC13" t="str">
            <v>3</v>
          </cell>
          <cell r="AD13" t="str">
            <v xml:space="preserve">主計課へ配転となって1年が経過しました。有価証券報告書の作成は年1回のため、担当者の人事異動があると、ノウハウの引き継ぎが難しく、新担当者にフラストレーションが溜まる場合が多い。本人の実経験を踏まえた方式であり、改善努力を認めたい。                                                                                                                                           </v>
          </cell>
          <cell r="AE13" t="str">
            <v>3</v>
          </cell>
          <cell r="BT13" t="str">
            <v xml:space="preserve">                                                                                                                                                                                                                                                               </v>
          </cell>
          <cell r="BV13" t="str">
            <v xml:space="preserve">                                                                                                                                                                                                                                                               </v>
          </cell>
          <cell r="BX13" t="str">
            <v xml:space="preserve">                                                                                                                                                                                                                                                               </v>
          </cell>
          <cell r="BZ13" t="str">
            <v xml:space="preserve">                                                                                                                                                                                                                                                               </v>
          </cell>
          <cell r="CI13" t="str">
            <v>3</v>
          </cell>
          <cell r="CJ13" t="str">
            <v>3</v>
          </cell>
          <cell r="CK13" t="str">
            <v xml:space="preserve">主計課へ配転となって1年が経過しました。ようやく小西君の粘りが感じられるアウトプット(退職金の一部年金化)がでてきた。新人を指導しながら通常業務(97年度附属明細書、有価証券報告書作成)もこなした努力も評価したい。                                                                                                                                                    </v>
          </cell>
          <cell r="CL13" t="str">
            <v>Ａ　</v>
          </cell>
          <cell r="CM13" t="str">
            <v>年金会計については予想以上の検討資料ができ大きく進展。</v>
          </cell>
          <cell r="CN13" t="str">
            <v>Ａ　</v>
          </cell>
          <cell r="CO13" t="str">
            <v>Ａ　</v>
          </cell>
          <cell r="CP13" t="str">
            <v>B</v>
          </cell>
          <cell r="CQ13">
            <v>2</v>
          </cell>
          <cell r="CR13">
            <v>12</v>
          </cell>
          <cell r="CS13">
            <v>10</v>
          </cell>
        </row>
        <row r="14">
          <cell r="A14">
            <v>850001</v>
          </cell>
          <cell r="B14" t="str">
            <v>相川　昌樹　　　　　</v>
          </cell>
          <cell r="C14">
            <v>12</v>
          </cell>
          <cell r="D14">
            <v>10</v>
          </cell>
          <cell r="E14" t="str">
            <v>本社機構　　　　　　</v>
          </cell>
          <cell r="F14">
            <v>1230</v>
          </cell>
          <cell r="G14">
            <v>190500000</v>
          </cell>
          <cell r="H14" t="str">
            <v>監査部　　　　　　　</v>
          </cell>
          <cell r="I14">
            <v>31</v>
          </cell>
          <cell r="J14" t="str">
            <v>主事補　　　　　</v>
          </cell>
          <cell r="K14" t="str">
            <v>有</v>
          </cell>
          <cell r="L14">
            <v>1998</v>
          </cell>
          <cell r="M14">
            <v>1</v>
          </cell>
          <cell r="N14">
            <v>1</v>
          </cell>
          <cell r="O14">
            <v>3</v>
          </cell>
          <cell r="P14">
            <v>760031</v>
          </cell>
          <cell r="Q14" t="str">
            <v>関根　政雄　　　　　</v>
          </cell>
          <cell r="R14" t="str">
            <v>担当部長　　　　　　</v>
          </cell>
          <cell r="S14">
            <v>680022</v>
          </cell>
          <cell r="T14" t="str">
            <v>加藤　晃　　　　　　</v>
          </cell>
          <cell r="U14" t="str">
            <v>統括部長　　　　　　</v>
          </cell>
          <cell r="V14">
            <v>70</v>
          </cell>
          <cell r="W14" t="str">
            <v xml:space="preserve">[通常監査業務]（1）営業部門の監査充実①各部門ヘの権限委譲状況の調査②営業子店・低価格率物件等の調査③売上管理の重点調査(2)制度等の改善提案（3)事業・購買部門等の監査充実①ﾌﾟﾛｼﾞｪｸﾄ管理・研究費等の調査②価格決定の適切性・合理化の推進状況等③ﾘｻｲｸﾙ・廃棄物等の調査④牽制体制の調査⑤制度面を含む改善提案                                           </v>
          </cell>
          <cell r="X14" t="str">
            <v>3</v>
          </cell>
          <cell r="Y14" t="str">
            <v xml:space="preserve">営業部門監査では、被監査部門の問題点を着実に摘出し改善要請。特に、官公需）教育二営での指摘は、分析的調査の結果であり評価できる。又、富士通リフレ監査では資金管理の不備を指摘し是正に貢献。                                                                                                                                                                  </v>
          </cell>
          <cell r="Z14" t="str">
            <v>4</v>
          </cell>
          <cell r="AA14">
            <v>25</v>
          </cell>
          <cell r="AB14" t="str">
            <v xml:space="preserve">[新たな着眼点による推進](1)全社的共通問題の分析・評価①横断的な調査の実施②制度体制等の改善策を提案(2)関係会社の内部監査　①ｺﾝｻﾙﾃｨﾝｸﾞ監査による管理充実                                                                                                                                                                           </v>
          </cell>
          <cell r="AC14" t="str">
            <v>3</v>
          </cell>
          <cell r="AD14" t="str">
            <v xml:space="preserve">工場物流部門監査は、上期監査内容をベースに下期も継続調査を行い、共通的な提言することを期待する。　　　グループ監査部門との連絡会後のフォローを期待する。                                                                                                                                                                                   </v>
          </cell>
          <cell r="AE14" t="str">
            <v>3</v>
          </cell>
          <cell r="AF14">
            <v>5</v>
          </cell>
          <cell r="AG14" t="str">
            <v xml:space="preserve">[その他](1)パソコンの利用範囲を拡大し、監査効率・精度の向上を図る。(2)部内の事務合理化                                                                                                                                                                                                                </v>
          </cell>
          <cell r="AH14" t="str">
            <v>3</v>
          </cell>
          <cell r="AI14" t="str">
            <v xml:space="preserve">海外営業部門監査（１２月予定）に向けて、あるべき監査の調査票を模索中。　納期に留意願いたい。                                                                                                                                                                                                                 </v>
          </cell>
          <cell r="AJ14" t="str">
            <v>3</v>
          </cell>
          <cell r="BT14" t="str">
            <v xml:space="preserve">                                                                                                                                                                                                                                                               </v>
          </cell>
          <cell r="BV14" t="str">
            <v xml:space="preserve">                                                                                                                                                                                                                                                               </v>
          </cell>
          <cell r="BX14" t="str">
            <v xml:space="preserve">                                                                                                                                                                                                                                                               </v>
          </cell>
          <cell r="BZ14" t="str">
            <v xml:space="preserve">                                                                                                                                                                                                                                                               </v>
          </cell>
          <cell r="CB14" t="str">
            <v>・パソコンの利用拡大の為に知識を深める。</v>
          </cell>
          <cell r="CC14" t="str">
            <v>3</v>
          </cell>
          <cell r="CD14" t="str">
            <v>・英会話学習を継続的に行い、TOEICの成績アップを目指す。</v>
          </cell>
          <cell r="CE14" t="str">
            <v>3</v>
          </cell>
          <cell r="CH14" t="str">
            <v>4</v>
          </cell>
          <cell r="CI14" t="str">
            <v>3</v>
          </cell>
          <cell r="CJ14" t="str">
            <v>3</v>
          </cell>
          <cell r="CK14" t="str">
            <v xml:space="preserve">・営業部門監査では、被監査部門の問題点を着実に摘出し改善要請。　特に、官公需　）　教育二営での指摘は評価できる。　・富士通リフレ監査では、資金管理の不備を指摘しリフレ内部の改善に貢献した。・制度等の改善提言をも積極的に推進されたい。                                                                                                                                           </v>
          </cell>
          <cell r="CL14" t="str">
            <v>Ａ　</v>
          </cell>
          <cell r="CM14" t="str">
            <v>対営業部門においては、監査内容の「掘り下げ」を積極的に行い、各種の成果をあげました。今後、他の分野の監査においても、有効な指摘並びに制度上の提案を期待しております。</v>
          </cell>
          <cell r="CN14" t="str">
            <v>Ａ　</v>
          </cell>
          <cell r="CO14" t="str">
            <v>Ａ　</v>
          </cell>
          <cell r="CP14" t="str">
            <v>A</v>
          </cell>
          <cell r="CQ14">
            <v>2</v>
          </cell>
          <cell r="CR14">
            <v>12</v>
          </cell>
          <cell r="CS14">
            <v>10</v>
          </cell>
        </row>
        <row r="15">
          <cell r="A15">
            <v>860277</v>
          </cell>
          <cell r="B15" t="str">
            <v>渡辺　浩治　　　　　</v>
          </cell>
          <cell r="C15">
            <v>12</v>
          </cell>
          <cell r="D15">
            <v>10</v>
          </cell>
          <cell r="E15" t="str">
            <v>本社機構　　　　　　</v>
          </cell>
          <cell r="F15">
            <v>1230</v>
          </cell>
          <cell r="G15">
            <v>190500000</v>
          </cell>
          <cell r="H15" t="str">
            <v>監査部　　　　　　　</v>
          </cell>
          <cell r="I15">
            <v>31</v>
          </cell>
          <cell r="J15" t="str">
            <v>主事補　　　　　</v>
          </cell>
          <cell r="K15" t="str">
            <v>有</v>
          </cell>
          <cell r="L15">
            <v>1998</v>
          </cell>
          <cell r="M15">
            <v>1</v>
          </cell>
          <cell r="N15">
            <v>1</v>
          </cell>
          <cell r="O15">
            <v>3</v>
          </cell>
          <cell r="P15">
            <v>760031</v>
          </cell>
          <cell r="Q15" t="str">
            <v>関根　政雄　　　　　</v>
          </cell>
          <cell r="R15" t="str">
            <v>担当部長　　　　　　</v>
          </cell>
          <cell r="S15">
            <v>680022</v>
          </cell>
          <cell r="T15" t="str">
            <v>加藤　晃　　　　　　</v>
          </cell>
          <cell r="U15" t="str">
            <v>統括部長　　　　　　</v>
          </cell>
          <cell r="V15">
            <v>70</v>
          </cell>
          <cell r="W15" t="str">
            <v xml:space="preserve">通常監査業務1．営業部門の監査　①新たな着眼点で異常値を発見・分析（営業子店、低価格率物件等）②売上管理の重点調査（数値が増加傾向の根本的原因を調査する)２．購買部門等の監査①価格の妥当性②制度について調査、運用の検証                                                                                                                            </v>
          </cell>
          <cell r="X15" t="str">
            <v>3</v>
          </cell>
          <cell r="Y15" t="str">
            <v xml:space="preserve">・クレジット金融営業監査での契約外出荷及び長期出荷済未売上品の指摘は、　調査継続中だが問題摘出を評価する。・ＮＴＴ営業の売上計上基準の誤適用については、制度改善問題として提言　　されたい。                                                                                                                                                                 </v>
          </cell>
          <cell r="Z15" t="str">
            <v>4</v>
          </cell>
          <cell r="AA15">
            <v>10</v>
          </cell>
          <cell r="AB15" t="str">
            <v xml:space="preserve">新たな分野・領域の監査にチャレンジし、新たな視点から制度や運用状況について改善及び提案を行う                                                                                                                                                                                                                 </v>
          </cell>
          <cell r="AC15" t="str">
            <v>3</v>
          </cell>
          <cell r="AD15" t="str">
            <v xml:space="preserve">グループ監査部門との連絡会後のフォローを期待する。                                                                                                                                                                                                                                      </v>
          </cell>
          <cell r="AE15" t="str">
            <v>3</v>
          </cell>
          <cell r="AF15">
            <v>20</v>
          </cell>
          <cell r="AG15" t="str">
            <v xml:space="preserve">監査の効率・質の向上及び環境変化への対応　１．監査報告のスピードアップ・精度の向上－調書ＤＢの指摘明細への取込みの完了。２．営業ＤＢの新規ツールの各監査人への展開（営業統合Ｖｉｅｗ、オーダファイル管理システム）。３．監査マニュアルの適宜見直しを行う。                                                                                          </v>
          </cell>
          <cell r="AH15" t="str">
            <v>3</v>
          </cell>
          <cell r="AI15" t="str">
            <v xml:space="preserve">・監査報告書の別紙明細への調査データの引き込みは、効率・精度向上に寄与　したことを評価する。・その他は納期を定めて実施してください。                                                                                                                                                                                             </v>
          </cell>
          <cell r="AJ15" t="str">
            <v>3</v>
          </cell>
          <cell r="BT15" t="str">
            <v xml:space="preserve">                                                                                                                                                                                                                                                               </v>
          </cell>
          <cell r="BV15" t="str">
            <v xml:space="preserve">                                                                                                                                                                                                                                                               </v>
          </cell>
          <cell r="BX15" t="str">
            <v xml:space="preserve">                                                                                                                                                                                                                                                               </v>
          </cell>
          <cell r="BZ15" t="str">
            <v xml:space="preserve">                                                                                                                                                                                                                                                               </v>
          </cell>
          <cell r="CB15" t="str">
            <v>英語力のレベルアップ（計画的な学習）</v>
          </cell>
          <cell r="CC15" t="str">
            <v>4</v>
          </cell>
          <cell r="CD15" t="str">
            <v>新しい分野について常に書籍等で勉強していく</v>
          </cell>
          <cell r="CE15" t="str">
            <v>3</v>
          </cell>
          <cell r="CH15" t="str">
            <v>4</v>
          </cell>
          <cell r="CI15" t="str">
            <v>3</v>
          </cell>
          <cell r="CJ15" t="str">
            <v>3</v>
          </cell>
          <cell r="CK15" t="str">
            <v xml:space="preserve">・クレジット金融営業監査での契約外出荷及び長期出荷済未売上品の指摘は、調査　継続中だが問題摘出を評価します。・ＮＴＴ営業の売上計上基準の誤適用については、制度改善問題として提言された　　い。                                                                                                                                                                </v>
          </cell>
          <cell r="CL15" t="str">
            <v>Ａ　</v>
          </cell>
          <cell r="CM15" t="str">
            <v>営業監査で、ｸﾚｼﾞｯﾄ金融の不適切事例の摘出・ＮＴＴ営業の売り上げ制度と実態との乖離・岐阜支店の不適性売り上げの指摘等多大の成果をあげました。今後は指摘案件を防止するため、制度上の「提案」をお願いします。</v>
          </cell>
          <cell r="CN15" t="str">
            <v>Ａ　</v>
          </cell>
          <cell r="CO15" t="str">
            <v>Ａ　</v>
          </cell>
          <cell r="CP15" t="str">
            <v>B</v>
          </cell>
          <cell r="CQ15">
            <v>2</v>
          </cell>
          <cell r="CR15">
            <v>12</v>
          </cell>
          <cell r="CS15">
            <v>10</v>
          </cell>
        </row>
        <row r="16">
          <cell r="A16">
            <v>910312</v>
          </cell>
          <cell r="B16" t="str">
            <v>浜　俊明　　　　　　</v>
          </cell>
          <cell r="C16">
            <v>12</v>
          </cell>
          <cell r="D16">
            <v>898</v>
          </cell>
          <cell r="E16" t="str">
            <v>キャピタル　　　　　</v>
          </cell>
          <cell r="F16">
            <v>6120</v>
          </cell>
          <cell r="G16">
            <v>9420000000</v>
          </cell>
          <cell r="H16" t="str">
            <v>富士通キャピタル　　</v>
          </cell>
          <cell r="I16">
            <v>31</v>
          </cell>
          <cell r="J16" t="str">
            <v>主事補　　　　　</v>
          </cell>
          <cell r="K16" t="str">
            <v>　</v>
          </cell>
          <cell r="L16">
            <v>1998</v>
          </cell>
          <cell r="M16">
            <v>1</v>
          </cell>
          <cell r="N16">
            <v>1</v>
          </cell>
          <cell r="O16">
            <v>3</v>
          </cell>
          <cell r="P16">
            <v>730441</v>
          </cell>
          <cell r="Q16" t="str">
            <v>安達　敏夫　　　　　</v>
          </cell>
          <cell r="R16" t="str">
            <v>統括部長　　　　　　</v>
          </cell>
          <cell r="S16">
            <v>730441</v>
          </cell>
          <cell r="T16" t="str">
            <v>安達　敏夫　　　　　</v>
          </cell>
          <cell r="U16" t="str">
            <v>統括部長　　　　　　</v>
          </cell>
          <cell r="V16">
            <v>30</v>
          </cell>
          <cell r="W16" t="str">
            <v xml:space="preserve">９月末越え資金確保（金融機関との交渉・調整）グループ会社の富士通向け債権流動化による資金確保（銀行借入以外の代替案として）関係会社借入金の圧縮・預け金の推進指導                                                                                                                                                                               </v>
          </cell>
          <cell r="X16" t="str">
            <v>4</v>
          </cell>
          <cell r="Y16" t="str">
            <v xml:space="preserve">上記の通り評価します。                                                                                                                                                                                                                                                    </v>
          </cell>
          <cell r="Z16" t="str">
            <v>4</v>
          </cell>
          <cell r="AA16">
            <v>20</v>
          </cell>
          <cell r="AB16" t="str">
            <v xml:space="preserve">関係会社の普通預金管理（グループにおける流動性預金ゼロを目指す）銀行提供のシステム導入                                                                                                                                                                                                                    </v>
          </cell>
          <cell r="AC16" t="str">
            <v>5</v>
          </cell>
          <cell r="AD16" t="str">
            <v xml:space="preserve">上記の通り評価します。下期導入をお願いします。                                                                                                                                                                                                                                        </v>
          </cell>
          <cell r="AE16" t="str">
            <v>4</v>
          </cell>
          <cell r="AF16">
            <v>20</v>
          </cell>
          <cell r="AG16" t="str">
            <v xml:space="preserve">富士通の決算月末締めに対応し、システム対応を図る。DAILYによる当社の損益状況を把握、上司への報告を可能にする。                                                                                                                                                                                                      </v>
          </cell>
          <cell r="AH16" t="str">
            <v>4</v>
          </cell>
          <cell r="AI16" t="str">
            <v xml:space="preserve">上記の通り評価します。下期も継続推進して下さい。                                                                                                                                                                                                                                       </v>
          </cell>
          <cell r="AJ16" t="str">
            <v>4</v>
          </cell>
          <cell r="AK16">
            <v>15</v>
          </cell>
          <cell r="AL16" t="str">
            <v xml:space="preserve">ＣＰ・社債発行し、資金調達の多様化を図る。直接金融の導入によって、より低利な資金調達を実施する。                                                                                                                                                                                                               </v>
          </cell>
          <cell r="AM16" t="str">
            <v>4</v>
          </cell>
          <cell r="AN16" t="str">
            <v xml:space="preserve">上記の通り。                                                                                                                                                                                                                                                         </v>
          </cell>
          <cell r="AO16" t="str">
            <v>3</v>
          </cell>
          <cell r="AP16">
            <v>15</v>
          </cell>
          <cell r="AQ16" t="str">
            <v xml:space="preserve">グループ会社のネットワーク構築。データを共有化し、事務効率の向上を図る。インターネットWEBを利用し、導入コストを極力抑えながら構築。                                                                                                                                                                                            </v>
          </cell>
          <cell r="AR16" t="str">
            <v>5</v>
          </cell>
          <cell r="AS16" t="str">
            <v xml:space="preserve">上記の通り。下期に期待。                                                                                                                                                                                                                                                   </v>
          </cell>
          <cell r="AT16" t="str">
            <v>3</v>
          </cell>
          <cell r="BT16" t="str">
            <v xml:space="preserve">左記の通り。                                                                                                                                                                                                                                                         </v>
          </cell>
          <cell r="BU16" t="str">
            <v>3</v>
          </cell>
          <cell r="BV16" t="str">
            <v xml:space="preserve">                                                                                                                                                                                                                                                               </v>
          </cell>
          <cell r="BX16" t="str">
            <v xml:space="preserve">                                                                                                                                                                                                                                                               </v>
          </cell>
          <cell r="BZ16" t="str">
            <v xml:space="preserve">                                                                                                                                                                                                                                                               </v>
          </cell>
          <cell r="CB16" t="str">
            <v>金利リスク管理能力の向上</v>
          </cell>
          <cell r="CC16" t="str">
            <v>3</v>
          </cell>
          <cell r="CD16" t="str">
            <v>資金調達方法（銀行借入以外）の研究</v>
          </cell>
          <cell r="CE16" t="str">
            <v>3</v>
          </cell>
          <cell r="CH16" t="str">
            <v>3</v>
          </cell>
          <cell r="CJ16" t="str">
            <v>3</v>
          </cell>
          <cell r="CK16" t="str">
            <v xml:space="preserve">左記の通り安定的な資金確保等に積極的に取り組んだ事を評価します。下期は、業務の改善を推進して下さい。                                                                                                                                                                                                             </v>
          </cell>
          <cell r="CL16" t="str">
            <v>Ａ　</v>
          </cell>
          <cell r="CN16" t="str">
            <v>　　</v>
          </cell>
          <cell r="CO16" t="str">
            <v>Ａ　</v>
          </cell>
          <cell r="CP16" t="str">
            <v>B</v>
          </cell>
          <cell r="CQ16">
            <v>2</v>
          </cell>
          <cell r="CR16">
            <v>12</v>
          </cell>
          <cell r="CS16">
            <v>1220</v>
          </cell>
        </row>
        <row r="17">
          <cell r="A17">
            <v>850105</v>
          </cell>
          <cell r="B17" t="str">
            <v>斎藤　周作　　　　　</v>
          </cell>
          <cell r="C17">
            <v>12</v>
          </cell>
          <cell r="D17">
            <v>10</v>
          </cell>
          <cell r="E17" t="str">
            <v>本社機構　　　　　　</v>
          </cell>
          <cell r="F17">
            <v>1330</v>
          </cell>
          <cell r="G17">
            <v>170500000</v>
          </cell>
          <cell r="H17" t="str">
            <v>財務部　　　　　　　</v>
          </cell>
          <cell r="I17">
            <v>31</v>
          </cell>
          <cell r="J17" t="str">
            <v>主事補　　　　　</v>
          </cell>
          <cell r="K17" t="str">
            <v>有</v>
          </cell>
          <cell r="L17">
            <v>1998</v>
          </cell>
          <cell r="M17">
            <v>1</v>
          </cell>
          <cell r="N17">
            <v>1</v>
          </cell>
          <cell r="O17">
            <v>3</v>
          </cell>
          <cell r="P17">
            <v>721423</v>
          </cell>
          <cell r="Q17" t="str">
            <v>家本　健一　　　　　</v>
          </cell>
          <cell r="R17" t="str">
            <v>担当課長　　　　　　</v>
          </cell>
          <cell r="S17">
            <v>730441</v>
          </cell>
          <cell r="T17" t="str">
            <v>安達　敏夫　　　　　</v>
          </cell>
          <cell r="U17" t="str">
            <v>統括部長　　　　　　</v>
          </cell>
          <cell r="V17">
            <v>40</v>
          </cell>
          <cell r="W17" t="str">
            <v xml:space="preserve">営業収入予測の精度向上(1)各月ごと及び期平均で誤差率２％以内を目指す。(2)本社の担当及び支社の誤差率２％以内を達成出来る月の確率を高くする。　　　　　　　　１０日予測→５割以上、２０日予測→６割７分以上                                                                                                                                            </v>
          </cell>
          <cell r="X17" t="str">
            <v>5</v>
          </cell>
          <cell r="Y17" t="str">
            <v xml:space="preserve">本社は、一般の更なる強化をはかり、支店についても、もう一歩踏み込んで、指導し強化をはかつてください。                                                                                                                                                                                                             </v>
          </cell>
          <cell r="Z17" t="str">
            <v>5</v>
          </cell>
          <cell r="AA17">
            <v>30</v>
          </cell>
          <cell r="AB17" t="str">
            <v xml:space="preserve">回収遅延の削減(1)ＪＥＣＣ／リースの調査の強化(2)ＪＥＣＣ／リースの遡求売上による入金遅れの原因分析及び撲滅(3)ＮＴＴ長期３ケ月以上の削減                                                                                                                                                                                       </v>
          </cell>
          <cell r="AC17" t="str">
            <v>4</v>
          </cell>
          <cell r="AD17" t="str">
            <v xml:space="preserve">富士通リースについて、根本から見直し来期中に改善を図ってください。                                                                                                                                                                                                                              </v>
          </cell>
          <cell r="AE17" t="str">
            <v>3</v>
          </cell>
          <cell r="AF17">
            <v>15</v>
          </cell>
          <cell r="AG17" t="str">
            <v xml:space="preserve">財務部レンタル稼働資産システムの廃止に向けて(1)当部でのレンタル稼働資産システムを廃止し、マーケ）業務部へ移管できるよう準備を進める                                                                                                                                                                                            </v>
          </cell>
          <cell r="AH17" t="str">
            <v>4</v>
          </cell>
          <cell r="AI17" t="str">
            <v xml:space="preserve">取り組みはじめて相当経っています。来期は、方向性を具体的にして下さい。                                                                                                                                                                                                                            </v>
          </cell>
          <cell r="AJ17" t="str">
            <v>3</v>
          </cell>
          <cell r="AK17">
            <v>15</v>
          </cell>
          <cell r="AL17" t="str">
            <v xml:space="preserve">ＮＴＴ本社契約売上の契約情報の付与について(1)「新ＮＴＴ営業情報システム」立ち上げに絡め、本社契約売上の契約情報（統一伝票番号、注文番号）の引当モレをなくすシステムを構築する。                                                                                                                                                                     </v>
          </cell>
          <cell r="AM17" t="str">
            <v>4</v>
          </cell>
          <cell r="AN17" t="str">
            <v xml:space="preserve">再度、財務部要件が入っているか確認をされ、進捗状況を把握してください。                                                                                                                                                                                                                            </v>
          </cell>
          <cell r="AO17" t="str">
            <v>4</v>
          </cell>
          <cell r="BT17" t="str">
            <v xml:space="preserve">早期解決に向けとりくんだ。                                                                                                                                                                                                                                                  </v>
          </cell>
          <cell r="BU17" t="str">
            <v>3</v>
          </cell>
          <cell r="BV17" t="str">
            <v xml:space="preserve">                                                                                                                                                                                                                                                               </v>
          </cell>
          <cell r="BX17" t="str">
            <v xml:space="preserve">                                                                                                                                                                                                                                                               </v>
          </cell>
          <cell r="BZ17" t="str">
            <v xml:space="preserve">                                                                                                                                                                                                                                                               </v>
          </cell>
          <cell r="CH17" t="str">
            <v>4</v>
          </cell>
          <cell r="CI17" t="str">
            <v>3</v>
          </cell>
          <cell r="CK17" t="str">
            <v xml:space="preserve">来期は、精度を落とさないで、営業収入予測の効率を図り、リース検収差異問うに取り組む工夫をしてください。                                                                                                                                                                                                            </v>
          </cell>
          <cell r="CL17" t="str">
            <v>Ｂ　</v>
          </cell>
          <cell r="CM17" t="str">
            <v>営業収入予測の目標を達成した事を評価します。来期も更なる精度向上を期待します。</v>
          </cell>
          <cell r="CN17" t="str">
            <v>Ｂ　</v>
          </cell>
          <cell r="CO17" t="str">
            <v>Ｂ　</v>
          </cell>
          <cell r="CP17" t="str">
            <v>A</v>
          </cell>
          <cell r="CQ17">
            <v>2</v>
          </cell>
          <cell r="CR17">
            <v>12</v>
          </cell>
          <cell r="CS17">
            <v>10</v>
          </cell>
        </row>
        <row r="18">
          <cell r="A18">
            <v>870199</v>
          </cell>
          <cell r="B18" t="str">
            <v>松尾　泰志　　　　　</v>
          </cell>
          <cell r="C18">
            <v>12</v>
          </cell>
          <cell r="D18">
            <v>10</v>
          </cell>
          <cell r="E18" t="str">
            <v>本社機構　　　　　　</v>
          </cell>
          <cell r="F18">
            <v>1330</v>
          </cell>
          <cell r="G18">
            <v>170500000</v>
          </cell>
          <cell r="H18" t="str">
            <v>財務部　　　　　　　</v>
          </cell>
          <cell r="I18">
            <v>31</v>
          </cell>
          <cell r="J18" t="str">
            <v>主事補　　　　　</v>
          </cell>
          <cell r="K18" t="str">
            <v>有</v>
          </cell>
          <cell r="L18">
            <v>1998</v>
          </cell>
          <cell r="M18">
            <v>1</v>
          </cell>
          <cell r="N18">
            <v>1</v>
          </cell>
          <cell r="O18">
            <v>3</v>
          </cell>
          <cell r="P18">
            <v>742651</v>
          </cell>
          <cell r="Q18" t="str">
            <v>高田　敬二　　　　　</v>
          </cell>
          <cell r="R18" t="str">
            <v>担当課長　　　　　　</v>
          </cell>
          <cell r="S18">
            <v>730441</v>
          </cell>
          <cell r="T18" t="str">
            <v>安達　敏夫　　　　　</v>
          </cell>
          <cell r="U18" t="str">
            <v>統括部長　　　　　　</v>
          </cell>
          <cell r="V18">
            <v>20</v>
          </cell>
          <cell r="W18" t="str">
            <v xml:space="preserve">新債権管理システム（ＦＩＲＳＴ）の意義／概要を理解するとともに、財務部門の業務概略を把握する                                                                                                                                                                                                                 </v>
          </cell>
          <cell r="X18" t="str">
            <v>3</v>
          </cell>
          <cell r="Y18" t="str">
            <v xml:space="preserve">引続き業務理解を進めて下さい。                                                                                                                                                                                                                                                </v>
          </cell>
          <cell r="Z18" t="str">
            <v>3</v>
          </cell>
          <cell r="AA18">
            <v>30</v>
          </cell>
          <cell r="AB18" t="str">
            <v xml:space="preserve">新債権管理システム（ＦＩＲＳＴ）の根幹となるバッチプログラムの設計に関する処理概要の要件提示を行う。                                                                                                                                                                                                             </v>
          </cell>
          <cell r="AC18" t="str">
            <v>5</v>
          </cell>
          <cell r="AD18" t="str">
            <v xml:space="preserve">意見の提案までできなかったことは残念です。引続き理解を進めて下さい。                                                                                                                                                                                                                             </v>
          </cell>
          <cell r="AE18" t="str">
            <v>3</v>
          </cell>
          <cell r="AF18">
            <v>40</v>
          </cell>
          <cell r="AG18" t="str">
            <v xml:space="preserve">下期からのＦＩＲＳＴの検証テストスケジュ－ルを作成する。既存の業務も含めたスケジュ－ル作成を行い、効率的に業務が運ぶように、そして予定どおりのサ－ビス開始（１月１８日）となるように配慮する。                                                                                                                                                      </v>
          </cell>
          <cell r="AH18" t="str">
            <v>4</v>
          </cell>
          <cell r="AI18" t="str">
            <v xml:space="preserve">テスト計画立案は評価します。今後はスケジュール管理を十分に行って下さい。                                                                                                                                                                                                                           </v>
          </cell>
          <cell r="AJ18" t="str">
            <v>4</v>
          </cell>
          <cell r="AK18">
            <v>10</v>
          </cell>
          <cell r="AL18" t="str">
            <v xml:space="preserve">システム班のチ－フとして、課員の取りまとめを行う。                                                                                                                                                                                                                                      </v>
          </cell>
          <cell r="AM18" t="str">
            <v>3</v>
          </cell>
          <cell r="AN18" t="str">
            <v xml:space="preserve">積極的な対応を評価します。                                                                                                                                                                                                                                                  </v>
          </cell>
          <cell r="AO18" t="str">
            <v>4</v>
          </cell>
          <cell r="BT18" t="str">
            <v xml:space="preserve">スケジュール遅延を管理し積極的な参画を評価します。                                                                                                                                                                                                                                      </v>
          </cell>
          <cell r="BU18" t="str">
            <v>4</v>
          </cell>
          <cell r="BV18" t="str">
            <v xml:space="preserve">(事業部常富課長)事業部系業務の期間システムを完成させ、月末締め対応が可能となったこと及び工数削減(▲300H/月)が実現できた貢献度は高い。                                                                                                                                                                                        </v>
          </cell>
          <cell r="BW18" t="str">
            <v>5</v>
          </cell>
          <cell r="BX18" t="str">
            <v xml:space="preserve">(事業部常富課長)分散化システムの導入及びシステム高信頼化に向けて、ユーザー部門の責任者として果たした役割は評価する。                                                                                                                                                                                                    </v>
          </cell>
          <cell r="BY18" t="str">
            <v>4</v>
          </cell>
          <cell r="BZ18" t="str">
            <v xml:space="preserve">                                                                                                                                                                                                                                                               </v>
          </cell>
          <cell r="CH18" t="str">
            <v>4</v>
          </cell>
          <cell r="CI18" t="str">
            <v>5</v>
          </cell>
          <cell r="CJ18" t="str">
            <v>4</v>
          </cell>
          <cell r="CK18" t="str">
            <v xml:space="preserve">新しい業務であり業務内容的には知識の吸収段階であると思われますが、部下指導・プロジェクト管理等は行われており評価出来ます。                                                                                                                                                                                                  </v>
          </cell>
          <cell r="CL18" t="str">
            <v>Ｂ　</v>
          </cell>
          <cell r="CM18" t="str">
            <v>債権管理業務の早期習得を行った上で、FIRSTの遅れの無いようプロジェクト管理を進めて下さい。</v>
          </cell>
          <cell r="CN18" t="str">
            <v>Ｂ　</v>
          </cell>
          <cell r="CO18" t="str">
            <v>Ｂ　</v>
          </cell>
          <cell r="CP18" t="str">
            <v>A</v>
          </cell>
          <cell r="CQ18">
            <v>2</v>
          </cell>
          <cell r="CR18">
            <v>12</v>
          </cell>
          <cell r="CS18">
            <v>10</v>
          </cell>
        </row>
        <row r="19">
          <cell r="A19">
            <v>880044</v>
          </cell>
          <cell r="B19" t="str">
            <v>大八木　博茂　　　　</v>
          </cell>
          <cell r="C19">
            <v>12</v>
          </cell>
          <cell r="D19">
            <v>10</v>
          </cell>
          <cell r="E19" t="str">
            <v>本社機構　　　　　　</v>
          </cell>
          <cell r="F19">
            <v>1330</v>
          </cell>
          <cell r="G19">
            <v>170500000</v>
          </cell>
          <cell r="H19" t="str">
            <v>財務部　　　　　　　</v>
          </cell>
          <cell r="I19">
            <v>31</v>
          </cell>
          <cell r="J19" t="str">
            <v>主事補　　　　　</v>
          </cell>
          <cell r="K19" t="str">
            <v>有</v>
          </cell>
          <cell r="L19">
            <v>1998</v>
          </cell>
          <cell r="M19">
            <v>1</v>
          </cell>
          <cell r="N19">
            <v>1</v>
          </cell>
          <cell r="O19">
            <v>3</v>
          </cell>
          <cell r="P19">
            <v>752484</v>
          </cell>
          <cell r="Q19" t="str">
            <v>石川　欽也　　　　　</v>
          </cell>
          <cell r="R19" t="str">
            <v>担当課長　　　　　　</v>
          </cell>
          <cell r="S19">
            <v>730441</v>
          </cell>
          <cell r="T19" t="str">
            <v>安達　敏夫　　　　　</v>
          </cell>
          <cell r="U19" t="str">
            <v>統括部長　　　　　　</v>
          </cell>
          <cell r="V19">
            <v>40</v>
          </cell>
          <cell r="W19" t="str">
            <v xml:space="preserve">回収遅延管理強化。(1)回収遅延額の削減月平均360百万円(年間平均340百万円前年度比10%減)(2)検収遅延額の削減月平均120百万円(+FSAS50百万円前年度比10%減)(3)6か月以上の回収遅延期末月0件                                                                                                                                                    </v>
          </cell>
          <cell r="X19" t="str">
            <v>4</v>
          </cell>
          <cell r="Y19" t="str">
            <v xml:space="preserve">定例会・ﾋｱﾘﾝｸﾞを積極的に実施し回収遅延目標(特に長期大幅減)を概ね達成したことを評価します。FSAS問題に上期は時間を取られましたが下期前半に解消願います。下期は、年間目標(遅延340・率0.34%・長期0件)が達成できるよう未然防止対策・定例会・ﾋｱﾘﾝｸﾞを推進して下さい。                                                                                                                 </v>
          </cell>
          <cell r="Z19" t="str">
            <v>4</v>
          </cell>
          <cell r="AA19">
            <v>30</v>
          </cell>
          <cell r="AB19" t="str">
            <v xml:space="preserve">事務処理効率化(1)ディーラーＥＤＩプロジェクトへの参画　（2)新債権管理システム(ＦＩＲＳＴ）への参画                                                                                                                                                                                                           </v>
          </cell>
          <cell r="AC19" t="str">
            <v>4</v>
          </cell>
          <cell r="AD19" t="str">
            <v xml:space="preserve">請求/回収分化会に積極的参加し情報提供ﾌｫｰﾏｯﾄが完成した事を大いに評価。下期は、富士通財務のＥＤＩ方針をﾃﾞｨｰﾗに個別説明し、計画が遅延しないよう対応願います。                                                                                                                                                                            </v>
          </cell>
          <cell r="AE19" t="str">
            <v>4</v>
          </cell>
          <cell r="AF19">
            <v>20</v>
          </cell>
          <cell r="AG19" t="str">
            <v xml:space="preserve">営業収入予測精度向上：誤差２０％以内　(1)10日予測的中50%以上(2)20日予測67%以上                                                                                                                                                                                                                </v>
          </cell>
          <cell r="AH19" t="str">
            <v>4</v>
          </cell>
          <cell r="AI19" t="str">
            <v xml:space="preserve">上記の通り目標を達成した事を評価します。下期も引続き事前入金確認を実施し、更なる精度を向上し目標を達成願います。                                                                                                                                                                                                       </v>
          </cell>
          <cell r="AJ19" t="str">
            <v>4</v>
          </cell>
          <cell r="AK19">
            <v>10</v>
          </cell>
          <cell r="AL19" t="str">
            <v xml:space="preserve">継続的残高管理(1)〇×毎月チェック(2)仮勘定チェック                                                                                                                                                                                                                                   </v>
          </cell>
          <cell r="AM19" t="str">
            <v>3</v>
          </cell>
          <cell r="AN19" t="str">
            <v xml:space="preserve">上記の通り評価します。下期も引続き推進願います。                                                                                                                                                                                                                                       </v>
          </cell>
          <cell r="AO19" t="str">
            <v>3</v>
          </cell>
          <cell r="BT19" t="str">
            <v xml:space="preserve">左記のとおり評価します。                                                                                                                                                                                                                                                   </v>
          </cell>
          <cell r="BU19" t="str">
            <v>3</v>
          </cell>
          <cell r="BV19" t="str">
            <v xml:space="preserve">                                                                                                                                                                                                                                                               </v>
          </cell>
          <cell r="BX19" t="str">
            <v xml:space="preserve">                                                                                                                                                                                                                                                               </v>
          </cell>
          <cell r="BZ19" t="str">
            <v xml:space="preserve">                                                                                                                                                                                                                                                               </v>
          </cell>
          <cell r="CB19" t="str">
            <v>ディーラーの財務状況が判断できるよう自己啓発に努め、経理・財務の知識を深めたい。</v>
          </cell>
          <cell r="CC19" t="str">
            <v>3</v>
          </cell>
          <cell r="CH19" t="str">
            <v>4</v>
          </cell>
          <cell r="CI19" t="str">
            <v>3</v>
          </cell>
          <cell r="CJ19" t="str">
            <v>4</v>
          </cell>
          <cell r="CK19" t="str">
            <v xml:space="preserve">回収遅延は概ね目標を達成(特に遅延率・長期減)・営業収入予測は目標達成。下期も営業ﾋｱﾘﾝｸﾞ・定例会を行い遅延年間目標(340百万円・0.34%・長期0件)をｸﾘｱできるよう努めて下さい。ﾃﾞｨｰﾗEDIは、関連部門と連携し請求情報提供ﾌｫｰﾏｯﾄを完成した事を評価。下期はﾃﾞｨｰﾗに個別説明を実施し計画が遅れないよう対応願います。                                                                                       </v>
          </cell>
          <cell r="CL19" t="str">
            <v>Ｂ　</v>
          </cell>
          <cell r="CM19" t="str">
            <v>回収遅延削減・ディーラEDI等に積極的に取り組んだ事を評価します。来期も部下とのｺﾐｭﾆｹｰｼｮﾝよく一緒に業務改善・遅延削減に取り組み、債権管理の強化を期待します。</v>
          </cell>
          <cell r="CN19" t="str">
            <v>Ｂ　</v>
          </cell>
          <cell r="CO19" t="str">
            <v>Ｂ　</v>
          </cell>
          <cell r="CP19" t="str">
            <v>A</v>
          </cell>
          <cell r="CQ19">
            <v>2</v>
          </cell>
          <cell r="CR19">
            <v>12</v>
          </cell>
          <cell r="CS19">
            <v>10</v>
          </cell>
        </row>
        <row r="20">
          <cell r="A20">
            <v>900229</v>
          </cell>
          <cell r="B20" t="str">
            <v>平澤　岳仁　　　　　</v>
          </cell>
          <cell r="C20">
            <v>12</v>
          </cell>
          <cell r="D20">
            <v>10</v>
          </cell>
          <cell r="E20" t="str">
            <v>本社機構　　　　　　</v>
          </cell>
          <cell r="F20">
            <v>10</v>
          </cell>
          <cell r="G20">
            <v>180500020</v>
          </cell>
          <cell r="H20" t="str">
            <v>経理）会計　　　　　</v>
          </cell>
          <cell r="I20">
            <v>31</v>
          </cell>
          <cell r="J20" t="str">
            <v>主事補　　　　　</v>
          </cell>
          <cell r="K20" t="str">
            <v>有</v>
          </cell>
          <cell r="L20">
            <v>1998</v>
          </cell>
          <cell r="M20">
            <v>1</v>
          </cell>
          <cell r="N20">
            <v>1</v>
          </cell>
          <cell r="O20">
            <v>3</v>
          </cell>
          <cell r="P20">
            <v>780030</v>
          </cell>
          <cell r="Q20" t="str">
            <v>小林　稔　　　　　　</v>
          </cell>
          <cell r="R20" t="str">
            <v>課長　　　　　　　　</v>
          </cell>
          <cell r="S20">
            <v>760011</v>
          </cell>
          <cell r="T20" t="str">
            <v>加藤　和彦　　　　　</v>
          </cell>
          <cell r="U20" t="str">
            <v>統括部長　　　　　　</v>
          </cell>
          <cell r="V20">
            <v>70</v>
          </cell>
          <cell r="W20" t="str">
            <v xml:space="preserve">SEA-ME-WE3ﾌﾟﾛｼﾞｪｸﾄの現地での作業が開始される。これに伴い、現地で課税問題が発生する韓国、中国、豪州について申告方法の概要は確認済であるので、作成資料の内容等の実務的な側面を詰めて行くと同時に登記等、事前に必要な作業を完了させる。現地の税制を遵守し、ペナライズされないことを前提として作業を進める。                                            </v>
          </cell>
          <cell r="X20" t="str">
            <v>4</v>
          </cell>
          <cell r="Y20" t="str">
            <v xml:space="preserve">韓国では現地会計士に当社の考え方を理解させた上で韓国の税法上の問題を解決してくれた。今度は中国での登記を完了させるべく頑張って下さい。残された時間は僅かです。                                                                                                                                                                                </v>
          </cell>
          <cell r="Z20" t="str">
            <v>4</v>
          </cell>
          <cell r="AA20">
            <v>20</v>
          </cell>
          <cell r="AB20" t="str">
            <v xml:space="preserve">FOGﾌﾟﾛｼﾞｪｸﾄは既に申告事務が進行中であるが会計士の意向により申告納期限が延長されており実際の申告は上期前半となる。期限までに申告を行なうことはもとより現地会計士の監査への対応が必要となる。(追加資料の請求等)現在出せる限りの資料は提出しているが現地での税務調査が開始されればその対応も必要となるであろう。                                       </v>
          </cell>
          <cell r="AC20" t="str">
            <v>4</v>
          </cell>
          <cell r="AD20" t="str">
            <v xml:space="preserve">下請業者の問題も着実にフォロー願います。                                                                                                                                                                                                                                           </v>
          </cell>
          <cell r="AE20" t="str">
            <v>3</v>
          </cell>
          <cell r="AF20">
            <v>10</v>
          </cell>
          <cell r="AG20" t="str">
            <v xml:space="preserve">世界各国において付加価値税の創設が相次ぎ課税を受けるケースが多発している。また、デバイスの預託品取引のように取引方法の変化から問題が生じるケースも見られる。各々の問題を整理し外国付加価値税への対処方法を制度化する。                                                                                                                              </v>
          </cell>
          <cell r="AH20" t="str">
            <v>3</v>
          </cell>
          <cell r="AI20" t="str">
            <v xml:space="preserve">懸案となっていたシンガポールについて方向性が明確となったことは評価できる。今後は実行面で実態うぃ即した方法を検討して下さい。                                                                                                                                                                                                 </v>
          </cell>
          <cell r="AJ20" t="str">
            <v>3</v>
          </cell>
          <cell r="BT20" t="str">
            <v xml:space="preserve">今後も作成資料の見直しを行って下さい。                                                                                                                                                                                                                                            </v>
          </cell>
          <cell r="BU20" t="str">
            <v>3</v>
          </cell>
          <cell r="BV20" t="str">
            <v xml:space="preserve">                                                                                                                                                                                                                                                               </v>
          </cell>
          <cell r="BX20" t="str">
            <v xml:space="preserve">                                                                                                                                                                                                                                                               </v>
          </cell>
          <cell r="BZ20" t="str">
            <v xml:space="preserve">                                                                                                                                                                                                                                                               </v>
          </cell>
          <cell r="CB20" t="str">
            <v>英語は業務上必要であるので個人的にもその習得に努める。</v>
          </cell>
          <cell r="CC20" t="str">
            <v>4</v>
          </cell>
          <cell r="CH20" t="str">
            <v>3</v>
          </cell>
          <cell r="CI20" t="str">
            <v>3</v>
          </cell>
          <cell r="CK20" t="str">
            <v xml:space="preserve">韓国でのPE問題の目処がたったことは評価できます。今後はFOGを含め今までの貴重な経験をﾏﾆｭｱﾙ化して下さい。                                                                                                                                                                                                       </v>
          </cell>
          <cell r="CL20" t="str">
            <v>Ｂ　</v>
          </cell>
          <cell r="CM20" t="str">
            <v>PE課税問題は毎年発生する問題で一つ一つ地道に積み上げていく必要があります是非事前と事後の対応マニュアルを作成して下さい。</v>
          </cell>
          <cell r="CN20" t="str">
            <v>Ｂ　</v>
          </cell>
          <cell r="CO20" t="str">
            <v>Ｂ　</v>
          </cell>
          <cell r="CP20" t="str">
            <v>A</v>
          </cell>
          <cell r="CQ20">
            <v>2</v>
          </cell>
          <cell r="CR20">
            <v>12</v>
          </cell>
          <cell r="CS20">
            <v>10</v>
          </cell>
        </row>
        <row r="21">
          <cell r="A21">
            <v>890265</v>
          </cell>
          <cell r="B21" t="str">
            <v>諸橋　達也　　　　　</v>
          </cell>
          <cell r="C21">
            <v>12</v>
          </cell>
          <cell r="D21">
            <v>10</v>
          </cell>
          <cell r="E21" t="str">
            <v>本社機構　　　　　　</v>
          </cell>
          <cell r="F21">
            <v>164</v>
          </cell>
          <cell r="G21">
            <v>180500040</v>
          </cell>
          <cell r="H21" t="str">
            <v>経理）主計　　　　　</v>
          </cell>
          <cell r="I21">
            <v>31</v>
          </cell>
          <cell r="J21" t="str">
            <v>主事補　　　　　</v>
          </cell>
          <cell r="K21" t="str">
            <v>有</v>
          </cell>
          <cell r="L21">
            <v>1998</v>
          </cell>
          <cell r="M21">
            <v>1</v>
          </cell>
          <cell r="N21">
            <v>2</v>
          </cell>
          <cell r="O21">
            <v>3</v>
          </cell>
          <cell r="P21">
            <v>830201</v>
          </cell>
          <cell r="Q21" t="str">
            <v>吉田　直樹　　　　　</v>
          </cell>
          <cell r="R21" t="str">
            <v>担当課長　　　　　　</v>
          </cell>
          <cell r="S21">
            <v>760011</v>
          </cell>
          <cell r="T21" t="str">
            <v>加藤　和彦　　　　　</v>
          </cell>
          <cell r="U21" t="str">
            <v>統括部長　　　　　　</v>
          </cell>
          <cell r="V21">
            <v>60</v>
          </cell>
          <cell r="W21" t="str">
            <v xml:space="preserve">会津若松工場の決算月末締め対応(関連部門を含めた問題点洗い出しとその改善)・仕掛品棚卸データの精度アップ(月次から週単位でのチェック促進を全ﾗｲﾝにｱﾅｳﾝｽ)・貯蔵品倉庫についてのシステム立ち上げの促進(新システムへの移行を早めさせる)・関係会社請求(通勤バス)請求額定額化による事務手番短縮                                                              </v>
          </cell>
          <cell r="X21" t="str">
            <v>4</v>
          </cell>
          <cell r="Y21" t="str">
            <v xml:space="preserve">工場ＷＧを組織し、各部門の問題／課題を洗い出し、特に部材倉庫を中心とした棚卸資産データの精度向上をＷＧリーダーとして推進。                                                                                                                                                                                                  </v>
          </cell>
          <cell r="Z21" t="str">
            <v>4</v>
          </cell>
          <cell r="AA21">
            <v>10</v>
          </cell>
          <cell r="AB21" t="str">
            <v xml:space="preserve">経理新システムJust開設準備・関連部門用システム処理状況確認画面のホームページ操作マニュアルの作成。・データエラーの際のメッセージの作成と関連部門でのエラー対応表を作成し、各部門にアナウンスする。                                                                                                                                                  </v>
          </cell>
          <cell r="AC21" t="str">
            <v>3</v>
          </cell>
          <cell r="AD21" t="str">
            <v xml:space="preserve">今後もよろしくサポート願います。                                                                                                                                                                                                                                               </v>
          </cell>
          <cell r="AE21" t="str">
            <v>3</v>
          </cell>
          <cell r="AF21">
            <v>10</v>
          </cell>
          <cell r="AG21" t="str">
            <v xml:space="preserve">経理EUC連携環境とAccess版SUMMIT-JS定型帳票の展開・定型帳票出力システムのテストと改善(入力画面の変更、操作ﾎﾞﾀﾝのﾚｲｱｳﾄ変更等)・EUC連携運用マニュアルの作成。(連携方法、Accessでのｱﾌﾟﾘｹｰｼｮﾝの作成方法等)・各事業所への展開(インストール手順、動作確認テスト方法の設定)                                                                                 </v>
          </cell>
          <cell r="AH21" t="str">
            <v>3</v>
          </cell>
          <cell r="AI21" t="str">
            <v xml:space="preserve">ユーザの立場からより有効な創意工夫を今度、検討願います。                                                                                                                                                                                                                                   </v>
          </cell>
          <cell r="AJ21" t="str">
            <v>3</v>
          </cell>
          <cell r="AK21">
            <v>20</v>
          </cell>
          <cell r="AL21" t="str">
            <v xml:space="preserve">会津工場製造ラインの閉鎖にともなう経理対応、工場へのアナウンス。・棚卸資産処理確認(スクラップ処理、仕掛品整理の取り決め)・閉鎖後の原動費等の割り振り費用の再設定。・閉鎖後の後処理費用の事務処理取り決め(発注製番・負担元の確認他)                                                                                                                  </v>
          </cell>
          <cell r="AM21" t="str">
            <v>4</v>
          </cell>
          <cell r="AN21" t="str">
            <v xml:space="preserve">ＰＪチームの一員として資産処理方法等、的確に指導し、製造ラインの６月度閉鎖に貢献。ランニングコストも工夫をこらし、費用を適正に把握し、特損処理を実施。                                                                                                                                                                                    </v>
          </cell>
          <cell r="AO21" t="str">
            <v>4</v>
          </cell>
          <cell r="BT21" t="str">
            <v xml:space="preserve">                                                                                                                                                                                                                                                               </v>
          </cell>
          <cell r="BV21" t="str">
            <v xml:space="preserve">                                                                                                                                                                                                                                                               </v>
          </cell>
          <cell r="BX21" t="str">
            <v xml:space="preserve">                                                                                                                                                                                                                                                               </v>
          </cell>
          <cell r="BZ21" t="str">
            <v xml:space="preserve">                                                                                                                                                                                                                                                               </v>
          </cell>
          <cell r="CB21" t="str">
            <v>ｱﾌﾟﾘｹｰｼｮﾝｿﾌﾄMicrosoftAccessの習得</v>
          </cell>
          <cell r="CK21" t="str">
            <v xml:space="preserve">全社をあげたプロジェクト遂行の中で、他部門との協調／協働のための合意形成プロセスの重要性を再認識し、今後の課題として取り組んでいただきたい。                                                                                                                                                                                         </v>
          </cell>
          <cell r="CL21" t="str">
            <v>Ｂ　</v>
          </cell>
          <cell r="CM21" t="str">
            <v>途中からSSGで月末締め展開サポートを実施できた点は大いに助かりました。SSGに途中から参画し展開サポートを地道に実施できた点は評価</v>
          </cell>
          <cell r="CN21" t="str">
            <v>Ｂ　</v>
          </cell>
          <cell r="CO21" t="str">
            <v>Ｂ　</v>
          </cell>
          <cell r="CP21" t="str">
            <v>B</v>
          </cell>
          <cell r="CQ21">
            <v>2</v>
          </cell>
          <cell r="CR21">
            <v>12</v>
          </cell>
          <cell r="CS21">
            <v>10</v>
          </cell>
        </row>
        <row r="22">
          <cell r="A22">
            <v>840121</v>
          </cell>
          <cell r="B22" t="str">
            <v>関　誠治　　　　　　</v>
          </cell>
          <cell r="C22">
            <v>12</v>
          </cell>
          <cell r="D22">
            <v>10</v>
          </cell>
          <cell r="E22" t="str">
            <v>本社機構　　　　　　</v>
          </cell>
          <cell r="F22">
            <v>102</v>
          </cell>
          <cell r="G22">
            <v>200500000</v>
          </cell>
          <cell r="H22" t="str">
            <v>関連事業部　　　　　</v>
          </cell>
          <cell r="I22">
            <v>31</v>
          </cell>
          <cell r="J22" t="str">
            <v>主事補　　　　　</v>
          </cell>
          <cell r="K22" t="str">
            <v>有</v>
          </cell>
          <cell r="L22">
            <v>1998</v>
          </cell>
          <cell r="M22">
            <v>1</v>
          </cell>
          <cell r="N22">
            <v>1</v>
          </cell>
          <cell r="O22">
            <v>3</v>
          </cell>
          <cell r="P22">
            <v>780027</v>
          </cell>
          <cell r="Q22" t="str">
            <v>小坂　悟　　　　　　</v>
          </cell>
          <cell r="R22" t="str">
            <v>課長　　　　　　　　</v>
          </cell>
          <cell r="S22">
            <v>760011</v>
          </cell>
          <cell r="T22" t="str">
            <v>加藤　和彦　　　　　</v>
          </cell>
          <cell r="U22" t="str">
            <v>統括部長　　　　　　</v>
          </cell>
          <cell r="V22">
            <v>25</v>
          </cell>
          <cell r="W22" t="str">
            <v xml:space="preserve">月次グループ決算情報より、業績の悪化が予想される会社に対して早期支援を行う。・上期予測より対象会社の選定及び損益改善依頼(98/8)・損益改善対策のヒヤリング実施及び予算織り込み(98/9)・予算検討会における会社別説明書の作成                                                                                                                            </v>
          </cell>
          <cell r="X22" t="str">
            <v>3</v>
          </cell>
          <cell r="Y22" t="str">
            <v xml:space="preserve">連結損益改善に向け子会社の改善意欲が高まった。                                                                                                                                                                                                                                        </v>
          </cell>
          <cell r="Z22" t="str">
            <v>3</v>
          </cell>
          <cell r="AA22">
            <v>30</v>
          </cell>
          <cell r="AB22" t="str">
            <v xml:space="preserve">関係会社対応1.上場関連(ﾃﾞﾊﾞｲｽ、FJSC,FSAS)・上場支援(常務会/稟議/関係部門調整)・株式売却益の予算/予測への織り込み2.古河海外開発の解散                                                                                                                                                                                </v>
          </cell>
          <cell r="AC22" t="str">
            <v>3</v>
          </cell>
          <cell r="AD22" t="str">
            <v xml:space="preserve">株式上場は各社の努力に加え、黒子役の関連事業部の支援もあって成し遂げられたと思います。                                                                                                                                                                                                                    </v>
          </cell>
          <cell r="AE22" t="str">
            <v>3</v>
          </cell>
          <cell r="AF22">
            <v>25</v>
          </cell>
          <cell r="AG22" t="str">
            <v xml:space="preserve">商号規定・商標規定（ｼﾝﾎﾞﾙﾏｰｸ）を特許業務部と共同立案・配布し、運用を始める。・商号許諾規定の常務会承認予定(98/7)・各本部向けレポート発信(98/7)・商号規定のFJ-CUG及びﾎ-ﾑﾍﾟｰｼﾞへの掲載・国内子会社向けレポート発信(98/8)及び孫会社の把握・規定の英文化並びに海外子会社向けレポート発信(98/9)                                                          </v>
          </cell>
          <cell r="AH22" t="str">
            <v>3</v>
          </cell>
          <cell r="AI22" t="str">
            <v xml:space="preserve">深川副社長への説明を3回行うなど、商号とシンボルマークの規定は重要な案件である。コーポレイト・ブランドの再構築として秋草社長肝入りのプロジェクトが始動しようとしています。                                                                                                                                                                          </v>
          </cell>
          <cell r="AJ22" t="str">
            <v>3</v>
          </cell>
          <cell r="AK22">
            <v>20</v>
          </cell>
          <cell r="AL22" t="str">
            <v xml:space="preserve">ｸﾞﾙｰﾌﾟ決算の日程短縮に伴う、国内子会社の決算業務のスピードアップと決算分析の精度向上・上期予測予算比を重視したFORMATへの変更・新FORMATの納期厳守及び早期ファイリング化の徹底                                                                                                                                                                </v>
          </cell>
          <cell r="AM22" t="str">
            <v>3</v>
          </cell>
          <cell r="AN22" t="str">
            <v xml:space="preserve">小さな改善の積み重ねでもって、決算日程短縮やデータべース化(フォーマット統一)ができます。改善努力を評価したい。                                                                                                                                                                                                       </v>
          </cell>
          <cell r="AO22" t="str">
            <v>3</v>
          </cell>
          <cell r="BT22" t="str">
            <v xml:space="preserve">                                                                                                                                                                                                                                                               </v>
          </cell>
          <cell r="BV22" t="str">
            <v xml:space="preserve">                                                                                                                                                                                                                                                               </v>
          </cell>
          <cell r="BX22" t="str">
            <v xml:space="preserve">                                                                                                                                                                                                                                                               </v>
          </cell>
          <cell r="BZ22" t="str">
            <v xml:space="preserve">                                                                                                                                                                                                                                                               </v>
          </cell>
          <cell r="CB22" t="str">
            <v>上場関連事務手続きの習得</v>
          </cell>
          <cell r="CC22" t="str">
            <v>3</v>
          </cell>
          <cell r="CH22" t="str">
            <v>3</v>
          </cell>
          <cell r="CI22" t="str">
            <v>3</v>
          </cell>
          <cell r="CJ22" t="str">
            <v>3</v>
          </cell>
          <cell r="CK22" t="str">
            <v xml:space="preserve">関連事業部へ配転となって2年、部員2名という陣容の中で国内子会社をどこまでサポートすれば良いのかというジレンマがあると思いますが、今までの枠組みを越えたものを出してもらいたい。                                                                                                                                                                       </v>
          </cell>
          <cell r="CL22" t="str">
            <v>Ｂ　</v>
          </cell>
          <cell r="CM22" t="str">
            <v>商号商標問題に対しての基準作りは評価</v>
          </cell>
          <cell r="CN22" t="str">
            <v>Ｂ　</v>
          </cell>
          <cell r="CO22" t="str">
            <v>Ｂ　</v>
          </cell>
          <cell r="CP22" t="str">
            <v>B</v>
          </cell>
          <cell r="CQ22">
            <v>2</v>
          </cell>
          <cell r="CR22">
            <v>12</v>
          </cell>
          <cell r="CS22">
            <v>10</v>
          </cell>
        </row>
        <row r="23">
          <cell r="A23">
            <v>880213</v>
          </cell>
          <cell r="B23" t="str">
            <v>福本　健太郎　　　　</v>
          </cell>
          <cell r="C23">
            <v>12</v>
          </cell>
          <cell r="D23">
            <v>898</v>
          </cell>
          <cell r="E23" t="str">
            <v>キャピタル　　　　　</v>
          </cell>
          <cell r="F23">
            <v>6120</v>
          </cell>
          <cell r="G23">
            <v>9420000000</v>
          </cell>
          <cell r="H23" t="str">
            <v>富士通キャピタル　　</v>
          </cell>
          <cell r="I23">
            <v>31</v>
          </cell>
          <cell r="J23" t="str">
            <v>主事補　　　　　</v>
          </cell>
          <cell r="K23" t="str">
            <v>有</v>
          </cell>
          <cell r="L23">
            <v>1998</v>
          </cell>
          <cell r="M23">
            <v>1</v>
          </cell>
          <cell r="N23">
            <v>1</v>
          </cell>
          <cell r="O23">
            <v>3</v>
          </cell>
          <cell r="P23">
            <v>730441</v>
          </cell>
          <cell r="Q23" t="str">
            <v>安達　敏夫　　　　　</v>
          </cell>
          <cell r="R23" t="str">
            <v>統括部長　　　　　　</v>
          </cell>
          <cell r="S23">
            <v>730441</v>
          </cell>
          <cell r="T23" t="str">
            <v>安達　敏夫　　　　　</v>
          </cell>
          <cell r="U23" t="str">
            <v>統括部長　　　　　　</v>
          </cell>
          <cell r="V23">
            <v>30</v>
          </cell>
          <cell r="W23" t="str">
            <v xml:space="preserve">出資法改正に伴う資本市場からの資金調達の検討｡                                                                                                                                                                                                                                        </v>
          </cell>
          <cell r="X23" t="str">
            <v>5</v>
          </cell>
          <cell r="Y23" t="str">
            <v xml:space="preserve">上記の通り。                                                                                                                                                                                                                                                         </v>
          </cell>
          <cell r="Z23" t="str">
            <v>3</v>
          </cell>
          <cell r="AA23">
            <v>25</v>
          </cell>
          <cell r="AB23" t="str">
            <v xml:space="preserve">債権流動化対象会社・規模拡大による期末必要資金確保｡                                                                                                                                                                                                                                     </v>
          </cell>
          <cell r="AC23" t="str">
            <v>4</v>
          </cell>
          <cell r="AD23" t="str">
            <v xml:space="preserve">上記の通り評価します。下期も継続推進を。                                                                                                                                                                                                                                           </v>
          </cell>
          <cell r="AE23" t="str">
            <v>4</v>
          </cell>
          <cell r="AF23">
            <v>20</v>
          </cell>
          <cell r="AG23" t="str">
            <v xml:space="preserve">短期借入金ベース部分積増。コミットメントライン導入検討。                                                                                                                                                                                                                                   </v>
          </cell>
          <cell r="AH23" t="str">
            <v>4</v>
          </cell>
          <cell r="AI23" t="str">
            <v xml:space="preserve">上記の通り。                                                                                                                                                                                                                                                         </v>
          </cell>
          <cell r="AJ23" t="str">
            <v>3</v>
          </cell>
          <cell r="AK23">
            <v>10</v>
          </cell>
          <cell r="AL23" t="str">
            <v xml:space="preserve">借入残高上位製造会社の固定長期適合率向上検討｡                                                                                                                                                                                                                                        </v>
          </cell>
          <cell r="AM23" t="str">
            <v>3</v>
          </cell>
          <cell r="AN23" t="str">
            <v xml:space="preserve">上記の通り。下期も継続推進を。                                                                                                                                                                                                                                                </v>
          </cell>
          <cell r="AO23" t="str">
            <v>3</v>
          </cell>
          <cell r="AP23">
            <v>10</v>
          </cell>
          <cell r="AQ23" t="str">
            <v xml:space="preserve">債権保全のためのｸﾞﾙｰﾌﾟ会社･取引先間ﾌｧｸﾀﾘﾝｸﾞ、ﾈｯﾃｨﾝｸﾞの検討｡                                                                                                                                                                                                                      </v>
          </cell>
          <cell r="AR23" t="str">
            <v>3</v>
          </cell>
          <cell r="AS23" t="str">
            <v xml:space="preserve">上記の通り。                                                                                                                                                                                                                                                         </v>
          </cell>
          <cell r="AT23" t="str">
            <v>2</v>
          </cell>
          <cell r="AU23">
            <v>5</v>
          </cell>
          <cell r="AV23" t="str">
            <v xml:space="preserve">ﾌｧｸﾀﾘﾝｸﾞ取引対象会社拡大に伴い、対象会社を起点としたｸﾞﾙｰﾌﾟ会社間のﾏﾙﾁ･ﾈｯﾃｨﾝｸﾞを検討する。                                                                                                                                                                                                      </v>
          </cell>
          <cell r="AW23" t="str">
            <v>3</v>
          </cell>
          <cell r="AX23" t="str">
            <v xml:space="preserve">上記の通り。                                                                                                                                                                                                                                                         </v>
          </cell>
          <cell r="AY23" t="str">
            <v>3</v>
          </cell>
          <cell r="BT23" t="str">
            <v xml:space="preserve">左記の通り。                                                                                                                                                                                                                                                         </v>
          </cell>
          <cell r="BU23" t="str">
            <v>4</v>
          </cell>
          <cell r="BV23" t="str">
            <v xml:space="preserve">                                                                                                                                                                                                                                                               </v>
          </cell>
          <cell r="BX23" t="str">
            <v xml:space="preserve">                                                                                                                                                                                                                                                               </v>
          </cell>
          <cell r="BZ23" t="str">
            <v xml:space="preserve">                                                                                                                                                                                                                                                               </v>
          </cell>
          <cell r="CB23" t="str">
            <v>改正出資法等、当社資金調達関係法令の知識習得。</v>
          </cell>
          <cell r="CC23" t="str">
            <v>3</v>
          </cell>
          <cell r="CD23" t="str">
            <v>関係会社の借入内容の適非判断のためのＡＬＭ知識習得。</v>
          </cell>
          <cell r="CE23" t="str">
            <v>3</v>
          </cell>
          <cell r="CH23" t="str">
            <v>4</v>
          </cell>
          <cell r="CJ23" t="str">
            <v>3</v>
          </cell>
          <cell r="CK23" t="str">
            <v xml:space="preserve">左記の通り評価します。下期は、外部環境の変化に対応できるようレベルアップを期待します。                                                                                                                                                                                                                    </v>
          </cell>
          <cell r="CL23" t="str">
            <v>Ｂ　</v>
          </cell>
          <cell r="CN23" t="str">
            <v>　　</v>
          </cell>
          <cell r="CO23" t="str">
            <v>Ｂ　</v>
          </cell>
          <cell r="CP23" t="str">
            <v>A</v>
          </cell>
          <cell r="CQ23">
            <v>2</v>
          </cell>
          <cell r="CR23">
            <v>12</v>
          </cell>
          <cell r="CS23">
            <v>1220</v>
          </cell>
        </row>
        <row r="24">
          <cell r="A24">
            <v>720008</v>
          </cell>
          <cell r="B24" t="str">
            <v>阿部　勇　　　　　　</v>
          </cell>
          <cell r="C24">
            <v>12</v>
          </cell>
          <cell r="D24">
            <v>874</v>
          </cell>
          <cell r="E24" t="str">
            <v>ＦＩＭＡＴ　　　　　</v>
          </cell>
          <cell r="F24">
            <v>8910</v>
          </cell>
          <cell r="G24">
            <v>9510102000</v>
          </cell>
          <cell r="H24" t="str">
            <v>経営）教育部　　　　</v>
          </cell>
          <cell r="I24">
            <v>41</v>
          </cell>
          <cell r="J24" t="str">
            <v>主事　　　　　　</v>
          </cell>
          <cell r="K24" t="str">
            <v>無</v>
          </cell>
          <cell r="L24">
            <v>1998</v>
          </cell>
          <cell r="M24">
            <v>1</v>
          </cell>
          <cell r="N24">
            <v>1</v>
          </cell>
          <cell r="O24">
            <v>3</v>
          </cell>
          <cell r="P24">
            <v>710354</v>
          </cell>
          <cell r="Q24" t="str">
            <v>本郷　憲雄　　　　　</v>
          </cell>
          <cell r="R24" t="str">
            <v>部長　　　　　　　　</v>
          </cell>
          <cell r="S24">
            <v>631009</v>
          </cell>
          <cell r="T24" t="str">
            <v>小泉　信　　　　　　</v>
          </cell>
          <cell r="U24" t="str">
            <v>（出向中）　　　　　</v>
          </cell>
          <cell r="V24">
            <v>30</v>
          </cell>
          <cell r="W24" t="str">
            <v xml:space="preserve">出版部門の債権管理業務（含む在庫管理）の経理部門への移管                                                                                                                                                                                                                                   </v>
          </cell>
          <cell r="X24" t="str">
            <v>4</v>
          </cell>
          <cell r="Y24" t="str">
            <v xml:space="preserve">積極的に係わることにより、出版の債権管理等でいくつかの課題が浮彫りになった。対策をたて実行したことは評価できる。合理化の為の新システム導入については、スピードの点で遅れ98年度の導入ができなくなったことは残念である。手作業の正確度をあげざるをえないので工夫をお願いしいたい。                                                                                                                      </v>
          </cell>
          <cell r="Z24" t="str">
            <v>4</v>
          </cell>
          <cell r="AA24">
            <v>20</v>
          </cell>
          <cell r="AB24" t="str">
            <v xml:space="preserve">富士通向け研修価格の見直し                                                                                                                                                                                                                                                  </v>
          </cell>
          <cell r="AC24" t="str">
            <v>4</v>
          </cell>
          <cell r="AD24" t="str">
            <v xml:space="preserve">市場競争原理を導入し、研修の単価をクラス単価から個人単価にきりかえた。ただ、原価をベースにしているが、顧客に納得出来る価格の裏づけについて提案がされていない。研修の価格について、同業他社の調査を経理のサイドから行い、積極的に研修部門にフィードバックして欲しい。                                                                                                                             </v>
          </cell>
          <cell r="AE24" t="str">
            <v>3</v>
          </cell>
          <cell r="AF24">
            <v>15</v>
          </cell>
          <cell r="AG24" t="str">
            <v xml:space="preserve">仕入れ先への支払条件の見直し                                                                                                                                                                                                                                                 </v>
          </cell>
          <cell r="AH24" t="str">
            <v>3</v>
          </cell>
          <cell r="AI24" t="str">
            <v xml:space="preserve">仕入れ先の支払について、積極的に活動してくれた。まだ、例外もあるので当社の支払基準適用に今後も努力して欲しい。                                                                                                                                                                                                        </v>
          </cell>
          <cell r="AJ24" t="str">
            <v>3</v>
          </cell>
          <cell r="AK24">
            <v>10</v>
          </cell>
          <cell r="AL24" t="str">
            <v xml:space="preserve">FIMATのインフラについての再構築                                                                                                                                                                                                                                             </v>
          </cell>
          <cell r="AM24" t="str">
            <v>2</v>
          </cell>
          <cell r="AN24" t="str">
            <v xml:space="preserve">おおがかりな教育環境の整備は出来なかった。受講者や講師が研修しやすい環境を提供する為にも、小さいことでも主体的に行動して欲しい。受け身すぎると思います。                                                                                                                                                                                   </v>
          </cell>
          <cell r="AO24" t="str">
            <v>1</v>
          </cell>
          <cell r="AP24">
            <v>25</v>
          </cell>
          <cell r="AQ24" t="str">
            <v xml:space="preserve">①平成９年度決算並びに月次決算業務②平成９年度税務申告業務③平成１０年度下期予算策定                                                                                                                                                                                                                     </v>
          </cell>
          <cell r="AR24" t="str">
            <v>3</v>
          </cell>
          <cell r="AS24" t="str">
            <v xml:space="preserve">目標達成にむけた取り組みが達成できた。今後は数字から分析し、課題と対策について経理としての積極的な係わりをお願いしたい。                                                                                                                                                                                                   </v>
          </cell>
          <cell r="AT24" t="str">
            <v>4</v>
          </cell>
          <cell r="BT24" t="str">
            <v xml:space="preserve">月次決算時に期の損益予測を毎月出すことにより、問題点の共通認識の土台が出来てきている。精度はもちろんであるが、教育機関としてのステージで対策案を各部門と一緒になって提案できるようにして欲しい。                                                                                                                                          </v>
          </cell>
          <cell r="BU24" t="str">
            <v>3</v>
          </cell>
          <cell r="BV24" t="str">
            <v xml:space="preserve">                                                                                                                                                                                                                                                               </v>
          </cell>
          <cell r="BX24" t="str">
            <v xml:space="preserve">                                                                                                                                                                                                                                                               </v>
          </cell>
          <cell r="BZ24" t="str">
            <v xml:space="preserve">                                                                                                                                                                                                                                                               </v>
          </cell>
          <cell r="CB24" t="str">
            <v>そもそも価格はどのようにきまるのか｡価格決定のメカニズムを調査する。</v>
          </cell>
          <cell r="CC24" t="str">
            <v>3</v>
          </cell>
          <cell r="CD24" t="str">
            <v>決算情報の提供を更に早めるための迅速かつ正確な処理能力をつける｡</v>
          </cell>
          <cell r="CE24" t="str">
            <v>3</v>
          </cell>
          <cell r="CH24" t="str">
            <v>4</v>
          </cell>
          <cell r="CI24" t="str">
            <v>2</v>
          </cell>
          <cell r="CJ24" t="str">
            <v>3</v>
          </cell>
          <cell r="CK24" t="str">
            <v xml:space="preserve">今期は新しいやり方で仕事の取り組みをして頂いた。従来に比較し、積極的に取組んでいただいたので、成果も出てきたと感じている。希望としては、もっと各部門にくらいついて指導的な役割を担うように努力と行動をして頂きたい。                                                                                                                                                     </v>
          </cell>
          <cell r="CL24" t="str">
            <v>Ｂ　</v>
          </cell>
          <cell r="CM24" t="str">
            <v>取締役会に同室しているなど、課長以上に富士通や当社の方針に精通している部分もある筈。そういう信頼に応えるよう自分のテリトリーに篭らず、積極的に各部門をリードしてほしい。</v>
          </cell>
          <cell r="CN24" t="str">
            <v>Ｂ　</v>
          </cell>
          <cell r="CO24" t="str">
            <v>Ｂ　</v>
          </cell>
          <cell r="CP24" t="str">
            <v>B</v>
          </cell>
          <cell r="CQ24">
            <v>2</v>
          </cell>
          <cell r="CR24">
            <v>12</v>
          </cell>
          <cell r="CS24">
            <v>1230</v>
          </cell>
        </row>
        <row r="25">
          <cell r="A25">
            <v>870025</v>
          </cell>
          <cell r="B25" t="str">
            <v>今井　昭宏　　　　　</v>
          </cell>
          <cell r="C25">
            <v>12</v>
          </cell>
          <cell r="D25">
            <v>872</v>
          </cell>
          <cell r="E25" t="str">
            <v>ＦＬＣ　　　　　　　</v>
          </cell>
          <cell r="F25">
            <v>9623</v>
          </cell>
          <cell r="G25">
            <v>9310001010</v>
          </cell>
          <cell r="H25" t="str">
            <v>ＦＬＣ・財務）会計　</v>
          </cell>
          <cell r="I25">
            <v>31</v>
          </cell>
          <cell r="J25" t="str">
            <v>主事補　　　　　</v>
          </cell>
          <cell r="K25" t="str">
            <v>有</v>
          </cell>
          <cell r="L25">
            <v>1998</v>
          </cell>
          <cell r="M25">
            <v>1</v>
          </cell>
          <cell r="N25">
            <v>1</v>
          </cell>
          <cell r="O25">
            <v>3</v>
          </cell>
          <cell r="P25">
            <v>820208</v>
          </cell>
          <cell r="Q25" t="str">
            <v>橋本　充　　　　　　</v>
          </cell>
          <cell r="R25" t="str">
            <v>担当課長　　　　　　</v>
          </cell>
          <cell r="S25">
            <v>750060</v>
          </cell>
          <cell r="T25" t="str">
            <v>長南　公治　　　　　</v>
          </cell>
          <cell r="U25" t="str">
            <v>部長　　　　　　　　</v>
          </cell>
          <cell r="V25">
            <v>40</v>
          </cell>
          <cell r="W25" t="str">
            <v xml:space="preserve">部門費管理体制の強化　・予算作成方法の見直しをはかる。　・外注費についてＦＳ本部内の決裁方法（「外注決定申請書」回議等）を確立し管理強　　化をはかる。また、ＢＳオーダー体系の見直しをする。                                                                                                                                                        </v>
          </cell>
          <cell r="X25" t="str">
            <v>3</v>
          </cell>
          <cell r="Y25" t="str">
            <v xml:space="preserve">外注費管理手法の見直しを通じ、経費の効率的使用に関して、本部サポート技術部門の意識改革に着手した事を評価する。                                                                                                                                                                                                        </v>
          </cell>
          <cell r="Z25" t="str">
            <v>3</v>
          </cell>
          <cell r="AA25">
            <v>30</v>
          </cell>
          <cell r="AB25" t="str">
            <v xml:space="preserve">ＦＳ本部グループ連結損益管理の拡充　・グローバル化に対応したセグメント別損益管理をする。　・未実現利益／資本消去等ができる手法を確立する。　・月次決算で貸借対照表連結の仕組み作りを行う。                                                                                                                                                          </v>
          </cell>
          <cell r="AC25" t="str">
            <v>4</v>
          </cell>
          <cell r="AD25" t="str">
            <v xml:space="preserve">月次連結決算の数値集約にとどまっており、問題点の分析には至っていない。                                                                                                                                                                                                                            </v>
          </cell>
          <cell r="AE25" t="str">
            <v>3</v>
          </cell>
          <cell r="AF25">
            <v>30</v>
          </cell>
          <cell r="AG25" t="str">
            <v xml:space="preserve">月末日締切りへのスムースな移行の推進　・１０月度から月末日締切りを行うにあたって、スムースに移行できるような下地作り　　をする。                                                                                                                                                                                               </v>
          </cell>
          <cell r="AH25" t="str">
            <v>3</v>
          </cell>
          <cell r="AI25" t="str">
            <v xml:space="preserve">月末締めへのスムーズな移行を図るべく、自ら進んで本部内各部門間の意識合わせを行った。                                                                                                                                                                                                                     </v>
          </cell>
          <cell r="AJ25" t="str">
            <v>3</v>
          </cell>
          <cell r="BT25" t="str">
            <v xml:space="preserve">                                                                                                                                                                                                                                                               </v>
          </cell>
          <cell r="BV25" t="str">
            <v xml:space="preserve">                                                                                                                                                                                                                                                               </v>
          </cell>
          <cell r="BX25" t="str">
            <v xml:space="preserve">                                                                                                                                                                                                                                                               </v>
          </cell>
          <cell r="BZ25" t="str">
            <v xml:space="preserve">                                                                                                                                                                                                                                                               </v>
          </cell>
          <cell r="CD25" t="str">
            <v>ビジネスのグローバル化に対応するため、語学力の向上をはかる</v>
          </cell>
          <cell r="CK25" t="str">
            <v xml:space="preserve">各目標に着手した事には、一応の評価をする。今後FS部門で培ったノウハウを活用し、FLCでの活躍を期待する。                                                                                                                                                                                                          </v>
          </cell>
          <cell r="CL25" t="str">
            <v>Ｂ　</v>
          </cell>
          <cell r="CM25" t="str">
            <v>転勤先での今後の活躍を期待する｡</v>
          </cell>
          <cell r="CN25" t="str">
            <v>Ｂ　</v>
          </cell>
          <cell r="CO25" t="str">
            <v>Ｂ　</v>
          </cell>
          <cell r="CP25" t="str">
            <v>B</v>
          </cell>
          <cell r="CQ25">
            <v>2</v>
          </cell>
          <cell r="CR25">
            <v>12</v>
          </cell>
          <cell r="CS25">
            <v>1330</v>
          </cell>
        </row>
        <row r="26">
          <cell r="A26">
            <v>870025</v>
          </cell>
          <cell r="B26" t="str">
            <v>今井　昭宏　　　　　</v>
          </cell>
          <cell r="C26">
            <v>12</v>
          </cell>
          <cell r="D26">
            <v>872</v>
          </cell>
          <cell r="E26" t="str">
            <v>ＦＬＣ　　　　　　　</v>
          </cell>
          <cell r="F26">
            <v>9623</v>
          </cell>
          <cell r="G26">
            <v>9310001010</v>
          </cell>
          <cell r="H26" t="str">
            <v>ＦＬＣ・財務）会計　</v>
          </cell>
          <cell r="I26">
            <v>31</v>
          </cell>
          <cell r="J26" t="str">
            <v>主事補　　　　　</v>
          </cell>
          <cell r="K26" t="str">
            <v>有</v>
          </cell>
          <cell r="L26">
            <v>1998</v>
          </cell>
          <cell r="M26">
            <v>1</v>
          </cell>
          <cell r="N26">
            <v>2</v>
          </cell>
          <cell r="O26">
            <v>3</v>
          </cell>
          <cell r="P26">
            <v>830089</v>
          </cell>
          <cell r="Q26" t="str">
            <v>鈴木　敏夫　　　　　</v>
          </cell>
          <cell r="R26" t="str">
            <v>課長　　　　　　　　</v>
          </cell>
          <cell r="S26">
            <v>64093</v>
          </cell>
          <cell r="T26" t="str">
            <v>本間　良則　　　　　</v>
          </cell>
          <cell r="U26" t="str">
            <v>部長　　　　　　　　</v>
          </cell>
          <cell r="V26">
            <v>45</v>
          </cell>
          <cell r="W26" t="str">
            <v xml:space="preserve">決算業務の効率化　迅速且つ正確な決算業務の遂行、及び一層の効率化推進                                                                                                                                                                                                                             </v>
          </cell>
          <cell r="X26" t="str">
            <v>4</v>
          </cell>
          <cell r="Y26" t="str">
            <v xml:space="preserve">積極的に効率化を推進し効果をあげた。                                                                                                                                                                                                                                             </v>
          </cell>
          <cell r="Z26" t="str">
            <v>4</v>
          </cell>
          <cell r="AA26">
            <v>30</v>
          </cell>
          <cell r="AB26" t="str">
            <v xml:space="preserve">新会計システムの改善　ＯＡシステム改善に伴い、上期中に新会計システムを導入し、下期より稼働                                                                                                                                                                                                                  </v>
          </cell>
          <cell r="AC26" t="str">
            <v>4</v>
          </cell>
          <cell r="AD26" t="str">
            <v xml:space="preserve">上期注にインストールまで完了し、略予定どうりの成果と認められる。                                                                                                                                                                                                                               </v>
          </cell>
          <cell r="AE26" t="str">
            <v>4</v>
          </cell>
          <cell r="AF26">
            <v>25</v>
          </cell>
          <cell r="AG26" t="str">
            <v xml:space="preserve">事務処理の改善　事務処理方法の改善を行う　又、ファームバンキングの導入を検討する                                                                                                                                                                                                                       </v>
          </cell>
          <cell r="AH26" t="str">
            <v>4</v>
          </cell>
          <cell r="AI26" t="str">
            <v xml:space="preserve">フアームバンキングを導入し、支払事務工数削減の効果が認められる。                                                                                                                                                                                                                               </v>
          </cell>
          <cell r="AJ26" t="str">
            <v>3</v>
          </cell>
          <cell r="BT26" t="str">
            <v xml:space="preserve">ボリュームのある仕事を引き継ぎ、略支障なく業務を遂行している。                                                                                                                                                                                                                                </v>
          </cell>
          <cell r="BU26" t="str">
            <v>4</v>
          </cell>
          <cell r="BV26" t="str">
            <v xml:space="preserve">                                                                                                                                                                                                                                                               </v>
          </cell>
          <cell r="BX26" t="str">
            <v xml:space="preserve">                                                                                                                                                                                                                                                               </v>
          </cell>
          <cell r="BZ26" t="str">
            <v xml:space="preserve">                                                                                                                                                                                                                                                               </v>
          </cell>
          <cell r="CB26" t="str">
            <v>リース会社としての経理処理について理解する</v>
          </cell>
          <cell r="CC26" t="str">
            <v>3</v>
          </cell>
          <cell r="CH26" t="str">
            <v>4</v>
          </cell>
          <cell r="CI26" t="str">
            <v>4</v>
          </cell>
          <cell r="CJ26" t="str">
            <v>4</v>
          </cell>
          <cell r="CK26" t="str">
            <v xml:space="preserve">短い期間であるが、円滑に業務を引き継ぎ、正確な決算データの作成を行っている点は評価に値する。今後は会計システムの本稼働に向けてさらに意欲的に活躍して欲しい。                                                                                                                                                                                 </v>
          </cell>
          <cell r="CL26" t="str">
            <v>Ａ　</v>
          </cell>
          <cell r="CM26" t="str">
            <v>転籍間もないが、ﾘｰｽに対して意欲的に取り組んでいる。新会計ｼｽﾃﾑの立ち上げ他、新たな課題に対して下期に期待する。</v>
          </cell>
          <cell r="CN26" t="str">
            <v>Ｂ　</v>
          </cell>
          <cell r="CO26" t="str">
            <v>Ｂ　</v>
          </cell>
          <cell r="CP26" t="str">
            <v>B</v>
          </cell>
          <cell r="CQ26">
            <v>2</v>
          </cell>
          <cell r="CR26">
            <v>12</v>
          </cell>
          <cell r="CS26">
            <v>1330</v>
          </cell>
        </row>
        <row r="27">
          <cell r="A27">
            <v>271293</v>
          </cell>
          <cell r="B27" t="str">
            <v>佐野　邦子　　　　　</v>
          </cell>
          <cell r="C27">
            <v>12</v>
          </cell>
          <cell r="D27">
            <v>10</v>
          </cell>
          <cell r="E27" t="str">
            <v>本社機構　　　　　　</v>
          </cell>
          <cell r="F27">
            <v>1330</v>
          </cell>
          <cell r="G27">
            <v>170500000</v>
          </cell>
          <cell r="H27" t="str">
            <v>財務部　　　　　　　</v>
          </cell>
          <cell r="I27">
            <v>31</v>
          </cell>
          <cell r="J27" t="str">
            <v>主事補　　　　　</v>
          </cell>
          <cell r="K27" t="str">
            <v>無</v>
          </cell>
          <cell r="L27">
            <v>1998</v>
          </cell>
          <cell r="M27">
            <v>1</v>
          </cell>
          <cell r="N27">
            <v>1</v>
          </cell>
          <cell r="O27">
            <v>3</v>
          </cell>
          <cell r="P27">
            <v>721423</v>
          </cell>
          <cell r="Q27" t="str">
            <v>家本　健一　　　　　</v>
          </cell>
          <cell r="R27" t="str">
            <v>担当課長　　　　　　</v>
          </cell>
          <cell r="S27">
            <v>730441</v>
          </cell>
          <cell r="T27" t="str">
            <v>安達　敏夫　　　　　</v>
          </cell>
          <cell r="U27" t="str">
            <v>統括部長　　　　　　</v>
          </cell>
          <cell r="V27">
            <v>40</v>
          </cell>
          <cell r="W27" t="str">
            <v xml:space="preserve">ＮＴＴ回収遅延の管理強化による削減・高額回収遅延及び長期回収遅延をなくす・請求のﾁｪｯｸ体制を検討し、請求モレをなくす                                                                                                                                                                                                    </v>
          </cell>
          <cell r="X27" t="str">
            <v>4</v>
          </cell>
          <cell r="Y27" t="str">
            <v xml:space="preserve">FOCS/DORIS売上ﾃﾞｰﾀを引き込み、EXCELへ落と仕込み、○×管理強化をして、未請求を防ぐ事に努めました。                                                                                                                                                                                                     </v>
          </cell>
          <cell r="Z27" t="str">
            <v>4</v>
          </cell>
          <cell r="AA27">
            <v>40</v>
          </cell>
          <cell r="AB27" t="str">
            <v xml:space="preserve">ＮＴＴ売掛金管理の強化・入金済未売上の原因分析・調査依頼の回答率ｱｯﾌﾟ                                                                                                                                                                                                                           </v>
          </cell>
          <cell r="AC27" t="str">
            <v>4</v>
          </cell>
          <cell r="AD27" t="str">
            <v xml:space="preserve">「新NTT営業情報システムに100%引当に向けて、来期努力してください。                                                                                                                                                                                                                           </v>
          </cell>
          <cell r="AE27" t="str">
            <v>3</v>
          </cell>
          <cell r="AF27">
            <v>20</v>
          </cell>
          <cell r="AG27" t="str">
            <v xml:space="preserve">ＮＴＴ本社契約売上の契約情報の付与について・「新ＮＴＴ営業情報システム」立ち上げに絡め、本社契約売上の契約情報（統一伝票　番号、注文番号）の引当モレをなくすシステムを構築する。                                                                                                                                                                    </v>
          </cell>
          <cell r="AH27" t="str">
            <v>4</v>
          </cell>
          <cell r="AI27" t="str">
            <v xml:space="preserve">来期は、提示した内容を確認のうえ、全点引当できるシステムになるよう、NTT業務ヘ財務要件が折り込んであるか確認願います。                                                                                                                                                                                                   </v>
          </cell>
          <cell r="AJ27" t="str">
            <v>3</v>
          </cell>
          <cell r="BT27" t="str">
            <v xml:space="preserve">                                                                                                                                                                                                                                                               </v>
          </cell>
          <cell r="BV27" t="str">
            <v xml:space="preserve">                                                                                                                                                                                                                                                               </v>
          </cell>
          <cell r="BX27" t="str">
            <v xml:space="preserve">                                                                                                                                                                                                                                                               </v>
          </cell>
          <cell r="BZ27" t="str">
            <v xml:space="preserve">                                                                                                                                                                                                                                                               </v>
          </cell>
          <cell r="CH27" t="str">
            <v>3</v>
          </cell>
          <cell r="CK27" t="str">
            <v xml:space="preserve">請求未発行のチェック等、EXCELを工夫して、回収遅延の防止に努めました。                                                                                                                                                                                                                          </v>
          </cell>
          <cell r="CL27" t="str">
            <v>Ｃ　</v>
          </cell>
          <cell r="CM27" t="str">
            <v>回収遅延削減に積極的に取り組んだ事を評価します。来期も引続き対応を期待します。</v>
          </cell>
          <cell r="CN27" t="str">
            <v>Ｃ　</v>
          </cell>
          <cell r="CO27" t="str">
            <v>Ｃ　</v>
          </cell>
          <cell r="CP27" t="str">
            <v>C</v>
          </cell>
          <cell r="CQ27">
            <v>2</v>
          </cell>
          <cell r="CR27">
            <v>12</v>
          </cell>
          <cell r="CS27">
            <v>10</v>
          </cell>
        </row>
        <row r="28">
          <cell r="A28">
            <v>880108</v>
          </cell>
          <cell r="B28" t="str">
            <v>坂本　裕　　　　　　</v>
          </cell>
          <cell r="C28">
            <v>12</v>
          </cell>
          <cell r="D28">
            <v>10</v>
          </cell>
          <cell r="E28" t="str">
            <v>本社機構　　　　　　</v>
          </cell>
          <cell r="F28">
            <v>29</v>
          </cell>
          <cell r="G28">
            <v>80500000</v>
          </cell>
          <cell r="H28" t="str">
            <v>経営企画室　　　　　</v>
          </cell>
          <cell r="I28">
            <v>31</v>
          </cell>
          <cell r="J28" t="str">
            <v>主事補　　　　　</v>
          </cell>
          <cell r="K28" t="str">
            <v>有</v>
          </cell>
          <cell r="L28">
            <v>1998</v>
          </cell>
          <cell r="M28">
            <v>1</v>
          </cell>
          <cell r="N28">
            <v>1</v>
          </cell>
          <cell r="O28">
            <v>2</v>
          </cell>
          <cell r="P28">
            <v>850027</v>
          </cell>
          <cell r="Q28" t="str">
            <v>石橋　克彦　　　　　</v>
          </cell>
          <cell r="R28" t="str">
            <v>担当課長　　　　　　</v>
          </cell>
          <cell r="S28">
            <v>780074</v>
          </cell>
          <cell r="T28" t="str">
            <v>守谷　高志　　　　　</v>
          </cell>
          <cell r="U28" t="str">
            <v>室長　　　　　　　　</v>
          </cell>
          <cell r="V28">
            <v>40</v>
          </cell>
          <cell r="W28" t="str">
            <v xml:space="preserve">グループマネージメントモデルの作成・持株会社検討・米国市場上場検討・株式交換によるＭ＆Ａの検討                                                                                                                                                                                                                </v>
          </cell>
          <cell r="X28" t="str">
            <v>5</v>
          </cell>
          <cell r="Y28" t="str">
            <v xml:space="preserve">・グループマネジメントモデルの構築は当社の重要な検討テーマであり、今後の経営意思決定に大きな影響を与えます。現状は、未だ調査・検討段階でであり、他社事例も含め検討分析を図り、当社にとってのベストプラクティス・モデルを考えて下さい。                                                                                                                                            </v>
          </cell>
          <cell r="Z28" t="str">
            <v>4</v>
          </cell>
          <cell r="AA28">
            <v>30</v>
          </cell>
          <cell r="AB28" t="str">
            <v xml:space="preserve">経営管理システムの構築（１）Hyperionを使ったシステム構築（２）Spidermanを使った意思決定支援システム作成                                                                                                                                                                                                   </v>
          </cell>
          <cell r="AC28" t="str">
            <v>4</v>
          </cell>
          <cell r="AD28" t="str">
            <v xml:space="preserve">・グループマネジメントの実現に向けた連結管理会計システムの構築では、HYPERION,SPIDERMAN等を適用したオペレートしやすい実務(現場)レベルのアプローチを検討中で、方向性は見出しつつある。関連部門も多く大変ですが今後も継続的な努力を願います。                                                                                                                                </v>
          </cell>
          <cell r="AE28" t="str">
            <v>4</v>
          </cell>
          <cell r="AF28">
            <v>30</v>
          </cell>
          <cell r="AG28" t="str">
            <v xml:space="preserve">Dragonプロジェクト（海外企業への資本参加）                                                                                                                                                                                                                                       </v>
          </cell>
          <cell r="AH28" t="str">
            <v>5</v>
          </cell>
          <cell r="AI28" t="str">
            <v xml:space="preserve">・英国Ｄ社プロジェクトのコア・メンバートしてファイナンシャルな側面から大変尽力している。関連部門との投資に対する認識ギャップもあり大変苦労しているが、努力の甲斐があり漸く方向性が見え始めたので是非、成功させて下さい。                                                                                                                                                   </v>
          </cell>
          <cell r="AJ28" t="str">
            <v>5</v>
          </cell>
          <cell r="BT28" t="str">
            <v xml:space="preserve">                                                                                                                                                                                                                                                               </v>
          </cell>
          <cell r="BV28" t="str">
            <v xml:space="preserve">                                                                                                                                                                                                                                                               </v>
          </cell>
          <cell r="BX28" t="str">
            <v xml:space="preserve">                                                                                                                                                                                                                                                               </v>
          </cell>
          <cell r="BZ28" t="str">
            <v xml:space="preserve">                                                                                                                                                                                                                                                               </v>
          </cell>
          <cell r="CB28" t="str">
            <v>キャシュフロー、EVA等の企業業績評価に関する知識の習得</v>
          </cell>
          <cell r="CC28" t="str">
            <v>4</v>
          </cell>
          <cell r="CH28" t="str">
            <v>5</v>
          </cell>
          <cell r="CI28" t="str">
            <v>4</v>
          </cell>
          <cell r="CJ28" t="str">
            <v>4</v>
          </cell>
          <cell r="CK28" t="str">
            <v xml:space="preserve">・当室への配転早々、英Ｄ社(Dragon)プロジェクトではコア・メンバーとしてファイナンシャルな側面から、充分な役割を果たしている。今後は、本プロジェクト如何に成功裏に完結させられるか、未だ課題も多い(各種関連部門との調整等)がいい経験だと思いますので積極的な尽力を期待しております。                                                                                                                 </v>
          </cell>
          <cell r="CL28" t="str">
            <v>Ａ　</v>
          </cell>
          <cell r="CN28" t="str">
            <v>　　</v>
          </cell>
          <cell r="CO28" t="str">
            <v>　　</v>
          </cell>
          <cell r="CP28" t="str">
            <v>B</v>
          </cell>
          <cell r="CQ28">
            <v>2</v>
          </cell>
          <cell r="CR28">
            <v>12</v>
          </cell>
          <cell r="CS28">
            <v>10</v>
          </cell>
        </row>
        <row r="29">
          <cell r="A29">
            <v>880264</v>
          </cell>
          <cell r="B29" t="str">
            <v>由井　一嘉　　　　　</v>
          </cell>
          <cell r="C29">
            <v>12</v>
          </cell>
          <cell r="D29">
            <v>10</v>
          </cell>
          <cell r="E29" t="str">
            <v>本社機構　　　　　　</v>
          </cell>
          <cell r="F29">
            <v>10</v>
          </cell>
          <cell r="G29">
            <v>180500020</v>
          </cell>
          <cell r="H29" t="str">
            <v>経理）会計　　　　　</v>
          </cell>
          <cell r="I29">
            <v>31</v>
          </cell>
          <cell r="J29" t="str">
            <v>主事補　　　　　</v>
          </cell>
          <cell r="K29" t="str">
            <v>有</v>
          </cell>
          <cell r="L29">
            <v>1998</v>
          </cell>
          <cell r="M29">
            <v>1</v>
          </cell>
          <cell r="N29">
            <v>1</v>
          </cell>
          <cell r="O29">
            <v>2</v>
          </cell>
          <cell r="P29">
            <v>780030</v>
          </cell>
          <cell r="Q29" t="str">
            <v>小林　稔　　　　　　</v>
          </cell>
          <cell r="R29" t="str">
            <v>課長　　　　　　　　</v>
          </cell>
          <cell r="S29">
            <v>760011</v>
          </cell>
          <cell r="T29" t="str">
            <v>加藤　和彦　　　　　</v>
          </cell>
          <cell r="U29" t="str">
            <v>統括部長　　　　　　</v>
          </cell>
          <cell r="V29">
            <v>30</v>
          </cell>
          <cell r="W29" t="str">
            <v xml:space="preserve">&lt;予算編成業務の効率化&gt;98下期予算編成にあたり、単独予算のみならず連結予算をも視野に入れ、グループ予算編成の効率化に繋げるべく、編成業務の見直しを図る。具体的には、ツールの共通化によるデータの共有化を柱に見直しを図る。                                                                                                                            </v>
          </cell>
          <cell r="X29" t="str">
            <v>4</v>
          </cell>
          <cell r="Y29" t="str">
            <v xml:space="preserve">度重なる見直しと多くの制度変更があったが無事に対応することができた。今回の経験を活かし、予算編成の一層の効率化に取り組んで欲しい。                                                                                                                                                                                              </v>
          </cell>
          <cell r="Z29" t="str">
            <v>4</v>
          </cell>
          <cell r="AA29">
            <v>10</v>
          </cell>
          <cell r="AB29" t="str">
            <v xml:space="preserve">&lt;機種別決算書システムの構築&gt;現状運用の機種別決算書システムを、クライアント及びシステム管理の利便性を重視し、再構築する。決算日程短縮に対応し機種別決算書の運用形態を含め、総合的かつ抜本的見直しを図る。                                                                                                                                            </v>
          </cell>
          <cell r="AC29" t="str">
            <v>4</v>
          </cell>
          <cell r="AD29" t="str">
            <v xml:space="preserve">決算日程短縮の影響が大きいので、早急に仕様を確定しｼｽﾃﾑ開発に着手して下さい。                                                                                                                                                                                                                       </v>
          </cell>
          <cell r="AE29" t="str">
            <v>3</v>
          </cell>
          <cell r="AF29">
            <v>10</v>
          </cell>
          <cell r="AG29" t="str">
            <v xml:space="preserve">&lt;関係会社業務代行費の見直し&gt;当社の人事・総務部門等の代行業務の変化に対応し、従来の業務区分及び単価を見直す。また、業務内容の実態を考慮し、現状での人数比が相応しくないものは、より適切なチャージ方法を検討する。                                                                                                                                    </v>
          </cell>
          <cell r="AH29" t="str">
            <v>3</v>
          </cell>
          <cell r="AI29" t="str">
            <v xml:space="preserve">業務集約の効果はあった。今後は市場価格を意識した全体のコスト削減に繋がる業務区分を検討して下さい。                                                                                                                                                                                                              </v>
          </cell>
          <cell r="AJ29" t="str">
            <v>3</v>
          </cell>
          <cell r="AK29">
            <v>10</v>
          </cell>
          <cell r="AL29" t="str">
            <v xml:space="preserve">&lt;事業部門別資金収支表の作成&gt;事業部門単位での資金状況はキャッシュフロー表のみでしか把握できず、実際の収支状況が掴みにくい欠点を持つ。その欠点をフォローすべく資金収支表を作成し、部門単位での資金管理強化に繋げる。                                                                                                                                  </v>
          </cell>
          <cell r="AM29" t="str">
            <v>4</v>
          </cell>
          <cell r="AN29" t="str">
            <v xml:space="preserve">担当者の異動等があるとレベルﾀﾞｳﾝの傾向がある。基本情報と連動した資金収支予測となるよう一層の改善をお願いしたい。                                                                                                                                                                                                     </v>
          </cell>
          <cell r="AO29" t="str">
            <v>4</v>
          </cell>
          <cell r="AP29">
            <v>10</v>
          </cell>
          <cell r="AQ29" t="str">
            <v xml:space="preserve">&lt;本社決算説明書の見直し&gt;本社決算説明書の位置付けを再度確認し、内容・構成等抜本的見直しを行う。作成効率を考慮し不要な情報の廃止、利用効率を考慮し不足な情報の追加・構成の見直し等を行う。また、データの収集方法についても再検討を行う。                                                                                                              </v>
          </cell>
          <cell r="AR29" t="str">
            <v>3</v>
          </cell>
          <cell r="AS29" t="str">
            <v xml:space="preserve">形骸化したり、環境変化に対応していない内容については今後も的確にフォローして下さい。                                                                                                                                                                                                                     </v>
          </cell>
          <cell r="AT29" t="str">
            <v>3</v>
          </cell>
          <cell r="AU29">
            <v>30</v>
          </cell>
          <cell r="AV29" t="str">
            <v xml:space="preserve">&lt;当社ビジネスの問題点検出&gt;月次決算において各ビジネスの状況を把握し、その中から不採算ビジネス、悪化ビジネスについては早期に問題点を検出し、各ビジネスの損益改善の方向性を経理部門の立場から検討する。                                                                                                                                                </v>
          </cell>
          <cell r="AW29" t="str">
            <v>5</v>
          </cell>
          <cell r="AX29" t="str">
            <v xml:space="preserve">赤字ビジネスを中心として当社の問題点を指摘する多数の資料を短時間に作成した行動は評価できる。                                                                                                                                                                                                                 </v>
          </cell>
          <cell r="AY29" t="str">
            <v>5</v>
          </cell>
          <cell r="BT29" t="str">
            <v xml:space="preserve">                                                                                                                                                                                                                                                               </v>
          </cell>
          <cell r="BV29" t="str">
            <v xml:space="preserve">                                                                                                                                                                                                                                                               </v>
          </cell>
          <cell r="BX29" t="str">
            <v xml:space="preserve">                                                                                                                                                                                                                                                               </v>
          </cell>
          <cell r="BZ29" t="str">
            <v xml:space="preserve">                                                                                                                                                                                                                                                               </v>
          </cell>
          <cell r="CB29" t="str">
            <v>プレンゼンテーション能力。説明資料作成の機会が多いため、是非改善していきたい。</v>
          </cell>
          <cell r="CC29" t="str">
            <v>4</v>
          </cell>
          <cell r="CD29" t="str">
            <v>語学力。（英語）会話力と読解力。特に英文資料を速読できるようにしたい。</v>
          </cell>
          <cell r="CH29" t="str">
            <v>5</v>
          </cell>
          <cell r="CI29" t="str">
            <v>4</v>
          </cell>
          <cell r="CK29" t="str">
            <v xml:space="preserve">決算での問題点分析、予算編成での的確な対応は評価できる。今後も一層の活躍を期待する。                                                                                                                                                                                                                     </v>
          </cell>
          <cell r="CL29" t="str">
            <v>ＳＡ</v>
          </cell>
          <cell r="CN29" t="str">
            <v>　　</v>
          </cell>
          <cell r="CO29" t="str">
            <v>　　</v>
          </cell>
          <cell r="CP29" t="str">
            <v>B</v>
          </cell>
          <cell r="CQ29">
            <v>2</v>
          </cell>
          <cell r="CR29">
            <v>12</v>
          </cell>
          <cell r="CS29">
            <v>10</v>
          </cell>
        </row>
        <row r="30">
          <cell r="A30">
            <v>870220</v>
          </cell>
          <cell r="B30" t="str">
            <v>森　真人　　　　　　</v>
          </cell>
          <cell r="C30">
            <v>12</v>
          </cell>
          <cell r="D30">
            <v>10</v>
          </cell>
          <cell r="E30" t="str">
            <v>本社機構　　　　　　</v>
          </cell>
          <cell r="F30">
            <v>164</v>
          </cell>
          <cell r="G30">
            <v>180500040</v>
          </cell>
          <cell r="H30" t="str">
            <v>経理）主計　　　　　</v>
          </cell>
          <cell r="I30">
            <v>31</v>
          </cell>
          <cell r="J30" t="str">
            <v>主事補　　　　　</v>
          </cell>
          <cell r="K30" t="str">
            <v>有</v>
          </cell>
          <cell r="L30">
            <v>1998</v>
          </cell>
          <cell r="M30">
            <v>1</v>
          </cell>
          <cell r="N30">
            <v>1</v>
          </cell>
          <cell r="O30">
            <v>2</v>
          </cell>
          <cell r="P30">
            <v>850027</v>
          </cell>
          <cell r="Q30" t="str">
            <v>石橋　克彦　　　　　</v>
          </cell>
          <cell r="R30" t="str">
            <v>担当課長　　　　　　</v>
          </cell>
          <cell r="S30">
            <v>780074</v>
          </cell>
          <cell r="T30" t="str">
            <v>守谷　高志　　　　　</v>
          </cell>
          <cell r="U30" t="str">
            <v>室長　　　　　　　　</v>
          </cell>
          <cell r="V30">
            <v>25</v>
          </cell>
          <cell r="W30" t="str">
            <v xml:space="preserve">英国Ｄ社との提携プロジェクトに参画。Ｄ社はロンドン証券取引所およびＮＡＳＤＡＱに上場しているオンライン・データベースの世界最大手の会社で、日本アジアを中心に富士通と提携してビジネス展開をするために資本参加するもの。資本参加のストラクチャー検討、およびファイナンスデューデリジェンスの実施。本年中（１２月まで）に完結。                        </v>
          </cell>
          <cell r="X30" t="str">
            <v>5</v>
          </cell>
          <cell r="Y30" t="str">
            <v xml:space="preserve">・英国D社との提携プロジェクト(資本参加)では、プロジェクトチームのコアメンバーとしてストクチャー検討やファイナンス・デューデリジェンス、事業価値評価(バリエーション)等に尽力している。案件に対する関係者間の認識ギャップもあり、調整等に苦労しているが好成果を今後に期待。                                                                                                                        </v>
          </cell>
          <cell r="Z30" t="str">
            <v>4</v>
          </cell>
          <cell r="AA30">
            <v>25</v>
          </cell>
          <cell r="AB30" t="str">
            <v xml:space="preserve">会計パッケージ・ハイペリオンを用いたソリューションの提案:パッケージ本が推進するグロービアとハイペリオンを用いたソリューション構築の為の協力。ハイペリオンの実力を検証し、グロービア等他のアプリケーションとの共存形態を模索する。また富士通グループにとってのベスト・プラクティスを導く。                                                           </v>
          </cell>
          <cell r="AC30" t="str">
            <v>4</v>
          </cell>
          <cell r="AD30" t="str">
            <v xml:space="preserve">・ハイペリオン社の開催するユーザコンファレンスに参加し有益な情報を実務やFJグループの会計プラクティスに是非、活かして下さい。今後は各種部門における情報共有化やオペレーションレベルに落とすべく尽力下さい。                                                                                                                                                         </v>
          </cell>
          <cell r="AE30" t="str">
            <v>5</v>
          </cell>
          <cell r="AF30">
            <v>20</v>
          </cell>
          <cell r="AG30" t="str">
            <v xml:space="preserve">ＨＹＰＥＲＩＯＮのスパイダーマン（ブラウザーから財務データにアクセスするソフト）導入。昨年来、役員情報システムの中に社内の財務データを役員に公開していく方法を模索してきたが、今回はハイペリオンスパイダーマンを用いてベスト・ソリューションを目指す。                                                                                              </v>
          </cell>
          <cell r="AH30" t="str">
            <v>4</v>
          </cell>
          <cell r="AI30" t="str">
            <v xml:space="preserve">・HYPERIONスパイダーマンの導入では相手側とのハードな交渉等を含め尽力。今後は各部門への浸透・普及(オペレーションレベル)が課題。                                                                                                                                                                                           </v>
          </cell>
          <cell r="AJ30" t="str">
            <v>4</v>
          </cell>
          <cell r="AK30">
            <v>15</v>
          </cell>
          <cell r="AL30" t="str">
            <v xml:space="preserve">（経理部門移動後）連結予算の取りまとめプロセスの見直し。ＨＹＰＥＲＩＯＮの事業部への浸透をはかる。事業部の単独決算・予算業務を効率化するための、ハイペリオンを中心としたツールの応用方法を検討し、改善のための助言とプラニングを行う。                                                                                                              </v>
          </cell>
          <cell r="AM30" t="str">
            <v>4</v>
          </cell>
          <cell r="AN30" t="str">
            <v xml:space="preserve">・HYPERIONを漸く単独決算・予算(経理)に適用、連結ベースの事業管理の精度向上とスピードアップに貢献した。今後は各事業部門が管理会計ベースでも活用できるような環境と教育及び普及が課題。                                                                                                                                                                </v>
          </cell>
          <cell r="AO30" t="str">
            <v>5</v>
          </cell>
          <cell r="AP30">
            <v>15</v>
          </cell>
          <cell r="AQ30" t="str">
            <v xml:space="preserve">ネットワーク投資効率測定ロジックの開発。昨年実施したアンケートの結果から、ネットワーク投資の効果を定量的に測定する為の算出モデルを作成。                                                                                                                                                                                           </v>
          </cell>
          <cell r="AR30" t="str">
            <v>4</v>
          </cell>
          <cell r="AS30" t="str">
            <v xml:space="preserve">・情報化投資評価の為のモデル(CFﾍﾞｰｽの定量的分析とｱﾝｹｰﾄﾍﾞｰｽの定性的評価のﾏﾄﾘｯｸｽ・ﾃｰﾌﾞﾙ)を構築した。今後、本モデルの現場での多面的活用とレベルアップ(改善適用)等が重要。                                                                                                                                                             </v>
          </cell>
          <cell r="AT30" t="str">
            <v>4</v>
          </cell>
          <cell r="BT30" t="str">
            <v xml:space="preserve">                                                                                                                                                                                                                                                               </v>
          </cell>
          <cell r="BV30" t="str">
            <v xml:space="preserve">                                                                                                                                                                                                                                                               </v>
          </cell>
          <cell r="BX30" t="str">
            <v xml:space="preserve">                                                                                                                                                                                                                                                               </v>
          </cell>
          <cell r="BZ30" t="str">
            <v xml:space="preserve">                                                                                                                                                                                                                                                               </v>
          </cell>
          <cell r="CB30" t="str">
            <v>米国シリコンバレーをリードする会社の組織構造と意思決定プロセスのベスト・プラクティスを習得する。</v>
          </cell>
          <cell r="CC30" t="str">
            <v>4</v>
          </cell>
          <cell r="CD30" t="str">
            <v>EVAの理論を習得する。</v>
          </cell>
          <cell r="CE30" t="str">
            <v>5</v>
          </cell>
          <cell r="CH30" t="str">
            <v>5</v>
          </cell>
          <cell r="CI30" t="str">
            <v>5</v>
          </cell>
          <cell r="CJ30" t="str">
            <v>4</v>
          </cell>
          <cell r="CK30" t="str">
            <v xml:space="preserve">・意思決定のための管理会計アプローチ(CF,ROI,EVA)や連結会計(HYPERION)導入、ＡＣ買収案件、英国Ｄ社プロジェクト等、何れも重要かつ困難テーマに積極的に取り組んでくれ一定の成果を出したと思います。今後は出向先のＡＣでこれ迄の経験を活かし、一層の成果を期待致します。                                                                                                                   </v>
          </cell>
          <cell r="CL30" t="str">
            <v>Ａ　</v>
          </cell>
          <cell r="CN30" t="str">
            <v>　　</v>
          </cell>
          <cell r="CO30" t="str">
            <v>　　</v>
          </cell>
          <cell r="CP30" t="str">
            <v>A</v>
          </cell>
          <cell r="CQ30">
            <v>2</v>
          </cell>
          <cell r="CR30">
            <v>12</v>
          </cell>
          <cell r="CS30">
            <v>10</v>
          </cell>
        </row>
        <row r="31">
          <cell r="A31">
            <v>890265</v>
          </cell>
          <cell r="B31" t="str">
            <v>諸橋　達也　　　　　</v>
          </cell>
          <cell r="C31">
            <v>12</v>
          </cell>
          <cell r="D31">
            <v>10</v>
          </cell>
          <cell r="E31" t="str">
            <v>本社機構　　　　　　</v>
          </cell>
          <cell r="F31">
            <v>164</v>
          </cell>
          <cell r="G31">
            <v>180500040</v>
          </cell>
          <cell r="H31" t="str">
            <v>経理）主計　　　　　</v>
          </cell>
          <cell r="I31">
            <v>31</v>
          </cell>
          <cell r="J31" t="str">
            <v>主事補　　　　　</v>
          </cell>
          <cell r="K31" t="str">
            <v>有</v>
          </cell>
          <cell r="L31">
            <v>1998</v>
          </cell>
          <cell r="M31">
            <v>1</v>
          </cell>
          <cell r="N31">
            <v>1</v>
          </cell>
          <cell r="O31">
            <v>3</v>
          </cell>
          <cell r="P31">
            <v>0</v>
          </cell>
          <cell r="Q31" t="str">
            <v>　　　　　　　　　　</v>
          </cell>
          <cell r="R31" t="str">
            <v>　　　　　　　　　　</v>
          </cell>
          <cell r="S31">
            <v>0</v>
          </cell>
          <cell r="T31" t="str">
            <v>　　　　　　　　　　</v>
          </cell>
          <cell r="U31" t="str">
            <v>　　　　　　　　　　</v>
          </cell>
          <cell r="V31">
            <v>40</v>
          </cell>
          <cell r="W31" t="str">
            <v xml:space="preserve">決算月末締め対応・経理処理の見直し。・関連部門との調整。・各種ｼｽﾃﾑの見直し。                                                                                                                                                                                                                       </v>
          </cell>
          <cell r="X31" t="str">
            <v>4</v>
          </cell>
          <cell r="Y31" t="str">
            <v xml:space="preserve">                                                                                                                                                                                                                                                               </v>
          </cell>
          <cell r="AA31">
            <v>30</v>
          </cell>
          <cell r="AB31" t="str">
            <v xml:space="preserve">工場経費の予算達成・統制部門の強化・削減案の各部門との検討                                                                                                                                                                                                                                  </v>
          </cell>
          <cell r="AC31" t="str">
            <v>4</v>
          </cell>
          <cell r="AD31" t="str">
            <v xml:space="preserve">                                                                                                                                                                                                                                                               </v>
          </cell>
          <cell r="AF31">
            <v>15</v>
          </cell>
          <cell r="AG31" t="str">
            <v xml:space="preserve">FLT作業代行の経理処理設定・経費・その他投資の区分の明確化。・経費統制部門の設定。　　　・予算申請の変更                                                                                                                                                                                                          </v>
          </cell>
          <cell r="AH31" t="str">
            <v>3</v>
          </cell>
          <cell r="AI31" t="str">
            <v xml:space="preserve">                                                                                                                                                                                                                                                               </v>
          </cell>
          <cell r="AK31">
            <v>15</v>
          </cell>
          <cell r="AL31" t="str">
            <v xml:space="preserve">一般会計処理マニュアルの整備                                                                                                                                                                                                                                                 </v>
          </cell>
          <cell r="AM31" t="str">
            <v>3</v>
          </cell>
          <cell r="AN31" t="str">
            <v xml:space="preserve">                                                                                                                                                                                                                                                               </v>
          </cell>
          <cell r="BT31" t="str">
            <v xml:space="preserve">                                                                                                                                                                                                                                                               </v>
          </cell>
          <cell r="BV31" t="str">
            <v xml:space="preserve">                                                                                                                                                                                                                                                               </v>
          </cell>
          <cell r="BX31" t="str">
            <v xml:space="preserve">                                                                                                                                                                                                                                                               </v>
          </cell>
          <cell r="BZ31" t="str">
            <v xml:space="preserve">                                                                                                                                                                                                                                                               </v>
          </cell>
          <cell r="CB31" t="str">
            <v>英会話の取得(TOEICの平均点500以上取得)</v>
          </cell>
          <cell r="CD31" t="str">
            <v>簿記1級の取得</v>
          </cell>
          <cell r="CK31" t="str">
            <v xml:space="preserve">                                                                                                                                                                                                                                                               </v>
          </cell>
          <cell r="CL31" t="str">
            <v>　　</v>
          </cell>
          <cell r="CN31" t="str">
            <v>　　</v>
          </cell>
          <cell r="CO31" t="str">
            <v>　　</v>
          </cell>
          <cell r="CP31" t="str">
            <v>B</v>
          </cell>
          <cell r="CQ31">
            <v>2</v>
          </cell>
          <cell r="CR31">
            <v>12</v>
          </cell>
          <cell r="CS31">
            <v>10</v>
          </cell>
        </row>
        <row r="32">
          <cell r="A32">
            <v>802259</v>
          </cell>
          <cell r="B32" t="str">
            <v>加藤　寛　　　　　　</v>
          </cell>
          <cell r="C32">
            <v>90</v>
          </cell>
          <cell r="D32">
            <v>85</v>
          </cell>
          <cell r="E32" t="str">
            <v>川崎工場　　　　　　</v>
          </cell>
          <cell r="F32">
            <v>165</v>
          </cell>
          <cell r="G32">
            <v>850502510</v>
          </cell>
          <cell r="H32" t="str">
            <v>川崎・総務）経理　　</v>
          </cell>
          <cell r="I32">
            <v>31</v>
          </cell>
          <cell r="J32" t="str">
            <v>主事補　　　　　</v>
          </cell>
          <cell r="K32" t="str">
            <v>有</v>
          </cell>
          <cell r="L32">
            <v>1998</v>
          </cell>
          <cell r="M32">
            <v>1</v>
          </cell>
          <cell r="N32">
            <v>1</v>
          </cell>
          <cell r="O32">
            <v>3</v>
          </cell>
          <cell r="P32">
            <v>691802</v>
          </cell>
          <cell r="Q32" t="str">
            <v>小林　雅弘　　　　　</v>
          </cell>
          <cell r="R32" t="str">
            <v>課長　　　　　　　　</v>
          </cell>
          <cell r="S32">
            <v>700889</v>
          </cell>
          <cell r="T32" t="str">
            <v>出口　敏雄　　　　　</v>
          </cell>
          <cell r="U32" t="str">
            <v>工場長　　　　　　　</v>
          </cell>
          <cell r="V32">
            <v>40</v>
          </cell>
          <cell r="W32" t="str">
            <v xml:space="preserve">決算月末締移行への対応　（１）購買・支払関係の対応　（２）決算データ受渡しの対応　（３）経理課内部の業務対応                                                                                                                                                                                                         </v>
          </cell>
          <cell r="X32" t="str">
            <v>4</v>
          </cell>
          <cell r="Y32" t="str">
            <v xml:space="preserve">全社推進事項とはいえ、月末締め移行作業を、関連部門の業務改善を含めて、略目標通りの成果を達成出来た事は評価するも、まだ積み残し分があり、フォローを怠らずに推進願います。                                                                                                                                                                           </v>
          </cell>
          <cell r="Z32" t="str">
            <v>4</v>
          </cell>
          <cell r="AA32">
            <v>20</v>
          </cell>
          <cell r="AB32" t="str">
            <v xml:space="preserve">現預金出納業務の効率化検討（１）支払管理システムの構築検討　(２）費用計上・支払日の徹底（３）現金支払の振込化検討                                                                                                                                                                                                      </v>
          </cell>
          <cell r="AC32" t="str">
            <v>4</v>
          </cell>
          <cell r="AD32" t="str">
            <v xml:space="preserve">本人評価通り                                                                                                                                                                                                                                                         </v>
          </cell>
          <cell r="AE32" t="str">
            <v>4</v>
          </cell>
          <cell r="AF32">
            <v>20</v>
          </cell>
          <cell r="AG32" t="str">
            <v xml:space="preserve">ＳＵＭＭＩＴ－ＪＳ取引データの精度向上　（１）関連部門システムの事前チェック機能の追加　（２）ＥＤＩセンター開設対応                                                                                                                                                                                                     </v>
          </cell>
          <cell r="AH32" t="str">
            <v>4</v>
          </cell>
          <cell r="AI32" t="str">
            <v xml:space="preserve">下期の決算業務に於いて、エラーは大変な問題となる要件ですが、略予定通りの成果を上げたので評価します。                                                                                                                                                                                                             </v>
          </cell>
          <cell r="AJ32" t="str">
            <v>4</v>
          </cell>
          <cell r="AK32">
            <v>20</v>
          </cell>
          <cell r="AL32" t="str">
            <v xml:space="preserve">宇宙開発推進室のプロジェクト損益管理対応　（１）ＧＬＩ－ＰＦＭの仕掛投入状況の管理　（２）新規プロジェクトの損益管理手法の確立                                                                                                                                                                                                </v>
          </cell>
          <cell r="AM32" t="str">
            <v>4</v>
          </cell>
          <cell r="AN32" t="str">
            <v xml:space="preserve">ＧＬＩ－ＰＦＭは、初めて手がける大型衛星であり、予期出来ぬ事態が度々発生する状態が続いている。そのため原価及び仕損費の把握が重要な要件となってきた。それについて、今後の検討を要するが、仕損費としての考え方や金額の算出を、ある程度達成し評価する。下期も継続して下さい。                                                                                                                          </v>
          </cell>
          <cell r="AO32" t="str">
            <v>4</v>
          </cell>
          <cell r="BT32" t="str">
            <v xml:space="preserve">全社目標とはいえ、関連部門への粘り強い説得、交渉を推進し、予定を上回る削減を達成出来評価する。                                                                                                                                                                                                                </v>
          </cell>
          <cell r="BU32" t="str">
            <v>4</v>
          </cell>
          <cell r="BV32" t="str">
            <v xml:space="preserve">                                                                                                                                                                                                                                                               </v>
          </cell>
          <cell r="BX32" t="str">
            <v xml:space="preserve">                                                                                                                                                                                                                                                               </v>
          </cell>
          <cell r="BZ32" t="str">
            <v xml:space="preserve">                                                                                                                                                                                                                                                               </v>
          </cell>
          <cell r="CB32" t="str">
            <v>損益管理会計知識の向上</v>
          </cell>
          <cell r="CC32" t="str">
            <v>4</v>
          </cell>
          <cell r="CD32" t="str">
            <v>法人税知識の向上</v>
          </cell>
          <cell r="CE32" t="str">
            <v>4</v>
          </cell>
          <cell r="CH32" t="str">
            <v>4</v>
          </cell>
          <cell r="CI32" t="str">
            <v>4</v>
          </cell>
          <cell r="CJ32" t="str">
            <v>4</v>
          </cell>
          <cell r="CK32" t="str">
            <v xml:space="preserve">全社目標である月末締め移行に、相当の工数を取られた事は、致し方ないと思います。下期が本番ですので、上期のフォローを忘れず、積み残しの問題解決を推進して下さい。ＧＬＩ－ＰＦＭについても貴職の書かれている通り積極的に推進して下さい。                                                                                                                                             </v>
          </cell>
          <cell r="CL32" t="str">
            <v>Ａ　</v>
          </cell>
          <cell r="CM32" t="str">
            <v>決算の月末締めへの移行対応を評価。今後もチェックを厳しく、損益改善・精度向上を追求のこと。</v>
          </cell>
          <cell r="CN32" t="str">
            <v>Ａ　</v>
          </cell>
          <cell r="CO32" t="str">
            <v>Ａ　</v>
          </cell>
          <cell r="CP32" t="str">
            <v>B</v>
          </cell>
          <cell r="CQ32">
            <v>2</v>
          </cell>
          <cell r="CR32">
            <v>12</v>
          </cell>
          <cell r="CS32">
            <v>10</v>
          </cell>
        </row>
        <row r="33">
          <cell r="A33">
            <v>890038</v>
          </cell>
          <cell r="B33" t="str">
            <v>大槻　一浩　　　　　</v>
          </cell>
          <cell r="C33">
            <v>90</v>
          </cell>
          <cell r="D33">
            <v>85</v>
          </cell>
          <cell r="E33" t="str">
            <v>川崎工場　　　　　　</v>
          </cell>
          <cell r="F33">
            <v>165</v>
          </cell>
          <cell r="G33">
            <v>850502510</v>
          </cell>
          <cell r="H33" t="str">
            <v>川崎・総務）経理　　</v>
          </cell>
          <cell r="I33">
            <v>31</v>
          </cell>
          <cell r="J33" t="str">
            <v>主事補　　　　　</v>
          </cell>
          <cell r="K33" t="str">
            <v>有</v>
          </cell>
          <cell r="L33">
            <v>1998</v>
          </cell>
          <cell r="M33">
            <v>1</v>
          </cell>
          <cell r="N33">
            <v>1</v>
          </cell>
          <cell r="O33">
            <v>3</v>
          </cell>
          <cell r="P33">
            <v>691802</v>
          </cell>
          <cell r="Q33" t="str">
            <v>小林　雅弘　　　　　</v>
          </cell>
          <cell r="R33" t="str">
            <v>課長　　　　　　　　</v>
          </cell>
          <cell r="S33">
            <v>700889</v>
          </cell>
          <cell r="T33" t="str">
            <v>出口　敏雄　　　　　</v>
          </cell>
          <cell r="U33" t="str">
            <v>工場長　　　　　　　</v>
          </cell>
          <cell r="V33">
            <v>40</v>
          </cell>
          <cell r="W33" t="str">
            <v xml:space="preserve">『決算月末締に向けての対応』決算月末締への移行に伴い、関連部門からの経理データ受け渡しに関し、問題点を洗い出し改善していく。また、一部データ化されていない業務のデータ化を推進し、経理による入力作業を排除し、月末締による経理の負荷を軽減する。                                                                                                    </v>
          </cell>
          <cell r="X33" t="str">
            <v>4</v>
          </cell>
          <cell r="Y33" t="str">
            <v xml:space="preserve">全社推進事項とはいえ、月末締め移行作業を、関連部門の業務改善を含めて、略目標通りの成果を達成出来た事は評価するも、まだ積み残し分があり、フォローを怠らずに推進願います。                                                                                                                                                                           </v>
          </cell>
          <cell r="Z33" t="str">
            <v>4</v>
          </cell>
          <cell r="AA33">
            <v>30</v>
          </cell>
          <cell r="AB33" t="str">
            <v xml:space="preserve">『固定資産システムの改善』９８年度税制改正及び２０００年対応に伴い、全社の固定資産システムの改造及びテストを行い、決算に影響が出ない様進めていく。また、現状の固定資産業務の問題点を洗い出し、改善点を検討し、次期固定資産システムに反映させていく。                                                                                                </v>
          </cell>
          <cell r="AC33" t="str">
            <v>4</v>
          </cell>
          <cell r="AD33" t="str">
            <v xml:space="preserve">本部事務局と一体となり、平成10年税制改正他のシステム対応を推進し、予定通り達成し評価する。                                                                                                                                                                                                                 </v>
          </cell>
          <cell r="AE33" t="str">
            <v>4</v>
          </cell>
          <cell r="AF33">
            <v>30</v>
          </cell>
          <cell r="AG33" t="str">
            <v xml:space="preserve">『ＣＡＬＳプロジェクトの費用検討・設備管理状況把握』ＣＡＬＳプロジェクトの進捗状況を充分に把握し、本部及び事業部負担の切りわけを適切に行う。また、取得後２年経過した設備の事業部への移管がスムーズに行える様、管理状況を把握し、データでの受渡しを検討する。                                                                                        </v>
          </cell>
          <cell r="AH33" t="str">
            <v>4</v>
          </cell>
          <cell r="AI33" t="str">
            <v xml:space="preserve">ＣＡＬＳ推進室が設立されてから３年目となり、費用負担の問題が一段と難しくなってきました。上期、積み残し分がありますので、中期計画に織り込んで、９９年度から実施出来る様にして下さい。                                                                                                                                                                     </v>
          </cell>
          <cell r="AJ33" t="str">
            <v>3</v>
          </cell>
          <cell r="BT33" t="str">
            <v xml:space="preserve">前任の業務とは言え、当課の担当業務を推進しつつ、支援・指導を行い、予定通り対応が完了した事は評価する。                                                                                                                                                                                                            </v>
          </cell>
          <cell r="BU33" t="str">
            <v>4</v>
          </cell>
          <cell r="BV33" t="str">
            <v xml:space="preserve">                                                                                                                                                                                                                                                               </v>
          </cell>
          <cell r="BX33" t="str">
            <v xml:space="preserve">                                                                                                                                                                                                                                                               </v>
          </cell>
          <cell r="BZ33" t="str">
            <v xml:space="preserve">                                                                                                                                                                                                                                                               </v>
          </cell>
          <cell r="CB33" t="str">
            <v>データベースソフトを使いこなせる様、ＡＣＣＥＳＳの知識を習得する。</v>
          </cell>
          <cell r="CC33" t="str">
            <v>3</v>
          </cell>
          <cell r="CH33" t="str">
            <v>4</v>
          </cell>
          <cell r="CI33" t="str">
            <v>3</v>
          </cell>
          <cell r="CJ33" t="str">
            <v>3</v>
          </cell>
          <cell r="CK33" t="str">
            <v xml:space="preserve">全社方針である月末締め移行対応に、思った以上に工数を取られ、大変だったと思いますが、積み残しはあるものの、移行対応は、実施出来ました。他の目標も達成しなければなりません。下期は月末締めの本番ですし、上期以上に大変だと思いますが頑張って下さい。                                                                                                                                      </v>
          </cell>
          <cell r="CL33" t="str">
            <v>Ｂ　</v>
          </cell>
          <cell r="CM33" t="str">
            <v>決算の月末締めへの移行、固定資産の税制改正対応に努力した。下期は月末締めのフォロー、２０００年問題の解決に注力。</v>
          </cell>
          <cell r="CN33" t="str">
            <v>Ｂ　</v>
          </cell>
          <cell r="CO33" t="str">
            <v>Ｂ　</v>
          </cell>
          <cell r="CP33" t="str">
            <v>A</v>
          </cell>
          <cell r="CQ33">
            <v>2</v>
          </cell>
          <cell r="CR33">
            <v>12</v>
          </cell>
          <cell r="CS33">
            <v>10</v>
          </cell>
        </row>
        <row r="34">
          <cell r="A34">
            <v>590038</v>
          </cell>
          <cell r="B34" t="str">
            <v>奥　保夫　　　　　　</v>
          </cell>
          <cell r="C34">
            <v>90</v>
          </cell>
          <cell r="D34">
            <v>873</v>
          </cell>
          <cell r="E34" t="str">
            <v>ＦＳＩ　　　　　　　</v>
          </cell>
          <cell r="F34">
            <v>9311</v>
          </cell>
          <cell r="G34">
            <v>9556001010</v>
          </cell>
          <cell r="H34" t="str">
            <v>ＦＳＩ・管理）管　理</v>
          </cell>
          <cell r="I34">
            <v>41</v>
          </cell>
          <cell r="J34" t="str">
            <v>主事　　　　　　</v>
          </cell>
          <cell r="K34" t="str">
            <v>無</v>
          </cell>
          <cell r="L34">
            <v>1998</v>
          </cell>
          <cell r="M34">
            <v>1</v>
          </cell>
          <cell r="N34">
            <v>1</v>
          </cell>
          <cell r="O34">
            <v>3</v>
          </cell>
          <cell r="P34">
            <v>61038</v>
          </cell>
          <cell r="Q34" t="str">
            <v>久保　登　　　　　　</v>
          </cell>
          <cell r="R34" t="str">
            <v>部長　　　　　　　　</v>
          </cell>
          <cell r="S34">
            <v>602014</v>
          </cell>
          <cell r="T34" t="str">
            <v>庄司　武之　　　　　</v>
          </cell>
          <cell r="U34" t="str">
            <v>（出向中）　　　　　</v>
          </cell>
          <cell r="V34">
            <v>25</v>
          </cell>
          <cell r="W34" t="str">
            <v xml:space="preserve">各月決算数値の把握都予算対比による進捗の確認･差異分析｡各部門に対する資料ﾌｲ-ﾄﾞﾊﾞﾂｸによる原価意識､経費削減損益向上意識の高揚を推進｡商法規定に則った各種書類の作成､トﾂプへの経営情報の提供,外部監査への対応。                                                                                                                                          </v>
          </cell>
          <cell r="X34" t="str">
            <v>3</v>
          </cell>
          <cell r="Y34" t="str">
            <v xml:space="preserve">月次決算を通じ各研究部、上層部へタイムリーに情報を提供する等当初の目標を達成した。                                                                                                                                                                                                                      </v>
          </cell>
          <cell r="Z34" t="str">
            <v>3</v>
          </cell>
          <cell r="AA34">
            <v>20</v>
          </cell>
          <cell r="AB34" t="str">
            <v xml:space="preserve">予算業務　　上期予算の運用管理､進捗状況の確認と変動情報の収集、社内外関連部門　　　　　　との折衝,調整を行う。　　　　　　下期予算の編成および資金運用計画の策定と実行。                                                                                                                                                                          </v>
          </cell>
          <cell r="AC34" t="str">
            <v>3</v>
          </cell>
          <cell r="AD34" t="str">
            <v xml:space="preserve">今期は損益面で厳しい状況にあるため予実管理を着実に行い変動要因を把握するとともに適切な経営情報を上層部に報告し、軌道修正する等前向きに対応。健全な予算管理と損益確保に努めたことは評価する。                                                                                                                                                                 </v>
          </cell>
          <cell r="AE34" t="str">
            <v>4</v>
          </cell>
          <cell r="AF34">
            <v>15</v>
          </cell>
          <cell r="AG34" t="str">
            <v xml:space="preserve">その他決算業務　　（税務関係)決算に基く法人税､消費税､地方税等の計算と確定申告書　　　　　　　　　　　　　　　の作成･提出。　　　　　　　　　（固定資産)設備計画の取りまとめと上期計画の実行管理。                                                                                                                                                   </v>
          </cell>
          <cell r="AH34" t="str">
            <v>4</v>
          </cell>
          <cell r="AI34" t="str">
            <v xml:space="preserve">専門的な知識を取得し、税務処理等の経理業務を問題なく処理した。下期も情報収集に努め、決算に反映して下さい。                                                                                                                                                                                                          </v>
          </cell>
          <cell r="AJ34" t="str">
            <v>4</v>
          </cell>
          <cell r="AK34">
            <v>40</v>
          </cell>
          <cell r="AL34" t="str">
            <v xml:space="preserve">総務･勤労関係　　日常業務全般における部下の指導を通じて上司をサポ－ト。　　　　　　　　　対外提出資料(官公庁）の作成｡統制費用についての予実管理を推進。　　　　　　　　　総務マイオフｲスへの移行(取り込み）の具体化。                                                                                                                               </v>
          </cell>
          <cell r="AM34" t="str">
            <v>4</v>
          </cell>
          <cell r="AN34" t="str">
            <v xml:space="preserve">管理部の総括として、部内を取りまとめ、円滑なる業務遂行に努めたことは評価する。マイオフィスによる購買・旅費システムは予定通り下期に導入して下さい。                                                                                                                                                                                      </v>
          </cell>
          <cell r="AO34" t="str">
            <v>3</v>
          </cell>
          <cell r="BT34" t="str">
            <v xml:space="preserve">                                                                                                                                                                                                                                                               </v>
          </cell>
          <cell r="BV34" t="str">
            <v xml:space="preserve">                                                                                                                                                                                                                                                               </v>
          </cell>
          <cell r="BX34" t="str">
            <v xml:space="preserve">                                                                                                                                                                                                                                                               </v>
          </cell>
          <cell r="BZ34" t="str">
            <v xml:space="preserve">                                                                                                                                                                                                                                                               </v>
          </cell>
          <cell r="CB34" t="str">
            <v>決算締切日の変更(20日－－月末日）に備えて諸対策の検討と実施。</v>
          </cell>
          <cell r="CC34" t="str">
            <v>3</v>
          </cell>
          <cell r="CH34" t="str">
            <v>3</v>
          </cell>
          <cell r="CI34" t="str">
            <v>4</v>
          </cell>
          <cell r="CJ34" t="str">
            <v>4</v>
          </cell>
          <cell r="CK34" t="str">
            <v xml:space="preserve">経理関連の専門分野については、問題なく対処された。各部門に跨がる資料の取りまとめ、社内の調整など円滑に対応されたと思います。                                                                                                                                                                                                 </v>
          </cell>
          <cell r="CL34" t="str">
            <v>Ｂ　</v>
          </cell>
          <cell r="CM34" t="str">
            <v>着実に毎月の経理処理を遂行した。ほんのわずかな益を見込んだ予算設定だったため、タイムリーな経理報告は判断の助けとなった。</v>
          </cell>
          <cell r="CN34" t="str">
            <v>Ｂ　</v>
          </cell>
          <cell r="CO34" t="str">
            <v>Ｂ　</v>
          </cell>
          <cell r="CP34" t="str">
            <v>B</v>
          </cell>
          <cell r="CQ34">
            <v>2</v>
          </cell>
          <cell r="CR34">
            <v>90</v>
          </cell>
          <cell r="CS34">
            <v>1170</v>
          </cell>
        </row>
        <row r="35">
          <cell r="A35">
            <v>812792</v>
          </cell>
          <cell r="B35" t="str">
            <v>有門　忠司　　　　　</v>
          </cell>
          <cell r="C35">
            <v>130</v>
          </cell>
          <cell r="D35">
            <v>410</v>
          </cell>
          <cell r="E35" t="str">
            <v>マーケ本部　　　　　</v>
          </cell>
          <cell r="F35">
            <v>3002</v>
          </cell>
          <cell r="G35">
            <v>4100140000</v>
          </cell>
          <cell r="H35" t="str">
            <v>マーケ）経理部　　　</v>
          </cell>
          <cell r="I35">
            <v>31</v>
          </cell>
          <cell r="J35" t="str">
            <v>主事補　　　　　</v>
          </cell>
          <cell r="K35" t="str">
            <v>有</v>
          </cell>
          <cell r="L35">
            <v>1998</v>
          </cell>
          <cell r="M35">
            <v>1</v>
          </cell>
          <cell r="N35">
            <v>1</v>
          </cell>
          <cell r="O35">
            <v>3</v>
          </cell>
          <cell r="P35">
            <v>742629</v>
          </cell>
          <cell r="Q35" t="str">
            <v>田中　智明　　　　　</v>
          </cell>
          <cell r="R35" t="str">
            <v>担当課長　　　　　　</v>
          </cell>
          <cell r="S35">
            <v>720162</v>
          </cell>
          <cell r="T35" t="str">
            <v>黒木　為政　　　　　</v>
          </cell>
          <cell r="U35" t="str">
            <v>統括部長　　　　　　</v>
          </cell>
          <cell r="V35">
            <v>25</v>
          </cell>
          <cell r="W35" t="str">
            <v xml:space="preserve">販売費用の管理強化(管理体系の再構築)                                                                                                                                                                                                                                            </v>
          </cell>
          <cell r="X35" t="str">
            <v>4</v>
          </cell>
          <cell r="Y35" t="str">
            <v xml:space="preserve">営業効率の測定は重要な課題、担当外の項目についても部内各グループリーダや関連部門を交えリーダシップを発揮し第一次試算を行った。他にも費用管理グループのリーダとして売上下方修正の状況下で強力に費用統制を推進・指導し販売費用全体で対予算比-19億とした。                                                                                                                                  </v>
          </cell>
          <cell r="Z35" t="str">
            <v>4</v>
          </cell>
          <cell r="AA35">
            <v>25</v>
          </cell>
          <cell r="AB35" t="str">
            <v xml:space="preserve">物流費用の効率化(物流コストWGへの参画及び物流費管理ＤＢの構築）                                                                                                                                                                                                                              </v>
          </cell>
          <cell r="AC35" t="str">
            <v>4</v>
          </cell>
          <cell r="AD35" t="str">
            <v xml:space="preserve">前期の要件取りまとめに引き続き当期は詳細仕様レベルの確定を達成し、９９年１月運用開始に目処をつけた。詳細仕様レベルでは、広範囲な業務ノウハウとシステム化ノウハウが要求されるがＷＧメンバ内で重要な役割を果たしている。                                                                                                                                                    </v>
          </cell>
          <cell r="AE35" t="str">
            <v>4</v>
          </cell>
          <cell r="AF35">
            <v>20</v>
          </cell>
          <cell r="AG35" t="str">
            <v xml:space="preserve">連結決算推進体制の確立(会社別決算説明のレベルアップ)                                                                                                                                                                                                                                    </v>
          </cell>
          <cell r="AH35" t="str">
            <v>4</v>
          </cell>
          <cell r="AI35" t="str">
            <v xml:space="preserve">小会社管理では特に国内小会社を担当し中でもＦＯＭに関しては監査業務等によるノウハウを生かし精力的に活動し種々の問題提起を行った。                                                                                                                                                                                               </v>
          </cell>
          <cell r="AJ35" t="str">
            <v>4</v>
          </cell>
          <cell r="AK35">
            <v>20</v>
          </cell>
          <cell r="AL35" t="str">
            <v xml:space="preserve">資金管理の効率化推進                                                                                                                                                                                                                                                     </v>
          </cell>
          <cell r="AM35" t="str">
            <v>4</v>
          </cell>
          <cell r="AN35" t="str">
            <v xml:space="preserve">ＰＫＧ導入は初体験であるが、ＳＳＧとの連携や部下への適切なアドバイス、積極的な業務遂行によりサンアカウント社のＰＫＧを選定し早期運用開始に目処をつけた。                                                                                                                                                                                   </v>
          </cell>
          <cell r="AO35" t="str">
            <v>4</v>
          </cell>
          <cell r="AP35">
            <v>10</v>
          </cell>
          <cell r="AQ35" t="str">
            <v xml:space="preserve">固定資産管理の強化（不健全資産の撲滅と管理体制の確立）                                                                                                                                                                                                                                    </v>
          </cell>
          <cell r="AR35" t="str">
            <v>4</v>
          </cell>
          <cell r="AS35" t="str">
            <v xml:space="preserve">課題であった固定資産棚卸し実施に向けて翌期実施に目処をつけた。一方、支社支店への関連システム展開は目標どおり遂行し現在安定運用となっており、支社支店経理からも高く評価されている。                                                                                                                                                                      </v>
          </cell>
          <cell r="AT35" t="str">
            <v>4</v>
          </cell>
          <cell r="BT35" t="str">
            <v xml:space="preserve">各営業部門と連携し新基準を設定、事業部にフィードバックし予算等への反映を図った。                                                                                                                                                                                                                       </v>
          </cell>
          <cell r="BU35" t="str">
            <v>4</v>
          </cell>
          <cell r="BV35" t="str">
            <v xml:space="preserve">                                                                                                                                                                                                                                                               </v>
          </cell>
          <cell r="BX35" t="str">
            <v xml:space="preserve">                                                                                                                                                                                                                                                               </v>
          </cell>
          <cell r="BZ35" t="str">
            <v xml:space="preserve">                                                                                                                                                                                                                                                               </v>
          </cell>
          <cell r="CB35" t="str">
            <v>担当している販売費用、固定資産に関する会計・税務知識を習得し、業務の中で活かせる様にする．</v>
          </cell>
          <cell r="CC35" t="str">
            <v>3</v>
          </cell>
          <cell r="CH35" t="str">
            <v>4</v>
          </cell>
          <cell r="CI35" t="str">
            <v>4</v>
          </cell>
          <cell r="CJ35" t="str">
            <v>4</v>
          </cell>
          <cell r="CK35" t="str">
            <v xml:space="preserve">売上下方修正が相次ぐ環境下で、費用管理面で関連部門との調整や指導等強力なリーダシップを発揮した。更に部門の最重要目標である「営業効率の測定手法確立」に向けチャネル別売上把握の定常化等、アグレッシブな業務遂行であった。                                                                                                                                                   </v>
          </cell>
          <cell r="CL35" t="str">
            <v>Ａ　</v>
          </cell>
          <cell r="CM35" t="str">
            <v>費用管理を主に部内でリーダシップを発揮している。</v>
          </cell>
          <cell r="CN35" t="str">
            <v>Ａ　</v>
          </cell>
          <cell r="CO35" t="str">
            <v>Ａ　</v>
          </cell>
          <cell r="CP35" t="str">
            <v>A</v>
          </cell>
          <cell r="CQ35">
            <v>2</v>
          </cell>
          <cell r="CR35">
            <v>12</v>
          </cell>
          <cell r="CS35">
            <v>10</v>
          </cell>
        </row>
        <row r="36">
          <cell r="A36">
            <v>890117</v>
          </cell>
          <cell r="B36" t="str">
            <v>佐伯　隆志　　　　　</v>
          </cell>
          <cell r="C36">
            <v>130</v>
          </cell>
          <cell r="D36">
            <v>410</v>
          </cell>
          <cell r="E36" t="str">
            <v>マーケ本部　　　　　</v>
          </cell>
          <cell r="F36">
            <v>3002</v>
          </cell>
          <cell r="G36">
            <v>4100140000</v>
          </cell>
          <cell r="H36" t="str">
            <v>マーケ）経理部　　　</v>
          </cell>
          <cell r="I36">
            <v>31</v>
          </cell>
          <cell r="J36" t="str">
            <v>主事補　　　　　</v>
          </cell>
          <cell r="K36" t="str">
            <v>有</v>
          </cell>
          <cell r="L36">
            <v>1998</v>
          </cell>
          <cell r="M36">
            <v>1</v>
          </cell>
          <cell r="N36">
            <v>1</v>
          </cell>
          <cell r="O36">
            <v>3</v>
          </cell>
          <cell r="P36">
            <v>742629</v>
          </cell>
          <cell r="Q36" t="str">
            <v>田中　智明　　　　　</v>
          </cell>
          <cell r="R36" t="str">
            <v>担当課長　　　　　　</v>
          </cell>
          <cell r="S36">
            <v>720162</v>
          </cell>
          <cell r="T36" t="str">
            <v>黒木　為政　　　　　</v>
          </cell>
          <cell r="U36" t="str">
            <v>統括部長　　　　　　</v>
          </cell>
          <cell r="V36">
            <v>30</v>
          </cell>
          <cell r="W36" t="str">
            <v xml:space="preserve">売上高の予算/予測業務における部門内連携強化とスピード化(1)販推-業務-経理間の統合システム化(ＰＣレベル）によるスピード化。(2)フォーマットの標準化・共通化による情報の共有化。                                                                                                                                                                    </v>
          </cell>
          <cell r="X36" t="str">
            <v>4</v>
          </cell>
          <cell r="Y36" t="str">
            <v xml:space="preserve">全社的な売上マイナス成長下で従来に無い「チャネル別」の分析と問題提起を行った、特にディーラ／社内で大きく異なる予算達成率や伸長率の把握は営業効率の測定に有益な情報であり、この定常把握を可能にした事は高く評価できる。他案件もスピート化に資する内容であり翌期本格運用の目処をつけた。                                                                                                                    </v>
          </cell>
          <cell r="Z36" t="str">
            <v>4</v>
          </cell>
          <cell r="AA36">
            <v>30</v>
          </cell>
          <cell r="AB36" t="str">
            <v xml:space="preserve">海外取引（受注・売上）に伴うルールの再構築(1)受注計上基準(2)価格改定(3)ＤＯＡ等の基準と事務ルールについての全面的見直し                                                                                                                                                                                               </v>
          </cell>
          <cell r="AC36" t="str">
            <v>4</v>
          </cell>
          <cell r="AD36" t="str">
            <v xml:space="preserve">海外関係制度の全面棚卸し、受注・売上の分野についてリーダシップを発揮しＷＧを推進した。国際営業本部内への問題点認識化が課題であったが精力的な活動により共通認識にまで至り、翌期での具体的アウトプットの目処をつけた。                                                                                                                                                     </v>
          </cell>
          <cell r="AE36" t="str">
            <v>4</v>
          </cell>
          <cell r="AF36">
            <v>20</v>
          </cell>
          <cell r="AG36" t="str">
            <v xml:space="preserve">手書き売上伝票の撲滅(1)電子シートによるシステム化(2)１／４期実施に向けてのルール制定、アナウンス。                                                                                                                                                                                                           </v>
          </cell>
          <cell r="AH36" t="str">
            <v>3</v>
          </cell>
          <cell r="AI36" t="str">
            <v xml:space="preserve">売上伝票の１００％電子化は全社経理部門の予てからの課題、本社地区での試行を踏まえ８月度より全国展開、現状マニュアル伝票は完全撲滅。関連部門との強力な連携により予定より１カ月早く全国運用に至った。                                                                                                                                                              </v>
          </cell>
          <cell r="AJ36" t="str">
            <v>4</v>
          </cell>
          <cell r="AK36">
            <v>15</v>
          </cell>
          <cell r="AL36" t="str">
            <v xml:space="preserve">営業部門内パソコン価格率の管理体制構築検討                                                                                                                                                                                                                                          </v>
          </cell>
          <cell r="AM36" t="str">
            <v>4</v>
          </cell>
          <cell r="AN36" t="str">
            <v xml:space="preserve">試行錯誤の段階、諸会議や情報の多面的整理を行い翌期アウトプットに向け継続した検討が必要。                                                                                                                                                                                                                   </v>
          </cell>
          <cell r="AO36" t="str">
            <v>3</v>
          </cell>
          <cell r="AP36">
            <v>5</v>
          </cell>
          <cell r="AQ36" t="str">
            <v xml:space="preserve">受注情報の精度向上・オープンシステムを中心とした『一括受注』方式の見直し。                                                                                                                                                                                                                          </v>
          </cell>
          <cell r="AR36" t="str">
            <v>3</v>
          </cell>
          <cell r="AS36" t="str">
            <v xml:space="preserve">適切な部下指導により制度改訂の目処をつけた。                                                                                                                                                                                                                                         </v>
          </cell>
          <cell r="AT36" t="str">
            <v>4</v>
          </cell>
          <cell r="BT36" t="str">
            <v xml:space="preserve">膨大なデータ量に対し根気よく精力的に遂行し決算説明書に反映させた。                                                                                                                                                                                                                              </v>
          </cell>
          <cell r="BU36" t="str">
            <v>4</v>
          </cell>
          <cell r="BV36" t="str">
            <v xml:space="preserve">受注残高の分析は従来に無かった内容、部下の指導と供に積極的に取り組んだ。                                                                                                                                                                                                                           </v>
          </cell>
          <cell r="BW36" t="str">
            <v>4</v>
          </cell>
          <cell r="BX36" t="str">
            <v xml:space="preserve">                                                                                                                                                                                                                                                               </v>
          </cell>
          <cell r="BZ36" t="str">
            <v xml:space="preserve">                                                                                                                                                                                                                                                               </v>
          </cell>
          <cell r="CB36" t="str">
            <v>Ｐｏｗｅｒ－Ｐｏｉｎｔの習得。</v>
          </cell>
          <cell r="CC36" t="str">
            <v>3</v>
          </cell>
          <cell r="CH36" t="str">
            <v>4</v>
          </cell>
          <cell r="CI36" t="str">
            <v>4</v>
          </cell>
          <cell r="CJ36" t="str">
            <v>4</v>
          </cell>
          <cell r="CK36" t="str">
            <v xml:space="preserve">グループリーダとしての自覚も高まり、且つマイナス成長の環境下で従来に無い切り口での分析や問題提起に積極的に取り組んだ。特に売上高に於けるチャネル別の状況把握は全社損益への影響はもとより営業部門の効率測定への重要な項目、これを定常的に把握可能とした事は大きな成果であり高く評価できる。                                                                                                                  </v>
          </cell>
          <cell r="CL36" t="str">
            <v>Ａ　</v>
          </cell>
          <cell r="CM36" t="str">
            <v>チャネル売上の把握定常化は全社に対するインパクトも大きく高く評価できる。</v>
          </cell>
          <cell r="CN36" t="str">
            <v>Ａ　</v>
          </cell>
          <cell r="CO36" t="str">
            <v>Ａ　</v>
          </cell>
          <cell r="CP36" t="str">
            <v>B</v>
          </cell>
          <cell r="CQ36">
            <v>2</v>
          </cell>
          <cell r="CR36">
            <v>12</v>
          </cell>
          <cell r="CS36">
            <v>10</v>
          </cell>
        </row>
        <row r="37">
          <cell r="A37">
            <v>900023</v>
          </cell>
          <cell r="B37" t="str">
            <v>石毛　総一郎　　　　</v>
          </cell>
          <cell r="C37">
            <v>130</v>
          </cell>
          <cell r="D37">
            <v>410</v>
          </cell>
          <cell r="E37" t="str">
            <v>マーケ本部　　　　　</v>
          </cell>
          <cell r="F37">
            <v>3002</v>
          </cell>
          <cell r="G37">
            <v>4100140000</v>
          </cell>
          <cell r="H37" t="str">
            <v>マーケ）経理部　　　</v>
          </cell>
          <cell r="I37">
            <v>31</v>
          </cell>
          <cell r="J37" t="str">
            <v>主事補　　　　　</v>
          </cell>
          <cell r="K37" t="str">
            <v>無</v>
          </cell>
          <cell r="L37">
            <v>1998</v>
          </cell>
          <cell r="M37">
            <v>1</v>
          </cell>
          <cell r="N37">
            <v>1</v>
          </cell>
          <cell r="O37">
            <v>3</v>
          </cell>
          <cell r="P37">
            <v>742629</v>
          </cell>
          <cell r="Q37" t="str">
            <v>田中　智明　　　　　</v>
          </cell>
          <cell r="R37" t="str">
            <v>担当課長　　　　　　</v>
          </cell>
          <cell r="S37">
            <v>720162</v>
          </cell>
          <cell r="T37" t="str">
            <v>黒木　為政　　　　　</v>
          </cell>
          <cell r="U37" t="str">
            <v>統括部長　　　　　　</v>
          </cell>
          <cell r="V37">
            <v>30</v>
          </cell>
          <cell r="W37" t="str">
            <v xml:space="preserve">営業・経理間の資産管理新体制の構築・運用。(1)SIIMAと連携した新システムの導入・運用(2)デイリー/タイムリーな資産管理体制の実現                                                                                                                                                                                           </v>
          </cell>
          <cell r="X37" t="str">
            <v>4</v>
          </cell>
          <cell r="Y37" t="str">
            <v xml:space="preserve">「経理ｲﾝﾀｰﾌｪｲｽ」は営業部門の効率向上に大きく寄与するものと期待、産業営業本部での試行に於いても営業部門から高い評価を得ている。返品資産のみならず、貸出資産の早期展開と事業部経理の出荷済未売上資産の展開推進により、経理業務・営業効率の両面に資するものとして翌期での一層の積極的推進を望む。                                                                                                            </v>
          </cell>
          <cell r="Z37" t="str">
            <v>4</v>
          </cell>
          <cell r="AA37">
            <v>30</v>
          </cell>
          <cell r="AB37" t="str">
            <v xml:space="preserve">下取返品資産の圧縮。(1)６カ月以上滞留資産の撲滅。(2)３カ月以上滞留資産の半減。                                                                                                                                                                                                                     </v>
          </cell>
          <cell r="AC37" t="str">
            <v>4</v>
          </cell>
          <cell r="AD37" t="str">
            <v xml:space="preserve">特に当期は長期滞留品にターゲットを絞って資産圧縮に努め、６カ月以上滞留品の撲滅は成らなかったものの概ね目標達成。常に３カ月以内に止めるべく継続的に推進願いたい。                                                                                                                                                                               </v>
          </cell>
          <cell r="AE37" t="str">
            <v>3</v>
          </cell>
          <cell r="AF37">
            <v>30</v>
          </cell>
          <cell r="AG37" t="str">
            <v xml:space="preserve">無償貸出品の圧縮。　(1)新しい管理キーの設定による圧縮ターゲットの絞り込み。(2)営業への指導・徹底と継続的アラーム管理の実施。                                                                                                                                                                                              </v>
          </cell>
          <cell r="AH37" t="str">
            <v>4</v>
          </cell>
          <cell r="AI37" t="str">
            <v xml:space="preserve">従来に無い新しい管理ポイントの創造は高く評価できる。更に、資産圧縮の活動として貸出期限切れ物件について精力的に調査・ヒアリングを行い25%圧縮を実現した。翌期も多面的なポイントからの営業指導により資産圧縮、有償化推進に資する活動を心がけられたい。                                                                                                                                    </v>
          </cell>
          <cell r="AJ37" t="str">
            <v>4</v>
          </cell>
          <cell r="AK37">
            <v>10</v>
          </cell>
          <cell r="AL37" t="str">
            <v xml:space="preserve">部門内インフラの再構築・レベルアップ。(1)GP6000導入(K690ﾘﾌﾟﾚｰｽ)。(2)GP5000導入(PCｻｰﾊﾞ・レベルアップ、バックアップ環境の充実)。(3)分析ツールの導入・活用。                                                                                                                                                              </v>
          </cell>
          <cell r="AM37" t="str">
            <v>4</v>
          </cell>
          <cell r="AN37" t="str">
            <v xml:space="preserve">部門内の業務効率向上とリスク回避に貢献した。                                                                                                                                                                                                                                         </v>
          </cell>
          <cell r="AO37" t="str">
            <v>3</v>
          </cell>
          <cell r="BT37" t="str">
            <v xml:space="preserve">                                                                                                                                                                                                                                                               </v>
          </cell>
          <cell r="BU37" t="str">
            <v>3</v>
          </cell>
          <cell r="BV37" t="str">
            <v xml:space="preserve">前任者の配転により期中より担当。関連部門に対する積極的な指導を主にスピーディな業務遂行となっている。                                                                                                                                                                                                             </v>
          </cell>
          <cell r="BW37" t="str">
            <v>4</v>
          </cell>
          <cell r="BX37" t="str">
            <v xml:space="preserve">                                                                                                                                                                                                                                                               </v>
          </cell>
          <cell r="BY37" t="str">
            <v>3</v>
          </cell>
          <cell r="BZ37" t="str">
            <v xml:space="preserve">                                                                                                                                                                                                                                                               </v>
          </cell>
          <cell r="CB37" t="str">
            <v>企業評価のための分析手法を習得する。</v>
          </cell>
          <cell r="CC37" t="str">
            <v>3</v>
          </cell>
          <cell r="CD37" t="str">
            <v>ＴＯＥＩＣの得点を１００点アップさせる。</v>
          </cell>
          <cell r="CE37" t="str">
            <v>4</v>
          </cell>
          <cell r="CF37" t="str">
            <v>商法の基礎知識を習得する。</v>
          </cell>
          <cell r="CG37" t="str">
            <v>3</v>
          </cell>
          <cell r="CH37" t="str">
            <v>4</v>
          </cell>
          <cell r="CI37" t="str">
            <v>4</v>
          </cell>
          <cell r="CJ37" t="str">
            <v>4</v>
          </cell>
          <cell r="CK37" t="str">
            <v xml:space="preserve">専門職昇級後１年を経過しグループリーダとして略々定着してきた。経理ｲﾝﾀｰﾌｪｲｽの構築は営業部門効率を飛躍的に向上させるシカケとして期待され、予定どおりオープンした事は高く評価できる。一方、ターゲットを絞った資産圧縮に於いては一部未達成はあるものの略々達成のレベル。                                                                                                                         </v>
          </cell>
          <cell r="CL37" t="str">
            <v>Ｂ　</v>
          </cell>
          <cell r="CM37" t="str">
            <v>専門職昇級後１年経過しリーダとして部下のやる気を引き出しつつある。</v>
          </cell>
          <cell r="CN37" t="str">
            <v>Ｂ　</v>
          </cell>
          <cell r="CO37" t="str">
            <v>Ｂ　</v>
          </cell>
          <cell r="CP37" t="str">
            <v>B</v>
          </cell>
          <cell r="CQ37">
            <v>2</v>
          </cell>
          <cell r="CR37">
            <v>12</v>
          </cell>
          <cell r="CS37">
            <v>10</v>
          </cell>
        </row>
        <row r="38">
          <cell r="A38">
            <v>880187</v>
          </cell>
          <cell r="B38" t="str">
            <v>西田　猛　　　　　　</v>
          </cell>
          <cell r="C38">
            <v>130</v>
          </cell>
          <cell r="D38">
            <v>800</v>
          </cell>
          <cell r="E38" t="str">
            <v>　　　　　　　　　　</v>
          </cell>
          <cell r="F38">
            <v>1234</v>
          </cell>
          <cell r="G38">
            <v>8819402010</v>
          </cell>
          <cell r="H38" t="str">
            <v>Ｆ・Ａ・Ｉ　　　　　</v>
          </cell>
          <cell r="I38">
            <v>31</v>
          </cell>
          <cell r="J38" t="str">
            <v>主事補　　　　　</v>
          </cell>
          <cell r="K38" t="str">
            <v>有</v>
          </cell>
          <cell r="L38">
            <v>1998</v>
          </cell>
          <cell r="M38">
            <v>1</v>
          </cell>
          <cell r="N38">
            <v>1</v>
          </cell>
          <cell r="O38">
            <v>3</v>
          </cell>
          <cell r="P38">
            <v>0</v>
          </cell>
          <cell r="Q38" t="str">
            <v>　　　　　　　　　　</v>
          </cell>
          <cell r="R38" t="str">
            <v>　　　　　　　　　　</v>
          </cell>
          <cell r="S38">
            <v>0</v>
          </cell>
          <cell r="T38" t="str">
            <v>　　　　　　　　　　</v>
          </cell>
          <cell r="U38" t="str">
            <v>　　　　　　　　　　</v>
          </cell>
          <cell r="V38">
            <v>50</v>
          </cell>
          <cell r="W38" t="str">
            <v xml:space="preserve">子会社業績管理の強化(運用体制の再構築)(1)決算内容のブレイクダウンとスピードアップ(2)海外子会社の拠点別問題点の洗い出しと対策検討(3)国内子会社の運用検討                                                                                                                                                                              </v>
          </cell>
          <cell r="X38" t="str">
            <v>4</v>
          </cell>
          <cell r="Y38" t="str">
            <v xml:space="preserve">                                                                                                                                                                                                                                                               </v>
          </cell>
          <cell r="AA38">
            <v>30</v>
          </cell>
          <cell r="AB38" t="str">
            <v xml:space="preserve">子会社業績管理の強化(管理レベルの向上)(1)決算説明書の作成と課題検討会の実施(2)予測精度の向上                                                                                                                                                                                                             </v>
          </cell>
          <cell r="AC38" t="str">
            <v>4</v>
          </cell>
          <cell r="AD38" t="str">
            <v xml:space="preserve">                                                                                                                                                                                                                                                               </v>
          </cell>
          <cell r="AF38">
            <v>20</v>
          </cell>
          <cell r="AG38" t="str">
            <v xml:space="preserve">営業資産の圧縮(1)長期滞留資産の撲滅(2)新しいカテゴリによる管理基準の設定(貸出理由等)                                                                                                                                                                                                                 </v>
          </cell>
          <cell r="AH38" t="str">
            <v>3</v>
          </cell>
          <cell r="AI38" t="str">
            <v xml:space="preserve">                                                                                                                                                                                                                                                               </v>
          </cell>
          <cell r="BT38" t="str">
            <v xml:space="preserve">                                                                                                                                                                                                                                                               </v>
          </cell>
          <cell r="BV38" t="str">
            <v xml:space="preserve">                                                                                                                                                                                                                                                               </v>
          </cell>
          <cell r="BX38" t="str">
            <v xml:space="preserve">                                                                                                                                                                                                                                                               </v>
          </cell>
          <cell r="BZ38" t="str">
            <v xml:space="preserve">                                                                                                                                                                                                                                                               </v>
          </cell>
          <cell r="CB38" t="str">
            <v>英語コミュニケーション能力の向上。</v>
          </cell>
          <cell r="CD38" t="str">
            <v>法人税法、消費税法の理解。</v>
          </cell>
          <cell r="CK38" t="str">
            <v xml:space="preserve">                                                                                                                                                                                                                                                               </v>
          </cell>
          <cell r="CL38" t="str">
            <v>　　</v>
          </cell>
          <cell r="CN38" t="str">
            <v>　　</v>
          </cell>
          <cell r="CO38" t="str">
            <v>　　</v>
          </cell>
          <cell r="CP38" t="str">
            <v>A</v>
          </cell>
          <cell r="CQ38">
            <v>2</v>
          </cell>
          <cell r="CR38">
            <v>130</v>
          </cell>
          <cell r="CS38">
            <v>7000</v>
          </cell>
        </row>
        <row r="39">
          <cell r="A39">
            <v>812805</v>
          </cell>
          <cell r="B39" t="str">
            <v>川井田　義幸　　　　</v>
          </cell>
          <cell r="C39">
            <v>170</v>
          </cell>
          <cell r="D39">
            <v>585</v>
          </cell>
          <cell r="E39" t="str">
            <v>ＦＳ本部　　　　　　</v>
          </cell>
          <cell r="F39">
            <v>84</v>
          </cell>
          <cell r="G39">
            <v>5800094400</v>
          </cell>
          <cell r="H39" t="str">
            <v>ＦＳ）経理部　　　　</v>
          </cell>
          <cell r="I39">
            <v>31</v>
          </cell>
          <cell r="J39" t="str">
            <v>主事補　　　　　</v>
          </cell>
          <cell r="K39" t="str">
            <v>有</v>
          </cell>
          <cell r="L39">
            <v>1998</v>
          </cell>
          <cell r="M39">
            <v>1</v>
          </cell>
          <cell r="N39">
            <v>1</v>
          </cell>
          <cell r="O39">
            <v>3</v>
          </cell>
          <cell r="P39">
            <v>820208</v>
          </cell>
          <cell r="Q39" t="str">
            <v>橋本　充　　　　　　</v>
          </cell>
          <cell r="R39" t="str">
            <v>担当課長　　　　　　</v>
          </cell>
          <cell r="S39">
            <v>750060</v>
          </cell>
          <cell r="T39" t="str">
            <v>長南　公治　　　　　</v>
          </cell>
          <cell r="U39" t="str">
            <v>部長　　　　　　　　</v>
          </cell>
          <cell r="V39">
            <v>40</v>
          </cell>
          <cell r="W39" t="str">
            <v xml:space="preserve">ｻﾎﾟｰﾄﾃﾞｽｸ売上損益管理強化。（－採算性管理が出来る施策検討と損益意識の向上－)・売上及び原価の管理ｶﾃｺﾞﾘを細分化/明確化、採算性管理・損益意識の向上が図れる施策を検討し、予算・予測精度の向上を図る為、実績を多面的(一括/継続/遡及等)に分析する。                                                                                                      </v>
          </cell>
          <cell r="X39" t="str">
            <v>4</v>
          </cell>
          <cell r="Y39" t="str">
            <v xml:space="preserve">サービスビジネスの中核となるサポートデスクについて、販推部門と連携を図り、売上・原価の商品型格別分析、価格率分析等多面的に行い、問題点の抽出と損益改善の為の提言取りまとめに多大の貢献があった。                                                                                                                                                               </v>
          </cell>
          <cell r="Z39" t="str">
            <v>4</v>
          </cell>
          <cell r="AA39">
            <v>30</v>
          </cell>
          <cell r="AB39" t="str">
            <v xml:space="preserve">個別PROPOSE商品(ｼｽﾃﾑ展開/運用管理)の売上損益管理強化。・実績を多面的(規模別/受注月別等)に分析、予測/予算の精度向上を図る。又、98年上期目標原価率達成に向け、原価管理を強化・情報提供を行う。                                                                                                                                                       </v>
          </cell>
          <cell r="AC39" t="str">
            <v>3</v>
          </cell>
          <cell r="AD39" t="str">
            <v xml:space="preserve">個別PROPOSE商品の売上・原価データを効率的に集約を行い、採算向上を図る為に、PCスキルを駆使し各種分析を推進。販売推進部門・サポート部門に対し、危機意識の向上を図った事を評価したい。                                                                                                                                                                 </v>
          </cell>
          <cell r="AE39" t="str">
            <v>4</v>
          </cell>
          <cell r="AF39">
            <v>30</v>
          </cell>
          <cell r="AG39" t="str">
            <v xml:space="preserve">原価計算システムのレベルアップ・決算日程短縮実施に伴い、管理分析機能を追加し、ｽﾋﾟｰﾄﾞｱｯﾌﾟを図る。・システム管理強化----将来の改善に備え、現行ｼｽﾃﾑの徹底解析を図る。                                                                                                                                                                     </v>
          </cell>
          <cell r="AH39" t="str">
            <v>3</v>
          </cell>
          <cell r="AI39" t="str">
            <v xml:space="preserve">原価計算システムの改善を図り、決算業務の迅速化を実現する為の業務ﾌﾛｰの再構築を評価したい。                                                                                                                                                                                                                 </v>
          </cell>
          <cell r="AJ39" t="str">
            <v>4</v>
          </cell>
          <cell r="BT39" t="str">
            <v xml:space="preserve">                                                                                                                                                                                                                                                               </v>
          </cell>
          <cell r="BV39" t="str">
            <v xml:space="preserve">                                                                                                                                                                                                                                                               </v>
          </cell>
          <cell r="BX39" t="str">
            <v xml:space="preserve">                                                                                                                                                                                                                                                               </v>
          </cell>
          <cell r="BZ39" t="str">
            <v xml:space="preserve">                                                                                                                                                                                                                                                               </v>
          </cell>
          <cell r="CD39" t="str">
            <v>部門全体リーダとしての能力向上。</v>
          </cell>
          <cell r="CE39" t="str">
            <v>3</v>
          </cell>
          <cell r="CH39" t="str">
            <v>3</v>
          </cell>
          <cell r="CI39" t="str">
            <v>4</v>
          </cell>
          <cell r="CK39" t="str">
            <v xml:space="preserve">FS本部の核となるべき、サービスビジネスの損益分析を他部門と連携を通じ、商品型格別、受注・売上形態別等各種分析を行った。損益改善の為の施策・提言の取りまとめを問題意識を持って意欲的に取り組み成果を上げた。また、リーダーシップを発揮し、部門全体の取りまとめ役として頑張っている。                                                                                                                     </v>
          </cell>
          <cell r="CL39" t="str">
            <v>Ａ　</v>
          </cell>
          <cell r="CM39" t="str">
            <v>意欲的に課題に取り組んだ事を評価します｡</v>
          </cell>
          <cell r="CN39" t="str">
            <v>Ａ　</v>
          </cell>
          <cell r="CO39" t="str">
            <v>Ａ　</v>
          </cell>
          <cell r="CP39" t="str">
            <v>A</v>
          </cell>
          <cell r="CQ39">
            <v>2</v>
          </cell>
          <cell r="CR39">
            <v>12</v>
          </cell>
          <cell r="CS39">
            <v>10</v>
          </cell>
        </row>
        <row r="40">
          <cell r="A40">
            <v>850100</v>
          </cell>
          <cell r="B40" t="str">
            <v>木南　恭彦　　　　　</v>
          </cell>
          <cell r="C40">
            <v>170</v>
          </cell>
          <cell r="D40">
            <v>585</v>
          </cell>
          <cell r="E40" t="str">
            <v>ＦＳ本部　　　　　　</v>
          </cell>
          <cell r="F40">
            <v>84</v>
          </cell>
          <cell r="G40">
            <v>5800094400</v>
          </cell>
          <cell r="H40" t="str">
            <v>ＦＳ）経理部　　　　</v>
          </cell>
          <cell r="I40">
            <v>31</v>
          </cell>
          <cell r="J40" t="str">
            <v>主事補　　　　　</v>
          </cell>
          <cell r="K40" t="str">
            <v>有</v>
          </cell>
          <cell r="L40">
            <v>1998</v>
          </cell>
          <cell r="M40">
            <v>1</v>
          </cell>
          <cell r="N40">
            <v>2</v>
          </cell>
          <cell r="O40">
            <v>3</v>
          </cell>
          <cell r="P40">
            <v>820208</v>
          </cell>
          <cell r="Q40" t="str">
            <v>橋本　充　　　　　　</v>
          </cell>
          <cell r="R40" t="str">
            <v>担当課長　　　　　　</v>
          </cell>
          <cell r="S40">
            <v>750060</v>
          </cell>
          <cell r="T40" t="str">
            <v>長南　公治　　　　　</v>
          </cell>
          <cell r="U40" t="str">
            <v>部長　　　　　　　　</v>
          </cell>
          <cell r="V40">
            <v>40</v>
          </cell>
          <cell r="W40" t="str">
            <v xml:space="preserve">ＦＳ本部グループ連結損益管理の拡充　・グローバル化に対応したセグメント別損益管理を行う。　・未実現利益／資本消去等ができる手法を確立する。　・月次決算で貸借対照表連結の仕組み作りを行う。                                                                                                                                                          </v>
          </cell>
          <cell r="X40" t="str">
            <v>4</v>
          </cell>
          <cell r="Y40" t="str">
            <v xml:space="preserve">想定していた以上に連結会計の構造理解が早い。来期は、連結対象グループ子会社の個別財務諸表分析を通じ、問題点の掘り下げを進めて欲しい。                                                                                                                                                                                             </v>
          </cell>
          <cell r="Z40" t="str">
            <v>4</v>
          </cell>
          <cell r="AA40">
            <v>30</v>
          </cell>
          <cell r="AB40" t="str">
            <v xml:space="preserve">月末日締切りへのスムーズな移行の推進。　・１０月度から月末日締切りを行うにあたって、スムーズに移行出来るように、各部門　　との調整を図る。                                                                                                                                                                                          </v>
          </cell>
          <cell r="AC40" t="str">
            <v>3</v>
          </cell>
          <cell r="AD40" t="str">
            <v xml:space="preserve">FS本部の取引システムの理解に意欲的に取り組んでいる。関連部門に対しても積極的に末締め移行の啓蒙を進めた事を評価する。                                                                                                                                                                                                    </v>
          </cell>
          <cell r="AE40" t="str">
            <v>3</v>
          </cell>
          <cell r="AF40">
            <v>30</v>
          </cell>
          <cell r="AG40" t="str">
            <v xml:space="preserve">部門費管理体制の強化　・外注費についてＦＳ本部内の決裁方法（「外注決定申請書」回議等）を確立し、管理　　強化を図る。　・外注費製番体系（ＢＳ，ＱＨオーダー等）の見直しを行う。                                                                                                                                                                      </v>
          </cell>
          <cell r="AH40" t="str">
            <v>3</v>
          </cell>
          <cell r="AI40" t="str">
            <v xml:space="preserve">経理システムを利用した予算実績管理に加え、現行のオーダー体系の見直しを図り、外注費用の効率的使用に繋がる仕組み作りを行って欲しい。                                                                                                                                                                                              </v>
          </cell>
          <cell r="AJ40" t="str">
            <v>3</v>
          </cell>
          <cell r="BT40" t="str">
            <v xml:space="preserve">                                                                                                                                                                                                                                                               </v>
          </cell>
          <cell r="BV40" t="str">
            <v xml:space="preserve">                                                                                                                                                                                                                                                               </v>
          </cell>
          <cell r="BX40" t="str">
            <v xml:space="preserve">                                                                                                                                                                                                                                                               </v>
          </cell>
          <cell r="BZ40" t="str">
            <v xml:space="preserve">                                                                                                                                                                                                                                                               </v>
          </cell>
          <cell r="CK40" t="str">
            <v xml:space="preserve">連結会計、ﾌﾘｰｷｬｯｼｭﾌﾛｰ等事業本部経理固有の事項について、想定した以上に理解が早い。また、他部門へ積極的に足を運び、FS部門の諸制度理解に意欲的に取り組んでいる。来期はｽｸﾗｯﾌﾟ&amp;ﾋﾞﾙﾄﾞによる費用管理、ｸﾞﾙｰﾌﾟ連結損益管理について更なる問題点の掘り下げと、損益改善の為の施策を提言出来る様、一層の活躍を期待したい。                                                                                         </v>
          </cell>
          <cell r="CL40" t="str">
            <v>Ｂ　</v>
          </cell>
          <cell r="CM40" t="str">
            <v>着実に理解を深めていると感じます｡来期は結果が出る様､期待します｡</v>
          </cell>
          <cell r="CN40" t="str">
            <v>Ｂ　</v>
          </cell>
          <cell r="CO40" t="str">
            <v>Ｂ　</v>
          </cell>
          <cell r="CP40" t="str">
            <v>A</v>
          </cell>
          <cell r="CQ40">
            <v>2</v>
          </cell>
          <cell r="CR40">
            <v>12</v>
          </cell>
          <cell r="CS40">
            <v>10</v>
          </cell>
        </row>
        <row r="41">
          <cell r="A41">
            <v>900330</v>
          </cell>
          <cell r="B41" t="str">
            <v>若林　昭浩　　　　　</v>
          </cell>
          <cell r="C41">
            <v>170</v>
          </cell>
          <cell r="D41">
            <v>585</v>
          </cell>
          <cell r="E41" t="str">
            <v>ＦＳ本部　　　　　　</v>
          </cell>
          <cell r="F41">
            <v>84</v>
          </cell>
          <cell r="G41">
            <v>5800094400</v>
          </cell>
          <cell r="H41" t="str">
            <v>ＦＳ）経理部　　　　</v>
          </cell>
          <cell r="I41">
            <v>31</v>
          </cell>
          <cell r="J41" t="str">
            <v>主事補　　　　　</v>
          </cell>
          <cell r="K41" t="str">
            <v>無</v>
          </cell>
          <cell r="L41">
            <v>1998</v>
          </cell>
          <cell r="M41">
            <v>1</v>
          </cell>
          <cell r="N41">
            <v>1</v>
          </cell>
          <cell r="O41">
            <v>3</v>
          </cell>
          <cell r="P41">
            <v>820208</v>
          </cell>
          <cell r="Q41" t="str">
            <v>橋本　充　　　　　　</v>
          </cell>
          <cell r="R41" t="str">
            <v>担当課長　　　　　　</v>
          </cell>
          <cell r="S41">
            <v>750060</v>
          </cell>
          <cell r="T41" t="str">
            <v>長南　公治　　　　　</v>
          </cell>
          <cell r="U41" t="str">
            <v>部長　　　　　　　　</v>
          </cell>
          <cell r="V41">
            <v>40</v>
          </cell>
          <cell r="W41" t="str">
            <v xml:space="preserve">(1)保守損益の管理・分析強化(2)原価計算システムのレベルアップ                                                                                                                                                                                                                              </v>
          </cell>
          <cell r="X41" t="str">
            <v>4</v>
          </cell>
          <cell r="Y41" t="str">
            <v xml:space="preserve">保守ビジネスのコスト構造を部品費・外注費等原価要素別に分解、システム別の荒利益管理の強化を推進し、問題点抽出に積極的に取り組んでいる。また、保守部門の原価計算データのDB化を推進し、決算分析業務の効率化に貢献があった。                                                                                                                                                  </v>
          </cell>
          <cell r="Z41" t="str">
            <v>4</v>
          </cell>
          <cell r="AA41">
            <v>40</v>
          </cell>
          <cell r="AB41" t="str">
            <v xml:space="preserve">アフタ－コスト(販売直接費:無償保守費､部品物流費)の管理強化                                                                                                                                                                                                                                </v>
          </cell>
          <cell r="AC41" t="str">
            <v>3</v>
          </cell>
          <cell r="AD41" t="str">
            <v xml:space="preserve">FS本部内の関連部門と連携、無償保守費のデータ整備を図り、PB部門・情報部門へ情報提供の標準化を推進した。来期は削減施策の提言が出来る様、分析を強化して欲しい。                                                                                                                                                                               </v>
          </cell>
          <cell r="AE41" t="str">
            <v>3</v>
          </cell>
          <cell r="AF41">
            <v>20</v>
          </cell>
          <cell r="AG41" t="str">
            <v xml:space="preserve">経理決算システムの安定運用・レベルアップ対応の円滑化・トラブル対応の迅速化                                                                                                                                                                                                                          </v>
          </cell>
          <cell r="AH41" t="str">
            <v>3</v>
          </cell>
          <cell r="AI41" t="str">
            <v xml:space="preserve">FS部門の経理ネットワークインフラの安定運用に貢献があった。システム関係の後任者へのスキルトランスファーも順調に進んでいる。                                                                                                                                                                                                 </v>
          </cell>
          <cell r="AJ41" t="str">
            <v>3</v>
          </cell>
          <cell r="BT41" t="str">
            <v xml:space="preserve">                                                                                                                                                                                                                                                               </v>
          </cell>
          <cell r="BV41" t="str">
            <v xml:space="preserve">                                                                                                                                                                                                                                                               </v>
          </cell>
          <cell r="BX41" t="str">
            <v xml:space="preserve">                                                                                                                                                                                                                                                               </v>
          </cell>
          <cell r="BZ41" t="str">
            <v xml:space="preserve">                                                                                                                                                                                                                                                               </v>
          </cell>
          <cell r="CK41" t="str">
            <v xml:space="preserve">システムに関するノウハウを駆使し、保守原価の内容分析や、無償保守費の実績データ整備を通して損益改善や決算業務の効率化に繋げる為、問題意識を持って取り組んでいる。来期は更に問題点の掘り下げを行い、保守部門のコストダウン施策の提言に結びつける事を期待したい。                                                                                                                                </v>
          </cell>
          <cell r="CL41" t="str">
            <v>Ｂ　</v>
          </cell>
          <cell r="CM41" t="str">
            <v>課題に対し多面的に分析が出来つつあるが、もう一段の掘り下げをきたいする｡</v>
          </cell>
          <cell r="CN41" t="str">
            <v>Ｂ　</v>
          </cell>
          <cell r="CO41" t="str">
            <v>Ｂ　</v>
          </cell>
          <cell r="CP41" t="str">
            <v>B</v>
          </cell>
          <cell r="CQ41">
            <v>2</v>
          </cell>
          <cell r="CR41">
            <v>12</v>
          </cell>
          <cell r="CS41">
            <v>10</v>
          </cell>
        </row>
        <row r="42">
          <cell r="A42">
            <v>850100</v>
          </cell>
          <cell r="B42" t="str">
            <v>木南　恭彦　　　　　</v>
          </cell>
          <cell r="C42">
            <v>170</v>
          </cell>
          <cell r="D42">
            <v>585</v>
          </cell>
          <cell r="E42" t="str">
            <v>ＦＳ本部　　　　　　</v>
          </cell>
          <cell r="F42">
            <v>84</v>
          </cell>
          <cell r="G42">
            <v>5800094400</v>
          </cell>
          <cell r="H42" t="str">
            <v>ＦＳ）経理部　　　　</v>
          </cell>
          <cell r="I42">
            <v>31</v>
          </cell>
          <cell r="J42" t="str">
            <v>主事補　　　　　</v>
          </cell>
          <cell r="K42" t="str">
            <v>有</v>
          </cell>
          <cell r="L42">
            <v>1998</v>
          </cell>
          <cell r="M42">
            <v>1</v>
          </cell>
          <cell r="N42">
            <v>1</v>
          </cell>
          <cell r="O42">
            <v>3</v>
          </cell>
          <cell r="P42">
            <v>0</v>
          </cell>
          <cell r="Q42" t="str">
            <v>　　　　　　　　　　</v>
          </cell>
          <cell r="R42" t="str">
            <v>　　　　　　　　　　</v>
          </cell>
          <cell r="S42">
            <v>0</v>
          </cell>
          <cell r="T42" t="str">
            <v>　　　　　　　　　　</v>
          </cell>
          <cell r="U42" t="str">
            <v>　　　　　　　　　　</v>
          </cell>
          <cell r="V42">
            <v>50</v>
          </cell>
          <cell r="W42" t="str">
            <v xml:space="preserve">棚卸資産の圧縮と売掛債権の早期現金化を図り、投下資本の早期回収を促進する。                                                                                                                                                                                                                          </v>
          </cell>
          <cell r="X42" t="str">
            <v>5</v>
          </cell>
          <cell r="Y42" t="str">
            <v xml:space="preserve">                                                                                                                                                                                                                                                               </v>
          </cell>
          <cell r="AA42">
            <v>30</v>
          </cell>
          <cell r="AB42" t="str">
            <v xml:space="preserve">経理部員のスキルアップと経理部の管理機能向上を図る。　                                                                                                                                                                                                                                    </v>
          </cell>
          <cell r="AC42" t="str">
            <v>4</v>
          </cell>
          <cell r="AD42" t="str">
            <v xml:space="preserve">                                                                                                                                                                                                                                                               </v>
          </cell>
          <cell r="AF42">
            <v>20</v>
          </cell>
          <cell r="AG42" t="str">
            <v xml:space="preserve">資金の有効活用につなげる為、投資効果の実態把握に努める。                                                                                                                                                                                                                                   </v>
          </cell>
          <cell r="AH42" t="str">
            <v>5</v>
          </cell>
          <cell r="AI42" t="str">
            <v xml:space="preserve">                                                                                                                                                                                                                                                               </v>
          </cell>
          <cell r="BT42" t="str">
            <v xml:space="preserve">                                                                                                                                                                                                                                                               </v>
          </cell>
          <cell r="BV42" t="str">
            <v xml:space="preserve">                                                                                                                                                                                                                                                               </v>
          </cell>
          <cell r="BX42" t="str">
            <v xml:space="preserve">                                                                                                                                                                                                                                                               </v>
          </cell>
          <cell r="BZ42" t="str">
            <v xml:space="preserve">                                                                                                                                                                                                                                                               </v>
          </cell>
          <cell r="CK42" t="str">
            <v xml:space="preserve">                                                                                                                                                                                                                                                               </v>
          </cell>
          <cell r="CL42" t="str">
            <v>　　</v>
          </cell>
          <cell r="CN42" t="str">
            <v>　　</v>
          </cell>
          <cell r="CO42" t="str">
            <v>　　</v>
          </cell>
          <cell r="CP42" t="str">
            <v>A</v>
          </cell>
          <cell r="CQ42">
            <v>2</v>
          </cell>
          <cell r="CR42">
            <v>12</v>
          </cell>
          <cell r="CS42">
            <v>10</v>
          </cell>
        </row>
        <row r="43">
          <cell r="A43">
            <v>782197</v>
          </cell>
          <cell r="B43" t="str">
            <v>水野　雅敏　　　　　</v>
          </cell>
          <cell r="C43">
            <v>190</v>
          </cell>
          <cell r="D43">
            <v>550</v>
          </cell>
          <cell r="E43" t="str">
            <v>ＳＳ事推　　　　　　</v>
          </cell>
          <cell r="F43">
            <v>3078</v>
          </cell>
          <cell r="G43">
            <v>5500120000</v>
          </cell>
          <cell r="H43" t="str">
            <v>ＳＳ）経理部　　　　</v>
          </cell>
          <cell r="I43">
            <v>31</v>
          </cell>
          <cell r="J43" t="str">
            <v>主事補　　　　　</v>
          </cell>
          <cell r="K43" t="str">
            <v>有</v>
          </cell>
          <cell r="L43">
            <v>1998</v>
          </cell>
          <cell r="M43">
            <v>1</v>
          </cell>
          <cell r="N43">
            <v>1</v>
          </cell>
          <cell r="O43">
            <v>3</v>
          </cell>
          <cell r="P43">
            <v>810200</v>
          </cell>
          <cell r="Q43" t="str">
            <v>広瀬　陽一　　　　　</v>
          </cell>
          <cell r="R43" t="str">
            <v>担当課長　　　　　　</v>
          </cell>
          <cell r="S43">
            <v>730470</v>
          </cell>
          <cell r="T43" t="str">
            <v>児玉　治行　　　　　</v>
          </cell>
          <cell r="U43" t="str">
            <v>統括部長　　　　　　</v>
          </cell>
          <cell r="V43">
            <v>30</v>
          </cell>
          <cell r="W43" t="str">
            <v xml:space="preserve">パッケージビジネス関連(1)棚卸資産管理強化、及び不健全防止に向けての問題点整理、分析(2)キャッシュフローに基づくビジネス分析へのアプローチ                                                                                                                                                                                        </v>
          </cell>
          <cell r="X43" t="str">
            <v>4</v>
          </cell>
          <cell r="Y43" t="str">
            <v xml:space="preserve">提供時期が運用上曖昧になっていた点を問題視して、制度見直し，フィールドへの通知まで完了させたことを評価する。税務対応上も事前に制度上の問題を改善した意味合いは大きい。廃却については、フィールドに要因別分析を徹底させたことにより反省を含め、今後の製品計画への反映が期待出来る。                                                                                                                      </v>
          </cell>
          <cell r="Z43" t="str">
            <v>4</v>
          </cell>
          <cell r="AA43">
            <v>30</v>
          </cell>
          <cell r="AB43" t="str">
            <v xml:space="preserve">ＧＬＯＶＩＡ／Ｆ商品開発関連(1)コンセプトつくり(2)個別機能の仕様検討                                                                                                                                                                                                                          </v>
          </cell>
          <cell r="AC43" t="str">
            <v>4</v>
          </cell>
          <cell r="AD43" t="str">
            <v xml:space="preserve">商品開発への参画と言うこれまで経験のない分野について、本部経理としての立場も含めて積極的に良く対応していただいた。特に開発部門との調整等で多くの苦労があったことを理解する。プロジェクトも問題を抱えながらも確実に進捗しており評価出来る。                                                                                                                                          </v>
          </cell>
          <cell r="AE43" t="str">
            <v>4</v>
          </cell>
          <cell r="AF43">
            <v>25</v>
          </cell>
          <cell r="AG43" t="str">
            <v xml:space="preserve">新制度対応(1)月末締め対応(2)システム部門内新制度対応                                                                                                                                                                                                                                  </v>
          </cell>
          <cell r="AH43" t="str">
            <v>3</v>
          </cell>
          <cell r="AI43" t="str">
            <v xml:space="preserve">月末締め／ＪＵＳＴシステム対応については、リーダーとして部内，関連部門との調整，対策実施等十分な働きであり、ほぼ目処がたった点も評価します。自治体ソリューション関連では、ビジネスプラン上でキャシュフローを評価指標の一つに入れて検討したことは、今後の他商品のひな型としても評価出来る。                                                                                                                  </v>
          </cell>
          <cell r="AJ43" t="str">
            <v>4</v>
          </cell>
          <cell r="AK43">
            <v>15</v>
          </cell>
          <cell r="AL43" t="str">
            <v xml:space="preserve">決算、原価計算、予算編成関連(1)効率化と精度向上                                                                                                                                                                                                                                      </v>
          </cell>
          <cell r="AM43" t="str">
            <v>3</v>
          </cell>
          <cell r="AN43" t="str">
            <v xml:space="preserve">上記の通り確実に効果が現れていると考えます。今後とも継続検討願います。                                                                                                                                                                                                                            </v>
          </cell>
          <cell r="AO43" t="str">
            <v>3</v>
          </cell>
          <cell r="BT43" t="str">
            <v xml:space="preserve">                                                                                                                                                                                                                                                               </v>
          </cell>
          <cell r="BV43" t="str">
            <v xml:space="preserve">                                                                                                                                                                                                                                                               </v>
          </cell>
          <cell r="BX43" t="str">
            <v xml:space="preserve">                                                                                                                                                                                                                                                               </v>
          </cell>
          <cell r="BZ43" t="str">
            <v xml:space="preserve">                                                                                                                                                                                                                                                               </v>
          </cell>
          <cell r="CH43" t="str">
            <v>4</v>
          </cell>
          <cell r="CI43" t="str">
            <v>3</v>
          </cell>
          <cell r="CK43" t="str">
            <v xml:space="preserve">個別目標については、自発的に問題意識を持ち積極的に取り組んでおり、成果としても概ね達成出来たと考えます。特に、商品開発への参画と言う新しいテーマについては期を通して時間と労力を費やした事を理解します。                                                                                                                                                           </v>
          </cell>
          <cell r="CL43" t="str">
            <v>Ａ　</v>
          </cell>
          <cell r="CM43" t="str">
            <v>プロジェクトが重なり大変な時期であったと思います。ご苦労様でした。</v>
          </cell>
          <cell r="CN43" t="str">
            <v>Ａ　</v>
          </cell>
          <cell r="CO43" t="str">
            <v>Ａ　</v>
          </cell>
          <cell r="CP43" t="str">
            <v>A</v>
          </cell>
          <cell r="CQ43">
            <v>2</v>
          </cell>
          <cell r="CR43">
            <v>12</v>
          </cell>
          <cell r="CS43">
            <v>10</v>
          </cell>
        </row>
        <row r="44">
          <cell r="A44">
            <v>834041</v>
          </cell>
          <cell r="B44" t="str">
            <v>郷家　桂樹　　　　　</v>
          </cell>
          <cell r="C44">
            <v>190</v>
          </cell>
          <cell r="D44">
            <v>550</v>
          </cell>
          <cell r="E44" t="str">
            <v>ＳＳ事推　　　　　　</v>
          </cell>
          <cell r="F44">
            <v>3078</v>
          </cell>
          <cell r="G44">
            <v>5500120000</v>
          </cell>
          <cell r="H44" t="str">
            <v>ＳＳ）経理部　　　　</v>
          </cell>
          <cell r="I44">
            <v>31</v>
          </cell>
          <cell r="J44" t="str">
            <v>主事補　　　　　</v>
          </cell>
          <cell r="K44" t="str">
            <v>有</v>
          </cell>
          <cell r="L44">
            <v>1998</v>
          </cell>
          <cell r="M44">
            <v>1</v>
          </cell>
          <cell r="N44">
            <v>1</v>
          </cell>
          <cell r="O44">
            <v>3</v>
          </cell>
          <cell r="P44">
            <v>701685</v>
          </cell>
          <cell r="Q44" t="str">
            <v>竹花　敏行　　　　　</v>
          </cell>
          <cell r="R44" t="str">
            <v>担当課長　　　　　　</v>
          </cell>
          <cell r="S44">
            <v>730470</v>
          </cell>
          <cell r="T44" t="str">
            <v>児玉　治行　　　　　</v>
          </cell>
          <cell r="U44" t="str">
            <v>統括部長　　　　　　</v>
          </cell>
          <cell r="V44">
            <v>45</v>
          </cell>
          <cell r="W44" t="str">
            <v xml:space="preserve">本部推進活動（ＳＳＵ／ＣＰＵ活動）への積極的参加◆タイムリーな情報提供／調査回答内容の充実化／営業事務処理促進（営業指導徹底）・調査回答の内容を検証し不健全な物件についての早期解決に努める・営業事務処理怠慢によるアラーム物件を徹底した営業指導で極小化                                                                                          </v>
          </cell>
          <cell r="X44" t="str">
            <v>4</v>
          </cell>
          <cell r="Y44" t="str">
            <v xml:space="preserve">本部及び支社挙げての活動であり、管理部門として目標達成に向けての部門間調整、営業担当への個別指導など、積極的に対応したことは評価できる。                                                                                                                                                                                           </v>
          </cell>
          <cell r="Z44" t="str">
            <v>4</v>
          </cell>
          <cell r="AA44">
            <v>40</v>
          </cell>
          <cell r="AB44" t="str">
            <v xml:space="preserve">貸出資産／棚卸資産管理◆不健全残高、特に９７／９以前の解約済未返品残高を徹底的に整理◆営業部門による稼働資産管理手法の検討                                                                                                                                                                                                  </v>
          </cell>
          <cell r="AC44" t="str">
            <v>4</v>
          </cell>
          <cell r="AD44" t="str">
            <v xml:space="preserve">期中での配転もあって、当初目標の一つである『営業部門による稼働資産管理手法の検討』迄は手が回らなかったが、一方の『不健全資産の整理』は積極的に取り組んだ。数値結果は今一歩であるが、貴殿の5月実施の調査をベースに後任担当者(若槻君)の以降の資産整理がスムーズに実行できました。評価します。                                                                                                                </v>
          </cell>
          <cell r="AE44" t="str">
            <v>3</v>
          </cell>
          <cell r="AF44">
            <v>10</v>
          </cell>
          <cell r="AG44" t="str">
            <v xml:space="preserve">日常業務の見直し◆個別業務：ＦＢ化推進（支払）／固定資産業務効率化／検討事項記録に対する　アクションアイテムの選定および改善◆ＪＯＢローテーションの実施                                                                                                                                                                                   </v>
          </cell>
          <cell r="AH44" t="str">
            <v>4</v>
          </cell>
          <cell r="AI44" t="str">
            <v xml:space="preserve">固定資産業務の効率化の一環として、マーケ本経理部の要請から、支社経理のトップを切ってサブシステムを導入。更に、東北支社、関東支社へもシステム稼働を実現すべく訪問指導し実現させた。結果、大幅な工数削減を実現。又、班内のJOBローテーション実施により活性化を図った。一部は引継事項となったが、実施項目は何れも内容のあるもので評価できる。                                                                                         </v>
          </cell>
          <cell r="AJ44" t="str">
            <v>4</v>
          </cell>
          <cell r="AK44">
            <v>5</v>
          </cell>
          <cell r="AL44" t="str">
            <v xml:space="preserve">部門内教育◆営業活動と法人税務の関係について、来期での実施を目指し内容検討／資料作成                                                                                                                                                                                                                     </v>
          </cell>
          <cell r="AM44" t="str">
            <v>3</v>
          </cell>
          <cell r="AN44" t="str">
            <v xml:space="preserve">来期実施を目指した内容検討(構想ﾍﾞｰｽ)に止まる。本件は、内容は多少異なるにしても、新しい職場においても必要と思います。継続課題としては如何でしょうか。                                                                                                                                                                                  </v>
          </cell>
          <cell r="AO44" t="str">
            <v>3</v>
          </cell>
          <cell r="BT44" t="str">
            <v xml:space="preserve">                                                                                                                                                                                                                                                               </v>
          </cell>
          <cell r="BV44" t="str">
            <v xml:space="preserve">                                                                                                                                                                                                                                                               </v>
          </cell>
          <cell r="BX44" t="str">
            <v xml:space="preserve">                                                                                                                                                                                                                                                               </v>
          </cell>
          <cell r="BZ44" t="str">
            <v xml:space="preserve">                                                                                                                                                                                                                                                               </v>
          </cell>
          <cell r="CB44" t="str">
            <v>１０年度税制改正の理解および対策実施（小額減価償却資産関連）</v>
          </cell>
          <cell r="CC44" t="str">
            <v>3</v>
          </cell>
          <cell r="CD44" t="str">
            <v>円滑なＪＯＢローテーションを意識したコミュニケーション手法の習得</v>
          </cell>
          <cell r="CE44" t="str">
            <v>3</v>
          </cell>
          <cell r="CH44" t="str">
            <v>4</v>
          </cell>
          <cell r="CI44" t="str">
            <v>3</v>
          </cell>
          <cell r="CJ44" t="str">
            <v>3</v>
          </cell>
          <cell r="CK44" t="str">
            <v xml:space="preserve">期初の目標は配転により未達成の部分はありますが、目標達成に向けた積極的行動は経理部門のリーダに止まらず、営業部門にも個別指導する等、評価すべき内容は充分にあったと思います。新しい職場においても、前向きな姿勢を崩さず頑張ってくれることを期待します。                                                                                                                                    </v>
          </cell>
          <cell r="CL44" t="str">
            <v>Ａ　</v>
          </cell>
          <cell r="CM44" t="str">
            <v>転勤前の目標成果はコメントの通りだと理解します。新しい業務は初めての経験とは思いますが、原価班の主力メンバーとして出来るだけ早く要点を把握し積極的に取り組んで下さい。</v>
          </cell>
          <cell r="CN44" t="str">
            <v>Ａ　</v>
          </cell>
          <cell r="CO44" t="str">
            <v>Ａ　</v>
          </cell>
          <cell r="CP44" t="str">
            <v>B</v>
          </cell>
          <cell r="CQ44">
            <v>2</v>
          </cell>
          <cell r="CR44">
            <v>12</v>
          </cell>
          <cell r="CS44">
            <v>10</v>
          </cell>
        </row>
        <row r="45">
          <cell r="A45">
            <v>870005</v>
          </cell>
          <cell r="B45" t="str">
            <v>阿部　文宏　　　　　</v>
          </cell>
          <cell r="C45">
            <v>190</v>
          </cell>
          <cell r="D45">
            <v>550</v>
          </cell>
          <cell r="E45" t="str">
            <v>ＳＳ事推　　　　　　</v>
          </cell>
          <cell r="F45">
            <v>3078</v>
          </cell>
          <cell r="G45">
            <v>5500120000</v>
          </cell>
          <cell r="H45" t="str">
            <v>ＳＳ）経理部　　　　</v>
          </cell>
          <cell r="I45">
            <v>31</v>
          </cell>
          <cell r="J45" t="str">
            <v>主事補　　　　　</v>
          </cell>
          <cell r="K45" t="str">
            <v>有</v>
          </cell>
          <cell r="L45">
            <v>1998</v>
          </cell>
          <cell r="M45">
            <v>1</v>
          </cell>
          <cell r="N45">
            <v>1</v>
          </cell>
          <cell r="O45">
            <v>3</v>
          </cell>
          <cell r="P45">
            <v>770082</v>
          </cell>
          <cell r="Q45" t="str">
            <v>畠山　節郎　　　　　</v>
          </cell>
          <cell r="R45" t="str">
            <v>担当課長　　　　　　</v>
          </cell>
          <cell r="S45">
            <v>730470</v>
          </cell>
          <cell r="T45" t="str">
            <v>児玉　治行　　　　　</v>
          </cell>
          <cell r="U45" t="str">
            <v>統括部長　　　　　　</v>
          </cell>
          <cell r="V45">
            <v>25</v>
          </cell>
          <cell r="W45" t="str">
            <v xml:space="preserve">ＩＳＯ９００１認証取得の審査対応と品質保証を意識した購買業務の維持および認証取得を機にした、ＫＦＮの知名度アップのための広報活動。                                                                                                                                                                                              </v>
          </cell>
          <cell r="X45" t="str">
            <v>4</v>
          </cell>
          <cell r="Y45" t="str">
            <v xml:space="preserve">民放、出版社への具体的提案のもとに、ﾆｭｰｽ番組へのｻｰﾋﾞｽﾘﾘｰｽを実現したことは相当評価できます。                                                                                                                                                                                                           </v>
          </cell>
          <cell r="Z45" t="str">
            <v>4</v>
          </cell>
          <cell r="AA45">
            <v>10</v>
          </cell>
          <cell r="AB45" t="str">
            <v xml:space="preserve">９９年度新人採用活動において、優秀な人材を確保する為に、会社説明会を開催するだけではなく、積極的に大学へのアプローチを行い学生への浸透を図る。                                                                                                                                                                                        </v>
          </cell>
          <cell r="AC45" t="str">
            <v>3</v>
          </cell>
          <cell r="AD45" t="str">
            <v xml:space="preserve">提案された内容をもとに、予想以上(300名以上)の応募があった実績は評価できます。特に担当者としてのｾﾐﾅｰでの対応は、学校関係者をはじめとして、好印象をもたれ、学生の照会が相次いだことには感謝しております。                                                                                                                                                       </v>
          </cell>
          <cell r="AE45" t="str">
            <v>4</v>
          </cell>
          <cell r="AF45">
            <v>45</v>
          </cell>
          <cell r="AG45" t="str">
            <v xml:space="preserve">富士通への復職にあたって、ＫＦＮでは購買業務および資産管理業務を中心に、富士通では特に下期予算作成・期末決算業務の引き継ぎをスムーズに行う。                                                                                                                                                                                         </v>
          </cell>
          <cell r="AH45" t="str">
            <v>4</v>
          </cell>
          <cell r="AI45" t="str">
            <v xml:space="preserve">予算、決算も一通りこなし、引き継ぎは完了した。業務の理解と新経理ｼｽﾃﾑのﾏｽﾀｰとで大変だったと思う。これからは、現状の業務処理、業務分担の見直しに努力してもらいたい。                                                                                                                                                                          </v>
          </cell>
          <cell r="AJ45" t="str">
            <v>4</v>
          </cell>
          <cell r="AK45">
            <v>20</v>
          </cell>
          <cell r="AL45" t="str">
            <v xml:space="preserve">下期より末締めへ移行するため、前任者から引き継ぎを受けるとともに、関連部門との調整をとり、経理業務に支障をきたさないようにする。                                                                                                                                                                                               </v>
          </cell>
          <cell r="AM45" t="str">
            <v>4</v>
          </cell>
          <cell r="AN45" t="str">
            <v xml:space="preserve">他部門との役割・責任についての問題があり、調整が困難と思われていたが、積極的な対応と問題点の丁寧な分析を通して解決策が見いだせ、業務が進展してきたことは大きな成果。                                                                                                                                                                             </v>
          </cell>
          <cell r="AO45" t="str">
            <v>4</v>
          </cell>
          <cell r="BT45" t="str">
            <v xml:space="preserve">                                                                                                                                                                                                                                                               </v>
          </cell>
          <cell r="BV45" t="str">
            <v xml:space="preserve">                                                                                                                                                                                                                                                               </v>
          </cell>
          <cell r="BX45" t="str">
            <v xml:space="preserve">                                                                                                                                                                                                                                                               </v>
          </cell>
          <cell r="BZ45" t="str">
            <v xml:space="preserve">                                                                                                                                                                                                                                                               </v>
          </cell>
          <cell r="CH45" t="str">
            <v>3</v>
          </cell>
          <cell r="CI45" t="str">
            <v>3</v>
          </cell>
          <cell r="CK45" t="str">
            <v xml:space="preserve">関係会社の総務業務から、ＳＳ経理の一般会計業務への転換ということ、ＳＳの一般会計業務は、守備範囲が広い上に特殊処理もおおいこと、新経理システムへの対応等短い期間でのこれらへの対応は大変だったと思うが、良く引き継ぎができたと思う。                                                                                                                                             </v>
          </cell>
          <cell r="CL45" t="str">
            <v>Ａ　</v>
          </cell>
          <cell r="CM45" t="str">
            <v>今期は転勤、経理への復帰で大変だったと思いますが、良く対応出来たと思います。今後も会計班全体の問題意識をもって改善努力して下さい。</v>
          </cell>
          <cell r="CN45" t="str">
            <v>Ａ　</v>
          </cell>
          <cell r="CO45" t="str">
            <v>Ａ　</v>
          </cell>
          <cell r="CP45" t="str">
            <v>B</v>
          </cell>
          <cell r="CQ45">
            <v>2</v>
          </cell>
          <cell r="CR45">
            <v>12</v>
          </cell>
          <cell r="CS45">
            <v>10</v>
          </cell>
        </row>
        <row r="46">
          <cell r="A46">
            <v>880207</v>
          </cell>
          <cell r="B46" t="str">
            <v>平井　隆史　　　　　</v>
          </cell>
          <cell r="C46">
            <v>190</v>
          </cell>
          <cell r="D46">
            <v>550</v>
          </cell>
          <cell r="E46" t="str">
            <v>ＳＳ事推　　　　　　</v>
          </cell>
          <cell r="F46">
            <v>3078</v>
          </cell>
          <cell r="G46">
            <v>5500120000</v>
          </cell>
          <cell r="H46" t="str">
            <v>ＳＳ）経理部　　　　</v>
          </cell>
          <cell r="I46">
            <v>31</v>
          </cell>
          <cell r="J46" t="str">
            <v>主事補　　　　　</v>
          </cell>
          <cell r="K46" t="str">
            <v>有</v>
          </cell>
          <cell r="L46">
            <v>1998</v>
          </cell>
          <cell r="M46">
            <v>1</v>
          </cell>
          <cell r="N46">
            <v>1</v>
          </cell>
          <cell r="O46">
            <v>3</v>
          </cell>
          <cell r="P46">
            <v>810200</v>
          </cell>
          <cell r="Q46" t="str">
            <v>広瀬　陽一　　　　　</v>
          </cell>
          <cell r="R46" t="str">
            <v>担当課長　　　　　　</v>
          </cell>
          <cell r="S46">
            <v>730470</v>
          </cell>
          <cell r="T46" t="str">
            <v>児玉　治行　　　　　</v>
          </cell>
          <cell r="U46" t="str">
            <v>統括部長　　　　　　</v>
          </cell>
          <cell r="V46">
            <v>35</v>
          </cell>
          <cell r="W46" t="str">
            <v xml:space="preserve">事業部別一次損益及びキャッシュフロー経営管理資料として事業部別の一次損益を認識し、月次での報告を行える体制をつくる。また一次損益の他に、事業部別キャッシュフロー管理の導入の検討を行い、実施出来る体制をつくる。                                                                                                                                    </v>
          </cell>
          <cell r="X46" t="str">
            <v>4</v>
          </cell>
          <cell r="Y46" t="str">
            <v xml:space="preserve">荒利中心かつ十分に機能していなかった事業部別損益について、管理可能損益を明確にし、月次報告が出来る体制に関連部門連携のもと実施したことは評価出来る。事業部別キャシュフローについては問題点の洗い出し、及び対応策については概ね完了している。下期中に実施出来るようにして下さい。                                                                                                                       </v>
          </cell>
          <cell r="Z46" t="str">
            <v>4</v>
          </cell>
          <cell r="AA46">
            <v>35</v>
          </cell>
          <cell r="AB46" t="str">
            <v xml:space="preserve">新コンセプト商品の損益管理ソリューション・トータルアウトソーシング等新コンセプト商品の損益管理及び事業区分について、関連各部門と連携しながら検討を行い、導入出来る体制をつくる。                                                                                                                                                                    </v>
          </cell>
          <cell r="AC46" t="str">
            <v>4</v>
          </cell>
          <cell r="AD46" t="str">
            <v xml:space="preserve">今期は、大幅な組織変更が発生、損益区分の見直しを含めた対応が中心となったが、この点では十分な対応ぶりであったと考える。                                                                                                                                                                                                    </v>
          </cell>
          <cell r="AE46" t="str">
            <v>3</v>
          </cell>
          <cell r="AF46">
            <v>15</v>
          </cell>
          <cell r="AG46" t="str">
            <v xml:space="preserve">ＰＲＯＰＯＳＥ原価計算の予定原価計算化推進商品及び型名で予定原価計算適用の適否を判断する。適用可能なものについては、月次決算は予定原価、期末決算は実際原価で精算するようシステム化を推進する。                                                                                                                                                      </v>
          </cell>
          <cell r="AH46" t="str">
            <v>4</v>
          </cell>
          <cell r="AI46" t="str">
            <v xml:space="preserve">現状分析を実施し、その結果を原価計算に反映出来たことは評価出来る。精度向上にも繋がったと考える。                                                                                                                                                                                                               </v>
          </cell>
          <cell r="AJ46" t="str">
            <v>3</v>
          </cell>
          <cell r="AK46">
            <v>15</v>
          </cell>
          <cell r="AL46" t="str">
            <v xml:space="preserve">受注管理の推進受注の正確な把握及び特徴を認識出来るよう、業種別の区分を導入する。又、受注計上基準の変更により、受注金額が激変する事が予想される。この事を十分認識しながら仕事を進めていく。                                                                                                                                                          </v>
          </cell>
          <cell r="AM46" t="str">
            <v>3</v>
          </cell>
          <cell r="AN46" t="str">
            <v xml:space="preserve">先行指標である受注の状況を新たに業種別に分析することにより、マクロな視点での商談状況の特徴が把握出来たことは評価出来る。営業部門とシステム部門との事業区分（商品区分）の不整合は、サービス商品拡販上の大きな問題点となっており、今後とも過去の経験を活かし、積極的に対応して欲しい。                                                                                                                     </v>
          </cell>
          <cell r="AO46" t="str">
            <v>4</v>
          </cell>
          <cell r="BT46" t="str">
            <v xml:space="preserve">                                                                                                                                                                                                                                                               </v>
          </cell>
          <cell r="BV46" t="str">
            <v xml:space="preserve">                                                                                                                                                                                                                                                               </v>
          </cell>
          <cell r="BX46" t="str">
            <v xml:space="preserve">                                                                                                                                                                                                                                                               </v>
          </cell>
          <cell r="BZ46" t="str">
            <v xml:space="preserve">                                                                                                                                                                                                                                                               </v>
          </cell>
          <cell r="CD46" t="str">
            <v>国際会計基準（ＩＡＳ）及び連結決算に関する知識習得。</v>
          </cell>
          <cell r="CE46" t="str">
            <v>3</v>
          </cell>
          <cell r="CI46" t="str">
            <v>4</v>
          </cell>
          <cell r="CJ46" t="str">
            <v>4</v>
          </cell>
          <cell r="CK46" t="str">
            <v xml:space="preserve">一次損益担当者として、全体のスケジュール管理他部内，他部門調整についても良く対応してくれたと考える。個別目標についても、本人総評の通り一部に対応未の部分はあるが、全体的には目標達成に向けて努力し、一定の成果も上がったと考える。                                                                                                                                              </v>
          </cell>
          <cell r="CL46" t="str">
            <v>Ａ　</v>
          </cell>
          <cell r="CM46" t="str">
            <v>各テーマはそれぞれ難しいものが多くまだ完成出来ていないところがありますが、かなりの成果があったと思います。今後確実に仕上げて下さい。</v>
          </cell>
          <cell r="CN46" t="str">
            <v>Ａ　</v>
          </cell>
          <cell r="CO46" t="str">
            <v>Ａ　</v>
          </cell>
          <cell r="CP46" t="str">
            <v>A</v>
          </cell>
          <cell r="CQ46">
            <v>2</v>
          </cell>
          <cell r="CR46">
            <v>12</v>
          </cell>
          <cell r="CS46">
            <v>10</v>
          </cell>
        </row>
        <row r="47">
          <cell r="A47">
            <v>780078</v>
          </cell>
          <cell r="B47" t="str">
            <v>吉永　紳一郎　　　　</v>
          </cell>
          <cell r="C47">
            <v>190</v>
          </cell>
          <cell r="D47">
            <v>871</v>
          </cell>
          <cell r="E47" t="str">
            <v>ＦＲＩ　　　　　　　</v>
          </cell>
          <cell r="F47">
            <v>8861</v>
          </cell>
          <cell r="G47">
            <v>9732501000</v>
          </cell>
          <cell r="H47" t="str">
            <v>ＦＲＩ）管理部　　　</v>
          </cell>
          <cell r="I47">
            <v>41</v>
          </cell>
          <cell r="J47" t="str">
            <v>主事　　　　　　</v>
          </cell>
          <cell r="K47" t="str">
            <v>有</v>
          </cell>
          <cell r="L47">
            <v>1998</v>
          </cell>
          <cell r="M47">
            <v>1</v>
          </cell>
          <cell r="N47">
            <v>1</v>
          </cell>
          <cell r="O47">
            <v>3</v>
          </cell>
          <cell r="P47">
            <v>740027</v>
          </cell>
          <cell r="Q47" t="str">
            <v>池田　雄二　　　　　</v>
          </cell>
          <cell r="R47" t="str">
            <v>課長　　　　　　　　</v>
          </cell>
          <cell r="S47">
            <v>650250</v>
          </cell>
          <cell r="T47" t="str">
            <v>小林　征夫　　　　　</v>
          </cell>
          <cell r="U47" t="str">
            <v>（出向中）　　　　　</v>
          </cell>
          <cell r="V47">
            <v>30</v>
          </cell>
          <cell r="W47" t="str">
            <v xml:space="preserve">９８年上期予算の利益確保　純利益25百万円を計上するため．早めの対策を打つ。                                                                                                                                                                                                                         </v>
          </cell>
          <cell r="X47" t="str">
            <v>4</v>
          </cell>
          <cell r="Y47" t="str">
            <v xml:space="preserve">売上増にともなって利益が増えた面もあるが、目標を上回る成果を達成した。                                                                                                                                                                                                                            </v>
          </cell>
          <cell r="Z47" t="str">
            <v>4</v>
          </cell>
          <cell r="AA47">
            <v>25</v>
          </cell>
          <cell r="AB47" t="str">
            <v xml:space="preserve">業務ＢＰＲによる経理シテムの強化                                                                                                                                                                                                                                               </v>
          </cell>
          <cell r="AC47" t="str">
            <v>4</v>
          </cell>
          <cell r="AD47" t="str">
            <v xml:space="preserve">部門費情報システムに必要なドキュメントを整備し、システム化の基盤を作った成果は大きい。                                                                                                                                                                                                                    </v>
          </cell>
          <cell r="AE47" t="str">
            <v>4</v>
          </cell>
          <cell r="AF47">
            <v>25</v>
          </cell>
          <cell r="AG47" t="str">
            <v xml:space="preserve">総務、勤労業務の強化                                                                                                                                                                                                                                                     </v>
          </cell>
          <cell r="AH47" t="str">
            <v>3</v>
          </cell>
          <cell r="AI47" t="str">
            <v xml:space="preserve">不慮の事態が発生したにもかかわらず、新人を教育してその後の対応を問題なく行ったことを評価。                                                                                                                                                                                                                  </v>
          </cell>
          <cell r="AJ47" t="str">
            <v>4</v>
          </cell>
          <cell r="AK47">
            <v>20</v>
          </cell>
          <cell r="AL47" t="str">
            <v xml:space="preserve">資金管理の充実                                                                                                                                                                                                                                                        </v>
          </cell>
          <cell r="AM47" t="str">
            <v>3</v>
          </cell>
          <cell r="AN47" t="str">
            <v xml:space="preserve">本人の申請通り、目標を達成した                                                                                                                                                                                                                                                </v>
          </cell>
          <cell r="AO47" t="str">
            <v>3</v>
          </cell>
          <cell r="BT47" t="str">
            <v xml:space="preserve">                                                                                                                                                                                                                                                               </v>
          </cell>
          <cell r="BV47" t="str">
            <v xml:space="preserve">                                                                                                                                                                                                                                                               </v>
          </cell>
          <cell r="BX47" t="str">
            <v xml:space="preserve">本人の申請通り、初めての経験ながら、求人から試験、面接まで問題なく行った。                                                                                                                                                                                                                          </v>
          </cell>
          <cell r="BY47" t="str">
            <v>4</v>
          </cell>
          <cell r="BZ47" t="str">
            <v xml:space="preserve">                                                                                                                                                                                                                                                               </v>
          </cell>
          <cell r="CD47" t="str">
            <v>税務知識の充実</v>
          </cell>
          <cell r="CE47" t="str">
            <v>3</v>
          </cell>
          <cell r="CH47" t="str">
            <v>2</v>
          </cell>
          <cell r="CI47" t="str">
            <v>4</v>
          </cell>
          <cell r="CK47" t="str">
            <v xml:space="preserve">・不慮の事態が起きたにもかかわらず、体制の立て直しと、部下の育成により問題なく業務を遂行し、また、目標を上回る成果も上げた。                                                                                                                                                                                                 </v>
          </cell>
          <cell r="CL47" t="str">
            <v>Ａ　</v>
          </cell>
          <cell r="CM47" t="str">
            <v>・業務量の増加と人員の増加に伴う経理、勤労の作業を十分に遂行した。</v>
          </cell>
          <cell r="CN47" t="str">
            <v>Ａ　</v>
          </cell>
          <cell r="CO47" t="str">
            <v>Ａ　</v>
          </cell>
          <cell r="CP47" t="str">
            <v>A</v>
          </cell>
          <cell r="CQ47">
            <v>2</v>
          </cell>
          <cell r="CR47">
            <v>190</v>
          </cell>
          <cell r="CS47">
            <v>370</v>
          </cell>
        </row>
        <row r="48">
          <cell r="A48">
            <v>900326</v>
          </cell>
          <cell r="B48" t="str">
            <v>吉田　光泰　　　　　</v>
          </cell>
          <cell r="C48">
            <v>190</v>
          </cell>
          <cell r="D48">
            <v>550</v>
          </cell>
          <cell r="E48" t="str">
            <v>ＳＳ事推　　　　　　</v>
          </cell>
          <cell r="F48">
            <v>3078</v>
          </cell>
          <cell r="G48">
            <v>5500120000</v>
          </cell>
          <cell r="H48" t="str">
            <v>ＳＳ）経理部　　　　</v>
          </cell>
          <cell r="I48">
            <v>31</v>
          </cell>
          <cell r="J48" t="str">
            <v>主事補　　　　　</v>
          </cell>
          <cell r="K48" t="str">
            <v>無</v>
          </cell>
          <cell r="L48">
            <v>1998</v>
          </cell>
          <cell r="M48">
            <v>1</v>
          </cell>
          <cell r="N48">
            <v>1</v>
          </cell>
          <cell r="O48">
            <v>3</v>
          </cell>
          <cell r="P48">
            <v>810200</v>
          </cell>
          <cell r="Q48" t="str">
            <v>広瀬　陽一　　　　　</v>
          </cell>
          <cell r="R48" t="str">
            <v>担当課長　　　　　　</v>
          </cell>
          <cell r="S48">
            <v>730470</v>
          </cell>
          <cell r="T48" t="str">
            <v>児玉　治行　　　　　</v>
          </cell>
          <cell r="U48" t="str">
            <v>統括部長　　　　　　</v>
          </cell>
          <cell r="V48">
            <v>60</v>
          </cell>
          <cell r="W48" t="str">
            <v xml:space="preserve">アプリソフト費の内容を分析し、オーダー体系の整備及び負担方法の明確化を図る。（９９年度事業計画より実施予定）                                                                                                                                                                                                         </v>
          </cell>
          <cell r="X48" t="str">
            <v>4</v>
          </cell>
          <cell r="Y48" t="str">
            <v xml:space="preserve">オーダー定義が広い技術サポート費を中心に、関連部門と連携して作業内容別に実績把握したことは評価する。今後、更に作業内容分析を進めてオーダー定義の見直し、負担方法の検討を行ってほしい。                                                                                                                                                                    </v>
          </cell>
          <cell r="Z48" t="str">
            <v>3</v>
          </cell>
          <cell r="AA48">
            <v>20</v>
          </cell>
          <cell r="AB48" t="str">
            <v xml:space="preserve">年間３００億のプレ費用（アプリソフト費６６０億の４５％［９８年度予算ベース］）の調査／分析及び９８年下期予算作成方法の検討。                                                                                                                                                                                                 </v>
          </cell>
          <cell r="AC48" t="str">
            <v>4</v>
          </cell>
          <cell r="AD48" t="str">
            <v xml:space="preserve">マクロ的には、業種別の切り口での分析により当期の特徴をとらえることが出来たと考える。更に、業種別の特徴について、個別に重要プレ商談の情報収集を行ったことについては評価出来る。                                                                                                                                                                        </v>
          </cell>
          <cell r="AE48" t="str">
            <v>4</v>
          </cell>
          <cell r="AF48">
            <v>20</v>
          </cell>
          <cell r="AG48" t="str">
            <v xml:space="preserve">決算日程の短縮に伴い、仕込処理及びアプリソフト費確定の早期化を図る。                                                                                                                                                                                                                             </v>
          </cell>
          <cell r="AH48" t="str">
            <v>3</v>
          </cell>
          <cell r="AI48" t="str">
            <v xml:space="preserve">上記の通り、効率化が図れたと考える。今後とも小手先の対応にならないよう効率化を進めて下さい。                                                                                                                                                                                                                 </v>
          </cell>
          <cell r="AJ48" t="str">
            <v>3</v>
          </cell>
          <cell r="BT48" t="str">
            <v xml:space="preserve">                                                                                                                                                                                                                                                               </v>
          </cell>
          <cell r="BV48" t="str">
            <v xml:space="preserve">                                                                                                                                                                                                                                                               </v>
          </cell>
          <cell r="BX48" t="str">
            <v xml:space="preserve">適切に対応出来たと考える。                                                                                                                                                                                                                                                  </v>
          </cell>
          <cell r="BY48" t="str">
            <v>3</v>
          </cell>
          <cell r="BZ48" t="str">
            <v xml:space="preserve">                                                                                                                                                                                                                                                               </v>
          </cell>
          <cell r="CK48" t="str">
            <v xml:space="preserve">アプリソフト費の分析については一定の成果があったと考える。今後、更に実態分析を深めて費用効率化に寄与することが課題です。                                                                                                                                                                                                   </v>
          </cell>
          <cell r="CL48" t="str">
            <v>Ｂ　</v>
          </cell>
          <cell r="CM48" t="str">
            <v>経理部門の目標はほとんどが半年で完成できるものではない思いますが、半期半期でのステップをきちんと具体的に設定すること、そして一つ一つクリアしていくことが重要です。もう一段頑張って下さい。</v>
          </cell>
          <cell r="CN48" t="str">
            <v>Ｂ　</v>
          </cell>
          <cell r="CO48" t="str">
            <v>Ｂ　</v>
          </cell>
          <cell r="CP48" t="str">
            <v>C</v>
          </cell>
          <cell r="CQ48">
            <v>2</v>
          </cell>
          <cell r="CR48">
            <v>12</v>
          </cell>
          <cell r="CS48">
            <v>10</v>
          </cell>
        </row>
        <row r="49">
          <cell r="A49">
            <v>901279</v>
          </cell>
          <cell r="B49" t="str">
            <v>河原　憲一　　　　　</v>
          </cell>
          <cell r="C49">
            <v>190</v>
          </cell>
          <cell r="D49">
            <v>550</v>
          </cell>
          <cell r="E49" t="str">
            <v>ＳＳ事推　　　　　　</v>
          </cell>
          <cell r="F49">
            <v>3078</v>
          </cell>
          <cell r="G49">
            <v>5500120000</v>
          </cell>
          <cell r="H49" t="str">
            <v>ＳＳ）経理部　　　　</v>
          </cell>
          <cell r="I49">
            <v>31</v>
          </cell>
          <cell r="J49" t="str">
            <v>主事補　　　　　</v>
          </cell>
          <cell r="K49" t="str">
            <v>無</v>
          </cell>
          <cell r="L49">
            <v>1998</v>
          </cell>
          <cell r="M49">
            <v>1</v>
          </cell>
          <cell r="N49">
            <v>1</v>
          </cell>
          <cell r="O49">
            <v>3</v>
          </cell>
          <cell r="P49">
            <v>810200</v>
          </cell>
          <cell r="Q49" t="str">
            <v>広瀬　陽一　　　　　</v>
          </cell>
          <cell r="R49" t="str">
            <v>担当課長　　　　　　</v>
          </cell>
          <cell r="S49">
            <v>730470</v>
          </cell>
          <cell r="T49" t="str">
            <v>児玉　治行　　　　　</v>
          </cell>
          <cell r="U49" t="str">
            <v>統括部長　　　　　　</v>
          </cell>
          <cell r="V49">
            <v>50</v>
          </cell>
          <cell r="W49" t="str">
            <v xml:space="preserve">ＳＥ操業管理強化・今期からの間接員の仕事票提出を踏まえ、ＳＥ作業の実態を把握し、オーダ　体系の在り方を検討する。　・予実差異分析を通して現状を捉え、ＳＥに詳細な管理指標を提供する。                                                                                                                                                                </v>
          </cell>
          <cell r="X49" t="str">
            <v>4</v>
          </cell>
          <cell r="Y49" t="str">
            <v xml:space="preserve">間接作業の区分集計及びその内容調査の点ではある程度の成果があったと考えるが、もう一歩踏み込みが足りずオーダー定義の見直し、問題提起には至っていない。下期の奮起を期待します。                                                                                                                                                                         </v>
          </cell>
          <cell r="Z49" t="str">
            <v>3</v>
          </cell>
          <cell r="AA49">
            <v>30</v>
          </cell>
          <cell r="AB49" t="str">
            <v xml:space="preserve">加工費差額予測・タイムリーな情報入手により月毎の予測精度の向上を図る。                                                                                                                                                                                                                            </v>
          </cell>
          <cell r="AC49" t="str">
            <v>3</v>
          </cell>
          <cell r="AD49" t="str">
            <v xml:space="preserve">上記の通り月次予測は実行できた。下期は、更なる精度向上に向けて検討願います。                                                                                                                                                                                                                         </v>
          </cell>
          <cell r="AE49" t="str">
            <v>3</v>
          </cell>
          <cell r="AF49">
            <v>10</v>
          </cell>
          <cell r="AG49" t="str">
            <v xml:space="preserve">決算月末締対応（仕事票関係）・下期からの決算月末締に向けて、詳細レベルでの問題点の解決に取り組み、　環境を整備する。                                                                                                                                                                                                     </v>
          </cell>
          <cell r="AH49" t="str">
            <v>3</v>
          </cell>
          <cell r="AI49" t="str">
            <v xml:space="preserve">仕事表関連の月末締め対応については、関連部門と良く連携し、概ね対応が完了したことを評価する。また検討の過程で効率化の観点からも見直しも行ったことを評価する。                                                                                                                                                                                 </v>
          </cell>
          <cell r="AJ49" t="str">
            <v>4</v>
          </cell>
          <cell r="AK49">
            <v>10</v>
          </cell>
          <cell r="AL49" t="str">
            <v xml:space="preserve">ＳＥＳ／ＵＰ　ＢＩＧプロジェクト管理強化・不採算品の早期発見等、大口品の管理を強化する。                                                                                                                                                                                                                   </v>
          </cell>
          <cell r="AM49" t="str">
            <v>3</v>
          </cell>
          <cell r="AN49" t="str">
            <v xml:space="preserve">情報の早期入手の点では、前期に比して改善出来たと考える。今後、変動分についての状況把握の徹底を図りタイムリーな報告が出来るようにして下さい。                                                                                                                                                                                         </v>
          </cell>
          <cell r="AO49" t="str">
            <v>3</v>
          </cell>
          <cell r="BT49" t="str">
            <v xml:space="preserve">                                                                                                                                                                                                                                                               </v>
          </cell>
          <cell r="BV49" t="str">
            <v xml:space="preserve">                                                                                                                                                                                                                                                               </v>
          </cell>
          <cell r="BX49" t="str">
            <v xml:space="preserve">                                                                                                                                                                                                                                                               </v>
          </cell>
          <cell r="BZ49" t="str">
            <v xml:space="preserve">                                                                                                                                                                                                                                                               </v>
          </cell>
          <cell r="CH49" t="str">
            <v>3</v>
          </cell>
          <cell r="CK49" t="str">
            <v xml:space="preserve">月末締め対応等納期が限られたテーマについては成果があったと考えます。一方で、本人総評の通り、もう一歩踏み込みが足りない面があると思います。もっと問題意識を明確にして目標遂行に当たる必要があると思います。                                                                                                                                                          </v>
          </cell>
          <cell r="CL49" t="str">
            <v>Ｂ　</v>
          </cell>
          <cell r="CM49" t="str">
            <v>目標の設定や実行において、より具体的な取り組みが必要と思います。もう一息頑張って下さい。</v>
          </cell>
          <cell r="CN49" t="str">
            <v>Ｂ　</v>
          </cell>
          <cell r="CO49" t="str">
            <v>Ｂ　</v>
          </cell>
          <cell r="CP49" t="str">
            <v>B</v>
          </cell>
          <cell r="CQ49">
            <v>2</v>
          </cell>
          <cell r="CR49">
            <v>12</v>
          </cell>
          <cell r="CS49">
            <v>10</v>
          </cell>
        </row>
        <row r="50">
          <cell r="A50">
            <v>910151</v>
          </cell>
          <cell r="B50" t="str">
            <v>栗原　伸公　　　　　</v>
          </cell>
          <cell r="C50">
            <v>190</v>
          </cell>
          <cell r="D50">
            <v>550</v>
          </cell>
          <cell r="E50" t="str">
            <v>ＳＳ事推　　　　　　</v>
          </cell>
          <cell r="F50">
            <v>3078</v>
          </cell>
          <cell r="G50">
            <v>5500120000</v>
          </cell>
          <cell r="H50" t="str">
            <v>ＳＳ）経理部　　　　</v>
          </cell>
          <cell r="I50">
            <v>31</v>
          </cell>
          <cell r="J50" t="str">
            <v>主事補　　　　　</v>
          </cell>
          <cell r="K50" t="str">
            <v>無</v>
          </cell>
          <cell r="L50">
            <v>1998</v>
          </cell>
          <cell r="M50">
            <v>1</v>
          </cell>
          <cell r="N50">
            <v>1</v>
          </cell>
          <cell r="O50">
            <v>3</v>
          </cell>
          <cell r="P50">
            <v>810200</v>
          </cell>
          <cell r="Q50" t="str">
            <v>広瀬　陽一　　　　　</v>
          </cell>
          <cell r="R50" t="str">
            <v>担当課長　　　　　　</v>
          </cell>
          <cell r="S50">
            <v>730470</v>
          </cell>
          <cell r="T50" t="str">
            <v>児玉　治行　　　　　</v>
          </cell>
          <cell r="U50" t="str">
            <v>統括部長　　　　　　</v>
          </cell>
          <cell r="V50">
            <v>25</v>
          </cell>
          <cell r="W50" t="str">
            <v xml:space="preserve">ＳＩ損益管理の推進　・詳細分析のための関連情報のデータ化整備　・分析結果のＳＥ部門へのフィードバック　・収益分析方法の検討（ＳＩのキャッシュフロー分析）                                                                                                                                                                                   </v>
          </cell>
          <cell r="X50" t="str">
            <v>4</v>
          </cell>
          <cell r="Y50" t="str">
            <v xml:space="preserve">不採算を中心に個別主要プロジェクトについて、フィールドと連携して良く状況把握を行ったことは評価出来る。但し、新しい切り口での分析・フィードバックと言う点では不十分と考える。来期に期待します。                                                                                                                                                                </v>
          </cell>
          <cell r="Z50" t="str">
            <v>3</v>
          </cell>
          <cell r="AA50">
            <v>35</v>
          </cell>
          <cell r="AB50" t="str">
            <v xml:space="preserve">ＳＩ原価計算制度の効率化　・原価計算標準化の推進                                                                                                                                                                                                                                       </v>
          </cell>
          <cell r="AC50" t="str">
            <v>4</v>
          </cell>
          <cell r="AD50" t="str">
            <v xml:space="preserve">特定の事業部ではあるが、自動見積りのロジックの検討,試行を行い、問題点を抽出出来たことは一歩前進であり評価出来る。まだ多くの問題が存在しますが、下期にこれらの問題を解決して効率化を推進して下さい。                                                                                                                                                             </v>
          </cell>
          <cell r="AE50" t="str">
            <v>3</v>
          </cell>
          <cell r="AF50">
            <v>30</v>
          </cell>
          <cell r="AG50" t="str">
            <v xml:space="preserve">ハード部門の損益管理強化　・システム部門ハードビジネスの収益構造分析と開発部門への問題提起                                                                                                                                                                                                                  </v>
          </cell>
          <cell r="AH50" t="str">
            <v>4</v>
          </cell>
          <cell r="AI50" t="str">
            <v xml:space="preserve">主要プロジェクトについて、ハード・ソフト含めた全体商談損益を明らかにして、事業部内部検討会でフィードバックするようにした点は評価出来る。予測精度についても、前期の反省に立ち一定の対応が図れたと考える。                                                                                                                                                           </v>
          </cell>
          <cell r="AJ50" t="str">
            <v>3</v>
          </cell>
          <cell r="AK50">
            <v>10</v>
          </cell>
          <cell r="AL50" t="str">
            <v xml:space="preserve">オーダの管理強化　・オーダ状況推移の定期実施により見積、長期滞留、　　大型プロジェクトの管理を徹底する。                                                                                                                                                                                                           </v>
          </cell>
          <cell r="AM50" t="str">
            <v>3</v>
          </cell>
          <cell r="AN50" t="str">
            <v xml:space="preserve">オーダー完了のみならず、複数の条件で長期滞留物件を定期的に抽出し、フィードバック出来るような仕組みを実施したことは、不健全資産の早期対応に大いに寄与すると考える。今後、システム本部会議等での状況報告も検討して下さい。                                                                                                                                                   </v>
          </cell>
          <cell r="AO50" t="str">
            <v>4</v>
          </cell>
          <cell r="BT50" t="str">
            <v xml:space="preserve">                                                                                                                                                                                                                                                               </v>
          </cell>
          <cell r="BV50" t="str">
            <v xml:space="preserve">                                                                                                                                                                                                                                                               </v>
          </cell>
          <cell r="BX50" t="str">
            <v xml:space="preserve">過去に経験のない清算手続きについて、上記の通り良く対応出来たと考える。                                                                                                                                                                                                                            </v>
          </cell>
          <cell r="BY50" t="str">
            <v>4</v>
          </cell>
          <cell r="BZ50" t="str">
            <v xml:space="preserve">短納期で適切に対応出来たと考える。                                                                                                                                                                                                                                              </v>
          </cell>
          <cell r="CA50" t="str">
            <v>3</v>
          </cell>
          <cell r="CD50" t="str">
            <v>関係会社の決算／清算業務を通じた税務知識の習熟</v>
          </cell>
          <cell r="CE50" t="str">
            <v>3</v>
          </cell>
          <cell r="CF50" t="str">
            <v>語学力の向上</v>
          </cell>
          <cell r="CG50" t="str">
            <v>3</v>
          </cell>
          <cell r="CH50" t="str">
            <v>4</v>
          </cell>
          <cell r="CK50" t="str">
            <v xml:space="preserve">こなした業務量については、十分満足出来るレベルであり評価します。但し、もう一歩踏み込んだ新しい観点での取り組み及び成果と言う点ではいま一歩と考えます。下期に大いに期待します。                                                                                                                                                                        </v>
          </cell>
          <cell r="CL50" t="str">
            <v>Ｂ　</v>
          </cell>
          <cell r="CM50" t="str">
            <v>今期はいま一歩のようですが、現状での実務上の問題点をよく整理して将来に繋げましょう。</v>
          </cell>
          <cell r="CN50" t="str">
            <v>Ｂ　</v>
          </cell>
          <cell r="CO50" t="str">
            <v>Ｂ　</v>
          </cell>
          <cell r="CP50" t="str">
            <v>A</v>
          </cell>
          <cell r="CQ50">
            <v>2</v>
          </cell>
          <cell r="CR50">
            <v>12</v>
          </cell>
          <cell r="CS50">
            <v>10</v>
          </cell>
        </row>
        <row r="51">
          <cell r="A51">
            <v>685655</v>
          </cell>
          <cell r="B51" t="str">
            <v>長谷川　敏雄　　　　</v>
          </cell>
          <cell r="C51">
            <v>250</v>
          </cell>
          <cell r="D51">
            <v>810</v>
          </cell>
          <cell r="E51" t="str">
            <v>研究所　　　　　　　</v>
          </cell>
          <cell r="F51">
            <v>6905</v>
          </cell>
          <cell r="G51">
            <v>8821111000</v>
          </cell>
          <cell r="H51" t="str">
            <v>研究支援推）経理部　</v>
          </cell>
          <cell r="I51">
            <v>31</v>
          </cell>
          <cell r="J51" t="str">
            <v>主事補　　　　　</v>
          </cell>
          <cell r="K51" t="str">
            <v>有</v>
          </cell>
          <cell r="L51">
            <v>1998</v>
          </cell>
          <cell r="M51">
            <v>1</v>
          </cell>
          <cell r="N51">
            <v>1</v>
          </cell>
          <cell r="O51">
            <v>3</v>
          </cell>
          <cell r="P51">
            <v>622268</v>
          </cell>
          <cell r="Q51" t="str">
            <v>大橋　弘　　　　　　</v>
          </cell>
          <cell r="R51" t="str">
            <v>部長　　　　　　　　</v>
          </cell>
          <cell r="S51">
            <v>730109</v>
          </cell>
          <cell r="T51" t="str">
            <v>河合　邦明　　　　　</v>
          </cell>
          <cell r="U51" t="str">
            <v>統括部長　　　　　　</v>
          </cell>
          <cell r="V51">
            <v>60</v>
          </cell>
          <cell r="W51" t="str">
            <v xml:space="preserve">研究収入の制度の見直し　・研究収入（一種、二種）の機種別配分方法の新制度確立の為の調査、分析、作成。(事業部、関連部門との連携により10月より実施予定)                                                                                                                                                                                   </v>
          </cell>
          <cell r="X51" t="str">
            <v>4</v>
          </cell>
          <cell r="Y51" t="str">
            <v xml:space="preserve">関連部門への基礎データ、分析資料の提供が終了したが、今後新制度の導入に対し、経理制度の整備が課題となる。                                                                                                                                                                                                           </v>
          </cell>
          <cell r="Z51" t="str">
            <v>3</v>
          </cell>
          <cell r="AA51">
            <v>10</v>
          </cell>
          <cell r="AB51" t="str">
            <v xml:space="preserve">研究所別活動資料の検討、作成　資料作成、提供方法を進める。（集計単位、方法のＥＤＰ化）                                                                                                                                                                                                                    </v>
          </cell>
          <cell r="AC51" t="str">
            <v>4</v>
          </cell>
          <cell r="AD51" t="str">
            <v xml:space="preserve">経理データの集計システム化により研究部へのサービス範囲が拡大してきた。                                                                                                                                                                                                                            </v>
          </cell>
          <cell r="AE51" t="str">
            <v>3</v>
          </cell>
          <cell r="AF51">
            <v>10</v>
          </cell>
          <cell r="AG51" t="str">
            <v xml:space="preserve">中国Ｒ＆Ｄセンターの経理支援決算に対する実務の指導                                                                                                                                                                                                                                      </v>
          </cell>
          <cell r="AH51" t="str">
            <v>3</v>
          </cell>
          <cell r="AI51" t="str">
            <v xml:space="preserve">中国R&amp;Dセンターの支援の機会がなく、下期にまわす。                                                                                                                                                                                                                                     </v>
          </cell>
          <cell r="AJ51" t="str">
            <v>2</v>
          </cell>
          <cell r="AK51">
            <v>10</v>
          </cell>
          <cell r="AL51" t="str">
            <v xml:space="preserve">業務の効率化　決算説明、決算書、予算の通常業務の見直し。                                                                                                                                                                                                                                   </v>
          </cell>
          <cell r="AM51" t="str">
            <v>3</v>
          </cell>
          <cell r="AN51" t="str">
            <v xml:space="preserve">経常的に効率向上は図られているが、今後は更に精度の向上が                                                                                                                                                                                                                                   </v>
          </cell>
          <cell r="AO51" t="str">
            <v>3</v>
          </cell>
          <cell r="AP51">
            <v>10</v>
          </cell>
          <cell r="AQ51" t="str">
            <v xml:space="preserve">分析ラボの経理指導決算・税務等実務指導                                                                                                                                                                                                                                            </v>
          </cell>
          <cell r="AR51" t="str">
            <v>3</v>
          </cell>
          <cell r="AS51" t="str">
            <v xml:space="preserve">徐々にOJTの成果はみられるが、一段のレベルアップがほしい。                                                                                                                                                                                                                                 </v>
          </cell>
          <cell r="AT51" t="str">
            <v>3</v>
          </cell>
          <cell r="BT51" t="str">
            <v xml:space="preserve">新規事業の企画に対処した経理資料を作成し、企画に参加した。                                                                                                                                                                                                                                  </v>
          </cell>
          <cell r="BU51" t="str">
            <v>3</v>
          </cell>
          <cell r="BV51" t="str">
            <v xml:space="preserve">新システム対応の開発に目処がたった。実施は下期より。                                                                                                                                                                                                                                     </v>
          </cell>
          <cell r="BW51" t="str">
            <v>3</v>
          </cell>
          <cell r="BX51" t="str">
            <v xml:space="preserve">                                                                                                                                                                                                                                                               </v>
          </cell>
          <cell r="BZ51" t="str">
            <v xml:space="preserve">                                                                                                                                                                                                                                                               </v>
          </cell>
          <cell r="CB51" t="str">
            <v>営業報告書、附属明細書の検討</v>
          </cell>
          <cell r="CC51" t="str">
            <v>3</v>
          </cell>
          <cell r="CD51" t="str">
            <v>読書(歴史に学ぶ人間学)</v>
          </cell>
          <cell r="CE51" t="str">
            <v>3</v>
          </cell>
          <cell r="CH51" t="str">
            <v>3</v>
          </cell>
          <cell r="CI51" t="str">
            <v>3</v>
          </cell>
          <cell r="CJ51" t="str">
            <v>3</v>
          </cell>
          <cell r="CK51" t="str">
            <v xml:space="preserve">研究所全体で研究収入を見直しており、経理としてデータの提供、分析など役割を果たしてきている。今後は新制度導入に対し、経理体制の整備が課題である。                                                                                                                                                                                       </v>
          </cell>
          <cell r="CL51" t="str">
            <v>Ｂ　</v>
          </cell>
          <cell r="CN51" t="str">
            <v>Ｂ　</v>
          </cell>
          <cell r="CO51" t="str">
            <v>Ｂ　</v>
          </cell>
          <cell r="CP51" t="str">
            <v>B</v>
          </cell>
          <cell r="CQ51">
            <v>2</v>
          </cell>
          <cell r="CR51">
            <v>250</v>
          </cell>
          <cell r="CS51">
            <v>20</v>
          </cell>
        </row>
        <row r="52">
          <cell r="A52">
            <v>810079</v>
          </cell>
          <cell r="B52" t="str">
            <v>木村　真　　　　　　</v>
          </cell>
          <cell r="C52">
            <v>250</v>
          </cell>
          <cell r="D52">
            <v>810</v>
          </cell>
          <cell r="E52" t="str">
            <v>研究所　　　　　　　</v>
          </cell>
          <cell r="F52">
            <v>6905</v>
          </cell>
          <cell r="G52">
            <v>8821111000</v>
          </cell>
          <cell r="H52" t="str">
            <v>研究支援推）経理部　</v>
          </cell>
          <cell r="I52">
            <v>31</v>
          </cell>
          <cell r="J52" t="str">
            <v>主事補　　　　　</v>
          </cell>
          <cell r="K52" t="str">
            <v>有</v>
          </cell>
          <cell r="L52">
            <v>1998</v>
          </cell>
          <cell r="M52">
            <v>1</v>
          </cell>
          <cell r="N52">
            <v>1</v>
          </cell>
          <cell r="O52">
            <v>3</v>
          </cell>
          <cell r="P52">
            <v>622268</v>
          </cell>
          <cell r="Q52" t="str">
            <v>大橋　弘　　　　　　</v>
          </cell>
          <cell r="R52" t="str">
            <v>部長　　　　　　　　</v>
          </cell>
          <cell r="S52">
            <v>730109</v>
          </cell>
          <cell r="T52" t="str">
            <v>河合　邦明　　　　　</v>
          </cell>
          <cell r="U52" t="str">
            <v>統括部長　　　　　　</v>
          </cell>
          <cell r="V52">
            <v>40</v>
          </cell>
          <cell r="W52" t="str">
            <v xml:space="preserve">固定資産台帳上一括計上データの細分化及び保管課変更の迅速化による固定資産の管理の向上（１）固定資産データ細分化の技術的問題点の克服（２）保管課変更の迅速化                                                                                                                                                                                  </v>
          </cell>
          <cell r="X52" t="str">
            <v>4</v>
          </cell>
          <cell r="Y52" t="str">
            <v xml:space="preserve">当初目標を略達成している。今後はデータ作成作業の効率化を促進すること。                                                                                                                                                                                                                            </v>
          </cell>
          <cell r="Z52" t="str">
            <v>4</v>
          </cell>
          <cell r="AA52">
            <v>10</v>
          </cell>
          <cell r="AB52" t="str">
            <v xml:space="preserve">固定資産棚卸の実施                                                                                                                                                                                                                                                      </v>
          </cell>
          <cell r="AC52" t="str">
            <v>3</v>
          </cell>
          <cell r="AD52" t="str">
            <v xml:space="preserve">台帳を整備して下期の実施を期待する。                                                                                                                                                                                                                                             </v>
          </cell>
          <cell r="AE52" t="str">
            <v>2</v>
          </cell>
          <cell r="AF52">
            <v>20</v>
          </cell>
          <cell r="AG52" t="str">
            <v xml:space="preserve">中国Ｒ＆Ｄセンターの経理制度の確立と指導（１）月次決算（２）予算（３）連結決算                                                                                                                                                                                                                        </v>
          </cell>
          <cell r="AH52" t="str">
            <v>4</v>
          </cell>
          <cell r="AI52" t="str">
            <v xml:space="preserve">中国経理担当者を指導し、連結決算の業務が行えるようになった。更に、予算等の指導が必要となる。                                                                                                                                                                                                                 </v>
          </cell>
          <cell r="AJ52" t="str">
            <v>4</v>
          </cell>
          <cell r="AK52">
            <v>10</v>
          </cell>
          <cell r="AL52" t="str">
            <v xml:space="preserve">ＦＬＡの経理制度の把握と経営状況の分析                                                                                                                                                                                                                                            </v>
          </cell>
          <cell r="AM52" t="str">
            <v>3</v>
          </cell>
          <cell r="AN52" t="str">
            <v xml:space="preserve">FLAの決算を見るまで実施できなかった。                                                                                                                                                                                                                                           </v>
          </cell>
          <cell r="AO52" t="str">
            <v>2</v>
          </cell>
          <cell r="AP52">
            <v>10</v>
          </cell>
          <cell r="AQ52" t="str">
            <v xml:space="preserve">支払条件の変更による業務の簡素化と手数料の削減。（１）一括支払該当取引先の洗い出し（２）購買グループによる折衝（３）銀行への廃止手続き                                                                                                                                                                                            </v>
          </cell>
          <cell r="AR52" t="str">
            <v>3</v>
          </cell>
          <cell r="AS52" t="str">
            <v xml:space="preserve">上期では途中であるが、下期中には目標達成の目処がたっている。                                                                                                                                                                                                                                 </v>
          </cell>
          <cell r="AT52" t="str">
            <v>3</v>
          </cell>
          <cell r="AU52">
            <v>10</v>
          </cell>
          <cell r="AV52" t="str">
            <v xml:space="preserve">税法改正による社内ルールの変更及び指導                                                                                                                                                                                                                                            </v>
          </cell>
          <cell r="AW52" t="str">
            <v>3</v>
          </cell>
          <cell r="AX52" t="str">
            <v xml:space="preserve">一部方針変更があり、目標全体の達成には至らなかった。                                                                                                                                                                                                                                     </v>
          </cell>
          <cell r="AY52" t="str">
            <v>2</v>
          </cell>
          <cell r="BT52" t="str">
            <v xml:space="preserve">AI研の持ち回り担当会社となり、一連の経理業務を実施した。                                                                                                                                                                                                                                  </v>
          </cell>
          <cell r="BU52" t="str">
            <v>3</v>
          </cell>
          <cell r="BV52" t="str">
            <v xml:space="preserve">                                                                                                                                                                                                                                                               </v>
          </cell>
          <cell r="BX52" t="str">
            <v xml:space="preserve">                                                                                                                                                                                                                                                               </v>
          </cell>
          <cell r="BZ52" t="str">
            <v xml:space="preserve">                                                                                                                                                                                                                                                               </v>
          </cell>
          <cell r="CB52" t="str">
            <v>税法の変更等に対する知識を深める。</v>
          </cell>
          <cell r="CC52" t="str">
            <v>3</v>
          </cell>
          <cell r="CH52" t="str">
            <v>3</v>
          </cell>
          <cell r="CI52" t="str">
            <v>3</v>
          </cell>
          <cell r="CJ52" t="str">
            <v>3</v>
          </cell>
          <cell r="CK52" t="str">
            <v xml:space="preserve">銀行の貸し渋りや低金利のなか、資金管理は重要な業務であり、財務担当者として銀行、富士通キャピタルと交渉等を良くこなしている。また、中国R&amp;Dセンターも出張を機に積極的に取り組んできた。                                                                                                                                                                   </v>
          </cell>
          <cell r="CL52" t="str">
            <v>Ｂ　</v>
          </cell>
          <cell r="CN52" t="str">
            <v>Ｂ　</v>
          </cell>
          <cell r="CO52" t="str">
            <v>Ｂ　</v>
          </cell>
          <cell r="CP52" t="str">
            <v>B</v>
          </cell>
          <cell r="CQ52">
            <v>2</v>
          </cell>
          <cell r="CR52">
            <v>250</v>
          </cell>
          <cell r="CS52">
            <v>20</v>
          </cell>
        </row>
        <row r="53">
          <cell r="A53">
            <v>812802</v>
          </cell>
          <cell r="B53" t="str">
            <v>井手　博幸　　　　　</v>
          </cell>
          <cell r="C53">
            <v>500</v>
          </cell>
          <cell r="D53">
            <v>600</v>
          </cell>
          <cell r="E53" t="str">
            <v>通信事推本部　　　　</v>
          </cell>
          <cell r="F53">
            <v>680</v>
          </cell>
          <cell r="G53">
            <v>6000140000</v>
          </cell>
          <cell r="H53" t="str">
            <v>通推本）経理部　　　</v>
          </cell>
          <cell r="I53">
            <v>31</v>
          </cell>
          <cell r="J53" t="str">
            <v>主事補　　　　　</v>
          </cell>
          <cell r="K53" t="str">
            <v>有</v>
          </cell>
          <cell r="L53">
            <v>1998</v>
          </cell>
          <cell r="M53">
            <v>1</v>
          </cell>
          <cell r="N53">
            <v>1</v>
          </cell>
          <cell r="O53">
            <v>3</v>
          </cell>
          <cell r="P53">
            <v>833128</v>
          </cell>
          <cell r="Q53" t="str">
            <v>森　行博　　　　　　</v>
          </cell>
          <cell r="R53" t="str">
            <v>担当課長　　　　　　</v>
          </cell>
          <cell r="S53">
            <v>740562</v>
          </cell>
          <cell r="T53" t="str">
            <v>中野　勝薫　　　　　</v>
          </cell>
          <cell r="U53" t="str">
            <v>担当部長　　　　　　</v>
          </cell>
          <cell r="V53">
            <v>35</v>
          </cell>
          <cell r="W53" t="str">
            <v xml:space="preserve">月末締め対応全社的な動きであり、部門としても重要なテーマである。　＜棚卸資産受払業務・売上原価計算＞　・関連部門と連携し、１０月度運用開始を目標とする。                                                                                                                                                                                   </v>
          </cell>
          <cell r="X53" t="str">
            <v>4</v>
          </cell>
          <cell r="Y53" t="str">
            <v xml:space="preserve">システムや運用面での変更に対応し準備を完了させた。                                                                                                                                                                                                                                      </v>
          </cell>
          <cell r="Z53" t="str">
            <v>4</v>
          </cell>
          <cell r="AA53">
            <v>35</v>
          </cell>
          <cell r="AB53" t="str">
            <v xml:space="preserve">決算日程短縮への対応　＜決算業務＞　・業務内容を見直し、必要であれば関連部門と連携し、上期運用開始を目標とする。                                                                                                                                                                                                       </v>
          </cell>
          <cell r="AC53" t="str">
            <v>3</v>
          </cell>
          <cell r="AD53" t="str">
            <v xml:space="preserve">原価計算、一次損益集約、統計資料作成等の業務について目標以上の効率化を推進した。                                                                                                                                                                                                                       </v>
          </cell>
          <cell r="AE53" t="str">
            <v>4</v>
          </cell>
          <cell r="AF53">
            <v>30</v>
          </cell>
          <cell r="AG53" t="str">
            <v xml:space="preserve">新売上原価計算システムの構築（９８年上期フェーズ）　＜売上原価計算業務＞　・９９年運用開始を目標とし、「９８年上期フェーズ」の完了を目標とする。                                                                                                                                                                                       </v>
          </cell>
          <cell r="AH53" t="str">
            <v>4</v>
          </cell>
          <cell r="AI53" t="str">
            <v xml:space="preserve">業務多忙の中関係部門や部下をリードしシステム計画書を作成し、下期から開発着手できるようにした。                                                                                                                                                                                                                </v>
          </cell>
          <cell r="AJ53" t="str">
            <v>4</v>
          </cell>
          <cell r="BT53" t="str">
            <v xml:space="preserve">関係会社の業務内容にまで調査を実施し改善を実行した。                                                                                                                                                                                                                                     </v>
          </cell>
          <cell r="BU53" t="str">
            <v>4</v>
          </cell>
          <cell r="BV53" t="str">
            <v xml:space="preserve">ソフトの原価計算について契約内容や費用発生の状況等を把握し、制度変更や運用ルールを確立させるようにすること。                                                                                                                                                                                                         </v>
          </cell>
          <cell r="BW53" t="str">
            <v>4</v>
          </cell>
          <cell r="BX53" t="str">
            <v xml:space="preserve">                                                                                                                                                                                                                                                               </v>
          </cell>
          <cell r="BZ53" t="str">
            <v xml:space="preserve">                                                                                                                                                                                                                                                               </v>
          </cell>
          <cell r="CB53" t="str">
            <v>税法改訂等に対応する為の知識習得</v>
          </cell>
          <cell r="CC53" t="str">
            <v>3</v>
          </cell>
          <cell r="CD53" t="str">
            <v>国際取引関連の知識習得</v>
          </cell>
          <cell r="CE53" t="str">
            <v>3</v>
          </cell>
          <cell r="CH53" t="str">
            <v>4</v>
          </cell>
          <cell r="CI53" t="str">
            <v>3</v>
          </cell>
          <cell r="CJ53" t="str">
            <v>3</v>
          </cell>
          <cell r="CK53" t="str">
            <v xml:space="preserve">決算月末締め、新原価計算システム等新たな課題に積極的に取り組み、また、部下に対しても強いリーダーシップを発揮して個人としても部門としても成果をあげることができた。                                                                                                                                                                              </v>
          </cell>
          <cell r="CL53" t="str">
            <v>Ａ　</v>
          </cell>
          <cell r="CM53" t="str">
            <v>原価計算部隊のﾘｰﾀﾞｰとして業務遂行、進捗管理、部下の指導育成に責任感を持って対応している事を評価します。今後は経理ﾏﾝとしての幅を拡げる為にも好奇心を旺盛に持ち自分の領域以外の分野にも視野を拡げて下さい。</v>
          </cell>
          <cell r="CN53" t="str">
            <v>Ａ　</v>
          </cell>
          <cell r="CO53" t="str">
            <v>Ａ　</v>
          </cell>
          <cell r="CP53" t="str">
            <v>A</v>
          </cell>
          <cell r="CQ53">
            <v>2</v>
          </cell>
          <cell r="CR53">
            <v>12</v>
          </cell>
          <cell r="CS53">
            <v>10</v>
          </cell>
        </row>
        <row r="54">
          <cell r="A54">
            <v>860240</v>
          </cell>
          <cell r="B54" t="str">
            <v>三輪　雅人　　　　　</v>
          </cell>
          <cell r="C54">
            <v>500</v>
          </cell>
          <cell r="D54">
            <v>600</v>
          </cell>
          <cell r="E54" t="str">
            <v>通信事推本部　　　　</v>
          </cell>
          <cell r="F54">
            <v>680</v>
          </cell>
          <cell r="G54">
            <v>6000140000</v>
          </cell>
          <cell r="H54" t="str">
            <v>通推本）経理部　　　</v>
          </cell>
          <cell r="I54">
            <v>31</v>
          </cell>
          <cell r="J54" t="str">
            <v>主事補　　　　　</v>
          </cell>
          <cell r="K54" t="str">
            <v>有</v>
          </cell>
          <cell r="L54">
            <v>1998</v>
          </cell>
          <cell r="M54">
            <v>1</v>
          </cell>
          <cell r="N54">
            <v>1</v>
          </cell>
          <cell r="O54">
            <v>3</v>
          </cell>
          <cell r="P54">
            <v>833128</v>
          </cell>
          <cell r="Q54" t="str">
            <v>森　行博　　　　　　</v>
          </cell>
          <cell r="R54" t="str">
            <v>担当課長　　　　　　</v>
          </cell>
          <cell r="S54">
            <v>740562</v>
          </cell>
          <cell r="T54" t="str">
            <v>中野　勝薫　　　　　</v>
          </cell>
          <cell r="U54" t="str">
            <v>担当部長　　　　　　</v>
          </cell>
          <cell r="V54">
            <v>10</v>
          </cell>
          <cell r="W54" t="str">
            <v xml:space="preserve">月末締め・決算日程短縮対応１1.開発費管理システム(RAMS.TIS.SMIS)2.決算時の開発費確定業務                                                                                                                                                                                                          </v>
          </cell>
          <cell r="X54" t="str">
            <v>3</v>
          </cell>
          <cell r="Y54" t="str">
            <v xml:space="preserve">月末締め対応の準備を完了させた。                                                                                                                                                                                                                                               </v>
          </cell>
          <cell r="Z54" t="str">
            <v>3</v>
          </cell>
          <cell r="AA54">
            <v>30</v>
          </cell>
          <cell r="AB54" t="str">
            <v xml:space="preserve">月末締め・決算日程短縮対応２駐在員事務所経費精算システムの構築・展開                                                                                                                                                                                                                             </v>
          </cell>
          <cell r="AC54" t="str">
            <v>5</v>
          </cell>
          <cell r="AD54" t="str">
            <v xml:space="preserve">若干の遅れはあるがシステムの基本設計を完了。下期実施に向けてより一層の努力が必要である。                                                                                                                                                                                                                   </v>
          </cell>
          <cell r="AE54" t="str">
            <v>4</v>
          </cell>
          <cell r="AF54">
            <v>10</v>
          </cell>
          <cell r="AG54" t="str">
            <v xml:space="preserve">月末締め・決算日程短縮対応３1.営業費用(販売手数料)2.ライセンス3.固定資産新規取得4.SUMMITエラー対応                                                                                                                                                                                                      </v>
          </cell>
          <cell r="AH54" t="str">
            <v>3</v>
          </cell>
          <cell r="AI54" t="str">
            <v xml:space="preserve">関連部門と協調し日程短縮につながる改善を実施した。                                                                                                                                                                                                                                      </v>
          </cell>
          <cell r="AJ54" t="str">
            <v>3</v>
          </cell>
          <cell r="AK54">
            <v>20</v>
          </cell>
          <cell r="AL54" t="str">
            <v xml:space="preserve">開発費予算管理の強化1.試作材料費の管理制度と運用方法の確立2.ハード外注設計費受入れ検査制度の確立                                                                                                                                                                                                             </v>
          </cell>
          <cell r="AM54" t="str">
            <v>4</v>
          </cell>
          <cell r="AN54" t="str">
            <v xml:space="preserve">試作材料費の管理強化の面で、開発部門、管理部門に管理意識を喚起し運用面での改善がはかられた。今後は見積差異の早期取り込みとシステム化を図っていく必要がある。                                                                                                                                                                                 </v>
          </cell>
          <cell r="AO54" t="str">
            <v>4</v>
          </cell>
          <cell r="AP54">
            <v>30</v>
          </cell>
          <cell r="AQ54" t="str">
            <v xml:space="preserve">新開発費管理システムの構築第2期1.予算・中期計画策定方法の効率化2.新TIS/SMIS線表作成とシステムの基本設計                                                                                                                                                                                                     </v>
          </cell>
          <cell r="AR54" t="str">
            <v>4</v>
          </cell>
          <cell r="AS54" t="str">
            <v xml:space="preserve">関連部門に積極的に働きかけシステム構築の基本構想を明確にし、下期から具体的な開発作業に入ることになった。                                                                                                                                                                                                           </v>
          </cell>
          <cell r="AT54" t="str">
            <v>4</v>
          </cell>
          <cell r="BT54" t="str">
            <v xml:space="preserve">申告どおり。                                                                                                                                                                                                                                                         </v>
          </cell>
          <cell r="BU54" t="str">
            <v>3</v>
          </cell>
          <cell r="BV54" t="str">
            <v xml:space="preserve">各部門が経理情報を早期に得ることができるようになった。今後は各部門がデータを活用し費用管理面での実効があがるようにしていくこと。                                                                                                                                                                                               </v>
          </cell>
          <cell r="BW54" t="str">
            <v>4</v>
          </cell>
          <cell r="BX54" t="str">
            <v xml:space="preserve">開発費に関する経理制度の見直しを早急に行う必要があり、継続して検討していくこと。                                                                                                                                                                                                                       </v>
          </cell>
          <cell r="BY54" t="str">
            <v>4</v>
          </cell>
          <cell r="BZ54" t="str">
            <v xml:space="preserve">                                                                                                                                                                                                                                                               </v>
          </cell>
          <cell r="CB54" t="str">
            <v>海外を含めた連結指向に対応する為、会計のｸﾞﾛｰﾊﾞﾙ･ｽﾀﾝﾀﾞｰﾄﾞを勉強する。</v>
          </cell>
          <cell r="CC54" t="str">
            <v>3</v>
          </cell>
          <cell r="CH54" t="str">
            <v>4</v>
          </cell>
          <cell r="CI54" t="str">
            <v>4</v>
          </cell>
          <cell r="CJ54" t="str">
            <v>4</v>
          </cell>
          <cell r="CK54" t="str">
            <v xml:space="preserve">担当者の異動はあり多少混乱した面もあったが、業務を遅滞なく遂行した。月末締めや開発費の管理強化、新システムの開発などにも積極的に取り組んだ。下期は早急に解決すべき課題も多くより一層の努力を期待する。                                                                                                                                                            </v>
          </cell>
          <cell r="CL54" t="str">
            <v>Ａ　</v>
          </cell>
          <cell r="CM54" t="str">
            <v>月末締め対応の準備、開発費管理ｼｽﾃﾑの改善・新規作成のﾌﾚｰﾑﾜｰｸともに予定通りの進捗が図れた。開発費については損益面・資金面等で管理の重要性が益々大きくなる為新制度の早急な立ち上げを期待します。</v>
          </cell>
          <cell r="CN54" t="str">
            <v>Ａ　</v>
          </cell>
          <cell r="CO54" t="str">
            <v>Ａ　</v>
          </cell>
          <cell r="CP54" t="str">
            <v>A</v>
          </cell>
          <cell r="CQ54">
            <v>2</v>
          </cell>
          <cell r="CR54">
            <v>12</v>
          </cell>
          <cell r="CS54">
            <v>10</v>
          </cell>
        </row>
        <row r="55">
          <cell r="A55">
            <v>890195</v>
          </cell>
          <cell r="B55" t="str">
            <v>西田　史郎　　　　　</v>
          </cell>
          <cell r="C55">
            <v>500</v>
          </cell>
          <cell r="D55">
            <v>600</v>
          </cell>
          <cell r="E55" t="str">
            <v>通信事推本部　　　　</v>
          </cell>
          <cell r="F55">
            <v>95</v>
          </cell>
          <cell r="G55">
            <v>6000776600</v>
          </cell>
          <cell r="H55" t="str">
            <v>小山）経理部　　　　</v>
          </cell>
          <cell r="I55">
            <v>31</v>
          </cell>
          <cell r="J55" t="str">
            <v>主事補　　　　　</v>
          </cell>
          <cell r="K55" t="str">
            <v>有</v>
          </cell>
          <cell r="L55">
            <v>1998</v>
          </cell>
          <cell r="M55">
            <v>1</v>
          </cell>
          <cell r="N55">
            <v>1</v>
          </cell>
          <cell r="O55">
            <v>3</v>
          </cell>
          <cell r="P55">
            <v>770067</v>
          </cell>
          <cell r="Q55" t="str">
            <v>田中　雅人　　　　　</v>
          </cell>
          <cell r="R55" t="str">
            <v>担当課長　　　　　　</v>
          </cell>
          <cell r="S55">
            <v>720385</v>
          </cell>
          <cell r="T55" t="str">
            <v>堀　英夫　　　　　　</v>
          </cell>
          <cell r="U55" t="str">
            <v>統括部長　　　　　　</v>
          </cell>
          <cell r="V55">
            <v>80</v>
          </cell>
          <cell r="W55" t="str">
            <v xml:space="preserve">全社決算月末締め対応９７年度で活動を行なって来た内容について、最終的に実務レベルでの自部門及び関連部門での意識統一を図り、全社決算の制度変更を支障なく下期から実行出来るような状況に持っていく。                                                                                                                                                    </v>
          </cell>
          <cell r="X55" t="str">
            <v>4</v>
          </cell>
          <cell r="Y55" t="str">
            <v xml:space="preserve">月末締め決算実行の条件を整えることができました。特に、各現場毎に分けて運用の説明会を開催していった木目の細かい現場指導を高く評価します。　下期はいよいよ本番です。本番運用でズッコケル事の無い様、又、ｳｨ-ｸﾘ-化に向けた業務改善を引き続きよろしくお願いします。                                                                                                                             </v>
          </cell>
          <cell r="Z55" t="str">
            <v>5</v>
          </cell>
          <cell r="AA55">
            <v>20</v>
          </cell>
          <cell r="AB55" t="str">
            <v xml:space="preserve">新経理システムの第二次開発への参画９７年度から開発を行なって来た新経理システムの第一次開発が今期に一応の結果を見るが、一次開発で対象外になった事項の再検討及び、更なる合理化機能の織込みを目標とする第二次開発への参画。                                                                                                                            </v>
          </cell>
          <cell r="AC55" t="str">
            <v>3</v>
          </cell>
          <cell r="AD55" t="str">
            <v xml:space="preserve">　二次開発計画の進捗が遅れ気味なのは気にかかりますが、素案を作成し、検討段階まで持ち込んだので良しとします。　一次開発は、大変だったと思いますが全員の努力と西田君の指導で移行できました。又、那須展開は、那須側の準備不足の中良くサポ－トしてくれました。おかげで那須も何とかなりそうです。                                                                                                                 </v>
          </cell>
          <cell r="AE55" t="str">
            <v>3</v>
          </cell>
          <cell r="BT55" t="str">
            <v xml:space="preserve">　今年３月時点の５カ月平均エラ－８３１件が、９月時点では５７件にまで激減したのは大きな成果です。地道に関連部門と折衝・指導を行ってきた成果と認めます。                                                                                                                                                                                    </v>
          </cell>
          <cell r="BU55" t="str">
            <v>4</v>
          </cell>
          <cell r="BV55" t="str">
            <v xml:space="preserve">                                                                                                                                                                                                                                                               </v>
          </cell>
          <cell r="BX55" t="str">
            <v xml:space="preserve">                                                                                                                                                                                                                                                               </v>
          </cell>
          <cell r="BZ55" t="str">
            <v xml:space="preserve">                                                                                                                                                                                                                                                               </v>
          </cell>
          <cell r="CB55" t="str">
            <v>現状の知識だけでなく、少し違う知識（資金関連等）を取得する。</v>
          </cell>
          <cell r="CC55" t="str">
            <v>4</v>
          </cell>
          <cell r="CH55" t="str">
            <v>4</v>
          </cell>
          <cell r="CI55" t="str">
            <v>3</v>
          </cell>
          <cell r="CJ55" t="str">
            <v>4</v>
          </cell>
          <cell r="CK55" t="str">
            <v xml:space="preserve">　今期は「月末締め決算対応」と言う大命題を達成できそうです。工場を挙げて取り組んできた課題であり、中心となった５ＷＧを始めとする多くの人の努力の成果ではありますが、常にその中心となって指導してきた西田君の功績も非常に大きいと高く評価しています。　今後は課全体のレベルアップを目指し、一人一人の業務改善への意識と力量を向上させる為、西田君が面倒を見過ぎない様にしてもっと突き放しましょう。                                                              </v>
          </cell>
          <cell r="CL55" t="str">
            <v>Ａ　</v>
          </cell>
          <cell r="CN55" t="str">
            <v>Ａ　</v>
          </cell>
          <cell r="CO55" t="str">
            <v>Ａ　</v>
          </cell>
          <cell r="CP55" t="str">
            <v>A</v>
          </cell>
          <cell r="CQ55">
            <v>2</v>
          </cell>
          <cell r="CR55">
            <v>12</v>
          </cell>
          <cell r="CS55">
            <v>10</v>
          </cell>
        </row>
        <row r="56">
          <cell r="A56">
            <v>834303</v>
          </cell>
          <cell r="B56" t="str">
            <v>小倉　政嘉　　　　　</v>
          </cell>
          <cell r="C56">
            <v>500</v>
          </cell>
          <cell r="D56">
            <v>600</v>
          </cell>
          <cell r="E56" t="str">
            <v>通信事推本部　　　　</v>
          </cell>
          <cell r="F56">
            <v>2202</v>
          </cell>
          <cell r="G56">
            <v>6000841000</v>
          </cell>
          <cell r="H56" t="str">
            <v>那須）総務部　　　　</v>
          </cell>
          <cell r="I56">
            <v>31</v>
          </cell>
          <cell r="J56" t="str">
            <v>主事補　　　　　</v>
          </cell>
          <cell r="K56" t="str">
            <v>無</v>
          </cell>
          <cell r="L56">
            <v>1998</v>
          </cell>
          <cell r="M56">
            <v>1</v>
          </cell>
          <cell r="N56">
            <v>1</v>
          </cell>
          <cell r="O56">
            <v>3</v>
          </cell>
          <cell r="P56">
            <v>643002</v>
          </cell>
          <cell r="Q56" t="str">
            <v>綱島　千秋　　　　　</v>
          </cell>
          <cell r="R56" t="str">
            <v>担当部長　　　　　　</v>
          </cell>
          <cell r="S56">
            <v>750089</v>
          </cell>
          <cell r="T56" t="str">
            <v>望月　豊仁　　　　　</v>
          </cell>
          <cell r="U56" t="str">
            <v>部長　　　　　　　　</v>
          </cell>
          <cell r="V56">
            <v>25</v>
          </cell>
          <cell r="W56" t="str">
            <v xml:space="preserve">決算月末締め制度への移行①関連部門の意識改革の浸透・各問題点の洗い出し及び解決②下期運用の環境作りと具体的計画推進・ﾄﾗｲｱﾙ運用の実施③移行計画の再確認、下期運用後のレベルアップ・第二次推進計画                                                                                                                                                     </v>
          </cell>
          <cell r="X56" t="str">
            <v>4</v>
          </cell>
          <cell r="Y56" t="str">
            <v xml:space="preserve">デイリー締切りを目指して、本社、小山工場、システム部門と連携し、各ＷＧに対し、具体的実行計画を督励し、１０月から実施できる体制作りをしてくれた。                                                                                                                                                                                       </v>
          </cell>
          <cell r="Z56" t="str">
            <v>4</v>
          </cell>
          <cell r="AA56">
            <v>20</v>
          </cell>
          <cell r="AB56" t="str">
            <v xml:space="preserve">決算日程短縮の実施①関連部門からのデータの早期提供・精度向上化の実施　上記データの問題点洗い出し・指摘・実施②経理内部のデータ加工スピードのアップ                                                                                                                                                                                      </v>
          </cell>
          <cell r="AC56" t="str">
            <v>4</v>
          </cell>
          <cell r="AD56" t="str">
            <v xml:space="preserve">各種業務のデータ化推進と信頼度の低いデータのエラー比率削減のため、システム改造・運用体制の見直しを実現できた。                                                                                                                                                                                                        </v>
          </cell>
          <cell r="AE56" t="str">
            <v>4</v>
          </cell>
          <cell r="AF56">
            <v>25</v>
          </cell>
          <cell r="AG56" t="str">
            <v xml:space="preserve">新製造原価計算システムへの移行①問題点の洗い出しと環境整備②問題点の解決・実施③棚卸資産評価方法の検討（長期滞留品等）④製造原価計算のスピードアップと分析内容の充実                                                                                                                                                                             </v>
          </cell>
          <cell r="AH56" t="str">
            <v>4</v>
          </cell>
          <cell r="AI56" t="str">
            <v xml:space="preserve">小山との共通原価計算システムを導入するにあたり、各種システムとの連携や運用条件等の環境差異を調整し、運用を実施した。                                                                                                                                                                                                     </v>
          </cell>
          <cell r="AJ56" t="str">
            <v>4</v>
          </cell>
          <cell r="AK56">
            <v>20</v>
          </cell>
          <cell r="AL56" t="str">
            <v xml:space="preserve">販売直接費の管理の強化①物流費・無償保守費の現状分析と問題点の洗い出し②物流費システム構築によるデータの有効利用③端末物流費のコスト化検討                                                                                                                                                                                          </v>
          </cell>
          <cell r="AM56" t="str">
            <v>4</v>
          </cell>
          <cell r="AN56" t="str">
            <v xml:space="preserve">システム化の遅れている物流費を分析強化し、費用削減のための資料提供及び、集計・チェック工数の削減が実行できた。                                                                                                                                                                                                        </v>
          </cell>
          <cell r="AO56" t="str">
            <v>4</v>
          </cell>
          <cell r="AP56">
            <v>10</v>
          </cell>
          <cell r="AQ56" t="str">
            <v xml:space="preserve">業務効率化の推進・小集団活動への意識向上と積極的参加①目的意識を部下に持たせる指導､業務改善による残業の削減を図る｡②他工場・関係会社との情報交換による分析・交渉力のアップ、業務効率化の推進。③課内での改善工夫提案・高信頼運動への積極参加と意識高揚を図る。                                                                                      </v>
          </cell>
          <cell r="AR56" t="str">
            <v>4</v>
          </cell>
          <cell r="AS56" t="str">
            <v xml:space="preserve">積極的に他工場や他部門とのコミュニケーションに心掛け、経理業務の全体的なレベルアップに寄与した。                                                                                                                                                                                                               </v>
          </cell>
          <cell r="AT56" t="str">
            <v>4</v>
          </cell>
          <cell r="BT56" t="str">
            <v xml:space="preserve">各部門と連携をとり、県税事務所と折衝し免税の成果を得た。また、資金繰りが悪化する中で、変動要素をうまく取り入れる運用体制を作れた。                                                                                                                                                                                              </v>
          </cell>
          <cell r="BU56" t="str">
            <v>4</v>
          </cell>
          <cell r="BV56" t="str">
            <v xml:space="preserve">各種管理や保管課に財産管理の重要さを認識させ、基本となる管理制度を確立した。                                                                                                                                                                                                                         </v>
          </cell>
          <cell r="BW56" t="str">
            <v>4</v>
          </cell>
          <cell r="BX56" t="str">
            <v xml:space="preserve">各種データの活用により、業務スピードをアップし、タイムリーかつ有効的なサービス提供ができた。                                                                                                                                                                                                                 </v>
          </cell>
          <cell r="BY56" t="str">
            <v>4</v>
          </cell>
          <cell r="BZ56" t="str">
            <v xml:space="preserve">                                                                                                                                                                                                                                                               </v>
          </cell>
          <cell r="CB56" t="str">
            <v>一般会計業務における、更なる幅広い知識の習得と部下へ指導徹底の遂行。</v>
          </cell>
          <cell r="CC56" t="str">
            <v>4</v>
          </cell>
          <cell r="CD56" t="str">
            <v>他部門間の業務内容を更に深く把握し、損益改善・経理内部の業務改善を図る。</v>
          </cell>
          <cell r="CE56" t="str">
            <v>4</v>
          </cell>
          <cell r="CF56" t="str">
            <v>税制改正における知識の習得と関連部門への指導徹底を図る。</v>
          </cell>
          <cell r="CG56" t="str">
            <v>3</v>
          </cell>
          <cell r="CH56" t="str">
            <v>4</v>
          </cell>
          <cell r="CI56" t="str">
            <v>3</v>
          </cell>
          <cell r="CJ56" t="str">
            <v>4</v>
          </cell>
          <cell r="CK56" t="str">
            <v xml:space="preserve">期中に欠員が充足できたことにより、従来の実務中心から、全体の取纏めや課題への積極的取組みがみられた。今後、更に幅広い見識を身につけ、リーダーたることを期待する。                                                                                                                                                                               </v>
          </cell>
          <cell r="CL56" t="str">
            <v>Ａ　</v>
          </cell>
          <cell r="CM56" t="str">
            <v>経理のリーダーとして、更なる努力をお願いします。</v>
          </cell>
          <cell r="CN56" t="str">
            <v>Ａ　</v>
          </cell>
          <cell r="CO56" t="str">
            <v>Ａ　</v>
          </cell>
          <cell r="CP56" t="str">
            <v>B</v>
          </cell>
          <cell r="CQ56">
            <v>2</v>
          </cell>
          <cell r="CR56">
            <v>12</v>
          </cell>
          <cell r="CS56">
            <v>10</v>
          </cell>
        </row>
        <row r="57">
          <cell r="A57">
            <v>890225</v>
          </cell>
          <cell r="B57" t="str">
            <v>福田　直彦　　　　　</v>
          </cell>
          <cell r="C57">
            <v>500</v>
          </cell>
          <cell r="D57">
            <v>600</v>
          </cell>
          <cell r="E57" t="str">
            <v>通信事推本部　　　　</v>
          </cell>
          <cell r="F57">
            <v>680</v>
          </cell>
          <cell r="G57">
            <v>6000140000</v>
          </cell>
          <cell r="H57" t="str">
            <v>通推本）経理部　　　</v>
          </cell>
          <cell r="I57">
            <v>31</v>
          </cell>
          <cell r="J57" t="str">
            <v>主事補　　　　　</v>
          </cell>
          <cell r="K57" t="str">
            <v>無</v>
          </cell>
          <cell r="L57">
            <v>1998</v>
          </cell>
          <cell r="M57">
            <v>1</v>
          </cell>
          <cell r="N57">
            <v>1</v>
          </cell>
          <cell r="O57">
            <v>3</v>
          </cell>
          <cell r="P57">
            <v>833128</v>
          </cell>
          <cell r="Q57" t="str">
            <v>森　行博　　　　　　</v>
          </cell>
          <cell r="R57" t="str">
            <v>担当課長　　　　　　</v>
          </cell>
          <cell r="S57">
            <v>740562</v>
          </cell>
          <cell r="T57" t="str">
            <v>中野　勝薫　　　　　</v>
          </cell>
          <cell r="U57" t="str">
            <v>担当部長　　　　　　</v>
          </cell>
          <cell r="V57">
            <v>10</v>
          </cell>
          <cell r="W57" t="str">
            <v xml:space="preserve">売上原価計算の統計資料データの集約方法改善                                                                                                                                                                                                                                          </v>
          </cell>
          <cell r="X57" t="str">
            <v>3</v>
          </cell>
          <cell r="Y57" t="str">
            <v xml:space="preserve">データ集約方法の改善を行った。今後も業務の効率化を図っていかなければならないが、優先順位・問題意識・目的を明確にし取り組んでいくこと。                                                                                                                                                                                            </v>
          </cell>
          <cell r="Z57" t="str">
            <v>3</v>
          </cell>
          <cell r="AA57">
            <v>20</v>
          </cell>
          <cell r="AB57" t="str">
            <v xml:space="preserve">連結決算／実務の分析方法改革                                                                                                                                                                                                                                                 </v>
          </cell>
          <cell r="AC57" t="str">
            <v>4</v>
          </cell>
          <cell r="AD57" t="str">
            <v xml:space="preserve">制度変更に適切に対応した。                                                                                                                                                                                                                                                  </v>
          </cell>
          <cell r="AE57" t="str">
            <v>3</v>
          </cell>
          <cell r="AF57">
            <v>50</v>
          </cell>
          <cell r="AG57" t="str">
            <v xml:space="preserve">海外プロジェクト支援業務のサポート（ミャンマーＭＦＣ、ベトナムVFT他海外拠点全般）                                                                                                                                                                                                                     </v>
          </cell>
          <cell r="AH57" t="str">
            <v>4</v>
          </cell>
          <cell r="AI57" t="str">
            <v xml:space="preserve">MFCの立ち上げには関連部門と協力して対応し、当面の課題はクリアした。今後は操業開始を目指してさらに多くの作業が必要となるため、情報収集を行い、スケジュールの遅れが生じないよう迅速な対応を行うこと。                                                                                                                                                            </v>
          </cell>
          <cell r="AJ57" t="str">
            <v>4</v>
          </cell>
          <cell r="AK57">
            <v>20</v>
          </cell>
          <cell r="AL57" t="str">
            <v xml:space="preserve">製造原価計算・製造損益最新マニュアル作成(当期は概要作成)                                                                                                                                                                                                                                  </v>
          </cell>
          <cell r="AM57" t="str">
            <v>3</v>
          </cell>
          <cell r="AN57" t="str">
            <v xml:space="preserve">工場の活動と取引内容を理解し、マニュアルを完成させること。                                                                                                                                                                                                                                  </v>
          </cell>
          <cell r="AO57" t="str">
            <v>3</v>
          </cell>
          <cell r="BT57" t="str">
            <v xml:space="preserve">申告どおり。                                                                                                                                                                                                                                                         </v>
          </cell>
          <cell r="BU57" t="str">
            <v>3</v>
          </cell>
          <cell r="BV57" t="str">
            <v xml:space="preserve">                                                                                                                                                                                                                                                               </v>
          </cell>
          <cell r="BX57" t="str">
            <v xml:space="preserve">                                                                                                                                                                                                                                                               </v>
          </cell>
          <cell r="BZ57" t="str">
            <v xml:space="preserve">                                                                                                                                                                                                                                                               </v>
          </cell>
          <cell r="CB57" t="str">
            <v>FJの原価計算方法・システムを完全理解した上で、今後設立される海外新会社への経理システムを構築できる能力を身につける。</v>
          </cell>
          <cell r="CC57" t="str">
            <v>3</v>
          </cell>
          <cell r="CD57" t="str">
            <v>海外関連実務に必要な国際会計の知識を身につける(英語による経理上のコミュニケーション能力を培う)</v>
          </cell>
          <cell r="CE57" t="str">
            <v>3</v>
          </cell>
          <cell r="CH57" t="str">
            <v>3</v>
          </cell>
          <cell r="CI57" t="str">
            <v>3</v>
          </cell>
          <cell r="CJ57" t="str">
            <v>3</v>
          </cell>
          <cell r="CK57" t="str">
            <v xml:space="preserve">MFC関連業務では主体性を持って対応し、成果をあげることができた。原価計算・一次損益・連結決算業務については、企業活動の内容と経理制度の関連を念頭において業務改善に取り組んでいくこと。                                                                                                                                                                   </v>
          </cell>
          <cell r="CL57" t="str">
            <v>Ｂ　</v>
          </cell>
          <cell r="CM57" t="str">
            <v>MFC立上げ支援という未知の分野での業務を通じて試行錯誤の重要性が理解出来たと思う。この経験を生かし、事に当たって短兵急に結論を急ぐ事なく、回りの意見を一旦飲み込み熟慮した上で結論を導くという姿勢を養成されたい。</v>
          </cell>
          <cell r="CN57" t="str">
            <v>Ｂ　</v>
          </cell>
          <cell r="CO57" t="str">
            <v>Ｂ　</v>
          </cell>
          <cell r="CP57" t="str">
            <v>B</v>
          </cell>
          <cell r="CQ57">
            <v>2</v>
          </cell>
          <cell r="CR57">
            <v>12</v>
          </cell>
          <cell r="CS57">
            <v>10</v>
          </cell>
        </row>
        <row r="58">
          <cell r="A58">
            <v>870072</v>
          </cell>
          <cell r="B58" t="str">
            <v>北川　昇　　　　　　</v>
          </cell>
          <cell r="C58">
            <v>500</v>
          </cell>
          <cell r="D58">
            <v>600</v>
          </cell>
          <cell r="E58" t="str">
            <v>通信事推本部　　　　</v>
          </cell>
          <cell r="F58">
            <v>95</v>
          </cell>
          <cell r="G58">
            <v>6000776600</v>
          </cell>
          <cell r="H58" t="str">
            <v>小山）経理部　　　　</v>
          </cell>
          <cell r="I58">
            <v>31</v>
          </cell>
          <cell r="J58" t="str">
            <v>主事補　　　　　</v>
          </cell>
          <cell r="K58" t="str">
            <v>有</v>
          </cell>
          <cell r="L58">
            <v>1998</v>
          </cell>
          <cell r="M58">
            <v>1</v>
          </cell>
          <cell r="N58">
            <v>1</v>
          </cell>
          <cell r="O58">
            <v>3</v>
          </cell>
          <cell r="P58">
            <v>770067</v>
          </cell>
          <cell r="Q58" t="str">
            <v>田中　雅人　　　　　</v>
          </cell>
          <cell r="R58" t="str">
            <v>担当課長　　　　　　</v>
          </cell>
          <cell r="S58">
            <v>720385</v>
          </cell>
          <cell r="T58" t="str">
            <v>堀　英夫　　　　　　</v>
          </cell>
          <cell r="U58" t="str">
            <v>統括部長　　　　　　</v>
          </cell>
          <cell r="V58">
            <v>40</v>
          </cell>
          <cell r="W58" t="str">
            <v xml:space="preserve">物流費のデータ化と月末対応                                                                                                                                                                                                                                                  </v>
          </cell>
          <cell r="X58" t="str">
            <v>4</v>
          </cell>
          <cell r="Y58" t="str">
            <v xml:space="preserve">　月末締め対応等、止むを得ない事情はあるものの、達成出来なかった事は残念です。運用テストの前までたどり着いた事は評価しますが、デ－タ精度の向上も含め、業務効率化まではまだ遠い様です。                                                                                                                                                                    </v>
          </cell>
          <cell r="Z58" t="str">
            <v>3</v>
          </cell>
          <cell r="AA58">
            <v>10</v>
          </cell>
          <cell r="AB58" t="str">
            <v xml:space="preserve">業務マニュアルの作成                                                                                                                                                                                                                                                     </v>
          </cell>
          <cell r="AC58" t="str">
            <v>3</v>
          </cell>
          <cell r="AD58" t="str">
            <v xml:space="preserve">　本人評価通り                                                                                                                                                                                                                                                        </v>
          </cell>
          <cell r="AE58" t="str">
            <v>2</v>
          </cell>
          <cell r="AF58">
            <v>30</v>
          </cell>
          <cell r="AG58" t="str">
            <v xml:space="preserve">有償社給システムの改善                                                                                                                                                                                                                                                    </v>
          </cell>
          <cell r="AH58" t="str">
            <v>3</v>
          </cell>
          <cell r="AI58" t="str">
            <v xml:space="preserve">　本人評価通り                                                                                                                                                                                                                                                        </v>
          </cell>
          <cell r="AJ58" t="str">
            <v>3</v>
          </cell>
          <cell r="AK58">
            <v>20</v>
          </cell>
          <cell r="AL58" t="str">
            <v xml:space="preserve">買掛金の資金収支予測精度向上を目指して、各種情報の改善を図る。                                                                                                                                                                                                                                </v>
          </cell>
          <cell r="AM58" t="str">
            <v>4</v>
          </cell>
          <cell r="AN58" t="str">
            <v xml:space="preserve">　購買の資金予測に対する意識の向上、数字の積み上げ方と言う意味ではある程度の成果がありました。　しかし、北川君自身の資金予測に対する物の見方も改善の余地があります。情報をもっと収集し、チェックポイントをしっかり押さえて下さい。                                                                                                                                              </v>
          </cell>
          <cell r="AO58" t="str">
            <v>3</v>
          </cell>
          <cell r="BT58" t="str">
            <v xml:space="preserve">                                                                                                                                                                                                                                                               </v>
          </cell>
          <cell r="BV58" t="str">
            <v xml:space="preserve">                                                                                                                                                                                                                                                               </v>
          </cell>
          <cell r="BX58" t="str">
            <v xml:space="preserve">                                                                                                                                                                                                                                                               </v>
          </cell>
          <cell r="BZ58" t="str">
            <v xml:space="preserve">                                                                                                                                                                                                                                                               </v>
          </cell>
          <cell r="CH58" t="str">
            <v>2</v>
          </cell>
          <cell r="CI58" t="str">
            <v>3</v>
          </cell>
          <cell r="CJ58" t="str">
            <v>3</v>
          </cell>
          <cell r="CK58" t="str">
            <v xml:space="preserve">　厳しい言い方ですが、目標管理以前の問題として、記帳班のチ－フとしての機能が果たせていません。主事補として、記帳班のチ－フとしてなすべき事は何なのか、もう一度考えて下さい。周囲の状況に気を配り、業務が円滑に流れる様にして下さい。情報収集力を強化し、周囲の状況の変化に対応出来る様にして下さい。　健全な精神は健全な肉体に宿ると言います。もっと体力をつけて頑健な体を作って下さい。                                                                   </v>
          </cell>
          <cell r="CL58" t="str">
            <v>Ｃ　</v>
          </cell>
          <cell r="CN58" t="str">
            <v>Ｃ　</v>
          </cell>
          <cell r="CO58" t="str">
            <v>Ｃ　</v>
          </cell>
          <cell r="CP58" t="str">
            <v>C</v>
          </cell>
          <cell r="CQ58">
            <v>2</v>
          </cell>
          <cell r="CR58">
            <v>12</v>
          </cell>
          <cell r="CS58">
            <v>10</v>
          </cell>
        </row>
        <row r="59">
          <cell r="A59">
            <v>840187</v>
          </cell>
          <cell r="B59" t="str">
            <v>広嶋　正史　　　　　</v>
          </cell>
          <cell r="C59">
            <v>600</v>
          </cell>
          <cell r="D59">
            <v>650</v>
          </cell>
          <cell r="E59" t="str">
            <v>情報事推本部　　　　</v>
          </cell>
          <cell r="F59">
            <v>1565</v>
          </cell>
          <cell r="G59">
            <v>6500180000</v>
          </cell>
          <cell r="H59" t="str">
            <v>情報）経理部　　　　</v>
          </cell>
          <cell r="I59">
            <v>31</v>
          </cell>
          <cell r="J59" t="str">
            <v>主事補　　　　　</v>
          </cell>
          <cell r="K59" t="str">
            <v>有</v>
          </cell>
          <cell r="L59">
            <v>1998</v>
          </cell>
          <cell r="M59">
            <v>1</v>
          </cell>
          <cell r="N59">
            <v>1</v>
          </cell>
          <cell r="O59">
            <v>3</v>
          </cell>
          <cell r="P59">
            <v>820209</v>
          </cell>
          <cell r="Q59" t="str">
            <v>長谷川　敏　　　　　</v>
          </cell>
          <cell r="R59" t="str">
            <v>担当課長　　　　　　</v>
          </cell>
          <cell r="S59">
            <v>730495</v>
          </cell>
          <cell r="T59" t="str">
            <v>八田　健一　　　　　</v>
          </cell>
          <cell r="U59" t="str">
            <v>統括部長　　　　　　</v>
          </cell>
          <cell r="V59">
            <v>40</v>
          </cell>
          <cell r="W59" t="str">
            <v xml:space="preserve">事業本部別（ﾌﾟﾛｼﾞｪｸﾄ別）B/S，C/Fの作成：　重点ﾌﾟﾛｼﾞｪｸﾄを中心に、個別にB/S,C/Fを作成することにより、事業の採算性を判断する仕組みづくりを目指す(99年度事業計画を目標)。ＨＤＤについては、上期中に個別把握を行い、決算報告に織り込む。                                                                                                                 </v>
          </cell>
          <cell r="X59" t="str">
            <v>4</v>
          </cell>
          <cell r="Y59" t="str">
            <v xml:space="preserve">ＨＤＤのＢ／Ｓ，Ｃ／Ｆが予算／決算において連結ベースで作成できたのは評価します。下期には他本部についても作成願います。                                                                                                                                                                                                    </v>
          </cell>
          <cell r="Z59" t="str">
            <v>4</v>
          </cell>
          <cell r="AA59">
            <v>25</v>
          </cell>
          <cell r="AB59" t="str">
            <v xml:space="preserve">資金運用の効率化：　支払/相殺条件等の見直しによるC/F改善及び支払予測の精度向上を図る。特に、外貨支払いは支払条件が多様な為、旬別/週別単位の見直しを随時行う。                                                                                                                                                                              </v>
          </cell>
          <cell r="AC59" t="str">
            <v>4</v>
          </cell>
          <cell r="AD59" t="str">
            <v xml:space="preserve">支払予測については、Weekly単位での見直しを含めて精度upは図られてます。支払条件の変更については、末締め対応を含めて見直しを行う必要がありますので、下期にも積極的に進めて下さい。                                                                                                                                                                   </v>
          </cell>
          <cell r="AE59" t="str">
            <v>4</v>
          </cell>
          <cell r="AF59">
            <v>15</v>
          </cell>
          <cell r="AG59" t="str">
            <v xml:space="preserve">決算末締めへの対応（物流費／買掛金等）：物流費については決算日程短縮に対応し、ﾃﾞ-ﾀの一元管理及びSUMMIT連携等を実施する。工場系部門の中心として、取りまとめ部門/FJLとの連携を図る。                                                                                                                                                               </v>
          </cell>
          <cell r="AH59" t="str">
            <v>4</v>
          </cell>
          <cell r="AI59" t="str">
            <v xml:space="preserve">物流費の一元化は予定通り実施できました。末締め対応は、FJLとの調整遅れ等により暫定対応になりますが、次年度に向けた活動をお願いします。                                                                                                                                                                                           </v>
          </cell>
          <cell r="AJ59" t="str">
            <v>3</v>
          </cell>
          <cell r="AK59">
            <v>10</v>
          </cell>
          <cell r="AL59" t="str">
            <v xml:space="preserve">連結決算への対応：　関係会社との連携による、実績／予測損益の早期把握。P/Lだけでなく、B/S,C/F管理も適宜実施。                                                                                                                                                                                                    </v>
          </cell>
          <cell r="AM59" t="str">
            <v>3</v>
          </cell>
          <cell r="AN59" t="str">
            <v xml:space="preserve">予算時には、関係会社との連携が図られていますが、決算及び予測の内容分析において未だ不十分ですので、体制作りをやって下さい。                                                                                                                                                                                                  </v>
          </cell>
          <cell r="AO59" t="str">
            <v>3</v>
          </cell>
          <cell r="AP59">
            <v>10</v>
          </cell>
          <cell r="AQ59" t="str">
            <v xml:space="preserve">語学力の向上：英語のﾋｱﾘﾝｸﾞ,ｽﾋﾟ-ｷﾝｸﾞの向上を目指す。当期はTOEIC500点が目標。(過去最高点は380点)                                                                                                                                                                                                  </v>
          </cell>
          <cell r="AR59" t="str">
            <v>3</v>
          </cell>
          <cell r="AS59" t="str">
            <v xml:space="preserve">目標には若干未達てすので、更に継続して下さい。                                                                                                                                                                                                                                        </v>
          </cell>
          <cell r="AT59" t="str">
            <v>3</v>
          </cell>
          <cell r="BT59" t="str">
            <v xml:space="preserve">                                                                                                                                                                                                                                                               </v>
          </cell>
          <cell r="BV59" t="str">
            <v xml:space="preserve">                                                                                                                                                                                                                                                               </v>
          </cell>
          <cell r="BX59" t="str">
            <v xml:space="preserve">                                                                                                                                                                                                                                                               </v>
          </cell>
          <cell r="BZ59" t="str">
            <v xml:space="preserve">                                                                                                                                                                                                                                                               </v>
          </cell>
          <cell r="CB59" t="str">
            <v>実務を通じ、税務知識の習得を図る。</v>
          </cell>
          <cell r="CC59" t="str">
            <v>4</v>
          </cell>
          <cell r="CH59" t="str">
            <v>4</v>
          </cell>
          <cell r="CI59" t="str">
            <v>4</v>
          </cell>
          <cell r="CJ59" t="str">
            <v>4</v>
          </cell>
          <cell r="CK59" t="str">
            <v xml:space="preserve">当期において、ＨＤＤのＢ／Ｓ，Ｃ／Ｆが作成できたのは、評価します。キャッシュフローが重要な指標となっていますので、各本部別も早急に決算報告ができるように体制作りを進めて下さい。                                                                                                                                                                       </v>
          </cell>
          <cell r="CL59" t="str">
            <v>Ａ　</v>
          </cell>
          <cell r="CN59" t="str">
            <v>Ａ　</v>
          </cell>
          <cell r="CO59" t="str">
            <v>Ａ　</v>
          </cell>
          <cell r="CP59" t="str">
            <v>A</v>
          </cell>
          <cell r="CQ59">
            <v>2</v>
          </cell>
          <cell r="CR59">
            <v>12</v>
          </cell>
          <cell r="CS59">
            <v>10</v>
          </cell>
        </row>
        <row r="60">
          <cell r="A60">
            <v>850044</v>
          </cell>
          <cell r="B60" t="str">
            <v>宇木　慎　　　　　　</v>
          </cell>
          <cell r="C60">
            <v>600</v>
          </cell>
          <cell r="D60">
            <v>650</v>
          </cell>
          <cell r="E60" t="str">
            <v>情報事推本部　　　　</v>
          </cell>
          <cell r="F60">
            <v>1565</v>
          </cell>
          <cell r="G60">
            <v>6500180000</v>
          </cell>
          <cell r="H60" t="str">
            <v>情報）経理部　　　　</v>
          </cell>
          <cell r="I60">
            <v>31</v>
          </cell>
          <cell r="J60" t="str">
            <v>主事補　　　　　</v>
          </cell>
          <cell r="K60" t="str">
            <v>有</v>
          </cell>
          <cell r="L60">
            <v>1998</v>
          </cell>
          <cell r="M60">
            <v>1</v>
          </cell>
          <cell r="N60">
            <v>1</v>
          </cell>
          <cell r="O60">
            <v>3</v>
          </cell>
          <cell r="P60">
            <v>820209</v>
          </cell>
          <cell r="Q60" t="str">
            <v>長谷川　敏　　　　　</v>
          </cell>
          <cell r="R60" t="str">
            <v>担当課長　　　　　　</v>
          </cell>
          <cell r="S60">
            <v>730495</v>
          </cell>
          <cell r="T60" t="str">
            <v>八田　健一　　　　　</v>
          </cell>
          <cell r="U60" t="str">
            <v>統括部長　　　　　　</v>
          </cell>
          <cell r="V60">
            <v>30</v>
          </cell>
          <cell r="W60" t="str">
            <v xml:space="preserve">□ソフトウェア事業本部損益管理1.プロジェクト損益管理強化2.ソフト棚卸資産の健全化                                                                                                                                                                                                                     </v>
          </cell>
          <cell r="X60" t="str">
            <v>4</v>
          </cell>
          <cell r="Y60" t="str">
            <v xml:space="preserve">プロジェクト別損益の予実管理が強化された事は、評価します。今後は月次決算において予実管理ができる体制の仕組み作りを進めて下さい。資産化製品には、潜在不健全資産がないかどうかのチェックも必要です。                                                                                                                                                              </v>
          </cell>
          <cell r="Z60" t="str">
            <v>4</v>
          </cell>
          <cell r="AA60">
            <v>20</v>
          </cell>
          <cell r="AB60" t="str">
            <v xml:space="preserve">□月末締決算への移行対応1.ﾛｲﾔﾘﾃｨ関連2.売上原価計算3.開発費関連                                                                                                                                                                                                                          </v>
          </cell>
          <cell r="AC60" t="str">
            <v>4</v>
          </cell>
          <cell r="AD60" t="str">
            <v xml:space="preserve">関係会社との対応を含めて、移行が完了しました。                                                                                                                                                                                                                                        </v>
          </cell>
          <cell r="AE60" t="str">
            <v>4</v>
          </cell>
          <cell r="AF60">
            <v>25</v>
          </cell>
          <cell r="AG60" t="str">
            <v xml:space="preserve">□ﾛｲﾔﾘﾃｨ関連業務1.前渡金残高の更なる健全化2.原価計算の精度向上                                                                                                                                                                                                                           </v>
          </cell>
          <cell r="AH60" t="str">
            <v>3</v>
          </cell>
          <cell r="AI60" t="str">
            <v xml:space="preserve">ロイヤリティの廃却は結果的にありませんでしたが、新しいものでもチェックを怠らないようにして下さい。予定単価の設定についてももれのないよう、関連部門の啓蒙活動が必要ではないでしょうか。                                                                                                                                                                    </v>
          </cell>
          <cell r="AJ60" t="str">
            <v>3</v>
          </cell>
          <cell r="AK60">
            <v>25</v>
          </cell>
          <cell r="AL60" t="str">
            <v xml:space="preserve">□売上原価計算の精度向上1.出荷費関連の売上原価計算システム再構築                                                                                                                                                                                                                              </v>
          </cell>
          <cell r="AM60" t="str">
            <v>3</v>
          </cell>
          <cell r="AN60" t="str">
            <v xml:space="preserve">ソフト原価計算システムの方向つげはできました。開発に早期着手できるよう願います。                                                                                                                                                                                                                       </v>
          </cell>
          <cell r="AO60" t="str">
            <v>3</v>
          </cell>
          <cell r="BT60" t="str">
            <v xml:space="preserve">ソフト関連の原価計算の集中を図れました。                                                                                                                                                                                                                                           </v>
          </cell>
          <cell r="BU60" t="str">
            <v>3</v>
          </cell>
          <cell r="BV60" t="str">
            <v xml:space="preserve">                                                                                                                                                                                                                                                               </v>
          </cell>
          <cell r="BX60" t="str">
            <v xml:space="preserve">                                                                                                                                                                                                                                                               </v>
          </cell>
          <cell r="BZ60" t="str">
            <v xml:space="preserve">                                                                                                                                                                                                                                                               </v>
          </cell>
          <cell r="CB60" t="str">
            <v>キャッシュフロー理論の習得</v>
          </cell>
          <cell r="CC60" t="str">
            <v>3</v>
          </cell>
          <cell r="CH60" t="str">
            <v>4</v>
          </cell>
          <cell r="CI60" t="str">
            <v>4</v>
          </cell>
          <cell r="CJ60" t="str">
            <v>4</v>
          </cell>
          <cell r="CK60" t="str">
            <v xml:space="preserve">プロジェクト別損益管理を決算報告で継続して行ったのは、評価できます。また担当のローテーションにも積極的に対応しました。今後は部下教育を積極的に行って、業務遂行能力の底上げを図って下さい。                                                                                                                                                                  </v>
          </cell>
          <cell r="CL60" t="str">
            <v>Ａ　</v>
          </cell>
          <cell r="CN60" t="str">
            <v>Ａ　</v>
          </cell>
          <cell r="CO60" t="str">
            <v>Ａ　</v>
          </cell>
          <cell r="CP60" t="str">
            <v>A</v>
          </cell>
          <cell r="CQ60">
            <v>2</v>
          </cell>
          <cell r="CR60">
            <v>12</v>
          </cell>
          <cell r="CS60">
            <v>10</v>
          </cell>
        </row>
        <row r="61">
          <cell r="A61">
            <v>856572</v>
          </cell>
          <cell r="B61" t="str">
            <v>大高　仁　　　　　　</v>
          </cell>
          <cell r="C61">
            <v>600</v>
          </cell>
          <cell r="D61">
            <v>650</v>
          </cell>
          <cell r="E61" t="str">
            <v>情報事推本部　　　　</v>
          </cell>
          <cell r="F61">
            <v>1565</v>
          </cell>
          <cell r="G61">
            <v>6500180000</v>
          </cell>
          <cell r="H61" t="str">
            <v>情報）経理部　　　　</v>
          </cell>
          <cell r="I61">
            <v>31</v>
          </cell>
          <cell r="J61" t="str">
            <v>主事補　　　　　</v>
          </cell>
          <cell r="K61" t="str">
            <v>有</v>
          </cell>
          <cell r="L61">
            <v>1998</v>
          </cell>
          <cell r="M61">
            <v>1</v>
          </cell>
          <cell r="N61">
            <v>1</v>
          </cell>
          <cell r="O61">
            <v>3</v>
          </cell>
          <cell r="P61">
            <v>810123</v>
          </cell>
          <cell r="Q61" t="str">
            <v>関　俊明　　　　　　</v>
          </cell>
          <cell r="R61" t="str">
            <v>担当課長　　　　　　</v>
          </cell>
          <cell r="S61">
            <v>730495</v>
          </cell>
          <cell r="T61" t="str">
            <v>八田　健一　　　　　</v>
          </cell>
          <cell r="U61" t="str">
            <v>統括部長　　　　　　</v>
          </cell>
          <cell r="V61">
            <v>40</v>
          </cell>
          <cell r="W61" t="str">
            <v xml:space="preserve">事業部門損益の管理・サポート                                                                                                                                                                                                                                                 </v>
          </cell>
          <cell r="X61" t="str">
            <v>4</v>
          </cell>
          <cell r="Y61" t="str">
            <v xml:space="preserve">保証書修理のデ－タ提供等１歩前進。今後事業部と連携の上、内容の検証が出来る仕組みを構築願います。                                                                                                                                                                                                               </v>
          </cell>
          <cell r="Z61" t="str">
            <v>4</v>
          </cell>
          <cell r="AA61">
            <v>20</v>
          </cell>
          <cell r="AB61" t="str">
            <v xml:space="preserve">業務効率化の推進・円滑な業務の遂行部下のローテーション等による業務知識の拡充・新たな視野の展開                                                                                                                                                                                                                </v>
          </cell>
          <cell r="AC61" t="str">
            <v>4</v>
          </cell>
          <cell r="AD61" t="str">
            <v xml:space="preserve">製品出納を含め、川崎地区の末締へ積極的に対応した点を大きく評価します。                                                                                                                                                                                                                            </v>
          </cell>
          <cell r="AE61" t="str">
            <v>4</v>
          </cell>
          <cell r="AF61">
            <v>20</v>
          </cell>
          <cell r="AG61" t="str">
            <v xml:space="preserve">ＰＢ部門・棚卸資産残高の内容調査・管理強化                                                                                                                                                                                                                                          </v>
          </cell>
          <cell r="AH61" t="str">
            <v>4</v>
          </cell>
          <cell r="AI61" t="str">
            <v xml:space="preserve">上期中に問題点の抽出、対策、不健全の圧縮等健全化へ向け前進した事を評価します。                                                                                                                                                                                                                        </v>
          </cell>
          <cell r="AJ61" t="str">
            <v>4</v>
          </cell>
          <cell r="AK61">
            <v>10</v>
          </cell>
          <cell r="AL61" t="str">
            <v xml:space="preserve">連結を意識した関係会社間の情報連携強化・サポート                                                                                                                                                                                                                                       </v>
          </cell>
          <cell r="AM61" t="str">
            <v>3</v>
          </cell>
          <cell r="AN61" t="str">
            <v xml:space="preserve">海外関係会社決算内容についての定期的な情報収集ル－トの構築、収集時期の早期化を下期以降の課題として下さい。                                                                                                                                                                                                          </v>
          </cell>
          <cell r="AO61" t="str">
            <v>3</v>
          </cell>
          <cell r="AP61">
            <v>10</v>
          </cell>
          <cell r="AQ61" t="str">
            <v xml:space="preserve">統計データの整備・充実                                                                                                                                                                                                                                                    </v>
          </cell>
          <cell r="AR61" t="str">
            <v>3</v>
          </cell>
          <cell r="AS61" t="str">
            <v xml:space="preserve">                                                                                                                                                                                                                                                               </v>
          </cell>
          <cell r="AT61" t="str">
            <v>3</v>
          </cell>
          <cell r="BT61" t="str">
            <v xml:space="preserve">デ－タの集約／取りまとめは確実に行われましたが、全体のミ－ティング等へも積極的に参画願います。                                                                                                                                                                                                                </v>
          </cell>
          <cell r="BU61" t="str">
            <v>3</v>
          </cell>
          <cell r="BV61" t="str">
            <v xml:space="preserve">                                                                                                                                                                                                                                                               </v>
          </cell>
          <cell r="BW61" t="str">
            <v>3</v>
          </cell>
          <cell r="BX61" t="str">
            <v xml:space="preserve">暫定的な決着となりましたが、サ－バだけでなく仕切／ソフトも含めた用益人員の適切な把握が課題です。                                                                                                                                                                                                               </v>
          </cell>
          <cell r="BY61" t="str">
            <v>4</v>
          </cell>
          <cell r="BZ61" t="str">
            <v xml:space="preserve">                                                                                                                                                                                                                                                               </v>
          </cell>
          <cell r="CB61" t="str">
            <v>会計知識の習得</v>
          </cell>
          <cell r="CC61" t="str">
            <v>3</v>
          </cell>
          <cell r="CD61" t="str">
            <v>パソコン等による情報リテラシーの向上</v>
          </cell>
          <cell r="CE61" t="str">
            <v>4</v>
          </cell>
          <cell r="CH61" t="str">
            <v>4</v>
          </cell>
          <cell r="CI61" t="str">
            <v>4</v>
          </cell>
          <cell r="CJ61" t="str">
            <v>3</v>
          </cell>
          <cell r="CK61" t="str">
            <v xml:space="preserve">ＰＢの事業部門サポ－ト／業務改善に留まらず、製品／部品出納業務についても積極的なサポ－トを実施したことを高く評価します。                                                                                                                                                                                                   </v>
          </cell>
          <cell r="CL61" t="str">
            <v>Ａ　</v>
          </cell>
          <cell r="CN61" t="str">
            <v>Ａ　</v>
          </cell>
          <cell r="CO61" t="str">
            <v>Ａ　</v>
          </cell>
          <cell r="CP61" t="str">
            <v>A</v>
          </cell>
          <cell r="CQ61">
            <v>2</v>
          </cell>
          <cell r="CR61">
            <v>12</v>
          </cell>
          <cell r="CS61">
            <v>10</v>
          </cell>
        </row>
        <row r="62">
          <cell r="A62">
            <v>870180</v>
          </cell>
          <cell r="B62" t="str">
            <v>藤岡　宣孝　　　　　</v>
          </cell>
          <cell r="C62">
            <v>600</v>
          </cell>
          <cell r="D62">
            <v>650</v>
          </cell>
          <cell r="E62" t="str">
            <v>情報事推本部　　　　</v>
          </cell>
          <cell r="F62">
            <v>1565</v>
          </cell>
          <cell r="G62">
            <v>6500180000</v>
          </cell>
          <cell r="H62" t="str">
            <v>情報）経理部　　　　</v>
          </cell>
          <cell r="I62">
            <v>31</v>
          </cell>
          <cell r="J62" t="str">
            <v>主事補　　　　　</v>
          </cell>
          <cell r="K62" t="str">
            <v>有</v>
          </cell>
          <cell r="L62">
            <v>1998</v>
          </cell>
          <cell r="M62">
            <v>1</v>
          </cell>
          <cell r="N62">
            <v>1</v>
          </cell>
          <cell r="O62">
            <v>3</v>
          </cell>
          <cell r="P62">
            <v>800104</v>
          </cell>
          <cell r="Q62" t="str">
            <v>常冨　安彦　　　　　</v>
          </cell>
          <cell r="R62" t="str">
            <v>担当課長　　　　　　</v>
          </cell>
          <cell r="S62">
            <v>730495</v>
          </cell>
          <cell r="T62" t="str">
            <v>八田　健一　　　　　</v>
          </cell>
          <cell r="U62" t="str">
            <v>統括部長　　　　　　</v>
          </cell>
          <cell r="V62">
            <v>30</v>
          </cell>
          <cell r="W62" t="str">
            <v xml:space="preserve">年間　一次損益確保に向けた事業部・関係会社サポート＜情報処理＞　　　　　上期　　　下期　　　年間単独（一次損益）　９２　　３１１　　４０３　億円連結（純損益）　７４　　２９７　　３７１                                                                                                                                                            </v>
          </cell>
          <cell r="X62" t="str">
            <v>5</v>
          </cell>
          <cell r="Y62" t="str">
            <v xml:space="preserve">迅速・的確な支援業務が実現できた。全社的に減益基調の中、情報処理事業部門の損益確保に向けた支援活動の功績は多大。当初目標通りの評価を相当とする。                                                                                                                                                                                       </v>
          </cell>
          <cell r="Z62" t="str">
            <v>5</v>
          </cell>
          <cell r="AA62">
            <v>20</v>
          </cell>
          <cell r="AB62" t="str">
            <v xml:space="preserve">資産管理の強化（資産効率の向上）                                                                                                                                                                                                                                               </v>
          </cell>
          <cell r="AC62" t="str">
            <v>5</v>
          </cell>
          <cell r="AD62" t="str">
            <v xml:space="preserve">出荷口残高に関する問題点の整理、及び改善業務。翌期以降の本来の業務(売上/回収促進)に向けての基礎固めという当初目標の達成と、一部売上促進の成果があり、本人申請の評価は妥当。今後は、上記業務の深耕と、管理目標を資産全般／キャッシュまで拡大し、損益／キャッシュ両面の改善活動をメインに掲げてもらいたい。                                                                                                         </v>
          </cell>
          <cell r="AE62" t="str">
            <v>5</v>
          </cell>
          <cell r="AF62">
            <v>20</v>
          </cell>
          <cell r="AG62" t="str">
            <v xml:space="preserve">連結損益管理強化のためのシステム・制度見直し                                                                                                                                                                                                                                         </v>
          </cell>
          <cell r="AH62" t="str">
            <v>5</v>
          </cell>
          <cell r="AI62" t="str">
            <v xml:space="preserve">予算面では当初目標をクリアしたものの、毎月の予測業務に関するフォロー面で目標を達成することができなかった。当業務は制度に依存する処が大きいため、翌期以降制度面の見直しを中心に活動を継続してもらいたい。                                                                                                                                                           </v>
          </cell>
          <cell r="AJ62" t="str">
            <v>4</v>
          </cell>
          <cell r="AK62">
            <v>10</v>
          </cell>
          <cell r="AL62" t="str">
            <v xml:space="preserve">ＱＣ２１への積極的な取り組み                                                                                                                                                                                                                                                 </v>
          </cell>
          <cell r="AM62" t="str">
            <v>4</v>
          </cell>
          <cell r="AN62" t="str">
            <v xml:space="preserve">作成資料を見易く、判り易くする、という顧客満足度に係わる業務。当期は試行期という位置づけであったが、多方面で資料の改善努力が払われ、事業部門の評価も良好であった。                                                                                                                                                                              </v>
          </cell>
          <cell r="AO62" t="str">
            <v>4</v>
          </cell>
          <cell r="AP62">
            <v>10</v>
          </cell>
          <cell r="AQ62" t="str">
            <v xml:space="preserve">関係会社監査対応　　・富士通ＳＳＬ　　・富士通北陸システムズ                                                                                                                                                                                                                                 </v>
          </cell>
          <cell r="AR62" t="str">
            <v>4</v>
          </cell>
          <cell r="AS62" t="str">
            <v xml:space="preserve">的確な支援活動が実行できた。                                                                                                                                                                                                                                                 </v>
          </cell>
          <cell r="AT62" t="str">
            <v>4</v>
          </cell>
          <cell r="AU62">
            <v>10</v>
          </cell>
          <cell r="AV62" t="str">
            <v xml:space="preserve">経理システムのセキュリティ強化/業務の安定化                                                                                                                                                                                                                                         </v>
          </cell>
          <cell r="AW62" t="str">
            <v>4</v>
          </cell>
          <cell r="AX62" t="str">
            <v xml:space="preserve">ネットワークの全体管理業務。担当者への指導状況も良好で、目標は達成。                                                                                                                                                                                                                             </v>
          </cell>
          <cell r="AY62" t="str">
            <v>4</v>
          </cell>
          <cell r="BT62" t="str">
            <v xml:space="preserve">全社的な問題に取組み、予定外の成果を出せた。短時日の納期、かつ重要な案件に対して、資料収集能力、分析能力を駆使し経営判断基礎資料を作成、会社方針を導き出した功績は大きい。                                                                                                                                                                </v>
          </cell>
          <cell r="BU62" t="str">
            <v>5</v>
          </cell>
          <cell r="BV62" t="str">
            <v xml:space="preserve">本人申請通り。                                                                                                                                                                                                                                                        </v>
          </cell>
          <cell r="BW62" t="str">
            <v>4</v>
          </cell>
          <cell r="BX62" t="str">
            <v xml:space="preserve">                                                                                                                                                                                                                                                               </v>
          </cell>
          <cell r="BZ62" t="str">
            <v xml:space="preserve">                                                                                                                                                                                                                                                               </v>
          </cell>
          <cell r="CB62" t="str">
            <v>税務会計・財務会計・連結財務会計のより深い理解と知識の習得、最新情報の積極的取り込み</v>
          </cell>
          <cell r="CC62" t="str">
            <v>4</v>
          </cell>
          <cell r="CD62" t="str">
            <v>経営管理手法の理解、実務への積極的取り込み及び応用</v>
          </cell>
          <cell r="CE62" t="str">
            <v>5</v>
          </cell>
          <cell r="CH62" t="str">
            <v>4</v>
          </cell>
          <cell r="CI62" t="str">
            <v>5</v>
          </cell>
          <cell r="CJ62" t="str">
            <v>5</v>
          </cell>
          <cell r="CK62" t="str">
            <v xml:space="preserve">□主要業務である採算管理業務においては、目標の難度、進行状況、結果としての成果も高いレベルである。会社に対する貢献度も高く、評価としては最上位ランクが相当と考える。□業務遂行能力のレベルアップと併せ、キャッシュフロー管理を視野に入れた抜本的制度改善、及び経営管理手法等の提示等、更に高い目標にチャレンジして下さい。                                                                                                  </v>
          </cell>
          <cell r="CL62" t="str">
            <v>ＳＡ</v>
          </cell>
          <cell r="CM62" t="str">
            <v>資産管理面での努力は認めるが、部分的にみられる疲弊した制度・システムの改定、さらにキャッシュフロー改善まで至らず。下期に期待する。</v>
          </cell>
          <cell r="CN62" t="str">
            <v>Ａ　</v>
          </cell>
          <cell r="CO62" t="str">
            <v>Ａ　</v>
          </cell>
          <cell r="CP62" t="str">
            <v>A</v>
          </cell>
          <cell r="CQ62">
            <v>2</v>
          </cell>
          <cell r="CR62">
            <v>12</v>
          </cell>
          <cell r="CS62">
            <v>10</v>
          </cell>
        </row>
        <row r="63">
          <cell r="A63">
            <v>890209</v>
          </cell>
          <cell r="B63" t="str">
            <v>原田　秀親　　　　　</v>
          </cell>
          <cell r="C63">
            <v>600</v>
          </cell>
          <cell r="D63">
            <v>650</v>
          </cell>
          <cell r="E63" t="str">
            <v>情報事推本部　　　　</v>
          </cell>
          <cell r="F63">
            <v>1565</v>
          </cell>
          <cell r="G63">
            <v>6500180000</v>
          </cell>
          <cell r="H63" t="str">
            <v>情報）経理部　　　　</v>
          </cell>
          <cell r="I63">
            <v>31</v>
          </cell>
          <cell r="J63" t="str">
            <v>主事補　　　　　</v>
          </cell>
          <cell r="K63" t="str">
            <v>有</v>
          </cell>
          <cell r="L63">
            <v>1998</v>
          </cell>
          <cell r="M63">
            <v>1</v>
          </cell>
          <cell r="N63">
            <v>1</v>
          </cell>
          <cell r="O63">
            <v>3</v>
          </cell>
          <cell r="P63">
            <v>800104</v>
          </cell>
          <cell r="Q63" t="str">
            <v>常冨　安彦　　　　　</v>
          </cell>
          <cell r="R63" t="str">
            <v>担当課長　　　　　　</v>
          </cell>
          <cell r="S63">
            <v>730495</v>
          </cell>
          <cell r="T63" t="str">
            <v>八田　健一　　　　　</v>
          </cell>
          <cell r="U63" t="str">
            <v>統括部長　　　　　　</v>
          </cell>
          <cell r="V63">
            <v>30</v>
          </cell>
          <cell r="W63" t="str">
            <v xml:space="preserve">支援活動によるプリンタ事業本部およびプリンタシステム事業部損益の確保。損益で予算を確保、本部損益1,249百万円事業部損益4,236百万円。                                                                                                                                                                                         </v>
          </cell>
          <cell r="X63" t="str">
            <v>5</v>
          </cell>
          <cell r="Y63" t="str">
            <v xml:space="preserve">原価分析／開発費統制面では当初の目標は達成したが、事業部に対する時間管理の面で今一歩の達成状況。売上大幅減が予想された中、コストダウンスケジュールの前進提案等きめ細かいサポートが必要。今後上記の点を考慮に入れ、活動をレベルアップさせること。                                                                                                                                       </v>
          </cell>
          <cell r="Z63" t="str">
            <v>4</v>
          </cell>
          <cell r="AA63">
            <v>30</v>
          </cell>
          <cell r="AB63" t="str">
            <v xml:space="preserve">プリンタ事業本部連結決算資料の作成。(PL/BS/CFの作成)採算面とキャッシュ面での管理強化。                                                                                                                                                                                                               </v>
          </cell>
          <cell r="AC63" t="str">
            <v>4</v>
          </cell>
          <cell r="AD63" t="str">
            <v xml:space="preserve">資産負債、キャッシュ面への業務拡大を目指したものの、キャッシュ面で結果が出なかった。継続テーマとし、翌期の成果に期待します。                                                                                                                                                                                                 </v>
          </cell>
          <cell r="AE63" t="str">
            <v>3</v>
          </cell>
          <cell r="AF63">
            <v>25</v>
          </cell>
          <cell r="AG63" t="str">
            <v xml:space="preserve">棚卸資産管理適正化への取り組み・出荷口管理を通した売上／回収促進の仕組みづくり                                                                                                                                                                                                                        </v>
          </cell>
          <cell r="AH63" t="str">
            <v>5</v>
          </cell>
          <cell r="AI63" t="str">
            <v xml:space="preserve">出荷口管理の総括責任者として部門全体をリードし、問題点分析／改善計画立案、実行の各フェーズで目標通りの結果を残せた。翌期は９８年下期実行予定の改善施策の確実なフォローを基盤として、本来の売上／回収促進業務に注力できるよう、目標を設定ください。                                                                                                                                      </v>
          </cell>
          <cell r="AJ63" t="str">
            <v>5</v>
          </cell>
          <cell r="AK63">
            <v>15</v>
          </cell>
          <cell r="AL63" t="str">
            <v xml:space="preserve">受注売上データの整備/受注説明書のレベルアップ                                                                                                                                                                                                                                        </v>
          </cell>
          <cell r="AM63" t="str">
            <v>4</v>
          </cell>
          <cell r="AN63" t="str">
            <v xml:space="preserve">翌期は事前採算管理の面から、受注時点の原価計算制度に着手／運用をめざしてください。                                                                                                                                                                                                                      </v>
          </cell>
          <cell r="AO63" t="str">
            <v>3</v>
          </cell>
          <cell r="BT63" t="str">
            <v xml:space="preserve">本人申請通り。                                                                                                                                                                                                                                                        </v>
          </cell>
          <cell r="BU63" t="str">
            <v>4</v>
          </cell>
          <cell r="BV63" t="str">
            <v xml:space="preserve">                                                                                                                                                                                                                                                               </v>
          </cell>
          <cell r="BX63" t="str">
            <v xml:space="preserve">                                                                                                                                                                                                                                                               </v>
          </cell>
          <cell r="BZ63" t="str">
            <v xml:space="preserve">                                                                                                                                                                                                                                                               </v>
          </cell>
          <cell r="CB63" t="str">
            <v>英会話については自己啓発中。</v>
          </cell>
          <cell r="CC63" t="str">
            <v>4</v>
          </cell>
          <cell r="CH63" t="str">
            <v>4</v>
          </cell>
          <cell r="CI63" t="str">
            <v>4</v>
          </cell>
          <cell r="CJ63" t="str">
            <v>3</v>
          </cell>
          <cell r="CK63" t="str">
            <v xml:space="preserve">事業部管理／支援に関して、積極的な改善指導の面で今一歩の努力が必要。しかしながら、出荷口管理に関して部門内をリードし、問題点分析／改善項目の洗い出しの両フェーズで予定通りの成果をあげることができた。翌期は本来の業務（売上／回収促進）を目標に活動を継続願います。                                                                                                                             </v>
          </cell>
          <cell r="CL63" t="str">
            <v>Ａ　</v>
          </cell>
          <cell r="CN63" t="str">
            <v>Ａ　</v>
          </cell>
          <cell r="CO63" t="str">
            <v>Ａ　</v>
          </cell>
          <cell r="CP63" t="str">
            <v>B</v>
          </cell>
          <cell r="CQ63">
            <v>2</v>
          </cell>
          <cell r="CR63">
            <v>12</v>
          </cell>
          <cell r="CS63">
            <v>10</v>
          </cell>
        </row>
        <row r="64">
          <cell r="A64">
            <v>890295</v>
          </cell>
          <cell r="B64" t="str">
            <v>渡辺　保男　　　　　</v>
          </cell>
          <cell r="C64">
            <v>600</v>
          </cell>
          <cell r="D64">
            <v>650</v>
          </cell>
          <cell r="E64" t="str">
            <v>情報事推本部　　　　</v>
          </cell>
          <cell r="F64">
            <v>1565</v>
          </cell>
          <cell r="G64">
            <v>6500180000</v>
          </cell>
          <cell r="H64" t="str">
            <v>情報）経理部　　　　</v>
          </cell>
          <cell r="I64">
            <v>31</v>
          </cell>
          <cell r="J64" t="str">
            <v>主事補　　　　　</v>
          </cell>
          <cell r="K64" t="str">
            <v>有</v>
          </cell>
          <cell r="L64">
            <v>1998</v>
          </cell>
          <cell r="M64">
            <v>1</v>
          </cell>
          <cell r="N64">
            <v>1</v>
          </cell>
          <cell r="O64">
            <v>3</v>
          </cell>
          <cell r="P64">
            <v>742651</v>
          </cell>
          <cell r="Q64" t="str">
            <v>高田　敬二　　　　　</v>
          </cell>
          <cell r="R64" t="str">
            <v>担当課長　　　　　　</v>
          </cell>
          <cell r="S64">
            <v>730441</v>
          </cell>
          <cell r="T64" t="str">
            <v>安達　敏夫　　　　　</v>
          </cell>
          <cell r="U64" t="str">
            <v>統括部長　　　　　　</v>
          </cell>
          <cell r="V64">
            <v>70</v>
          </cell>
          <cell r="W64" t="str">
            <v xml:space="preserve">FIRST(一括系請求機能)の構築営業/FS部門からの請求書発行依頼を､『統一請求ｲﾝﾀｰﾌｪｲｽ』にて電子ﾃﾞｰﾀで受け取る｡また､特殊請求書発行機能をFIRST側に構築する｡これにより、ﾏﾆｭｱﾙ請求書発行を全面撤廃し、営業/FS/債権管理部門の事務効率化とﾃﾞｰﾀ精度向上を図る｡                                                                                                   </v>
          </cell>
          <cell r="X64" t="str">
            <v>5</v>
          </cell>
          <cell r="Y64" t="str">
            <v xml:space="preserve">若干の遅れは有るものの予定通りの要件提示・レビューは行われている。                                                                                                                                                                                                                              </v>
          </cell>
          <cell r="Z64" t="str">
            <v>4</v>
          </cell>
          <cell r="AA64">
            <v>30</v>
          </cell>
          <cell r="AB64" t="str">
            <v xml:space="preserve">FIRST(マスタ整備/移行)システムの核となる『請求条件マスタ』のデータ整備／移行を行う。上期は計画立案／整備ツールの開発を行う予定。                                                                                                                                                                                           </v>
          </cell>
          <cell r="AC64" t="str">
            <v>4</v>
          </cell>
          <cell r="AD64" t="str">
            <v xml:space="preserve">要件検討に時間を要した事が残念です。重要なマスタであり今後のスケジュール管理を指導願います。                                                                                                                                                                                                                 </v>
          </cell>
          <cell r="AE64" t="str">
            <v>3</v>
          </cell>
          <cell r="BT64" t="str">
            <v xml:space="preserve">当社・顧客供に業務効率化・精度向上の成果が出ており十分評価出来ます。                                                                                                                                                                                                                             </v>
          </cell>
          <cell r="BU64" t="str">
            <v>5</v>
          </cell>
          <cell r="BV64" t="str">
            <v xml:space="preserve">バーコード対応によるコスト削減は評価出来ます。                                                                                                                                                                                                                                        </v>
          </cell>
          <cell r="BW64" t="str">
            <v>4</v>
          </cell>
          <cell r="BX64" t="str">
            <v xml:space="preserve">                                                                                                                                                                                                                                                               </v>
          </cell>
          <cell r="BZ64" t="str">
            <v xml:space="preserve">                                                                                                                                                                                                                                                               </v>
          </cell>
          <cell r="CB64" t="str">
            <v>英語力の向上</v>
          </cell>
          <cell r="CC64" t="str">
            <v>3</v>
          </cell>
          <cell r="CD64" t="str">
            <v>経理／財務知識の習得。</v>
          </cell>
          <cell r="CE64" t="str">
            <v>4</v>
          </cell>
          <cell r="CH64" t="str">
            <v>4</v>
          </cell>
          <cell r="CI64" t="str">
            <v>4</v>
          </cell>
          <cell r="CJ64" t="str">
            <v>4</v>
          </cell>
          <cell r="CK64" t="str">
            <v xml:space="preserve">各プロジェクトが輻輳してくる中、全体の調整をとり適切な対応が出来大きな遅れとなっていないことは評価出来ます。                                                                                                                                                                                                         </v>
          </cell>
          <cell r="CL64" t="str">
            <v>Ａ　</v>
          </cell>
          <cell r="CM64" t="str">
            <v>プロジェクト輻輳をよくまとめ大きな遅延が発生していないことは評価出来ます。</v>
          </cell>
          <cell r="CN64" t="str">
            <v>Ａ　</v>
          </cell>
          <cell r="CO64" t="str">
            <v>Ａ　</v>
          </cell>
          <cell r="CP64" t="str">
            <v>A</v>
          </cell>
          <cell r="CQ64">
            <v>2</v>
          </cell>
          <cell r="CR64">
            <v>12</v>
          </cell>
          <cell r="CS64">
            <v>10</v>
          </cell>
        </row>
        <row r="65">
          <cell r="A65">
            <v>900048</v>
          </cell>
          <cell r="B65" t="str">
            <v>延命　良則　　　　　</v>
          </cell>
          <cell r="C65">
            <v>600</v>
          </cell>
          <cell r="D65">
            <v>650</v>
          </cell>
          <cell r="E65" t="str">
            <v>情報事推本部　　　　</v>
          </cell>
          <cell r="F65">
            <v>1565</v>
          </cell>
          <cell r="G65">
            <v>6500180000</v>
          </cell>
          <cell r="H65" t="str">
            <v>情報）経理部　　　　</v>
          </cell>
          <cell r="I65">
            <v>31</v>
          </cell>
          <cell r="J65" t="str">
            <v>主事補　　　　　</v>
          </cell>
          <cell r="K65" t="str">
            <v>　</v>
          </cell>
          <cell r="L65">
            <v>1998</v>
          </cell>
          <cell r="M65">
            <v>1</v>
          </cell>
          <cell r="N65">
            <v>1</v>
          </cell>
          <cell r="O65">
            <v>3</v>
          </cell>
          <cell r="P65">
            <v>800104</v>
          </cell>
          <cell r="Q65" t="str">
            <v>常冨　安彦　　　　　</v>
          </cell>
          <cell r="R65" t="str">
            <v>担当課長　　　　　　</v>
          </cell>
          <cell r="S65">
            <v>730495</v>
          </cell>
          <cell r="T65" t="str">
            <v>八田　健一　　　　　</v>
          </cell>
          <cell r="U65" t="str">
            <v>統括部長　　　　　　</v>
          </cell>
          <cell r="V65">
            <v>30</v>
          </cell>
          <cell r="W65" t="str">
            <v xml:space="preserve">担当事業部の損益管理強化（継続テーマ）・事業部門へのタイムリーな情報提供（決算／予測情報）・技術開発費用の予算／実績管理強化（事業部担当部長との強調）・工務部門とのコスト低減化に向けた連携                                                                                                                                                        </v>
          </cell>
          <cell r="X65" t="str">
            <v>4</v>
          </cell>
          <cell r="Y65" t="str">
            <v xml:space="preserve">　主要３業務については、当初目標を上回る成果があり、特に経費統制関連業務においては、前期の反省を踏まえ強力に推進できた。　しかしながら、原価管理／支援活動面では、当期は工務中心の活動に終始したため、翌期以降は製造会社を視野に入れた幅広い管理目標を設定ください。                                                                                                                             </v>
          </cell>
          <cell r="Z65" t="str">
            <v>4</v>
          </cell>
          <cell r="AA65">
            <v>20</v>
          </cell>
          <cell r="AB65" t="str">
            <v xml:space="preserve">機種別損益の把握（継続テーマ）・事業部門損益のレーザー及びシリアルプリンタに分割                                                                                                                                                                                                                       </v>
          </cell>
          <cell r="AC65" t="str">
            <v>4</v>
          </cell>
          <cell r="AD65" t="str">
            <v xml:space="preserve">　左記２分野でのビジネス分析は当期定着した。特に当期は消耗品／オプション品の採算状況把握が可能となり、ビジネス全体の構造明確化に貢献できた。　成果の面では、本人申請通り売値ミスの是正も実施できた事など具体的な成果もあり目標通りの評価を相当とした。                                                                                                                                    </v>
          </cell>
          <cell r="AE65" t="str">
            <v>4</v>
          </cell>
          <cell r="AF65">
            <v>30</v>
          </cell>
          <cell r="AG65" t="str">
            <v xml:space="preserve">売上原価計算システムの改善・ＥＸＣＥＬ画面での機能追加（見積修正画面）・ＯＮＬＩＮＥ画面での見積エントリー機能追加，各種処理時間の短縮（▲５秒）・出荷口資産管理強化の為のバッチ処理機能追加                                                                                                                                                        </v>
          </cell>
          <cell r="AH65" t="str">
            <v>4</v>
          </cell>
          <cell r="AI65" t="str">
            <v xml:space="preserve">　情報経理部全体のネットワーク管理業務。システム構築、運用、環境整備等管轄する範囲は広い。　当期はディリー原価計算システムの本格運用の期にあたり、月末締め対応、及びクライアント担当者の工数削減効果も含め、貢献度合いは高い。                                                                                                                                                </v>
          </cell>
          <cell r="AJ65" t="str">
            <v>4</v>
          </cell>
          <cell r="AK65">
            <v>10</v>
          </cell>
          <cell r="AL65" t="str">
            <v xml:space="preserve">プリンタビジネス連結損益の管理・関係会社各社との連携によるプリンタビジネス損益管理強化                                                                                                                                                                                                                    </v>
          </cell>
          <cell r="AM65" t="str">
            <v>4</v>
          </cell>
          <cell r="AN65" t="str">
            <v xml:space="preserve">　翌期以降の努力に期待します。                                                                                                                                                                                                                                                </v>
          </cell>
          <cell r="AO65" t="str">
            <v>3</v>
          </cell>
          <cell r="AP65">
            <v>10</v>
          </cell>
          <cell r="AQ65" t="str">
            <v xml:space="preserve">出荷口資産管理の強化・出荷口済未売上品及び未出荷売上の見積残高のフォロー                                                                                                                                                                                                                           </v>
          </cell>
          <cell r="AR65" t="str">
            <v>3</v>
          </cell>
          <cell r="AS65" t="str">
            <v xml:space="preserve">　出荷口管理業務のシステム運用担当業務が主。目標通りの成果があったと判定。                                                                                                                                                                                                                          </v>
          </cell>
          <cell r="AT65" t="str">
            <v>3</v>
          </cell>
          <cell r="BT65" t="str">
            <v xml:space="preserve">　資産管理の一環。メスの当たりにくいＦＲ仕掛品にスポットを当て、実行に移したことは評価できる。今後も継続的な監視活動を願いたい。                                                                                                                                                                                               </v>
          </cell>
          <cell r="BU65" t="str">
            <v>4</v>
          </cell>
          <cell r="BV65" t="str">
            <v xml:space="preserve">　本人申告通り。                                                                                                                                                                                                                                                       </v>
          </cell>
          <cell r="BW65" t="str">
            <v>4</v>
          </cell>
          <cell r="BX65" t="str">
            <v xml:space="preserve">　本人申告通り。                                                                                                                                                                                                                                                       </v>
          </cell>
          <cell r="BY65" t="str">
            <v>4</v>
          </cell>
          <cell r="BZ65" t="str">
            <v xml:space="preserve">                                                                                                                                                                                                                                                               </v>
          </cell>
          <cell r="CB65" t="str">
            <v>経理制度に対する理解（キャッシュフロー，ＲＯＥ他）</v>
          </cell>
          <cell r="CC65" t="str">
            <v>4</v>
          </cell>
          <cell r="CD65" t="str">
            <v>部内合理化に向けたシステム設計の習得</v>
          </cell>
          <cell r="CE65" t="str">
            <v>4</v>
          </cell>
          <cell r="CH65" t="str">
            <v>4</v>
          </cell>
          <cell r="CI65" t="str">
            <v>4</v>
          </cell>
          <cell r="CJ65" t="str">
            <v>4</v>
          </cell>
          <cell r="CK65" t="str">
            <v xml:space="preserve">　本人業務は１）コンプリ事業の管理／支援　２）情報経理部全体のネットワーク管理　の２分野に大別される。　１）については経理部門としての活動は略目標に沿った成果があり、２）もディリー原価計算システムの本格運用の実現という点で成果があった。　上記個別目標のみならず、能力開発、行動規範いずれも努力の跡が見られ、当該評価とした。                                                                                              </v>
          </cell>
          <cell r="CL65" t="str">
            <v>Ａ　</v>
          </cell>
          <cell r="CN65" t="str">
            <v>Ａ　</v>
          </cell>
          <cell r="CO65" t="str">
            <v>Ａ　</v>
          </cell>
          <cell r="CP65" t="str">
            <v>B</v>
          </cell>
          <cell r="CQ65">
            <v>2</v>
          </cell>
          <cell r="CR65">
            <v>12</v>
          </cell>
          <cell r="CS65">
            <v>10</v>
          </cell>
        </row>
        <row r="66">
          <cell r="A66">
            <v>912809</v>
          </cell>
          <cell r="B66" t="str">
            <v>今西　一哉　　　　　</v>
          </cell>
          <cell r="C66">
            <v>600</v>
          </cell>
          <cell r="D66">
            <v>650</v>
          </cell>
          <cell r="E66" t="str">
            <v>情報事推本部　　　　</v>
          </cell>
          <cell r="F66">
            <v>1565</v>
          </cell>
          <cell r="G66">
            <v>6500180000</v>
          </cell>
          <cell r="H66" t="str">
            <v>情報）経理部　　　　</v>
          </cell>
          <cell r="I66">
            <v>31</v>
          </cell>
          <cell r="J66" t="str">
            <v>主事補　　　　　</v>
          </cell>
          <cell r="K66" t="str">
            <v>有</v>
          </cell>
          <cell r="L66">
            <v>1998</v>
          </cell>
          <cell r="M66">
            <v>1</v>
          </cell>
          <cell r="N66">
            <v>1</v>
          </cell>
          <cell r="O66">
            <v>3</v>
          </cell>
          <cell r="P66">
            <v>810123</v>
          </cell>
          <cell r="Q66" t="str">
            <v>関　俊明　　　　　　</v>
          </cell>
          <cell r="R66" t="str">
            <v>担当課長　　　　　　</v>
          </cell>
          <cell r="S66">
            <v>730495</v>
          </cell>
          <cell r="T66" t="str">
            <v>八田　健一　　　　　</v>
          </cell>
          <cell r="U66" t="str">
            <v>統括部長　　　　　　</v>
          </cell>
          <cell r="V66">
            <v>30</v>
          </cell>
          <cell r="W66" t="str">
            <v xml:space="preserve">旧営業店・店舗ビジネス本部の当期利益確保－これまで整理してきたビジネスユニット別損益／限界利益分析等を通して事業部活動をサポートし、当期の利益(予算+２億円)計上を確実にする                                                                                                                                                                        </v>
          </cell>
          <cell r="X66" t="str">
            <v>4</v>
          </cell>
          <cell r="Y66" t="str">
            <v xml:space="preserve">前期に引き続き積極的な事業部サポ－トを実施、結果として上期は予算を上回る利益を実現。種々の活動が成果に結びついた結果だと思います。                                                                                                                                                                                              </v>
          </cell>
          <cell r="Z66" t="str">
            <v>4</v>
          </cell>
          <cell r="AA66">
            <v>20</v>
          </cell>
          <cell r="AB66" t="str">
            <v xml:space="preserve">出荷口残高管理強化－管理強化を通して販売促進(特にリテイル)及び残高圧縮に繋げていきたい－これまで担当してきた金融関係は従来通り－新任者への業務引継ぎも意識しながらすすめていく                                                                                                                                                                      </v>
          </cell>
          <cell r="AC66" t="str">
            <v>5</v>
          </cell>
          <cell r="AD66" t="str">
            <v xml:space="preserve">現状の不健全については内容の調査／把握が終わり、下期に精算予定と進捗したが、原因の究明／対策を下期目標として挑戦願います。                                                                                                                                                                                                  </v>
          </cell>
          <cell r="AE66" t="str">
            <v>4</v>
          </cell>
          <cell r="AF66">
            <v>15</v>
          </cell>
          <cell r="AG66" t="str">
            <v xml:space="preserve">リテイルシステム事業部の損益管理・改善サポート－前期から引き続きＰＯＳビジネス損益構造分析を中心に､即効性はなくとも早く益転できるように分析・提案等していき､事業部活動をサポートしていく｡                                                                                                                                                           </v>
          </cell>
          <cell r="AH66" t="str">
            <v>5</v>
          </cell>
          <cell r="AI66" t="str">
            <v xml:space="preserve">着実に成果が上がっており、上期損失も過去より大幅に縮減。下期の益転に向け、更なる努力を期待します。                                                                                                                                                                                                              </v>
          </cell>
          <cell r="AJ66" t="str">
            <v>5</v>
          </cell>
          <cell r="AK66">
            <v>10</v>
          </cell>
          <cell r="AL66" t="str">
            <v xml:space="preserve">金融デリバリ・自動機システム事業部の損益管理・改善サポート－顧客別／製品別売上・原価率ｄａｔａ提供及び費用管理の徹底(特に市況の厳しい自動機システムの予算・実績管理を徹底し､確実に利益計上となるようにサポートしていく)                                                                                                                             </v>
          </cell>
          <cell r="AM66" t="str">
            <v>4</v>
          </cell>
          <cell r="AN66" t="str">
            <v xml:space="preserve">本部損益関連事項についても、早急に引き継ぎを完了願います。                                                                                                                                                                                                                                  </v>
          </cell>
          <cell r="AO66" t="str">
            <v>4</v>
          </cell>
          <cell r="AP66">
            <v>10</v>
          </cell>
          <cell r="AQ66" t="str">
            <v xml:space="preserve">トータリゼータ事業部の損益管理・改善サポート－過去トータリゼータ事業部は旧営・店本の各事業部に比べて十分損益管理をされてきていないので､今回新たに担当するにあたって売上・荒利益管理の強化と費用負担の見直しをしたい                                                                                                                                 </v>
          </cell>
          <cell r="AR66" t="str">
            <v>4</v>
          </cell>
          <cell r="AS66" t="str">
            <v xml:space="preserve">費用については事業計画での確実な見直しが必要。                                                                                                                                                                                                                                        </v>
          </cell>
          <cell r="AT66" t="str">
            <v>4</v>
          </cell>
          <cell r="AU66">
            <v>10</v>
          </cell>
          <cell r="AV66" t="str">
            <v xml:space="preserve">決算・予算業務の効率化－集計業務，ｄａｔａ作成業務の効率化－説明書の充実                                                                                                                                                                                                                           </v>
          </cell>
          <cell r="AW66" t="str">
            <v>4</v>
          </cell>
          <cell r="AX66" t="str">
            <v xml:space="preserve">製品出納業務全体の分析／改善を担当者と一体となって推進願います。                                                                                                                                                                                                                               </v>
          </cell>
          <cell r="AY66" t="str">
            <v>4</v>
          </cell>
          <cell r="AZ66">
            <v>5</v>
          </cell>
          <cell r="BA66" t="str">
            <v xml:space="preserve">コンシューマトランザクション事業本部一次損益管理の熊谷移管－98/12月を目処にＣＴ事業本部の一次損益管理業務を熊谷工場に移管出来るようにする                                                                                                                                                                                        </v>
          </cell>
          <cell r="BB66" t="str">
            <v>4</v>
          </cell>
          <cell r="BC66" t="str">
            <v xml:space="preserve">１１月度決算にて原価計算、１２月度決算にて一次損益の移管というスケジュ－ルで今後も確実に進めて下さい。                                                                                                                                                                                                            </v>
          </cell>
          <cell r="BD66" t="str">
            <v>4</v>
          </cell>
          <cell r="BT66" t="str">
            <v xml:space="preserve">病欠者によるパワ－不足の中でよく健闘してくれました。                                                                                                                                                                                                                                     </v>
          </cell>
          <cell r="BU66" t="str">
            <v>5</v>
          </cell>
          <cell r="BV66" t="str">
            <v xml:space="preserve">                                                                                                                                                                                                                                                               </v>
          </cell>
          <cell r="BX66" t="str">
            <v xml:space="preserve">                                                                                                                                                                                                                                                               </v>
          </cell>
          <cell r="BZ66" t="str">
            <v xml:space="preserve">                                                                                                                                                                                                                                                               </v>
          </cell>
          <cell r="CC66" t="str">
            <v>3</v>
          </cell>
          <cell r="CE66" t="str">
            <v>3</v>
          </cell>
          <cell r="CH66" t="str">
            <v>5</v>
          </cell>
          <cell r="CI66" t="str">
            <v>3</v>
          </cell>
          <cell r="CJ66" t="str">
            <v>4</v>
          </cell>
          <cell r="CK66" t="str">
            <v xml:space="preserve">絶対的なパワ－不足の中でよく健闘してくれました。また種々の事業部サポ－ト等が実を結び、結果として本部損益も予算を超える利益を達成することができたことは、評価に値すると思います。下期のリテイル益転、原因の対策まで踏み込んだ棚残の健全化、製品出納業務の効率化等次の課題に向けての挑戦を期待します。                                                                                                             </v>
          </cell>
          <cell r="CL66" t="str">
            <v>Ａ　</v>
          </cell>
          <cell r="CN66" t="str">
            <v>Ａ　</v>
          </cell>
          <cell r="CO66" t="str">
            <v>Ａ　</v>
          </cell>
          <cell r="CP66" t="str">
            <v>SA</v>
          </cell>
          <cell r="CQ66">
            <v>2</v>
          </cell>
          <cell r="CR66">
            <v>12</v>
          </cell>
          <cell r="CS66">
            <v>10</v>
          </cell>
        </row>
        <row r="67">
          <cell r="A67">
            <v>850156</v>
          </cell>
          <cell r="B67" t="str">
            <v>露木　隆　　　　　　</v>
          </cell>
          <cell r="C67">
            <v>600</v>
          </cell>
          <cell r="D67">
            <v>650</v>
          </cell>
          <cell r="E67" t="str">
            <v>情報事推本部　　　　</v>
          </cell>
          <cell r="F67">
            <v>274</v>
          </cell>
          <cell r="G67">
            <v>6500602560</v>
          </cell>
          <cell r="H67" t="str">
            <v>長野・総務）経　理　</v>
          </cell>
          <cell r="I67">
            <v>31</v>
          </cell>
          <cell r="J67" t="str">
            <v>主事補　　　　　</v>
          </cell>
          <cell r="K67" t="str">
            <v>有</v>
          </cell>
          <cell r="L67">
            <v>1998</v>
          </cell>
          <cell r="M67">
            <v>1</v>
          </cell>
          <cell r="N67">
            <v>1</v>
          </cell>
          <cell r="O67">
            <v>3</v>
          </cell>
          <cell r="P67">
            <v>830208</v>
          </cell>
          <cell r="Q67" t="str">
            <v>渡邊　基　　　　　　</v>
          </cell>
          <cell r="R67" t="str">
            <v>課長　　　　　　　　</v>
          </cell>
          <cell r="S67">
            <v>730495</v>
          </cell>
          <cell r="T67" t="str">
            <v>八田　健一　　　　　</v>
          </cell>
          <cell r="U67" t="str">
            <v>統括部長　　　　　　</v>
          </cell>
          <cell r="V67">
            <v>30</v>
          </cell>
          <cell r="W67" t="str">
            <v xml:space="preserve">基板の原価計算方法の共通化（長野、明石、鹿沼）・工場間のコスト比較を可能とし、基板全体の最適配分のサポートを行う。・仕切価格決定ルール見直し                                                                                                                                                                                         </v>
          </cell>
          <cell r="X67" t="str">
            <v>5</v>
          </cell>
          <cell r="Y67" t="str">
            <v xml:space="preserve">川崎、明石での作業を通して、長野だけでなく明石の実態を確認できたと考えます。次は長野で実施しているように、明石のpt板工場の問題点を浮き彫りにし、施策の提案まで導けるよう持って行くことが目標です。難しいと思いますが頑張って下さい。                                                                                                                                            </v>
          </cell>
          <cell r="Z67" t="str">
            <v>4</v>
          </cell>
          <cell r="AA67">
            <v>30</v>
          </cell>
          <cell r="AB67" t="str">
            <v xml:space="preserve">ＰＴ板原価計算業務の抜本的見直しと改善の推進・業務の簡素化、共通化の検討と実施・重複作業の排除、他部門への過剰サービスの廃止・必要最少限で最大の効果を産む作業の選択と実施                                                                                                                                                                          </v>
          </cell>
          <cell r="AC67" t="str">
            <v>5</v>
          </cell>
          <cell r="AD67" t="str">
            <v xml:space="preserve">略申告通りと考えます。上期中にpt板班の人員を実質1名減らしたことは評価します。加えるならば、部下の創意工夫を積極的に取り入れた業務改善がもっとあっても良かったと思います。                                                                                                                                                                         </v>
          </cell>
          <cell r="AE67" t="str">
            <v>4</v>
          </cell>
          <cell r="AF67">
            <v>20</v>
          </cell>
          <cell r="AG67" t="str">
            <v xml:space="preserve">総合原価計算のシステム構築（ユニット・基板・コンポ・ＨＤＤ共通）・月末締めへ対応したタイムリーな決算・手作業の軽減による残業の削減・損益およびコスト分析の強化                                                                                                                                                                                </v>
          </cell>
          <cell r="AH67" t="str">
            <v>4</v>
          </cell>
          <cell r="AI67" t="str">
            <v xml:space="preserve">部下(嘉村君)を良く指導して業務を遂行してくれたと思います。移行、実施は下期からですが、10月度にキチンとフォローして、決算日程短縮と残業改善の結果を出して下さい。                                                                                                                                                                             </v>
          </cell>
          <cell r="AJ67" t="str">
            <v>4</v>
          </cell>
          <cell r="AK67">
            <v>10</v>
          </cell>
          <cell r="AL67" t="str">
            <v xml:space="preserve">月末締め対応の推進・ＰＴ板関連ＷＧによる月末対応の推進（単価設定、生産管理、作業票等）・経理業務の月末対応の推進（有償社給、引当出荷等）                                                                                                                                                                                           </v>
          </cell>
          <cell r="AM67" t="str">
            <v>4</v>
          </cell>
          <cell r="AN67" t="str">
            <v xml:space="preserve">申告通り。前半やや低調だった事業部を良く引っ張ってくれたと思う。                                                                                                                                                                                                                               </v>
          </cell>
          <cell r="AO67" t="str">
            <v>4</v>
          </cell>
          <cell r="AP67">
            <v>10</v>
          </cell>
          <cell r="AQ67" t="str">
            <v xml:space="preserve">ＰＴ事業部へのサポート強化・予算および予測の精度向上・棚卸資産管理の強化                                                                                                                                                                                                                           </v>
          </cell>
          <cell r="AR67" t="str">
            <v>3</v>
          </cell>
          <cell r="AS67" t="str">
            <v xml:space="preserve">製造部門との情報交換は文句なしだが、企画、工務(川崎)部隊との連絡、情報交換の面でやや物足りなさが残る。pt事業部は長野で得た情報のウラを必ず川崎でとるくらいのつもりで対応すること。特に新規ビジネス関連は注意。下期の課題です。                                                                                                                                              </v>
          </cell>
          <cell r="AT67" t="str">
            <v>3</v>
          </cell>
          <cell r="BT67" t="str">
            <v xml:space="preserve">「多少」でなく「良く」理解できるよう、継続して取り組んで下さい。                                                                                                                                                                                                                               </v>
          </cell>
          <cell r="BU67" t="str">
            <v>3</v>
          </cell>
          <cell r="BV67" t="str">
            <v xml:space="preserve">                                                                                                                                                                                                                                                               </v>
          </cell>
          <cell r="BX67" t="str">
            <v xml:space="preserve">                                                                                                                                                                                                                                                               </v>
          </cell>
          <cell r="BZ67" t="str">
            <v xml:space="preserve">                                                                                                                                                                                                                                                               </v>
          </cell>
          <cell r="CB67" t="str">
            <v>財務会計および管理会計能力の強化を図る。</v>
          </cell>
          <cell r="CC67" t="str">
            <v>3</v>
          </cell>
          <cell r="CH67" t="str">
            <v>4</v>
          </cell>
          <cell r="CI67" t="str">
            <v>4</v>
          </cell>
          <cell r="CJ67" t="str">
            <v>4</v>
          </cell>
          <cell r="CK67" t="str">
            <v xml:space="preserve">末締決算対応や、決算/予算/評価替等の定例業務において、かなり指導力が前面に出るようになってきたと思います。下期は結果を出すことを意識して下さい。新総合原価計算システムの構築、長野/明石の横断的な損益管理、pt板事業部の機種別損益、ﾋﾞｼﾞﾈｽﾕﾆｯﾄ別の投資効果算定等の課題で一つずつ成果を出すこと、班(課)を鼓舞するﾘｰﾀﾞｰｼｯﾌﾟが発揮できれば、自ずと道は開けると確信しています。                                                             </v>
          </cell>
          <cell r="CL67" t="str">
            <v>Ａ　</v>
          </cell>
          <cell r="CN67" t="str">
            <v>Ａ　</v>
          </cell>
          <cell r="CO67" t="str">
            <v>Ａ　</v>
          </cell>
          <cell r="CP67" t="str">
            <v>A</v>
          </cell>
          <cell r="CQ67">
            <v>2</v>
          </cell>
          <cell r="CR67">
            <v>12</v>
          </cell>
          <cell r="CS67">
            <v>10</v>
          </cell>
        </row>
        <row r="68">
          <cell r="A68">
            <v>871067</v>
          </cell>
          <cell r="B68" t="str">
            <v>辰巳　徳朗　　　　　</v>
          </cell>
          <cell r="C68">
            <v>600</v>
          </cell>
          <cell r="D68">
            <v>650</v>
          </cell>
          <cell r="E68" t="str">
            <v>情報事推本部　　　　</v>
          </cell>
          <cell r="F68">
            <v>274</v>
          </cell>
          <cell r="G68">
            <v>6500602560</v>
          </cell>
          <cell r="H68" t="str">
            <v>長野・総務）経　理　</v>
          </cell>
          <cell r="I68">
            <v>31</v>
          </cell>
          <cell r="J68" t="str">
            <v>主事補　　　　　</v>
          </cell>
          <cell r="K68" t="str">
            <v>有</v>
          </cell>
          <cell r="L68">
            <v>1998</v>
          </cell>
          <cell r="M68">
            <v>1</v>
          </cell>
          <cell r="N68">
            <v>1</v>
          </cell>
          <cell r="O68">
            <v>3</v>
          </cell>
          <cell r="P68">
            <v>830208</v>
          </cell>
          <cell r="Q68" t="str">
            <v>渡邊　基　　　　　　</v>
          </cell>
          <cell r="R68" t="str">
            <v>課長　　　　　　　　</v>
          </cell>
          <cell r="S68">
            <v>730495</v>
          </cell>
          <cell r="T68" t="str">
            <v>八田　健一　　　　　</v>
          </cell>
          <cell r="U68" t="str">
            <v>統括部長　　　　　　</v>
          </cell>
          <cell r="V68">
            <v>30</v>
          </cell>
          <cell r="W68" t="str">
            <v xml:space="preserve">コンポネント事業部損益管理サポート・予算／予測の精度向上・ＭＲヘッド合理化推進体制の構築・ヘッドを主とした棚卸し管理・仕切制度の見直し                                                                                                                                                                                            </v>
          </cell>
          <cell r="X68" t="str">
            <v>5</v>
          </cell>
          <cell r="Y68" t="str">
            <v xml:space="preserve">決算/予算/予測時のコンポ事業部サポートを評価します。現状の事業部との信頼関係を続けるとともに、部下(久保君)にも引き継いで下さい。拠点別コスト一覧は予算、月次決算での報告を定例化すること。下期の課題です。                                                                                                                                                        </v>
          </cell>
          <cell r="Z68" t="str">
            <v>4</v>
          </cell>
          <cell r="AA68">
            <v>25</v>
          </cell>
          <cell r="AB68" t="str">
            <v xml:space="preserve">コンポＭＲ部品の総合原価計算システムの構築・月末締めへ対応するシステムの構築・システム化によるマニュアル作業の軽減・残業削減・損益・コスト管理強化                                                                                                                                                                                      </v>
          </cell>
          <cell r="AC68" t="str">
            <v>5</v>
          </cell>
          <cell r="AD68" t="str">
            <v xml:space="preserve">露木君と連携をとり、目標を達成してくれたと考えます。10月度の運用開始時には細心の注意をもって臨むこと。下期での決算業務短縮と残業削減効果に期待します。                                                                                                                                                                                   </v>
          </cell>
          <cell r="AE68" t="str">
            <v>4</v>
          </cell>
          <cell r="AF68">
            <v>25</v>
          </cell>
          <cell r="AG68" t="str">
            <v xml:space="preserve">生産管理ＷＧによる決算月末締め対応を行う。・部品単価・製品単価の単価設定支援システムの構築支援・倉庫取引のマニュアル修正データの撲滅・月末集中検収の平準化・ドロップシップ品の検収方法の改善                                                                                                                                                        </v>
          </cell>
          <cell r="AH68" t="str">
            <v>4</v>
          </cell>
          <cell r="AI68" t="str">
            <v xml:space="preserve">略申告通りと考える。加えるならば、従来の業務慣行を破るようなルール作りの提案がもっと欲しかった。下期も継続して取り組んで下さい。                                                                                                                                                                                               </v>
          </cell>
          <cell r="AJ68" t="str">
            <v>4</v>
          </cell>
          <cell r="AK68">
            <v>10</v>
          </cell>
          <cell r="AL68" t="str">
            <v xml:space="preserve">媒体工程管理システムＭＩＬＡＣＬの導入支援。・展開に伴う工程管理システムの構築・システム化によるマニュアル作業の軽減・残業削減                                                                                                                                                                                                </v>
          </cell>
          <cell r="AM68" t="str">
            <v>3</v>
          </cell>
          <cell r="AN68" t="str">
            <v xml:space="preserve">申告通り。媒体部門の山形/fcpp展開に伴い、山形fj/fcppとの原価計算手法の情報交換、連携が下期必要となります。留意して下さい。                                                                                                                                                                                            </v>
          </cell>
          <cell r="AO68" t="str">
            <v>4</v>
          </cell>
          <cell r="AP68">
            <v>10</v>
          </cell>
          <cell r="AQ68" t="str">
            <v xml:space="preserve">残業削減の為の定例業務の見直し。・社給業務の見直し・原価計算業務等の改善                                                                                                                                                                                                                           </v>
          </cell>
          <cell r="AR68" t="str">
            <v>3</v>
          </cell>
          <cell r="AS68" t="str">
            <v xml:space="preserve">社給業務にはこれ以外にもまだ業務改善余地があります。末締対応と併せて継続して見直しをかけるようにして下さい。                                                                                                                                                                                                         </v>
          </cell>
          <cell r="AT68" t="str">
            <v>3</v>
          </cell>
          <cell r="BT68" t="str">
            <v xml:space="preserve">幹部社員不在時の代行業務ぶりを評価します。                                                                                                                                                                                                                                          </v>
          </cell>
          <cell r="BU68" t="str">
            <v>4</v>
          </cell>
          <cell r="BV68" t="str">
            <v xml:space="preserve">今後、今まで以上に密接なサポートが望まれます。                                                                                                                                                                                                                                        </v>
          </cell>
          <cell r="BW68" t="str">
            <v>4</v>
          </cell>
          <cell r="BX68" t="str">
            <v xml:space="preserve">                                                                                                                                                                                                                                                               </v>
          </cell>
          <cell r="BZ68" t="str">
            <v xml:space="preserve">                                                                                                                                                                                                                                                               </v>
          </cell>
          <cell r="CB68" t="str">
            <v>管理会計にある各種分析手法を習得し原価計算分析コスト分析へ役立てる。</v>
          </cell>
          <cell r="CC68" t="str">
            <v>3</v>
          </cell>
          <cell r="CD68" t="str">
            <v>製造拠点の海外展開に伴い自己の英語のコミュニケーション能力を今以上にスキルアップさせる。ＴＯＥＩＣ目標６００点以上</v>
          </cell>
          <cell r="CE68" t="str">
            <v>3</v>
          </cell>
          <cell r="CH68" t="str">
            <v>4</v>
          </cell>
          <cell r="CI68" t="str">
            <v>5</v>
          </cell>
          <cell r="CJ68" t="str">
            <v>3</v>
          </cell>
          <cell r="CK68" t="str">
            <v xml:space="preserve">情報の総合原価計算の登竜門となりつつある、コンポ部門を損益管理、コスト管理、人材育成等いろいろな面でサポートしてくれたと思います。下期は連結決算情報の提供による、コンポ事への損益面、ｷｬｯｼｭﾌﾛｰ面での改善施策の提案を実現すること。引き続きﾌﾟﾚｾﾞﾝ能力(特に資料作成)の向上を意識した仕事を心掛けて下さい。                                                                                                   </v>
          </cell>
          <cell r="CL68" t="str">
            <v>Ａ　</v>
          </cell>
          <cell r="CN68" t="str">
            <v>Ａ　</v>
          </cell>
          <cell r="CO68" t="str">
            <v>Ａ　</v>
          </cell>
          <cell r="CP68" t="str">
            <v>B</v>
          </cell>
          <cell r="CQ68">
            <v>2</v>
          </cell>
          <cell r="CR68">
            <v>12</v>
          </cell>
          <cell r="CS68">
            <v>10</v>
          </cell>
        </row>
        <row r="69">
          <cell r="A69">
            <v>792257</v>
          </cell>
          <cell r="B69" t="str">
            <v>岩切　茂樹　　　　　</v>
          </cell>
          <cell r="C69">
            <v>600</v>
          </cell>
          <cell r="D69">
            <v>650</v>
          </cell>
          <cell r="E69" t="str">
            <v>情報事推本部　　　　</v>
          </cell>
          <cell r="F69">
            <v>4073</v>
          </cell>
          <cell r="G69">
            <v>6500662000</v>
          </cell>
          <cell r="H69" t="str">
            <v>沼津）経　理　部　　</v>
          </cell>
          <cell r="I69">
            <v>31</v>
          </cell>
          <cell r="J69" t="str">
            <v>主事補　　　　　</v>
          </cell>
          <cell r="K69" t="str">
            <v>有</v>
          </cell>
          <cell r="L69">
            <v>1998</v>
          </cell>
          <cell r="M69">
            <v>1</v>
          </cell>
          <cell r="N69">
            <v>1</v>
          </cell>
          <cell r="O69">
            <v>3</v>
          </cell>
          <cell r="P69">
            <v>681023</v>
          </cell>
          <cell r="Q69" t="str">
            <v>丹羽　康　　　　　　</v>
          </cell>
          <cell r="R69" t="str">
            <v>部長　　　　　　　　</v>
          </cell>
          <cell r="S69">
            <v>641298</v>
          </cell>
          <cell r="T69" t="str">
            <v>森　紘一　　　　　　</v>
          </cell>
          <cell r="U69" t="str">
            <v>工場長　　　　　　　</v>
          </cell>
          <cell r="V69">
            <v>30</v>
          </cell>
          <cell r="W69" t="str">
            <v xml:space="preserve">決算月末締めへの対応・業務の見直しと改善・システム改造による対応                                                                                                                                                                                                                               </v>
          </cell>
          <cell r="X69" t="str">
            <v>4</v>
          </cell>
          <cell r="Y69" t="str">
            <v xml:space="preserve">いよいよ、準備段階も終わり、次月より実施となりましたが、最後のﾁｪｯｸを今一度行い、万全を期して下さい。                                                                                                                                                                                                           </v>
          </cell>
          <cell r="Z69" t="str">
            <v>4</v>
          </cell>
          <cell r="AA69">
            <v>10</v>
          </cell>
          <cell r="AB69" t="str">
            <v xml:space="preserve">データ公開によるサービス向上・コストダウンへの寄与（予定原価の推移表／コスト内訳等公開）                                                                                                                                                                                                                   </v>
          </cell>
          <cell r="AC69" t="str">
            <v>3</v>
          </cell>
          <cell r="AD69" t="str">
            <v xml:space="preserve">コストダウン資料の提供については、更なる内容の充実を目指し、ユ-ザ-ニ-ズを吸い上げ吸収して下さい。原価検討会の現状は、一寸マンネリ気味と感じています。下期へ向けて活性化を図るべく検討しましょう。                                                                                                                                                             </v>
          </cell>
          <cell r="AE69" t="str">
            <v>3</v>
          </cell>
          <cell r="AF69">
            <v>30</v>
          </cell>
          <cell r="AG69" t="str">
            <v xml:space="preserve">棚卸資産管理の強化・不健全資産発生防止の監視・クリアアップの運用方法作成及び管理                                                                                                                                                                                                                       </v>
          </cell>
          <cell r="AH69" t="str">
            <v>4</v>
          </cell>
          <cell r="AI69" t="str">
            <v xml:space="preserve">不健全資産の防止については、概ね改善された事は評価しますが、今後は、木目細かい対応を図る事で、更なる改善を目指して下さい。クリアアップ資産の管理強化については、まだ全体的な改善迄は実行されていないと思います。引き続き下期へ向け運用部門と連携し、改善を図る事。                                                                                                                              </v>
          </cell>
          <cell r="AJ69" t="str">
            <v>3</v>
          </cell>
          <cell r="AK69">
            <v>15</v>
          </cell>
          <cell r="AL69" t="str">
            <v xml:space="preserve">予算業務の手番短縮・予算／予測システムの構築にあたり仕様の検討                                                                                                                                                                                                                                </v>
          </cell>
          <cell r="AM69" t="str">
            <v>4</v>
          </cell>
          <cell r="AN69" t="str">
            <v xml:space="preserve">上期の評価という観点からは、今一歩という感がします。下期へ向け実行を期待します。                                                                                                                                                                                                                       </v>
          </cell>
          <cell r="AO69" t="str">
            <v>3</v>
          </cell>
          <cell r="AP69">
            <v>15</v>
          </cell>
          <cell r="AQ69" t="str">
            <v xml:space="preserve">班員のスキルアップ・他部門との勉強会開催・各種業務のマニアル作成                                                                                                                                                                                                                               </v>
          </cell>
          <cell r="AR69" t="str">
            <v>3</v>
          </cell>
          <cell r="AS69" t="str">
            <v xml:space="preserve">関係部門の業務を習得し、自業務の効率化を図った事は、評価出来ます。マニュアル作成については、下期中に完成させる事を目指して下さい。                                                                                                                                                                                              </v>
          </cell>
          <cell r="AT69" t="str">
            <v>3</v>
          </cell>
          <cell r="BT69" t="str">
            <v xml:space="preserve">システムの一元化により、決算納期の短縮が図れた事は、評価致しますが、部品原価計算の効率化が、まだ目に見える形で現れていないと思います。下期に期待します。                                                                                                                                                                                  </v>
          </cell>
          <cell r="BU69" t="str">
            <v>3</v>
          </cell>
          <cell r="BV69" t="str">
            <v xml:space="preserve">                                                                                                                                                                                                                                                               </v>
          </cell>
          <cell r="BX69" t="str">
            <v xml:space="preserve">                                                                                                                                                                                                                                                               </v>
          </cell>
          <cell r="BZ69" t="str">
            <v xml:space="preserve">                                                                                                                                                                                                                                                               </v>
          </cell>
          <cell r="CH69" t="str">
            <v>4</v>
          </cell>
          <cell r="CI69" t="str">
            <v>3</v>
          </cell>
          <cell r="CJ69" t="str">
            <v>3</v>
          </cell>
          <cell r="CK69" t="str">
            <v xml:space="preserve">原価計算班のリ-ダ-として改善の先頭に立ち部下を指導しながら、着実に成果をあげている。下期よりの期末締め対応、新人の早期戦力UP等、下期へ向け更に積極的に取り組むことを期待する。                                                                                                                                                                      </v>
          </cell>
          <cell r="CL69" t="str">
            <v>Ａ　</v>
          </cell>
          <cell r="CM69" t="str">
            <v>下期に向けてさらなる取り組みを期待する。</v>
          </cell>
          <cell r="CN69" t="str">
            <v>Ａ　</v>
          </cell>
          <cell r="CO69" t="str">
            <v>Ａ　</v>
          </cell>
          <cell r="CP69" t="str">
            <v>B</v>
          </cell>
          <cell r="CQ69">
            <v>2</v>
          </cell>
          <cell r="CR69">
            <v>12</v>
          </cell>
          <cell r="CS69">
            <v>10</v>
          </cell>
        </row>
        <row r="70">
          <cell r="A70">
            <v>167286</v>
          </cell>
          <cell r="B70" t="str">
            <v>白井　忠正　　　　　</v>
          </cell>
          <cell r="C70">
            <v>600</v>
          </cell>
          <cell r="D70">
            <v>650</v>
          </cell>
          <cell r="E70" t="str">
            <v>情報事推本部　　　　</v>
          </cell>
          <cell r="F70">
            <v>156</v>
          </cell>
          <cell r="G70">
            <v>6500843360</v>
          </cell>
          <cell r="H70" t="str">
            <v>明石・総務）経　理　</v>
          </cell>
          <cell r="I70">
            <v>31</v>
          </cell>
          <cell r="J70" t="str">
            <v>主事補　　　　　</v>
          </cell>
          <cell r="K70" t="str">
            <v>有</v>
          </cell>
          <cell r="L70">
            <v>1998</v>
          </cell>
          <cell r="M70">
            <v>1</v>
          </cell>
          <cell r="N70">
            <v>1</v>
          </cell>
          <cell r="O70">
            <v>3</v>
          </cell>
          <cell r="P70">
            <v>167045</v>
          </cell>
          <cell r="Q70" t="str">
            <v>松田　丈一　　　　　</v>
          </cell>
          <cell r="R70" t="str">
            <v>課長　　　　　　　　</v>
          </cell>
          <cell r="S70">
            <v>690057</v>
          </cell>
          <cell r="T70" t="str">
            <v>和田浜　敏成　　　　</v>
          </cell>
          <cell r="U70" t="str">
            <v>部長　　　　　　　　</v>
          </cell>
          <cell r="V70">
            <v>40</v>
          </cell>
          <cell r="W70" t="str">
            <v xml:space="preserve">月末締め対応への推進実行                                                                                                                                                                                                                                                   </v>
          </cell>
          <cell r="X70" t="str">
            <v>3</v>
          </cell>
          <cell r="Y70" t="str">
            <v xml:space="preserve">決算資料が確実に翌日もらえるようになった。また関係会社との取引についても積極的に行動し　ＦＪと同様に連携がはかられるとともに、事業部担当者にたいして意識づけされ　エラーの発生撲滅につながった。                                                                                                                                                               </v>
          </cell>
          <cell r="Z70" t="str">
            <v>4</v>
          </cell>
          <cell r="AA70">
            <v>40</v>
          </cell>
          <cell r="AB70" t="str">
            <v xml:space="preserve">事業部に対し積極的な提案,提言の推進１．棚卸資産の低減圧縮推進２．事業部損益改善に向けての積極的活動推進                                                                                                                                                                                                           </v>
          </cell>
          <cell r="AC70" t="str">
            <v>4</v>
          </cell>
          <cell r="AD70" t="str">
            <v xml:space="preserve">経費・設備とも　必要時期に見合ったやり方を強力に推進させ、損益改善に対しても積極的に提案提言活動を行っていた。                                                                                                                                                                                                        </v>
          </cell>
          <cell r="AE70" t="str">
            <v>4</v>
          </cell>
          <cell r="AF70">
            <v>20</v>
          </cell>
          <cell r="AG70" t="str">
            <v xml:space="preserve">月次決算方法見直しによる実務の改善推進                                                                                                                                                                                                                                            </v>
          </cell>
          <cell r="AH70" t="str">
            <v>3</v>
          </cell>
          <cell r="AI70" t="str">
            <v xml:space="preserve">データをある程度ｵｰﾌﾟﾝ化したことでいつでもだれでもが質問疑問を投げかけることとなり原価意識がさらに増加した。                                                                                                                                                                                                       </v>
          </cell>
          <cell r="AJ70" t="str">
            <v>3</v>
          </cell>
          <cell r="BT70" t="str">
            <v xml:space="preserve">業務以外についても積極的にリーダーシップを発揮してくれた。                                                                                                                                                                                                                                  </v>
          </cell>
          <cell r="BU70" t="str">
            <v>3</v>
          </cell>
          <cell r="BV70" t="str">
            <v xml:space="preserve">将来の予測に関しても積極的に情報収集するとともに参画している。                                                                                                                                                                                                                                </v>
          </cell>
          <cell r="BW70" t="str">
            <v>3</v>
          </cell>
          <cell r="BX70" t="str">
            <v xml:space="preserve">                                                                                                                                                                                                                                                               </v>
          </cell>
          <cell r="BZ70" t="str">
            <v xml:space="preserve">                                                                                                                                                                                                                                                               </v>
          </cell>
          <cell r="CB70" t="str">
            <v>ワード文書作成方法マスター</v>
          </cell>
          <cell r="CC70" t="str">
            <v>3</v>
          </cell>
          <cell r="CH70" t="str">
            <v>3</v>
          </cell>
          <cell r="CI70" t="str">
            <v>3</v>
          </cell>
          <cell r="CJ70" t="str">
            <v>3</v>
          </cell>
          <cell r="CK70" t="str">
            <v xml:space="preserve">損益改善に対して積極的に事業部に提案提言活動をつづけている。若干ではあるが予算比効果をあげている。                                                                                                                                                                                                              </v>
          </cell>
          <cell r="CL70" t="str">
            <v>Ａ　</v>
          </cell>
          <cell r="CN70" t="str">
            <v>Ａ　</v>
          </cell>
          <cell r="CO70" t="str">
            <v>Ａ　</v>
          </cell>
          <cell r="CP70" t="str">
            <v>B</v>
          </cell>
          <cell r="CQ70">
            <v>2</v>
          </cell>
          <cell r="CR70">
            <v>12</v>
          </cell>
          <cell r="CS70">
            <v>10</v>
          </cell>
        </row>
        <row r="71">
          <cell r="A71">
            <v>722142</v>
          </cell>
          <cell r="B71" t="str">
            <v>甲斐　節子　　　　　</v>
          </cell>
          <cell r="C71">
            <v>600</v>
          </cell>
          <cell r="D71">
            <v>650</v>
          </cell>
          <cell r="E71" t="str">
            <v>情報事推本部　　　　</v>
          </cell>
          <cell r="F71">
            <v>1565</v>
          </cell>
          <cell r="G71">
            <v>6500180000</v>
          </cell>
          <cell r="H71" t="str">
            <v>情報）経理部　　　　</v>
          </cell>
          <cell r="I71">
            <v>31</v>
          </cell>
          <cell r="J71" t="str">
            <v>主事補　　　　　</v>
          </cell>
          <cell r="K71" t="str">
            <v>有</v>
          </cell>
          <cell r="L71">
            <v>1998</v>
          </cell>
          <cell r="M71">
            <v>1</v>
          </cell>
          <cell r="N71">
            <v>1</v>
          </cell>
          <cell r="O71">
            <v>3</v>
          </cell>
          <cell r="P71">
            <v>820209</v>
          </cell>
          <cell r="Q71" t="str">
            <v>長谷川　敏　　　　　</v>
          </cell>
          <cell r="R71" t="str">
            <v>担当課長　　　　　　</v>
          </cell>
          <cell r="S71">
            <v>730495</v>
          </cell>
          <cell r="T71" t="str">
            <v>八田　健一　　　　　</v>
          </cell>
          <cell r="U71" t="str">
            <v>統括部長　　　　　　</v>
          </cell>
          <cell r="V71">
            <v>35</v>
          </cell>
          <cell r="W71" t="str">
            <v xml:space="preserve">固定資産管理システムの電子伝票化構築、運用・移管、廃却等の電子伝票化→廃却申請工数減800H/年経理業務工数減240H/年・月末締め対応→決算期間短縮により固定資産増減情報を即時固定資産マスタへ反映                                                                                                                                                        </v>
          </cell>
          <cell r="X71" t="str">
            <v>4</v>
          </cell>
          <cell r="Y71" t="str">
            <v xml:space="preserve">テスト運用まで、進められたのは、目標どおりてすので、下期中には本格運用できるよう進めて下さい。                                                                                                                                                                                                                </v>
          </cell>
          <cell r="Z71" t="str">
            <v>4</v>
          </cell>
          <cell r="AA71">
            <v>25</v>
          </cell>
          <cell r="AB71" t="str">
            <v xml:space="preserve">新建設仮勘定ｼｽﾃﾑ構築・電子稟議決裁ｼｽﾃﾑ対応,月末締め対応、ﾍﾟ-ﾊﾟ-ﾚｽ化推進・新規取得作成工数減50H/月・決算資料作成工数減30H/月                                                                                                                                                                                     </v>
          </cell>
          <cell r="AC71" t="str">
            <v>4</v>
          </cell>
          <cell r="AD71" t="str">
            <v xml:space="preserve">一部の機能運用に伴い、固定資産業務の効率化・合理化が図られているのは、評価します。下期での本格運用を進めて下さい。                                                                                                                                                                                                      </v>
          </cell>
          <cell r="AE71" t="str">
            <v>4</v>
          </cell>
          <cell r="AF71">
            <v>15</v>
          </cell>
          <cell r="AG71" t="str">
            <v xml:space="preserve">ソフト購入計画管理システム構築・予算統制システム構築、予算中期業務工数削減・購入ソフト増加に伴う管理強化・ペ-パ-レス化推進                                                                                                                                                                                                 </v>
          </cell>
          <cell r="AH71" t="str">
            <v>4</v>
          </cell>
          <cell r="AI71" t="str">
            <v xml:space="preserve">システムトラブル等により、下期予算より運用できなかったのは残念であるが、事業計画からの運用を是非進めて下さい。                                                                                                                                                                                                        </v>
          </cell>
          <cell r="AJ71" t="str">
            <v>3</v>
          </cell>
          <cell r="AK71">
            <v>10</v>
          </cell>
          <cell r="AL71" t="str">
            <v xml:space="preserve">固定資産棚卸管理システム機能改善追加・固定資産棚卸関連資料のペ-パ-レス化・固定資産管理詳細情報入力機能追加→火災保険資料、貸出情報他                                                                                                                                                                                            </v>
          </cell>
          <cell r="AM71" t="str">
            <v>3</v>
          </cell>
          <cell r="AN71" t="str">
            <v xml:space="preserve">下期の棚卸時には間に合わせるよう、鋭意進めて下さい。                                                                                                                                                                                                                                     </v>
          </cell>
          <cell r="AO71" t="str">
            <v>3</v>
          </cell>
          <cell r="AP71">
            <v>5</v>
          </cell>
          <cell r="AQ71" t="str">
            <v xml:space="preserve">現固定資産システムの月末締め、2000年対応、ペ-パ-レス化推進、税制改正対応・変更移動帳票改訂削減他(97年30,000枚/期→98年6,000枚/期川崎地区)                                                                                                                                                                              </v>
          </cell>
          <cell r="AR71" t="str">
            <v>3</v>
          </cell>
          <cell r="AS71" t="str">
            <v xml:space="preserve">実施願います。                                                                                                                                                                                                                                                        </v>
          </cell>
          <cell r="AT71" t="str">
            <v>3</v>
          </cell>
          <cell r="AU71">
            <v>10</v>
          </cell>
          <cell r="AV71" t="str">
            <v xml:space="preserve">情報)経理部ホ-ムペ-ジの作成によるユ-ザ-(各部担当者)サ-ビス・設備担当者へのデ-タ-提供、各種情報提供・ホストよりクラサバ化                                                                                                                                                                                              </v>
          </cell>
          <cell r="AW71" t="str">
            <v>3</v>
          </cell>
          <cell r="AX71" t="str">
            <v xml:space="preserve">WEBを使って各種情報公開を行えるよう、ノウハウの蓄積も含めて早期に実施して下さい。                                                                                                                                                                                                                     </v>
          </cell>
          <cell r="AY71" t="str">
            <v>3</v>
          </cell>
          <cell r="BT71" t="str">
            <v xml:space="preserve">担当異動に関わらず、応援により予算編成がスムーズに行えました。固定資産業務に限らず、部門費等他業務を行う事は、いろいろと参考になりますので，他の業務の勉強もして下さい。                                                                                                                                                                  </v>
          </cell>
          <cell r="BU71" t="str">
            <v>3</v>
          </cell>
          <cell r="BV71" t="str">
            <v xml:space="preserve">                                                                                                                                                                                                                                                               </v>
          </cell>
          <cell r="BX71" t="str">
            <v xml:space="preserve">                                                                                                                                                                                                                                                               </v>
          </cell>
          <cell r="BZ71" t="str">
            <v xml:space="preserve">                                                                                                                                                                                                                                                               </v>
          </cell>
          <cell r="CB71" t="str">
            <v>・各種ツ-ルソフトの活用による業務処理の効率化</v>
          </cell>
          <cell r="CC71" t="str">
            <v>3</v>
          </cell>
          <cell r="CD71" t="str">
            <v>・発想の転換を行い、自己創造性を高め、業務合理化を促す</v>
          </cell>
          <cell r="CE71" t="str">
            <v>3</v>
          </cell>
          <cell r="CH71" t="str">
            <v>4</v>
          </cell>
          <cell r="CI71" t="str">
            <v>3</v>
          </cell>
          <cell r="CJ71" t="str">
            <v>3</v>
          </cell>
          <cell r="CK71" t="str">
            <v xml:space="preserve">固定資産業務の効率化／合理化はシステム構築もあり、図られているのは評価します。新システムが下期に本格運用する事により更なる効率化を押し進めて下さい。                                                                                                                                                                                     </v>
          </cell>
          <cell r="CL71" t="str">
            <v>Ｂ　</v>
          </cell>
          <cell r="CN71" t="str">
            <v>Ｂ　</v>
          </cell>
          <cell r="CO71" t="str">
            <v>Ｂ　</v>
          </cell>
          <cell r="CP71" t="str">
            <v>B</v>
          </cell>
          <cell r="CQ71">
            <v>2</v>
          </cell>
          <cell r="CR71">
            <v>12</v>
          </cell>
          <cell r="CS71">
            <v>10</v>
          </cell>
        </row>
        <row r="72">
          <cell r="A72">
            <v>860169</v>
          </cell>
          <cell r="B72" t="str">
            <v>西田　和司　　　　　</v>
          </cell>
          <cell r="C72">
            <v>600</v>
          </cell>
          <cell r="D72">
            <v>650</v>
          </cell>
          <cell r="E72" t="str">
            <v>情報事推本部　　　　</v>
          </cell>
          <cell r="F72">
            <v>1565</v>
          </cell>
          <cell r="G72">
            <v>6500180000</v>
          </cell>
          <cell r="H72" t="str">
            <v>情報）経理部　　　　</v>
          </cell>
          <cell r="I72">
            <v>31</v>
          </cell>
          <cell r="J72" t="str">
            <v>主事補　　　　　</v>
          </cell>
          <cell r="K72" t="str">
            <v>有</v>
          </cell>
          <cell r="L72">
            <v>1998</v>
          </cell>
          <cell r="M72">
            <v>1</v>
          </cell>
          <cell r="N72">
            <v>1</v>
          </cell>
          <cell r="O72">
            <v>3</v>
          </cell>
          <cell r="P72">
            <v>810123</v>
          </cell>
          <cell r="Q72" t="str">
            <v>関　俊明　　　　　　</v>
          </cell>
          <cell r="R72" t="str">
            <v>担当課長　　　　　　</v>
          </cell>
          <cell r="S72">
            <v>730495</v>
          </cell>
          <cell r="T72" t="str">
            <v>八田　健一　　　　　</v>
          </cell>
          <cell r="U72" t="str">
            <v>統括部長　　　　　　</v>
          </cell>
          <cell r="V72">
            <v>35</v>
          </cell>
          <cell r="W72" t="str">
            <v xml:space="preserve">損益向上にむけた各種施策の実施・事業部損益向上の指標となる各種管理資料の作成・決算説明書の充実を図り，事業部損益改善に役立てる                                                                                                                                                                                                </v>
          </cell>
          <cell r="X72" t="str">
            <v>4</v>
          </cell>
          <cell r="Y72" t="str">
            <v xml:space="preserve">積極的な業務引継の実施、タイムリ－なアウトプットという面ではいま一歩。残り時間も少ないので、ＣＴ本部のチ－フとして率先して業務引継等に努めて下さい。                                                                                                                                                                                     </v>
          </cell>
          <cell r="Z72" t="str">
            <v>3</v>
          </cell>
          <cell r="AA72">
            <v>30</v>
          </cell>
          <cell r="AB72" t="str">
            <v xml:space="preserve">棚卸資産管理の充実・月次決算の中で適正な資産残高維持すべく分析を行っていく・上期末には残高調査を行い，不健全化の防止に努める                                                                                                                                                                                                 </v>
          </cell>
          <cell r="AC72" t="str">
            <v>4</v>
          </cell>
          <cell r="AD72" t="str">
            <v xml:space="preserve">現状残高の健全化も当然必要だか、ソフト・ハ－ドとも原因の究明と対策により発生そのものを無くす事が重要。                                                                                                                                                                                                            </v>
          </cell>
          <cell r="AE72" t="str">
            <v>3</v>
          </cell>
          <cell r="AF72">
            <v>35</v>
          </cell>
          <cell r="AG72" t="str">
            <v xml:space="preserve">予算編成を通じた損益構造の分析・予算編成を通じ事業部損益構造を分析し，利益向上に役立てる・事業部へ詳細ﾃﾞｰﾀを提供し予算改善に役立てる                                                                                                                                                                                           </v>
          </cell>
          <cell r="AH72" t="str">
            <v>3</v>
          </cell>
          <cell r="AI72" t="str">
            <v xml:space="preserve">（１）と同じく、積極的な業務引継の実施、タイムリ－なアウトプットという面ではいま一歩。                                                                                                                                                                                                                    </v>
          </cell>
          <cell r="AJ72" t="str">
            <v>3</v>
          </cell>
          <cell r="BT72" t="str">
            <v xml:space="preserve">                                                                                                                                                                                                                                                               </v>
          </cell>
          <cell r="BV72" t="str">
            <v xml:space="preserve">                                                                                                                                                                                                                                                               </v>
          </cell>
          <cell r="BX72" t="str">
            <v xml:space="preserve">                                                                                                                                                                                                                                                               </v>
          </cell>
          <cell r="BZ72" t="str">
            <v xml:space="preserve">                                                                                                                                                                                                                                                               </v>
          </cell>
          <cell r="CB72" t="str">
            <v>今期より行っている語学訓練を通じて英語力を強化する。</v>
          </cell>
          <cell r="CC72" t="str">
            <v>4</v>
          </cell>
          <cell r="CH72" t="str">
            <v>3</v>
          </cell>
          <cell r="CI72" t="str">
            <v>3</v>
          </cell>
          <cell r="CJ72" t="str">
            <v>3</v>
          </cell>
          <cell r="CK72" t="str">
            <v xml:space="preserve">一刻も早い業務引継、スキル向上が望まれます。残された時間はあと僅かと考えて早急に実現すること。                                                                                                                                                                                                                </v>
          </cell>
          <cell r="CL72" t="str">
            <v>Ｂ　</v>
          </cell>
          <cell r="CN72" t="str">
            <v>Ｂ　</v>
          </cell>
          <cell r="CO72" t="str">
            <v>Ｂ　</v>
          </cell>
          <cell r="CP72" t="str">
            <v>A</v>
          </cell>
          <cell r="CQ72">
            <v>2</v>
          </cell>
          <cell r="CR72">
            <v>12</v>
          </cell>
          <cell r="CS72">
            <v>10</v>
          </cell>
        </row>
        <row r="73">
          <cell r="A73">
            <v>890103</v>
          </cell>
          <cell r="B73" t="str">
            <v>小島　光　　　　　　</v>
          </cell>
          <cell r="C73">
            <v>600</v>
          </cell>
          <cell r="D73">
            <v>650</v>
          </cell>
          <cell r="E73" t="str">
            <v>情報事推本部　　　　</v>
          </cell>
          <cell r="F73">
            <v>1565</v>
          </cell>
          <cell r="G73">
            <v>6500180000</v>
          </cell>
          <cell r="H73" t="str">
            <v>情報）経理部　　　　</v>
          </cell>
          <cell r="I73">
            <v>31</v>
          </cell>
          <cell r="J73" t="str">
            <v>主事補　　　　　</v>
          </cell>
          <cell r="K73" t="str">
            <v>有</v>
          </cell>
          <cell r="L73">
            <v>1998</v>
          </cell>
          <cell r="M73">
            <v>1</v>
          </cell>
          <cell r="N73">
            <v>1</v>
          </cell>
          <cell r="O73">
            <v>3</v>
          </cell>
          <cell r="P73">
            <v>800104</v>
          </cell>
          <cell r="Q73" t="str">
            <v>常冨　安彦　　　　　</v>
          </cell>
          <cell r="R73" t="str">
            <v>担当課長　　　　　　</v>
          </cell>
          <cell r="S73">
            <v>730495</v>
          </cell>
          <cell r="T73" t="str">
            <v>八田　健一　　　　　</v>
          </cell>
          <cell r="U73" t="str">
            <v>統括部長　　　　　　</v>
          </cell>
          <cell r="V73">
            <v>30</v>
          </cell>
          <cell r="W73" t="str">
            <v xml:space="preserve">市場状況の迅速な情報提供と採算状況の報告　収入とコストのﾊﾞﾗﾝｽ強化を目指した，価格とコスト及び販売動向の迅速な提供を行い　市場への対応と採算性の管理を経理的立場から補佐する。                                                                                                                                                                      </v>
          </cell>
          <cell r="X73" t="str">
            <v>4</v>
          </cell>
          <cell r="Y73" t="str">
            <v xml:space="preserve">　月次の決算検討会、及び損益改善業務に関する事業部支援状況は良好で、迅速な活動の結果、事業部の多額な改善目標への達成誘導ができた。　翌期は正念場。為替問題／海外取引価格等懸念材料がある中、更に有効な支援活動を実行ください。                                                                                                                                                </v>
          </cell>
          <cell r="Z73" t="str">
            <v>4</v>
          </cell>
          <cell r="AA73">
            <v>30</v>
          </cell>
          <cell r="AB73" t="str">
            <v xml:space="preserve">ビジネスユニット単位での採算性強化を目指した資料の提供と提案を行う．　海外ビジネスや大型機／中型機別等のビジネスユニットに対して，過去からの趨勢や　今後について検討し，情報の提供・提案を行う。                                                                                                                                                    </v>
          </cell>
          <cell r="AC73" t="str">
            <v>4</v>
          </cell>
          <cell r="AD73" t="str">
            <v xml:space="preserve">　中長期的なビジネス動向の把握、モデル別採算状況の要求、国内／海外ビジネスの問題点提起等、幅広い活動が実施できた。                                                                                                                                                                                                      </v>
          </cell>
          <cell r="AE73" t="str">
            <v>4</v>
          </cell>
          <cell r="AF73">
            <v>20</v>
          </cell>
          <cell r="AG73" t="str">
            <v xml:space="preserve">電算機システムのとりまとめ　電算機システムにおける市場動向の把握と損益管理を目的とした，予算･実績管理を　行う｡                                                                                                                                                                                                       </v>
          </cell>
          <cell r="AH73" t="str">
            <v>3</v>
          </cell>
          <cell r="AI73" t="str">
            <v xml:space="preserve">　当初目標通り。                                                                                                                                                                                                                                                       </v>
          </cell>
          <cell r="AJ73" t="str">
            <v>3</v>
          </cell>
          <cell r="AK73">
            <v>20</v>
          </cell>
          <cell r="AL73" t="str">
            <v xml:space="preserve">製品棚卸資産の管理強化　資産管理の強化の一環として，出荷済み品等の製品残高の内容・発生要因について　特に電算機を中心に分析し売上促進を図る。                                                                                                                                                                                         </v>
          </cell>
          <cell r="AM73" t="str">
            <v>4</v>
          </cell>
          <cell r="AN73" t="str">
            <v xml:space="preserve">　当期は出荷口の分析、問題点整理フェーズ。次期以降の本来の活動（売上／回収促進）に繋げることが可能となった功績は大きい。　今後は出荷口のみならず、資産全般／キャッシュ面をターゲットとして活動してください。                                                                                                                                                         </v>
          </cell>
          <cell r="AO73" t="str">
            <v>4</v>
          </cell>
          <cell r="BT73" t="str">
            <v xml:space="preserve">本人申請通り。                                                                                                                                                                                                                                                        </v>
          </cell>
          <cell r="BU73" t="str">
            <v>4</v>
          </cell>
          <cell r="BV73" t="str">
            <v xml:space="preserve">                                                                                                                                                                                                                                                               </v>
          </cell>
          <cell r="BX73" t="str">
            <v xml:space="preserve">                                                                                                                                                                                                                                                               </v>
          </cell>
          <cell r="BZ73" t="str">
            <v xml:space="preserve">                                                                                                                                                                                                                                                               </v>
          </cell>
          <cell r="CB73" t="str">
            <v>英語力の開発（日常文献に関わる読解力の修得と単語力の強化）</v>
          </cell>
          <cell r="CC73" t="str">
            <v>4</v>
          </cell>
          <cell r="CD73" t="str">
            <v>会計知識の習得（監査報告に主眼を置き実施する。）</v>
          </cell>
          <cell r="CE73" t="str">
            <v>4</v>
          </cell>
          <cell r="CH73" t="str">
            <v>4</v>
          </cell>
          <cell r="CJ73" t="str">
            <v>4</v>
          </cell>
          <cell r="CK73" t="str">
            <v xml:space="preserve">　事業部損益改善面での支援活動、並びに一部資産管理面での業務遂行の両面で略予定通りの成果をあげることができた。　今後は組織運営も考慮に入れた、積極的な業務目標の設定とその確実な遂行を期待します。                                                                                                                                                              </v>
          </cell>
          <cell r="CL73" t="str">
            <v>Ａ　</v>
          </cell>
          <cell r="CM73" t="str">
            <v>何事にも「時間or時刻」を常に念頭において行動をしてもらいたい。部門内のモラール低下をひきおこし、他部門に迷惑をかけることにもなる。下期改善を求む。</v>
          </cell>
          <cell r="CN73" t="str">
            <v>Ｂ　</v>
          </cell>
          <cell r="CO73" t="str">
            <v>Ｂ　</v>
          </cell>
          <cell r="CP73" t="str">
            <v>A</v>
          </cell>
          <cell r="CQ73">
            <v>2</v>
          </cell>
          <cell r="CR73">
            <v>12</v>
          </cell>
          <cell r="CS73">
            <v>10</v>
          </cell>
        </row>
        <row r="74">
          <cell r="A74">
            <v>890288</v>
          </cell>
          <cell r="B74" t="str">
            <v>勇元　靖浩　　　　　</v>
          </cell>
          <cell r="C74">
            <v>600</v>
          </cell>
          <cell r="D74">
            <v>650</v>
          </cell>
          <cell r="E74" t="str">
            <v>情報事推本部　　　　</v>
          </cell>
          <cell r="F74">
            <v>1565</v>
          </cell>
          <cell r="G74">
            <v>6500180000</v>
          </cell>
          <cell r="H74" t="str">
            <v>情報）経理部　　　　</v>
          </cell>
          <cell r="I74">
            <v>31</v>
          </cell>
          <cell r="J74" t="str">
            <v>主事補　　　　　</v>
          </cell>
          <cell r="K74" t="str">
            <v>有</v>
          </cell>
          <cell r="L74">
            <v>1998</v>
          </cell>
          <cell r="M74">
            <v>1</v>
          </cell>
          <cell r="N74">
            <v>1</v>
          </cell>
          <cell r="O74">
            <v>3</v>
          </cell>
          <cell r="P74">
            <v>780701</v>
          </cell>
          <cell r="Q74" t="str">
            <v>伊藤　卓男　　　　　</v>
          </cell>
          <cell r="R74" t="str">
            <v>担当課長　　　　　　</v>
          </cell>
          <cell r="S74">
            <v>730495</v>
          </cell>
          <cell r="T74" t="str">
            <v>八田　健一　　　　　</v>
          </cell>
          <cell r="U74" t="str">
            <v>統括部長　　　　　　</v>
          </cell>
          <cell r="V74">
            <v>40</v>
          </cell>
          <cell r="W74" t="str">
            <v xml:space="preserve">ＯＥＭビジネスの連結損益管理強化１．連結損益管理体系の制度強化２．損益好転に向けてのサポート                                                                                                                                                                                                                 </v>
          </cell>
          <cell r="X74" t="str">
            <v>4</v>
          </cell>
          <cell r="Y74" t="str">
            <v xml:space="preserve">各拠点の経理担当者と連携を取り、連結のキャシュフロ－が把握できる体制が整った。                                                                                                                                                                                                                        </v>
          </cell>
          <cell r="Z74" t="str">
            <v>4</v>
          </cell>
          <cell r="AA74">
            <v>30</v>
          </cell>
          <cell r="AB74" t="str">
            <v xml:space="preserve">ハード開発費の管理強化１．開発用ＯＡ機器の統制及び管理方法の制度化２．予算／実績管理の徹底３．期末検収物件の削減                                                                                                                                                                                                       </v>
          </cell>
          <cell r="AC74" t="str">
            <v>4</v>
          </cell>
          <cell r="AD74" t="str">
            <v xml:space="preserve">各事業部に対する基礎情報のタイムリ－な提供により、予算比６億円の削減が達成された事を評価する。                                                                                                                                                                                                                </v>
          </cell>
          <cell r="AE74" t="str">
            <v>4</v>
          </cell>
          <cell r="AF74">
            <v>20</v>
          </cell>
          <cell r="AG74" t="str">
            <v xml:space="preserve">事業部門（ファイル・光ディスク）との連携強化１．事業部門のビジネス管理指標となる資料の作成２．予算／実績管理の徹底                                                                                                                                                                                                      </v>
          </cell>
          <cell r="AH74" t="str">
            <v>3</v>
          </cell>
          <cell r="AI74" t="str">
            <v xml:space="preserve">度重なる損益対策会議への損益分析デ－タの提供により、特に光ﾃﾞｨｽｸにおいては損益改善に大きく貢献した。（予算比１５億円改善）                                                                                                                                                                                                </v>
          </cell>
          <cell r="AJ74" t="str">
            <v>3</v>
          </cell>
          <cell r="AK74">
            <v>10</v>
          </cell>
          <cell r="AL74" t="str">
            <v xml:space="preserve">出荷口残高管理強化１．見積残高の削減による残高の健全化２．長期滞留物件の営業部門へのアプローチによる売上促進                                                                                                                                                                                                         </v>
          </cell>
          <cell r="AM74" t="str">
            <v>3</v>
          </cell>
          <cell r="AN74" t="str">
            <v xml:space="preserve">今後はシステム面での改善を含めて、尚一層の努力を期待する。                                                                                                                                                                                                                                  </v>
          </cell>
          <cell r="AO74" t="str">
            <v>3</v>
          </cell>
          <cell r="BT74" t="str">
            <v xml:space="preserve">研究所における研究内容の分析と今後負担基準の指針となる分析を実施した。                                                                                                                                                                                                                            </v>
          </cell>
          <cell r="BU74" t="str">
            <v>4</v>
          </cell>
          <cell r="BV74" t="str">
            <v xml:space="preserve">                                                                                                                                                                                                                                                               </v>
          </cell>
          <cell r="BX74" t="str">
            <v xml:space="preserve">                                                                                                                                                                                                                                                               </v>
          </cell>
          <cell r="BZ74" t="str">
            <v xml:space="preserve">                                                                                                                                                                                                                                                               </v>
          </cell>
          <cell r="CB74" t="str">
            <v>市場環境・製品知識の習得</v>
          </cell>
          <cell r="CC74" t="str">
            <v>4</v>
          </cell>
          <cell r="CD74" t="str">
            <v>税務関連知識の習得</v>
          </cell>
          <cell r="CE74" t="str">
            <v>3</v>
          </cell>
          <cell r="CH74" t="str">
            <v>4</v>
          </cell>
          <cell r="CI74" t="str">
            <v>3</v>
          </cell>
          <cell r="CJ74" t="str">
            <v>3</v>
          </cell>
          <cell r="CK74" t="str">
            <v xml:space="preserve">主目標であるＯＥＭビジネスの連結損益管理、開発費の削減が達成出来た。特に、光ﾃﾞｨｽｸにおいては事業部門とタイアップした活動により、一次損益は予算比15億円の改善が出来た。今後は、更なる積極的かつ計画的な活動を期待する。                                                                                                                                                 </v>
          </cell>
          <cell r="CL74" t="str">
            <v>Ａ　</v>
          </cell>
          <cell r="CM74" t="str">
            <v>「時間or/and時刻」について、自己管理を求む。下期目標に掲げること。</v>
          </cell>
          <cell r="CN74" t="str">
            <v>Ｂ　</v>
          </cell>
          <cell r="CO74" t="str">
            <v>Ｂ　</v>
          </cell>
          <cell r="CP74" t="str">
            <v>A</v>
          </cell>
          <cell r="CQ74">
            <v>2</v>
          </cell>
          <cell r="CR74">
            <v>12</v>
          </cell>
          <cell r="CS74">
            <v>10</v>
          </cell>
        </row>
        <row r="75">
          <cell r="A75">
            <v>671275</v>
          </cell>
          <cell r="B75" t="str">
            <v>村石　菊司　　　　　</v>
          </cell>
          <cell r="C75">
            <v>600</v>
          </cell>
          <cell r="D75">
            <v>650</v>
          </cell>
          <cell r="E75" t="str">
            <v>情報事推本部　　　　</v>
          </cell>
          <cell r="F75">
            <v>274</v>
          </cell>
          <cell r="G75">
            <v>6500602560</v>
          </cell>
          <cell r="H75" t="str">
            <v>長野・総務）経　理　</v>
          </cell>
          <cell r="I75">
            <v>41</v>
          </cell>
          <cell r="J75" t="str">
            <v>主事　　　　　　</v>
          </cell>
          <cell r="K75" t="str">
            <v>有</v>
          </cell>
          <cell r="L75">
            <v>1998</v>
          </cell>
          <cell r="M75">
            <v>1</v>
          </cell>
          <cell r="N75">
            <v>1</v>
          </cell>
          <cell r="O75">
            <v>3</v>
          </cell>
          <cell r="P75">
            <v>830208</v>
          </cell>
          <cell r="Q75" t="str">
            <v>渡邊　基　　　　　　</v>
          </cell>
          <cell r="R75" t="str">
            <v>課長　　　　　　　　</v>
          </cell>
          <cell r="S75">
            <v>730495</v>
          </cell>
          <cell r="T75" t="str">
            <v>八田　健一　　　　　</v>
          </cell>
          <cell r="U75" t="str">
            <v>統括部長　　　　　　</v>
          </cell>
          <cell r="V75">
            <v>30</v>
          </cell>
          <cell r="W75" t="str">
            <v xml:space="preserve">月末〆への的確な対応本年１０月実施に向け、関連部門への体制作りを確立する。                                                                                                                                                                                                                          </v>
          </cell>
          <cell r="X75" t="str">
            <v>4</v>
          </cell>
          <cell r="Y75" t="str">
            <v xml:space="preserve">会計まわりの月末締切対応は略達成と考えます。下期も細かいエラーを潰していく努力を継続して下さい。                                                                                                                                                                                                               </v>
          </cell>
          <cell r="Z75" t="str">
            <v>4</v>
          </cell>
          <cell r="AA75">
            <v>30</v>
          </cell>
          <cell r="AB75" t="str">
            <v xml:space="preserve">固定資産の事務処理の改善バーコードシステムを導入し、全点実査を行い、稼働状況及び、遊休資産を洗い出し、資産の健全化を推進。                                                                                                                                                                                                  </v>
          </cell>
          <cell r="AC75" t="str">
            <v>4</v>
          </cell>
          <cell r="AD75" t="str">
            <v xml:space="preserve">棚卸の全体スケジュールが遅延しています。大津君に結果フォローを含めた健全化への取り組みを3/4期中に纏めさせるよう指導して下さい。                                                                                                                                                                                              </v>
          </cell>
          <cell r="AE75" t="str">
            <v>3</v>
          </cell>
          <cell r="AF75">
            <v>30</v>
          </cell>
          <cell r="AG75" t="str">
            <v xml:space="preserve">残業削減の推進会計廻りの業務改善テーマを絞り込み、深夜残業の削減を図る。                                                                                                                                                                                                                           </v>
          </cell>
          <cell r="AH75" t="str">
            <v>4</v>
          </cell>
          <cell r="AI75" t="str">
            <v xml:space="preserve">略達成と考えます。露木君(原価班)への円滑な業務移行サポートをお願いします。                                                                                                                                                                                                                         </v>
          </cell>
          <cell r="AJ75" t="str">
            <v>4</v>
          </cell>
          <cell r="AK75">
            <v>10</v>
          </cell>
          <cell r="AL75" t="str">
            <v xml:space="preserve">ＱＣ２１の推進ＰＰＭ活動を展開し、課内の用紙印刷費を半減する。ＨＲ提案のＡ賞を（２件／期）推進                                                                                                                                                                                                                </v>
          </cell>
          <cell r="AM75" t="str">
            <v>3</v>
          </cell>
          <cell r="AN75" t="str">
            <v xml:space="preserve">略達成と考えます。                                                                                                                                                                                                                                                      </v>
          </cell>
          <cell r="AO75" t="str">
            <v>3</v>
          </cell>
          <cell r="BT75" t="str">
            <v xml:space="preserve">下期は伝票枚数の削減(特に勤労関連伝票の一括起票等)に取り組んで下さい。                                                                                                                                                                                                                           </v>
          </cell>
          <cell r="BU75" t="str">
            <v>3</v>
          </cell>
          <cell r="BV75" t="str">
            <v xml:space="preserve">                                                                                                                                                                                                                                                               </v>
          </cell>
          <cell r="BX75" t="str">
            <v xml:space="preserve">                                                                                                                                                                                                                                                               </v>
          </cell>
          <cell r="BZ75" t="str">
            <v xml:space="preserve">                                                                                                                                                                                                                                                               </v>
          </cell>
          <cell r="CB75" t="str">
            <v>環境変化への対応物流サミットアクションシートを作成し、迅速に対応する。</v>
          </cell>
          <cell r="CC75" t="str">
            <v>3</v>
          </cell>
          <cell r="CD75" t="str">
            <v>惰性に捕らわれない、既存業務の見直しサミット移行後の事務マニュアルを作成し、課内に徹底を図る。</v>
          </cell>
          <cell r="CE75" t="str">
            <v>4</v>
          </cell>
          <cell r="CF75" t="str">
            <v>率先垂範し、部下に対しての良い影響力メリハリのある行動に心掛け、出勤・残業面において自己管理を強化する。</v>
          </cell>
          <cell r="CG75" t="str">
            <v>4</v>
          </cell>
          <cell r="CH75" t="str">
            <v>4</v>
          </cell>
          <cell r="CI75" t="str">
            <v>3</v>
          </cell>
          <cell r="CJ75" t="str">
            <v>3</v>
          </cell>
          <cell r="CK75" t="str">
            <v xml:space="preserve">会計まわりの業務改善は略達成ですが、固定資産関連業務に課題が残っています。スケジュール管理、ドキュメント作成、業務のプライオリティ付けの点に絞って部下指導をお願いします。                                                                                                                                                                          </v>
          </cell>
          <cell r="CL75" t="str">
            <v>Ｂ　</v>
          </cell>
          <cell r="CN75" t="str">
            <v>Ｂ　</v>
          </cell>
          <cell r="CO75" t="str">
            <v>Ｂ　</v>
          </cell>
          <cell r="CP75" t="str">
            <v>B</v>
          </cell>
          <cell r="CQ75">
            <v>2</v>
          </cell>
          <cell r="CR75">
            <v>12</v>
          </cell>
          <cell r="CS75">
            <v>10</v>
          </cell>
        </row>
        <row r="76">
          <cell r="A76">
            <v>900253</v>
          </cell>
          <cell r="B76" t="str">
            <v>松井　嘉次郎　　　　</v>
          </cell>
          <cell r="C76">
            <v>600</v>
          </cell>
          <cell r="D76">
            <v>650</v>
          </cell>
          <cell r="E76" t="str">
            <v>情報事推本部　　　　</v>
          </cell>
          <cell r="F76">
            <v>274</v>
          </cell>
          <cell r="G76">
            <v>6500602560</v>
          </cell>
          <cell r="H76" t="str">
            <v>長野・総務）経　理　</v>
          </cell>
          <cell r="I76">
            <v>31</v>
          </cell>
          <cell r="J76" t="str">
            <v>主事補　　　　　</v>
          </cell>
          <cell r="K76" t="str">
            <v>無</v>
          </cell>
          <cell r="L76">
            <v>1998</v>
          </cell>
          <cell r="M76">
            <v>1</v>
          </cell>
          <cell r="N76">
            <v>1</v>
          </cell>
          <cell r="O76">
            <v>3</v>
          </cell>
          <cell r="P76">
            <v>830208</v>
          </cell>
          <cell r="Q76" t="str">
            <v>渡邊　基　　　　　　</v>
          </cell>
          <cell r="R76" t="str">
            <v>課長　　　　　　　　</v>
          </cell>
          <cell r="S76">
            <v>730495</v>
          </cell>
          <cell r="T76" t="str">
            <v>八田　健一　　　　　</v>
          </cell>
          <cell r="U76" t="str">
            <v>統括部長　　　　　　</v>
          </cell>
          <cell r="V76">
            <v>30</v>
          </cell>
          <cell r="W76" t="str">
            <v xml:space="preserve">磁気ディスク製品総合原価計算システムの構築完了、稼働総合原価計算システムを新規構築し、磁気ディスク製品の工程管理システムであるＡＭＩＧＡとの連携を図り、決算月末締め対応の核として推進していく。                                                                                                                                                    </v>
          </cell>
          <cell r="X76" t="str">
            <v>5</v>
          </cell>
          <cell r="Y76" t="str">
            <v xml:space="preserve">事業部との地道な活動は評価するものの、完全な結果が出ず中間報告に終わったのは残念。fcpp/ftc等海外拠点へのモデルとなるようなシステム構築を期待します。4/4期稼働に向けて頑張って下さい。                                                                                                                                                               </v>
          </cell>
          <cell r="Z76" t="str">
            <v>3</v>
          </cell>
          <cell r="AA76">
            <v>20</v>
          </cell>
          <cell r="AB76" t="str">
            <v xml:space="preserve">ファイルシステム製品個別原価計算システムの改造・レベルアップかなり確立されたシステムではあるがデータ精度に問題があるので、投入データ生成のプロセスを見直し、製番体系の簡素化、チェックの自動化、ＭＴ廃止（ＭＴＬ化）等を推進し、決算月末締めに対応しうるシステム変更を実施する。                                                                    </v>
          </cell>
          <cell r="AC76" t="str">
            <v>5</v>
          </cell>
          <cell r="AD76" t="str">
            <v xml:space="preserve">略申請通り。本人の努力は勿論だが、部下(市川君)と良く連携し業務を遂行してくれたと思います。事業部の意識改革が刹那的なものとならないよう、下期も継続した助言、指導、叱咤が必要です。                                                                                                                                                                     </v>
          </cell>
          <cell r="AE76" t="str">
            <v>4</v>
          </cell>
          <cell r="AF76">
            <v>20</v>
          </cell>
          <cell r="AG76" t="str">
            <v xml:space="preserve">部品・製品単価設定の作業フロー見直しと新システムの構築現状では取引発生後に価格設定する為に作業が全て後追いで行われ、かつ一時に（〆日間際）作業が集中する傾向がある。設定すべき物品の情報を事前にキャッチし、デイリーで価格設定できるシステムを構築して作業の平準化を図り決算末締めに対応する。                                                      </v>
          </cell>
          <cell r="AH76" t="str">
            <v>4</v>
          </cell>
          <cell r="AI76" t="str">
            <v xml:space="preserve">末締対応に合わせ、事業部を良く指導し結果を出したと思います。業務平準化にも寄与するものとして下期の効果に期待。移行した後も業務がうまく流れるか、引き続きフォローすること。                                                                                                                                                                          </v>
          </cell>
          <cell r="AJ76" t="str">
            <v>4</v>
          </cell>
          <cell r="AK76">
            <v>20</v>
          </cell>
          <cell r="AL76" t="str">
            <v xml:space="preserve">ＨＤＤビジネスにおける長野工場の位置付けの明確化長野工場のＨＤＤ製造は量産型から試作開発型工場へシフトする過渡期に位置しており、現状の量産工場型の原価管理手法とマッチしていない。同様の立場にあるＹＦＬも視野に入れ、移行期に則した管理手法の確立と開発工場へのスムーズな移行をサポートする。                                                      </v>
          </cell>
          <cell r="AM76" t="str">
            <v>4</v>
          </cell>
          <cell r="AN76" t="str">
            <v xml:space="preserve">申告通り。今後は品証、製技、生技等間接部門の発生費用を、hddビジネス全体の中でどうコントロールするかが鍵となります。                                                                                                                                                                                                    </v>
          </cell>
          <cell r="AO76" t="str">
            <v>4</v>
          </cell>
          <cell r="AP76">
            <v>10</v>
          </cell>
          <cell r="AQ76" t="str">
            <v xml:space="preserve">ファイル・磁気ディスク事業部棚卸資産管理の強化棚卸資産の健全性を維持する為、不健全予備軍を定期的に洗出すことにより不健全化を未然に防止する様努めているが、合わせて今後さらなる増加が懸念される評価貸出機についも管理・チェック体制を強化し、仕掛残高の圧縮と資産の健全化をめざす。                                                                  </v>
          </cell>
          <cell r="AR76" t="str">
            <v>3</v>
          </cell>
          <cell r="AS76" t="str">
            <v xml:space="preserve">磁気部門は物量減少もあり、資産圧縮されたものの、ファイル部門の評価機のチェック体制構築は下期にズレ込んだ。                                                                                                                                                                                                          </v>
          </cell>
          <cell r="AT76" t="str">
            <v>3</v>
          </cell>
          <cell r="BT76" t="str">
            <v xml:space="preserve">下期に継続フォローのこと。                                                                                                                                                                                                                                                  </v>
          </cell>
          <cell r="BU76" t="str">
            <v>3</v>
          </cell>
          <cell r="BV76" t="str">
            <v xml:space="preserve">申告通り                                                                                                                                                                                                                                                           </v>
          </cell>
          <cell r="BW76" t="str">
            <v>4</v>
          </cell>
          <cell r="BX76" t="str">
            <v xml:space="preserve">                                                                                                                                                                                                                                                               </v>
          </cell>
          <cell r="BZ76" t="str">
            <v xml:space="preserve">                                                                                                                                                                                                                                                               </v>
          </cell>
          <cell r="CB76" t="str">
            <v>専門職通信教育の受講通常業務の中では習得し辛い知識を身につけ、仕事の配分を考え納期を厳守する。</v>
          </cell>
          <cell r="CC76" t="str">
            <v>4</v>
          </cell>
          <cell r="CD76" t="str">
            <v>業務の合理化以外での残業削減への取り組み最適なスケジューリング作りや担当の見直しの実施により班員の残業を１０％削減する。</v>
          </cell>
          <cell r="CE76" t="str">
            <v>3</v>
          </cell>
          <cell r="CH76" t="str">
            <v>4</v>
          </cell>
          <cell r="CI76" t="str">
            <v>3</v>
          </cell>
          <cell r="CJ76" t="str">
            <v>4</v>
          </cell>
          <cell r="CK76" t="str">
            <v xml:space="preserve">20年間変わらず、変えて来れなかった生産課と経理課間の業務改善課題にメスを入れ、道筋をつけたことは(末締対応という錦の御旗があったとしても)大変なことであり、実務担当者(松井君)の努力を評価したいと思います。下期も気を緩めずフォローしていって下さい。一方で専門職としての行動はまだ発展途上であり、今後、意識を変えていく必要があります。2年目の活躍に期待しています。                                                                         </v>
          </cell>
          <cell r="CL76" t="str">
            <v>Ｂ　</v>
          </cell>
          <cell r="CN76" t="str">
            <v>Ｂ　</v>
          </cell>
          <cell r="CO76" t="str">
            <v>Ｂ　</v>
          </cell>
          <cell r="CP76" t="str">
            <v>B</v>
          </cell>
          <cell r="CQ76">
            <v>2</v>
          </cell>
          <cell r="CR76">
            <v>12</v>
          </cell>
          <cell r="CS76">
            <v>10</v>
          </cell>
        </row>
        <row r="77">
          <cell r="A77">
            <v>860029</v>
          </cell>
          <cell r="B77" t="str">
            <v>岩渕　浩人　　　　　</v>
          </cell>
          <cell r="C77">
            <v>600</v>
          </cell>
          <cell r="D77">
            <v>650</v>
          </cell>
          <cell r="E77" t="str">
            <v>情報事推本部　　　　</v>
          </cell>
          <cell r="F77">
            <v>4073</v>
          </cell>
          <cell r="G77">
            <v>6500662000</v>
          </cell>
          <cell r="H77" t="str">
            <v>沼津）経　理　部　　</v>
          </cell>
          <cell r="I77">
            <v>31</v>
          </cell>
          <cell r="J77" t="str">
            <v>主事補　　　　　</v>
          </cell>
          <cell r="K77" t="str">
            <v>有</v>
          </cell>
          <cell r="L77">
            <v>1998</v>
          </cell>
          <cell r="M77">
            <v>1</v>
          </cell>
          <cell r="N77">
            <v>1</v>
          </cell>
          <cell r="O77">
            <v>3</v>
          </cell>
          <cell r="P77">
            <v>167045</v>
          </cell>
          <cell r="Q77" t="str">
            <v>松田　丈一　　　　　</v>
          </cell>
          <cell r="R77" t="str">
            <v>課長　　　　　　　　</v>
          </cell>
          <cell r="S77">
            <v>167045</v>
          </cell>
          <cell r="T77" t="str">
            <v>松田　丈一　　　　　</v>
          </cell>
          <cell r="U77" t="str">
            <v>課長　　　　　　　　</v>
          </cell>
          <cell r="V77">
            <v>30</v>
          </cell>
          <cell r="W77" t="str">
            <v xml:space="preserve">先行投資のコスト把握に向けて先行投資は、今すぐ収益に結びつかないが、企業の永続的発展に必要なものである効果発現時期までの、週次コストをプラスして、負担能力の測定及び、効果発現後の収益を予測する。                                                                                                                                                  </v>
          </cell>
          <cell r="X77" t="str">
            <v>5</v>
          </cell>
          <cell r="Y77" t="str">
            <v xml:space="preserve">中途で転勤になったため、事業部への相談、実施にむけての検討だけで終わってしまった。非常に重要なことでもあるので、対象事業部をかえて再チャレンジしてください。成果を期待します。                                                                                                                                                                        </v>
          </cell>
          <cell r="Z77" t="str">
            <v>3</v>
          </cell>
          <cell r="AA77">
            <v>30</v>
          </cell>
          <cell r="AB77" t="str">
            <v xml:space="preserve">ＦＴＣ（海外拠点）損益の把握について海外の生産拠点の展開が、急ピッチで進められている。ＦＴＣを含めた、プリシス事業部の業績を連結ベ－スの管理を行う。                                                                                                                                                                                     </v>
          </cell>
          <cell r="AC77" t="str">
            <v>4</v>
          </cell>
          <cell r="AD77" t="str">
            <v xml:space="preserve">ＦＴＣの状況を関連各課より、よく収集されていた。これから効果を出していこうとしていた時に転勤となり、残念です。あとに残された人に対して、アドバイスがあればよろしくおねがいします。                                                                                                                                                                      </v>
          </cell>
          <cell r="AE77" t="str">
            <v>3</v>
          </cell>
          <cell r="AF77">
            <v>20</v>
          </cell>
          <cell r="AG77" t="str">
            <v xml:space="preserve">週次原価計算の実現に向けて数年前までは、想像もできなかったことだが、変化の激しい時代、損益の状況を月次よりは、週単位で管理し、判断に役立てることが必要である。週次原価計算の実現は、早ければ、早い程、競争に打勝つ基盤が強化される。                                                                                                                </v>
          </cell>
          <cell r="AH77" t="str">
            <v>4</v>
          </cell>
          <cell r="AI77" t="str">
            <v xml:space="preserve">目標を掲げ取り組んできたもののの、計画通りにすすむことができず残念です。しかしこのようなことは、沼津でも取り組めますので、継続して取り組み良い成果が上がれば各地に紹介することをかんがえるのいいかもしれません。                                                                                                                                                       </v>
          </cell>
          <cell r="AJ77" t="str">
            <v>3</v>
          </cell>
          <cell r="AK77">
            <v>20</v>
          </cell>
          <cell r="AL77" t="str">
            <v xml:space="preserve">有益な活用可能なデ－タ提供について環境の変化、事業部の実力等強み・弱みがわかるデ－タの提供を行いたい。                                                                                                                                                                                                            </v>
          </cell>
          <cell r="AM77" t="str">
            <v>3</v>
          </cell>
          <cell r="AN77" t="str">
            <v xml:space="preserve">方針を極め取り組もうとしたにとどまった。いろいろな指標作成し活用することができなかった。                                                                                                                                                                                                                   </v>
          </cell>
          <cell r="AO77" t="str">
            <v>2</v>
          </cell>
          <cell r="BT77" t="str">
            <v xml:space="preserve">                                                                                                                                                                                                                                                               </v>
          </cell>
          <cell r="BV77" t="str">
            <v xml:space="preserve">                                                                                                                                                                                                                                                               </v>
          </cell>
          <cell r="BX77" t="str">
            <v xml:space="preserve">                                                                                                                                                                                                                                                               </v>
          </cell>
          <cell r="BZ77" t="str">
            <v xml:space="preserve">                                                                                                                                                                                                                                                               </v>
          </cell>
          <cell r="CB77" t="str">
            <v>経理が、行う仕事を原点に立ち返って考える。(過去の延長線上に基づくのではなく)効果発現の明確化(レベル別管理)、先手管理のできる体制を検討する。</v>
          </cell>
          <cell r="CC77" t="str">
            <v>3</v>
          </cell>
          <cell r="CD77" t="str">
            <v>当期の目標管理に追われるだけでなく、翌期以降の戦略に役立つﾃﾞ-ﾀ収集及び経理の未来開拓の仕事を進める。</v>
          </cell>
          <cell r="CE77" t="str">
            <v>2</v>
          </cell>
          <cell r="CF77" t="str">
            <v>現行の業務を、ゼロベ－スで見直し、経理作成資料他事業部への移管を検討したい。</v>
          </cell>
          <cell r="CG77" t="str">
            <v>3</v>
          </cell>
          <cell r="CH77" t="str">
            <v>3</v>
          </cell>
          <cell r="CI77" t="str">
            <v>3</v>
          </cell>
          <cell r="CJ77" t="str">
            <v>3</v>
          </cell>
          <cell r="CK77" t="str">
            <v xml:space="preserve">途中で転勤となり、目標が計画レベルにとどまってしまった。なおＱＣ２１における顧客満足度に対する考え方は、ほんとにすばらしいものであった。今後も経理の顧客とは誰かを念頭において各種の改善改革に努力してください。                                                                                                                                                       </v>
          </cell>
          <cell r="CL77" t="str">
            <v>Ｂ　</v>
          </cell>
          <cell r="CN77" t="str">
            <v>　　</v>
          </cell>
          <cell r="CO77" t="str">
            <v>Ｂ　</v>
          </cell>
          <cell r="CP77" t="str">
            <v>A</v>
          </cell>
          <cell r="CQ77">
            <v>2</v>
          </cell>
          <cell r="CR77">
            <v>12</v>
          </cell>
          <cell r="CS77">
            <v>10</v>
          </cell>
        </row>
        <row r="78">
          <cell r="A78">
            <v>880254</v>
          </cell>
          <cell r="B78" t="str">
            <v>山内　敏昌　　　　　</v>
          </cell>
          <cell r="C78">
            <v>600</v>
          </cell>
          <cell r="D78">
            <v>650</v>
          </cell>
          <cell r="E78" t="str">
            <v>情報事推本部　　　　</v>
          </cell>
          <cell r="F78">
            <v>4073</v>
          </cell>
          <cell r="G78">
            <v>6500662000</v>
          </cell>
          <cell r="H78" t="str">
            <v>沼津）経　理　部　　</v>
          </cell>
          <cell r="I78">
            <v>31</v>
          </cell>
          <cell r="J78" t="str">
            <v>主事補　　　　　</v>
          </cell>
          <cell r="K78" t="str">
            <v>有</v>
          </cell>
          <cell r="L78">
            <v>1998</v>
          </cell>
          <cell r="M78">
            <v>1</v>
          </cell>
          <cell r="N78">
            <v>1</v>
          </cell>
          <cell r="O78">
            <v>3</v>
          </cell>
          <cell r="P78">
            <v>681023</v>
          </cell>
          <cell r="Q78" t="str">
            <v>丹羽　康　　　　　　</v>
          </cell>
          <cell r="R78" t="str">
            <v>部長　　　　　　　　</v>
          </cell>
          <cell r="S78">
            <v>641298</v>
          </cell>
          <cell r="T78" t="str">
            <v>森　紘一　　　　　　</v>
          </cell>
          <cell r="U78" t="str">
            <v>工場長　　　　　　　</v>
          </cell>
          <cell r="V78">
            <v>30</v>
          </cell>
          <cell r="W78" t="str">
            <v xml:space="preserve">・バーコードによる棚卸システム構築１０年度棚卸と同時にハード部門の設備を対象に，バーコードシールの貼りつけを実施。一部，スキャニングしたデータを元に，新規に棚卸システムを作り込む。その後，数課をピックアップしスキャナによる実地棚卸しを行う。（新システムの試運用を兼ねる）                                                                      </v>
          </cell>
          <cell r="X78" t="str">
            <v>3</v>
          </cell>
          <cell r="Y78" t="str">
            <v xml:space="preserve">期途中での目標変更ではあるが、他部門とのDB一元化は、是非達成してもらいたい。又バ-コ-ドによる棚卸しの実施は過去よりの課題でもある為、絶対実行する事                                                                                                                                                                                    </v>
          </cell>
          <cell r="Z78" t="str">
            <v>3</v>
          </cell>
          <cell r="AA78">
            <v>25</v>
          </cell>
          <cell r="AB78" t="str">
            <v xml:space="preserve">・ハード部門新規取得自動化決算日程短縮，末締対応をにらみ，ハード部門新規取得のデータ化を図り，新規取得業務の前倒し及び決算時の取得金額確定の短時間化を図る。（新規取得情報のデータ化はソフト部門を対象に一部実施済）                                                                                                                                </v>
          </cell>
          <cell r="AC78" t="str">
            <v>3</v>
          </cell>
          <cell r="AD78" t="str">
            <v xml:space="preserve">新規取得分の100%デ-タ化は、評価出来る。下期は、運用面で是非実施して貰いたい。                                                                                                                                                                                                                      </v>
          </cell>
          <cell r="AE78" t="str">
            <v>3</v>
          </cell>
          <cell r="AF78">
            <v>20</v>
          </cell>
          <cell r="AG78" t="str">
            <v xml:space="preserve">・沼津工場における設備管理元（制度）の整備現在，設備管理の主管課は対象設備により異なっており,中には主管課のはっきりしない設備等も存在する。これらを含め,制度として明文化されていない部分が多いので,設備の種類別主管課等,関係部署との調整を含め,整備して行きたい。                                                                                   </v>
          </cell>
          <cell r="AH78" t="str">
            <v>3</v>
          </cell>
          <cell r="AI78" t="str">
            <v xml:space="preserve">目標を掲げた事に対し、着実に実行するという実行力を早期に身につけて欲しい。                                                                                                                                                                                                                          </v>
          </cell>
          <cell r="AJ78" t="str">
            <v>3</v>
          </cell>
          <cell r="AK78">
            <v>15</v>
          </cell>
          <cell r="AL78" t="str">
            <v xml:space="preserve">・非デイリー業務のマニュアル化固定資産業務の中には,決算,予算,稟議の処理等,デイリー的なもの以外に,年一回作成する資料等が多い。これらをはっきりとマニュアル化し,担当の交替等あった場合にもスムースに移行できる環境を整備したい。                                                                                                                      </v>
          </cell>
          <cell r="AM78" t="str">
            <v>3</v>
          </cell>
          <cell r="AN78" t="str">
            <v xml:space="preserve">前項でも述べたが、木目細かいスケジュ-ルを立て、実行(結果を出す)する事。                                                                                                                                                                                                                          </v>
          </cell>
          <cell r="AO78" t="str">
            <v>2</v>
          </cell>
          <cell r="AP78">
            <v>10</v>
          </cell>
          <cell r="AQ78" t="str">
            <v xml:space="preserve">・ホームページ上の固定資産関係コンテンツの集約現在,経理部ホームページ上に,各種固定資産関係資料は分散化されており,経理固定資産担当者はもとより各課設備係の方々にとっても使い勝手が良くない。この際,固定資産関係のコンテンツは集約して,一つの入り口から全てを網羅出来るようにする。                                                                   </v>
          </cell>
          <cell r="AR78" t="str">
            <v>3</v>
          </cell>
          <cell r="AS78" t="str">
            <v xml:space="preserve">今後の結果に期待する。                                                                                                                                                                                                                                                    </v>
          </cell>
          <cell r="AT78" t="str">
            <v>3</v>
          </cell>
          <cell r="BT78" t="str">
            <v xml:space="preserve">推進状態である事は、確認しましたが、要は実行出来たかどうか?です。今後の強力な推進を期待します。                                                                                                                                                                                                               </v>
          </cell>
          <cell r="BU78" t="str">
            <v>3</v>
          </cell>
          <cell r="BV78" t="str">
            <v xml:space="preserve">従来の固定資産業務担当のみではなく、新規業務を理解しこなした成果は評価したい。今後も積極的に新規業務への取り組みを期待する。                                                                                                                                                                                                 </v>
          </cell>
          <cell r="BW78" t="str">
            <v>4</v>
          </cell>
          <cell r="BX78" t="str">
            <v xml:space="preserve">不健全資産の撲滅ヘ向け、前向きに対応した事は、成果として認めます。今後もこの姿勢を積極的に活かして下さい。                                                                                                                                                                                                          </v>
          </cell>
          <cell r="BY78" t="str">
            <v>3</v>
          </cell>
          <cell r="BZ78" t="str">
            <v xml:space="preserve">                                                                                                                                                                                                                                                               </v>
          </cell>
          <cell r="CB78" t="str">
            <v>html等イントラネット系の言語を習得し,固定資産業務のブラウザ展開(オープン化)を推進する。</v>
          </cell>
          <cell r="CC78" t="str">
            <v>3</v>
          </cell>
          <cell r="CD78" t="str">
            <v>MS-POWERPOINT(97/下期に基礎を習得)を日常的に駆使してプレゼンテーションが行えるレベルへ持って行きたい。</v>
          </cell>
          <cell r="CE78" t="str">
            <v>3</v>
          </cell>
          <cell r="CF78" t="str">
            <v>TOEICをにらんだ英語学習を計画的に行い,98/上期末630,98/下期末670をめざす。</v>
          </cell>
          <cell r="CG78" t="str">
            <v>4</v>
          </cell>
          <cell r="CH78" t="str">
            <v>3</v>
          </cell>
          <cell r="CI78" t="str">
            <v>3</v>
          </cell>
          <cell r="CJ78" t="str">
            <v>3</v>
          </cell>
          <cell r="CK78" t="str">
            <v xml:space="preserve">全体的には、進捗している事と認識しているが、目標達成には、一段の努力が必須と考える。下期には、是非念願の目標達成を実行して貰いたい。                                                                                                                                                                                             </v>
          </cell>
          <cell r="CL78" t="str">
            <v>Ｂ　</v>
          </cell>
          <cell r="CM78" t="str">
            <v>目標達成にさらなる努力を期待する。</v>
          </cell>
          <cell r="CN78" t="str">
            <v>Ｂ　</v>
          </cell>
          <cell r="CO78" t="str">
            <v>Ｂ　</v>
          </cell>
          <cell r="CP78" t="str">
            <v>C</v>
          </cell>
          <cell r="CQ78">
            <v>2</v>
          </cell>
          <cell r="CR78">
            <v>12</v>
          </cell>
          <cell r="CS78">
            <v>10</v>
          </cell>
        </row>
        <row r="79">
          <cell r="A79">
            <v>834406</v>
          </cell>
          <cell r="B79" t="str">
            <v>増野　広明　　　　　</v>
          </cell>
          <cell r="C79">
            <v>600</v>
          </cell>
          <cell r="D79">
            <v>650</v>
          </cell>
          <cell r="E79" t="str">
            <v>情報事推本部　　　　</v>
          </cell>
          <cell r="F79">
            <v>2572</v>
          </cell>
          <cell r="G79">
            <v>6500721000</v>
          </cell>
          <cell r="H79" t="str">
            <v>熊谷）総務部　　　　</v>
          </cell>
          <cell r="I79">
            <v>31</v>
          </cell>
          <cell r="J79" t="str">
            <v>主事補　　　　　</v>
          </cell>
          <cell r="K79" t="str">
            <v>　</v>
          </cell>
          <cell r="L79">
            <v>1998</v>
          </cell>
          <cell r="M79">
            <v>1</v>
          </cell>
          <cell r="N79">
            <v>1</v>
          </cell>
          <cell r="O79">
            <v>3</v>
          </cell>
          <cell r="P79">
            <v>651060</v>
          </cell>
          <cell r="Q79" t="str">
            <v>金井　敏夫　　　　　</v>
          </cell>
          <cell r="R79" t="str">
            <v>担当部長　　　　　　</v>
          </cell>
          <cell r="S79">
            <v>611156</v>
          </cell>
          <cell r="T79" t="str">
            <v>斉藤　寮治　　　　　</v>
          </cell>
          <cell r="U79" t="str">
            <v>部長　　　　　　　　</v>
          </cell>
          <cell r="V79">
            <v>30</v>
          </cell>
          <cell r="W79" t="str">
            <v xml:space="preserve">９８年１０月度開始予定の、決算月末締切日対応のスムーズな移行の為に、事業部門・システム課・ＳＳＧ等、関連部門とタイアップをとって、問題点・運用の検討及び、対応を図る（熊谷工場内では、毎月１回以上のＷＧを開催し、問題点の洗い出し・対策を検討する）。                                                                                              </v>
          </cell>
          <cell r="X79" t="str">
            <v>4</v>
          </cell>
          <cell r="Y79" t="str">
            <v xml:space="preserve">熊谷工場ＷＧ事務局として、工場内・ＳＳＧと連携して準備と問題点への対応・対策に良く取り組んだ。結果としては毎月の突発的な要因によりエラ－低減は計画通りには行かなかったが、潜在的な要因が顕在化し、今後への改善手段等を導き出せた効果は大きく、今後に期待できる。然しＢＰＲの観点からは、更なる意識改革が必要であり、浸透活動の継続対応を行って下さい。                                                                                    </v>
          </cell>
          <cell r="Z79" t="str">
            <v>4</v>
          </cell>
          <cell r="AA79">
            <v>30</v>
          </cell>
          <cell r="AB79" t="str">
            <v xml:space="preserve">ＳＳＧ新固定資産システムへの参画・個別固定資産システム（予算実績管理・マニュアル撲滅・バ－コード／小額固定資産棚卸実施）のレベルアップ・一般会計業務の改善を図る。                                                                                                                                                                              </v>
          </cell>
          <cell r="AC79" t="str">
            <v>4</v>
          </cell>
          <cell r="AD79" t="str">
            <v xml:space="preserve">固定資産業務の合理化遅れが目立つ。又、棚卸しフォロ－結果が不十分であり下期に向けて是非年間計画の　達成を期待するし、実施せねばなりません。                                                                                                                                                                                          </v>
          </cell>
          <cell r="AE79" t="str">
            <v>3</v>
          </cell>
          <cell r="AF79">
            <v>20</v>
          </cell>
          <cell r="AG79" t="str">
            <v xml:space="preserve">業務マニュアル・税務勉強会資料作成による、グループ員のスキルアップと、事業部門への経理知識人材教育を実施する。又、人員削減状態に於いての、業務平準化を目的として業務の分散化、オールラウンドプレイヤーを育成する為に、業務のローテイションを図る。                                                                                                  </v>
          </cell>
          <cell r="AH79" t="str">
            <v>4</v>
          </cell>
          <cell r="AI79" t="str">
            <v xml:space="preserve">全般的に計画の実施遅れがあった。計画よりも前進して対応する姿勢が無いとスキルアップ成果は不十分になりがちです。業務マニアルの全員理解感もいまいち。業務の平準化・分散化も更に推進し、部下の活用と指導的立場で強力に会計班を改革して欲しい。                                                                                                                                          </v>
          </cell>
          <cell r="AJ79" t="str">
            <v>3</v>
          </cell>
          <cell r="AK79">
            <v>20</v>
          </cell>
          <cell r="AL79" t="str">
            <v xml:space="preserve">９８年４月１日施行税制改正を、スムーズに決算に反映させることと、西暦２０００年対応及び、人員異動に向けての、一般会計班・原価班を問わず固有システムの洗い出し・維持・再構築をする。                                                                                                                                                                  </v>
          </cell>
          <cell r="AM79" t="str">
            <v>4</v>
          </cell>
          <cell r="AN79" t="str">
            <v xml:space="preserve">税法の内容、改正への真の理解と素早い反応が必要。このことから部下・関係部門への指示と正しい会計処理の確認を行って下さい。　　　　　２０００年問題へも早めの洗い出しと、システム企画をリ－ドする対応を図って対処を（下期継続テ－マ）。                                                                                                                                             </v>
          </cell>
          <cell r="AO79" t="str">
            <v>3</v>
          </cell>
          <cell r="BT79" t="str">
            <v xml:space="preserve">フレキシブルに対応出来るシステムの確立が必要。                                                                                                                                                                                                                                        </v>
          </cell>
          <cell r="BU79" t="str">
            <v>3</v>
          </cell>
          <cell r="BV79" t="str">
            <v xml:space="preserve">事前対応。準備が完了したが、事務所のレイアウトの再検討を進めて欲しい。                                                                                                                                                                                                                            </v>
          </cell>
          <cell r="BW79" t="str">
            <v>3</v>
          </cell>
          <cell r="BX79" t="str">
            <v xml:space="preserve">きめ細かな分析・管理資料の作成と提供を事業部に対して実施した点と、総務部内にも活用し、意識向上を図った事が良かった。                                                                                                                                                                                                     </v>
          </cell>
          <cell r="BY79" t="str">
            <v>4</v>
          </cell>
          <cell r="BZ79" t="str">
            <v xml:space="preserve">                                                                                                                                                                                                                                                               </v>
          </cell>
          <cell r="CB79" t="str">
            <v>税務対応に関する書物の解読</v>
          </cell>
          <cell r="CC79" t="str">
            <v>3</v>
          </cell>
          <cell r="CD79" t="str">
            <v>支払業務・現金出納業務・固定資産業務等、一般会計業務の更なる習得</v>
          </cell>
          <cell r="CE79" t="str">
            <v>4</v>
          </cell>
          <cell r="CH79" t="str">
            <v>3</v>
          </cell>
          <cell r="CI79" t="str">
            <v>3</v>
          </cell>
          <cell r="CK79" t="str">
            <v xml:space="preserve">一般会計全般の業務と課題に良く対応した努力は認めるが、目標項目成果は今後に負うところが多い。更なる努力と専門職としての自覚と責任をもった行動により、リ－ダ－としての裁量を磨いて下さい。尚、班内コミニュケ－ション向上の為には部下への現状説明・問題点の認識・指示事項確認等を班内打合会を随時開催して、班員の意識合わせを実施すること。                                                                                           </v>
          </cell>
          <cell r="CL79" t="str">
            <v>Ｂ　</v>
          </cell>
          <cell r="CM79" t="str">
            <v>転勤後、職場生活にも慣れ、日々、積極的に精進し成果を上げている点を評価する。リ－ダ－として、今後とも良く班員をまとめ工場経理の効率化に向け、大いに活躍してほしい。</v>
          </cell>
          <cell r="CN79" t="str">
            <v>Ｂ　</v>
          </cell>
          <cell r="CO79" t="str">
            <v>Ｂ　</v>
          </cell>
          <cell r="CP79" t="str">
            <v>B</v>
          </cell>
          <cell r="CQ79">
            <v>2</v>
          </cell>
          <cell r="CR79">
            <v>12</v>
          </cell>
          <cell r="CS79">
            <v>10</v>
          </cell>
        </row>
        <row r="80">
          <cell r="A80">
            <v>850194</v>
          </cell>
          <cell r="B80" t="str">
            <v>百村　健　　　　　　</v>
          </cell>
          <cell r="C80">
            <v>600</v>
          </cell>
          <cell r="D80">
            <v>650</v>
          </cell>
          <cell r="E80" t="str">
            <v>情報事推本部　　　　</v>
          </cell>
          <cell r="F80">
            <v>2572</v>
          </cell>
          <cell r="G80">
            <v>6500721000</v>
          </cell>
          <cell r="H80" t="str">
            <v>熊谷）総務部　　　　</v>
          </cell>
          <cell r="I80">
            <v>31</v>
          </cell>
          <cell r="J80" t="str">
            <v>主事補　　　　　</v>
          </cell>
          <cell r="K80" t="str">
            <v>有</v>
          </cell>
          <cell r="L80">
            <v>1998</v>
          </cell>
          <cell r="M80">
            <v>1</v>
          </cell>
          <cell r="N80">
            <v>2</v>
          </cell>
          <cell r="O80">
            <v>3</v>
          </cell>
          <cell r="P80">
            <v>651060</v>
          </cell>
          <cell r="Q80" t="str">
            <v>金井　敏夫　　　　　</v>
          </cell>
          <cell r="R80" t="str">
            <v>担当部長　　　　　　</v>
          </cell>
          <cell r="S80">
            <v>611156</v>
          </cell>
          <cell r="T80" t="str">
            <v>斉藤　寮治　　　　　</v>
          </cell>
          <cell r="U80" t="str">
            <v>部長　　　　　　　　</v>
          </cell>
          <cell r="V80">
            <v>40</v>
          </cell>
          <cell r="W80" t="str">
            <v xml:space="preserve">決算月末締め対応                                                                                                                                                                                                                                                       </v>
          </cell>
          <cell r="X80" t="str">
            <v>4</v>
          </cell>
          <cell r="Y80" t="str">
            <v xml:space="preserve">目前に迫った中で引き継いだ課題とクリ－ンデ－タ作成システムを良く理解して短期間に完成できた。　　　　　　今後は末端の意識高揚の為に現場の指導を率先して行い、確実な原価計算が出来る様に計画日程の厳守を。                                                                                                                                                           </v>
          </cell>
          <cell r="Z80" t="str">
            <v>4</v>
          </cell>
          <cell r="AA80">
            <v>40</v>
          </cell>
          <cell r="AB80" t="str">
            <v xml:space="preserve">部員のスキルアップと人材育成１．経理Ｇ内教育の推進２．他部門に対する経理知識教育に実施                                                                                                                                                                                                                    </v>
          </cell>
          <cell r="AC80" t="str">
            <v>4</v>
          </cell>
          <cell r="AD80" t="str">
            <v xml:space="preserve">短期間内で、前任者の計画遅延内容を良く挽回した。然しながら新の成果はＧ員の理解と日常業内での活用にある。実施はその手段に過ぎないのであるから部下をＯＪＴの中でフォロ－教育して欲しい。　　　　　　　　　　　　　　幹部社員への勉強会も基本の再理解程度にとどまっており、引き続きテ－マを絞った重点事項別教育を継続実施のこと。                                                                                                </v>
          </cell>
          <cell r="AE80" t="str">
            <v>3</v>
          </cell>
          <cell r="AF80">
            <v>20</v>
          </cell>
          <cell r="AG80" t="str">
            <v xml:space="preserve">転勤に伴う業務引き継ぎ                                                                                                                                                                                                                                                    </v>
          </cell>
          <cell r="AH80" t="str">
            <v>3</v>
          </cell>
          <cell r="AI80" t="str">
            <v xml:space="preserve">当初計画スケジュ－ルの遵守が課題。全体掌握から具体的指示と指導のできるものとして下さい。                                                                                                                                                                                                                   </v>
          </cell>
          <cell r="AJ80" t="str">
            <v>3</v>
          </cell>
          <cell r="BT80" t="str">
            <v xml:space="preserve">合理化活動とタイアップした経理原価の提供と目標原価との乖離を分析して有用な原価資料の提供に心掛けて欲しい。                                                                                                                                                                                                          </v>
          </cell>
          <cell r="BU80" t="str">
            <v>3</v>
          </cell>
          <cell r="BV80" t="str">
            <v xml:space="preserve">                                                                                                                                                                                                                                                               </v>
          </cell>
          <cell r="BX80" t="str">
            <v xml:space="preserve">                                                                                                                                                                                                                                                               </v>
          </cell>
          <cell r="BZ80" t="str">
            <v xml:space="preserve">                                                                                                                                                                                                                                                               </v>
          </cell>
          <cell r="CC80" t="str">
            <v>3</v>
          </cell>
          <cell r="CH80" t="str">
            <v>3</v>
          </cell>
          <cell r="CI80" t="str">
            <v>3</v>
          </cell>
          <cell r="CJ80" t="str">
            <v>3</v>
          </cell>
          <cell r="CK80" t="str">
            <v xml:space="preserve">２／４期の評価としては、沼津工場での会計業務から製造原価計算へと大きく業務内容は変わったが班内チ－フとして又原価計算担当として不慣れな事項は多々あった様であるが、良く対処した。専門職としては、リ－ダ－シップを発揮して部下とのコミニュケ－ョンを図る事。又、報告・連絡・相談の基本スタンスによって業務を遂行して下さい。尚、１／４期の評価は沼津工場・経理部でありこの評価には含みません。                                                                 </v>
          </cell>
          <cell r="CL80" t="str">
            <v>Ｂ　</v>
          </cell>
          <cell r="CM80" t="str">
            <v>新しい職場環境での生活ですが、専門職として、大いなる主体性を持ち、目標以上の成果を上げて工場の活性化に繋げてほしい。</v>
          </cell>
          <cell r="CN80" t="str">
            <v>Ｂ　</v>
          </cell>
          <cell r="CO80" t="str">
            <v>Ｂ　</v>
          </cell>
          <cell r="CP80" t="str">
            <v>A</v>
          </cell>
          <cell r="CQ80">
            <v>2</v>
          </cell>
          <cell r="CR80">
            <v>12</v>
          </cell>
          <cell r="CS80">
            <v>10</v>
          </cell>
        </row>
        <row r="81">
          <cell r="A81">
            <v>812819</v>
          </cell>
          <cell r="B81" t="str">
            <v>良知　幸樹　　　　　</v>
          </cell>
          <cell r="C81">
            <v>600</v>
          </cell>
          <cell r="D81">
            <v>650</v>
          </cell>
          <cell r="E81" t="str">
            <v>情報事推本部　　　　</v>
          </cell>
          <cell r="F81">
            <v>156</v>
          </cell>
          <cell r="G81">
            <v>6500843360</v>
          </cell>
          <cell r="H81" t="str">
            <v>明石・総務）経　理　</v>
          </cell>
          <cell r="I81">
            <v>31</v>
          </cell>
          <cell r="J81" t="str">
            <v>主事補　　　　　</v>
          </cell>
          <cell r="K81" t="str">
            <v>無</v>
          </cell>
          <cell r="L81">
            <v>1998</v>
          </cell>
          <cell r="M81">
            <v>1</v>
          </cell>
          <cell r="N81">
            <v>1</v>
          </cell>
          <cell r="O81">
            <v>3</v>
          </cell>
          <cell r="P81">
            <v>167045</v>
          </cell>
          <cell r="Q81" t="str">
            <v>松田　丈一　　　　　</v>
          </cell>
          <cell r="R81" t="str">
            <v>課長　　　　　　　　</v>
          </cell>
          <cell r="S81">
            <v>690057</v>
          </cell>
          <cell r="T81" t="str">
            <v>和田浜　敏成　　　　</v>
          </cell>
          <cell r="U81" t="str">
            <v>部長　　　　　　　　</v>
          </cell>
          <cell r="V81">
            <v>50</v>
          </cell>
          <cell r="W81" t="str">
            <v xml:space="preserve">海外代行調達に係わる処理方法の改善による請求額の実費化及び管理強化                                                                                                                                                                                                                              </v>
          </cell>
          <cell r="X81" t="str">
            <v>3</v>
          </cell>
          <cell r="Y81" t="str">
            <v xml:space="preserve">提案依頼は積極的に行ってはいるものの、依頼後の指導教育改善施策が具体的に行動として表れていない。フォロー体制をもう少し身につけることと　業務に対してスピードアツプを要望します。                                                                                                                                                                       </v>
          </cell>
          <cell r="Z81" t="str">
            <v>3</v>
          </cell>
          <cell r="AA81">
            <v>30</v>
          </cell>
          <cell r="AB81" t="str">
            <v xml:space="preserve">物流費の計上／支払業務一括化（川崎移管）（現状調査及び分担の明確化）１）販売直接費物流費                                                                                                                                                                                                                   </v>
          </cell>
          <cell r="AC81" t="str">
            <v>3</v>
          </cell>
          <cell r="AD81" t="str">
            <v xml:space="preserve">業務の改善効率化に役立てた。ＦＪＬとＦＪとの物流費本来の検収のしかたを全社レベルで考えるいい時期です。来期に検討して下さい。                                                                                                                                                                                                 </v>
          </cell>
          <cell r="AE81" t="str">
            <v>3</v>
          </cell>
          <cell r="AF81">
            <v>20</v>
          </cell>
          <cell r="AG81" t="str">
            <v xml:space="preserve">物流費の計上／支払業務一括化（川崎移管）－－上記に続き更なる業務の合理化（現状分析及び具体的施策の検討提案）２）一般物流費（ＥＸ，ＱＨ），稟議等－－－９８下～９９上移管予定                                                                                                                                                                        </v>
          </cell>
          <cell r="AH81" t="str">
            <v>3</v>
          </cell>
          <cell r="AI81" t="str">
            <v xml:space="preserve">四国以外についても適用を検討してはどうだったか。                                                                                                                                                                                                                                       </v>
          </cell>
          <cell r="AJ81" t="str">
            <v>3</v>
          </cell>
          <cell r="BT81" t="str">
            <v xml:space="preserve">今後版式したもの関連各課に提案と具体的施策持ちかけるように。                                                                                                                                                                                                                                 </v>
          </cell>
          <cell r="BU81" t="str">
            <v>3</v>
          </cell>
          <cell r="BV81" t="str">
            <v xml:space="preserve">                                                                                                                                                                                                                                                               </v>
          </cell>
          <cell r="BX81" t="str">
            <v xml:space="preserve">                                                                                                                                                                                                                                                               </v>
          </cell>
          <cell r="BZ81" t="str">
            <v xml:space="preserve">                                                                                                                                                                                                                                                               </v>
          </cell>
          <cell r="CB81" t="str">
            <v>中堅社員教育に積極的に参加し，自己啓発を計り，リーダーシップを発揮できるようにする。</v>
          </cell>
          <cell r="CC81" t="str">
            <v>3</v>
          </cell>
          <cell r="CD81" t="str">
            <v>輸出取引に係わる基礎知識の習得を行い，現状の問題点の把握と今後の改善策に役立たせる。</v>
          </cell>
          <cell r="CE81" t="str">
            <v>3</v>
          </cell>
          <cell r="CH81" t="str">
            <v>3</v>
          </cell>
          <cell r="CI81" t="str">
            <v>2</v>
          </cell>
          <cell r="CJ81" t="str">
            <v>3</v>
          </cell>
          <cell r="CK81" t="str">
            <v xml:space="preserve">現状分析はよくおこなっているものの、その後の指導・教育が少し不足している。また、業務遂行上のスピードアップ・スタートダッシュにも力を入れてマイペースの考えは排除するようにして下さい。                                                                                                                                                                    </v>
          </cell>
          <cell r="CL81" t="str">
            <v>Ｂ　</v>
          </cell>
          <cell r="CN81" t="str">
            <v>Ｂ　</v>
          </cell>
          <cell r="CO81" t="str">
            <v>Ｂ　</v>
          </cell>
          <cell r="CP81" t="str">
            <v>C</v>
          </cell>
          <cell r="CQ81">
            <v>2</v>
          </cell>
          <cell r="CR81">
            <v>12</v>
          </cell>
          <cell r="CS81">
            <v>10</v>
          </cell>
        </row>
        <row r="82">
          <cell r="A82">
            <v>850078</v>
          </cell>
          <cell r="B82" t="str">
            <v>菊地　昭一　　　　　</v>
          </cell>
          <cell r="C82">
            <v>600</v>
          </cell>
          <cell r="D82">
            <v>650</v>
          </cell>
          <cell r="E82" t="str">
            <v>情報事推本部　　　　</v>
          </cell>
          <cell r="F82">
            <v>156</v>
          </cell>
          <cell r="G82">
            <v>6500843360</v>
          </cell>
          <cell r="H82" t="str">
            <v>明石・総務）経　理　</v>
          </cell>
          <cell r="I82">
            <v>31</v>
          </cell>
          <cell r="J82" t="str">
            <v>主事補　　　　　</v>
          </cell>
          <cell r="K82" t="str">
            <v>有</v>
          </cell>
          <cell r="L82">
            <v>1998</v>
          </cell>
          <cell r="M82">
            <v>1</v>
          </cell>
          <cell r="N82">
            <v>1</v>
          </cell>
          <cell r="O82">
            <v>3</v>
          </cell>
          <cell r="P82">
            <v>167045</v>
          </cell>
          <cell r="Q82" t="str">
            <v>松田　丈一　　　　　</v>
          </cell>
          <cell r="R82" t="str">
            <v>課長　　　　　　　　</v>
          </cell>
          <cell r="S82">
            <v>690057</v>
          </cell>
          <cell r="T82" t="str">
            <v>和田浜　敏成　　　　</v>
          </cell>
          <cell r="U82" t="str">
            <v>部長　　　　　　　　</v>
          </cell>
          <cell r="V82">
            <v>40</v>
          </cell>
          <cell r="W82" t="str">
            <v xml:space="preserve">Ｗｅｅｋｌｙにデ－タを収集し、吸収及び歩留の算出を可能にし、当月の状況を早期に把握するとともに、早期対策可能な資料を提供する。又、次月以降の損益予測の精度を向上させる。                                                                                                                                                                           </v>
          </cell>
          <cell r="X82" t="str">
            <v>4</v>
          </cell>
          <cell r="Y82" t="str">
            <v xml:space="preserve">予測精度の向上に向けて取り組んではいるものの　今一歩の感あり。精度アップにつながる提案をどしどし事業部に投げかけるとりくみをして下さい。                                                                                                                                                                                           </v>
          </cell>
          <cell r="Z82" t="str">
            <v>3</v>
          </cell>
          <cell r="AA82">
            <v>30</v>
          </cell>
          <cell r="AB82" t="str">
            <v xml:space="preserve">評価方法の見直し直接材料費と間接材料費の切り分け見直し（倉庫管理方法の見直し）加工費レ－ト設定方法の見直し（ＬＳＱの考え方等）                                                                                                                                                                                                </v>
          </cell>
          <cell r="AC82" t="str">
            <v>4</v>
          </cell>
          <cell r="AD82" t="str">
            <v xml:space="preserve">検討のみにおわってしまった。来期に再度チャレンジして下さい。                                                                                                                                                                                                                                 </v>
          </cell>
          <cell r="AE82" t="str">
            <v>2</v>
          </cell>
          <cell r="AF82">
            <v>30</v>
          </cell>
          <cell r="AG82" t="str">
            <v xml:space="preserve">月末締め対応決算業務の簡素化（入手資料のリストアップ及び対応、デ－タの受け渡し方法の改善等）                                                                                                                                                                                                                 </v>
          </cell>
          <cell r="AH82" t="str">
            <v>3</v>
          </cell>
          <cell r="AI82" t="str">
            <v xml:space="preserve">電子化されたものの成果としては標準的なものに終わってしまっている。他にも適用すべきものがないか検討下さい。                                                                                                                                                                                                          </v>
          </cell>
          <cell r="AJ82" t="str">
            <v>3</v>
          </cell>
          <cell r="BT82" t="str">
            <v xml:space="preserve">経験を生かして取り組んでくれた。                                                                                                                                                                                                                                               </v>
          </cell>
          <cell r="BU82" t="str">
            <v>3</v>
          </cell>
          <cell r="BV82" t="str">
            <v xml:space="preserve">                                                                                                                                                                                                                                                               </v>
          </cell>
          <cell r="BX82" t="str">
            <v xml:space="preserve">                                                                                                                                                                                                                                                               </v>
          </cell>
          <cell r="BZ82" t="str">
            <v xml:space="preserve">                                                                                                                                                                                                                                                               </v>
          </cell>
          <cell r="CB82" t="str">
            <v>リ－ダシップ及び行動力の向上（講習会への参加・事業部との積極的打合せ）</v>
          </cell>
          <cell r="CC82" t="str">
            <v>3</v>
          </cell>
          <cell r="CD82" t="str">
            <v>製品知識等専門知識の向上（積極的現場視察）</v>
          </cell>
          <cell r="CE82" t="str">
            <v>3</v>
          </cell>
          <cell r="CH82" t="str">
            <v>3</v>
          </cell>
          <cell r="CI82" t="str">
            <v>2</v>
          </cell>
          <cell r="CJ82" t="str">
            <v>3</v>
          </cell>
          <cell r="CK82" t="str">
            <v xml:space="preserve">予測損益があまり芳しくなかったが、低操業時にやらなければいけなことを痛感したと思う。今後はこれを生かした業務改革に取り組んでください。                                                                                                                                                                                            </v>
          </cell>
          <cell r="CL82" t="str">
            <v>Ｂ　</v>
          </cell>
          <cell r="CN82" t="str">
            <v>Ｂ　</v>
          </cell>
          <cell r="CO82" t="str">
            <v>Ｂ　</v>
          </cell>
          <cell r="CP82" t="str">
            <v>B</v>
          </cell>
          <cell r="CQ82">
            <v>2</v>
          </cell>
          <cell r="CR82">
            <v>12</v>
          </cell>
          <cell r="CS82">
            <v>10</v>
          </cell>
        </row>
        <row r="83">
          <cell r="A83">
            <v>860016</v>
          </cell>
          <cell r="B83" t="str">
            <v>石丸　清三　　　　　</v>
          </cell>
          <cell r="C83">
            <v>600</v>
          </cell>
          <cell r="D83">
            <v>650</v>
          </cell>
          <cell r="E83" t="str">
            <v>情報事推本部　　　　</v>
          </cell>
          <cell r="F83">
            <v>1565</v>
          </cell>
          <cell r="G83">
            <v>6500180000</v>
          </cell>
          <cell r="H83" t="str">
            <v>情報）経理部　　　　</v>
          </cell>
          <cell r="I83">
            <v>31</v>
          </cell>
          <cell r="J83" t="str">
            <v>主事補　　　　　</v>
          </cell>
          <cell r="K83" t="str">
            <v>有</v>
          </cell>
          <cell r="L83">
            <v>1998</v>
          </cell>
          <cell r="M83">
            <v>1</v>
          </cell>
          <cell r="N83">
            <v>1</v>
          </cell>
          <cell r="O83">
            <v>3</v>
          </cell>
          <cell r="P83">
            <v>780701</v>
          </cell>
          <cell r="Q83" t="str">
            <v>伊藤　卓男　　　　　</v>
          </cell>
          <cell r="R83" t="str">
            <v>担当課長　　　　　　</v>
          </cell>
          <cell r="S83">
            <v>730495</v>
          </cell>
          <cell r="T83" t="str">
            <v>八田　健一　　　　　</v>
          </cell>
          <cell r="U83" t="str">
            <v>統括部長　　　　　　</v>
          </cell>
          <cell r="V83">
            <v>90</v>
          </cell>
          <cell r="W83" t="str">
            <v xml:space="preserve">輸出損益(実績)の事業部別把握の開始。決算説明書用として,上期予算並びに4～7月の実績を事業部別に展開する。又,事業部単位で国内/海外分を比較できる資料を作成する。                                                                                                                                                                             </v>
          </cell>
          <cell r="X83" t="str">
            <v>3</v>
          </cell>
          <cell r="Y83" t="str">
            <v xml:space="preserve">予定どうり4月度より逆上り、ビジネスユニット別に国内/海外別に損益を分離を実施。                                                                                                                                                                                                                       </v>
          </cell>
          <cell r="Z83" t="str">
            <v>3</v>
          </cell>
          <cell r="AA83">
            <v>10</v>
          </cell>
          <cell r="AB83" t="str">
            <v xml:space="preserve">FCPA,FELｸﾞﾙ-ﾌﾟの事業構造分析を開始。国営本と連携して基礎資料(組織図,B/S,P/L,C/F,機種別ｸﾞﾛｽﾏ-ｼﾞﾝ,機種別損益,機種別在庫等)並びに入手ｽｹｼﾞｭ-ﾙ設定等の体制固めを始める。                                                                                                                                                      </v>
          </cell>
          <cell r="AC83" t="str">
            <v>3</v>
          </cell>
          <cell r="AD83" t="str">
            <v xml:space="preserve">具体的な成果が上期において見られない。下期の積極的な活動と成果を期待する。                                                                                                                                                                                                                          </v>
          </cell>
          <cell r="AE83" t="str">
            <v>2</v>
          </cell>
          <cell r="BT83" t="str">
            <v xml:space="preserve">                                                                                                                                                                                                                                                               </v>
          </cell>
          <cell r="BU83" t="str">
            <v>2</v>
          </cell>
          <cell r="BV83" t="str">
            <v xml:space="preserve">                                                                                                                                                                                                                                                               </v>
          </cell>
          <cell r="BX83" t="str">
            <v xml:space="preserve">                                                                                                                                                                                                                                                               </v>
          </cell>
          <cell r="BZ83" t="str">
            <v xml:space="preserve">                                                                                                                                                                                                                                                               </v>
          </cell>
          <cell r="CB83" t="str">
            <v>長野工場にて98年下期予算編成作業に参加することで,製造損益の考え方を学びたい。</v>
          </cell>
          <cell r="CC83" t="str">
            <v>3</v>
          </cell>
          <cell r="CD83" t="str">
            <v>前の職場では文章を作る業務が多かった為,EXCELは基本的な使い方しか知らない。ついては,EXCELの知識を決算/予算業務の中で深めたい。</v>
          </cell>
          <cell r="CE83" t="str">
            <v>3</v>
          </cell>
          <cell r="CH83" t="str">
            <v>4</v>
          </cell>
          <cell r="CK83" t="str">
            <v xml:space="preserve">4月21日～6月20日財務部での評価C6月21日～9月20日(内.一カ月間半長野工場にて研修)情報での評価B総合評価Ｃ                                                                                                                                                                                                    </v>
          </cell>
          <cell r="CL83" t="str">
            <v>Ｃ　</v>
          </cell>
          <cell r="CN83" t="str">
            <v>Ｃ　</v>
          </cell>
          <cell r="CO83" t="str">
            <v>Ｃ　</v>
          </cell>
          <cell r="CP83" t="str">
            <v>C</v>
          </cell>
          <cell r="CQ83">
            <v>2</v>
          </cell>
          <cell r="CR83">
            <v>12</v>
          </cell>
          <cell r="CS83">
            <v>10</v>
          </cell>
        </row>
        <row r="84">
          <cell r="A84">
            <v>850194</v>
          </cell>
          <cell r="B84" t="str">
            <v>百村　健　　　　　　</v>
          </cell>
          <cell r="C84">
            <v>600</v>
          </cell>
          <cell r="D84">
            <v>650</v>
          </cell>
          <cell r="E84" t="str">
            <v>情報事推本部　　　　</v>
          </cell>
          <cell r="F84">
            <v>2572</v>
          </cell>
          <cell r="G84">
            <v>6500721000</v>
          </cell>
          <cell r="H84" t="str">
            <v>熊谷）総務部　　　　</v>
          </cell>
          <cell r="I84">
            <v>31</v>
          </cell>
          <cell r="J84" t="str">
            <v>主事補　　　　　</v>
          </cell>
          <cell r="K84" t="str">
            <v>有</v>
          </cell>
          <cell r="L84">
            <v>1998</v>
          </cell>
          <cell r="M84">
            <v>1</v>
          </cell>
          <cell r="N84">
            <v>1</v>
          </cell>
          <cell r="O84">
            <v>3</v>
          </cell>
          <cell r="P84">
            <v>0</v>
          </cell>
          <cell r="Q84" t="str">
            <v>　　　　　　　　　　</v>
          </cell>
          <cell r="R84" t="str">
            <v>　　　　　　　　　　</v>
          </cell>
          <cell r="S84">
            <v>0</v>
          </cell>
          <cell r="T84" t="str">
            <v>　　　　　　　　　　</v>
          </cell>
          <cell r="U84" t="str">
            <v>　　　　　　　　　　</v>
          </cell>
          <cell r="V84">
            <v>50</v>
          </cell>
          <cell r="W84" t="str">
            <v xml:space="preserve">決算月末締め対応                                                                                                                                                                                                                                                       </v>
          </cell>
          <cell r="X84" t="str">
            <v>4</v>
          </cell>
          <cell r="Y84" t="str">
            <v xml:space="preserve">                                                                                                                                                                                                                                                               </v>
          </cell>
          <cell r="AA84">
            <v>20</v>
          </cell>
          <cell r="AB84" t="str">
            <v xml:space="preserve">経理データ公開の拡充                                                                                                                                                                                                                                                     </v>
          </cell>
          <cell r="AC84" t="str">
            <v>3</v>
          </cell>
          <cell r="AD84" t="str">
            <v xml:space="preserve">                                                                                                                                                                                                                                                               </v>
          </cell>
          <cell r="AF84">
            <v>20</v>
          </cell>
          <cell r="AG84" t="str">
            <v xml:space="preserve">インフラ整備経理部門サーバ（全社対応）の更新                                                                                                                                                                                                                                         </v>
          </cell>
          <cell r="AH84" t="str">
            <v>3</v>
          </cell>
          <cell r="AI84" t="str">
            <v xml:space="preserve">                                                                                                                                                                                                                                                               </v>
          </cell>
          <cell r="AK84">
            <v>10</v>
          </cell>
          <cell r="AL84" t="str">
            <v xml:space="preserve">教育の推進（部内／他部門）                                                                                                                                                                                                                                                  </v>
          </cell>
          <cell r="AM84" t="str">
            <v>3</v>
          </cell>
          <cell r="AN84" t="str">
            <v xml:space="preserve">                                                                                                                                                                                                                                                               </v>
          </cell>
          <cell r="BT84" t="str">
            <v xml:space="preserve">                                                                                                                                                                                                                                                               </v>
          </cell>
          <cell r="BV84" t="str">
            <v xml:space="preserve">                                                                                                                                                                                                                                                               </v>
          </cell>
          <cell r="BX84" t="str">
            <v xml:space="preserve">                                                                                                                                                                                                                                                               </v>
          </cell>
          <cell r="BZ84" t="str">
            <v xml:space="preserve">                                                                                                                                                                                                                                                               </v>
          </cell>
          <cell r="CB84" t="str">
            <v>パソコン／サーバ知識の拡充</v>
          </cell>
          <cell r="CK84" t="str">
            <v xml:space="preserve">                                                                                                                                                                                                                                                               </v>
          </cell>
          <cell r="CL84" t="str">
            <v>　　</v>
          </cell>
          <cell r="CN84" t="str">
            <v>　　</v>
          </cell>
          <cell r="CO84" t="str">
            <v>　　</v>
          </cell>
          <cell r="CP84" t="str">
            <v>A</v>
          </cell>
          <cell r="CQ84">
            <v>2</v>
          </cell>
          <cell r="CR84">
            <v>12</v>
          </cell>
          <cell r="CS84">
            <v>10</v>
          </cell>
        </row>
        <row r="85">
          <cell r="A85">
            <v>744237</v>
          </cell>
          <cell r="B85" t="str">
            <v>木村　友一　　　　　</v>
          </cell>
          <cell r="C85">
            <v>600</v>
          </cell>
          <cell r="D85">
            <v>931</v>
          </cell>
          <cell r="E85" t="str">
            <v>ＴＴＩ　　　　　　　</v>
          </cell>
          <cell r="F85">
            <v>9294</v>
          </cell>
          <cell r="G85">
            <v>9856101000</v>
          </cell>
          <cell r="H85" t="str">
            <v>ＴＴＩ）総務部　　　</v>
          </cell>
          <cell r="I85">
            <v>31</v>
          </cell>
          <cell r="J85" t="str">
            <v>主事補　　　　　</v>
          </cell>
          <cell r="K85" t="str">
            <v>有</v>
          </cell>
          <cell r="L85">
            <v>1998</v>
          </cell>
          <cell r="M85">
            <v>1</v>
          </cell>
          <cell r="N85">
            <v>1</v>
          </cell>
          <cell r="O85">
            <v>3</v>
          </cell>
          <cell r="P85">
            <v>0</v>
          </cell>
          <cell r="Q85" t="str">
            <v>　　　　　　　　　　</v>
          </cell>
          <cell r="R85" t="str">
            <v>　　　　　　　　　　</v>
          </cell>
          <cell r="S85">
            <v>0</v>
          </cell>
          <cell r="T85" t="str">
            <v>　　　　　　　　　　</v>
          </cell>
          <cell r="U85" t="str">
            <v>　　　　　　　　　　</v>
          </cell>
          <cell r="V85">
            <v>30</v>
          </cell>
          <cell r="W85" t="str">
            <v xml:space="preserve">事業部支援強化1.事業部への内部仕切価格制度導入。前提→製品原価ﾏｽﾀｰの作成。設計費のOUTPUTﾁｬｰｼﾞ、副費率の改訂(予算より実施)2.ﾒｶ製造部製造損益管理の分離、予実管理、分析。3.品質保証部の独立採算性の明瞭化、分析、問題点提起。                                                                                                                         </v>
          </cell>
          <cell r="X85" t="str">
            <v>4</v>
          </cell>
          <cell r="Y85" t="str">
            <v xml:space="preserve">                                                                                                                                                                                                                                                               </v>
          </cell>
          <cell r="AA85">
            <v>25</v>
          </cell>
          <cell r="AB85" t="str">
            <v xml:space="preserve">業務生産性の向上→月末締切変更(上期:ﾄﾗｲｱﾙ下期:実施)1.ｴﾗｰ件数削減の推進(98/6-60%98/9-90%削減目標)2.ｸﾘｰﾝﾃﾞｰﾀ作成支援ｼｽﾃﾑの構築援助3.業務日程短縮ﾄﾗｲｱﾙ                                                                                                                                                           </v>
          </cell>
          <cell r="AC85" t="str">
            <v>4</v>
          </cell>
          <cell r="AD85" t="str">
            <v xml:space="preserve">                                                                                                                                                                                                                                                               </v>
          </cell>
          <cell r="AF85">
            <v>25</v>
          </cell>
          <cell r="AG85" t="str">
            <v xml:space="preserve">資産の健全性促進及び不健全化防止抑制。１．ﾘﾃｲﾙｼｽﾃﾑの棚卸資産分析と定期的ﾌｫﾛｰ（４半期に実施）２．製造中止部品の残高抑制施策と管理３．長期仕掛品の対応及び預り製品の処置(半年以上のものの撲滅)                                                                                                                                                        </v>
          </cell>
          <cell r="AH85" t="str">
            <v>4</v>
          </cell>
          <cell r="AI85" t="str">
            <v xml:space="preserve">                                                                                                                                                                                                                                                               </v>
          </cell>
          <cell r="AK85">
            <v>20</v>
          </cell>
          <cell r="AL85" t="str">
            <v xml:space="preserve">部員のｽｷﾙｱｯﾌﾟと人材育成1.税務知識ﾚﾍﾞﾙｱｯﾌﾟ勉強会の実施(上期:5回)2.業務ﾏﾆﾕｱﾙ作成及び経理規定等の整備　（上期：11件)3.事業部等への製造損益・経理用語理解教育とｺｽﾄ意識向上教育(上期:2回)                                                                                                                                                 </v>
          </cell>
          <cell r="AM85" t="str">
            <v>4</v>
          </cell>
          <cell r="AN85" t="str">
            <v xml:space="preserve">                                                                                                                                                                                                                                                               </v>
          </cell>
          <cell r="BT85" t="str">
            <v xml:space="preserve">                                                                                                                                                                                                                                                               </v>
          </cell>
          <cell r="BV85" t="str">
            <v xml:space="preserve">                                                                                                                                                                                                                                                               </v>
          </cell>
          <cell r="BX85" t="str">
            <v xml:space="preserve">                                                                                                                                                                                                                                                               </v>
          </cell>
          <cell r="BZ85" t="str">
            <v xml:space="preserve">                                                                                                                                                                                                                                                               </v>
          </cell>
          <cell r="CB85" t="str">
            <v>業務効率化の一環としてExcelの習得を目指す。</v>
          </cell>
          <cell r="CK85" t="str">
            <v xml:space="preserve">                                                                                                                                                                                                                                                               </v>
          </cell>
          <cell r="CL85" t="str">
            <v>　　</v>
          </cell>
          <cell r="CN85" t="str">
            <v>　　</v>
          </cell>
          <cell r="CO85" t="str">
            <v>　　</v>
          </cell>
          <cell r="CP85" t="str">
            <v>A</v>
          </cell>
          <cell r="CQ85">
            <v>2</v>
          </cell>
          <cell r="CR85">
            <v>600</v>
          </cell>
          <cell r="CS85">
            <v>850</v>
          </cell>
        </row>
        <row r="86">
          <cell r="A86">
            <v>810099</v>
          </cell>
          <cell r="B86" t="str">
            <v>坂本　健夫　　　　　</v>
          </cell>
          <cell r="C86">
            <v>700</v>
          </cell>
          <cell r="D86">
            <v>700</v>
          </cell>
          <cell r="E86" t="str">
            <v>電デバ事推本　　　　</v>
          </cell>
          <cell r="F86">
            <v>1844</v>
          </cell>
          <cell r="G86">
            <v>7000240000</v>
          </cell>
          <cell r="H86" t="str">
            <v>電デバ推）経理部　　</v>
          </cell>
          <cell r="I86">
            <v>41</v>
          </cell>
          <cell r="J86" t="str">
            <v>主事　　　　　　</v>
          </cell>
          <cell r="K86" t="str">
            <v>無</v>
          </cell>
          <cell r="L86">
            <v>1998</v>
          </cell>
          <cell r="M86">
            <v>1</v>
          </cell>
          <cell r="N86">
            <v>1</v>
          </cell>
          <cell r="O86">
            <v>3</v>
          </cell>
          <cell r="P86">
            <v>746042</v>
          </cell>
          <cell r="Q86" t="str">
            <v>山崎　武　　　　　　</v>
          </cell>
          <cell r="R86" t="str">
            <v>担当課長　　　　　　</v>
          </cell>
          <cell r="S86">
            <v>740522</v>
          </cell>
          <cell r="T86" t="str">
            <v>加藤　正和　　　　　</v>
          </cell>
          <cell r="U86" t="str">
            <v>統括部長　　　　　　</v>
          </cell>
          <cell r="V86">
            <v>50</v>
          </cell>
          <cell r="W86" t="str">
            <v xml:space="preserve">関係会社の決算月末締化1)各社の準備状況も把握と問題点の抽出。2)問題点解決の為の方策検討・実施。3)試行。                                                                                                                                                                                                         </v>
          </cell>
          <cell r="X86" t="str">
            <v>5</v>
          </cell>
          <cell r="Y86" t="str">
            <v xml:space="preserve">全力投球できなかったと思いますが、現在も継続の問題でありますので、事業計画に活かせる様頑張って下さい。                                                                                                                                                                                                            </v>
          </cell>
          <cell r="Z86" t="str">
            <v>3</v>
          </cell>
          <cell r="AA86">
            <v>20</v>
          </cell>
          <cell r="AB86" t="str">
            <v xml:space="preserve">受注業務の合理化と決算説明書の改善1)理論注残不一致の解消。2)相手にｲﾒｰｼﾞが良く伝わる、判りやすい説明書の作成。                                                                                                                                                                                                    </v>
          </cell>
          <cell r="AC86" t="str">
            <v>4</v>
          </cell>
          <cell r="AD86" t="str">
            <v xml:space="preserve">価格破壊が起っている状況です。受注の段階で早くアラームが出せる様資料の工夫をお願いしします。                                                                                                                                                                                                                 </v>
          </cell>
          <cell r="AE86" t="str">
            <v>3</v>
          </cell>
          <cell r="AF86">
            <v>15</v>
          </cell>
          <cell r="AG86" t="str">
            <v xml:space="preserve">一般会計業務の月末締化対応1)個別業務毎の進捗ﾁｪｯｸ及びﾌｫﾛｰ。                                                                                                                                                                                                                             </v>
          </cell>
          <cell r="AH86" t="str">
            <v>3</v>
          </cell>
          <cell r="AI86" t="str">
            <v xml:space="preserve">下期の実施に向けて、問題点の対応を引続きお願い致します。                                                                                                                                                                                                                                   </v>
          </cell>
          <cell r="AJ86" t="str">
            <v>3</v>
          </cell>
          <cell r="AK86">
            <v>15</v>
          </cell>
          <cell r="AL86" t="str">
            <v xml:space="preserve">連結決算の日程短縮1)月末締化と併せて、関係会社決算ｽｹｼﾞｭｰﾙの策定を行い、連結ﾍﾞｰｽでの決算説明書の作成に向けたﾃﾞｰﾀ収集体制を整える。                                                                                                                                                                                      </v>
          </cell>
          <cell r="AM86" t="str">
            <v>4</v>
          </cell>
          <cell r="AN86" t="str">
            <v xml:space="preserve">日程短縮は、経理ぶ全体の目標であります。関係会社へ強調した指導をお願いします。                                                                                                                                                                                                                        </v>
          </cell>
          <cell r="AO86" t="str">
            <v>3</v>
          </cell>
          <cell r="BT86" t="str">
            <v xml:space="preserve">良い経験をしたと思います。今回の経験を是非マニュアル化して、部下の教育にしようして下さい。                                                                                                                                                                                                                  </v>
          </cell>
          <cell r="BU86" t="str">
            <v>5</v>
          </cell>
          <cell r="BV86" t="str">
            <v xml:space="preserve">良い経験をしたと思います。今回の経験を是非マニュアル化して、部下の教育にしようして下さい。                                                                                                                                                                                                                  </v>
          </cell>
          <cell r="BW86" t="str">
            <v>5</v>
          </cell>
          <cell r="BX86" t="str">
            <v xml:space="preserve">良い経験をしたと思います。今回の経験を是非マニュアル化して、部下の教育にしようして下さい。                                                                                                                                                                                                                  </v>
          </cell>
          <cell r="BY86" t="str">
            <v>5</v>
          </cell>
          <cell r="BZ86" t="str">
            <v xml:space="preserve">                                                                                                                                                                                                                                                               </v>
          </cell>
          <cell r="CB86" t="str">
            <v>業務合理化の為に、ﾊﾟｿｺﾝ知識の向上を図る。</v>
          </cell>
          <cell r="CC86" t="str">
            <v>3</v>
          </cell>
          <cell r="CH86" t="str">
            <v>5</v>
          </cell>
          <cell r="CI86" t="str">
            <v>4</v>
          </cell>
          <cell r="CJ86" t="str">
            <v>5</v>
          </cell>
          <cell r="CK86" t="str">
            <v xml:space="preserve">今期は，ＳＦＥＴで始まりＳＦＥＴで終わったようにおもいますが、その中でも、他部門と良く連携して倒産回避、和議取り付け、会社更正と行ってくれたと思います。下期も積極的な活動を期待します。ご苦労様でした。                                                                                                                                                           </v>
          </cell>
          <cell r="CL86" t="str">
            <v>Ａ　</v>
          </cell>
          <cell r="CM86" t="str">
            <v>ＳＦＥＴの処理大変ご苦労様でした。現在も未だ油断できないと思います。引続貴協力して頑張って下さい。お疲れ様でした。</v>
          </cell>
          <cell r="CN86" t="str">
            <v>Ａ　</v>
          </cell>
          <cell r="CO86" t="str">
            <v>Ａ　</v>
          </cell>
          <cell r="CP86" t="str">
            <v>B</v>
          </cell>
          <cell r="CQ86">
            <v>2</v>
          </cell>
          <cell r="CR86">
            <v>12</v>
          </cell>
          <cell r="CS86">
            <v>10</v>
          </cell>
        </row>
        <row r="87">
          <cell r="A87">
            <v>812815</v>
          </cell>
          <cell r="B87" t="str">
            <v>桜井　裕明　　　　　</v>
          </cell>
          <cell r="C87">
            <v>700</v>
          </cell>
          <cell r="D87">
            <v>700</v>
          </cell>
          <cell r="E87" t="str">
            <v>電デバ事推本　　　　</v>
          </cell>
          <cell r="F87">
            <v>1844</v>
          </cell>
          <cell r="G87">
            <v>7000240000</v>
          </cell>
          <cell r="H87" t="str">
            <v>電デバ推）経理部　　</v>
          </cell>
          <cell r="I87">
            <v>31</v>
          </cell>
          <cell r="J87" t="str">
            <v>主事補　　　　　</v>
          </cell>
          <cell r="K87" t="str">
            <v>無</v>
          </cell>
          <cell r="L87">
            <v>1998</v>
          </cell>
          <cell r="M87">
            <v>1</v>
          </cell>
          <cell r="N87">
            <v>1</v>
          </cell>
          <cell r="O87">
            <v>3</v>
          </cell>
          <cell r="P87">
            <v>746042</v>
          </cell>
          <cell r="Q87" t="str">
            <v>山崎　武　　　　　　</v>
          </cell>
          <cell r="R87" t="str">
            <v>担当課長　　　　　　</v>
          </cell>
          <cell r="S87">
            <v>740522</v>
          </cell>
          <cell r="T87" t="str">
            <v>加藤　正和　　　　　</v>
          </cell>
          <cell r="U87" t="str">
            <v>統括部長　　　　　　</v>
          </cell>
          <cell r="V87">
            <v>50</v>
          </cell>
          <cell r="W87" t="str">
            <v xml:space="preserve">決算月末締日対応(電子デバイス部門)98年下期からの決算締日変更に伴い、電子デバイス部門の対応の推進及び取り纏め目標:97年下期比決算日程の2日短縮                                                                                                                                                                                     </v>
          </cell>
          <cell r="X87" t="str">
            <v>5</v>
          </cell>
          <cell r="Y87" t="str">
            <v xml:space="preserve">活動内容について十分成果が出たと思います。下期の実施に当たって関連部署へのサポートをお願い致します。                                                                                                                                                                                                             </v>
          </cell>
          <cell r="Z87" t="str">
            <v>5</v>
          </cell>
          <cell r="AA87">
            <v>30</v>
          </cell>
          <cell r="AB87" t="str">
            <v xml:space="preserve">損益分析・損益試算等による事業部損益改善への積極的なｱﾌﾟﾛｰﾁ決算・予算に於いて                                                                                                                                                                                                                      </v>
          </cell>
          <cell r="AC87" t="str">
            <v>5</v>
          </cell>
          <cell r="AD87" t="str">
            <v xml:space="preserve">事業そのものが問題視されている機種です。損益責任者へ提言できる資料作りをお願いします。分析の方法については、文献等を参考にして下さい。                                                                                                                                                                                            </v>
          </cell>
          <cell r="AE87" t="str">
            <v>4</v>
          </cell>
          <cell r="AF87">
            <v>20</v>
          </cell>
          <cell r="AG87" t="str">
            <v xml:space="preserve">ﾃｸﾉﾛｼﾞ別損益・事業部別損益・商品製造事業本部別損益等新しい区分での分析が行えるようデータベースの構築・制度・処理の見直し改造等を行い、事業部の要求に対応した損益が提示出来るように対応する。                                                                                                                                                        </v>
          </cell>
          <cell r="AH87" t="str">
            <v>5</v>
          </cell>
          <cell r="AI87" t="str">
            <v xml:space="preserve">中々まとまらない損益体系ですが、柔軟な対応が求められていますので、それにむけた情報整理及び収集に努めて下さい。                                                                                                                                                                                                        </v>
          </cell>
          <cell r="AJ87" t="str">
            <v>3</v>
          </cell>
          <cell r="BT87" t="str">
            <v xml:space="preserve">サポート適名活動しか出来なくて、残念と思いますが過去の経験を活かして後輩が出来た事を、評価してやって下さい。                                                                                                                                                                                                         </v>
          </cell>
          <cell r="BU87" t="str">
            <v>3</v>
          </cell>
          <cell r="BV87" t="str">
            <v xml:space="preserve">新業務としてＬＣＤを担当して頂きました。３ヶ月しか経過していませんが、事業分析を行って効果ある改善提案を行って下さい。                                                                                                                                                                                                    </v>
          </cell>
          <cell r="BW87" t="str">
            <v>3</v>
          </cell>
          <cell r="BX87" t="str">
            <v xml:space="preserve">                                                                                                                                                                                                                                                               </v>
          </cell>
          <cell r="BZ87" t="str">
            <v xml:space="preserve">                                                                                                                                                                                                                                                               </v>
          </cell>
          <cell r="CB87" t="str">
            <v>法人税税等税務知識の向上</v>
          </cell>
          <cell r="CC87" t="str">
            <v>2</v>
          </cell>
          <cell r="CD87" t="str">
            <v>ﾌﾟﾚｾﾞﾝﾃｰｼｮﾝ能力・語学力の向上</v>
          </cell>
          <cell r="CE87" t="str">
            <v>2</v>
          </cell>
          <cell r="CH87" t="str">
            <v>5</v>
          </cell>
          <cell r="CI87" t="str">
            <v>3</v>
          </cell>
          <cell r="CJ87" t="str">
            <v>4</v>
          </cell>
          <cell r="CK87" t="str">
            <v xml:space="preserve">全体を通してみると、経理部門内での中心的存在のように思います。各工場経理及び関連部門の調整約として今後の活躍を期待します。ご苦労様でした。                                                                                                                                                                                          </v>
          </cell>
          <cell r="CL87" t="str">
            <v>Ａ　</v>
          </cell>
          <cell r="CM87" t="str">
            <v>部内の教育で、なるべき相手が結論を出せる様教育／指導して下さい。ご苦労様でした。</v>
          </cell>
          <cell r="CN87" t="str">
            <v>Ａ　</v>
          </cell>
          <cell r="CO87" t="str">
            <v>Ａ　</v>
          </cell>
          <cell r="CP87" t="str">
            <v>A</v>
          </cell>
          <cell r="CQ87">
            <v>2</v>
          </cell>
          <cell r="CR87">
            <v>12</v>
          </cell>
          <cell r="CS87">
            <v>10</v>
          </cell>
        </row>
        <row r="88">
          <cell r="A88">
            <v>860068</v>
          </cell>
          <cell r="B88" t="str">
            <v>河村　知行　　　　　</v>
          </cell>
          <cell r="C88">
            <v>700</v>
          </cell>
          <cell r="D88">
            <v>700</v>
          </cell>
          <cell r="E88" t="str">
            <v>電デバ事推本　　　　</v>
          </cell>
          <cell r="F88">
            <v>1844</v>
          </cell>
          <cell r="G88">
            <v>7000240000</v>
          </cell>
          <cell r="H88" t="str">
            <v>電デバ推）経理部　　</v>
          </cell>
          <cell r="I88">
            <v>31</v>
          </cell>
          <cell r="J88" t="str">
            <v>主事補　　　　　</v>
          </cell>
          <cell r="K88" t="str">
            <v>無</v>
          </cell>
          <cell r="L88">
            <v>1998</v>
          </cell>
          <cell r="M88">
            <v>1</v>
          </cell>
          <cell r="N88">
            <v>1</v>
          </cell>
          <cell r="O88">
            <v>3</v>
          </cell>
          <cell r="P88">
            <v>746042</v>
          </cell>
          <cell r="Q88" t="str">
            <v>山崎　武　　　　　　</v>
          </cell>
          <cell r="R88" t="str">
            <v>担当課長　　　　　　</v>
          </cell>
          <cell r="S88">
            <v>740522</v>
          </cell>
          <cell r="T88" t="str">
            <v>加藤　正和　　　　　</v>
          </cell>
          <cell r="U88" t="str">
            <v>統括部長　　　　　　</v>
          </cell>
          <cell r="V88">
            <v>30</v>
          </cell>
          <cell r="W88" t="str">
            <v xml:space="preserve">予算、予測業務の効率化および精度向上・現状業務内容の分析調査・情報収集方法の検討、関連部門との調整・作成方法の改善とタイムリーな情報提供                                                                                                                                                                                           </v>
          </cell>
          <cell r="X88" t="str">
            <v>5</v>
          </cell>
          <cell r="Y88" t="str">
            <v xml:space="preserve">半導体の市場変化を的確にてらまえて、情報収集に努めて欲しい。今期は、１回もクリーンヒットは出ませんでしたが、来期から情報整備から始めて、精度ある予測を期待します。                                                                                                                                                                              </v>
          </cell>
          <cell r="Z88" t="str">
            <v>4</v>
          </cell>
          <cell r="AA88">
            <v>25</v>
          </cell>
          <cell r="AB88" t="str">
            <v xml:space="preserve">電子デバイスグループ会社間の移転価格問題検討・過去、現在のグループ間取引および価格基準の分析・詳細事象（Ｔ／Ｐ、ライセンス料率等）の検討・関連法律および事例集の調査と関連部門との調整                                                                                                                                                              </v>
          </cell>
          <cell r="AC88" t="str">
            <v>4</v>
          </cell>
          <cell r="AD88" t="str">
            <v xml:space="preserve">下期中に移転価格問題について解決しなければなりません。今後の税制も国際化してきますので、もてる力を十分発揮して下さい。                                                                                                                                                                                                    </v>
          </cell>
          <cell r="AE88" t="str">
            <v>3</v>
          </cell>
          <cell r="AF88">
            <v>25</v>
          </cell>
          <cell r="AG88" t="str">
            <v xml:space="preserve">ＥＣアンチダンピング／データコレクション関連対応・質問状への対応、回答の作成業務サポート・監査対応、その他必要関連事項                                                                                                                                                                                                    </v>
          </cell>
          <cell r="AH88" t="str">
            <v>4</v>
          </cell>
          <cell r="AI88" t="str">
            <v xml:space="preserve">ＥＣ及びＵＳＡでにわかに、ダンピング騒動が起きています。早急な対応が出来る様情報収集並びに過去の経歴を習得して下さい。                                                                                                                                                                                                    </v>
          </cell>
          <cell r="AJ88" t="str">
            <v>3</v>
          </cell>
          <cell r="AK88">
            <v>20</v>
          </cell>
          <cell r="AL88" t="str">
            <v xml:space="preserve">ＤＲＡＭビジネスの将来性、方向性に関する試算およびアドバイス。・特に短手番の納期が予想されるため、迅速性に留意。                                                                                                                                                                                                       </v>
          </cell>
          <cell r="AM88" t="str">
            <v>4</v>
          </cell>
          <cell r="AN88" t="str">
            <v xml:space="preserve">ＤＲＡＭの大きな転換期に遭遇して、資料の作成ご苦労様でした。今後の展開も十分注意し下さい。                                                                                                                                                                                                                  </v>
          </cell>
          <cell r="AO88" t="str">
            <v>5</v>
          </cell>
          <cell r="BT88" t="str">
            <v xml:space="preserve">富士通の転機の時期に、色々資料の要求が本社から来て、大変でしたが良くカバーしてくれました。                                                                                                                                                                                                                  </v>
          </cell>
          <cell r="BU88" t="str">
            <v>5</v>
          </cell>
          <cell r="BV88" t="str">
            <v xml:space="preserve">初めての経験だと思います。もう少し踏み込んだ姿勢で、取組んで欲しかったと思います。こういう機会は、２度こないことを望みたいですね。                                                                                                                                                                                              </v>
          </cell>
          <cell r="BW88" t="str">
            <v>4</v>
          </cell>
          <cell r="BX88" t="str">
            <v xml:space="preserve">                                                                                                                                                                                                                                                               </v>
          </cell>
          <cell r="BZ88" t="str">
            <v xml:space="preserve">                                                                                                                                                                                                                                                               </v>
          </cell>
          <cell r="CB88" t="str">
            <v>経理システムの内容把握と合理的な活用。５年間の海外駐在の間、経理システムが大きく変わった点も多く、内容把握と理解を深め、合理的に活用したい。</v>
          </cell>
          <cell r="CC88" t="str">
            <v>3</v>
          </cell>
          <cell r="CD88" t="str">
            <v>英語力の開発、改善。特にヒアリングと会話能力向上が目標。</v>
          </cell>
          <cell r="CE88" t="str">
            <v>4</v>
          </cell>
          <cell r="CH88" t="str">
            <v>4</v>
          </cell>
          <cell r="CI88" t="str">
            <v>4</v>
          </cell>
          <cell r="CJ88" t="str">
            <v>4</v>
          </cell>
          <cell r="CK88" t="str">
            <v xml:space="preserve">帰国して中々なじめなかった業務からスタートしたと思います。電子デバイスの本部経理部ですので、もう少し積極性を持って、業務遂行をお願いします。下期も決算末締め及び事業計画と新しい事が、目白押しです。何にでもチャレンジ精神で、業務遂行をお願いします。ご苦労様でした。                                                                                                                            </v>
          </cell>
          <cell r="CL88" t="str">
            <v>Ａ　</v>
          </cell>
          <cell r="CM88" t="str">
            <v>下期は事業計画がありますので、現状分析と将来事業の分析を行い、各部門に損益改善提案を行って下さい。期待しています。</v>
          </cell>
          <cell r="CN88" t="str">
            <v>Ａ　</v>
          </cell>
          <cell r="CO88" t="str">
            <v>Ａ　</v>
          </cell>
          <cell r="CP88" t="str">
            <v>B</v>
          </cell>
          <cell r="CQ88">
            <v>2</v>
          </cell>
          <cell r="CR88">
            <v>12</v>
          </cell>
          <cell r="CS88">
            <v>10</v>
          </cell>
        </row>
        <row r="89">
          <cell r="A89">
            <v>850018</v>
          </cell>
          <cell r="B89" t="str">
            <v>安藤　慎一　　　　　</v>
          </cell>
          <cell r="C89">
            <v>700</v>
          </cell>
          <cell r="D89">
            <v>710</v>
          </cell>
          <cell r="E89" t="str">
            <v>ＬＳＩ商品本　　　　</v>
          </cell>
          <cell r="F89">
            <v>3167</v>
          </cell>
          <cell r="G89">
            <v>7100702030</v>
          </cell>
          <cell r="H89" t="str">
            <v>三重・総務）経　理　</v>
          </cell>
          <cell r="I89">
            <v>31</v>
          </cell>
          <cell r="J89" t="str">
            <v>主事補　　　　　</v>
          </cell>
          <cell r="K89" t="str">
            <v>有</v>
          </cell>
          <cell r="L89">
            <v>1998</v>
          </cell>
          <cell r="M89">
            <v>1</v>
          </cell>
          <cell r="N89">
            <v>1</v>
          </cell>
          <cell r="O89">
            <v>3</v>
          </cell>
          <cell r="P89">
            <v>671055</v>
          </cell>
          <cell r="Q89" t="str">
            <v>堀池　三雪　　　　　</v>
          </cell>
          <cell r="R89" t="str">
            <v>課長　　　　　　　　</v>
          </cell>
          <cell r="S89">
            <v>740559</v>
          </cell>
          <cell r="T89" t="str">
            <v>戸田　勝　　　　　　</v>
          </cell>
          <cell r="U89" t="str">
            <v>部長　　　　　　　　</v>
          </cell>
          <cell r="V89">
            <v>35</v>
          </cell>
          <cell r="W89" t="str">
            <v xml:space="preserve">各種コストダウン活動のサポート資料提供　　　　　（「原価管理」から「原価企画」へ原価班の業務シフト）                                                                                                                                                                                                             </v>
          </cell>
          <cell r="X89" t="str">
            <v>4</v>
          </cell>
          <cell r="Y89" t="str">
            <v xml:space="preserve">損益環境の厳しいなかでの各部門の損益対策に呼応し、活動の指標としての具体的な目標値及び目標ロットコスト等の提供を積極的行い、各部門の活動に大いに貢献した。                                                                                                                                                                                  </v>
          </cell>
          <cell r="Z89" t="str">
            <v>4</v>
          </cell>
          <cell r="AA89">
            <v>35</v>
          </cell>
          <cell r="AB89" t="str">
            <v xml:space="preserve">月末締めへの対応（決算日程短縮の為のシステム対応及び制度改善）                                                                                                                                                                                                                                </v>
          </cell>
          <cell r="AC89" t="str">
            <v>3</v>
          </cell>
          <cell r="AD89" t="str">
            <v xml:space="preserve">全社統一テーマ「決算月末締め」に対応し、原価計算担当として各部門と検討を行い、後工程（関係会社等）への影響も考慮した単価設定スケジュール等を制度化。加えて経理部門内でも新しいチップ単価基準（従来の多量工場基準→早期決定基準）を設けた。                                                                                                                                          </v>
          </cell>
          <cell r="AE89" t="str">
            <v>4</v>
          </cell>
          <cell r="AF89">
            <v>30</v>
          </cell>
          <cell r="AG89" t="str">
            <v xml:space="preserve">Ｓ社協業のコスト計算対応と経理業務のマニュアル作成                                                                                                                                                                                                                                      </v>
          </cell>
          <cell r="AH89" t="str">
            <v>4</v>
          </cell>
          <cell r="AI89" t="str">
            <v xml:space="preserve">Ｓ社との協業に伴う原価計算方式の選択・手法（個別原価計算方式とその製番体系）を遅滞無く定めた。またこの方法で９８年上期中の協業について計算を実行し、概ね目標とおりの成果をあげた。                                                                                                                                                                      </v>
          </cell>
          <cell r="AJ89" t="str">
            <v>4</v>
          </cell>
          <cell r="BT89" t="str">
            <v xml:space="preserve">前工場長から経理への命題であった「開発効率の指標づくり」に基づき開発状況を、四半期毎に提供開始した。                                                                                                                                                                                                             </v>
          </cell>
          <cell r="BU89" t="str">
            <v>3</v>
          </cell>
          <cell r="BV89" t="str">
            <v xml:space="preserve">                                                                                                                                                                                                                                                               </v>
          </cell>
          <cell r="BX89" t="str">
            <v xml:space="preserve">                                                                                                                                                                                                                                                               </v>
          </cell>
          <cell r="BZ89" t="str">
            <v xml:space="preserve">                                                                                                                                                                                                                                                               </v>
          </cell>
          <cell r="CB89" t="str">
            <v>コストマネジメント関係の書籍を読み、新たな管理指標あるいは評価設定方法作成の為の知識取得に努める（案：ＡＢＣ、経済性工学等）。</v>
          </cell>
          <cell r="CC89" t="str">
            <v>3</v>
          </cell>
          <cell r="CD89" t="str">
            <v>簿記検定（とりあえず3級）の受験</v>
          </cell>
          <cell r="CE89" t="str">
            <v>3</v>
          </cell>
          <cell r="CH89" t="str">
            <v>3</v>
          </cell>
          <cell r="CI89" t="str">
            <v>3</v>
          </cell>
          <cell r="CJ89" t="str">
            <v>3</v>
          </cell>
          <cell r="CK89" t="str">
            <v xml:space="preserve">常に業務効率化を進めており、決算以外の提言型経理を目指して、各種資料提供を積極的に行い、各部門への貢献は当初の目標を達成できた。損益の厳しい状況のなかでの予算編成の長期化や協業における制度制定など時間を大幅に取られる面も多々あったが、総じては満足のいく結果であった。                                                                                                                          </v>
          </cell>
          <cell r="CL89" t="str">
            <v>Ａ　</v>
          </cell>
          <cell r="CM89" t="str">
            <v>各部門へのサポート資料提供による貢献度大である。</v>
          </cell>
          <cell r="CN89" t="str">
            <v>Ａ　</v>
          </cell>
          <cell r="CO89" t="str">
            <v>Ａ　</v>
          </cell>
          <cell r="CP89" t="str">
            <v>A</v>
          </cell>
          <cell r="CQ89">
            <v>2</v>
          </cell>
          <cell r="CR89">
            <v>12</v>
          </cell>
          <cell r="CS89">
            <v>10</v>
          </cell>
        </row>
        <row r="90">
          <cell r="A90">
            <v>823341</v>
          </cell>
          <cell r="B90" t="str">
            <v>多城　偉雄　　　　　</v>
          </cell>
          <cell r="C90">
            <v>700</v>
          </cell>
          <cell r="D90">
            <v>710</v>
          </cell>
          <cell r="E90" t="str">
            <v>ＬＳＩ商品本　　　　</v>
          </cell>
          <cell r="F90">
            <v>812</v>
          </cell>
          <cell r="G90">
            <v>7100851430</v>
          </cell>
          <cell r="H90" t="str">
            <v>須坂・総務）経　理　</v>
          </cell>
          <cell r="I90">
            <v>31</v>
          </cell>
          <cell r="J90" t="str">
            <v>主事補　　　　　</v>
          </cell>
          <cell r="K90" t="str">
            <v>無</v>
          </cell>
          <cell r="L90">
            <v>1998</v>
          </cell>
          <cell r="M90">
            <v>1</v>
          </cell>
          <cell r="N90">
            <v>1</v>
          </cell>
          <cell r="O90">
            <v>3</v>
          </cell>
          <cell r="P90">
            <v>681541</v>
          </cell>
          <cell r="Q90" t="str">
            <v>坂田　敏郎　　　　　</v>
          </cell>
          <cell r="R90" t="str">
            <v>（出向中）　　　　　</v>
          </cell>
          <cell r="S90">
            <v>740519</v>
          </cell>
          <cell r="T90" t="str">
            <v>加治　正喜　　　　　</v>
          </cell>
          <cell r="U90" t="str">
            <v>（出向中）　　　　　</v>
          </cell>
          <cell r="V90">
            <v>40</v>
          </cell>
          <cell r="W90" t="str">
            <v xml:space="preserve">損益改善を目指し､経理決算報告資料の充実･予測損益の精度向上を推進する｡又､不採算品種の再建(又はリストラ)を検討し､最善の損益維持に努める｡                                                                                                                                                                                        </v>
          </cell>
          <cell r="X90" t="str">
            <v>5</v>
          </cell>
          <cell r="Y90" t="str">
            <v xml:space="preserve">大幅な生産減少により損益は予算達成ならずも、前期に引き続き利益計上を維持できた。経理面からのサポートが効果大であった。                                                                                                                                                                                                    </v>
          </cell>
          <cell r="Z90" t="str">
            <v>4</v>
          </cell>
          <cell r="AA90">
            <v>30</v>
          </cell>
          <cell r="AB90" t="str">
            <v xml:space="preserve">原価計算の月末締め対応ＭＣＭ新工程管理システムの立ち上げ。ＳＡＷ新ＣＯＳＴ設定システム・新工程管理システムの立ち上げ。                                                                                                                                                                                                    </v>
          </cell>
          <cell r="AC90" t="str">
            <v>4</v>
          </cell>
          <cell r="AD90" t="str">
            <v xml:space="preserve">略、予定通り目標を達成し、原価計算サイドでの決算月末締め対応が可能となった。                                                                                                                                                                                                                         </v>
          </cell>
          <cell r="AE90" t="str">
            <v>4</v>
          </cell>
          <cell r="AF90">
            <v>20</v>
          </cell>
          <cell r="AG90" t="str">
            <v xml:space="preserve">一般会計決算業務月末締めの対応。総務・勤労・その他工場内部門及び関係会社を含め、決算関連業務を月末締めに対応すべく、調整・整備・意識改革を推進実行する。                                                                                                                                                                                   </v>
          </cell>
          <cell r="AH90" t="str">
            <v>4</v>
          </cell>
          <cell r="AI90" t="str">
            <v xml:space="preserve">上記の通り。１０月１日より月末締め体制で推進中。                                                                                                                                                                                                                                       </v>
          </cell>
          <cell r="AJ90" t="str">
            <v>4</v>
          </cell>
          <cell r="AK90">
            <v>10</v>
          </cell>
          <cell r="AL90" t="str">
            <v xml:space="preserve">棚卸資産圧縮有償社給部材を含めた保有日数・回転率等の管理強化を図り、棚卸資産圧縮→資金効率の向上を推進する。                                                                                                                                                                                                         </v>
          </cell>
          <cell r="AM90" t="str">
            <v>3</v>
          </cell>
          <cell r="AN90" t="str">
            <v xml:space="preserve">経理面からの積極的サポートにも関わらず、外部要因大で目標はクリアー出来ず。棚卸資産圧縮は10月１日設立の新会社の大きな課題である。                                                                                                                                                                                              </v>
          </cell>
          <cell r="AO90" t="str">
            <v>3</v>
          </cell>
          <cell r="BT90" t="str">
            <v xml:space="preserve">新会社については、６月４日新聞リリース・１０月１日設立で短期間の対応を余儀なくされたが、十分な経理対応を図り予定通り新会社がスタートしている。                                                                                                                                                                                        </v>
          </cell>
          <cell r="BU90" t="str">
            <v>5</v>
          </cell>
          <cell r="BV90" t="str">
            <v xml:space="preserve">全く異なるカルチャー（富士通東和エレクトロン株）との融合で苦心したが、スケジュール通り予算編成を完了した。                                                                                                                                                                                                          </v>
          </cell>
          <cell r="BW90" t="str">
            <v>5</v>
          </cell>
          <cell r="BX90" t="str">
            <v xml:space="preserve">                                                                                                                                                                                                                                                               </v>
          </cell>
          <cell r="BZ90" t="str">
            <v xml:space="preserve">                                                                                                                                                                                                                                                               </v>
          </cell>
          <cell r="CB90" t="str">
            <v>当工場の製品が属するコンシューマ市場の動向を常に把握し、損益改善に役立てる。</v>
          </cell>
          <cell r="CC90" t="str">
            <v>4</v>
          </cell>
          <cell r="CD90" t="str">
            <v>日々変化するＯＡ環境に迅速に対応すべく、最新の情報入手に心がける。</v>
          </cell>
          <cell r="CE90" t="str">
            <v>4</v>
          </cell>
          <cell r="CH90" t="str">
            <v>4</v>
          </cell>
          <cell r="CI90" t="str">
            <v>4</v>
          </cell>
          <cell r="CJ90" t="str">
            <v>4</v>
          </cell>
          <cell r="CK90" t="str">
            <v xml:space="preserve">大幅な減産により予算達成はできなかったが、二期連続の利益計上は経理からのサポートも大といえる。又、１０月土からの決算月末締め対応・新会社設立という大きな変革に経理面から万全な体制で臨むことができたのは大きな成果。                                                                                                                                                     </v>
          </cell>
          <cell r="CL90" t="str">
            <v>Ａ　</v>
          </cell>
          <cell r="CM90" t="str">
            <v>情報提供お密度は高く、須坂地区での損益改善に大きく貢献した。新会社の設立や、月末締め移行等の課題にも成果を出している。</v>
          </cell>
          <cell r="CN90" t="str">
            <v>Ａ　</v>
          </cell>
          <cell r="CO90" t="str">
            <v>Ａ　</v>
          </cell>
          <cell r="CP90" t="str">
            <v>A</v>
          </cell>
          <cell r="CQ90">
            <v>2</v>
          </cell>
          <cell r="CR90">
            <v>12</v>
          </cell>
          <cell r="CS90">
            <v>10</v>
          </cell>
        </row>
        <row r="91">
          <cell r="A91">
            <v>823303</v>
          </cell>
          <cell r="B91" t="str">
            <v>斉藤　隆一　　　　　</v>
          </cell>
          <cell r="C91">
            <v>700</v>
          </cell>
          <cell r="D91">
            <v>700</v>
          </cell>
          <cell r="E91" t="str">
            <v>電デバ事推本　　　　</v>
          </cell>
          <cell r="F91">
            <v>1844</v>
          </cell>
          <cell r="G91">
            <v>7000240000</v>
          </cell>
          <cell r="H91" t="str">
            <v>電デバ推）経理部　　</v>
          </cell>
          <cell r="I91">
            <v>31</v>
          </cell>
          <cell r="J91" t="str">
            <v>主事補　　　　　</v>
          </cell>
          <cell r="K91" t="str">
            <v>無</v>
          </cell>
          <cell r="L91">
            <v>1998</v>
          </cell>
          <cell r="M91">
            <v>1</v>
          </cell>
          <cell r="N91">
            <v>1</v>
          </cell>
          <cell r="O91">
            <v>3</v>
          </cell>
          <cell r="P91">
            <v>746042</v>
          </cell>
          <cell r="Q91" t="str">
            <v>山崎　武　　　　　　</v>
          </cell>
          <cell r="R91" t="str">
            <v>担当課長　　　　　　</v>
          </cell>
          <cell r="S91">
            <v>740522</v>
          </cell>
          <cell r="T91" t="str">
            <v>加藤　正和　　　　　</v>
          </cell>
          <cell r="U91" t="str">
            <v>統括部長　　　　　　</v>
          </cell>
          <cell r="V91">
            <v>30</v>
          </cell>
          <cell r="W91" t="str">
            <v xml:space="preserve">新原価管理システムの機能拡充展開・棚卸集約については９７年度末をもって開発完了。９８年については「予定評価設定機能」のシステム開発を行い、新原価管理システムの完成を完成させる。                                                                                                                                                                    </v>
          </cell>
          <cell r="X91" t="str">
            <v>4</v>
          </cell>
          <cell r="Y91" t="str">
            <v xml:space="preserve">当システム開発のプロジェクトリーダーとして活躍してくれましたが、開発スケジュール管理を自分なりに管理し、予定／実績管理を十分に行って下さい。下期は、予定単価計算システム構築がスタートします。開発遅れの内容よろしくお願いします。                                                                                                                                              </v>
          </cell>
          <cell r="Z91" t="str">
            <v>5</v>
          </cell>
          <cell r="AA91">
            <v>30</v>
          </cell>
          <cell r="AB91" t="str">
            <v xml:space="preserve">品種別、テクノロジ別等原価把握の検討および原価差額分析の充実・従来の標準原価設定方法に加え、品種別、テクノロジ別等の分類での直接原価把握を行　い提供する。                                                                                                                                                                                  </v>
          </cell>
          <cell r="AC91" t="str">
            <v>4</v>
          </cell>
          <cell r="AD91" t="str">
            <v xml:space="preserve">事業の損益評価は、品種とテクノロジーをミックスした考え方で評価出来る様求められております。予定単価設定情報の見直しを行い、精度ある情報収集が出来る様に開発して下さい。                                                                                                                                                                            </v>
          </cell>
          <cell r="AE91" t="str">
            <v>4</v>
          </cell>
          <cell r="AF91">
            <v>20</v>
          </cell>
          <cell r="AG91" t="str">
            <v xml:space="preserve">実際原価システムバージョンアップによる作成効率の改善・２０００年対応によるシステム改造・ＰＣ版への移行による作業効率の改善と開発工数の削減                                                                                                                                                                                          </v>
          </cell>
          <cell r="AH91" t="str">
            <v>3</v>
          </cell>
          <cell r="AI91" t="str">
            <v xml:space="preserve">今期のテーマで、息詰まったようですが、現在、実際原価計算のシステムは２種類あります。他部門でもシステム構築を行っている様です。全体の考え方を統合して、システムを絞って下さい。                                                                                                                                                                        </v>
          </cell>
          <cell r="AJ91" t="str">
            <v>3</v>
          </cell>
          <cell r="AK91">
            <v>10</v>
          </cell>
          <cell r="AL91" t="str">
            <v xml:space="preserve">原価統計データの作成と公開情報の充実                                                                                                                                                                                                                                             </v>
          </cell>
          <cell r="AM91" t="str">
            <v>3</v>
          </cell>
          <cell r="AN91" t="str">
            <v xml:space="preserve">公開情報及び統計データの様式を早く作成し、内部検討を行って下さい。                                                                                                                                                                                                                              </v>
          </cell>
          <cell r="AO91" t="str">
            <v>4</v>
          </cell>
          <cell r="AP91">
            <v>10</v>
          </cell>
          <cell r="AQ91" t="str">
            <v xml:space="preserve">棚卸資産管理の強化および決算月末締めへの対応                                                                                                                                                                                                                                         </v>
          </cell>
          <cell r="AR91" t="str">
            <v>3</v>
          </cell>
          <cell r="AS91" t="str">
            <v xml:space="preserve">半導体の棚卸資産内容が、問題視されています。評価方法（低価法及び原価低減等）について、提案をして下さい。                                                                                                                                                                                                           </v>
          </cell>
          <cell r="AT91" t="str">
            <v>4</v>
          </cell>
          <cell r="BT91" t="str">
            <v xml:space="preserve">移転価格の国税調査は、現在も継続中です。引続き監査サポートして下さい。                                                                                                                                                                                                                            </v>
          </cell>
          <cell r="BU91" t="str">
            <v>3</v>
          </cell>
          <cell r="BV91" t="str">
            <v xml:space="preserve">                                                                                                                                                                                                                                                               </v>
          </cell>
          <cell r="BX91" t="str">
            <v xml:space="preserve">                                                                                                                                                                                                                                                               </v>
          </cell>
          <cell r="BZ91" t="str">
            <v xml:space="preserve">                                                                                                                                                                                                                                                               </v>
          </cell>
          <cell r="CB91" t="str">
            <v>語学力の向上（ＴＯＥＩＣ）目標４００点</v>
          </cell>
          <cell r="CC91" t="str">
            <v>2</v>
          </cell>
          <cell r="CD91" t="str">
            <v>パソコン認定試験合格（４級）</v>
          </cell>
          <cell r="CE91" t="str">
            <v>2</v>
          </cell>
          <cell r="CH91" t="str">
            <v>4</v>
          </cell>
          <cell r="CI91" t="str">
            <v>3</v>
          </cell>
          <cell r="CJ91" t="str">
            <v>3</v>
          </cell>
          <cell r="CK91" t="str">
            <v xml:space="preserve">今までの工場経験を活かし、川崎工場の業務改善及び電子デバイスグループの業務見直しを行って下さい。川崎での業務内容を早く理解して、下期も頑張って下さい。ご苦労様でした                                                                                                                                                                             </v>
          </cell>
          <cell r="CL91" t="str">
            <v>Ｂ　</v>
          </cell>
          <cell r="CM91" t="str">
            <v>下期は自分の持っている力を十分発揮する様、努力して下さい。川崎の業務についても早く把握する様、積極的に取組んで下さい。期待しています。</v>
          </cell>
          <cell r="CN91" t="str">
            <v>Ｂ　</v>
          </cell>
          <cell r="CO91" t="str">
            <v>Ｂ　</v>
          </cell>
          <cell r="CP91" t="str">
            <v>B</v>
          </cell>
          <cell r="CQ91">
            <v>2</v>
          </cell>
          <cell r="CR91">
            <v>12</v>
          </cell>
          <cell r="CS91">
            <v>10</v>
          </cell>
        </row>
        <row r="92">
          <cell r="A92">
            <v>834052</v>
          </cell>
          <cell r="B92" t="str">
            <v>桜田　悌　　　　　　</v>
          </cell>
          <cell r="C92">
            <v>700</v>
          </cell>
          <cell r="D92">
            <v>700</v>
          </cell>
          <cell r="E92" t="str">
            <v>電デバ事推本　　　　</v>
          </cell>
          <cell r="F92">
            <v>1844</v>
          </cell>
          <cell r="G92">
            <v>7000240000</v>
          </cell>
          <cell r="H92" t="str">
            <v>電デバ推）経理部　　</v>
          </cell>
          <cell r="I92">
            <v>31</v>
          </cell>
          <cell r="J92" t="str">
            <v>主事補　　　　　</v>
          </cell>
          <cell r="K92" t="str">
            <v>無</v>
          </cell>
          <cell r="L92">
            <v>1998</v>
          </cell>
          <cell r="M92">
            <v>1</v>
          </cell>
          <cell r="N92">
            <v>1</v>
          </cell>
          <cell r="O92">
            <v>3</v>
          </cell>
          <cell r="P92">
            <v>746042</v>
          </cell>
          <cell r="Q92" t="str">
            <v>山崎　武　　　　　　</v>
          </cell>
          <cell r="R92" t="str">
            <v>担当課長　　　　　　</v>
          </cell>
          <cell r="S92">
            <v>740522</v>
          </cell>
          <cell r="T92" t="str">
            <v>加藤　正和　　　　　</v>
          </cell>
          <cell r="U92" t="str">
            <v>統括部長　　　　　　</v>
          </cell>
          <cell r="V92">
            <v>20</v>
          </cell>
          <cell r="W92" t="str">
            <v xml:space="preserve">＜生産／売上予算関連の更なるステップアップ＞前期目標外で実施した、型格別生産高／売上高を更に充実すべく、修正後（改善修正多い）までフォロー、月別予算までブレイクダウンした管理をしたい。                                                                                                                                                            </v>
          </cell>
          <cell r="X92" t="str">
            <v>5</v>
          </cell>
          <cell r="Y92" t="str">
            <v xml:space="preserve">予算編成の改善について色々活躍して頂いていますが、データ活用が完全に行っていない様に思います。データ内容の再分析を行って、汎用性のある予算データにして下さい。                                                                                                                                                                                </v>
          </cell>
          <cell r="Z92" t="str">
            <v>4</v>
          </cell>
          <cell r="AA92">
            <v>20</v>
          </cell>
          <cell r="AB92" t="str">
            <v xml:space="preserve">＜月末締め対応サポート＞９８／下月末締め開始に伴うスムーズな実務対応（マニュアル作業の撲滅及びその準備，決算手番短縮に伴う迅速な対応）                                                                                                                                                                                            </v>
          </cell>
          <cell r="AC92" t="str">
            <v>5</v>
          </cell>
          <cell r="AD92" t="str">
            <v xml:space="preserve">川崎工場の棚卸しデータは、マニュアルになりがちです。システムの立案及び実行を下期に是非行って下さい。宜しくお願い致します。                                                                                                                                                                                                  </v>
          </cell>
          <cell r="AE92" t="str">
            <v>4</v>
          </cell>
          <cell r="AF92">
            <v>35</v>
          </cell>
          <cell r="AG92" t="str">
            <v xml:space="preserve">＜新原価計算システム関連＞今期から実運用される新原価計算システムのスムーズな運用と今後展開される関連の充実をはかる。また川崎工場の原価絡みのマニュアル作業関連をシステム化する事を検討する。（原価元帳，海外無償原価計算，その他）                                                                                                                  </v>
          </cell>
          <cell r="AH92" t="str">
            <v>4</v>
          </cell>
          <cell r="AI92" t="str">
            <v xml:space="preserve">川崎版原価計算システムの構築が急務になっています。リーダーシップを発揮して３／４期にめどを立てて下さい。                                                                                                                                                                                                           </v>
          </cell>
          <cell r="AJ92" t="str">
            <v>3</v>
          </cell>
          <cell r="AK92">
            <v>15</v>
          </cell>
          <cell r="AL92" t="str">
            <v xml:space="preserve">＜事業本部別損益作成＞・９７年度４／４期作成　・９８年度作成（年初初期設定等）・システムの見直し（手番短縮を前提条件としたシステムの見直し）将来的には新原価計算システムに繋げることを念頭においたシステム見直しを考える。                                                                                                                          </v>
          </cell>
          <cell r="AM92" t="str">
            <v>5</v>
          </cell>
          <cell r="AN92" t="str">
            <v xml:space="preserve">今後のビジネス展開は、ロジック中心になります。ロジックの再建につながる情報収集を考えて下さい。                                                                                                                                                                                                                </v>
          </cell>
          <cell r="AO92" t="str">
            <v>4</v>
          </cell>
          <cell r="AP92">
            <v>10</v>
          </cell>
          <cell r="AQ92" t="str">
            <v xml:space="preserve">＜公開情報の充実化＞インターネット（ＷＷＷ）公開情報の充実化を図る。マニュアル，原価計算関連，損益関連                                                                                                                                                                                                            </v>
          </cell>
          <cell r="AR92" t="str">
            <v>4</v>
          </cell>
          <cell r="AS92" t="str">
            <v xml:space="preserve">経理公開情報として、経理処理事例集を掲載できる様、検討して下さい。                                                                                                                                                                                                                              </v>
          </cell>
          <cell r="AT92" t="str">
            <v>3</v>
          </cell>
          <cell r="BT92" t="str">
            <v xml:space="preserve">データ連携に努めて頂きました。今後も周りの業務を見直して、データ連携を図り、業務工数削減に努めて下さい。                                                                                                                                                                                                           </v>
          </cell>
          <cell r="BU92" t="str">
            <v>4</v>
          </cell>
          <cell r="BV92" t="str">
            <v xml:space="preserve">ライセンス関連は、どんどん複雑な計算方法になってきます。情報収集並びに定期的な対象品のチェックをお願いします。                                                                                                                                                                                                        </v>
          </cell>
          <cell r="BW92" t="str">
            <v>4</v>
          </cell>
          <cell r="BX92" t="str">
            <v xml:space="preserve">                                                                                                                                                                                                                                                               </v>
          </cell>
          <cell r="BZ92" t="str">
            <v xml:space="preserve">                                                                                                                                                                                                                                                               </v>
          </cell>
          <cell r="CB92" t="str">
            <v>財務会計全般の知識習得（外部の人に大まかな説明の出来る位）</v>
          </cell>
          <cell r="CC92" t="str">
            <v>2</v>
          </cell>
          <cell r="CD92" t="str">
            <v>英会話の習熟</v>
          </cell>
          <cell r="CE92" t="str">
            <v>2</v>
          </cell>
          <cell r="CH92" t="str">
            <v>4</v>
          </cell>
          <cell r="CI92" t="str">
            <v>4</v>
          </cell>
          <cell r="CJ92" t="str">
            <v>4</v>
          </cell>
          <cell r="CK92" t="str">
            <v xml:space="preserve">経理部の環境及び雰囲気図くりで、仕事のやり易い状況にあります。自分の特技と思って、積極的に活動して下さい。今後の課題として、自分から進んで、事業の立案及び提案が出来る様、自分を磨いて下さい。ご苦労様でした。                                                                                                                                                        </v>
          </cell>
          <cell r="CL92" t="str">
            <v>Ｂ　</v>
          </cell>
          <cell r="CM92" t="str">
            <v>業務分析に力を入れて下さい。期待しています。</v>
          </cell>
          <cell r="CN92" t="str">
            <v>Ｂ　</v>
          </cell>
          <cell r="CO92" t="str">
            <v>Ｂ　</v>
          </cell>
          <cell r="CP92" t="str">
            <v>A</v>
          </cell>
          <cell r="CQ92">
            <v>2</v>
          </cell>
          <cell r="CR92">
            <v>12</v>
          </cell>
          <cell r="CS92">
            <v>10</v>
          </cell>
        </row>
        <row r="93">
          <cell r="A93">
            <v>834301</v>
          </cell>
          <cell r="B93" t="str">
            <v>大藤　利光　　　　　</v>
          </cell>
          <cell r="C93">
            <v>700</v>
          </cell>
          <cell r="D93">
            <v>700</v>
          </cell>
          <cell r="E93" t="str">
            <v>電デバ事推本　　　　</v>
          </cell>
          <cell r="F93">
            <v>1844</v>
          </cell>
          <cell r="G93">
            <v>7000240000</v>
          </cell>
          <cell r="H93" t="str">
            <v>電デバ推）経理部　　</v>
          </cell>
          <cell r="I93">
            <v>31</v>
          </cell>
          <cell r="J93" t="str">
            <v>主事補　　　　　</v>
          </cell>
          <cell r="K93" t="str">
            <v>無</v>
          </cell>
          <cell r="L93">
            <v>1998</v>
          </cell>
          <cell r="M93">
            <v>1</v>
          </cell>
          <cell r="N93">
            <v>1</v>
          </cell>
          <cell r="O93">
            <v>3</v>
          </cell>
          <cell r="P93">
            <v>746042</v>
          </cell>
          <cell r="Q93" t="str">
            <v>山崎　武　　　　　　</v>
          </cell>
          <cell r="R93" t="str">
            <v>担当課長　　　　　　</v>
          </cell>
          <cell r="S93">
            <v>740522</v>
          </cell>
          <cell r="T93" t="str">
            <v>加藤　正和　　　　　</v>
          </cell>
          <cell r="U93" t="str">
            <v>統括部長　　　　　　</v>
          </cell>
          <cell r="V93">
            <v>10</v>
          </cell>
          <cell r="W93" t="str">
            <v xml:space="preserve">固定資産管理の事務改善1.LCD/営業部門の現品管理ｼｽﾃﾑの導入支援2.三重工場への現品管理ｼｽﾃﾑの導入支援3.固定資産システムとの連携方法の確立                                                                                                                                                                                    </v>
          </cell>
          <cell r="X93" t="str">
            <v>4</v>
          </cell>
          <cell r="Y93" t="str">
            <v xml:space="preserve">全社統合したシステムに発展して下さい。                                                                                                                                                                                                                                            </v>
          </cell>
          <cell r="Z93" t="str">
            <v>4</v>
          </cell>
          <cell r="AA93">
            <v>30</v>
          </cell>
          <cell r="AB93" t="str">
            <v xml:space="preserve">研究開発費管理の強化1.開発効率の算定方法の確立とデータの整備2.研究開発管理システムのレベルアップ                                                                                                                                                                                                             </v>
          </cell>
          <cell r="AC93" t="str">
            <v>5</v>
          </cell>
          <cell r="AD93" t="str">
            <v xml:space="preserve">開発費の管理資料として内容を調整して下さい。開発費には問題が多々発生していますので、管理資料の構築をお願いします。                                                                                                                                                                                                      </v>
          </cell>
          <cell r="AE93" t="str">
            <v>4</v>
          </cell>
          <cell r="AF93">
            <v>30</v>
          </cell>
          <cell r="AG93" t="str">
            <v xml:space="preserve">経理データの公開1.統計情報の整備(機種別BS、機種別事業部経費等)2.予算関連資料の整備3.予算申請依頼書の登録                                                                                                                                                                                                      </v>
          </cell>
          <cell r="AH93" t="str">
            <v>5</v>
          </cell>
          <cell r="AI93" t="str">
            <v xml:space="preserve">各担当にも話しをしておりますが、電子デバイス経理の経理処理事例集を掲載して下さい。                                                                                                                                                                                                                      </v>
          </cell>
          <cell r="AJ93" t="str">
            <v>5</v>
          </cell>
          <cell r="AK93">
            <v>10</v>
          </cell>
          <cell r="AL93" t="str">
            <v xml:space="preserve">部門費ﾃﾞｰﾀの公開1.公開手法の検討2.部門費ﾃﾞｰﾀの公開                                                                                                                                                                                                                                </v>
          </cell>
          <cell r="AM93" t="str">
            <v>3</v>
          </cell>
          <cell r="AN93" t="str">
            <v xml:space="preserve">ご苦労様でした。                                                                                                                                                                                                                                                       </v>
          </cell>
          <cell r="AO93" t="str">
            <v>5</v>
          </cell>
          <cell r="AP93">
            <v>20</v>
          </cell>
          <cell r="AQ93" t="str">
            <v xml:space="preserve">月末締め対応1.ﾏﾆｭｱﾙ業務の洗い出し2.ﾏﾆｭｱﾙ業務のｼｽﾃﾑ化                                                                                                                                                                                                                            </v>
          </cell>
          <cell r="AR93" t="str">
            <v>3</v>
          </cell>
          <cell r="AS93" t="str">
            <v xml:space="preserve">月末締めの実施に当たり問題点が発生したら早急に対応出来る様、内部教育も行って下さい。                                                                                                                                                                                                                     </v>
          </cell>
          <cell r="AT93" t="str">
            <v>4</v>
          </cell>
          <cell r="BT93" t="str">
            <v xml:space="preserve">協業の開始に伴い色々な問題が発生しましたが、良くフォローしてくれました。                                                                                                                                                                                                                           </v>
          </cell>
          <cell r="BU93" t="str">
            <v>4</v>
          </cell>
          <cell r="BV93" t="str">
            <v xml:space="preserve">管理台帳を作成して、業務を部下に引き継ぐ様、教育して下さい。                                                                                                                                                                                                                                 </v>
          </cell>
          <cell r="BW93" t="str">
            <v>3</v>
          </cell>
          <cell r="BX93" t="str">
            <v xml:space="preserve">時間も無い状況で、最終的に間に合った状況です。お疲れ様でした。                                                                                                                                                                                                                                </v>
          </cell>
          <cell r="BY93" t="str">
            <v>4</v>
          </cell>
          <cell r="BZ93" t="str">
            <v xml:space="preserve">                                                                                                                                                                                                                                                               </v>
          </cell>
          <cell r="CB93" t="str">
            <v>英会話の継続学習</v>
          </cell>
          <cell r="CC93" t="str">
            <v>2</v>
          </cell>
          <cell r="CD93" t="str">
            <v>税務知識の習得のための社外公衆への参加</v>
          </cell>
          <cell r="CE93" t="str">
            <v>1</v>
          </cell>
          <cell r="CH93" t="str">
            <v>4</v>
          </cell>
          <cell r="CI93" t="str">
            <v>4</v>
          </cell>
          <cell r="CJ93" t="str">
            <v>4</v>
          </cell>
          <cell r="CK93" t="str">
            <v xml:space="preserve">経理業務を通じて、他社との交流があり、勉強になったと思います。今後も積極的な活動を期待しています。ご苦労様でした。                                                                                                                                                                                                      </v>
          </cell>
          <cell r="CL93" t="str">
            <v>Ｂ　</v>
          </cell>
          <cell r="CM93" t="str">
            <v>経理専門知識を活かした業務分析／フォローをお願いします。ご苦労様でした。</v>
          </cell>
          <cell r="CN93" t="str">
            <v>Ｂ　</v>
          </cell>
          <cell r="CO93" t="str">
            <v>Ｂ　</v>
          </cell>
          <cell r="CP93" t="str">
            <v>A</v>
          </cell>
          <cell r="CQ93">
            <v>2</v>
          </cell>
          <cell r="CR93">
            <v>12</v>
          </cell>
          <cell r="CS93">
            <v>10</v>
          </cell>
        </row>
        <row r="94">
          <cell r="A94">
            <v>890218</v>
          </cell>
          <cell r="B94" t="str">
            <v>笛田　陽一　　　　　</v>
          </cell>
          <cell r="C94">
            <v>700</v>
          </cell>
          <cell r="D94">
            <v>700</v>
          </cell>
          <cell r="E94" t="str">
            <v>電デバ事推本　　　　</v>
          </cell>
          <cell r="F94">
            <v>1844</v>
          </cell>
          <cell r="G94">
            <v>7000240000</v>
          </cell>
          <cell r="H94" t="str">
            <v>電デバ推）経理部　　</v>
          </cell>
          <cell r="I94">
            <v>31</v>
          </cell>
          <cell r="J94" t="str">
            <v>主事補　　　　　</v>
          </cell>
          <cell r="K94" t="str">
            <v>無</v>
          </cell>
          <cell r="L94">
            <v>1998</v>
          </cell>
          <cell r="M94">
            <v>1</v>
          </cell>
          <cell r="N94">
            <v>1</v>
          </cell>
          <cell r="O94">
            <v>3</v>
          </cell>
          <cell r="P94">
            <v>746042</v>
          </cell>
          <cell r="Q94" t="str">
            <v>山崎　武　　　　　　</v>
          </cell>
          <cell r="R94" t="str">
            <v>担当課長　　　　　　</v>
          </cell>
          <cell r="S94">
            <v>740522</v>
          </cell>
          <cell r="T94" t="str">
            <v>加藤　正和　　　　　</v>
          </cell>
          <cell r="U94" t="str">
            <v>統括部長　　　　　　</v>
          </cell>
          <cell r="V94">
            <v>40</v>
          </cell>
          <cell r="W94" t="str">
            <v xml:space="preserve">連結決算業務１．業務の迅速化・平準化２．決算概況フォームの統一化３．月次決算における機種別情報の整備４．業務マニュアルの作成                                                                                                                                                                                                 </v>
          </cell>
          <cell r="X94" t="str">
            <v>4</v>
          </cell>
          <cell r="Y94" t="str">
            <v xml:space="preserve">決算日程の歩調を合わせる事は非常に難しい事と思いますが、経理部全体の目標でもある決算日程短縮に全力投球して下さい。                                                                                                                                                                                                      </v>
          </cell>
          <cell r="Z94" t="str">
            <v>4</v>
          </cell>
          <cell r="AA94">
            <v>20</v>
          </cell>
          <cell r="AB94" t="str">
            <v xml:space="preserve">資金繰り予測業務において精度を高める。１．関係会社からの情報入手から集計迄の工数の短縮化により分析時間の確保２．購買部に対し業務指導を行いデータの活用を図る。３．電ﾃﾞﾊﾞ事業部全体の資金繰りを掴み、予測損益との整合性をとるべく工場担当者との連携をとる。４．毎月の前回比の精密な分析                                                              </v>
          </cell>
          <cell r="AC94" t="str">
            <v>4</v>
          </cell>
          <cell r="AD94" t="str">
            <v xml:space="preserve">連結ベースの精度向上をテーマに引続き活動をお願いします。                                                                                                                                                                                                                                   </v>
          </cell>
          <cell r="AE94" t="str">
            <v>3</v>
          </cell>
          <cell r="AF94">
            <v>20</v>
          </cell>
          <cell r="AG94" t="str">
            <v xml:space="preserve">月末締め対応（営業関連）１．月末締めに移行する差異の問題点の洗い出し２．対応策の検討３．諸処置の実行                                                                                                                                                                                                             </v>
          </cell>
          <cell r="AH94" t="str">
            <v>4</v>
          </cell>
          <cell r="AI94" t="str">
            <v xml:space="preserve">もう少し積極的な活動を希望します。                                                                                                                                                                                                                                              </v>
          </cell>
          <cell r="AJ94" t="str">
            <v>3</v>
          </cell>
          <cell r="AK94">
            <v>20</v>
          </cell>
          <cell r="AL94" t="str">
            <v xml:space="preserve">物流費の調査　実態調査により、費用構造の分析を行う。１．費目分析２．発生拠点別資料の作成及び分析                                                                                                                                                                                                               </v>
          </cell>
          <cell r="AM94" t="str">
            <v>5</v>
          </cell>
          <cell r="AN94" t="str">
            <v xml:space="preserve">関連部門と調整を取り、下期には改善金額等の提案を行って下さい。                                                                                                                                                                                                                                </v>
          </cell>
          <cell r="AO94" t="str">
            <v>4</v>
          </cell>
          <cell r="BT94" t="str">
            <v xml:space="preserve">なるべく現地データは現地で完成させる様、指導して下さい。                                                                                                                                                                                                                                   </v>
          </cell>
          <cell r="BU94" t="str">
            <v>4</v>
          </cell>
          <cell r="BV94" t="str">
            <v xml:space="preserve">全社ベースを考えて提案を行って下さい。                                                                                                                                                                                                                                            </v>
          </cell>
          <cell r="BW94" t="str">
            <v>4</v>
          </cell>
          <cell r="BX94" t="str">
            <v xml:space="preserve">                                                                                                                                                                                                                                                               </v>
          </cell>
          <cell r="BZ94" t="str">
            <v xml:space="preserve">                                                                                                                                                                                                                                                               </v>
          </cell>
          <cell r="CB94" t="str">
            <v>語学力アップを図る。（TOEIC500点目標)</v>
          </cell>
          <cell r="CC94" t="str">
            <v>4</v>
          </cell>
          <cell r="CD94" t="str">
            <v>パソコン/ソフトの知識拡充</v>
          </cell>
          <cell r="CE94" t="str">
            <v>3</v>
          </cell>
          <cell r="CF94" t="str">
            <v>経理知識の拡充　講習会参加や読書を通じ自己の知識を向上させると同時に、部員勉強会を行い、部員全体のレベルアップを図る。</v>
          </cell>
          <cell r="CG94" t="str">
            <v>4</v>
          </cell>
          <cell r="CH94" t="str">
            <v>3</v>
          </cell>
          <cell r="CI94" t="str">
            <v>3</v>
          </cell>
          <cell r="CJ94" t="str">
            <v>4</v>
          </cell>
          <cell r="CK94" t="str">
            <v xml:space="preserve">全体に前に出て、リーダとしての活動に欠けています。自分の持てる力を発揮すれば必ず、実行できます。部下の育成、業務の見直し、問題定義等に積極的にチャレンジして下さい。ご苦労様でした。                                                                                                                                                                     </v>
          </cell>
          <cell r="CL94" t="str">
            <v>Ｂ　</v>
          </cell>
          <cell r="CM94" t="str">
            <v>積極性を持った行動をお願いします。下期は目標クリアできる様、頑張って下さい。期待していますよ。</v>
          </cell>
          <cell r="CN94" t="str">
            <v>Ｂ　</v>
          </cell>
          <cell r="CO94" t="str">
            <v>Ｂ　</v>
          </cell>
          <cell r="CP94" t="str">
            <v>B</v>
          </cell>
          <cell r="CQ94">
            <v>2</v>
          </cell>
          <cell r="CR94">
            <v>12</v>
          </cell>
          <cell r="CS94">
            <v>10</v>
          </cell>
        </row>
        <row r="95">
          <cell r="A95">
            <v>802246</v>
          </cell>
          <cell r="B95" t="str">
            <v>高木　宏嘉　　　　　</v>
          </cell>
          <cell r="C95">
            <v>700</v>
          </cell>
          <cell r="D95">
            <v>710</v>
          </cell>
          <cell r="E95" t="str">
            <v>ＬＳＩ商品本　　　　</v>
          </cell>
          <cell r="F95">
            <v>3167</v>
          </cell>
          <cell r="G95">
            <v>7100702030</v>
          </cell>
          <cell r="H95" t="str">
            <v>三重・総務）経　理　</v>
          </cell>
          <cell r="I95">
            <v>31</v>
          </cell>
          <cell r="J95" t="str">
            <v>主事補　　　　　</v>
          </cell>
          <cell r="K95" t="str">
            <v>有</v>
          </cell>
          <cell r="L95">
            <v>1998</v>
          </cell>
          <cell r="M95">
            <v>1</v>
          </cell>
          <cell r="N95">
            <v>1</v>
          </cell>
          <cell r="O95">
            <v>3</v>
          </cell>
          <cell r="P95">
            <v>671055</v>
          </cell>
          <cell r="Q95" t="str">
            <v>堀池　三雪　　　　　</v>
          </cell>
          <cell r="R95" t="str">
            <v>課長　　　　　　　　</v>
          </cell>
          <cell r="S95">
            <v>740559</v>
          </cell>
          <cell r="T95" t="str">
            <v>戸田　勝　　　　　　</v>
          </cell>
          <cell r="U95" t="str">
            <v>部長　　　　　　　　</v>
          </cell>
          <cell r="V95">
            <v>40</v>
          </cell>
          <cell r="W95" t="str">
            <v xml:space="preserve">研究開発システムの運用　①開発工場独自の、製造・開発の費用配賦の自動処理。　②川崎／三重工場共通ＤＢへの参加による予算実績管理工数の削減。                                                                                                                                                                                          </v>
          </cell>
          <cell r="X95" t="str">
            <v>4</v>
          </cell>
          <cell r="Y95" t="str">
            <v xml:space="preserve">システム開発遅延(川崎側)により、研究開発システムは実用立ち上げに至らなかったが、その代替えとして、三重工場ローカルに「研究開発テーマ別実績推移」のライブラリーでの提供を開始した。それに加えて一般会計班として、費用３分分割処理の簡素化を推進した。                                                                                                                                    </v>
          </cell>
          <cell r="Z95" t="str">
            <v>3</v>
          </cell>
          <cell r="AA95">
            <v>40</v>
          </cell>
          <cell r="AB95" t="str">
            <v xml:space="preserve">現品管理システム（製造技術部門）の運用開始に伴う固定資産会計業務の改善　①新規取得手続きの自動化。　②経理データー（帳簿価格等）の提供、及び、棚卸データー等の引き込み。                                                                                                                                                                           </v>
          </cell>
          <cell r="AC95" t="str">
            <v>4</v>
          </cell>
          <cell r="AD95" t="str">
            <v xml:space="preserve">製造技術課のインフラ整備遅れ、また導入対象システムが「２０００年対応」不可のため、優先順位として、「全社版」の導入に変更した。本システムは既にインストールを完了し、現在テストラン中で、年内（99年度償却資産申告から対応の為に年内立ち上げ必要。)に立ち上げ完了予定である。                                                                                                                        </v>
          </cell>
          <cell r="AE95" t="str">
            <v>4</v>
          </cell>
          <cell r="AF95">
            <v>20</v>
          </cell>
          <cell r="AG95" t="str">
            <v xml:space="preserve">決算月末締めへの対応。                                                                                                                                                                                                                                                    </v>
          </cell>
          <cell r="AH95" t="str">
            <v>3</v>
          </cell>
          <cell r="AI95" t="str">
            <v xml:space="preserve">９８年下期からの全社統一展開「決算月末日締め」に対応する為、三重工場内の一般会計関係の諸問題（締め日変更／バッチ処理からデイリー化）を関係部門と遅滞なく説明及び調整を行なった。またシステム管理者として、本社からのシステム展開（ＳＵＭＭＩＴ連携からＪＵＳＴ連携へ以降）を行なった。                                                                                                                    </v>
          </cell>
          <cell r="AJ95" t="str">
            <v>4</v>
          </cell>
          <cell r="BT95" t="str">
            <v xml:space="preserve">協業に於ける富士通側とソニー社側の設備明確化を図り、また将来の設備買い取りに備えて、現品管理上の制度（借用設備へのＥ財版付与・Ｓ社所有ステッカーの添付）を設けた。                                                                                                                                                                        </v>
          </cell>
          <cell r="BU95" t="str">
            <v>4</v>
          </cell>
          <cell r="BV95" t="str">
            <v xml:space="preserve">                                                                                                                                                                                                                                                               </v>
          </cell>
          <cell r="BX95" t="str">
            <v xml:space="preserve">                                                                                                                                                                                                                                                               </v>
          </cell>
          <cell r="BZ95" t="str">
            <v xml:space="preserve">                                                                                                                                                                                                                                                               </v>
          </cell>
          <cell r="CB95" t="str">
            <v>ホームページ開設によるプレゼンテーション技術の自己啓発</v>
          </cell>
          <cell r="CC95" t="str">
            <v>3</v>
          </cell>
          <cell r="CH95" t="str">
            <v>3</v>
          </cell>
          <cell r="CI95" t="str">
            <v>4</v>
          </cell>
          <cell r="CJ95" t="str">
            <v>4</v>
          </cell>
          <cell r="CK95" t="str">
            <v xml:space="preserve">個々の項目については、他所でのシステム開発遅延いより、当初の目標が変化しているものもあるが、これらについては、別方法により迅速に対応しており、概ね目標をクリアーしている。                                                                                                                                                                          </v>
          </cell>
          <cell r="CL95" t="str">
            <v>Ｂ　</v>
          </cell>
          <cell r="CM95" t="str">
            <v>成果結果の変更はあるものの，概ね個別目標を達成した。</v>
          </cell>
          <cell r="CN95" t="str">
            <v>Ｂ　</v>
          </cell>
          <cell r="CO95" t="str">
            <v>Ｂ　</v>
          </cell>
          <cell r="CP95" t="str">
            <v>B</v>
          </cell>
          <cell r="CQ95">
            <v>2</v>
          </cell>
          <cell r="CR95">
            <v>12</v>
          </cell>
          <cell r="CS95">
            <v>10</v>
          </cell>
        </row>
        <row r="96">
          <cell r="A96">
            <v>843392</v>
          </cell>
          <cell r="B96" t="str">
            <v>飯沼　健司　　　　　</v>
          </cell>
          <cell r="C96">
            <v>700</v>
          </cell>
          <cell r="D96">
            <v>710</v>
          </cell>
          <cell r="E96" t="str">
            <v>ＬＳＩ商品本　　　　</v>
          </cell>
          <cell r="F96">
            <v>1852</v>
          </cell>
          <cell r="G96">
            <v>7100801030</v>
          </cell>
          <cell r="H96" t="str">
            <v>岩手・総務）経　理　</v>
          </cell>
          <cell r="I96">
            <v>31</v>
          </cell>
          <cell r="J96" t="str">
            <v>主事補　　　　　</v>
          </cell>
          <cell r="K96" t="str">
            <v>無</v>
          </cell>
          <cell r="L96">
            <v>1998</v>
          </cell>
          <cell r="M96">
            <v>1</v>
          </cell>
          <cell r="N96">
            <v>1</v>
          </cell>
          <cell r="O96">
            <v>3</v>
          </cell>
          <cell r="P96">
            <v>701448</v>
          </cell>
          <cell r="Q96" t="str">
            <v>小山　富士男　　　　</v>
          </cell>
          <cell r="R96" t="str">
            <v>課長　　　　　　　　</v>
          </cell>
          <cell r="S96">
            <v>671050</v>
          </cell>
          <cell r="T96" t="str">
            <v>霜鳥　吉男　　　　　</v>
          </cell>
          <cell r="U96" t="str">
            <v>部長　　　　　　　　</v>
          </cell>
          <cell r="V96">
            <v>40</v>
          </cell>
          <cell r="W96" t="str">
            <v xml:space="preserve">海外無償社給関連の事務効率化(1)システム運用上の問題点の整備(2)ＧＳＴ管理の整備(3)棚卸による管理体制の強化                                                                                                                                                                                                      </v>
          </cell>
          <cell r="X96" t="str">
            <v>5</v>
          </cell>
          <cell r="Y96" t="str">
            <v xml:space="preserve">おおむね計画通りに進捗できたようです。                                                                                                                                                                                                                                            </v>
          </cell>
          <cell r="Z96" t="str">
            <v>4</v>
          </cell>
          <cell r="AA96">
            <v>40</v>
          </cell>
          <cell r="AB96" t="str">
            <v xml:space="preserve">ＬＣＤ損益改善への貢献・下期益転への為のコストダウン推進を経理面から支援。                                                                                                                                                                                                                          </v>
          </cell>
          <cell r="AC96" t="str">
            <v>5</v>
          </cell>
          <cell r="AD96" t="str">
            <v xml:space="preserve">LCD業務の応用を岩手でも活かしているようです。                                                                                                                                                                                                                                       </v>
          </cell>
          <cell r="AE96" t="str">
            <v>4</v>
          </cell>
          <cell r="AF96">
            <v>10</v>
          </cell>
          <cell r="AG96" t="str">
            <v xml:space="preserve">ライセンスランニングマニュアルの整備                                                                                                                                                                                                                                             </v>
          </cell>
          <cell r="AH96" t="str">
            <v>3</v>
          </cell>
          <cell r="AI96" t="str">
            <v xml:space="preserve">計画通り実施できたようです。                                                                                                                                                                                                                                                 </v>
          </cell>
          <cell r="AJ96" t="str">
            <v>4</v>
          </cell>
          <cell r="AK96">
            <v>10</v>
          </cell>
          <cell r="AL96" t="str">
            <v xml:space="preserve">売上関連リストの見直し・リスト出力のソ－ト順，レイアウト等の見直しによる、業務の効率化。（最低5件のリスト見直しを図る）＜－－－－－数値目標                                                                                                                                                                                         </v>
          </cell>
          <cell r="AM96" t="str">
            <v>4</v>
          </cell>
          <cell r="AN96" t="str">
            <v xml:space="preserve">                                                                                                                                                                                                                                                               </v>
          </cell>
          <cell r="AO96" t="str">
            <v>3</v>
          </cell>
          <cell r="BT96" t="str">
            <v xml:space="preserve">期中での異動にあたり必要となった面もありますが、業務の標準化に寄与したものと思う。                                                                                                                                                                                                                      </v>
          </cell>
          <cell r="BU96" t="str">
            <v>4</v>
          </cell>
          <cell r="BV96" t="str">
            <v xml:space="preserve">異動早々に、関連部門との対応協議に努めていた。今後も軌道に乗るまで尽力してください。                                                                                                                                                                                                                     </v>
          </cell>
          <cell r="BW96" t="str">
            <v>4</v>
          </cell>
          <cell r="BX96" t="str">
            <v xml:space="preserve">                                                                                                                                                                                                                                                               </v>
          </cell>
          <cell r="BZ96" t="str">
            <v xml:space="preserve">                                                                                                                                                                                                                                                               </v>
          </cell>
          <cell r="CB96" t="str">
            <v>予実システムの活用をもう一歩踏み込んだレベルに持っていく。</v>
          </cell>
          <cell r="CC96" t="str">
            <v>4</v>
          </cell>
          <cell r="CH96" t="str">
            <v>4</v>
          </cell>
          <cell r="CI96" t="str">
            <v>4</v>
          </cell>
          <cell r="CK96" t="str">
            <v xml:space="preserve">期中での異動にも関わらず、積極的に業務に取り組んでいる。原価計算あるいは、月末締め対応等で、関連部署への働きかけ、調整等着実に行っていたのは評価大。今後も問題意識を持ち業務を進めてください。                                                                                                                                                                </v>
          </cell>
          <cell r="CL96" t="str">
            <v>Ｂ　</v>
          </cell>
          <cell r="CM96" t="str">
            <v>７月２１日付きの人事異動であり、岩手工場の実態を把握するのに大変努力したと思う、情報の共有化に向けて関係部署との調整に努めたことは認める。今後大いに期待しています。</v>
          </cell>
          <cell r="CN96" t="str">
            <v>Ｂ　</v>
          </cell>
          <cell r="CO96" t="str">
            <v>Ｂ　</v>
          </cell>
          <cell r="CP96" t="str">
            <v>B</v>
          </cell>
          <cell r="CQ96">
            <v>2</v>
          </cell>
          <cell r="CR96">
            <v>12</v>
          </cell>
          <cell r="CS96">
            <v>10</v>
          </cell>
        </row>
        <row r="97">
          <cell r="A97">
            <v>890217</v>
          </cell>
          <cell r="B97" t="str">
            <v>平野　学　　　　　　</v>
          </cell>
          <cell r="C97">
            <v>700</v>
          </cell>
          <cell r="D97">
            <v>700</v>
          </cell>
          <cell r="E97" t="str">
            <v>電デバ事推本　　　　</v>
          </cell>
          <cell r="F97">
            <v>1844</v>
          </cell>
          <cell r="G97">
            <v>7000240000</v>
          </cell>
          <cell r="H97" t="str">
            <v>電デバ推）経理部　　</v>
          </cell>
          <cell r="I97">
            <v>31</v>
          </cell>
          <cell r="J97" t="str">
            <v>主事補　　　　　</v>
          </cell>
          <cell r="K97" t="str">
            <v>無</v>
          </cell>
          <cell r="L97">
            <v>1998</v>
          </cell>
          <cell r="M97">
            <v>1</v>
          </cell>
          <cell r="N97">
            <v>1</v>
          </cell>
          <cell r="O97">
            <v>3</v>
          </cell>
          <cell r="P97">
            <v>746042</v>
          </cell>
          <cell r="Q97" t="str">
            <v>山崎　武　　　　　　</v>
          </cell>
          <cell r="R97" t="str">
            <v>担当課長　　　　　　</v>
          </cell>
          <cell r="S97">
            <v>740522</v>
          </cell>
          <cell r="T97" t="str">
            <v>加藤　正和　　　　　</v>
          </cell>
          <cell r="U97" t="str">
            <v>統括部長　　　　　　</v>
          </cell>
          <cell r="V97">
            <v>40</v>
          </cell>
          <cell r="W97" t="str">
            <v xml:space="preserve">半導体ダンピング原価計算(日欧新半導体協定締結に伴う新業務及びシステム対応)1.新協定内容分析,他部門依頼(システム関連含む)2.新業務開始3.他部門依頼を含む業務フロ-,確立,マニュアル作成                                                                                                                                                               </v>
          </cell>
          <cell r="X97" t="str">
            <v>5</v>
          </cell>
          <cell r="Y97" t="str">
            <v xml:space="preserve">海外／国内データの整合性を良くチェックし、現地で確定できる様、処理フローの見直しを実施して下さい。                                                                                                                                                                                                              </v>
          </cell>
          <cell r="Z97" t="str">
            <v>4</v>
          </cell>
          <cell r="AA97">
            <v>10</v>
          </cell>
          <cell r="AB97" t="str">
            <v xml:space="preserve">ＳＵＭＭＩＴ関連-11.各種マスタ-の整理(仕訳条件マスタ他)2.エラ-撲滅推進(内容分析,フィ-ドバック)3.エラ-件数現状の50%減                                                                                                                                                                                           </v>
          </cell>
          <cell r="AC97" t="str">
            <v>4</v>
          </cell>
          <cell r="AD97" t="str">
            <v xml:space="preserve">決算短縮には、決算データエラー撲滅がなければ、始まらないと考えています。下期中にエラーを１０件以内に出来る様継続して、頑張って下さい。                                                                                                                                                                                            </v>
          </cell>
          <cell r="AE97" t="str">
            <v>4</v>
          </cell>
          <cell r="AF97">
            <v>10</v>
          </cell>
          <cell r="AG97" t="str">
            <v xml:space="preserve">ＳＵＭＭＩＴ関連-21.ＥＤＩセンタ-へのデ－タ結合（テスト，実施）2.末締めデ-タ作成,結合方法検討(電デバ川崎工場,子工場)3.末締めデ-タSUMMIT側提供テスト                                                                                                                                                                           </v>
          </cell>
          <cell r="AH97" t="str">
            <v>3</v>
          </cell>
          <cell r="AI97" t="str">
            <v xml:space="preserve">お疲れ様でした。下期の運用対応をお願いします。                                                                                                                                                                                                                                        </v>
          </cell>
          <cell r="AJ97" t="str">
            <v>4</v>
          </cell>
          <cell r="AK97">
            <v>10</v>
          </cell>
          <cell r="AL97" t="str">
            <v xml:space="preserve">半導体ダンピング原価計算海外後工程工場コストデ－タＭ側取り込み1.アジア後工程コスト情報のデ-タでの取り込み2.FME(FLASHメモリ-)後工程コスト入手方法確立,デ-タでの取り込み                                                                                                                                                                   </v>
          </cell>
          <cell r="AM97" t="str">
            <v>5</v>
          </cell>
          <cell r="AN97" t="str">
            <v xml:space="preserve">半導体を取巻く環境は、多く区変化しつつあります。時間は止まってくれません。スケジュールに基づく業務遂行に心掛けて下さい。                                                                                                                                                                                                   </v>
          </cell>
          <cell r="AO97" t="str">
            <v>3</v>
          </cell>
          <cell r="AP97">
            <v>20</v>
          </cell>
          <cell r="AQ97" t="str">
            <v xml:space="preserve">技術開発費関連-11.予実管理の徹底化推進(ホ-ムペ-ジ等の利用)2.開発効率の算出(プロジェクト,テクノロジ単位)                                                                                                                                                                                                     </v>
          </cell>
          <cell r="AR97" t="str">
            <v>4</v>
          </cell>
          <cell r="AS97" t="str">
            <v xml:space="preserve">開発部門にもっとアピールする様心掛けて下さい。                                                                                                                                                                                                                                        </v>
          </cell>
          <cell r="AT97" t="str">
            <v>3</v>
          </cell>
          <cell r="AU97">
            <v>10</v>
          </cell>
          <cell r="AV97" t="str">
            <v xml:space="preserve">技術開発費関連-21.予測機能の改善2.精度の向上                                                                                                                                                                                                                                      </v>
          </cell>
          <cell r="AW97" t="str">
            <v>4</v>
          </cell>
          <cell r="AX97" t="str">
            <v xml:space="preserve">チャレンジは認めたいですが、下期も成果を期待します。                                                                                                                                                                                                                                     </v>
          </cell>
          <cell r="AY97" t="str">
            <v>3</v>
          </cell>
          <cell r="BT97" t="str">
            <v xml:space="preserve">運用に際して十分理解させて下さい。                                                                                                                                                                                                                                              </v>
          </cell>
          <cell r="BU97" t="str">
            <v>3</v>
          </cell>
          <cell r="BV97" t="str">
            <v xml:space="preserve">                                                                                                                                                                                                                                                               </v>
          </cell>
          <cell r="BX97" t="str">
            <v xml:space="preserve">                                                                                                                                                                                                                                                               </v>
          </cell>
          <cell r="BZ97" t="str">
            <v xml:space="preserve">                                                                                                                                                                                                                                                               </v>
          </cell>
          <cell r="CB97" t="str">
            <v>語学力(英語)学習の継続---特に会話力のアップ</v>
          </cell>
          <cell r="CC97" t="str">
            <v>4</v>
          </cell>
          <cell r="CD97" t="str">
            <v>システム(EDP)関連理解力のスキルアップ</v>
          </cell>
          <cell r="CE97" t="str">
            <v>3</v>
          </cell>
          <cell r="CH97" t="str">
            <v>3</v>
          </cell>
          <cell r="CI97" t="str">
            <v>3</v>
          </cell>
          <cell r="CJ97" t="str">
            <v>3</v>
          </cell>
          <cell r="CK97" t="str">
            <v xml:space="preserve">今期はＥＣのＤＣが開始され、周りではダンピング提訴の噂が広まってきています。あなたの業務が中心になりますので、早く部下への引継ぎを行って、スムースな業務運営が出来る様に心掛けて下さい。ご苦労様でした。                                                                                                                                                           </v>
          </cell>
          <cell r="CL97" t="str">
            <v>Ｃ　</v>
          </cell>
          <cell r="CM97" t="str">
            <v>ダンピング関連について整理して、教育をお願いします。下期は、目標を絞って効果を上げて下さい。ご苦労様でした。</v>
          </cell>
          <cell r="CN97" t="str">
            <v>Ｃ　</v>
          </cell>
          <cell r="CO97" t="str">
            <v>Ｃ　</v>
          </cell>
          <cell r="CP97" t="str">
            <v>B</v>
          </cell>
          <cell r="CQ97">
            <v>2</v>
          </cell>
          <cell r="CR97">
            <v>12</v>
          </cell>
          <cell r="CS97">
            <v>10</v>
          </cell>
        </row>
        <row r="98">
          <cell r="A98">
            <v>810249</v>
          </cell>
          <cell r="B98" t="str">
            <v>横川　健二　　　　　</v>
          </cell>
          <cell r="C98">
            <v>1100</v>
          </cell>
          <cell r="D98">
            <v>445</v>
          </cell>
          <cell r="E98" t="str">
            <v>東日本営本部　　　　</v>
          </cell>
          <cell r="F98">
            <v>3814</v>
          </cell>
          <cell r="G98">
            <v>4450400800</v>
          </cell>
          <cell r="H98" t="str">
            <v>北海道）総　務　部　</v>
          </cell>
          <cell r="I98">
            <v>31</v>
          </cell>
          <cell r="J98" t="str">
            <v>主事補　　　　　</v>
          </cell>
          <cell r="K98" t="str">
            <v>有</v>
          </cell>
          <cell r="L98">
            <v>1998</v>
          </cell>
          <cell r="M98">
            <v>1</v>
          </cell>
          <cell r="N98">
            <v>1</v>
          </cell>
          <cell r="O98">
            <v>3</v>
          </cell>
          <cell r="P98">
            <v>622270</v>
          </cell>
          <cell r="Q98" t="str">
            <v>尾山　英雄　　　　　</v>
          </cell>
          <cell r="R98" t="str">
            <v>（出向中）　　　　　</v>
          </cell>
          <cell r="S98">
            <v>700020</v>
          </cell>
          <cell r="T98" t="str">
            <v>荒　安明　　　　　　</v>
          </cell>
          <cell r="U98" t="str">
            <v>支社長　　　　　　　</v>
          </cell>
          <cell r="V98">
            <v>30</v>
          </cell>
          <cell r="W98" t="str">
            <v xml:space="preserve">回収遅延の管理(1)売掛金残高の0.6%以内を目標(2)当社事情による遅延の削減                                                                                                                                                                                                                       </v>
          </cell>
          <cell r="X98" t="str">
            <v>5</v>
          </cell>
          <cell r="Y98" t="str">
            <v xml:space="preserve">遅延額・遅延率ともに目標達成、立派な成果です。                                                                                                                                                                                                                                        </v>
          </cell>
          <cell r="Z98" t="str">
            <v>5</v>
          </cell>
          <cell r="AA98">
            <v>30</v>
          </cell>
          <cell r="AB98" t="str">
            <v xml:space="preserve">CPU活動と連携し、北海道地区の管理資料「重点管理項目」の作成し、営業会議で報告→地区全体の管理強化を図る。                                                                                                                                                                                                         </v>
          </cell>
          <cell r="AC98" t="str">
            <v>5</v>
          </cell>
          <cell r="AD98" t="str">
            <v xml:space="preserve">重点管理項目については、総じて管理良好と言へます。成果を評価します。                                                                                                                                                                                                                             </v>
          </cell>
          <cell r="AE98" t="str">
            <v>5</v>
          </cell>
          <cell r="AF98">
            <v>15</v>
          </cell>
          <cell r="AG98" t="str">
            <v xml:space="preserve">資産管理の強化(1)レンタル解約品及び下取品の長期滞留防止(2)倉庫預かり品の長期滞留防止(3)固定資産棚卸→プラザ及びデモ機(4)固定資産財産管理のバーコード化の実施                                                                                                                                                                           </v>
          </cell>
          <cell r="AH98" t="str">
            <v>3</v>
          </cell>
          <cell r="AI98" t="str">
            <v xml:space="preserve">解約品、下取品の長期滞留0は立派です。その他は下期に成果を出して下さい。                                                                                                                                                                                                                           </v>
          </cell>
          <cell r="AJ98" t="str">
            <v>4</v>
          </cell>
          <cell r="AK98">
            <v>15</v>
          </cell>
          <cell r="AL98" t="str">
            <v xml:space="preserve">営業収入予測の精度向上(阿部さんと連携)(1)6ヶ月予測の2%以内の誤差                                                                                                                                                                                                                           </v>
          </cell>
          <cell r="AM98" t="str">
            <v>4</v>
          </cell>
          <cell r="AN98" t="str">
            <v xml:space="preserve">北海道経済が停滞している状況の中で、入金予測を2%以内に、と言うのは、中々厳しい目標です。とにかく相手あっての世界ですからね。下期も再挑戦してみましょう。                                                                                                                                                                                  </v>
          </cell>
          <cell r="AO98" t="str">
            <v>3</v>
          </cell>
          <cell r="AP98">
            <v>5</v>
          </cell>
          <cell r="AQ98" t="str">
            <v xml:space="preserve">デモ機管理の継続フォロー(営業支援部へのフォロー継続)(1)長期貸出の管理フォロー(2)遊休デモ機の転用廃却促進                                                                                                                                                                                                       </v>
          </cell>
          <cell r="AR98" t="str">
            <v>3</v>
          </cell>
          <cell r="AS98" t="str">
            <v xml:space="preserve">了解                                                                                                                                                                                                                                                             </v>
          </cell>
          <cell r="AT98" t="str">
            <v>3</v>
          </cell>
          <cell r="AU98">
            <v>5</v>
          </cell>
          <cell r="AV98" t="str">
            <v xml:space="preserve">経理グループの業務改善(1)財務システムのﾚﾍﾞﾙｱｯﾌﾟに対するﾌｫﾛｰ(2)固定資産管理のﾊﾞｰｺｰﾄﾞ化へのﾌｫﾛｰ(3)新財務会計の機能追加に対する継続ﾌｫﾛｰ                                                                                                                                                                           </v>
          </cell>
          <cell r="AW98" t="str">
            <v>4</v>
          </cell>
          <cell r="AX98" t="str">
            <v xml:space="preserve">了解                                                                                                                                                                                                                                                             </v>
          </cell>
          <cell r="AY98" t="str">
            <v>3</v>
          </cell>
          <cell r="BT98" t="str">
            <v xml:space="preserve">よろしく。                                                                                                                                                                                                                                                          </v>
          </cell>
          <cell r="BU98" t="str">
            <v>3</v>
          </cell>
          <cell r="BV98" t="str">
            <v xml:space="preserve">                                                                                                                                                                                                                                                               </v>
          </cell>
          <cell r="BX98" t="str">
            <v xml:space="preserve">                                                                                                                                                                                                                                                               </v>
          </cell>
          <cell r="BZ98" t="str">
            <v xml:space="preserve">                                                                                                                                                                                                                                                               </v>
          </cell>
          <cell r="CB98" t="str">
            <v>ﾊﾟｿｺﾝに習熟し、わかりやすい資料の作成に心がける。</v>
          </cell>
          <cell r="CC98" t="str">
            <v>3</v>
          </cell>
          <cell r="CH98" t="str">
            <v>4</v>
          </cell>
          <cell r="CK98" t="str">
            <v xml:space="preserve">ほぼ目標に近い成果を達成したと思います。下期は、9月売り上げ物件の確実な回収が債権管理と収入予測の目標達成のキイであると思います。引き続き、努力して下さい。                                                                                                                                                                                 </v>
          </cell>
          <cell r="CL98" t="str">
            <v>Ａ　</v>
          </cell>
          <cell r="CM98" t="str">
            <v>承認する</v>
          </cell>
          <cell r="CN98" t="str">
            <v>Ａ　</v>
          </cell>
          <cell r="CO98" t="str">
            <v>Ａ　</v>
          </cell>
          <cell r="CP98" t="str">
            <v>A</v>
          </cell>
          <cell r="CQ98">
            <v>2</v>
          </cell>
          <cell r="CR98">
            <v>12</v>
          </cell>
          <cell r="CS98">
            <v>10</v>
          </cell>
        </row>
        <row r="99">
          <cell r="A99">
            <v>750051</v>
          </cell>
          <cell r="B99" t="str">
            <v>杉山　茂樹　　　　　</v>
          </cell>
          <cell r="C99">
            <v>1100</v>
          </cell>
          <cell r="D99">
            <v>445</v>
          </cell>
          <cell r="E99" t="str">
            <v>東日本営本部　　　　</v>
          </cell>
          <cell r="F99">
            <v>2153</v>
          </cell>
          <cell r="G99">
            <v>4450480500</v>
          </cell>
          <cell r="H99" t="str">
            <v>東北）総　務　部　　</v>
          </cell>
          <cell r="I99">
            <v>41</v>
          </cell>
          <cell r="J99" t="str">
            <v>主事　　　　　　</v>
          </cell>
          <cell r="K99" t="str">
            <v>有</v>
          </cell>
          <cell r="L99">
            <v>1998</v>
          </cell>
          <cell r="M99">
            <v>1</v>
          </cell>
          <cell r="N99">
            <v>1</v>
          </cell>
          <cell r="O99">
            <v>3</v>
          </cell>
          <cell r="P99">
            <v>703203</v>
          </cell>
          <cell r="Q99" t="str">
            <v>深田　政勝　　　　　</v>
          </cell>
          <cell r="R99" t="str">
            <v>担当課長　　　　　　</v>
          </cell>
          <cell r="S99">
            <v>631258</v>
          </cell>
          <cell r="T99" t="str">
            <v>大井　英毅　　　　　</v>
          </cell>
          <cell r="U99" t="str">
            <v>部長　　　　　　　　</v>
          </cell>
          <cell r="V99">
            <v>20</v>
          </cell>
          <cell r="W99" t="str">
            <v xml:space="preserve">(1)回収遅延管理強化ｷｬｯｼｭﾌﾛｰ改善に寄与・売掛金残高比0.6％未満・平均遅延額80百万円・４ヶ月以上　　ゼロ                                                                                                                                                                                                     </v>
          </cell>
          <cell r="X99" t="str">
            <v>5</v>
          </cell>
          <cell r="Y99" t="str">
            <v xml:space="preserve">事前確認の徹底及び営業部門に対する「日常の具体的な売掛金管理」及び「営業ｷｬｯｼｭﾌﾛｰ」についての勉強会を開催し、営業マンの意識向上並びに未入金物件の早期回収の実現により、全社目標の営業ｷｬｯｼｭﾌﾛｰに奇与したことを大変評価する。                                                                                                                                          </v>
          </cell>
          <cell r="Z99" t="str">
            <v>5</v>
          </cell>
          <cell r="AA99">
            <v>10</v>
          </cell>
          <cell r="AB99" t="str">
            <v xml:space="preserve">(2)営業収入予測精度向上・６ヶ月予測比　±２％　以内　                                                                                                                                                                                                                                   </v>
          </cell>
          <cell r="AC99" t="str">
            <v>5</v>
          </cell>
          <cell r="AD99" t="str">
            <v xml:space="preserve">事前入金確認の徹底と、各債権管理者への作業シフトによる責任観を持たせ、個々の役割分担の明確化を実行し、更に、営業部門への営業ｷｬｯｼｭﾌﾛｰ改善に向けての勉強会の成果も上がり、全９支社の中でﾄｯﾌﾟの営業収支予測比を実現したことを大変評価したい。                                                                                                                                    </v>
          </cell>
          <cell r="AE99" t="str">
            <v>5</v>
          </cell>
          <cell r="AF99">
            <v>20</v>
          </cell>
          <cell r="AG99" t="str">
            <v xml:space="preserve">(3)無償貸出資産の圧縮・無償貸出資産の圧縮5%減　・貸出期限切れの削減50%減　・ﾚﾝﾀﾙ解約後放置ゼロ                                                                                                                                                                                                          </v>
          </cell>
          <cell r="AH99" t="str">
            <v>5</v>
          </cell>
          <cell r="AI99" t="str">
            <v xml:space="preserve">積極的な活動により、営業自主損益の無償貸出の特別経費の削減（前年同期比53百万円、前期比70百万円)を実施したことを評価したい。                                                                                                                                                                                               </v>
          </cell>
          <cell r="AJ99" t="str">
            <v>5</v>
          </cell>
          <cell r="AK99">
            <v>10</v>
          </cell>
          <cell r="AL99" t="str">
            <v xml:space="preserve">(4)固定資産の圧縮・固定資産の棚卸実査・不要資産の廃却促進5%減                                                                                                                                                                                                                              </v>
          </cell>
          <cell r="AM99" t="str">
            <v>4</v>
          </cell>
          <cell r="AN99" t="str">
            <v xml:space="preserve">棚卸しを実施し、営業部門のデモ機器及び社内設備機器の遊休資産の洗い出しを行い転用・廃却を促進したことにより(廃却件数429件削減率6.6%、廃却金額簿価14百万円削減率3.1%）略目標を達成したことを評価したい。                                                                                                                                                     </v>
          </cell>
          <cell r="AO99" t="str">
            <v>4</v>
          </cell>
          <cell r="AP99">
            <v>10</v>
          </cell>
          <cell r="AQ99" t="str">
            <v xml:space="preserve">(5)営業費用の効率化・販間)物流費の削減5%減　　                                                                                                                                                                                                                                     </v>
          </cell>
          <cell r="AR99" t="str">
            <v>4</v>
          </cell>
          <cell r="AS99" t="str">
            <v xml:space="preserve">運用管理ﾏﾆｭｱﾙを基本とした倉庫管理を実施「期間満了ﾘｽﾄ／満了予告ﾘｽﾄ」に基づき、個別にﾋﾔﾘﾝｸﾞを行い期間満了の物件対象の早期工場返品、並びに不要品の現地廃却を実施した結果、目標値に対して大幅な削減を図ったことを評価したい。                                                                                                                                          </v>
          </cell>
          <cell r="AT99" t="str">
            <v>5</v>
          </cell>
          <cell r="AU99">
            <v>20</v>
          </cell>
          <cell r="AV99" t="str">
            <v xml:space="preserve">(6)出荷済未売上削減　・売上予算比10%以内・売上洩れゼロ・予定月経過50%減                                                                                                                                                                                                                       </v>
          </cell>
          <cell r="AW99" t="str">
            <v>5</v>
          </cell>
          <cell r="AX99" t="str">
            <v xml:space="preserve">ＣＰＵ活動「内部監査」を積極的に実施、長期出荷済未売上並びに売上予定経過対象物件の早期売上の成果により「営業自主損益」の検収／引渡遅延の特別ｻｰﾋﾞｽ費用を削減（前年度比63百万円）に貢献したことは大変評価したい。                                                                                                                                                    </v>
          </cell>
          <cell r="AY99" t="str">
            <v>5</v>
          </cell>
          <cell r="AZ99">
            <v>10</v>
          </cell>
          <cell r="BA99" t="str">
            <v xml:space="preserve">(7)営業自主損益制度への積極的ｻﾎﾟｰﾄ・重点管理費用5%削減・特別ｻｰﾋﾞｽ費用5%削減・自主損益管理制度啓蒙推進                                                                                                                                                                                                    </v>
          </cell>
          <cell r="BB99" t="str">
            <v>5</v>
          </cell>
          <cell r="BC99" t="str">
            <v xml:space="preserve">営業自主損益の改善に向けた体制「ＣＰＵ活動」の重点活動テーマの目標値を大幅に達成したことにより、東北地区の特別ｻｰﾋﾞｽ費用の削減に貢献したことを大変評価したい。                                                                                                                                                                              </v>
          </cell>
          <cell r="BD99" t="str">
            <v>5</v>
          </cell>
          <cell r="BT99" t="str">
            <v xml:space="preserve">情報共有化による、ｺｽﾄ意識を持たせ部門方針を部下に的確に指導を行い、総務・経理間の問題解決に向けた指導及び経理専門知識、実務経験を活かした勉強会を企画した結果、総務部門の意思疎通が図れたことを評価する。                                                                                                                                 </v>
          </cell>
          <cell r="BU99" t="str">
            <v>5</v>
          </cell>
          <cell r="BV99" t="str">
            <v xml:space="preserve">デモ機器の稼働状況の情報をﾁｴｯｸし、不要品（稼働率）の低い資産を優先的に、転用及び廃却を行い、資産効率化並びに費用削減を推進願います。                                                                                                                                                                                           </v>
          </cell>
          <cell r="BW99" t="str">
            <v>4</v>
          </cell>
          <cell r="BX99" t="str">
            <v xml:space="preserve">                                                                                                                                                                                                                                                               </v>
          </cell>
          <cell r="BZ99" t="str">
            <v xml:space="preserve">                                                                                                                                                                                                                                                               </v>
          </cell>
          <cell r="CH99" t="str">
            <v>5</v>
          </cell>
          <cell r="CI99" t="str">
            <v>5</v>
          </cell>
          <cell r="CJ99" t="str">
            <v>5</v>
          </cell>
          <cell r="CK99" t="str">
            <v xml:space="preserve">経理グループの重要管理目標の債権管理（回収遅延の削減、営業収支予測比向上）により、営業キャｯシュフロー改善に奇与したことを大変評価したい。更に、債権班の役割分担の明確化と意識向上の効果により、職場のｺﾐｭﾆｹｰｼｮﾝが図れ部下の満足度の向上を図る組織作りができたことを評価する。来期以降も継続的に一人一人にコスト意識を持った人材育成を期待する。                                                                                   </v>
          </cell>
          <cell r="CL99" t="str">
            <v>Ａ　</v>
          </cell>
          <cell r="CM99" t="str">
            <v>重要管理目標を達成した事を評価する｡下期を目標をクリアｰするよう邁進してほしい｡</v>
          </cell>
          <cell r="CN99" t="str">
            <v>Ａ　</v>
          </cell>
          <cell r="CO99" t="str">
            <v>Ａ　</v>
          </cell>
          <cell r="CP99" t="str">
            <v>A</v>
          </cell>
          <cell r="CQ99">
            <v>2</v>
          </cell>
          <cell r="CR99">
            <v>12</v>
          </cell>
          <cell r="CS99">
            <v>10</v>
          </cell>
        </row>
        <row r="100">
          <cell r="A100">
            <v>850144</v>
          </cell>
          <cell r="B100" t="str">
            <v>田中　敦　　　　　　</v>
          </cell>
          <cell r="C100">
            <v>1100</v>
          </cell>
          <cell r="D100">
            <v>445</v>
          </cell>
          <cell r="E100" t="str">
            <v>東日本営本部　　　　</v>
          </cell>
          <cell r="F100">
            <v>3131</v>
          </cell>
          <cell r="G100">
            <v>4450720800</v>
          </cell>
          <cell r="H100" t="str">
            <v>関東）総務部　　　　</v>
          </cell>
          <cell r="I100">
            <v>31</v>
          </cell>
          <cell r="J100" t="str">
            <v>主事補　　　　　</v>
          </cell>
          <cell r="K100" t="str">
            <v>有</v>
          </cell>
          <cell r="L100">
            <v>1998</v>
          </cell>
          <cell r="M100">
            <v>1</v>
          </cell>
          <cell r="N100">
            <v>1</v>
          </cell>
          <cell r="O100">
            <v>3</v>
          </cell>
          <cell r="P100">
            <v>681475</v>
          </cell>
          <cell r="Q100" t="str">
            <v>梶塚　俊英　　　　　</v>
          </cell>
          <cell r="R100" t="str">
            <v>担当課長　　　　　　</v>
          </cell>
          <cell r="S100">
            <v>631227</v>
          </cell>
          <cell r="T100" t="str">
            <v>貝瀬　光洋　　　　　</v>
          </cell>
          <cell r="U100" t="str">
            <v>部長　　　　　　　　</v>
          </cell>
          <cell r="V100">
            <v>15</v>
          </cell>
          <cell r="W100" t="str">
            <v xml:space="preserve">1.ＣＰＵ活動共通テーマの管理強化（ミニ監査の実施と管理改善）1-1.売上管理の改善1-2.出荷済未売上                                                                                                                                                                                                           </v>
          </cell>
          <cell r="X100" t="str">
            <v>4</v>
          </cell>
          <cell r="Y100" t="str">
            <v xml:space="preserve">売上計上の適正化及びその意義について営業部門への指導が浸透してきたと思う。また、出荷済未売上物件についても指導・指摘件数も少なくなり、支社全体に渡り健全化されてきた。更に努力願います。                                                                                                                                                                   </v>
          </cell>
          <cell r="Z100" t="str">
            <v>4</v>
          </cell>
          <cell r="AA100">
            <v>15</v>
          </cell>
          <cell r="AB100" t="str">
            <v xml:space="preserve">1.ＣＰＵ活動共通テーマの管理強化（ミニ監査の実施と管理改善）1-3.無償貸出品管理の強化　　　　　　　　　　　　　　　　　　　　　　　　　1-4.レンタル解約後放置物件の削減                                                                                                                                                                       </v>
          </cell>
          <cell r="AC100" t="str">
            <v>4</v>
          </cell>
          <cell r="AD100" t="str">
            <v xml:space="preserve">全社及び本部内目標を大きく達成することが出来た。日々の指摘・指導と営業部門への管理意識の定着化が主要因にあげられる。更なる指導により営業部門の自己管理能力の向上に繋げてもらいたい。                                                                                                                                                                     </v>
          </cell>
          <cell r="AE100" t="str">
            <v>4</v>
          </cell>
          <cell r="AF100">
            <v>10</v>
          </cell>
          <cell r="AG100" t="str">
            <v xml:space="preserve">1.ＣＰＵ活動共通テーマの管理強化(ミニ監査の実施と管理改善)1-5.注残の適正化【以上CPU活動関連ウェイト合計40%】                                                                                                                                                                                                  </v>
          </cell>
          <cell r="AH100" t="str">
            <v>4</v>
          </cell>
          <cell r="AI100" t="str">
            <v xml:space="preserve">注残の健全化も図られつつあると思う。今後は大口注残の他に小口注残についても出荷済未売上残高とタイアップした資産管理適正化(不正防止等)の対策を充実願いたい。                                                                                                                                                                                 </v>
          </cell>
          <cell r="AJ100" t="str">
            <v>3</v>
          </cell>
          <cell r="AK100">
            <v>25</v>
          </cell>
          <cell r="AL100" t="str">
            <v xml:space="preserve">2.貸出資産/製品返品口残高の健全化前期に引き続き、CPU活動と連動させて経理残高からも資産の健全化をはかる。                                                                                                                                                                                                        </v>
          </cell>
          <cell r="AM100" t="str">
            <v>4</v>
          </cell>
          <cell r="AN100" t="str">
            <v xml:space="preserve">着実に健全化してきている。しかしながら全社でも常に問題となっている様に、現状では監視の手を緩めると不健全物件が確実に増加する為、更なる監視と整理に尽力願います。                                                                                                                                                                               </v>
          </cell>
          <cell r="AO100" t="str">
            <v>4</v>
          </cell>
          <cell r="AP100">
            <v>15</v>
          </cell>
          <cell r="AQ100" t="str">
            <v xml:space="preserve">3.税務会計面からの業務改善及び営業指導常に税務監査を念頭に置き、税務的な視点から考え、要改善事項へと繋げる。                                                                                                                                                                                                        </v>
          </cell>
          <cell r="AR100" t="str">
            <v>4</v>
          </cell>
          <cell r="AS100" t="str">
            <v xml:space="preserve">特に保守契約物件による印紙税法について全社としての明確な見解を出し、一部営業支援ツールの誤りを指摘したことは評価出来る。今後は、更に実務の中で法人税法の習得に磨きをかけ、日常業務の中で税法等に準拠した会計処理及び営業部門への指導を願います。                                                                                                                                       </v>
          </cell>
          <cell r="AT100" t="str">
            <v>4</v>
          </cell>
          <cell r="AU100">
            <v>20</v>
          </cell>
          <cell r="AV100" t="str">
            <v xml:space="preserve">4.部下の指導・育成総務部経理グループのリーダーとして広い視野で見て、総括的なフォローを行う。                                                                                                                                                                                                                </v>
          </cell>
          <cell r="AW100" t="str">
            <v>3</v>
          </cell>
          <cell r="AX100" t="str">
            <v xml:space="preserve">経理グループ内の部下への指導において具体的な事柄の中で各担当のスキルに合わせた指導(時にアメとムチが必要)を更に努力願います。                                                                                                                                                                                                </v>
          </cell>
          <cell r="AY100" t="str">
            <v>3</v>
          </cell>
          <cell r="BT100" t="str">
            <v xml:space="preserve">前回の監査に比べ、一部売上計上遅延の指摘を受けたものの、大きな問題点も無く全体的に内容は改善されてきている。これもCPU活動を通じた賜物であると思う。又、全体を取りまとめ、加えて各部署への周知等のご苦労を評価します。                                                                                                                     </v>
          </cell>
          <cell r="BU100" t="str">
            <v>4</v>
          </cell>
          <cell r="BV100" t="str">
            <v xml:space="preserve">                                                                                                                                                                                                                                                               </v>
          </cell>
          <cell r="BX100" t="str">
            <v xml:space="preserve">                                                                                                                                                                                                                                                               </v>
          </cell>
          <cell r="BZ100" t="str">
            <v xml:space="preserve">                                                                                                                                                                                                                                                               </v>
          </cell>
          <cell r="CB100" t="str">
            <v>経理業務の習熟度の向上(法人税法、破産法を通じ、実践的な知識を習得する)</v>
          </cell>
          <cell r="CC100" t="str">
            <v>4</v>
          </cell>
          <cell r="CH100" t="str">
            <v>4</v>
          </cell>
          <cell r="CI100" t="str">
            <v>3</v>
          </cell>
          <cell r="CJ100" t="str">
            <v>4</v>
          </cell>
          <cell r="CK100" t="str">
            <v xml:space="preserve">98/上期目標を概ね達成したことは評価に値する。CPU活動を柱に営業部門への具体的な改善・指導及び信頼関係の構築等により営業事務の精度は大きく改善されている。又、部下への指導においても経理総括として積極的な姿勢も見られ、全体的にバランスがとれてきたと思う。今後は税法等に更に磨きをかけ実践の中でより適正な会計を目指してもらいたい。                                                                                          </v>
          </cell>
          <cell r="CL100" t="str">
            <v>Ａ　</v>
          </cell>
          <cell r="CM100" t="str">
            <v>各目標とも努力の結果が成果に結びついている、特にcpu活動については短期間の中で定着させ、モラルアップと数値目標をクリァしたことは評価いたします。今後はさらに高く広い視点からの問題意識とリーダーシップに</v>
          </cell>
          <cell r="CN100" t="str">
            <v>Ａ　</v>
          </cell>
          <cell r="CO100" t="str">
            <v>Ａ　</v>
          </cell>
          <cell r="CP100" t="str">
            <v>A</v>
          </cell>
          <cell r="CQ100">
            <v>2</v>
          </cell>
          <cell r="CR100">
            <v>12</v>
          </cell>
          <cell r="CS100">
            <v>10</v>
          </cell>
        </row>
        <row r="101">
          <cell r="A101">
            <v>710933</v>
          </cell>
          <cell r="B101" t="str">
            <v>阿部　裕美子　　　　</v>
          </cell>
          <cell r="C101">
            <v>1100</v>
          </cell>
          <cell r="D101">
            <v>445</v>
          </cell>
          <cell r="E101" t="str">
            <v>東日本営本部　　　　</v>
          </cell>
          <cell r="F101">
            <v>3814</v>
          </cell>
          <cell r="G101">
            <v>4450400800</v>
          </cell>
          <cell r="H101" t="str">
            <v>北海道）総　務　部　</v>
          </cell>
          <cell r="I101">
            <v>31</v>
          </cell>
          <cell r="J101" t="str">
            <v>主事補　　　　　</v>
          </cell>
          <cell r="K101" t="str">
            <v>有</v>
          </cell>
          <cell r="L101">
            <v>1998</v>
          </cell>
          <cell r="M101">
            <v>1</v>
          </cell>
          <cell r="N101">
            <v>1</v>
          </cell>
          <cell r="O101">
            <v>3</v>
          </cell>
          <cell r="P101">
            <v>622270</v>
          </cell>
          <cell r="Q101" t="str">
            <v>尾山　英雄　　　　　</v>
          </cell>
          <cell r="R101" t="str">
            <v>（出向中）　　　　　</v>
          </cell>
          <cell r="S101">
            <v>700020</v>
          </cell>
          <cell r="T101" t="str">
            <v>荒　安明　　　　　　</v>
          </cell>
          <cell r="U101" t="str">
            <v>支社長　　　　　　　</v>
          </cell>
          <cell r="V101">
            <v>40</v>
          </cell>
          <cell r="W101" t="str">
            <v xml:space="preserve">回収遅延の管理1.売掛金債権残高の0.6%以内維持2.長期回収遅延の撲滅3.当社事情による回収遅延の削減                                                                                                                                                                                                           </v>
          </cell>
          <cell r="X101" t="str">
            <v>5</v>
          </cell>
          <cell r="Y101" t="str">
            <v xml:space="preserve">遅延額・遅延率・共に目標達成、成果を評価                                                                                                                                                                                                                                           </v>
          </cell>
          <cell r="Z101" t="str">
            <v>5</v>
          </cell>
          <cell r="AA101">
            <v>25</v>
          </cell>
          <cell r="AB101" t="str">
            <v xml:space="preserve">営業収入予測の精度向上１．６ケ月予測の±２％以内の誤差２．主要回収物件（２百万円以上）の事前確認                                                                                                                                                                                                               </v>
          </cell>
          <cell r="AC101" t="str">
            <v>4</v>
          </cell>
          <cell r="AD101" t="str">
            <v xml:space="preserve">下期期待します。                                                                                                                                                                                                                                                       </v>
          </cell>
          <cell r="AE101" t="str">
            <v>3</v>
          </cell>
          <cell r="AF101">
            <v>10</v>
          </cell>
          <cell r="AG101" t="str">
            <v xml:space="preserve">前受金、仮受金の管理１．売上計上洩れ物件の洗い出しと、その売上促進。２．決算時の的確な処理。                                                                                                                                                                                                                 </v>
          </cell>
          <cell r="AH101" t="str">
            <v>3</v>
          </cell>
          <cell r="AI101" t="str">
            <v xml:space="preserve">評価します。                                                                                                                                                                                                                                                         </v>
          </cell>
          <cell r="AJ101" t="str">
            <v>3</v>
          </cell>
          <cell r="AK101">
            <v>10</v>
          </cell>
          <cell r="AL101" t="str">
            <v xml:space="preserve">新債権管理システムへの移行1.99年1月運用に向けて、請求関連データーの整備作業(98年7月開始予定)                                                                                                                                                                                                            </v>
          </cell>
          <cell r="AM101" t="str">
            <v>3</v>
          </cell>
          <cell r="AN101" t="str">
            <v xml:space="preserve">下期評価します。                                                                                                                                                                                                                                                       </v>
          </cell>
          <cell r="AO101" t="str">
            <v>3</v>
          </cell>
          <cell r="AP101">
            <v>10</v>
          </cell>
          <cell r="AQ101" t="str">
            <v xml:space="preserve">ディーラー販社の未検収物件の管理１．営業部門に対してタイムリーなアラームを発信し、回収遅延を未然に防ぐ。２．依頼書の確実なフォロー。                                                                                                                                                                                             </v>
          </cell>
          <cell r="AR101" t="str">
            <v>3</v>
          </cell>
          <cell r="AS101" t="str">
            <v xml:space="preserve">評価します。                                                                                                                                                                                                                                                         </v>
          </cell>
          <cell r="AT101" t="str">
            <v>3</v>
          </cell>
          <cell r="AU101">
            <v>5</v>
          </cell>
          <cell r="AV101" t="str">
            <v xml:space="preserve">請求書発行の管理1.売掛金残高と請求済累積マスターの整合性向上。2.請求書の発行洩れを防ぐ。                                                                                                                                                                                                                 </v>
          </cell>
          <cell r="AW101" t="str">
            <v>3</v>
          </cell>
          <cell r="AX101" t="str">
            <v xml:space="preserve">基本の業務ですね。                                                                                                                                                                                                                                                      </v>
          </cell>
          <cell r="AY101" t="str">
            <v>3</v>
          </cell>
          <cell r="BT101" t="str">
            <v xml:space="preserve">                                                                                                                                                                                                                                                               </v>
          </cell>
          <cell r="BV101" t="str">
            <v xml:space="preserve">                                                                                                                                                                                                                                                               </v>
          </cell>
          <cell r="BX101" t="str">
            <v xml:space="preserve">                                                                                                                                                                                                                                                               </v>
          </cell>
          <cell r="BZ101" t="str">
            <v xml:space="preserve">                                                                                                                                                                                                                                                               </v>
          </cell>
          <cell r="CB101" t="str">
            <v>パソコンの操作。</v>
          </cell>
          <cell r="CC101" t="str">
            <v>2</v>
          </cell>
          <cell r="CI101" t="str">
            <v>2</v>
          </cell>
          <cell r="CK101" t="str">
            <v xml:space="preserve">債権管理については今期も評価します。今後は、上期末売上分の回収促進に全力を傾注してください。収入予測については、下期に期待します。                                                                                                                                                                                              </v>
          </cell>
          <cell r="CL101" t="str">
            <v>Ｂ　</v>
          </cell>
          <cell r="CM101" t="str">
            <v>承認する</v>
          </cell>
          <cell r="CN101" t="str">
            <v>Ｂ　</v>
          </cell>
          <cell r="CO101" t="str">
            <v>Ｂ　</v>
          </cell>
          <cell r="CP101" t="str">
            <v>B</v>
          </cell>
          <cell r="CQ101">
            <v>2</v>
          </cell>
          <cell r="CR101">
            <v>12</v>
          </cell>
          <cell r="CS101">
            <v>10</v>
          </cell>
        </row>
        <row r="102">
          <cell r="A102">
            <v>752521</v>
          </cell>
          <cell r="B102" t="str">
            <v>吉原　弘記　　　　　</v>
          </cell>
          <cell r="C102">
            <v>1100</v>
          </cell>
          <cell r="D102">
            <v>445</v>
          </cell>
          <cell r="E102" t="str">
            <v>東日本営本部　　　　</v>
          </cell>
          <cell r="F102">
            <v>2153</v>
          </cell>
          <cell r="G102">
            <v>4450480500</v>
          </cell>
          <cell r="H102" t="str">
            <v>東北）総　務　部　　</v>
          </cell>
          <cell r="I102">
            <v>31</v>
          </cell>
          <cell r="J102" t="str">
            <v>主事補　　　　　</v>
          </cell>
          <cell r="K102" t="str">
            <v>無</v>
          </cell>
          <cell r="L102">
            <v>1998</v>
          </cell>
          <cell r="M102">
            <v>1</v>
          </cell>
          <cell r="N102">
            <v>1</v>
          </cell>
          <cell r="O102">
            <v>3</v>
          </cell>
          <cell r="P102">
            <v>703203</v>
          </cell>
          <cell r="Q102" t="str">
            <v>深田　政勝　　　　　</v>
          </cell>
          <cell r="R102" t="str">
            <v>担当課長　　　　　　</v>
          </cell>
          <cell r="S102">
            <v>631258</v>
          </cell>
          <cell r="T102" t="str">
            <v>大井　英毅　　　　　</v>
          </cell>
          <cell r="U102" t="str">
            <v>部長　　　　　　　　</v>
          </cell>
          <cell r="V102">
            <v>50</v>
          </cell>
          <cell r="W102" t="str">
            <v xml:space="preserve">無償貸出品の管理強化(４月末データによる棚卸実施→今期内の処理）（１）ＦＯＣＳと経理データの整合性の推進,不一致の撲滅(3末時点不一致ｵｰﾀﾞｰ100件)（２）架空残(経理架空残、FOCS架空残）の撲滅（３）経理提供データの活用促進　　　　　                                                                                                                    </v>
          </cell>
          <cell r="X102" t="str">
            <v>5</v>
          </cell>
          <cell r="Y102" t="str">
            <v xml:space="preserve">貸出資産のデータの共有化を促進し、営業稼働資産と経理帳簿残との整合性が図れ不健全資産の撲滅により資産健全化を推進したことを評価したい。更に、期間満了放置物件の早期廃却を実施し、営業自主損益（特別ｻｰﾋﾞｽ費用）の削減に奇与したことを評価する。                                                                                                                                      </v>
          </cell>
          <cell r="Z102" t="str">
            <v>5</v>
          </cell>
          <cell r="AA102">
            <v>20</v>
          </cell>
          <cell r="AB102" t="str">
            <v xml:space="preserve">有償貸出品の管理強化（１）解約済未返却品の撲滅(目標３か月以上０件、３末時点は４件）（２）未返却品の有償化促進（３）無償品同様データの整備                                                                                                                                                                                          </v>
          </cell>
          <cell r="AC102" t="str">
            <v>5</v>
          </cell>
          <cell r="AD102" t="str">
            <v xml:space="preserve">レンタル解約物件については、毎月問題のなる事業所へｱﾗｰﾑを発信し、特に問題が多い担当者にはコスト意識を持たせる為の教育を実施した結果が、その他の支社に比較しても大幅な改善効果が出ていることを評価したい。                                                                                                                                                         </v>
          </cell>
          <cell r="AE102" t="str">
            <v>5</v>
          </cell>
          <cell r="AF102">
            <v>10</v>
          </cell>
          <cell r="AG102" t="str">
            <v xml:space="preserve">新開倉庫保管品の整備(前年度実績5%削減)（１）預け入れ時点での保管条件の明確化。（２）長期保管品の整備（３）不要品・不明品の廃却推進                                                                                                                                                                                            </v>
          </cell>
          <cell r="AH102" t="str">
            <v>4</v>
          </cell>
          <cell r="AI102" t="str">
            <v xml:space="preserve">物流倉庫改善グループの担当者としての役割分担を責任を持って、実施したことにより、目標値を大幅に削減したことを評価する。来期以降から、廃棄「法律の改正」により廃棄物の処理方法が改定されますので、関連部門と連携しながら、問題なく実施ねがいます。                                                                                                                                       </v>
          </cell>
          <cell r="AJ102" t="str">
            <v>4</v>
          </cell>
          <cell r="AK102">
            <v>20</v>
          </cell>
          <cell r="AL102" t="str">
            <v xml:space="preserve">固定資産の健全化　　　　　　　　　　　　　　　　　　　　　　　　　　　　　　　　（１）棚卸実査（ﾊﾞｰｺｰﾄﾞ運用による棚卸）　　　　　　　　　　　　　　　　　　　　　（２）不健全・不要資産の廃却促進                                                                                                                                                   </v>
          </cell>
          <cell r="AM102" t="str">
            <v>4</v>
          </cell>
          <cell r="AN102" t="str">
            <v xml:space="preserve">棚卸しを実施し、営業部門のデモ機器等の遊休資産を洗い出しを行い廃却を推進したことにより、略目標値を達成したことを評価する。来期は、定期的にデモ機器の稼働状況をﾁｴｯｸし、更なるコスト削減に向けた施策を立案ねがいます。                                                                                                                                                   </v>
          </cell>
          <cell r="AO102" t="str">
            <v>4</v>
          </cell>
          <cell r="BT102" t="str">
            <v xml:space="preserve">                                                                                                                                                                                                                                                               </v>
          </cell>
          <cell r="BV102" t="str">
            <v xml:space="preserve">                                                                                                                                                                                                                                                               </v>
          </cell>
          <cell r="BX102" t="str">
            <v xml:space="preserve">                                                                                                                                                                                                                                                               </v>
          </cell>
          <cell r="BZ102" t="str">
            <v xml:space="preserve">                                                                                                                                                                                                                                                               </v>
          </cell>
          <cell r="CH102" t="str">
            <v>4</v>
          </cell>
          <cell r="CI102" t="str">
            <v>4</v>
          </cell>
          <cell r="CJ102" t="str">
            <v>4</v>
          </cell>
          <cell r="CK102" t="str">
            <v xml:space="preserve">今期の成果に対しては、評価できる。来期以降は、更に、資産管理面の管理手法を磨き新たな職域への挑戦を行い、会計グループの業務改革の為にも、一人一人にコスト意識を持たせ、経理担当者としての損益改善策を推進ねがいます。                                                                                                                                                     </v>
          </cell>
          <cell r="CL102" t="str">
            <v>Ｂ　</v>
          </cell>
          <cell r="CM102" t="str">
            <v>資産管理について更なる知恵を出して効果を出して下さい｡</v>
          </cell>
          <cell r="CN102" t="str">
            <v>Ｂ　</v>
          </cell>
          <cell r="CO102" t="str">
            <v>Ｂ　</v>
          </cell>
          <cell r="CP102" t="str">
            <v>B</v>
          </cell>
          <cell r="CQ102">
            <v>2</v>
          </cell>
          <cell r="CR102">
            <v>12</v>
          </cell>
          <cell r="CS102">
            <v>10</v>
          </cell>
        </row>
        <row r="103">
          <cell r="A103">
            <v>860165</v>
          </cell>
          <cell r="B103" t="str">
            <v>七久保　良一　　　　</v>
          </cell>
          <cell r="C103">
            <v>1100</v>
          </cell>
          <cell r="D103">
            <v>445</v>
          </cell>
          <cell r="E103" t="str">
            <v>東日本営本部　　　　</v>
          </cell>
          <cell r="F103">
            <v>2187</v>
          </cell>
          <cell r="G103">
            <v>4450640900</v>
          </cell>
          <cell r="H103" t="str">
            <v>神奈川）総務部　　　</v>
          </cell>
          <cell r="I103">
            <v>31</v>
          </cell>
          <cell r="J103" t="str">
            <v>主事補　　　　　</v>
          </cell>
          <cell r="K103" t="str">
            <v>有</v>
          </cell>
          <cell r="L103">
            <v>1998</v>
          </cell>
          <cell r="M103">
            <v>1</v>
          </cell>
          <cell r="N103">
            <v>1</v>
          </cell>
          <cell r="O103">
            <v>3</v>
          </cell>
          <cell r="P103">
            <v>701685</v>
          </cell>
          <cell r="Q103" t="str">
            <v>竹花　敏行　　　　　</v>
          </cell>
          <cell r="R103" t="str">
            <v>担当課長　　　　　　</v>
          </cell>
          <cell r="S103">
            <v>631247</v>
          </cell>
          <cell r="T103" t="str">
            <v>尾田　豊文　　　　　</v>
          </cell>
          <cell r="U103" t="str">
            <v>部長　　　　　　　　</v>
          </cell>
          <cell r="V103">
            <v>30</v>
          </cell>
          <cell r="W103" t="str">
            <v xml:space="preserve">売掛債権回収の早期化と回収遅延管理の充実１．回収遅延削減：上期平均で遅延額５９百万円未満，遅延率０．５％未満に圧縮２．回収遅延の早期解消：３カ月超の長期滞留物件０                                                                                                                                                                              </v>
          </cell>
          <cell r="X103" t="str">
            <v>4</v>
          </cell>
          <cell r="Y103" t="str">
            <v xml:space="preserve">回収遅延の削減は目標を達成することができた。加えて、期末は過去最小規模の遅延額に抑止できた。評価します。                                                                                                                                                                                                           </v>
          </cell>
          <cell r="Z103" t="str">
            <v>4</v>
          </cell>
          <cell r="AA103">
            <v>30</v>
          </cell>
          <cell r="AB103" t="str">
            <v xml:space="preserve">売掛債権管理の精度向上１．売掛金残高・請求済の整合性：１年以上経過した残高の整理(18社→9社、127→63件)２．特別管理債権および特定顧客債権（ＣＡＴＶ各社等）の監視強化３．営業収入予測の精度向上：予測誤差±２％以内                                                                                                                                  </v>
          </cell>
          <cell r="AC103" t="str">
            <v>4</v>
          </cell>
          <cell r="AD103" t="str">
            <v xml:space="preserve">売掛金残高・請求済の整合性チェックは目標未達だったが、目標に近いレベルまで削減できた。然しながら、問題ユーザーの案件については、経理担当者のスキルアップを図る上で担当者を交えた差異究明を実施して欲しかったです。その他の事項は概ね期待通りであった。                                                                                                                                    </v>
          </cell>
          <cell r="AE103" t="str">
            <v>4</v>
          </cell>
          <cell r="AF103">
            <v>25</v>
          </cell>
          <cell r="AG103" t="str">
            <v xml:space="preserve">日常業務の改善・効率化１．売掛金自動消込システムの導入・定着２．業務分担の見直し実施（７月中を目処）３．債権管理システムの２０００年対応、新システムＦＩＲＳＴ移行を見据えた準備                                                                                                                                                                    </v>
          </cell>
          <cell r="AH103" t="str">
            <v>3</v>
          </cell>
          <cell r="AI103" t="str">
            <v xml:space="preserve">前年度からの懸案であった『自動入金消込みシステム』は、何とか稼働に漕ぎつけることができた。来期は本番稼働による効果測定、他支社への導入支援を実行に移して欲しいです。又、JOBローテーションの実施は評価します。                                                                                                                                                       </v>
          </cell>
          <cell r="AJ103" t="str">
            <v>3</v>
          </cell>
          <cell r="AK103">
            <v>15</v>
          </cell>
          <cell r="AL103" t="str">
            <v xml:space="preserve">経理グループ内および営業への教育指導の徹底１．グループ内の検討事項記録の定着とフォローによる、問題解決方法の共有化２．営業事務処理の精度向上を目指した講習会開催のための検討                                                                                                                                                                        </v>
          </cell>
          <cell r="AM103" t="str">
            <v>4</v>
          </cell>
          <cell r="AN103" t="str">
            <v xml:space="preserve">問題解決の為の情報共有化による経理担当者のスキルアップは、第一段階として検討の場を設けたに止まったのは残念です。具体的な成果を期待します。又、『みなと塾』での活動成果は、アピールして下さい。                                                                                                                                                                </v>
          </cell>
          <cell r="AO103" t="str">
            <v>3</v>
          </cell>
          <cell r="BT103" t="str">
            <v xml:space="preserve">                                                                                                                                                                                                                                                               </v>
          </cell>
          <cell r="BV103" t="str">
            <v xml:space="preserve">                                                                                                                                                                                                                                                               </v>
          </cell>
          <cell r="BX103" t="str">
            <v xml:space="preserve">                                                                                                                                                                                                                                                               </v>
          </cell>
          <cell r="BZ103" t="str">
            <v xml:space="preserve">                                                                                                                                                                                                                                                               </v>
          </cell>
          <cell r="CB103" t="str">
            <v>平成１０年度税制改正に伴う、税務関連知識の習得。</v>
          </cell>
          <cell r="CC103" t="str">
            <v>3</v>
          </cell>
          <cell r="CD103" t="str">
            <v>部下との意思疎通をよりスムーズにするための、コミュニケーション能力の向上と、対外折衝力向上のための自己啓発。</v>
          </cell>
          <cell r="CE103" t="str">
            <v>3</v>
          </cell>
          <cell r="CH103" t="str">
            <v>3</v>
          </cell>
          <cell r="CI103" t="str">
            <v>3</v>
          </cell>
          <cell r="CJ103" t="str">
            <v>3</v>
          </cell>
          <cell r="CK103" t="str">
            <v xml:space="preserve">回収遅延、売掛金残高と請求データの整合性チェック等は成果がでており、評価できます。但し、自動入金消込みシステムの運用定着が遅れたこと、グループ内での検討事項記録の定着と問題解決方法の共有化テーマが実践できなかったことが残念です。又、従来より指導してきた『報・連・相』が未だ実行できていません。よきリーダーとして今一歩の努力と配慮を期待しています。                                                                                  </v>
          </cell>
          <cell r="CL103" t="str">
            <v>Ｂ　</v>
          </cell>
          <cell r="CM103" t="str">
            <v>益々業務が輻輳し、一筋縄で遂行できなくなってると思います。部下をまとめることは、業務に限らずいろいろな面まで知ろうとする努力も必要です。今後の積極的を行動に期待してます。いろいろな面</v>
          </cell>
          <cell r="CN103" t="str">
            <v>Ｂ　</v>
          </cell>
          <cell r="CO103" t="str">
            <v>Ｂ　</v>
          </cell>
          <cell r="CP103" t="str">
            <v>A</v>
          </cell>
          <cell r="CQ103">
            <v>2</v>
          </cell>
          <cell r="CR103">
            <v>12</v>
          </cell>
          <cell r="CS103">
            <v>10</v>
          </cell>
        </row>
        <row r="104">
          <cell r="A104">
            <v>880275</v>
          </cell>
          <cell r="B104" t="str">
            <v>若槻　泰伯　　　　　</v>
          </cell>
          <cell r="C104">
            <v>1100</v>
          </cell>
          <cell r="D104">
            <v>445</v>
          </cell>
          <cell r="E104" t="str">
            <v>東日本営本部　　　　</v>
          </cell>
          <cell r="F104">
            <v>2187</v>
          </cell>
          <cell r="G104">
            <v>4450640900</v>
          </cell>
          <cell r="H104" t="str">
            <v>神奈川）総務部　　　</v>
          </cell>
          <cell r="I104">
            <v>31</v>
          </cell>
          <cell r="J104" t="str">
            <v>主事補　　　　　</v>
          </cell>
          <cell r="K104" t="str">
            <v>有</v>
          </cell>
          <cell r="L104">
            <v>1998</v>
          </cell>
          <cell r="M104">
            <v>1</v>
          </cell>
          <cell r="N104">
            <v>1</v>
          </cell>
          <cell r="O104">
            <v>3</v>
          </cell>
          <cell r="P104">
            <v>701685</v>
          </cell>
          <cell r="Q104" t="str">
            <v>竹花　敏行　　　　　</v>
          </cell>
          <cell r="R104" t="str">
            <v>担当課長　　　　　　</v>
          </cell>
          <cell r="S104">
            <v>631247</v>
          </cell>
          <cell r="T104" t="str">
            <v>尾田　豊文　　　　　</v>
          </cell>
          <cell r="U104" t="str">
            <v>部長　　　　　　　　</v>
          </cell>
          <cell r="V104">
            <v>45</v>
          </cell>
          <cell r="W104" t="str">
            <v xml:space="preserve">本部推進活動(ＳＳＵ／ＣＰＵ活動）への積極的参加◆タイムリ－な情報提供／調査回答内容の充実化／営業事務処理促進（営業徹底指導）・調査回答の内容を検証し、不健全な物件についての早期解決に努める・営業事務処理怠慢によるアラ－ム物件を徹底した営業指導で極小化                                                                                         </v>
          </cell>
          <cell r="X104" t="str">
            <v>4</v>
          </cell>
          <cell r="Y104" t="str">
            <v xml:space="preserve">本部及び支社挙げての推進活動であり、管理部門としてのサポート業務であるが、月を追う毎に提供情報のスピードアップ、営業からの情報収集等、積極的に対応した。成果は今一歩であったが、成果に結び付くよう弱点項目に対する営業指導を下期は期待します。                                                                                                                                        </v>
          </cell>
          <cell r="Z104" t="str">
            <v>4</v>
          </cell>
          <cell r="AA104">
            <v>40</v>
          </cell>
          <cell r="AB104" t="str">
            <v xml:space="preserve">貸出資産／棚卸資産管理◆不健全残高、特に９７／９以前の解約済未返品残高を徹底的に整理                                                                                                                                                                                                                     </v>
          </cell>
          <cell r="AC104" t="str">
            <v>4</v>
          </cell>
          <cell r="AD104" t="str">
            <v xml:space="preserve">97/上以前のレンタル解約品の調査・消化に関して、大変頑張りました。引き続き、継続調査品の完全消化と、97/下以降の最近の解約品も整理できるよう頑張って貰いたい。                                                                                                                                                                              </v>
          </cell>
          <cell r="AE104" t="str">
            <v>4</v>
          </cell>
          <cell r="AF104">
            <v>10</v>
          </cell>
          <cell r="AG104" t="str">
            <v xml:space="preserve">日常業務の見直し◆ＦＢ化推進（支払）／検討事項記録に対するアクションアイテムの選定及び改善                                                                                                                                                                                                                  </v>
          </cell>
          <cell r="AH104" t="str">
            <v>4</v>
          </cell>
          <cell r="AI104" t="str">
            <v xml:space="preserve">本項目は具体的な成果を上げる迄に至らなかった。下期成果に期待します。                                                                                                                                                                                                                             </v>
          </cell>
          <cell r="AJ104" t="str">
            <v>3</v>
          </cell>
          <cell r="AK104">
            <v>5</v>
          </cell>
          <cell r="AL104" t="str">
            <v xml:space="preserve">部門内教育◆営業活動と法人税務の関係について、理解を深め、内容を検討して（今期～来期）、　来年度での実施を目指す                                                                                                                                                                                                       </v>
          </cell>
          <cell r="AM104" t="str">
            <v>3</v>
          </cell>
          <cell r="AN104" t="str">
            <v xml:space="preserve">本項目は年間目標であり、当期は準備期間であったが、進捗は今一歩の状況。下期に期待します。                                                                                                                                                                                                                   </v>
          </cell>
          <cell r="AO104" t="str">
            <v>3</v>
          </cell>
          <cell r="BT104" t="str">
            <v xml:space="preserve">                                                                                                                                                                                                                                                               </v>
          </cell>
          <cell r="BV104" t="str">
            <v xml:space="preserve">                                                                                                                                                                                                                                                               </v>
          </cell>
          <cell r="BX104" t="str">
            <v xml:space="preserve">                                                                                                                                                                                                                                                               </v>
          </cell>
          <cell r="BZ104" t="str">
            <v xml:space="preserve">                                                                                                                                                                                                                                                               </v>
          </cell>
          <cell r="CB104" t="str">
            <v>１０年度税制改正の理解および対策実施（少額減価償却資産関連）</v>
          </cell>
          <cell r="CC104" t="str">
            <v>2</v>
          </cell>
          <cell r="CH104" t="str">
            <v>4</v>
          </cell>
          <cell r="CI104" t="str">
            <v>3</v>
          </cell>
          <cell r="CJ104" t="str">
            <v>3</v>
          </cell>
          <cell r="CK104" t="str">
            <v xml:space="preserve">期中での配転(6/21)で、しかも全く経験のない営業経理ではあったが、スムーズに入り込めたと思います。特に、貸出資産の整理では頑張りました。まだまだ課題は山積していますので、是非、来期以降の頑張りを多いに期待しています。                                                                                                                                                 </v>
          </cell>
          <cell r="CL104" t="str">
            <v>Ｂ　</v>
          </cell>
          <cell r="CM104" t="str">
            <v>営業部門おける経理の役割も分かってきたと思いますので、今後の積極的な行動に期待します。</v>
          </cell>
          <cell r="CN104" t="str">
            <v>Ｂ　</v>
          </cell>
          <cell r="CO104" t="str">
            <v>Ｂ　</v>
          </cell>
          <cell r="CP104" t="str">
            <v>C</v>
          </cell>
          <cell r="CQ104">
            <v>2</v>
          </cell>
          <cell r="CR104">
            <v>12</v>
          </cell>
          <cell r="CS104">
            <v>10</v>
          </cell>
        </row>
        <row r="105">
          <cell r="A105">
            <v>823029</v>
          </cell>
          <cell r="B105" t="str">
            <v>片倉　康暢　　　　　</v>
          </cell>
          <cell r="C105">
            <v>1100</v>
          </cell>
          <cell r="D105">
            <v>445</v>
          </cell>
          <cell r="E105" t="str">
            <v>東日本営本部　　　　</v>
          </cell>
          <cell r="F105">
            <v>3131</v>
          </cell>
          <cell r="G105">
            <v>4450720800</v>
          </cell>
          <cell r="H105" t="str">
            <v>関東）総務部　　　　</v>
          </cell>
          <cell r="I105">
            <v>31</v>
          </cell>
          <cell r="J105" t="str">
            <v>主事補　　　　　</v>
          </cell>
          <cell r="K105" t="str">
            <v>無</v>
          </cell>
          <cell r="L105">
            <v>1998</v>
          </cell>
          <cell r="M105">
            <v>1</v>
          </cell>
          <cell r="N105">
            <v>1</v>
          </cell>
          <cell r="O105">
            <v>3</v>
          </cell>
          <cell r="P105">
            <v>681475</v>
          </cell>
          <cell r="Q105" t="str">
            <v>梶塚　俊英　　　　　</v>
          </cell>
          <cell r="R105" t="str">
            <v>担当課長　　　　　　</v>
          </cell>
          <cell r="S105">
            <v>631227</v>
          </cell>
          <cell r="T105" t="str">
            <v>貝瀬　光洋　　　　　</v>
          </cell>
          <cell r="U105" t="str">
            <v>部長　　　　　　　　</v>
          </cell>
          <cell r="V105">
            <v>30</v>
          </cell>
          <cell r="W105" t="str">
            <v xml:space="preserve">1.営業収入予測の精度向上資金状況が逼迫している中で、より適切な資金運用の一助となるべく資金予測向上に努力します。                                                                                                                                                                                                      </v>
          </cell>
          <cell r="X105" t="str">
            <v>4</v>
          </cell>
          <cell r="Y105" t="str">
            <v xml:space="preserve">内部検討会を実施し改善対策を実施するも、新たな要因等も発生し一部目標未達があった。更に毎月の反省を活かし目標到達をすべく精進願います。                                                                                                                                                                                            </v>
          </cell>
          <cell r="Z105" t="str">
            <v>3</v>
          </cell>
          <cell r="AA105">
            <v>25</v>
          </cell>
          <cell r="AB105" t="str">
            <v xml:space="preserve">2.営業倉庫整理による保管料の削減。                                                                                                                                                                                                                                             </v>
          </cell>
          <cell r="AC105" t="str">
            <v>4</v>
          </cell>
          <cell r="AD105" t="str">
            <v xml:space="preserve">目標は概ね達成出来たと思う。費用の実態を確認する意味でも現場倉庫の点検指導が重要だと思う。ＦＪＬとの改善対策の実施及び産廃法に準拠した対応指導にも更に努力願います。                                                                                                                                                                             </v>
          </cell>
          <cell r="AE105" t="str">
            <v>4</v>
          </cell>
          <cell r="AF105">
            <v>25</v>
          </cell>
          <cell r="AG105" t="str">
            <v xml:space="preserve">3.平成10年4月より小額資産の変更(20万円→10万円以上)税制改正に伴い、早期システムづくりによるより適正な会計を図る。                                                                                                                                                                                                 </v>
          </cell>
          <cell r="AH105" t="str">
            <v>3</v>
          </cell>
          <cell r="AI105" t="str">
            <v xml:space="preserve">データベースでは全社よりデータが供給される事となり判断がしやすいと思われるが稟議手配される物件等は要注意です。今後共、稟議書及び実積の確認が重要と思う。より適正な会計処理に努力願います。                                                                                                                                                                  </v>
          </cell>
          <cell r="AJ105" t="str">
            <v>3</v>
          </cell>
          <cell r="AK105">
            <v>20</v>
          </cell>
          <cell r="AL105" t="str">
            <v xml:space="preserve">4.ファームバンキングのレベルUPによる資金把握の迅速化。                                                                                                                                                                                                                                  </v>
          </cell>
          <cell r="AM105" t="str">
            <v>3</v>
          </cell>
          <cell r="AN105" t="str">
            <v xml:space="preserve">2000年対応の問題もある為、具体的なスケジュールを策定し早期導入に努力願います。                                                                                                                                                                                                                      </v>
          </cell>
          <cell r="AO105" t="str">
            <v>3</v>
          </cell>
          <cell r="BT105" t="str">
            <v xml:space="preserve">2000年対応及びシステムレベルアップ等各業務システムの変更が頻繁に全社対応されている。遅れることなくスムーズな移行に心掛け継続実施願います。                                                                                                                                                                                        </v>
          </cell>
          <cell r="BU105" t="str">
            <v>3</v>
          </cell>
          <cell r="BV105" t="str">
            <v xml:space="preserve">                                                                                                                                                                                                                                                               </v>
          </cell>
          <cell r="BX105" t="str">
            <v xml:space="preserve">                                                                                                                                                                                                                                                               </v>
          </cell>
          <cell r="BZ105" t="str">
            <v xml:space="preserve">                                                                                                                                                                                                                                                               </v>
          </cell>
          <cell r="CB105" t="str">
            <v>企業会計原則、法人税等税務知識の習得</v>
          </cell>
          <cell r="CC105" t="str">
            <v>3</v>
          </cell>
          <cell r="CD105" t="str">
            <v>ｻｰﾊﾞｰ管理者の試験を受け、高度化していくシステム対応知識を養う。</v>
          </cell>
          <cell r="CE105" t="str">
            <v>3</v>
          </cell>
          <cell r="CH105" t="str">
            <v>3</v>
          </cell>
          <cell r="CI105" t="str">
            <v>3</v>
          </cell>
          <cell r="CJ105" t="str">
            <v>3</v>
          </cell>
          <cell r="CK105" t="str">
            <v xml:space="preserve">2000年対応・システムレベルアップ等各業務システムの対応及び、その指導と忙しいと思われるが、税務等諸会計原則に準拠した実務の理解と加えて管理会計として実務に活かせる様更に精進願います。                                                                                                                                                                  </v>
          </cell>
          <cell r="CL105" t="str">
            <v>Ｂ　</v>
          </cell>
          <cell r="CM105" t="str">
            <v>総体的に努力の結果が成果として結びついたと考えられます。現状に留まることなくワンステップ上の視点で取り組んで、更なるチャレンジ目標に邁進してください。</v>
          </cell>
          <cell r="CN105" t="str">
            <v>Ｂ　</v>
          </cell>
          <cell r="CO105" t="str">
            <v>Ｂ　</v>
          </cell>
          <cell r="CP105" t="str">
            <v>B</v>
          </cell>
          <cell r="CQ105">
            <v>2</v>
          </cell>
          <cell r="CR105">
            <v>12</v>
          </cell>
          <cell r="CS105">
            <v>10</v>
          </cell>
        </row>
        <row r="106">
          <cell r="A106">
            <v>752552</v>
          </cell>
          <cell r="B106" t="str">
            <v>酒井　秀次　　　　　</v>
          </cell>
          <cell r="C106">
            <v>1200</v>
          </cell>
          <cell r="D106">
            <v>455</v>
          </cell>
          <cell r="E106" t="str">
            <v>中部営業本部　　　　</v>
          </cell>
          <cell r="F106">
            <v>4767</v>
          </cell>
          <cell r="G106">
            <v>4550155000</v>
          </cell>
          <cell r="H106" t="str">
            <v>中部営業本部）経理部</v>
          </cell>
          <cell r="I106">
            <v>41</v>
          </cell>
          <cell r="J106" t="str">
            <v>主事　　　　　　</v>
          </cell>
          <cell r="K106" t="str">
            <v>有</v>
          </cell>
          <cell r="L106">
            <v>1998</v>
          </cell>
          <cell r="M106">
            <v>1</v>
          </cell>
          <cell r="N106">
            <v>1</v>
          </cell>
          <cell r="O106">
            <v>3</v>
          </cell>
          <cell r="P106">
            <v>165044</v>
          </cell>
          <cell r="Q106" t="str">
            <v>小林　一男　　　　　</v>
          </cell>
          <cell r="R106" t="str">
            <v>部長　　　　　　　　</v>
          </cell>
          <cell r="S106">
            <v>165044</v>
          </cell>
          <cell r="T106" t="str">
            <v>小林　一男　　　　　</v>
          </cell>
          <cell r="U106" t="str">
            <v>部長　　　　　　　　</v>
          </cell>
          <cell r="V106">
            <v>25</v>
          </cell>
          <cell r="W106" t="str">
            <v xml:space="preserve">回収遅延金額の削減売掛金残高の０．６５％と以内とする。                                                                                                                                                                                                                                    </v>
          </cell>
          <cell r="X106" t="str">
            <v>4</v>
          </cell>
          <cell r="Y106" t="str">
            <v xml:space="preserve">目標は達成出来た。                                                                                                                                                                                                                                                      </v>
          </cell>
          <cell r="Z106" t="str">
            <v>4</v>
          </cell>
          <cell r="AA106">
            <v>25</v>
          </cell>
          <cell r="AB106" t="str">
            <v xml:space="preserve">営業収入予測精度の向上営業収入予測と実績との差額を予測比率を±2%以内とする。                                                                                                                                                                                                                        </v>
          </cell>
          <cell r="AC106" t="str">
            <v>4</v>
          </cell>
          <cell r="AD106" t="str">
            <v xml:space="preserve">年度で達成出来るよう下期で頑張って下さい。                                                                                                                                                                                                                                          </v>
          </cell>
          <cell r="AE106" t="str">
            <v>3</v>
          </cell>
          <cell r="AF106">
            <v>10</v>
          </cell>
          <cell r="AG106" t="str">
            <v xml:space="preserve">中部営業本部内の営業指導。定期的に各支店に行き、回収遅延の報告等営業部門へのアラーム発信を行い、営業事務処理の改善を図る。営業部門とのコミュニケーションを図る事により連携を密にする。                                                                                                                                                              </v>
          </cell>
          <cell r="AH106" t="str">
            <v>3</v>
          </cell>
          <cell r="AI106" t="str">
            <v xml:space="preserve">早期にルーチン化を図って下さい。                                                                                                                                                                                                                                               </v>
          </cell>
          <cell r="AJ106" t="str">
            <v>3</v>
          </cell>
          <cell r="AK106">
            <v>10</v>
          </cell>
          <cell r="AL106" t="str">
            <v xml:space="preserve">固定資産の棚卸し。バーコードシステムの導入に伴い、固定資産管理の強化を図る。                                                                                                                                                                                                                         </v>
          </cell>
          <cell r="AM106" t="str">
            <v>3</v>
          </cell>
          <cell r="AN106" t="str">
            <v xml:space="preserve">バーコード方式の棚卸を早く実施下さい。                                                                                                                                                                                                                                            </v>
          </cell>
          <cell r="AO106" t="str">
            <v>3</v>
          </cell>
          <cell r="AP106">
            <v>20</v>
          </cell>
          <cell r="AQ106" t="str">
            <v xml:space="preserve">銀行口座の解約。現状48口座の内同一銀行で２つ以上ある８口座を解約予定。                                                                                                                                                                                                                           </v>
          </cell>
          <cell r="AR106" t="str">
            <v>3</v>
          </cell>
          <cell r="AS106" t="str">
            <v xml:space="preserve">解約一歩手前まで来たが動きが遅く感じられます。                                                                                                                                                                                                                                        </v>
          </cell>
          <cell r="AT106" t="str">
            <v>4</v>
          </cell>
          <cell r="AU106">
            <v>10</v>
          </cell>
          <cell r="AV106" t="str">
            <v xml:space="preserve">部員への教育。経理制度・営業事務に関する教育及びＥＤＰ教育の実施。                                                                                                                                                                                                                              </v>
          </cell>
          <cell r="AW106" t="str">
            <v>3</v>
          </cell>
          <cell r="AX106" t="str">
            <v xml:space="preserve">下期に早期実施のこと。                                                                                                                                                                                                                                                    </v>
          </cell>
          <cell r="AY106" t="str">
            <v>3</v>
          </cell>
          <cell r="BT106" t="str">
            <v xml:space="preserve">                                                                                                                                                                                                                                                               </v>
          </cell>
          <cell r="BU106" t="str">
            <v>4</v>
          </cell>
          <cell r="BV106" t="str">
            <v xml:space="preserve">                                                                                                                                                                                                                                                               </v>
          </cell>
          <cell r="BW106" t="str">
            <v>3</v>
          </cell>
          <cell r="BX106" t="str">
            <v xml:space="preserve">                                                                                                                                                                                                                                                               </v>
          </cell>
          <cell r="BZ106" t="str">
            <v xml:space="preserve">                                                                                                                                                                                                                                                               </v>
          </cell>
          <cell r="CB106" t="str">
            <v>ＥＸＣＥＬ及びＡＣＣＥＳの連携による事務工数の削減を図る。</v>
          </cell>
          <cell r="CC106" t="str">
            <v>3</v>
          </cell>
          <cell r="CH106" t="str">
            <v>4</v>
          </cell>
          <cell r="CI106" t="str">
            <v>3</v>
          </cell>
          <cell r="CJ106" t="str">
            <v>3</v>
          </cell>
          <cell r="CK106" t="str">
            <v xml:space="preserve">売掛金回収遅延の目標はクリアすることが出来た。また、一般会計班女子一名の削減によるトラブルも無く上期を乗り切れた。                                                                                                                                                                                                      </v>
          </cell>
          <cell r="CL106" t="str">
            <v>Ａ　</v>
          </cell>
          <cell r="CN106" t="str">
            <v>　　</v>
          </cell>
          <cell r="CO106" t="str">
            <v>Ａ　</v>
          </cell>
          <cell r="CP106" t="str">
            <v>B</v>
          </cell>
          <cell r="CQ106">
            <v>2</v>
          </cell>
          <cell r="CR106">
            <v>12</v>
          </cell>
          <cell r="CS106">
            <v>10</v>
          </cell>
        </row>
        <row r="107">
          <cell r="A107">
            <v>701426</v>
          </cell>
          <cell r="B107" t="str">
            <v>寺沢　正雄　　　　　</v>
          </cell>
          <cell r="C107">
            <v>1200</v>
          </cell>
          <cell r="D107">
            <v>455</v>
          </cell>
          <cell r="E107" t="str">
            <v>中部営業本部　　　　</v>
          </cell>
          <cell r="F107">
            <v>4767</v>
          </cell>
          <cell r="G107">
            <v>4550155000</v>
          </cell>
          <cell r="H107" t="str">
            <v>中部営業本部）経理部</v>
          </cell>
          <cell r="I107">
            <v>41</v>
          </cell>
          <cell r="J107" t="str">
            <v>主事　　　　　　</v>
          </cell>
          <cell r="K107" t="str">
            <v>有</v>
          </cell>
          <cell r="L107">
            <v>1998</v>
          </cell>
          <cell r="M107">
            <v>1</v>
          </cell>
          <cell r="N107">
            <v>1</v>
          </cell>
          <cell r="O107">
            <v>3</v>
          </cell>
          <cell r="P107">
            <v>165044</v>
          </cell>
          <cell r="Q107" t="str">
            <v>小林　一男　　　　　</v>
          </cell>
          <cell r="R107" t="str">
            <v>部長　　　　　　　　</v>
          </cell>
          <cell r="S107">
            <v>165044</v>
          </cell>
          <cell r="T107" t="str">
            <v>小林　一男　　　　　</v>
          </cell>
          <cell r="U107" t="str">
            <v>部長　　　　　　　　</v>
          </cell>
          <cell r="V107">
            <v>30</v>
          </cell>
          <cell r="W107" t="str">
            <v xml:space="preserve">固定資産実地棚卸の推進拡販デモ機の遊休資産の運用効率の推進                                                                                                                                                                                                                                  </v>
          </cell>
          <cell r="X107" t="str">
            <v>4</v>
          </cell>
          <cell r="Y107" t="str">
            <v xml:space="preserve">バーコードラベルの貼付を早期に終えバーコード方式の棚卸ヲ実施下さい。                                                                                                                                                                                                                             </v>
          </cell>
          <cell r="Z107" t="str">
            <v>4</v>
          </cell>
          <cell r="AA107">
            <v>30</v>
          </cell>
          <cell r="AB107" t="str">
            <v xml:space="preserve">棚卸資産／貸出資産の管理強化                                                                                                                                                                                                                                                 </v>
          </cell>
          <cell r="AC107" t="str">
            <v>3</v>
          </cell>
          <cell r="AD107" t="str">
            <v xml:space="preserve">不良資産の発生防止、無償貸出資産の圧縮に努めて下さい。                                                                                                                                                                                                                                    </v>
          </cell>
          <cell r="AE107" t="str">
            <v>3</v>
          </cell>
          <cell r="AF107">
            <v>10</v>
          </cell>
          <cell r="AG107" t="str">
            <v xml:space="preserve">営業事務管理の支援                                                                                                                                                                                                                                                      </v>
          </cell>
          <cell r="AH107" t="str">
            <v>3</v>
          </cell>
          <cell r="AI107" t="str">
            <v xml:space="preserve">回収遅延等の調査を含め、製品調査も各地区月１回のヒアリング会を開催するよう立案下さい。                                                                                                                                                                                                                    </v>
          </cell>
          <cell r="AJ107" t="str">
            <v>3</v>
          </cell>
          <cell r="AK107">
            <v>10</v>
          </cell>
          <cell r="AL107" t="str">
            <v xml:space="preserve">経理管理資料/統計資料の充実                                                                                                                                                                                                                                                 </v>
          </cell>
          <cell r="AM107" t="str">
            <v>3</v>
          </cell>
          <cell r="AN107" t="str">
            <v xml:space="preserve">部内調整ヲ早く行って下さい。                                                                                                                                                                                                                                                 </v>
          </cell>
          <cell r="AO107" t="str">
            <v>3</v>
          </cell>
          <cell r="AP107">
            <v>10</v>
          </cell>
          <cell r="AQ107" t="str">
            <v xml:space="preserve">一般会計における事務効率化の推進                                                                                                                                                                                                                                               </v>
          </cell>
          <cell r="AR107" t="str">
            <v>4</v>
          </cell>
          <cell r="AS107" t="str">
            <v xml:space="preserve">女子１名の削減で業務が問題なく行えた。                                                                                                                                                                                                                                            </v>
          </cell>
          <cell r="AT107" t="str">
            <v>4</v>
          </cell>
          <cell r="AU107">
            <v>10</v>
          </cell>
          <cell r="AV107" t="str">
            <v xml:space="preserve">中間倉庫の管理強化                                                                                                                                                                                                                                                      </v>
          </cell>
          <cell r="AW107" t="str">
            <v>3</v>
          </cell>
          <cell r="AX107" t="str">
            <v xml:space="preserve">下期は中部営業本部内全般の管理強化を図って下さい。                                                                                                                                                                                                                                      </v>
          </cell>
          <cell r="AY107" t="str">
            <v>4</v>
          </cell>
          <cell r="BT107" t="str">
            <v xml:space="preserve">買掛金業務本部集中により仕事配分の見直しを行って下さい。                                                                                                                                                                                                                                   </v>
          </cell>
          <cell r="BU107" t="str">
            <v>3</v>
          </cell>
          <cell r="BV107" t="str">
            <v xml:space="preserve">職場内整理・美化を推進下さい。                                                                                                                                                                                                                                                </v>
          </cell>
          <cell r="BW107" t="str">
            <v>3</v>
          </cell>
          <cell r="BX107" t="str">
            <v xml:space="preserve">                                                                                                                                                                                                                                                               </v>
          </cell>
          <cell r="BZ107" t="str">
            <v xml:space="preserve">                                                                                                                                                                                                                                                               </v>
          </cell>
          <cell r="CC107" t="str">
            <v>3</v>
          </cell>
          <cell r="CH107" t="str">
            <v>3</v>
          </cell>
          <cell r="CI107" t="str">
            <v>3</v>
          </cell>
          <cell r="CJ107" t="str">
            <v>3</v>
          </cell>
          <cell r="CK107" t="str">
            <v xml:space="preserve">６月より一般会計班の女子１名削減を行い、また人の入れ換えを行ったがトラブルも無く無事上期を乗り切れた。　　　　　　　　　　　　　　　　　　　　　　　　　下期は中部地区全般の管理向上を目指して下さい。　                                                                                                                                                           </v>
          </cell>
          <cell r="CL107" t="str">
            <v>Ｂ　</v>
          </cell>
          <cell r="CN107" t="str">
            <v>　　</v>
          </cell>
          <cell r="CO107" t="str">
            <v>Ｂ　</v>
          </cell>
          <cell r="CP107" t="str">
            <v>B</v>
          </cell>
          <cell r="CQ107">
            <v>2</v>
          </cell>
          <cell r="CR107">
            <v>12</v>
          </cell>
          <cell r="CS107">
            <v>10</v>
          </cell>
        </row>
        <row r="108">
          <cell r="A108">
            <v>860166</v>
          </cell>
          <cell r="B108" t="str">
            <v>難波　和彦　　　　　</v>
          </cell>
          <cell r="C108">
            <v>1200</v>
          </cell>
          <cell r="D108">
            <v>455</v>
          </cell>
          <cell r="E108" t="str">
            <v>中部営業本部　　　　</v>
          </cell>
          <cell r="F108">
            <v>4767</v>
          </cell>
          <cell r="G108">
            <v>4550155000</v>
          </cell>
          <cell r="H108" t="str">
            <v>中部営業本部）経理部</v>
          </cell>
          <cell r="I108">
            <v>31</v>
          </cell>
          <cell r="J108" t="str">
            <v>主事補　　　　　</v>
          </cell>
          <cell r="K108" t="str">
            <v>有</v>
          </cell>
          <cell r="L108">
            <v>1998</v>
          </cell>
          <cell r="M108">
            <v>1</v>
          </cell>
          <cell r="N108">
            <v>1</v>
          </cell>
          <cell r="O108">
            <v>3</v>
          </cell>
          <cell r="P108">
            <v>165044</v>
          </cell>
          <cell r="Q108" t="str">
            <v>小林　一男　　　　　</v>
          </cell>
          <cell r="R108" t="str">
            <v>部長　　　　　　　　</v>
          </cell>
          <cell r="S108">
            <v>165044</v>
          </cell>
          <cell r="T108" t="str">
            <v>小林　一男　　　　　</v>
          </cell>
          <cell r="U108" t="str">
            <v>部長　　　　　　　　</v>
          </cell>
          <cell r="V108">
            <v>25</v>
          </cell>
          <cell r="W108" t="str">
            <v xml:space="preserve">回収遅延の管理強化回収遅延率0.65%以内､遅延月数6ケ月超の物件ゼロ                                                                                                                                                                                                                            </v>
          </cell>
          <cell r="X108" t="str">
            <v>4</v>
          </cell>
          <cell r="Y108" t="str">
            <v xml:space="preserve">目標は達成出来た。                                                                                                                                                                                                                                                      </v>
          </cell>
          <cell r="Z108" t="str">
            <v>4</v>
          </cell>
          <cell r="AA108">
            <v>25</v>
          </cell>
          <cell r="AB108" t="str">
            <v xml:space="preserve">営業収入予測精度向上誤差±2%以内                                                                                                                                                                                                                                              </v>
          </cell>
          <cell r="AC108" t="str">
            <v>4</v>
          </cell>
          <cell r="AD108" t="str">
            <v xml:space="preserve">下期に挽回下さい。                                                                                                                                                                                                                                                      </v>
          </cell>
          <cell r="AE108" t="str">
            <v>3</v>
          </cell>
          <cell r="AF108">
            <v>15</v>
          </cell>
          <cell r="AG108" t="str">
            <v xml:space="preserve">売掛金残高の管理強化                                                                                                                                                                                                                                                     </v>
          </cell>
          <cell r="AH108" t="str">
            <v>3</v>
          </cell>
          <cell r="AI108" t="str">
            <v xml:space="preserve">調査日を毎月設定し、月次の必須業務となるよう取り組んで下さい。                                                                                                                                                                                                                                </v>
          </cell>
          <cell r="AJ108" t="str">
            <v>3</v>
          </cell>
          <cell r="AK108">
            <v>15</v>
          </cell>
          <cell r="AL108" t="str">
            <v xml:space="preserve">本部内の各支店営業向け業務指導実施目標:毎月1回以上の実施                                                                                                                                                                                                                                  </v>
          </cell>
          <cell r="AM108" t="str">
            <v>4</v>
          </cell>
          <cell r="AN108" t="str">
            <v xml:space="preserve">早期にルーチンワーク化を図って下さい。                                                                                                                                                                                                                                            </v>
          </cell>
          <cell r="AO108" t="str">
            <v>3</v>
          </cell>
          <cell r="AP108">
            <v>10</v>
          </cell>
          <cell r="AQ108" t="str">
            <v xml:space="preserve">経理部内教育の実施                                                                                                                                                                                                                                                      </v>
          </cell>
          <cell r="AR108" t="str">
            <v>3</v>
          </cell>
          <cell r="AS108" t="str">
            <v xml:space="preserve">下期にぜひ実施下さい。                                                                                                                                                                                                                                                    </v>
          </cell>
          <cell r="AT108" t="str">
            <v>3</v>
          </cell>
          <cell r="AU108">
            <v>5</v>
          </cell>
          <cell r="AV108" t="str">
            <v xml:space="preserve">事務効率化推進                                                                                                                                                                                                                                                        </v>
          </cell>
          <cell r="AW108" t="str">
            <v>3</v>
          </cell>
          <cell r="AX108" t="str">
            <v xml:space="preserve">人の入れ換えにスムーズに対応出来た。                                                                                                                                                                                                                                             </v>
          </cell>
          <cell r="AY108" t="str">
            <v>4</v>
          </cell>
          <cell r="AZ108">
            <v>5</v>
          </cell>
          <cell r="BA108" t="str">
            <v xml:space="preserve">統計資料の充実                                                                                                                                                                                                                                                        </v>
          </cell>
          <cell r="BB108" t="str">
            <v>3</v>
          </cell>
          <cell r="BC108" t="str">
            <v xml:space="preserve">下期にぜひ実施下さい。                                                                                                                                                                                                                                                    </v>
          </cell>
          <cell r="BD108" t="str">
            <v>3</v>
          </cell>
          <cell r="BT108" t="str">
            <v xml:space="preserve">高信頼性運動以外での活動も考えてみて下さい。                                                                                                                                                                                                                                         </v>
          </cell>
          <cell r="BU108" t="str">
            <v>4</v>
          </cell>
          <cell r="BV108" t="str">
            <v xml:space="preserve">                                                                                                                                                                                                                                                               </v>
          </cell>
          <cell r="BX108" t="str">
            <v xml:space="preserve">                                                                                                                                                                                                                                                               </v>
          </cell>
          <cell r="BZ108" t="str">
            <v xml:space="preserve">                                                                                                                                                                                                                                                               </v>
          </cell>
          <cell r="CB108" t="str">
            <v>経理･税務知識を系統だてて勉強する｡</v>
          </cell>
          <cell r="CC108" t="str">
            <v>3</v>
          </cell>
          <cell r="CH108" t="str">
            <v>3</v>
          </cell>
          <cell r="CI108" t="str">
            <v>4</v>
          </cell>
          <cell r="CJ108" t="str">
            <v>4</v>
          </cell>
          <cell r="CK108" t="str">
            <v xml:space="preserve">売掛金回収遅延の目標はクリアする事が出来た。　下期も削減に向けて努力下さい。担当者のレベル均一化は難し面も有りますが、試行錯誤を繰り返し達成に向けて頑張って下さい。　                                                                                                                                                                            </v>
          </cell>
          <cell r="CL108" t="str">
            <v>Ｂ　</v>
          </cell>
          <cell r="CN108" t="str">
            <v>　　</v>
          </cell>
          <cell r="CO108" t="str">
            <v>Ｂ　</v>
          </cell>
          <cell r="CP108" t="str">
            <v>A</v>
          </cell>
          <cell r="CQ108">
            <v>2</v>
          </cell>
          <cell r="CR108">
            <v>12</v>
          </cell>
          <cell r="CS108">
            <v>10</v>
          </cell>
        </row>
        <row r="109">
          <cell r="A109">
            <v>850085</v>
          </cell>
          <cell r="B109" t="str">
            <v>清瀬　一郎　　　　　</v>
          </cell>
          <cell r="C109">
            <v>1300</v>
          </cell>
          <cell r="D109">
            <v>460</v>
          </cell>
          <cell r="E109" t="str">
            <v>関西営業本部　　　　</v>
          </cell>
          <cell r="F109">
            <v>155</v>
          </cell>
          <cell r="G109">
            <v>4600155000</v>
          </cell>
          <cell r="H109" t="str">
            <v>関西営本）経理部　　</v>
          </cell>
          <cell r="I109">
            <v>31</v>
          </cell>
          <cell r="J109" t="str">
            <v>主事補　　　　　</v>
          </cell>
          <cell r="K109" t="str">
            <v>有</v>
          </cell>
          <cell r="L109">
            <v>1998</v>
          </cell>
          <cell r="M109">
            <v>1</v>
          </cell>
          <cell r="N109">
            <v>1</v>
          </cell>
          <cell r="O109">
            <v>3</v>
          </cell>
          <cell r="P109">
            <v>742702</v>
          </cell>
          <cell r="Q109" t="str">
            <v>小椋　利己　　　　　</v>
          </cell>
          <cell r="R109" t="str">
            <v>担当課長　　　　　　</v>
          </cell>
          <cell r="S109">
            <v>670177</v>
          </cell>
          <cell r="T109" t="str">
            <v>山本　政喜　　　　　</v>
          </cell>
          <cell r="U109" t="str">
            <v>部長　　　　　　　　</v>
          </cell>
          <cell r="V109">
            <v>40</v>
          </cell>
          <cell r="W109" t="str">
            <v xml:space="preserve">一般会計の管理会計機能の充実(1)経費管理予実管理、取引の内容確認、稟議の実績把握等を行い管理機能向上を目指す(2)固定資産管理運用ルールの見直しを行い、資産の稼働率まで含めた管理を目指す。                                                                                                                                                            </v>
          </cell>
          <cell r="X109" t="str">
            <v>4</v>
          </cell>
          <cell r="Y109" t="str">
            <v xml:space="preserve">経費管理については、データ提供に加えて双方向で、やり取りが出来る仕組作りも考慮願います。また固定資産管理については、他部門にも改版後の運用ルールを展開願います。                                                                                                                                                                               </v>
          </cell>
          <cell r="Z109" t="str">
            <v>3</v>
          </cell>
          <cell r="AA109">
            <v>20</v>
          </cell>
          <cell r="AB109" t="str">
            <v xml:space="preserve">棚卸資産(解約済未撤去・出荷済未売上)の圧縮(1)解約済未撤去については、6ヶ月以上の長期物件を撲滅する。(2)出荷済未売上は、個別状況を確認の上、売上を促進させる。(3)無償貸出資産については、実態把握を行い、有効活用を推進できる様な制度を検討。                                                                                                        </v>
          </cell>
          <cell r="AC109" t="str">
            <v>5</v>
          </cell>
          <cell r="AD109" t="str">
            <v xml:space="preserve">資産の圧縮は出来た。今後は更に担当者のレベルアップを図ると同時に、問題点の防止策を目的に、新たな取組を行なって下さい。                                                                                                                                                                                                    </v>
          </cell>
          <cell r="AE109" t="str">
            <v>4</v>
          </cell>
          <cell r="AF109">
            <v>30</v>
          </cell>
          <cell r="AG109" t="str">
            <v xml:space="preserve">債権管理業務の効率化・平準化自動入金消込みｼｽﾃﾑの開発導入を行い、業務の効率化を図る。                                                                                                                                                                                                                   </v>
          </cell>
          <cell r="AH109" t="str">
            <v>4</v>
          </cell>
          <cell r="AI109" t="str">
            <v xml:space="preserve">ロジックミスのないよう、充分検証を行なって下さい。                                                                                                                                                                                                                                      </v>
          </cell>
          <cell r="AJ109" t="str">
            <v>4</v>
          </cell>
          <cell r="AK109">
            <v>10</v>
          </cell>
          <cell r="AL109" t="str">
            <v xml:space="preserve">債権管理ｼｽﾃﾑ2000年対応関西営本独自で構築した部分の対応を行う。                                                                                                                                                                                                                            </v>
          </cell>
          <cell r="AM109" t="str">
            <v>3</v>
          </cell>
          <cell r="AN109" t="str">
            <v xml:space="preserve">今後の修正に対応がスムーズに出来るよう、ＣＬ単位及びプログラム単位で整備願います。                                                                                                                                                                                                                      </v>
          </cell>
          <cell r="AO109" t="str">
            <v>3</v>
          </cell>
          <cell r="BT109" t="str">
            <v xml:space="preserve">システムのテストは充分に行なって下さい。                                                                                                                                                                                                                                           </v>
          </cell>
          <cell r="BU109" t="str">
            <v>3</v>
          </cell>
          <cell r="BV109" t="str">
            <v xml:space="preserve">                                                                                                                                                                                                                                                               </v>
          </cell>
          <cell r="BX109" t="str">
            <v xml:space="preserve">                                                                                                                                                                                                                                                               </v>
          </cell>
          <cell r="BZ109" t="str">
            <v xml:space="preserve">                                                                                                                                                                                                                                                               </v>
          </cell>
          <cell r="CB109" t="str">
            <v>ACCESSを使ったｼｽﾃﾑ開発</v>
          </cell>
          <cell r="CC109" t="str">
            <v>4</v>
          </cell>
          <cell r="CH109" t="str">
            <v>3</v>
          </cell>
          <cell r="CI109" t="str">
            <v>3</v>
          </cell>
          <cell r="CK109" t="str">
            <v xml:space="preserve">管理強化を行なう上で、大量データの中から、いかにイレギュラーなデータを抽出し、実態把握が出来るかが重要であり、アラーム機能を充実させたシステムの構築を推進させて下さい。                                                                                                                                                                           </v>
          </cell>
          <cell r="CL109" t="str">
            <v>Ｂ　</v>
          </cell>
          <cell r="CM109" t="str">
            <v>積極的に取り組む姿勢を持ち続けて下さい。</v>
          </cell>
          <cell r="CN109" t="str">
            <v>Ｂ　</v>
          </cell>
          <cell r="CO109" t="str">
            <v>Ｂ　</v>
          </cell>
          <cell r="CP109" t="str">
            <v>B</v>
          </cell>
          <cell r="CQ109">
            <v>2</v>
          </cell>
          <cell r="CR109">
            <v>12</v>
          </cell>
          <cell r="CS109">
            <v>10</v>
          </cell>
        </row>
        <row r="110">
          <cell r="A110">
            <v>721458</v>
          </cell>
          <cell r="B110" t="str">
            <v>石橋　利幸　　　　　</v>
          </cell>
          <cell r="C110">
            <v>1400</v>
          </cell>
          <cell r="D110">
            <v>465</v>
          </cell>
          <cell r="E110" t="str">
            <v>西日本営本部　　　　</v>
          </cell>
          <cell r="F110">
            <v>3849</v>
          </cell>
          <cell r="G110">
            <v>4650660800</v>
          </cell>
          <cell r="H110" t="str">
            <v>中国）総務部　　　　</v>
          </cell>
          <cell r="I110">
            <v>31</v>
          </cell>
          <cell r="J110" t="str">
            <v>主事補　　　　　</v>
          </cell>
          <cell r="K110" t="str">
            <v>有</v>
          </cell>
          <cell r="L110">
            <v>1998</v>
          </cell>
          <cell r="M110">
            <v>1</v>
          </cell>
          <cell r="N110">
            <v>1</v>
          </cell>
          <cell r="O110">
            <v>3</v>
          </cell>
          <cell r="P110">
            <v>800063</v>
          </cell>
          <cell r="Q110" t="str">
            <v>河野　修身　　　　　</v>
          </cell>
          <cell r="R110" t="str">
            <v>担当課長　　　　　　</v>
          </cell>
          <cell r="S110">
            <v>770033</v>
          </cell>
          <cell r="T110" t="str">
            <v>加藤　真　　　　　　</v>
          </cell>
          <cell r="U110" t="str">
            <v>部長　　　　　　　　</v>
          </cell>
          <cell r="V110">
            <v>30</v>
          </cell>
          <cell r="W110" t="str">
            <v xml:space="preserve">固定資産管理の強化（１）固定資産の不良残整理（２）新サブシステム導入による円滑な導入と定着                                                                                                                                                                                                                  </v>
          </cell>
          <cell r="X110" t="str">
            <v>4</v>
          </cell>
          <cell r="Y110" t="str">
            <v xml:space="preserve">目標をほぼ達成しており、評価します。ただ、これまでの作業が、言わば、過去の清算であり、単に正常な管理レベルになったに過ぎないことを認識し、今後、事務の効率化・管理レベルの向上に取り組んで下さい。                                                                                                                                                              </v>
          </cell>
          <cell r="Z110" t="str">
            <v>4</v>
          </cell>
          <cell r="AA110">
            <v>30</v>
          </cell>
          <cell r="AB110" t="str">
            <v xml:space="preserve">営業重点費用の予算比達成及び要因別発生状況の把握　(1)無償サポート費　(2)物流費                                                                                                                                                                                                                     </v>
          </cell>
          <cell r="AC110" t="str">
            <v>4</v>
          </cell>
          <cell r="AD110" t="str">
            <v xml:space="preserve">前年同期比で各項目とも減少しているものの、無償サポート費は目標未達成。各項目とも費用の発生状況の把握、当事者の認識向上が重要な要因であり、これらに対する取り組みかたに、工夫の余地が残されています。                                                                                                                                                             </v>
          </cell>
          <cell r="AE110" t="str">
            <v>3</v>
          </cell>
          <cell r="AF110">
            <v>15</v>
          </cell>
          <cell r="AG110" t="str">
            <v xml:space="preserve">出荷済未売上の健全化促進　　　(1)期末残高売上高比10%達成(2)毎月状況把握及び問題点洗い出し処理の徹底を行う　　(3)効率的な管理帳票の作成　　　　　　　　　　　                                                                                                                                                                           </v>
          </cell>
          <cell r="AH110" t="str">
            <v>3</v>
          </cell>
          <cell r="AI110" t="str">
            <v xml:space="preserve">早期出荷の大口物件があり、数値的には、若干の未達となった。しかしながら、管理方法において、CIMMAを積極的に利用することにより、大幅なレベルアップと効率化を達成している点を評価します。                                                                                                                                                                  </v>
          </cell>
          <cell r="AJ110" t="str">
            <v>3</v>
          </cell>
          <cell r="AK110">
            <v>15</v>
          </cell>
          <cell r="AL110" t="str">
            <v xml:space="preserve">貸出資産及び解約済未撤去品の健全化促進　　　　（１）前年比　４％減　　　　　（２）貸出資産解約済未撤去、下取返品の期間短縮　　（３）２カ月毎に調査洗い出し、状況把握　　　　　　　　　　　　　　　　　                                                                                                                                              </v>
          </cell>
          <cell r="AM110" t="str">
            <v>4</v>
          </cell>
          <cell r="AN110" t="str">
            <v xml:space="preserve">資産残高、未撤去品とも目標をほぼ達成しており評価します。今後もレベルアップに努めてください。                                                                                                                                                                                                                 </v>
          </cell>
          <cell r="AO110" t="str">
            <v>4</v>
          </cell>
          <cell r="AP110">
            <v>10</v>
          </cell>
          <cell r="AQ110" t="str">
            <v xml:space="preserve">経理担当者の業務レベルアップ・手数料・販社支援の確実な処理・担当者・業務に対する理解を深めそれと同時に能力向上をはかる                                                                                                                                                                                                    </v>
          </cell>
          <cell r="AR110" t="str">
            <v>3</v>
          </cell>
          <cell r="AS110" t="str">
            <v xml:space="preserve">前期に比べ、業務レベルの着実な向上がみられます。新人も業務に善い意味で慣れてきているようなので、今後は、各担当が課題をもって業務にあたるような指導を行って下さい。                                                                                                                                                                              </v>
          </cell>
          <cell r="AT110" t="str">
            <v>3</v>
          </cell>
          <cell r="BT110" t="str">
            <v xml:space="preserve">                                                                                                                                                                                                                                                               </v>
          </cell>
          <cell r="BV110" t="str">
            <v xml:space="preserve">                                                                                                                                                                                                                                                               </v>
          </cell>
          <cell r="BX110" t="str">
            <v xml:space="preserve">                                                                                                                                                                                                                                                               </v>
          </cell>
          <cell r="BZ110" t="str">
            <v xml:space="preserve">                                                                                                                                                                                                                                                               </v>
          </cell>
          <cell r="CB110" t="str">
            <v>マイクロソフト社のＭＳＳ資格取得</v>
          </cell>
          <cell r="CC110" t="str">
            <v>1</v>
          </cell>
          <cell r="CH110" t="str">
            <v>3</v>
          </cell>
          <cell r="CI110" t="str">
            <v>3</v>
          </cell>
          <cell r="CJ110" t="str">
            <v>3</v>
          </cell>
          <cell r="CK110" t="str">
            <v xml:space="preserve">今期は、営業資産管理においてCIIMAを利用することにより、管理レベルおよび事務効率が大幅にアップし、実績につながっています。損益における働きかけにおいて改善の余地が残っていますが、一般会計業務において、滞留案件が今期でほぼ解消し、正常かつ健全な管理レベルに到達したことを評価します。今後は、業務レベルのより一層の向上と、支社全体に対する働きかけの強化を期待します。                                                                        </v>
          </cell>
          <cell r="CL110" t="str">
            <v>Ｂ　</v>
          </cell>
          <cell r="CM110" t="str">
            <v>着実に管理レベルの上昇がみられた。経理のリーダーとして職場の指導・助言を更に積極的に実施してほしい。</v>
          </cell>
          <cell r="CN110" t="str">
            <v>Ｂ　</v>
          </cell>
          <cell r="CO110" t="str">
            <v>Ｂ　</v>
          </cell>
          <cell r="CP110" t="str">
            <v>A</v>
          </cell>
          <cell r="CQ110">
            <v>2</v>
          </cell>
          <cell r="CR110">
            <v>12</v>
          </cell>
          <cell r="CS110">
            <v>10</v>
          </cell>
        </row>
        <row r="111">
          <cell r="A111">
            <v>702887</v>
          </cell>
          <cell r="B111" t="str">
            <v>横山　達男　　　　　</v>
          </cell>
          <cell r="C111">
            <v>1400</v>
          </cell>
          <cell r="D111">
            <v>465</v>
          </cell>
          <cell r="E111" t="str">
            <v>西日本営本部　　　　</v>
          </cell>
          <cell r="F111">
            <v>4766</v>
          </cell>
          <cell r="G111">
            <v>4650881100</v>
          </cell>
          <cell r="H111" t="str">
            <v>四国）総務部　　　　</v>
          </cell>
          <cell r="I111">
            <v>41</v>
          </cell>
          <cell r="J111" t="str">
            <v>主事　　　　　　</v>
          </cell>
          <cell r="K111" t="str">
            <v>有</v>
          </cell>
          <cell r="L111">
            <v>1998</v>
          </cell>
          <cell r="M111">
            <v>1</v>
          </cell>
          <cell r="N111">
            <v>1</v>
          </cell>
          <cell r="O111">
            <v>3</v>
          </cell>
          <cell r="P111">
            <v>680324</v>
          </cell>
          <cell r="Q111" t="str">
            <v>石田　義博　　　　　</v>
          </cell>
          <cell r="R111" t="str">
            <v>部長　　　　　　　　</v>
          </cell>
          <cell r="S111">
            <v>680324</v>
          </cell>
          <cell r="T111" t="str">
            <v>石田　義博　　　　　</v>
          </cell>
          <cell r="U111" t="str">
            <v>部長　　　　　　　　</v>
          </cell>
          <cell r="V111">
            <v>30</v>
          </cell>
          <cell r="W111" t="str">
            <v xml:space="preserve">回収遅延の削減及び、営収予測精度の向上　　回収遅延目標額　４０百万円　　営収予測差異目標　　＋－２％以内                                                                                                                                                                                                           </v>
          </cell>
          <cell r="X111" t="str">
            <v>4</v>
          </cell>
          <cell r="Y111" t="str">
            <v xml:space="preserve">日常きめ細かな対応を行っている事で回収遅延も削減してきた。引き続ききめ細かな管理を継続願います。                                                                                                                                                                                                               </v>
          </cell>
          <cell r="Z111" t="str">
            <v>4</v>
          </cell>
          <cell r="AA111">
            <v>20</v>
          </cell>
          <cell r="AB111" t="str">
            <v xml:space="preserve">解約下取品残高の削減２ケ月以上の滞留残（９３／３月末残　１６、５２９千円）の半減。　　　　目標残高　９、３００千円                                                                                                                                                                                                      </v>
          </cell>
          <cell r="AC111" t="str">
            <v>3</v>
          </cell>
          <cell r="AD111" t="str">
            <v xml:space="preserve">管理の徹底が大幅な削減につながった事を大いに評価します。                                                                                                                                                                                                                                   </v>
          </cell>
          <cell r="AE111" t="str">
            <v>4</v>
          </cell>
          <cell r="AF111">
            <v>20</v>
          </cell>
          <cell r="AG111" t="str">
            <v xml:space="preserve">新債権管理システムへの対応                                                                                                                                                                                                                                                  </v>
          </cell>
          <cell r="AH111" t="str">
            <v>4</v>
          </cell>
          <cell r="AI111" t="str">
            <v xml:space="preserve">システムの遅れはあるが下期の本格移行は十分な対応を実施願います。                                                                                                                                                                                                                               </v>
          </cell>
          <cell r="AJ111" t="str">
            <v>3</v>
          </cell>
          <cell r="AK111">
            <v>20</v>
          </cell>
          <cell r="AL111" t="str">
            <v xml:space="preserve">ＮＯＰ展開に伴う事前準備                                                                                                                                                                                                                                                   </v>
          </cell>
          <cell r="AM111" t="str">
            <v>4</v>
          </cell>
          <cell r="AN111" t="str">
            <v xml:space="preserve">経済状況の悪化等で延びているが,タイムリーに実施できるように準備願います。                                                                                                                                                                                                                          </v>
          </cell>
          <cell r="AO111" t="str">
            <v>3</v>
          </cell>
          <cell r="AP111">
            <v>10</v>
          </cell>
          <cell r="AQ111" t="str">
            <v xml:space="preserve">子店の経理点検の実施                                                                                                                                                                                                                                                     </v>
          </cell>
          <cell r="AR111" t="str">
            <v>3</v>
          </cell>
          <cell r="AS111" t="str">
            <v xml:space="preserve">営業事務改善を含め下期も確実に実施願います。                                                                                                                                                                                                                                         </v>
          </cell>
          <cell r="AT111" t="str">
            <v>3</v>
          </cell>
          <cell r="BT111" t="str">
            <v xml:space="preserve">寮の環境改善が図れた事は評価致します。残りも是非実施願います。                                                                                                                                                                                                                                </v>
          </cell>
          <cell r="BU111" t="str">
            <v>3</v>
          </cell>
          <cell r="BV111" t="str">
            <v xml:space="preserve">                                                                                                                                                                                                                                                               </v>
          </cell>
          <cell r="BX111" t="str">
            <v xml:space="preserve">                                                                                                                                                                                                                                                               </v>
          </cell>
          <cell r="BZ111" t="str">
            <v xml:space="preserve">                                                                                                                                                                                                                                                               </v>
          </cell>
          <cell r="CB111" t="str">
            <v>ＥＸＣＥＬ９７の習熟度アップ</v>
          </cell>
          <cell r="CC111" t="str">
            <v>3</v>
          </cell>
          <cell r="CH111" t="str">
            <v>4</v>
          </cell>
          <cell r="CI111" t="str">
            <v>3</v>
          </cell>
          <cell r="CJ111" t="str">
            <v>3</v>
          </cell>
          <cell r="CK111" t="str">
            <v xml:space="preserve">総務のチーフとして良く全体を纏めたことは大いに評価出来る。目標も概ね達成出来た,引き続き部下指導や他部門との調整等お願い致します。                                                                                                                                                                                              </v>
          </cell>
          <cell r="CL111" t="str">
            <v>Ｂ　</v>
          </cell>
          <cell r="CN111" t="str">
            <v>　　</v>
          </cell>
          <cell r="CO111" t="str">
            <v>Ｂ　</v>
          </cell>
          <cell r="CP111" t="str">
            <v>A</v>
          </cell>
          <cell r="CQ111">
            <v>2</v>
          </cell>
          <cell r="CR111">
            <v>12</v>
          </cell>
          <cell r="CS111">
            <v>10</v>
          </cell>
        </row>
      </sheetData>
      <sheetData sheetId="3" refreshError="1"/>
      <sheetData sheetId="4" refreshError="1"/>
      <sheetData sheetId="5" refreshError="1"/>
      <sheetData sheetId="6" refreshError="1"/>
      <sheetData sheetId="7">
        <row r="1">
          <cell r="D1" t="str">
            <v>旧</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まとめ_A4横_03版"/>
      <sheetName val="まとめ_A3横_02版"/>
      <sheetName val="まとめ_A3横"/>
      <sheetName val="まとめ_A4縦"/>
      <sheetName val="summry"/>
      <sheetName val="品質ﾃﾞｰﾀ"/>
      <sheetName val="ｸﾞﾗﾌ1"/>
      <sheetName val="ｸﾞﾗﾌ2"/>
      <sheetName val="ｸﾞﾗﾌ2 (2)"/>
      <sheetName val="検査体制"/>
      <sheetName val="ｺｽﾄｲﾝﾊﾟｸﾄ"/>
      <sheetName val="まとめ"/>
      <sheetName val="ｲﾍﾞﾝﾄ"/>
      <sheetName val="合理化"/>
      <sheetName val="ｸﾞﾗﾌ2_(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01.表紙"/>
      <sheetName val="P02.詳細"/>
      <sheetName val="P03.詳細分析"/>
      <sheetName val="P04.金型費集計"/>
      <sheetName val="グラフ用"/>
      <sheetName val="summry"/>
      <sheetName val="Sheet1"/>
      <sheetName val="Sheet1 (2)"/>
      <sheetName val="条件"/>
      <sheetName val="List"/>
      <sheetName val="P02_詳細"/>
      <sheetName val="P01_表紙"/>
      <sheetName val="P03_詳細分析"/>
      <sheetName val="P04_金型費集計"/>
      <sheetName val="P01_表紙1"/>
      <sheetName val="P02_詳細1"/>
      <sheetName val="P03_詳細分析1"/>
      <sheetName val="P04_金型費集計1"/>
      <sheetName val="Sheet1_(2)"/>
      <sheetName val="P01_表紙2"/>
      <sheetName val="P02_詳細2"/>
      <sheetName val="P03_詳細分析2"/>
      <sheetName val="P04_金型費集計2"/>
      <sheetName val="Sheet1_(2)1"/>
    </sheetNames>
    <sheetDataSet>
      <sheetData sheetId="0">
        <row r="90">
          <cell r="V90">
            <v>5500</v>
          </cell>
        </row>
      </sheetData>
      <sheetData sheetId="1" refreshError="1">
        <row r="90">
          <cell r="V90">
            <v>5500</v>
          </cell>
        </row>
        <row r="92">
          <cell r="V92">
            <v>0.08</v>
          </cell>
        </row>
      </sheetData>
      <sheetData sheetId="2"/>
      <sheetData sheetId="3"/>
      <sheetData sheetId="4"/>
      <sheetData sheetId="5" refreshError="1"/>
      <sheetData sheetId="6" refreshError="1"/>
      <sheetData sheetId="7" refreshError="1"/>
      <sheetData sheetId="8" refreshError="1"/>
      <sheetData sheetId="9" refreshError="1"/>
      <sheetData sheetId="10">
        <row r="90">
          <cell r="V90">
            <v>5500</v>
          </cell>
        </row>
      </sheetData>
      <sheetData sheetId="11"/>
      <sheetData sheetId="12"/>
      <sheetData sheetId="13">
        <row r="90">
          <cell r="V90">
            <v>5500</v>
          </cell>
        </row>
      </sheetData>
      <sheetData sheetId="14"/>
      <sheetData sheetId="15">
        <row r="90">
          <cell r="V90">
            <v>5500</v>
          </cell>
        </row>
      </sheetData>
      <sheetData sheetId="16"/>
      <sheetData sheetId="17"/>
      <sheetData sheetId="18"/>
      <sheetData sheetId="19"/>
      <sheetData sheetId="20">
        <row r="90">
          <cell r="V90">
            <v>5500</v>
          </cell>
        </row>
      </sheetData>
      <sheetData sheetId="21"/>
      <sheetData sheetId="22"/>
      <sheetData sheetId="2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C発注"/>
      <sheetName val="FFTS発注"/>
      <sheetName val="原本"/>
      <sheetName val="編集"/>
      <sheetName val="Sheet2"/>
      <sheetName val="Sheet3"/>
    </sheetNames>
    <sheetDataSet>
      <sheetData sheetId="0">
        <row r="1">
          <cell r="X1" t="str">
            <v>△</v>
          </cell>
        </row>
        <row r="2">
          <cell r="X2" t="str">
            <v>◎</v>
          </cell>
        </row>
        <row r="3">
          <cell r="X3" t="str">
            <v>○</v>
          </cell>
        </row>
        <row r="4">
          <cell r="X4" t="str">
            <v>□</v>
          </cell>
        </row>
        <row r="5">
          <cell r="X5" t="str">
            <v>×</v>
          </cell>
        </row>
      </sheetData>
      <sheetData sheetId="1" refreshError="1"/>
      <sheetData sheetId="2" refreshError="1"/>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C発注"/>
      <sheetName val="FFTS発注"/>
      <sheetName val="原本"/>
      <sheetName val="編集"/>
      <sheetName val="Sheet2"/>
      <sheetName val="Sheet3"/>
      <sheetName val="Sheet1"/>
    </sheetNames>
    <sheetDataSet>
      <sheetData sheetId="0" refreshError="1">
        <row r="1">
          <cell r="X1" t="str">
            <v>△</v>
          </cell>
        </row>
        <row r="2">
          <cell r="X2" t="str">
            <v>◎</v>
          </cell>
        </row>
        <row r="3">
          <cell r="X3" t="str">
            <v>○</v>
          </cell>
        </row>
        <row r="4">
          <cell r="X4" t="str">
            <v>□</v>
          </cell>
        </row>
        <row r="5">
          <cell r="X5" t="str">
            <v>×</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 JOBS (AC)"/>
      <sheetName val="MY JOBS (AD=AE)"/>
      <sheetName val="MS=MF"/>
      <sheetName val="MF JOBS"/>
      <sheetName val="MY JOBS (AD=AE) (2)"/>
      <sheetName val="MS JOBS"/>
      <sheetName val="Sheet2"/>
      <sheetName val="MV JOBS"/>
      <sheetName val="Sheet3"/>
      <sheetName val="YUTAKA"/>
      <sheetName val="BACKJOB MONITORING"/>
      <sheetName val="SY"/>
      <sheetName val="Sheet1"/>
      <sheetName val="CHECKING"/>
      <sheetName val="Sheet4"/>
      <sheetName val="CustCode"/>
      <sheetName val="Sheet5"/>
      <sheetName val="Sheet6"/>
      <sheetName val="Sheet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
          <cell r="D1" t="str">
            <v>QM Name</v>
          </cell>
          <cell r="E1" t="str">
            <v>②得意先住所（１）</v>
          </cell>
          <cell r="F1" t="str">
            <v>②得意先住所（２）</v>
          </cell>
          <cell r="G1" t="str">
            <v>③宛て先</v>
          </cell>
          <cell r="H1" t="str">
            <v>④出荷先</v>
          </cell>
          <cell r="I1" t="str">
            <v>⑤支払条件</v>
          </cell>
        </row>
        <row r="2">
          <cell r="D2"/>
          <cell r="E2" t="str">
            <v>40文字</v>
          </cell>
          <cell r="F2" t="str">
            <v>40文字</v>
          </cell>
          <cell r="G2" t="str">
            <v>50文字</v>
          </cell>
          <cell r="H2" t="str">
            <v>80文字</v>
          </cell>
          <cell r="I2" t="str">
            <v>80文字</v>
          </cell>
        </row>
        <row r="3">
          <cell r="D3"/>
          <cell r="E3" t="str">
            <v xml:space="preserve">Lot B1-2 Carmelray Industrial Park II, </v>
          </cell>
          <cell r="F3" t="str">
            <v xml:space="preserve">Brgy. Tulo, Calamba City, Laguna </v>
          </cell>
          <cell r="G3" t="str">
            <v>MS. JOAN BICOMONG</v>
          </cell>
          <cell r="H3" t="str">
            <v xml:space="preserve"> CPL PACKAGING, INC.</v>
          </cell>
          <cell r="I3" t="str">
            <v>30 DAYS FROM END OF DELIVERY MONTH.</v>
          </cell>
          <cell r="K3" t="str">
            <v>CP101</v>
          </cell>
        </row>
        <row r="4">
          <cell r="D4" t="str">
            <v>CHORAKAWA</v>
          </cell>
          <cell r="E4" t="str">
            <v>111 East Science Ave, Laguna Technopark</v>
          </cell>
          <cell r="F4" t="str">
            <v>Biñan, Laguna</v>
          </cell>
          <cell r="G4" t="str">
            <v xml:space="preserve">MS. GRACE MANDAWE </v>
          </cell>
          <cell r="H4" t="str">
            <v>CHORAKAWA TECHNOLOGIES, INC.</v>
          </cell>
          <cell r="I4" t="str">
            <v>30 DAYS FROM END OF DELIVERY MONTH.</v>
          </cell>
          <cell r="K4" t="str">
            <v>CH101</v>
          </cell>
        </row>
        <row r="5">
          <cell r="D5" t="str">
            <v>F.TECH PHILIPPINES</v>
          </cell>
          <cell r="E5" t="str">
            <v>118 North Science Ave, Laguna Technopark</v>
          </cell>
          <cell r="F5" t="str">
            <v>Biñan, Laguna</v>
          </cell>
          <cell r="G5" t="str">
            <v xml:space="preserve">MS. VIVIAN SEMBRANO/ MS. JOY  </v>
          </cell>
          <cell r="H5" t="str">
            <v>F.TECH PHILIPPINES MFG., INC.</v>
          </cell>
          <cell r="I5" t="str">
            <v>30 DAYS FROM END OF DELIVERY MONTH.</v>
          </cell>
          <cell r="K5" t="str">
            <v>FT101</v>
          </cell>
        </row>
        <row r="6">
          <cell r="D6" t="str">
            <v>FCC (PHILIPPINES)</v>
          </cell>
          <cell r="E6" t="str">
            <v>106 North Science Ave, Laguna Technopark</v>
          </cell>
          <cell r="F6" t="str">
            <v>Biñan, Laguna</v>
          </cell>
          <cell r="G6" t="str">
            <v>MS. JING BONBON</v>
          </cell>
          <cell r="H6" t="str">
            <v xml:space="preserve">FCC (PHILIPPINES) CORP. </v>
          </cell>
          <cell r="I6" t="str">
            <v>30 DAYS FROM END OF DELIVERY MONTH.</v>
          </cell>
          <cell r="K6" t="str">
            <v>FC101</v>
          </cell>
        </row>
        <row r="7">
          <cell r="D7"/>
          <cell r="E7" t="str">
            <v>106 North Science Ave, Laguna Technopark</v>
          </cell>
          <cell r="F7" t="str">
            <v>Biñan, Laguna</v>
          </cell>
          <cell r="G7" t="str">
            <v>MS. JONNA MONREAL</v>
          </cell>
          <cell r="H7" t="str">
            <v>FCC (PHILIPPINES) CORP.  (WAREHOUSING DIVISION)</v>
          </cell>
          <cell r="I7" t="str">
            <v>30 DAYS FROM END OF DELIVERY MONTH.</v>
          </cell>
          <cell r="K7" t="str">
            <v>FC102</v>
          </cell>
        </row>
        <row r="8">
          <cell r="D8" t="str">
            <v>FCC DO BRASIL LTDA</v>
          </cell>
          <cell r="E8" t="str">
            <v xml:space="preserve">Rua Mogno, 11 Distrito Industrial </v>
          </cell>
          <cell r="F8" t="str">
            <v>CEP: 69075-170 Manaus Amazonas Brasil</v>
          </cell>
          <cell r="G8" t="str">
            <v>MR. ANDO / MS. ADRIANA DIAS CUSTODIO</v>
          </cell>
          <cell r="H8" t="str">
            <v>FCC DO BRASIL LTDA</v>
          </cell>
          <cell r="I8" t="str">
            <v>60 DAYS FROM END OF DELIVERY MONTH.</v>
          </cell>
          <cell r="K8" t="str">
            <v>FC201</v>
          </cell>
        </row>
        <row r="9">
          <cell r="D9"/>
          <cell r="E9"/>
          <cell r="F9"/>
          <cell r="G9"/>
          <cell r="H9"/>
          <cell r="I9"/>
          <cell r="K9" t="str">
            <v>FR101</v>
          </cell>
        </row>
        <row r="10">
          <cell r="D10" t="str">
            <v>IMASEN PHILIPPINE</v>
          </cell>
          <cell r="E10" t="str">
            <v>101 East Science Ave, Laguna Technopark</v>
          </cell>
          <cell r="F10" t="str">
            <v>Biñan, Laguna</v>
          </cell>
          <cell r="G10" t="str">
            <v>MS. MICH DE GUZMAN/ MS. RACHELLE</v>
          </cell>
          <cell r="H10" t="str">
            <v>IMASEN PHILIPPINE MANUFACTURING CORPORATION</v>
          </cell>
          <cell r="I10" t="str">
            <v xml:space="preserve"> 30 DAYS FROM END OF DELIVERY MONTH.</v>
          </cell>
          <cell r="K10" t="str">
            <v>IM101</v>
          </cell>
        </row>
        <row r="11">
          <cell r="D11" t="str">
            <v>GOSHI PHILIPPINES</v>
          </cell>
          <cell r="E11" t="str">
            <v>108 North Science Ave, Laguna Technopark</v>
          </cell>
          <cell r="F11" t="str">
            <v>Biñan, Laguna</v>
          </cell>
          <cell r="G11" t="str">
            <v>MR. MARLON ESPAÑO/ MR. DENNIS PACARDO</v>
          </cell>
          <cell r="H11" t="str">
            <v>GOSHI PHILIPPINES, INC.</v>
          </cell>
          <cell r="I11" t="str">
            <v>30 DAYS FROM END OF DELIVERY MONTH.</v>
          </cell>
          <cell r="K11" t="str">
            <v>GO101</v>
          </cell>
        </row>
        <row r="12">
          <cell r="D12" t="str">
            <v>MITSUBA PHILS. CORP1</v>
          </cell>
          <cell r="E12" t="str">
            <v xml:space="preserve">LOT1 &amp; 2, BLOCK 14, PHASE II, FCIE, </v>
          </cell>
          <cell r="F12" t="str">
            <v>BRGY. LANGKAAN, DASMARIÑAS, CAVITE</v>
          </cell>
          <cell r="G12" t="str">
            <v>MS. SHAYNE SANCHA</v>
          </cell>
          <cell r="H12" t="str">
            <v>MITSUBA PHILS. CORP. (MPC1)</v>
          </cell>
          <cell r="I12" t="str">
            <v>30 DAYS FROM END OF DELIVERY MONTH.</v>
          </cell>
          <cell r="K12" t="str">
            <v>MI101</v>
          </cell>
        </row>
        <row r="13">
          <cell r="D13" t="str">
            <v>MITSUBA PHILS. CORP2</v>
          </cell>
          <cell r="E13" t="str">
            <v xml:space="preserve">LOT1 &amp; 2, BLOCK 8, PHASE II, FCIE </v>
          </cell>
          <cell r="F13" t="str">
            <v>BRGY. LANGKAAN, DASMARIÑAS, CAVITE</v>
          </cell>
          <cell r="G13" t="str">
            <v>MS. RONILYN BIBAT</v>
          </cell>
          <cell r="H13" t="str">
            <v>MITSUBA PHILS. CORP. (MPC2)</v>
          </cell>
          <cell r="I13" t="str">
            <v>30 DAYS FROM END OF DELIVERY MONTH.</v>
          </cell>
          <cell r="K13" t="str">
            <v>MI102</v>
          </cell>
        </row>
        <row r="14">
          <cell r="D14" t="str">
            <v>OGINO PHILIPPINES</v>
          </cell>
          <cell r="E14" t="str">
            <v xml:space="preserve">132 East Main Avenue Phase 5 Laguna Technopark </v>
          </cell>
          <cell r="F14" t="str">
            <v>Bo. Loma Biñan Laguna,</v>
          </cell>
          <cell r="G14" t="str">
            <v>MS. ANNE CABUSLAY</v>
          </cell>
          <cell r="H14" t="str">
            <v>OGINO PHILIPPINES CORPORATION</v>
          </cell>
          <cell r="I14" t="str">
            <v>30 DAYS FROM END OF DELIVERY MONTH.</v>
          </cell>
          <cell r="K14" t="str">
            <v>OG101</v>
          </cell>
        </row>
        <row r="15">
          <cell r="D15"/>
          <cell r="E15" t="str">
            <v xml:space="preserve">Blk. 5 Lot 1 Binary St. LISPP-PEZA, </v>
          </cell>
          <cell r="F15" t="str">
            <v xml:space="preserve">Bo. Diezmo Cabuyao, Laguna Philippines </v>
          </cell>
          <cell r="G15" t="str">
            <v>MS. MAY GAMBOA</v>
          </cell>
          <cell r="H15" t="str">
            <v>OHTSUKA POLY-TECH PHILIPPINES, INC.</v>
          </cell>
          <cell r="I15" t="str">
            <v>30 DAYS FROM END OF DELIVERY MONTH.</v>
          </cell>
          <cell r="K15" t="str">
            <v>OH101</v>
          </cell>
        </row>
        <row r="16">
          <cell r="D16" t="str">
            <v>SHOWA ALUMINUM</v>
          </cell>
          <cell r="E16" t="str">
            <v>B1 L1, First Cavite Industrial Estate,</v>
          </cell>
          <cell r="F16" t="str">
            <v>BRGY. LANGKAAN, DASMARIÑAS, CAVITE</v>
          </cell>
          <cell r="G16" t="str">
            <v>MS. VIVIAN TOLEDO / MS. MAE MONTES</v>
          </cell>
          <cell r="H16" t="str">
            <v>SHOWA ALUMINUM MFG. PHILS. CORP.</v>
          </cell>
          <cell r="I16" t="str">
            <v>30 DAYS FROM END OF DELIVERY MONTH.</v>
          </cell>
          <cell r="K16" t="str">
            <v>SH101</v>
          </cell>
        </row>
        <row r="17">
          <cell r="D17" t="str">
            <v>SANYO DENKI</v>
          </cell>
          <cell r="E17" t="str">
            <v>No.2 Blk.F-1, Subic Technopark, Argonaut</v>
          </cell>
          <cell r="F17" t="str">
            <v>Hwy. Boton Area Subic Bay, Freeport Zone</v>
          </cell>
          <cell r="G17" t="str">
            <v>MS. JENNIFER MACARAYA/ MS. ILAH RAGSAC</v>
          </cell>
          <cell r="H17" t="str">
            <v>SANYO DENKI PHILIPPINES, INC.</v>
          </cell>
          <cell r="I17" t="str">
            <v>30 DAYS FROM END OF DELIVERY MONTH.</v>
          </cell>
          <cell r="K17" t="str">
            <v>SA101</v>
          </cell>
        </row>
        <row r="18">
          <cell r="D18" t="str">
            <v>SHOSHIBA</v>
          </cell>
          <cell r="E18" t="str">
            <v>B7 L14, First Cavite Industrial Estate,</v>
          </cell>
          <cell r="F18" t="str">
            <v>BRGY. LANGKAAN, DASMARIÑAS CITY, CAVITE</v>
          </cell>
          <cell r="G18" t="str">
            <v>MS. CHARMINE TAHER</v>
          </cell>
          <cell r="H18" t="str">
            <v>SHOSHIBA FILIPINA INDUSTRIA INC.</v>
          </cell>
          <cell r="I18" t="str">
            <v>30 DAYS FROM END OF DELIVERY MONTH.</v>
          </cell>
          <cell r="K18" t="str">
            <v>SF101</v>
          </cell>
        </row>
        <row r="19">
          <cell r="D19" t="str">
            <v>TECHNOL-EIGHT</v>
          </cell>
          <cell r="E19" t="str">
            <v>127 East Main Ave, Laguna Technopark</v>
          </cell>
          <cell r="F19" t="str">
            <v>Phase 5, Biñan, Laguna</v>
          </cell>
          <cell r="G19" t="str">
            <v>MR. RAINIER BONDAD</v>
          </cell>
          <cell r="H19" t="str">
            <v>TECHNOL EIGHT PHILIPPINES CORPORATION</v>
          </cell>
          <cell r="I19" t="str">
            <v>30 DAYS FROM END OF DELIVERY MONTH.</v>
          </cell>
          <cell r="K19" t="str">
            <v>TE101</v>
          </cell>
        </row>
        <row r="20">
          <cell r="D20" t="str">
            <v>VACUUMTECH</v>
          </cell>
          <cell r="E20" t="str">
            <v xml:space="preserve">Lot 7, First Philippines Industrial Park II, </v>
          </cell>
          <cell r="F20" t="str">
            <v>Sta. Anastacia, Sto Tomas, Batangas</v>
          </cell>
          <cell r="G20" t="str">
            <v>MR. DARYL SANTILLAN</v>
          </cell>
          <cell r="H20" t="str">
            <v>VACUUMTECH PHILIPPINES INC.,</v>
          </cell>
          <cell r="I20" t="str">
            <v>30 DAYS FROM END OF DELIVERY MONTH.</v>
          </cell>
          <cell r="K20" t="str">
            <v>VA101</v>
          </cell>
        </row>
        <row r="21">
          <cell r="D21" t="str">
            <v>YAMASHIN CEBU FILTER</v>
          </cell>
          <cell r="E21" t="str">
            <v>Mactan Economic Zone 2, SEZ,</v>
          </cell>
          <cell r="F21" t="str">
            <v>Basak, Lapu-Lapu City, Cebu</v>
          </cell>
          <cell r="G21" t="str">
            <v>MS. MARICAR BABASA / MS. ARCHEL</v>
          </cell>
          <cell r="H21" t="str">
            <v>YAMASHIN CEBU FILTER MFG. CORPORATION</v>
          </cell>
          <cell r="I21" t="str">
            <v>30 DAYS FROM END OF DELIVERY MONTH.</v>
          </cell>
          <cell r="K21" t="str">
            <v>YA101</v>
          </cell>
        </row>
        <row r="22">
          <cell r="D22"/>
          <cell r="E22" t="str">
            <v>Lot 8 Block 1 Dai-ichi Industrial Park</v>
          </cell>
          <cell r="F22" t="str">
            <v>Silang, Cavite</v>
          </cell>
          <cell r="G22" t="str">
            <v>MS. ALMA OMELA</v>
          </cell>
          <cell r="H22" t="str">
            <v>YAMASHITA MOLD PHILS. CORP.</v>
          </cell>
          <cell r="I22" t="str">
            <v>30 DAYS FROM END OF DELIVERY MONTH.</v>
          </cell>
          <cell r="K22" t="str">
            <v>YM101</v>
          </cell>
        </row>
        <row r="23">
          <cell r="D23" t="str">
            <v>YUTAKA MANUFACTURING</v>
          </cell>
          <cell r="E23" t="str">
            <v>110 North Science Ave, Laguna Technopark</v>
          </cell>
          <cell r="F23" t="str">
            <v>Biñan, Laguna</v>
          </cell>
          <cell r="G23" t="str">
            <v>MS. GIGI MENDOZA/ MS. DAISY</v>
          </cell>
          <cell r="H23" t="str">
            <v xml:space="preserve">YUTAKA MANUFACTURING (PHILIPPINES), INC. </v>
          </cell>
          <cell r="I23" t="str">
            <v>30 DAYS FROM END OF DELIVERY MONTH.</v>
          </cell>
          <cell r="K23" t="str">
            <v>YU101</v>
          </cell>
        </row>
        <row r="24">
          <cell r="D24"/>
          <cell r="E24" t="str">
            <v>Lot 34 Phase 1-B, Road 3, First Philippines Industrial Park</v>
          </cell>
          <cell r="F24" t="str">
            <v>Tanauan City, 4234 Batangas</v>
          </cell>
          <cell r="G24" t="str">
            <v>MS. SARAH JANE SANCHEZ</v>
          </cell>
          <cell r="H24" t="str">
            <v>HONDA PHILIPPINES INC.</v>
          </cell>
          <cell r="I24" t="str">
            <v>30 DAYS FROM END OF DELIVERY MONTH.</v>
          </cell>
          <cell r="K24" t="str">
            <v>HO101</v>
          </cell>
        </row>
        <row r="25">
          <cell r="D25" t="str">
            <v>NHK SPRING PHILIPPINES</v>
          </cell>
          <cell r="E25" t="str">
            <v>Phase 3-109 East Main Ave. SEPZ Laguna Technopark</v>
          </cell>
          <cell r="F25" t="str">
            <v>Biñan Laguna</v>
          </cell>
          <cell r="G25" t="str">
            <v>MS. NELIA ESCALONA / MS. MARILOU EVANGELISTA</v>
          </cell>
          <cell r="H25" t="str">
            <v>NHK SPRING PHILIPPINES, INC.</v>
          </cell>
          <cell r="I25" t="str">
            <v>60 DAYS UPON DELIVERY</v>
          </cell>
          <cell r="K25" t="str">
            <v>NH101</v>
          </cell>
        </row>
        <row r="26">
          <cell r="D26" t="str">
            <v>HONDA PARTS</v>
          </cell>
          <cell r="E26" t="str">
            <v xml:space="preserve">101 North Science Avenue, Laguna Technopark Phase Ⅱ, </v>
          </cell>
          <cell r="F26" t="str">
            <v>Binan, Laguna 4024, Philippines</v>
          </cell>
          <cell r="G26" t="str">
            <v>MS. LUCIA CASTRODES</v>
          </cell>
          <cell r="H26" t="str">
            <v>HONDA PARTS MANUFACTURING CORP.</v>
          </cell>
          <cell r="I26" t="str">
            <v>30 DAYS FROM END OF DELIVERY MONTH.</v>
          </cell>
          <cell r="J26" t="str">
            <v>+63-(0)917-544-5105</v>
          </cell>
          <cell r="K26" t="str">
            <v>HP101</v>
          </cell>
        </row>
        <row r="27">
          <cell r="D27" t="str">
            <v>MAHLE FILTER</v>
          </cell>
          <cell r="E27" t="str">
            <v>Block 8 Lot 5-7 Phase 2 PEZA Drive, First Cavite Industrial Estate</v>
          </cell>
          <cell r="F27" t="str">
            <v>Brgy. Langkaan, Dasmarinas, Cavite</v>
          </cell>
          <cell r="G27" t="str">
            <v>MR. TOTIE MOJICA</v>
          </cell>
          <cell r="H27" t="str">
            <v>MAHLE FILTER SYSTEMS PHILIPPINES CORPORATION</v>
          </cell>
          <cell r="I27" t="str">
            <v>30 DAYS FROM END OF DELIVERY MONTH.</v>
          </cell>
          <cell r="J27" t="str">
            <v>(046) /402-0771/402-0385</v>
          </cell>
          <cell r="K27" t="str">
            <v>MF101</v>
          </cell>
        </row>
        <row r="28">
          <cell r="D28"/>
          <cell r="E28" t="str">
            <v>FACTORY ADDRESS:
NO. 102 COMMERCE ROAD LAGUNA TECHNOPARK INC. BINAN, LAGUNA, PHILIPPINES
OFFICE ADDRESS:
NO. 11 EO BLDG. COR. UNITED &amp; 2ND STS. BO. KAPITOLYO, PASIG CITY, PHILIPPINES</v>
          </cell>
          <cell r="F28" t="str">
            <v>-</v>
          </cell>
          <cell r="G28" t="str">
            <v>MR. ROLANDO LACSAMANA</v>
          </cell>
          <cell r="H28" t="str">
            <v>KYOEI KOGYO (PHILS.) CORP.</v>
          </cell>
          <cell r="I28" t="str">
            <v>30 DAYS FROM END OF DELIVERY MONTH.</v>
          </cell>
          <cell r="J28"/>
          <cell r="K28" t="str">
            <v>KK101</v>
          </cell>
        </row>
        <row r="29">
          <cell r="D29" t="str">
            <v>FCTEC PHILIPPINES</v>
          </cell>
          <cell r="E29" t="str">
            <v>B4 L4 ONDA COMPOUND, PEOPLE'S TECHNOLOGY COMPLEX, SPECIAL ECONOMIC ZONE,</v>
          </cell>
          <cell r="F29" t="str">
            <v>BRGY. MADUYA, CARMONA, CAVITE 4116</v>
          </cell>
          <cell r="G29" t="str">
            <v>MS. JEANNILYN C. BARTE</v>
          </cell>
          <cell r="H29" t="str">
            <v>FCTEC PHILIPPINES MANUFACTURING AND TRADING INC.</v>
          </cell>
          <cell r="I29" t="str">
            <v>30 DAYS FROM END OF DELIVERY MONTH.</v>
          </cell>
          <cell r="J29" t="str">
            <v>TEL NO. +63-046-404-5877</v>
          </cell>
          <cell r="K29" t="str">
            <v>FP101</v>
          </cell>
        </row>
        <row r="30">
          <cell r="D30" t="str">
            <v>VSOGLOBAL_INC</v>
          </cell>
          <cell r="E30" t="str">
            <v>120 Nstation Technology Ave., Ph5</v>
          </cell>
          <cell r="F30" t="str">
            <v>Laguna Technopark, Biñan, Laguna</v>
          </cell>
          <cell r="G30" t="str">
            <v>MR. ROLAND LACSAMANA</v>
          </cell>
          <cell r="H30" t="str">
            <v>VSOGLOBAL INC.</v>
          </cell>
          <cell r="I30" t="str">
            <v>30 DAYS FROM END OF DELIVERY MONTH.</v>
          </cell>
          <cell r="J30" t="str">
            <v>VSOGLOBAL_INC</v>
          </cell>
          <cell r="K30" t="str">
            <v>V0001</v>
          </cell>
        </row>
        <row r="31">
          <cell r="D31" t="str">
            <v>P &amp; R Parts</v>
          </cell>
          <cell r="E31" t="str">
            <v>National Road, Barangay Bagumbayan,</v>
          </cell>
          <cell r="F31" t="str">
            <v>Teresa, Rizal, 1880 Philippines</v>
          </cell>
          <cell r="G31" t="str">
            <v>MR. FRANCO RAMILLANO</v>
          </cell>
          <cell r="H31" t="str">
            <v>P&amp;R PARTS AND MACHINERIES INC.</v>
          </cell>
          <cell r="I31" t="str">
            <v>80% UPON OTS APPROVAL
20% AFTER MASS PRODUCTION</v>
          </cell>
          <cell r="J31" t="str">
            <v>P&amp;R_INC</v>
          </cell>
          <cell r="K31" t="str">
            <v>P0001</v>
          </cell>
        </row>
        <row r="32">
          <cell r="D32" t="str">
            <v>ISUZU_AMC</v>
          </cell>
          <cell r="E32" t="str">
            <v>114 NORTH MAI AVE., PHASE III, SEZ,</v>
          </cell>
          <cell r="F32" t="str">
            <v>LAGUNA TECHNOPARK, BINAN, LAGUNA 4024 PHILIPPINES</v>
          </cell>
          <cell r="G32" t="str">
            <v>MS. MYRAH AVERION</v>
          </cell>
          <cell r="H32" t="str">
            <v>ISUZU AUTOPARTS MANUFACTURING CORP.</v>
          </cell>
          <cell r="I32" t="str">
            <v>30 DAYS FROM END OF DELIVERY MONTH.</v>
          </cell>
          <cell r="J32" t="str">
            <v>ISUZU_AMC</v>
          </cell>
          <cell r="K32" t="str">
            <v>I0001</v>
          </cell>
        </row>
        <row r="33">
          <cell r="D33"/>
          <cell r="E33"/>
          <cell r="F33"/>
          <cell r="G33"/>
          <cell r="H33"/>
          <cell r="I33"/>
          <cell r="J33"/>
        </row>
        <row r="34">
          <cell r="D34"/>
          <cell r="E34"/>
          <cell r="F34"/>
          <cell r="G34"/>
          <cell r="H34"/>
          <cell r="I34"/>
          <cell r="J34"/>
        </row>
        <row r="35">
          <cell r="D35"/>
          <cell r="E35"/>
          <cell r="F35"/>
          <cell r="G35"/>
          <cell r="H35"/>
          <cell r="I35"/>
          <cell r="J35"/>
        </row>
        <row r="36">
          <cell r="D36"/>
          <cell r="E36"/>
          <cell r="F36"/>
          <cell r="G36"/>
          <cell r="H36"/>
          <cell r="I36"/>
          <cell r="J36"/>
        </row>
        <row r="37">
          <cell r="D37"/>
          <cell r="E37"/>
          <cell r="F37"/>
          <cell r="G37"/>
          <cell r="H37"/>
          <cell r="I37"/>
          <cell r="J37"/>
        </row>
        <row r="38">
          <cell r="D38"/>
          <cell r="E38"/>
          <cell r="F38"/>
          <cell r="G38"/>
          <cell r="I38"/>
        </row>
        <row r="39">
          <cell r="D39"/>
          <cell r="E39" t="str">
            <v>承認者 （30文字）</v>
          </cell>
          <cell r="F39"/>
          <cell r="G39"/>
          <cell r="I39"/>
        </row>
        <row r="40">
          <cell r="D40"/>
          <cell r="E40" t="str">
            <v>Mr.Cambal/Mr.Yoshida</v>
          </cell>
          <cell r="F40"/>
          <cell r="G40"/>
          <cell r="I40"/>
        </row>
        <row r="41">
          <cell r="D41"/>
          <cell r="E41" t="str">
            <v>Mr. Wataru Sakurazawa</v>
          </cell>
          <cell r="F41"/>
          <cell r="G41"/>
          <cell r="I41"/>
        </row>
      </sheetData>
      <sheetData sheetId="16"/>
      <sheetData sheetId="17"/>
      <sheetData sheetId="18"/>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_1 (2018-2019)"/>
      <sheetName val="SUM_2 (2018-2019)"/>
      <sheetName val="QM(FY18-19)"/>
      <sheetName val="SUM_1 (2020-2021)"/>
      <sheetName val="SUM_2 (2020-2021)"/>
      <sheetName val="CED_format"/>
      <sheetName val="Stratification 1"/>
      <sheetName val="Stratification 2"/>
      <sheetName val="QM(04-06)"/>
      <sheetName val="Forex"/>
      <sheetName val="Legend"/>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9FF99"/>
  </sheetPr>
  <dimension ref="A2:F50"/>
  <sheetViews>
    <sheetView showGridLines="0" topLeftCell="A22" zoomScale="85" zoomScaleNormal="85" workbookViewId="0">
      <selection activeCell="D33" sqref="D33"/>
    </sheetView>
  </sheetViews>
  <sheetFormatPr defaultColWidth="16.42578125" defaultRowHeight="15" outlineLevelRow="1" outlineLevelCol="1" x14ac:dyDescent="0.25"/>
  <cols>
    <col min="1" max="1" width="28.7109375" style="888" customWidth="1"/>
    <col min="2" max="2" width="11.7109375" style="887" customWidth="1"/>
    <col min="3" max="5" width="15.85546875" style="888" customWidth="1" outlineLevel="1"/>
    <col min="6" max="6" width="19.28515625" style="836" customWidth="1" outlineLevel="1"/>
    <col min="7" max="16384" width="16.42578125" style="888"/>
  </cols>
  <sheetData>
    <row r="2" spans="1:6" ht="23.25" x14ac:dyDescent="0.35">
      <c r="A2" s="940" t="s">
        <v>1238</v>
      </c>
      <c r="B2" s="941"/>
      <c r="C2" s="942"/>
      <c r="D2" s="942"/>
      <c r="E2" s="943"/>
      <c r="F2" s="944"/>
    </row>
    <row r="3" spans="1:6" ht="15" customHeight="1" x14ac:dyDescent="0.35">
      <c r="A3" s="945"/>
      <c r="B3" s="946"/>
      <c r="C3" s="942"/>
      <c r="D3" s="942"/>
      <c r="E3" s="943"/>
      <c r="F3" s="944"/>
    </row>
    <row r="4" spans="1:6" ht="15" customHeight="1" x14ac:dyDescent="0.35">
      <c r="A4" s="945"/>
      <c r="B4" s="946"/>
      <c r="C4" s="942"/>
      <c r="D4" s="942"/>
      <c r="E4" s="943"/>
      <c r="F4" s="944"/>
    </row>
    <row r="5" spans="1:6" ht="15" customHeight="1" x14ac:dyDescent="0.25">
      <c r="A5" s="1143" t="s">
        <v>1239</v>
      </c>
      <c r="B5" s="1145" t="s">
        <v>1240</v>
      </c>
      <c r="C5" s="1146" t="s">
        <v>1286</v>
      </c>
      <c r="D5" s="1147"/>
      <c r="E5" s="1147"/>
      <c r="F5" s="1148" t="s">
        <v>1244</v>
      </c>
    </row>
    <row r="6" spans="1:6" ht="17.25" x14ac:dyDescent="0.25">
      <c r="A6" s="1144"/>
      <c r="B6" s="1144"/>
      <c r="C6" s="947" t="s">
        <v>1241</v>
      </c>
      <c r="D6" s="948" t="s">
        <v>1242</v>
      </c>
      <c r="E6" s="948" t="s">
        <v>1243</v>
      </c>
      <c r="F6" s="1149"/>
    </row>
    <row r="7" spans="1:6" s="841" customFormat="1" ht="17.25" outlineLevel="1" x14ac:dyDescent="0.25">
      <c r="A7" s="949" t="s">
        <v>652</v>
      </c>
      <c r="B7" s="950" t="s">
        <v>15</v>
      </c>
      <c r="C7" s="951">
        <v>0.6</v>
      </c>
      <c r="D7" s="952" t="str">
        <f>VLOOKUP($A7,QM!$B:$F,5,0)</f>
        <v>-</v>
      </c>
      <c r="E7" s="953" t="str">
        <f>IFERROR(D7-C7,"-")</f>
        <v>-</v>
      </c>
      <c r="F7" s="954" t="str">
        <f>IF(D7="-","-",IF(D7&gt;=60%,"Achieved","Not Achieved"))</f>
        <v>-</v>
      </c>
    </row>
    <row r="8" spans="1:6" ht="17.25" outlineLevel="1" x14ac:dyDescent="0.25">
      <c r="A8" s="955" t="s">
        <v>1115</v>
      </c>
      <c r="B8" s="956" t="s">
        <v>15</v>
      </c>
      <c r="C8" s="957">
        <v>0.6</v>
      </c>
      <c r="D8" s="958" t="str">
        <f>VLOOKUP($A8,QM!$B:$F,5,0)</f>
        <v>-</v>
      </c>
      <c r="E8" s="959" t="str">
        <f>IFERROR(D8-C8,"-")</f>
        <v>-</v>
      </c>
      <c r="F8" s="960" t="str">
        <f t="shared" ref="F8:F43" si="0">IF(D8="-","-",IF(D8&gt;=60%,"Achieved","Not Achieved"))</f>
        <v>-</v>
      </c>
    </row>
    <row r="9" spans="1:6" s="841" customFormat="1" ht="17.25" outlineLevel="1" x14ac:dyDescent="0.25">
      <c r="A9" s="955" t="s">
        <v>200</v>
      </c>
      <c r="B9" s="956" t="str">
        <f>VLOOKUP(A9,[18]CustCode!$D:$K,8,0)</f>
        <v>CH101</v>
      </c>
      <c r="C9" s="957">
        <v>0.6</v>
      </c>
      <c r="D9" s="958">
        <f>VLOOKUP($A9,QM!$B:$F,5,0)</f>
        <v>1</v>
      </c>
      <c r="E9" s="959">
        <f>IFERROR(D9-C9,"-")</f>
        <v>0.4</v>
      </c>
      <c r="F9" s="960" t="str">
        <f t="shared" si="0"/>
        <v>Achieved</v>
      </c>
    </row>
    <row r="10" spans="1:6" ht="17.25" outlineLevel="1" x14ac:dyDescent="0.25">
      <c r="A10" s="955" t="s">
        <v>1116</v>
      </c>
      <c r="B10" s="956" t="s">
        <v>15</v>
      </c>
      <c r="C10" s="957">
        <v>0.6</v>
      </c>
      <c r="D10" s="958" t="str">
        <f>VLOOKUP($A10,QM!$B:$F,5,0)</f>
        <v>-</v>
      </c>
      <c r="E10" s="959" t="str">
        <f>IFERROR(D10-C10,"-")</f>
        <v>-</v>
      </c>
      <c r="F10" s="960" t="str">
        <f t="shared" si="0"/>
        <v>-</v>
      </c>
    </row>
    <row r="11" spans="1:6" s="841" customFormat="1" ht="17.25" outlineLevel="1" x14ac:dyDescent="0.25">
      <c r="A11" s="955" t="s">
        <v>241</v>
      </c>
      <c r="B11" s="956" t="str">
        <f>VLOOKUP(A11,[18]CustCode!$D:$K,8,0)</f>
        <v>FT101</v>
      </c>
      <c r="C11" s="957">
        <v>0.6</v>
      </c>
      <c r="D11" s="958" t="str">
        <f>VLOOKUP($A11,QM!$B:$F,5,0)</f>
        <v>-</v>
      </c>
      <c r="E11" s="959" t="str">
        <f>IFERROR(M38O27-C11,"-")</f>
        <v>-</v>
      </c>
      <c r="F11" s="960" t="str">
        <f t="shared" si="0"/>
        <v>-</v>
      </c>
    </row>
    <row r="12" spans="1:6" s="841" customFormat="1" ht="17.25" outlineLevel="1" x14ac:dyDescent="0.25">
      <c r="A12" s="955" t="s">
        <v>205</v>
      </c>
      <c r="B12" s="956" t="str">
        <f>VLOOKUP(A12,[18]CustCode!$D:$K,8,0)</f>
        <v>FC101</v>
      </c>
      <c r="C12" s="957">
        <v>0.6</v>
      </c>
      <c r="D12" s="958">
        <f>VLOOKUP($A12,QM!$B:$F,5,0)</f>
        <v>1</v>
      </c>
      <c r="E12" s="959">
        <f>IFERROR(D12-C12,"-")</f>
        <v>0.4</v>
      </c>
      <c r="F12" s="960" t="str">
        <f t="shared" si="0"/>
        <v>Achieved</v>
      </c>
    </row>
    <row r="13" spans="1:6" s="841" customFormat="1" ht="17.25" outlineLevel="1" x14ac:dyDescent="0.25">
      <c r="A13" s="955" t="s">
        <v>1104</v>
      </c>
      <c r="B13" s="956" t="str">
        <f>VLOOKUP(A13,[18]CustCode!$D:$K,8,0)</f>
        <v>FC201</v>
      </c>
      <c r="C13" s="957">
        <v>0.6</v>
      </c>
      <c r="D13" s="958" t="str">
        <f>VLOOKUP($A13,QM!$B:$F,5,0)</f>
        <v>-</v>
      </c>
      <c r="E13" s="959" t="str">
        <f t="shared" ref="E13" si="1">IFERROR(D13-C13,"-")</f>
        <v>-</v>
      </c>
      <c r="F13" s="960" t="str">
        <f t="shared" si="0"/>
        <v>-</v>
      </c>
    </row>
    <row r="14" spans="1:6" s="841" customFormat="1" ht="17.25" outlineLevel="1" x14ac:dyDescent="0.25">
      <c r="A14" s="955" t="s">
        <v>1120</v>
      </c>
      <c r="B14" s="956" t="str">
        <f>VLOOKUP(A14,[18]CustCode!$D:$K,8,0)</f>
        <v>FP101</v>
      </c>
      <c r="C14" s="957">
        <v>0.6</v>
      </c>
      <c r="D14" s="958" t="str">
        <f>VLOOKUP($A14,QM!$B:$F,5,0)</f>
        <v>-</v>
      </c>
      <c r="E14" s="959" t="str">
        <f>IFERROR(D14-C14,"-")</f>
        <v>-</v>
      </c>
      <c r="F14" s="960" t="str">
        <f t="shared" si="0"/>
        <v>-</v>
      </c>
    </row>
    <row r="15" spans="1:6" ht="17.25" outlineLevel="1" x14ac:dyDescent="0.25">
      <c r="A15" s="955" t="s">
        <v>1113</v>
      </c>
      <c r="B15" s="956" t="s">
        <v>15</v>
      </c>
      <c r="C15" s="957">
        <v>0.6</v>
      </c>
      <c r="D15" s="958" t="str">
        <f>VLOOKUP($A15,QM!$B:$F,5,0)</f>
        <v>-</v>
      </c>
      <c r="E15" s="959" t="str">
        <f t="shared" ref="E15:E20" si="2">IFERROR(D15-C15,"-")</f>
        <v>-</v>
      </c>
      <c r="F15" s="960" t="str">
        <f t="shared" si="0"/>
        <v>-</v>
      </c>
    </row>
    <row r="16" spans="1:6" ht="17.25" outlineLevel="1" x14ac:dyDescent="0.25">
      <c r="A16" s="955" t="s">
        <v>1103</v>
      </c>
      <c r="B16" s="956" t="s">
        <v>15</v>
      </c>
      <c r="C16" s="957">
        <v>0.6</v>
      </c>
      <c r="D16" s="958" t="str">
        <f>VLOOKUP($A16,QM!$B:$F,5,0)</f>
        <v>-</v>
      </c>
      <c r="E16" s="959" t="str">
        <f t="shared" si="2"/>
        <v>-</v>
      </c>
      <c r="F16" s="960" t="str">
        <f t="shared" si="0"/>
        <v>-</v>
      </c>
    </row>
    <row r="17" spans="1:6" s="841" customFormat="1" ht="17.25" outlineLevel="1" x14ac:dyDescent="0.25">
      <c r="A17" s="955" t="s">
        <v>211</v>
      </c>
      <c r="B17" s="956" t="str">
        <f>VLOOKUP(A17,[18]CustCode!$D:$K,8,0)</f>
        <v>GO101</v>
      </c>
      <c r="C17" s="957">
        <v>0.6</v>
      </c>
      <c r="D17" s="958">
        <f>VLOOKUP($A17,QM!$B:$F,5,0)</f>
        <v>1</v>
      </c>
      <c r="E17" s="959">
        <f t="shared" si="2"/>
        <v>0.4</v>
      </c>
      <c r="F17" s="960" t="str">
        <f t="shared" si="0"/>
        <v>Achieved</v>
      </c>
    </row>
    <row r="18" spans="1:6" s="841" customFormat="1" ht="17.25" outlineLevel="1" x14ac:dyDescent="0.25">
      <c r="A18" s="955" t="s">
        <v>213</v>
      </c>
      <c r="B18" s="956" t="s">
        <v>15</v>
      </c>
      <c r="C18" s="957">
        <v>0.6</v>
      </c>
      <c r="D18" s="958" t="str">
        <f>VLOOKUP($A18,QM!$B:$F,5,0)</f>
        <v>-</v>
      </c>
      <c r="E18" s="959" t="str">
        <f t="shared" si="2"/>
        <v>-</v>
      </c>
      <c r="F18" s="960" t="str">
        <f t="shared" si="0"/>
        <v>-</v>
      </c>
    </row>
    <row r="19" spans="1:6" s="841" customFormat="1" ht="17.25" outlineLevel="1" x14ac:dyDescent="0.25">
      <c r="A19" s="955" t="s">
        <v>1112</v>
      </c>
      <c r="B19" s="956" t="str">
        <f>VLOOKUP(A19,[18]CustCode!$D:$K,8,0)</f>
        <v>HP101</v>
      </c>
      <c r="C19" s="957">
        <v>0.6</v>
      </c>
      <c r="D19" s="958" t="str">
        <f>VLOOKUP($A19,QM!$B:$F,5,0)</f>
        <v>-</v>
      </c>
      <c r="E19" s="959" t="str">
        <f t="shared" si="2"/>
        <v>-</v>
      </c>
      <c r="F19" s="960" t="str">
        <f t="shared" si="0"/>
        <v>-</v>
      </c>
    </row>
    <row r="20" spans="1:6" s="841" customFormat="1" ht="17.25" outlineLevel="1" x14ac:dyDescent="0.25">
      <c r="A20" s="955" t="s">
        <v>680</v>
      </c>
      <c r="B20" s="956" t="str">
        <f>VLOOKUP(A20,[18]CustCode!$D:$K,8,0)</f>
        <v>IM101</v>
      </c>
      <c r="C20" s="957">
        <v>0.6</v>
      </c>
      <c r="D20" s="958">
        <f>VLOOKUP($A20,QM!$B:$F,5,0)</f>
        <v>1</v>
      </c>
      <c r="E20" s="959">
        <f t="shared" si="2"/>
        <v>0.4</v>
      </c>
      <c r="F20" s="960" t="str">
        <f t="shared" si="0"/>
        <v>Achieved</v>
      </c>
    </row>
    <row r="21" spans="1:6" ht="17.25" outlineLevel="1" x14ac:dyDescent="0.25">
      <c r="A21" s="955" t="s">
        <v>1121</v>
      </c>
      <c r="B21" s="956" t="s">
        <v>15</v>
      </c>
      <c r="C21" s="957">
        <v>0.6</v>
      </c>
      <c r="D21" s="958" t="str">
        <f>VLOOKUP($A21,QM!$B:$F,5,0)</f>
        <v>-</v>
      </c>
      <c r="E21" s="959" t="str">
        <f>IFERROR(D21-C21,"-")</f>
        <v>-</v>
      </c>
      <c r="F21" s="960" t="str">
        <f t="shared" si="0"/>
        <v>-</v>
      </c>
    </row>
    <row r="22" spans="1:6" s="841" customFormat="1" ht="17.25" outlineLevel="1" x14ac:dyDescent="0.25">
      <c r="A22" s="955" t="s">
        <v>608</v>
      </c>
      <c r="B22" s="956" t="str">
        <f>VLOOKUP(A22,[18]CustCode!$D:$K,8,0)</f>
        <v>I0001</v>
      </c>
      <c r="C22" s="957">
        <v>0.6</v>
      </c>
      <c r="D22" s="958">
        <f>VLOOKUP($A22,QM!$B:$F,5,0)</f>
        <v>1</v>
      </c>
      <c r="E22" s="959">
        <f t="shared" ref="E22:E23" si="3">IFERROR(D22-C22,"-")</f>
        <v>0.4</v>
      </c>
      <c r="F22" s="960" t="str">
        <f t="shared" si="0"/>
        <v>Achieved</v>
      </c>
    </row>
    <row r="23" spans="1:6" s="841" customFormat="1" ht="17.25" outlineLevel="1" x14ac:dyDescent="0.25">
      <c r="A23" s="955" t="s">
        <v>794</v>
      </c>
      <c r="B23" s="956" t="s">
        <v>15</v>
      </c>
      <c r="C23" s="957">
        <v>0.6</v>
      </c>
      <c r="D23" s="958" t="str">
        <f>VLOOKUP($A23,QM!$B:$F,5,0)</f>
        <v>-</v>
      </c>
      <c r="E23" s="959" t="str">
        <f t="shared" si="3"/>
        <v>-</v>
      </c>
      <c r="F23" s="960" t="str">
        <f t="shared" si="0"/>
        <v>-</v>
      </c>
    </row>
    <row r="24" spans="1:6" ht="17.25" outlineLevel="1" x14ac:dyDescent="0.25">
      <c r="A24" s="955" t="s">
        <v>1105</v>
      </c>
      <c r="B24" s="956" t="s">
        <v>15</v>
      </c>
      <c r="C24" s="957">
        <v>0.6</v>
      </c>
      <c r="D24" s="958" t="str">
        <f>VLOOKUP($A24,QM!$B:$F,5,0)</f>
        <v>-</v>
      </c>
      <c r="E24" s="959" t="str">
        <f>IFERROR(D24-C24,"-")</f>
        <v>-</v>
      </c>
      <c r="F24" s="960" t="str">
        <f t="shared" si="0"/>
        <v>-</v>
      </c>
    </row>
    <row r="25" spans="1:6" s="841" customFormat="1" ht="17.25" outlineLevel="1" x14ac:dyDescent="0.25">
      <c r="A25" s="955" t="s">
        <v>215</v>
      </c>
      <c r="B25" s="956" t="str">
        <f>VLOOKUP(A25,[18]CustCode!$D:$K,8,0)</f>
        <v>MF101</v>
      </c>
      <c r="C25" s="957">
        <v>0.6</v>
      </c>
      <c r="D25" s="958" t="str">
        <f>VLOOKUP($A25,QM!$B:$F,5,0)</f>
        <v>-</v>
      </c>
      <c r="E25" s="959" t="str">
        <f t="shared" ref="E25:E26" si="4">IFERROR(D25-C25,"-")</f>
        <v>-</v>
      </c>
      <c r="F25" s="960" t="str">
        <f t="shared" si="0"/>
        <v>-</v>
      </c>
    </row>
    <row r="26" spans="1:6" s="841" customFormat="1" ht="17.25" outlineLevel="1" x14ac:dyDescent="0.25">
      <c r="A26" s="955" t="s">
        <v>1108</v>
      </c>
      <c r="B26" s="956" t="str">
        <f>VLOOKUP(A26,[18]CustCode!$D:$K,8,0)</f>
        <v>MI101</v>
      </c>
      <c r="C26" s="957">
        <v>0.6</v>
      </c>
      <c r="D26" s="958" t="str">
        <f>VLOOKUP($A26,QM!$B:$F,5,0)</f>
        <v>-</v>
      </c>
      <c r="E26" s="959" t="str">
        <f t="shared" si="4"/>
        <v>-</v>
      </c>
      <c r="F26" s="960" t="str">
        <f t="shared" si="0"/>
        <v>-</v>
      </c>
    </row>
    <row r="27" spans="1:6" s="841" customFormat="1" ht="17.25" outlineLevel="1" x14ac:dyDescent="0.25">
      <c r="A27" s="955" t="s">
        <v>221</v>
      </c>
      <c r="B27" s="956" t="str">
        <f>VLOOKUP(A27,[18]CustCode!$D:$K,8,0)</f>
        <v>MI102</v>
      </c>
      <c r="C27" s="957">
        <v>0.6</v>
      </c>
      <c r="D27" s="958">
        <f>VLOOKUP($A27,QM!$B:$F,5,0)</f>
        <v>0.8</v>
      </c>
      <c r="E27" s="959">
        <f>IFERROR(D27-C27,"-")</f>
        <v>0.20000000000000007</v>
      </c>
      <c r="F27" s="960" t="str">
        <f t="shared" si="0"/>
        <v>Achieved</v>
      </c>
    </row>
    <row r="28" spans="1:6" s="841" customFormat="1" ht="17.25" outlineLevel="1" x14ac:dyDescent="0.25">
      <c r="A28" s="955" t="s">
        <v>1109</v>
      </c>
      <c r="B28" s="956" t="str">
        <f>VLOOKUP(A28,[18]CustCode!$D:$K,8,0)</f>
        <v>NH101</v>
      </c>
      <c r="C28" s="957">
        <v>0.6</v>
      </c>
      <c r="D28" s="958" t="str">
        <f>VLOOKUP($A28,QM!$B:$F,5,0)</f>
        <v>-</v>
      </c>
      <c r="E28" s="959" t="str">
        <f t="shared" ref="E28:E29" si="5">IFERROR(D28-C28,"-")</f>
        <v>-</v>
      </c>
      <c r="F28" s="960" t="str">
        <f t="shared" si="0"/>
        <v>-</v>
      </c>
    </row>
    <row r="29" spans="1:6" s="841" customFormat="1" ht="17.25" outlineLevel="1" x14ac:dyDescent="0.25">
      <c r="A29" s="955" t="s">
        <v>1107</v>
      </c>
      <c r="B29" s="956" t="str">
        <f>VLOOKUP(A29,[18]CustCode!$D:$K,8,0)</f>
        <v>OG101</v>
      </c>
      <c r="C29" s="957">
        <v>0.6</v>
      </c>
      <c r="D29" s="958" t="str">
        <f>VLOOKUP($A29,QM!$B:$F,5,0)</f>
        <v>-</v>
      </c>
      <c r="E29" s="959" t="str">
        <f t="shared" si="5"/>
        <v>-</v>
      </c>
      <c r="F29" s="960" t="str">
        <f t="shared" si="0"/>
        <v>-</v>
      </c>
    </row>
    <row r="30" spans="1:6" s="841" customFormat="1" ht="17.25" outlineLevel="1" x14ac:dyDescent="0.25">
      <c r="A30" s="955" t="s">
        <v>223</v>
      </c>
      <c r="B30" s="956" t="str">
        <f>VLOOKUP(A30,[18]CustCode!$D:$K,8,0)</f>
        <v>P0001</v>
      </c>
      <c r="C30" s="957">
        <v>0.6</v>
      </c>
      <c r="D30" s="958" t="str">
        <f>VLOOKUP($A30,QM!$B:$F,5,0)</f>
        <v>-</v>
      </c>
      <c r="E30" s="959" t="str">
        <f>IFERROR(D30-C30,"-")</f>
        <v>-</v>
      </c>
      <c r="F30" s="960" t="str">
        <f t="shared" si="0"/>
        <v>-</v>
      </c>
    </row>
    <row r="31" spans="1:6" s="841" customFormat="1" ht="17.25" outlineLevel="1" x14ac:dyDescent="0.25">
      <c r="A31" s="955" t="s">
        <v>466</v>
      </c>
      <c r="B31" s="956" t="s">
        <v>15</v>
      </c>
      <c r="C31" s="957">
        <v>0.6</v>
      </c>
      <c r="D31" s="958" t="str">
        <f>VLOOKUP($A31,QM!$B:$F,5,0)</f>
        <v>-</v>
      </c>
      <c r="E31" s="959" t="str">
        <f t="shared" ref="E31:E32" si="6">IFERROR(D31-C31,"-")</f>
        <v>-</v>
      </c>
      <c r="F31" s="960" t="str">
        <f t="shared" si="0"/>
        <v>-</v>
      </c>
    </row>
    <row r="32" spans="1:6" s="841" customFormat="1" ht="17.25" outlineLevel="1" x14ac:dyDescent="0.25">
      <c r="A32" s="955" t="s">
        <v>243</v>
      </c>
      <c r="B32" s="956" t="s">
        <v>15</v>
      </c>
      <c r="C32" s="957">
        <v>0.6</v>
      </c>
      <c r="D32" s="958" t="str">
        <f>VLOOKUP($A32,QM!$B:$F,5,0)</f>
        <v>-</v>
      </c>
      <c r="E32" s="959" t="str">
        <f t="shared" si="6"/>
        <v>-</v>
      </c>
      <c r="F32" s="960" t="str">
        <f t="shared" si="0"/>
        <v>-</v>
      </c>
    </row>
    <row r="33" spans="1:6" s="841" customFormat="1" ht="17.25" outlineLevel="1" x14ac:dyDescent="0.25">
      <c r="A33" s="955" t="s">
        <v>244</v>
      </c>
      <c r="B33" s="956" t="str">
        <f>VLOOKUP(A33,[18]CustCode!$D:$K,8,0)</f>
        <v>SA101</v>
      </c>
      <c r="C33" s="957">
        <v>0.6</v>
      </c>
      <c r="D33" s="958">
        <f>VLOOKUP($A33,QM!$B:$F,5,0)</f>
        <v>0.45454545454545453</v>
      </c>
      <c r="E33" s="959">
        <f>IFERROR(D33-C33,"-")</f>
        <v>-0.14545454545454545</v>
      </c>
      <c r="F33" s="960" t="str">
        <f t="shared" si="0"/>
        <v>Not Achieved</v>
      </c>
    </row>
    <row r="34" spans="1:6" s="841" customFormat="1" ht="17.25" outlineLevel="1" x14ac:dyDescent="0.25">
      <c r="A34" s="955" t="s">
        <v>516</v>
      </c>
      <c r="B34" s="956" t="s">
        <v>15</v>
      </c>
      <c r="C34" s="957">
        <v>0.6</v>
      </c>
      <c r="D34" s="958" t="str">
        <f>VLOOKUP($A34,QM!$B:$F,5,0)</f>
        <v>-</v>
      </c>
      <c r="E34" s="959" t="str">
        <f t="shared" ref="E34:E35" si="7">IFERROR(D34-C34,"-")</f>
        <v>-</v>
      </c>
      <c r="F34" s="960" t="str">
        <f t="shared" si="0"/>
        <v>-</v>
      </c>
    </row>
    <row r="35" spans="1:6" s="841" customFormat="1" ht="17.25" outlineLevel="1" x14ac:dyDescent="0.25">
      <c r="A35" s="955" t="s">
        <v>245</v>
      </c>
      <c r="B35" s="956" t="str">
        <f>VLOOKUP(A35,[18]CustCode!$D:$K,8,0)</f>
        <v>SF101</v>
      </c>
      <c r="C35" s="957">
        <v>0.6</v>
      </c>
      <c r="D35" s="958" t="str">
        <f>VLOOKUP($A35,QM!$B:$F,5,0)</f>
        <v>-</v>
      </c>
      <c r="E35" s="959" t="str">
        <f t="shared" si="7"/>
        <v>-</v>
      </c>
      <c r="F35" s="960" t="str">
        <f t="shared" si="0"/>
        <v>-</v>
      </c>
    </row>
    <row r="36" spans="1:6" s="841" customFormat="1" ht="17.25" outlineLevel="1" x14ac:dyDescent="0.25">
      <c r="A36" s="955" t="s">
        <v>518</v>
      </c>
      <c r="B36" s="956" t="str">
        <f>VLOOKUP(A36,[18]CustCode!$D:$K,8,0)</f>
        <v>SH101</v>
      </c>
      <c r="C36" s="957">
        <v>0.6</v>
      </c>
      <c r="D36" s="958" t="str">
        <f>VLOOKUP($A36,QM!$B:$F,5,0)</f>
        <v>-</v>
      </c>
      <c r="E36" s="959" t="str">
        <f>IFERROR(D36-C36,"-")</f>
        <v>-</v>
      </c>
      <c r="F36" s="960" t="str">
        <f t="shared" si="0"/>
        <v>-</v>
      </c>
    </row>
    <row r="37" spans="1:6" s="841" customFormat="1" ht="17.25" outlineLevel="1" x14ac:dyDescent="0.25">
      <c r="A37" s="955" t="s">
        <v>1119</v>
      </c>
      <c r="B37" s="956" t="s">
        <v>15</v>
      </c>
      <c r="C37" s="957">
        <v>0.6</v>
      </c>
      <c r="D37" s="958" t="str">
        <f>VLOOKUP($A37,QM!$B:$F,5,0)</f>
        <v>-</v>
      </c>
      <c r="E37" s="959" t="str">
        <f t="shared" ref="E37:E39" si="8">IFERROR(D37-C37,"-")</f>
        <v>-</v>
      </c>
      <c r="F37" s="960" t="str">
        <f t="shared" si="0"/>
        <v>-</v>
      </c>
    </row>
    <row r="38" spans="1:6" ht="17.25" outlineLevel="1" x14ac:dyDescent="0.25">
      <c r="A38" s="955" t="s">
        <v>1106</v>
      </c>
      <c r="B38" s="956" t="str">
        <f>VLOOKUP(A38,[18]CustCode!$D:$K,8,0)</f>
        <v>TE101</v>
      </c>
      <c r="C38" s="957">
        <v>0.6</v>
      </c>
      <c r="D38" s="958" t="str">
        <f>VLOOKUP($A38,QM!$B:$F,5,0)</f>
        <v>-</v>
      </c>
      <c r="E38" s="959" t="str">
        <f t="shared" si="8"/>
        <v>-</v>
      </c>
      <c r="F38" s="960" t="str">
        <f t="shared" si="0"/>
        <v>-</v>
      </c>
    </row>
    <row r="39" spans="1:6" s="841" customFormat="1" ht="17.25" outlineLevel="1" x14ac:dyDescent="0.25">
      <c r="A39" s="955" t="s">
        <v>782</v>
      </c>
      <c r="B39" s="956" t="str">
        <f>VLOOKUP(A39,[18]CustCode!$D:$K,8,0)</f>
        <v>VA101</v>
      </c>
      <c r="C39" s="957">
        <v>0.6</v>
      </c>
      <c r="D39" s="958" t="str">
        <f>VLOOKUP($A39,QM!$B:$F,5,0)</f>
        <v>-</v>
      </c>
      <c r="E39" s="959" t="str">
        <f t="shared" si="8"/>
        <v>-</v>
      </c>
      <c r="F39" s="960" t="str">
        <f t="shared" si="0"/>
        <v>-</v>
      </c>
    </row>
    <row r="40" spans="1:6" s="841" customFormat="1" ht="17.25" outlineLevel="1" x14ac:dyDescent="0.25">
      <c r="A40" s="955" t="s">
        <v>246</v>
      </c>
      <c r="B40" s="956" t="str">
        <f>VLOOKUP(A40,[18]CustCode!$D:$K,8,0)</f>
        <v>V0001</v>
      </c>
      <c r="C40" s="957">
        <v>0.6</v>
      </c>
      <c r="D40" s="958" t="str">
        <f>VLOOKUP($A40,QM!$B:$F,5,0)</f>
        <v>-</v>
      </c>
      <c r="E40" s="959" t="str">
        <f>IFERROR(D40-C40,"-")</f>
        <v>-</v>
      </c>
      <c r="F40" s="960" t="str">
        <f t="shared" si="0"/>
        <v>-</v>
      </c>
    </row>
    <row r="41" spans="1:6" s="841" customFormat="1" ht="17.25" outlineLevel="1" x14ac:dyDescent="0.25">
      <c r="A41" s="955" t="s">
        <v>1037</v>
      </c>
      <c r="B41" s="956" t="s">
        <v>15</v>
      </c>
      <c r="C41" s="957">
        <v>0.6</v>
      </c>
      <c r="D41" s="958" t="str">
        <f>VLOOKUP($A41,QM!$B:$F,5,0)</f>
        <v>-</v>
      </c>
      <c r="E41" s="959" t="str">
        <f t="shared" ref="E41:E42" si="9">IFERROR(D41-C41,"-")</f>
        <v>-</v>
      </c>
      <c r="F41" s="960" t="str">
        <f t="shared" si="0"/>
        <v>-</v>
      </c>
    </row>
    <row r="42" spans="1:6" s="841" customFormat="1" ht="17.25" outlineLevel="1" x14ac:dyDescent="0.25">
      <c r="A42" s="955" t="s">
        <v>225</v>
      </c>
      <c r="B42" s="956" t="str">
        <f>VLOOKUP(A42,[18]CustCode!$D:$K,8,0)</f>
        <v>YA101</v>
      </c>
      <c r="C42" s="957">
        <v>0.6</v>
      </c>
      <c r="D42" s="958">
        <f>VLOOKUP($A42,QM!$B:$F,5,0)</f>
        <v>1</v>
      </c>
      <c r="E42" s="959">
        <f t="shared" si="9"/>
        <v>0.4</v>
      </c>
      <c r="F42" s="960" t="str">
        <f t="shared" si="0"/>
        <v>Achieved</v>
      </c>
    </row>
    <row r="43" spans="1:6" ht="17.25" outlineLevel="1" x14ac:dyDescent="0.25">
      <c r="A43" s="955" t="s">
        <v>1114</v>
      </c>
      <c r="B43" s="956" t="s">
        <v>15</v>
      </c>
      <c r="C43" s="957">
        <v>0.6</v>
      </c>
      <c r="D43" s="958" t="str">
        <f>VLOOKUP($A43,QM!$B:$F,5,0)</f>
        <v>-</v>
      </c>
      <c r="E43" s="959" t="str">
        <f>IFERROR(D43-C43,"-")</f>
        <v>-</v>
      </c>
      <c r="F43" s="960" t="str">
        <f t="shared" si="0"/>
        <v>-</v>
      </c>
    </row>
    <row r="44" spans="1:6" s="841" customFormat="1" ht="18" outlineLevel="1" thickBot="1" x14ac:dyDescent="0.3">
      <c r="A44" s="955" t="s">
        <v>227</v>
      </c>
      <c r="B44" s="956" t="str">
        <f>VLOOKUP(A44,[18]CustCode!$D:$K,8,0)</f>
        <v>YU101</v>
      </c>
      <c r="C44" s="957">
        <v>0.6</v>
      </c>
      <c r="D44" s="958">
        <f>VLOOKUP($A44,QM!$B:$F,5,0)</f>
        <v>1</v>
      </c>
      <c r="E44" s="959">
        <f t="shared" ref="E44:E48" si="10">IFERROR(D44-C44,"-")</f>
        <v>0.4</v>
      </c>
      <c r="F44" s="960" t="str">
        <f>IF(D44="-","-",IF(D44&gt;=60%,"Achieved","Not Achieved"))</f>
        <v>Achieved</v>
      </c>
    </row>
    <row r="45" spans="1:6" ht="18.75" thickTop="1" thickBot="1" x14ac:dyDescent="0.3">
      <c r="A45" s="961" t="s">
        <v>1182</v>
      </c>
      <c r="B45" s="962"/>
      <c r="C45" s="963">
        <v>0.6</v>
      </c>
      <c r="D45" s="964">
        <f>VLOOKUP($A45,QM!$B:$F,5,0)</f>
        <v>0.86440677966101698</v>
      </c>
      <c r="E45" s="965">
        <f>IFERROR(D45-C45,"-")</f>
        <v>0.264406779661017</v>
      </c>
      <c r="F45" s="966" t="str">
        <f>IF(D45="-","-",IF(D45&gt;=60%,"Achieved","Not Achieved"))</f>
        <v>Achieved</v>
      </c>
    </row>
    <row r="46" spans="1:6" ht="18" thickTop="1" x14ac:dyDescent="0.3">
      <c r="A46" s="967" t="s">
        <v>207</v>
      </c>
      <c r="B46" s="968" t="s">
        <v>207</v>
      </c>
      <c r="C46" s="969">
        <v>0.6</v>
      </c>
      <c r="D46" s="970">
        <f>VLOOKUP($A46,QM!$B:$F,5,0)</f>
        <v>0.86274509803921573</v>
      </c>
      <c r="E46" s="971">
        <f t="shared" si="10"/>
        <v>0.26274509803921575</v>
      </c>
      <c r="F46" s="972" t="str">
        <f t="shared" ref="F46:F49" si="11">IF(D46="-","-",IF(D46&gt;=60%,"Achieved","Not Achieved"))</f>
        <v>Achieved</v>
      </c>
    </row>
    <row r="47" spans="1:6" ht="18" thickBot="1" x14ac:dyDescent="0.35">
      <c r="A47" s="973" t="s">
        <v>209</v>
      </c>
      <c r="B47" s="974" t="s">
        <v>209</v>
      </c>
      <c r="C47" s="975">
        <v>0.6</v>
      </c>
      <c r="D47" s="976">
        <f>VLOOKUP($A47,QM!$B:$F,5,0)</f>
        <v>1</v>
      </c>
      <c r="E47" s="971">
        <f t="shared" si="10"/>
        <v>0.4</v>
      </c>
      <c r="F47" s="977" t="str">
        <f t="shared" si="11"/>
        <v>Achieved</v>
      </c>
    </row>
    <row r="48" spans="1:6" ht="18.75" thickTop="1" thickBot="1" x14ac:dyDescent="0.35">
      <c r="A48" s="978" t="s">
        <v>1187</v>
      </c>
      <c r="B48" s="979"/>
      <c r="C48" s="980">
        <v>0.6</v>
      </c>
      <c r="D48" s="981">
        <f>VLOOKUP($A48,QM!$B:$F,5,0)</f>
        <v>0.87037037037037035</v>
      </c>
      <c r="E48" s="982">
        <f t="shared" si="10"/>
        <v>0.27037037037037037</v>
      </c>
      <c r="F48" s="983" t="str">
        <f t="shared" si="11"/>
        <v>Achieved</v>
      </c>
    </row>
    <row r="49" spans="1:6" ht="18.75" thickTop="1" thickBot="1" x14ac:dyDescent="0.35">
      <c r="A49" s="984" t="s">
        <v>1188</v>
      </c>
      <c r="B49" s="985"/>
      <c r="C49" s="986">
        <v>0.6</v>
      </c>
      <c r="D49" s="987">
        <f>VLOOKUP($A49,QM!$B:$F,5,0)</f>
        <v>0.86725663716814161</v>
      </c>
      <c r="E49" s="988">
        <f>IFERROR(D49-C49,"-")</f>
        <v>0.26725663716814163</v>
      </c>
      <c r="F49" s="989" t="str">
        <f t="shared" si="11"/>
        <v>Achieved</v>
      </c>
    </row>
    <row r="50" spans="1:6" ht="15.75" thickTop="1" x14ac:dyDescent="0.25"/>
  </sheetData>
  <autoFilter ref="A6:N49"/>
  <mergeCells count="4">
    <mergeCell ref="A5:A6"/>
    <mergeCell ref="B5:B6"/>
    <mergeCell ref="C5:E5"/>
    <mergeCell ref="F5:F6"/>
  </mergeCells>
  <pageMargins left="0.7" right="0.7" top="0.75" bottom="0.75" header="0.3" footer="0.3"/>
  <pageSetup orientation="portrait" verticalDpi="0" r:id="rId1"/>
  <ignoredErrors>
    <ignoredError sqref="E11" formula="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99FF99"/>
  </sheetPr>
  <dimension ref="A1:H80"/>
  <sheetViews>
    <sheetView showGridLines="0" zoomScale="85" zoomScaleNormal="85" workbookViewId="0">
      <pane xSplit="8" ySplit="13" topLeftCell="I41" activePane="bottomRight" state="frozen"/>
      <selection pane="topRight" activeCell="I1" sqref="I1"/>
      <selection pane="bottomLeft" activeCell="A14" sqref="A14"/>
      <selection pane="bottomRight" activeCell="M53" sqref="M53"/>
    </sheetView>
  </sheetViews>
  <sheetFormatPr defaultRowHeight="15" x14ac:dyDescent="0.25"/>
  <cols>
    <col min="1" max="1" width="32.140625" style="888" customWidth="1"/>
    <col min="2" max="7" width="12.5703125" style="888" customWidth="1"/>
    <col min="8" max="8" width="19.5703125" style="888" customWidth="1"/>
    <col min="9" max="16384" width="9.140625" style="888"/>
  </cols>
  <sheetData>
    <row r="1" spans="1:8" ht="28.5" customHeight="1" x14ac:dyDescent="0.25">
      <c r="A1" s="1004" t="s">
        <v>1245</v>
      </c>
      <c r="B1" s="942"/>
      <c r="C1" s="942"/>
      <c r="D1" s="942"/>
      <c r="E1" s="942"/>
      <c r="F1" s="942"/>
      <c r="G1" s="942"/>
    </row>
    <row r="2" spans="1:8" ht="15.75" customHeight="1" x14ac:dyDescent="0.35">
      <c r="A2" s="940"/>
      <c r="B2" s="942"/>
      <c r="C2" s="942"/>
      <c r="D2" s="942"/>
      <c r="E2" s="942"/>
      <c r="F2" s="942"/>
      <c r="G2" s="942"/>
    </row>
    <row r="3" spans="1:8" ht="15.75" customHeight="1" x14ac:dyDescent="0.35">
      <c r="A3" s="940"/>
      <c r="B3" s="942"/>
      <c r="C3" s="942"/>
      <c r="D3" s="942"/>
      <c r="E3" s="942"/>
      <c r="F3" s="942"/>
      <c r="G3" s="942"/>
    </row>
    <row r="4" spans="1:8" ht="15.75" customHeight="1" x14ac:dyDescent="0.35">
      <c r="A4" s="940"/>
      <c r="B4" s="942"/>
      <c r="C4" s="942"/>
      <c r="D4" s="942"/>
      <c r="E4" s="942"/>
      <c r="F4" s="942"/>
      <c r="G4" s="942"/>
    </row>
    <row r="5" spans="1:8" ht="15.75" customHeight="1" x14ac:dyDescent="0.35">
      <c r="A5" s="940"/>
      <c r="B5" s="942"/>
      <c r="C5" s="942"/>
      <c r="D5" s="942"/>
      <c r="E5" s="942"/>
      <c r="F5" s="942"/>
      <c r="G5" s="942"/>
    </row>
    <row r="6" spans="1:8" ht="15.75" customHeight="1" x14ac:dyDescent="0.35">
      <c r="A6" s="940"/>
      <c r="B6" s="942"/>
      <c r="C6" s="942"/>
      <c r="D6" s="942"/>
      <c r="E6" s="942"/>
      <c r="F6" s="942"/>
      <c r="G6" s="942"/>
    </row>
    <row r="7" spans="1:8" ht="15.75" customHeight="1" x14ac:dyDescent="0.35">
      <c r="A7" s="940"/>
      <c r="B7" s="942"/>
      <c r="C7" s="942"/>
      <c r="D7" s="942"/>
      <c r="E7" s="942"/>
      <c r="F7" s="942"/>
      <c r="G7" s="942"/>
    </row>
    <row r="8" spans="1:8" ht="15.75" customHeight="1" x14ac:dyDescent="0.35">
      <c r="A8" s="940"/>
      <c r="B8" s="942"/>
      <c r="C8" s="942"/>
      <c r="D8" s="942"/>
      <c r="E8" s="942"/>
      <c r="F8" s="942"/>
      <c r="G8" s="942"/>
    </row>
    <row r="9" spans="1:8" ht="15.75" customHeight="1" x14ac:dyDescent="0.35">
      <c r="A9" s="940"/>
      <c r="B9" s="942"/>
      <c r="C9" s="942"/>
      <c r="D9" s="942"/>
      <c r="E9" s="942"/>
      <c r="F9" s="942"/>
      <c r="G9" s="942"/>
    </row>
    <row r="10" spans="1:8" ht="15.75" customHeight="1" x14ac:dyDescent="0.35">
      <c r="A10" s="940"/>
      <c r="B10" s="942"/>
      <c r="C10" s="942"/>
      <c r="D10" s="942"/>
      <c r="E10" s="942"/>
      <c r="F10" s="942"/>
      <c r="G10" s="942"/>
    </row>
    <row r="11" spans="1:8" ht="17.25" customHeight="1" x14ac:dyDescent="0.25">
      <c r="A11" s="1143" t="s">
        <v>1239</v>
      </c>
      <c r="B11" s="1151" t="s">
        <v>1250</v>
      </c>
      <c r="C11" s="1152"/>
      <c r="D11" s="1152"/>
      <c r="E11" s="1152"/>
      <c r="F11" s="1152"/>
      <c r="G11" s="1153"/>
      <c r="H11" s="1145" t="s">
        <v>1244</v>
      </c>
    </row>
    <row r="12" spans="1:8" ht="17.25" customHeight="1" x14ac:dyDescent="0.25">
      <c r="A12" s="1150"/>
      <c r="B12" s="1154"/>
      <c r="C12" s="1155"/>
      <c r="D12" s="1155"/>
      <c r="E12" s="1155"/>
      <c r="F12" s="1155"/>
      <c r="G12" s="1156"/>
      <c r="H12" s="1157"/>
    </row>
    <row r="13" spans="1:8" ht="42" customHeight="1" x14ac:dyDescent="0.25">
      <c r="A13" s="1144"/>
      <c r="B13" s="1005" t="s">
        <v>1241</v>
      </c>
      <c r="C13" s="1006" t="s">
        <v>1242</v>
      </c>
      <c r="D13" s="1007" t="s">
        <v>1246</v>
      </c>
      <c r="E13" s="1007" t="s">
        <v>1247</v>
      </c>
      <c r="F13" s="1006" t="s">
        <v>1248</v>
      </c>
      <c r="G13" s="1008" t="s">
        <v>1249</v>
      </c>
      <c r="H13" s="1158"/>
    </row>
    <row r="14" spans="1:8" ht="17.25" x14ac:dyDescent="0.25">
      <c r="A14" s="949" t="s">
        <v>652</v>
      </c>
      <c r="B14" s="951">
        <v>0.6</v>
      </c>
      <c r="C14" s="1027" t="str">
        <f>IFERROR(E14/D14,"-")</f>
        <v>-</v>
      </c>
      <c r="D14" s="1028">
        <f>VLOOKUP($A14,QM!$B:$E,4,0)</f>
        <v>0</v>
      </c>
      <c r="E14" s="1028">
        <f>VLOOKUP($A14,QM!$B:$C,2,0)</f>
        <v>0</v>
      </c>
      <c r="F14" s="1029" t="str">
        <f>IFERROR(C14/B14,"-")</f>
        <v>-</v>
      </c>
      <c r="G14" s="1030" t="str">
        <f>IF(F14="-","-",IF(F14&lt;80%,"△",IF(F14&lt;100%,"○",IF(F14&lt;120%,"◎",IF(F14&gt;=120%,"Ｓ","-")))))</f>
        <v>-</v>
      </c>
      <c r="H14" s="1031" t="str">
        <f>IF(C14="-","-",IF(C14&gt;=60%,"Achieved","Not Achieved"))</f>
        <v>-</v>
      </c>
    </row>
    <row r="15" spans="1:8" ht="17.25" x14ac:dyDescent="0.25">
      <c r="A15" s="955" t="s">
        <v>1115</v>
      </c>
      <c r="B15" s="957">
        <v>0.6</v>
      </c>
      <c r="C15" s="1032" t="str">
        <f t="shared" ref="C15:C56" si="0">IFERROR(E15/D15,"-")</f>
        <v>-</v>
      </c>
      <c r="D15" s="1033">
        <f>VLOOKUP($A15,QM!$B:$E,4,0)</f>
        <v>0</v>
      </c>
      <c r="E15" s="1033">
        <f>VLOOKUP($A15,QM!$B:$C,2,0)</f>
        <v>0</v>
      </c>
      <c r="F15" s="1034" t="str">
        <f t="shared" ref="F15:F51" si="1">IFERROR(C15/B15,"-")</f>
        <v>-</v>
      </c>
      <c r="G15" s="1035" t="str">
        <f t="shared" ref="G15:G56" si="2">IF(F15="-","-",IF(F15&lt;80%,"△",IF(F15&lt;100%,"○",IF(F15&lt;120%,"◎",IF(F15&gt;=120%,"Ｓ","-")))))</f>
        <v>-</v>
      </c>
      <c r="H15" s="1036" t="str">
        <f t="shared" ref="H15:H56" si="3">IF(C15="-","-",IF(C15&gt;=60%,"Achieved","Not Achieved"))</f>
        <v>-</v>
      </c>
    </row>
    <row r="16" spans="1:8" ht="17.25" x14ac:dyDescent="0.25">
      <c r="A16" s="955" t="s">
        <v>200</v>
      </c>
      <c r="B16" s="957">
        <v>0.6</v>
      </c>
      <c r="C16" s="1032">
        <f t="shared" si="0"/>
        <v>1</v>
      </c>
      <c r="D16" s="1033">
        <f>VLOOKUP($A16,QM!$B:$E,4,0)</f>
        <v>2</v>
      </c>
      <c r="E16" s="1033">
        <f>VLOOKUP($A16,QM!$B:$C,2,0)</f>
        <v>2</v>
      </c>
      <c r="F16" s="1034">
        <f>IFERROR(C16/B16,"-")</f>
        <v>1.6666666666666667</v>
      </c>
      <c r="G16" s="1035" t="str">
        <f t="shared" si="2"/>
        <v>Ｓ</v>
      </c>
      <c r="H16" s="1036" t="str">
        <f>IF(C16="-","-",IF(C16&gt;=60%,"Achieved","Not Achieved"))</f>
        <v>Achieved</v>
      </c>
    </row>
    <row r="17" spans="1:8" ht="17.25" x14ac:dyDescent="0.25">
      <c r="A17" s="955" t="s">
        <v>1116</v>
      </c>
      <c r="B17" s="957">
        <v>0.6</v>
      </c>
      <c r="C17" s="1032" t="str">
        <f t="shared" si="0"/>
        <v>-</v>
      </c>
      <c r="D17" s="1033">
        <f>VLOOKUP($A17,QM!$B:$E,4,0)</f>
        <v>0</v>
      </c>
      <c r="E17" s="1033">
        <f>VLOOKUP($A17,QM!$B:$C,2,0)</f>
        <v>0</v>
      </c>
      <c r="F17" s="1034" t="str">
        <f t="shared" si="1"/>
        <v>-</v>
      </c>
      <c r="G17" s="1035" t="str">
        <f t="shared" si="2"/>
        <v>-</v>
      </c>
      <c r="H17" s="1036" t="str">
        <f t="shared" si="3"/>
        <v>-</v>
      </c>
    </row>
    <row r="18" spans="1:8" ht="17.25" x14ac:dyDescent="0.25">
      <c r="A18" s="955" t="s">
        <v>241</v>
      </c>
      <c r="B18" s="957">
        <v>0.6</v>
      </c>
      <c r="C18" s="1032" t="str">
        <f t="shared" si="0"/>
        <v>-</v>
      </c>
      <c r="D18" s="1033">
        <f>VLOOKUP($A18,QM!$B:$E,4,0)</f>
        <v>0</v>
      </c>
      <c r="E18" s="1033">
        <f>VLOOKUP($A18,QM!$B:$C,2,0)</f>
        <v>0</v>
      </c>
      <c r="F18" s="1034" t="str">
        <f t="shared" si="1"/>
        <v>-</v>
      </c>
      <c r="G18" s="1035" t="str">
        <f t="shared" si="2"/>
        <v>-</v>
      </c>
      <c r="H18" s="1036" t="str">
        <f t="shared" si="3"/>
        <v>-</v>
      </c>
    </row>
    <row r="19" spans="1:8" ht="17.25" x14ac:dyDescent="0.25">
      <c r="A19" s="955" t="s">
        <v>205</v>
      </c>
      <c r="B19" s="957">
        <v>0.6</v>
      </c>
      <c r="C19" s="1037">
        <f t="shared" si="0"/>
        <v>1</v>
      </c>
      <c r="D19" s="1038">
        <f>VLOOKUP($A19,QM!$B:$E,4,0)</f>
        <v>6</v>
      </c>
      <c r="E19" s="1038">
        <f>VLOOKUP($A19,QM!$B:$C,2,0)</f>
        <v>6</v>
      </c>
      <c r="F19" s="1039">
        <f t="shared" si="1"/>
        <v>1.6666666666666667</v>
      </c>
      <c r="G19" s="1040" t="str">
        <f t="shared" si="2"/>
        <v>Ｓ</v>
      </c>
      <c r="H19" s="1041" t="str">
        <f>IF(C19="-","-",IF(C19&gt;=60%,"Achieved","Not Achieved"))</f>
        <v>Achieved</v>
      </c>
    </row>
    <row r="20" spans="1:8" ht="17.25" x14ac:dyDescent="0.25">
      <c r="A20" s="955" t="s">
        <v>1104</v>
      </c>
      <c r="B20" s="957">
        <v>0.6</v>
      </c>
      <c r="C20" s="1037" t="str">
        <f t="shared" si="0"/>
        <v>-</v>
      </c>
      <c r="D20" s="1038">
        <f>VLOOKUP($A20,QM!$B:$E,4,0)</f>
        <v>0</v>
      </c>
      <c r="E20" s="1038">
        <f>VLOOKUP($A20,QM!$B:$C,2,0)</f>
        <v>0</v>
      </c>
      <c r="F20" s="1039" t="str">
        <f t="shared" si="1"/>
        <v>-</v>
      </c>
      <c r="G20" s="1040" t="str">
        <f t="shared" si="2"/>
        <v>-</v>
      </c>
      <c r="H20" s="1041" t="str">
        <f t="shared" si="3"/>
        <v>-</v>
      </c>
    </row>
    <row r="21" spans="1:8" ht="17.25" x14ac:dyDescent="0.25">
      <c r="A21" s="955" t="s">
        <v>1120</v>
      </c>
      <c r="B21" s="957">
        <v>0.6</v>
      </c>
      <c r="C21" s="1037" t="str">
        <f t="shared" si="0"/>
        <v>-</v>
      </c>
      <c r="D21" s="1038">
        <f>VLOOKUP($A21,QM!$B:$E,4,0)</f>
        <v>0</v>
      </c>
      <c r="E21" s="1038">
        <f>VLOOKUP($A21,QM!$B:$C,2,0)</f>
        <v>0</v>
      </c>
      <c r="F21" s="1039" t="str">
        <f t="shared" si="1"/>
        <v>-</v>
      </c>
      <c r="G21" s="1040" t="str">
        <f t="shared" si="2"/>
        <v>-</v>
      </c>
      <c r="H21" s="1041" t="str">
        <f t="shared" si="3"/>
        <v>-</v>
      </c>
    </row>
    <row r="22" spans="1:8" ht="17.25" x14ac:dyDescent="0.25">
      <c r="A22" s="955" t="s">
        <v>1113</v>
      </c>
      <c r="B22" s="957">
        <v>0.6</v>
      </c>
      <c r="C22" s="1037" t="str">
        <f t="shared" si="0"/>
        <v>-</v>
      </c>
      <c r="D22" s="1038">
        <f>VLOOKUP($A22,QM!$B:$E,4,0)</f>
        <v>0</v>
      </c>
      <c r="E22" s="1038">
        <f>VLOOKUP($A22,QM!$B:$C,2,0)</f>
        <v>0</v>
      </c>
      <c r="F22" s="1039" t="str">
        <f t="shared" si="1"/>
        <v>-</v>
      </c>
      <c r="G22" s="1040" t="str">
        <f t="shared" si="2"/>
        <v>-</v>
      </c>
      <c r="H22" s="1041" t="str">
        <f t="shared" si="3"/>
        <v>-</v>
      </c>
    </row>
    <row r="23" spans="1:8" ht="17.25" x14ac:dyDescent="0.25">
      <c r="A23" s="955" t="s">
        <v>1103</v>
      </c>
      <c r="B23" s="957">
        <v>0.6</v>
      </c>
      <c r="C23" s="1037" t="str">
        <f>IFERROR(E23/D23,"-")</f>
        <v>-</v>
      </c>
      <c r="D23" s="1038">
        <f>VLOOKUP($A23,QM!$B:$E,4,0)</f>
        <v>0</v>
      </c>
      <c r="E23" s="1038">
        <f>VLOOKUP($A23,QM!$B:$C,2,0)</f>
        <v>0</v>
      </c>
      <c r="F23" s="1039" t="str">
        <f t="shared" si="1"/>
        <v>-</v>
      </c>
      <c r="G23" s="1040" t="str">
        <f t="shared" si="2"/>
        <v>-</v>
      </c>
      <c r="H23" s="1041" t="str">
        <f t="shared" si="3"/>
        <v>-</v>
      </c>
    </row>
    <row r="24" spans="1:8" ht="17.25" x14ac:dyDescent="0.25">
      <c r="A24" s="955" t="s">
        <v>211</v>
      </c>
      <c r="B24" s="957">
        <v>0.6</v>
      </c>
      <c r="C24" s="1037">
        <f t="shared" si="0"/>
        <v>1</v>
      </c>
      <c r="D24" s="1038">
        <f>VLOOKUP($A24,QM!$B:$E,4,0)</f>
        <v>3</v>
      </c>
      <c r="E24" s="1038">
        <f>VLOOKUP($A24,QM!$B:$C,2,0)</f>
        <v>3</v>
      </c>
      <c r="F24" s="1039">
        <f t="shared" si="1"/>
        <v>1.6666666666666667</v>
      </c>
      <c r="G24" s="1040" t="str">
        <f t="shared" si="2"/>
        <v>Ｓ</v>
      </c>
      <c r="H24" s="1041" t="str">
        <f t="shared" si="3"/>
        <v>Achieved</v>
      </c>
    </row>
    <row r="25" spans="1:8" ht="17.25" x14ac:dyDescent="0.25">
      <c r="A25" s="955" t="s">
        <v>213</v>
      </c>
      <c r="B25" s="957">
        <v>0.6</v>
      </c>
      <c r="C25" s="1037" t="str">
        <f t="shared" si="0"/>
        <v>-</v>
      </c>
      <c r="D25" s="1038">
        <f>VLOOKUP($A25,QM!$B:$E,4,0)</f>
        <v>0</v>
      </c>
      <c r="E25" s="1038">
        <f>VLOOKUP($A25,QM!$B:$C,2,0)</f>
        <v>0</v>
      </c>
      <c r="F25" s="1039" t="str">
        <f t="shared" si="1"/>
        <v>-</v>
      </c>
      <c r="G25" s="1040" t="str">
        <f t="shared" si="2"/>
        <v>-</v>
      </c>
      <c r="H25" s="1041" t="str">
        <f t="shared" si="3"/>
        <v>-</v>
      </c>
    </row>
    <row r="26" spans="1:8" ht="17.25" x14ac:dyDescent="0.25">
      <c r="A26" s="955" t="s">
        <v>1112</v>
      </c>
      <c r="B26" s="957">
        <v>0.6</v>
      </c>
      <c r="C26" s="1037" t="str">
        <f t="shared" si="0"/>
        <v>-</v>
      </c>
      <c r="D26" s="1038">
        <f>VLOOKUP($A26,QM!$B:$E,4,0)</f>
        <v>0</v>
      </c>
      <c r="E26" s="1038">
        <f>VLOOKUP($A26,QM!$B:$C,2,0)</f>
        <v>0</v>
      </c>
      <c r="F26" s="1039" t="str">
        <f t="shared" si="1"/>
        <v>-</v>
      </c>
      <c r="G26" s="1040" t="str">
        <f t="shared" si="2"/>
        <v>-</v>
      </c>
      <c r="H26" s="1041" t="str">
        <f t="shared" si="3"/>
        <v>-</v>
      </c>
    </row>
    <row r="27" spans="1:8" ht="17.25" x14ac:dyDescent="0.25">
      <c r="A27" s="955" t="s">
        <v>680</v>
      </c>
      <c r="B27" s="957">
        <v>0.6</v>
      </c>
      <c r="C27" s="1037">
        <f t="shared" si="0"/>
        <v>1</v>
      </c>
      <c r="D27" s="1038">
        <f>VLOOKUP($A27,QM!$B:$E,4,0)</f>
        <v>6</v>
      </c>
      <c r="E27" s="1038">
        <f>VLOOKUP($A27,QM!$B:$C,2,0)</f>
        <v>6</v>
      </c>
      <c r="F27" s="1039">
        <f t="shared" si="1"/>
        <v>1.6666666666666667</v>
      </c>
      <c r="G27" s="1040" t="str">
        <f t="shared" si="2"/>
        <v>Ｓ</v>
      </c>
      <c r="H27" s="1041" t="str">
        <f t="shared" si="3"/>
        <v>Achieved</v>
      </c>
    </row>
    <row r="28" spans="1:8" ht="17.25" x14ac:dyDescent="0.25">
      <c r="A28" s="955" t="s">
        <v>1121</v>
      </c>
      <c r="B28" s="957">
        <v>0.6</v>
      </c>
      <c r="C28" s="1037" t="str">
        <f t="shared" si="0"/>
        <v>-</v>
      </c>
      <c r="D28" s="1038">
        <f>VLOOKUP($A28,QM!$B:$E,4,0)</f>
        <v>0</v>
      </c>
      <c r="E28" s="1038">
        <f>VLOOKUP($A28,QM!$B:$C,2,0)</f>
        <v>0</v>
      </c>
      <c r="F28" s="1039" t="str">
        <f t="shared" si="1"/>
        <v>-</v>
      </c>
      <c r="G28" s="1040" t="str">
        <f t="shared" si="2"/>
        <v>-</v>
      </c>
      <c r="H28" s="1041" t="str">
        <f t="shared" si="3"/>
        <v>-</v>
      </c>
    </row>
    <row r="29" spans="1:8" ht="17.25" x14ac:dyDescent="0.25">
      <c r="A29" s="955" t="s">
        <v>608</v>
      </c>
      <c r="B29" s="957">
        <v>0.6</v>
      </c>
      <c r="C29" s="1037">
        <f t="shared" si="0"/>
        <v>1</v>
      </c>
      <c r="D29" s="1038">
        <f>VLOOKUP($A29,QM!$B:$E,4,0)</f>
        <v>1</v>
      </c>
      <c r="E29" s="1038">
        <f>VLOOKUP($A29,QM!$B:$C,2,0)</f>
        <v>1</v>
      </c>
      <c r="F29" s="1039">
        <f t="shared" si="1"/>
        <v>1.6666666666666667</v>
      </c>
      <c r="G29" s="1040" t="str">
        <f t="shared" si="2"/>
        <v>Ｓ</v>
      </c>
      <c r="H29" s="1041" t="str">
        <f t="shared" si="3"/>
        <v>Achieved</v>
      </c>
    </row>
    <row r="30" spans="1:8" ht="17.25" x14ac:dyDescent="0.25">
      <c r="A30" s="955" t="s">
        <v>794</v>
      </c>
      <c r="B30" s="957">
        <v>0.6</v>
      </c>
      <c r="C30" s="1037" t="str">
        <f t="shared" si="0"/>
        <v>-</v>
      </c>
      <c r="D30" s="1038">
        <f>VLOOKUP($A30,QM!$B:$E,4,0)</f>
        <v>0</v>
      </c>
      <c r="E30" s="1038">
        <f>VLOOKUP($A30,QM!$B:$C,2,0)</f>
        <v>0</v>
      </c>
      <c r="F30" s="1039" t="str">
        <f t="shared" si="1"/>
        <v>-</v>
      </c>
      <c r="G30" s="1040" t="str">
        <f t="shared" si="2"/>
        <v>-</v>
      </c>
      <c r="H30" s="1041" t="str">
        <f t="shared" si="3"/>
        <v>-</v>
      </c>
    </row>
    <row r="31" spans="1:8" ht="17.25" x14ac:dyDescent="0.25">
      <c r="A31" s="955" t="s">
        <v>1105</v>
      </c>
      <c r="B31" s="957">
        <v>0.6</v>
      </c>
      <c r="C31" s="1037" t="str">
        <f t="shared" si="0"/>
        <v>-</v>
      </c>
      <c r="D31" s="1038">
        <f>VLOOKUP($A31,QM!$B:$E,4,0)</f>
        <v>0</v>
      </c>
      <c r="E31" s="1038">
        <f>VLOOKUP($A31,QM!$B:$C,2,0)</f>
        <v>0</v>
      </c>
      <c r="F31" s="1039" t="str">
        <f t="shared" si="1"/>
        <v>-</v>
      </c>
      <c r="G31" s="1040" t="str">
        <f t="shared" si="2"/>
        <v>-</v>
      </c>
      <c r="H31" s="1041" t="str">
        <f t="shared" si="3"/>
        <v>-</v>
      </c>
    </row>
    <row r="32" spans="1:8" ht="17.25" x14ac:dyDescent="0.25">
      <c r="A32" s="955" t="s">
        <v>215</v>
      </c>
      <c r="B32" s="957">
        <v>0.6</v>
      </c>
      <c r="C32" s="1037" t="str">
        <f t="shared" si="0"/>
        <v>-</v>
      </c>
      <c r="D32" s="1038">
        <f>VLOOKUP($A32,QM!$B:$E,4,0)</f>
        <v>0</v>
      </c>
      <c r="E32" s="1038">
        <f>VLOOKUP($A32,QM!$B:$C,2,0)</f>
        <v>0</v>
      </c>
      <c r="F32" s="1039" t="str">
        <f t="shared" si="1"/>
        <v>-</v>
      </c>
      <c r="G32" s="1040" t="str">
        <f t="shared" si="2"/>
        <v>-</v>
      </c>
      <c r="H32" s="1041" t="str">
        <f t="shared" si="3"/>
        <v>-</v>
      </c>
    </row>
    <row r="33" spans="1:8" ht="17.25" x14ac:dyDescent="0.25">
      <c r="A33" s="955" t="s">
        <v>1108</v>
      </c>
      <c r="B33" s="957">
        <v>0.6</v>
      </c>
      <c r="C33" s="1037" t="str">
        <f t="shared" si="0"/>
        <v>-</v>
      </c>
      <c r="D33" s="1038">
        <f>VLOOKUP($A33,QM!$B:$E,4,0)</f>
        <v>0</v>
      </c>
      <c r="E33" s="1038">
        <f>VLOOKUP($A33,QM!$B:$C,2,0)</f>
        <v>0</v>
      </c>
      <c r="F33" s="1039" t="str">
        <f t="shared" si="1"/>
        <v>-</v>
      </c>
      <c r="G33" s="1040" t="str">
        <f t="shared" si="2"/>
        <v>-</v>
      </c>
      <c r="H33" s="1041" t="str">
        <f t="shared" si="3"/>
        <v>-</v>
      </c>
    </row>
    <row r="34" spans="1:8" ht="17.25" x14ac:dyDescent="0.25">
      <c r="A34" s="955" t="s">
        <v>221</v>
      </c>
      <c r="B34" s="957">
        <v>0.6</v>
      </c>
      <c r="C34" s="1037">
        <f>IFERROR(E34/D34,"-")</f>
        <v>0.8</v>
      </c>
      <c r="D34" s="1038">
        <f>VLOOKUP($A34,QM!$B:$E,4,0)</f>
        <v>10</v>
      </c>
      <c r="E34" s="1038">
        <f>VLOOKUP($A34,QM!$B:$C,2,0)</f>
        <v>8</v>
      </c>
      <c r="F34" s="1039">
        <f>IFERROR(C34/B34,"-")</f>
        <v>1.3333333333333335</v>
      </c>
      <c r="G34" s="1040" t="str">
        <f>IF(F34="-","-",IF(F34&lt;80%,"△",IF(F34&lt;100%,"○",IF(F34&lt;120%,"◎",IF(F34&gt;=120%,"Ｓ","-")))))</f>
        <v>Ｓ</v>
      </c>
      <c r="H34" s="1041" t="str">
        <f>IF(C34="-","-",IF(C34&gt;=60%,"Achieved","Not Achieved"))</f>
        <v>Achieved</v>
      </c>
    </row>
    <row r="35" spans="1:8" ht="17.25" x14ac:dyDescent="0.25">
      <c r="A35" s="955" t="s">
        <v>1109</v>
      </c>
      <c r="B35" s="957">
        <v>0.6</v>
      </c>
      <c r="C35" s="1037" t="str">
        <f t="shared" si="0"/>
        <v>-</v>
      </c>
      <c r="D35" s="1038">
        <f>VLOOKUP($A35,QM!$B:$E,4,0)</f>
        <v>0</v>
      </c>
      <c r="E35" s="1038">
        <f>VLOOKUP($A35,QM!$B:$C,2,0)</f>
        <v>0</v>
      </c>
      <c r="F35" s="1039" t="str">
        <f t="shared" si="1"/>
        <v>-</v>
      </c>
      <c r="G35" s="1040" t="str">
        <f t="shared" si="2"/>
        <v>-</v>
      </c>
      <c r="H35" s="1041" t="str">
        <f t="shared" si="3"/>
        <v>-</v>
      </c>
    </row>
    <row r="36" spans="1:8" ht="17.25" x14ac:dyDescent="0.25">
      <c r="A36" s="955" t="s">
        <v>1107</v>
      </c>
      <c r="B36" s="957">
        <v>0.6</v>
      </c>
      <c r="C36" s="1037" t="str">
        <f t="shared" si="0"/>
        <v>-</v>
      </c>
      <c r="D36" s="1038">
        <f>VLOOKUP($A36,QM!$B:$E,4,0)</f>
        <v>0</v>
      </c>
      <c r="E36" s="1038">
        <f>VLOOKUP($A36,QM!$B:$C,2,0)</f>
        <v>0</v>
      </c>
      <c r="F36" s="1039" t="str">
        <f t="shared" si="1"/>
        <v>-</v>
      </c>
      <c r="G36" s="1040" t="str">
        <f t="shared" si="2"/>
        <v>-</v>
      </c>
      <c r="H36" s="1041" t="str">
        <f t="shared" si="3"/>
        <v>-</v>
      </c>
    </row>
    <row r="37" spans="1:8" ht="17.25" x14ac:dyDescent="0.25">
      <c r="A37" s="955" t="s">
        <v>223</v>
      </c>
      <c r="B37" s="957">
        <v>0.6</v>
      </c>
      <c r="C37" s="1037" t="str">
        <f t="shared" si="0"/>
        <v>-</v>
      </c>
      <c r="D37" s="1038">
        <f>VLOOKUP($A37,QM!$B:$E,4,0)</f>
        <v>0</v>
      </c>
      <c r="E37" s="1038">
        <f>VLOOKUP($A37,QM!$B:$C,2,0)</f>
        <v>0</v>
      </c>
      <c r="F37" s="1039" t="str">
        <f t="shared" si="1"/>
        <v>-</v>
      </c>
      <c r="G37" s="1040" t="str">
        <f t="shared" si="2"/>
        <v>-</v>
      </c>
      <c r="H37" s="1041" t="str">
        <f t="shared" si="3"/>
        <v>-</v>
      </c>
    </row>
    <row r="38" spans="1:8" ht="17.25" x14ac:dyDescent="0.25">
      <c r="A38" s="955" t="s">
        <v>466</v>
      </c>
      <c r="B38" s="957">
        <v>0.6</v>
      </c>
      <c r="C38" s="1037" t="str">
        <f t="shared" si="0"/>
        <v>-</v>
      </c>
      <c r="D38" s="1038">
        <f>VLOOKUP($A38,QM!$B:$E,4,0)</f>
        <v>0</v>
      </c>
      <c r="E38" s="1038">
        <f>VLOOKUP($A38,QM!$B:$C,2,0)</f>
        <v>0</v>
      </c>
      <c r="F38" s="1039" t="str">
        <f t="shared" si="1"/>
        <v>-</v>
      </c>
      <c r="G38" s="1040" t="str">
        <f t="shared" si="2"/>
        <v>-</v>
      </c>
      <c r="H38" s="1041" t="str">
        <f t="shared" si="3"/>
        <v>-</v>
      </c>
    </row>
    <row r="39" spans="1:8" ht="17.25" x14ac:dyDescent="0.25">
      <c r="A39" s="955" t="s">
        <v>243</v>
      </c>
      <c r="B39" s="957">
        <v>0.6</v>
      </c>
      <c r="C39" s="1037" t="str">
        <f t="shared" si="0"/>
        <v>-</v>
      </c>
      <c r="D39" s="1038">
        <f>VLOOKUP($A39,QM!$B:$E,4,0)</f>
        <v>0</v>
      </c>
      <c r="E39" s="1038">
        <f>VLOOKUP($A39,QM!$B:$C,2,0)</f>
        <v>0</v>
      </c>
      <c r="F39" s="1039" t="str">
        <f t="shared" si="1"/>
        <v>-</v>
      </c>
      <c r="G39" s="1040" t="str">
        <f t="shared" si="2"/>
        <v>-</v>
      </c>
      <c r="H39" s="1041" t="str">
        <f t="shared" si="3"/>
        <v>-</v>
      </c>
    </row>
    <row r="40" spans="1:8" ht="17.25" x14ac:dyDescent="0.25">
      <c r="A40" s="955" t="s">
        <v>244</v>
      </c>
      <c r="B40" s="957">
        <v>0.6</v>
      </c>
      <c r="C40" s="1037">
        <f t="shared" si="0"/>
        <v>0.45454545454545453</v>
      </c>
      <c r="D40" s="1038">
        <f>VLOOKUP($A40,QM!$B:$E,4,0)</f>
        <v>11</v>
      </c>
      <c r="E40" s="1038">
        <f>VLOOKUP($A40,QM!$B:$C,2,0)</f>
        <v>5</v>
      </c>
      <c r="F40" s="1039">
        <f t="shared" si="1"/>
        <v>0.75757575757575757</v>
      </c>
      <c r="G40" s="1040" t="str">
        <f t="shared" si="2"/>
        <v>△</v>
      </c>
      <c r="H40" s="1041" t="str">
        <f t="shared" si="3"/>
        <v>Not Achieved</v>
      </c>
    </row>
    <row r="41" spans="1:8" ht="17.25" x14ac:dyDescent="0.25">
      <c r="A41" s="955" t="s">
        <v>516</v>
      </c>
      <c r="B41" s="957">
        <v>0.6</v>
      </c>
      <c r="C41" s="1037" t="str">
        <f t="shared" si="0"/>
        <v>-</v>
      </c>
      <c r="D41" s="1038">
        <f>VLOOKUP($A41,QM!$B:$E,4,0)</f>
        <v>0</v>
      </c>
      <c r="E41" s="1038">
        <f>VLOOKUP($A41,QM!$B:$C,2,0)</f>
        <v>0</v>
      </c>
      <c r="F41" s="1039" t="str">
        <f t="shared" si="1"/>
        <v>-</v>
      </c>
      <c r="G41" s="1040" t="str">
        <f t="shared" si="2"/>
        <v>-</v>
      </c>
      <c r="H41" s="1041" t="str">
        <f t="shared" si="3"/>
        <v>-</v>
      </c>
    </row>
    <row r="42" spans="1:8" ht="17.25" x14ac:dyDescent="0.25">
      <c r="A42" s="955" t="s">
        <v>245</v>
      </c>
      <c r="B42" s="957">
        <v>0.6</v>
      </c>
      <c r="C42" s="1037" t="str">
        <f t="shared" si="0"/>
        <v>-</v>
      </c>
      <c r="D42" s="1038">
        <f>VLOOKUP($A42,QM!$B:$E,4,0)</f>
        <v>0</v>
      </c>
      <c r="E42" s="1038">
        <f>VLOOKUP($A42,QM!$B:$C,2,0)</f>
        <v>0</v>
      </c>
      <c r="F42" s="1039" t="str">
        <f t="shared" si="1"/>
        <v>-</v>
      </c>
      <c r="G42" s="1040" t="str">
        <f t="shared" si="2"/>
        <v>-</v>
      </c>
      <c r="H42" s="1041" t="str">
        <f t="shared" si="3"/>
        <v>-</v>
      </c>
    </row>
    <row r="43" spans="1:8" ht="17.25" x14ac:dyDescent="0.25">
      <c r="A43" s="955" t="s">
        <v>518</v>
      </c>
      <c r="B43" s="957">
        <v>0.6</v>
      </c>
      <c r="C43" s="1037" t="str">
        <f t="shared" si="0"/>
        <v>-</v>
      </c>
      <c r="D43" s="1038">
        <f>VLOOKUP($A43,QM!$B:$E,4,0)</f>
        <v>0</v>
      </c>
      <c r="E43" s="1038">
        <f>VLOOKUP($A43,QM!$B:$C,2,0)</f>
        <v>0</v>
      </c>
      <c r="F43" s="1039" t="str">
        <f t="shared" si="1"/>
        <v>-</v>
      </c>
      <c r="G43" s="1040" t="str">
        <f t="shared" si="2"/>
        <v>-</v>
      </c>
      <c r="H43" s="1041" t="str">
        <f t="shared" si="3"/>
        <v>-</v>
      </c>
    </row>
    <row r="44" spans="1:8" ht="17.25" x14ac:dyDescent="0.25">
      <c r="A44" s="955" t="s">
        <v>1119</v>
      </c>
      <c r="B44" s="957">
        <v>0.6</v>
      </c>
      <c r="C44" s="1037" t="str">
        <f t="shared" si="0"/>
        <v>-</v>
      </c>
      <c r="D44" s="1038">
        <f>VLOOKUP($A44,QM!$B:$E,4,0)</f>
        <v>0</v>
      </c>
      <c r="E44" s="1038">
        <f>VLOOKUP($A44,QM!$B:$C,2,0)</f>
        <v>0</v>
      </c>
      <c r="F44" s="1039" t="str">
        <f t="shared" si="1"/>
        <v>-</v>
      </c>
      <c r="G44" s="1040" t="str">
        <f t="shared" si="2"/>
        <v>-</v>
      </c>
      <c r="H44" s="1041" t="str">
        <f t="shared" si="3"/>
        <v>-</v>
      </c>
    </row>
    <row r="45" spans="1:8" ht="17.25" x14ac:dyDescent="0.25">
      <c r="A45" s="955" t="s">
        <v>1106</v>
      </c>
      <c r="B45" s="957">
        <v>0.6</v>
      </c>
      <c r="C45" s="1037" t="str">
        <f t="shared" si="0"/>
        <v>-</v>
      </c>
      <c r="D45" s="1038">
        <f>VLOOKUP($A45,QM!$B:$E,4,0)</f>
        <v>0</v>
      </c>
      <c r="E45" s="1038">
        <f>VLOOKUP($A45,QM!$B:$C,2,0)</f>
        <v>0</v>
      </c>
      <c r="F45" s="1039" t="str">
        <f t="shared" si="1"/>
        <v>-</v>
      </c>
      <c r="G45" s="1040" t="str">
        <f t="shared" si="2"/>
        <v>-</v>
      </c>
      <c r="H45" s="1041" t="str">
        <f t="shared" si="3"/>
        <v>-</v>
      </c>
    </row>
    <row r="46" spans="1:8" ht="17.25" x14ac:dyDescent="0.25">
      <c r="A46" s="955" t="s">
        <v>782</v>
      </c>
      <c r="B46" s="957">
        <v>0.6</v>
      </c>
      <c r="C46" s="1037" t="str">
        <f t="shared" si="0"/>
        <v>-</v>
      </c>
      <c r="D46" s="1038">
        <f>VLOOKUP($A46,QM!$B:$E,4,0)</f>
        <v>0</v>
      </c>
      <c r="E46" s="1038">
        <f>VLOOKUP($A46,QM!$B:$C,2,0)</f>
        <v>0</v>
      </c>
      <c r="F46" s="1039" t="str">
        <f t="shared" si="1"/>
        <v>-</v>
      </c>
      <c r="G46" s="1040" t="str">
        <f t="shared" si="2"/>
        <v>-</v>
      </c>
      <c r="H46" s="1041" t="str">
        <f t="shared" si="3"/>
        <v>-</v>
      </c>
    </row>
    <row r="47" spans="1:8" ht="17.25" x14ac:dyDescent="0.25">
      <c r="A47" s="955" t="s">
        <v>246</v>
      </c>
      <c r="B47" s="957">
        <v>0.6</v>
      </c>
      <c r="C47" s="1037" t="str">
        <f t="shared" si="0"/>
        <v>-</v>
      </c>
      <c r="D47" s="1038">
        <f>VLOOKUP($A47,QM!$B:$E,4,0)</f>
        <v>0</v>
      </c>
      <c r="E47" s="1038">
        <f>VLOOKUP($A47,QM!$B:$C,2,0)</f>
        <v>0</v>
      </c>
      <c r="F47" s="1039" t="str">
        <f t="shared" si="1"/>
        <v>-</v>
      </c>
      <c r="G47" s="1040" t="str">
        <f t="shared" si="2"/>
        <v>-</v>
      </c>
      <c r="H47" s="1041" t="str">
        <f t="shared" si="3"/>
        <v>-</v>
      </c>
    </row>
    <row r="48" spans="1:8" ht="17.25" x14ac:dyDescent="0.25">
      <c r="A48" s="955" t="s">
        <v>1037</v>
      </c>
      <c r="B48" s="957">
        <v>0.6</v>
      </c>
      <c r="C48" s="1037" t="str">
        <f t="shared" si="0"/>
        <v>-</v>
      </c>
      <c r="D48" s="1038">
        <f>VLOOKUP($A48,QM!$B:$E,4,0)</f>
        <v>0</v>
      </c>
      <c r="E48" s="1038">
        <f>VLOOKUP($A48,QM!$B:$C,2,0)</f>
        <v>0</v>
      </c>
      <c r="F48" s="1039" t="str">
        <f t="shared" si="1"/>
        <v>-</v>
      </c>
      <c r="G48" s="1040" t="str">
        <f t="shared" si="2"/>
        <v>-</v>
      </c>
      <c r="H48" s="1041" t="str">
        <f t="shared" si="3"/>
        <v>-</v>
      </c>
    </row>
    <row r="49" spans="1:8" ht="17.25" x14ac:dyDescent="0.25">
      <c r="A49" s="955" t="s">
        <v>225</v>
      </c>
      <c r="B49" s="957">
        <v>0.6</v>
      </c>
      <c r="C49" s="1037">
        <f t="shared" si="0"/>
        <v>1</v>
      </c>
      <c r="D49" s="1038">
        <f>VLOOKUP($A49,QM!$B:$E,4,0)</f>
        <v>5</v>
      </c>
      <c r="E49" s="1038">
        <f>VLOOKUP($A49,QM!$B:$C,2,0)</f>
        <v>5</v>
      </c>
      <c r="F49" s="1039">
        <f t="shared" si="1"/>
        <v>1.6666666666666667</v>
      </c>
      <c r="G49" s="1040" t="str">
        <f t="shared" si="2"/>
        <v>Ｓ</v>
      </c>
      <c r="H49" s="1041" t="str">
        <f t="shared" si="3"/>
        <v>Achieved</v>
      </c>
    </row>
    <row r="50" spans="1:8" ht="17.25" x14ac:dyDescent="0.25">
      <c r="A50" s="955" t="s">
        <v>1114</v>
      </c>
      <c r="B50" s="957">
        <v>0.6</v>
      </c>
      <c r="C50" s="1037" t="str">
        <f t="shared" si="0"/>
        <v>-</v>
      </c>
      <c r="D50" s="1038">
        <f>VLOOKUP($A50,QM!$B:$E,4,0)</f>
        <v>0</v>
      </c>
      <c r="E50" s="1038">
        <f>VLOOKUP($A50,QM!$B:$C,2,0)</f>
        <v>0</v>
      </c>
      <c r="F50" s="1039" t="str">
        <f t="shared" si="1"/>
        <v>-</v>
      </c>
      <c r="G50" s="1040" t="str">
        <f t="shared" si="2"/>
        <v>-</v>
      </c>
      <c r="H50" s="1041" t="str">
        <f t="shared" si="3"/>
        <v>-</v>
      </c>
    </row>
    <row r="51" spans="1:8" ht="18" thickBot="1" x14ac:dyDescent="0.3">
      <c r="A51" s="955" t="s">
        <v>227</v>
      </c>
      <c r="B51" s="1009">
        <v>0.6</v>
      </c>
      <c r="C51" s="1042">
        <f>IFERROR(E51/D51,"-")</f>
        <v>1</v>
      </c>
      <c r="D51" s="1043">
        <f>VLOOKUP($A51,QM!$B:$E,4,0)</f>
        <v>15</v>
      </c>
      <c r="E51" s="1043">
        <f>VLOOKUP($A51,QM!$B:$C,2,0)</f>
        <v>15</v>
      </c>
      <c r="F51" s="1044">
        <f t="shared" si="1"/>
        <v>1.6666666666666667</v>
      </c>
      <c r="G51" s="1045" t="str">
        <f t="shared" si="2"/>
        <v>Ｓ</v>
      </c>
      <c r="H51" s="1046" t="str">
        <f t="shared" si="3"/>
        <v>Achieved</v>
      </c>
    </row>
    <row r="52" spans="1:8" ht="18.75" thickTop="1" thickBot="1" x14ac:dyDescent="0.3">
      <c r="A52" s="961" t="s">
        <v>1182</v>
      </c>
      <c r="B52" s="963">
        <v>0.6</v>
      </c>
      <c r="C52" s="1010">
        <f>IFERROR(E52/D52,"-")</f>
        <v>0.86440677966101698</v>
      </c>
      <c r="D52" s="1011">
        <f>VLOOKUP($A52,QM!$B:$E,4,0)</f>
        <v>59</v>
      </c>
      <c r="E52" s="1011">
        <f>VLOOKUP($A52,QM!$B:$C,2,0)</f>
        <v>51</v>
      </c>
      <c r="F52" s="1012">
        <f>IFERROR(C52/B52,"-")</f>
        <v>1.4406779661016951</v>
      </c>
      <c r="G52" s="1013" t="str">
        <f t="shared" si="2"/>
        <v>Ｓ</v>
      </c>
      <c r="H52" s="1014" t="str">
        <f t="shared" si="3"/>
        <v>Achieved</v>
      </c>
    </row>
    <row r="53" spans="1:8" ht="18" thickTop="1" x14ac:dyDescent="0.3">
      <c r="A53" s="967" t="s">
        <v>207</v>
      </c>
      <c r="B53" s="969">
        <v>0.6</v>
      </c>
      <c r="C53" s="1047">
        <f t="shared" si="0"/>
        <v>0.86274509803921573</v>
      </c>
      <c r="D53" s="1048">
        <f>VLOOKUP($A53,QM!$B:$E,4,0)</f>
        <v>51</v>
      </c>
      <c r="E53" s="1048">
        <f>VLOOKUP($A53,QM!$B:$C,2,0)</f>
        <v>44</v>
      </c>
      <c r="F53" s="1049">
        <f t="shared" ref="F53:F54" si="4">IFERROR(C53/B53,"-")</f>
        <v>1.4379084967320264</v>
      </c>
      <c r="G53" s="1040" t="str">
        <f t="shared" si="2"/>
        <v>Ｓ</v>
      </c>
      <c r="H53" s="1050" t="str">
        <f t="shared" si="3"/>
        <v>Achieved</v>
      </c>
    </row>
    <row r="54" spans="1:8" ht="18" thickBot="1" x14ac:dyDescent="0.35">
      <c r="A54" s="973" t="s">
        <v>209</v>
      </c>
      <c r="B54" s="975">
        <v>0.6</v>
      </c>
      <c r="C54" s="1051">
        <f t="shared" si="0"/>
        <v>1</v>
      </c>
      <c r="D54" s="1052">
        <f>VLOOKUP($A54,QM!$B:$E,4,0)</f>
        <v>3</v>
      </c>
      <c r="E54" s="1052">
        <f>VLOOKUP($A54,QM!$B:$C,2,0)</f>
        <v>3</v>
      </c>
      <c r="F54" s="1053">
        <f t="shared" si="4"/>
        <v>1.6666666666666667</v>
      </c>
      <c r="G54" s="1040" t="str">
        <f t="shared" si="2"/>
        <v>Ｓ</v>
      </c>
      <c r="H54" s="1054" t="str">
        <f t="shared" si="3"/>
        <v>Achieved</v>
      </c>
    </row>
    <row r="55" spans="1:8" ht="18.75" thickTop="1" thickBot="1" x14ac:dyDescent="0.35">
      <c r="A55" s="978" t="s">
        <v>1187</v>
      </c>
      <c r="B55" s="980">
        <v>0.6</v>
      </c>
      <c r="C55" s="1015">
        <f t="shared" si="0"/>
        <v>0.87037037037037035</v>
      </c>
      <c r="D55" s="1011">
        <f>VLOOKUP($A55,QM!$B:$E,4,0)</f>
        <v>54</v>
      </c>
      <c r="E55" s="1011">
        <f>VLOOKUP($A55,QM!$B:$C,2,0)</f>
        <v>47</v>
      </c>
      <c r="F55" s="1016">
        <f>IFERROR(C55/B55,"-")</f>
        <v>1.4506172839506173</v>
      </c>
      <c r="G55" s="1017" t="str">
        <f t="shared" si="2"/>
        <v>Ｓ</v>
      </c>
      <c r="H55" s="1018" t="str">
        <f t="shared" si="3"/>
        <v>Achieved</v>
      </c>
    </row>
    <row r="56" spans="1:8" ht="18.75" thickTop="1" thickBot="1" x14ac:dyDescent="0.35">
      <c r="A56" s="984" t="s">
        <v>1188</v>
      </c>
      <c r="B56" s="986">
        <v>0.6</v>
      </c>
      <c r="C56" s="1019">
        <f t="shared" si="0"/>
        <v>0.86725663716814161</v>
      </c>
      <c r="D56" s="1020">
        <f>VLOOKUP($A56,QM!$B:$E,4,0)</f>
        <v>113</v>
      </c>
      <c r="E56" s="1020">
        <f>VLOOKUP($A56,QM!$B:$C,2,0)</f>
        <v>98</v>
      </c>
      <c r="F56" s="1021">
        <f>IFERROR(C56/B56,"-")</f>
        <v>1.4454277286135695</v>
      </c>
      <c r="G56" s="1022" t="str">
        <f t="shared" si="2"/>
        <v>Ｓ</v>
      </c>
      <c r="H56" s="1023" t="str">
        <f t="shared" si="3"/>
        <v>Achieved</v>
      </c>
    </row>
    <row r="57" spans="1:8" ht="15.75" thickTop="1" x14ac:dyDescent="0.25"/>
    <row r="59" spans="1:8" ht="23.25" x14ac:dyDescent="0.35">
      <c r="A59" s="940"/>
    </row>
    <row r="60" spans="1:8" ht="23.25" x14ac:dyDescent="0.35">
      <c r="A60" s="940"/>
    </row>
    <row r="61" spans="1:8" ht="23.25" x14ac:dyDescent="0.35">
      <c r="A61" s="940"/>
    </row>
    <row r="62" spans="1:8" ht="23.25" x14ac:dyDescent="0.35">
      <c r="A62" s="940"/>
    </row>
    <row r="63" spans="1:8" ht="23.25" x14ac:dyDescent="0.35">
      <c r="A63" s="940"/>
    </row>
    <row r="64" spans="1:8" ht="23.25" x14ac:dyDescent="0.35">
      <c r="A64" s="940"/>
    </row>
    <row r="65" spans="1:1" ht="23.25" x14ac:dyDescent="0.35">
      <c r="A65" s="940"/>
    </row>
    <row r="66" spans="1:1" ht="23.25" x14ac:dyDescent="0.35">
      <c r="A66" s="940"/>
    </row>
    <row r="67" spans="1:1" ht="23.25" x14ac:dyDescent="0.35">
      <c r="A67" s="940"/>
    </row>
    <row r="68" spans="1:1" ht="23.25" x14ac:dyDescent="0.35">
      <c r="A68" s="940"/>
    </row>
    <row r="69" spans="1:1" ht="23.25" x14ac:dyDescent="0.35">
      <c r="A69" s="940"/>
    </row>
    <row r="70" spans="1:1" ht="23.25" x14ac:dyDescent="0.35">
      <c r="A70" s="940"/>
    </row>
    <row r="71" spans="1:1" ht="23.25" x14ac:dyDescent="0.35">
      <c r="A71" s="940"/>
    </row>
    <row r="72" spans="1:1" ht="23.25" x14ac:dyDescent="0.35">
      <c r="A72" s="940"/>
    </row>
    <row r="73" spans="1:1" ht="23.25" x14ac:dyDescent="0.35">
      <c r="A73" s="940"/>
    </row>
    <row r="74" spans="1:1" ht="23.25" x14ac:dyDescent="0.35">
      <c r="A74" s="940"/>
    </row>
    <row r="75" spans="1:1" ht="23.25" x14ac:dyDescent="0.35">
      <c r="A75" s="940"/>
    </row>
    <row r="76" spans="1:1" ht="23.25" x14ac:dyDescent="0.35">
      <c r="A76" s="940"/>
    </row>
    <row r="77" spans="1:1" ht="23.25" x14ac:dyDescent="0.35">
      <c r="A77" s="940"/>
    </row>
    <row r="78" spans="1:1" ht="23.25" x14ac:dyDescent="0.35">
      <c r="A78" s="940"/>
    </row>
    <row r="79" spans="1:1" ht="23.25" x14ac:dyDescent="0.35">
      <c r="A79" s="940"/>
    </row>
    <row r="80" spans="1:1" ht="23.25" x14ac:dyDescent="0.35">
      <c r="A80" s="940"/>
    </row>
  </sheetData>
  <mergeCells count="3">
    <mergeCell ref="A11:A13"/>
    <mergeCell ref="B11:G12"/>
    <mergeCell ref="H11:H13"/>
  </mergeCells>
  <pageMargins left="0.7" right="0.7" top="0.75" bottom="0.75" header="0.3" footer="0.3"/>
  <pageSetup orientation="portrait"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pageSetUpPr fitToPage="1"/>
  </sheetPr>
  <dimension ref="A2:AG76"/>
  <sheetViews>
    <sheetView showGridLines="0" view="pageBreakPreview" zoomScale="70" zoomScaleNormal="40" zoomScaleSheetLayoutView="70" zoomScalePageLayoutView="55" workbookViewId="0">
      <selection activeCell="AK20" sqref="AK20"/>
    </sheetView>
  </sheetViews>
  <sheetFormatPr defaultRowHeight="15" x14ac:dyDescent="0.25"/>
  <cols>
    <col min="1" max="16384" width="9.140625" style="888"/>
  </cols>
  <sheetData>
    <row r="2" spans="1:33" ht="18.75" x14ac:dyDescent="0.3">
      <c r="A2" s="1159" t="s">
        <v>1282</v>
      </c>
      <c r="B2" s="1159"/>
      <c r="C2" s="1159"/>
      <c r="D2" s="1159"/>
      <c r="E2" s="1159"/>
      <c r="F2" s="1159"/>
      <c r="G2" s="1159"/>
      <c r="H2" s="1159"/>
      <c r="I2" s="1159"/>
      <c r="J2" s="1159"/>
      <c r="K2" s="1159"/>
      <c r="L2" s="1159"/>
      <c r="M2" s="1159"/>
      <c r="N2" s="1159"/>
      <c r="O2" s="1159"/>
      <c r="P2" s="1159"/>
      <c r="Q2" s="1159"/>
      <c r="R2" s="1159"/>
      <c r="S2" s="1159"/>
      <c r="T2" s="1159"/>
      <c r="U2" s="1159"/>
      <c r="V2" s="1159"/>
      <c r="W2" s="1159"/>
      <c r="X2" s="1159"/>
      <c r="Y2" s="1159"/>
      <c r="Z2" s="1159"/>
      <c r="AA2" s="1159"/>
      <c r="AB2" s="1159"/>
      <c r="AC2" s="1159"/>
      <c r="AD2" s="1159"/>
      <c r="AE2" s="1159"/>
      <c r="AF2" s="1159"/>
      <c r="AG2" s="1159"/>
    </row>
    <row r="3" spans="1:33" ht="18.75" x14ac:dyDescent="0.3">
      <c r="A3" s="1159" t="s">
        <v>1251</v>
      </c>
      <c r="B3" s="1159"/>
      <c r="C3" s="1159"/>
      <c r="D3" s="1159"/>
      <c r="E3" s="1159"/>
      <c r="F3" s="1159"/>
      <c r="G3" s="1159"/>
      <c r="H3" s="1159"/>
      <c r="I3" s="1159"/>
      <c r="J3" s="1159"/>
      <c r="K3" s="1159"/>
      <c r="L3" s="1159"/>
      <c r="M3" s="1159"/>
      <c r="N3" s="1159"/>
      <c r="O3" s="1159"/>
      <c r="P3" s="1159"/>
      <c r="Q3" s="1159"/>
      <c r="R3" s="1159"/>
      <c r="S3" s="1159"/>
      <c r="T3" s="1159"/>
      <c r="U3" s="1159"/>
      <c r="V3" s="1159"/>
      <c r="W3" s="1159"/>
      <c r="X3" s="1159"/>
      <c r="Y3" s="1159"/>
      <c r="Z3" s="1159"/>
      <c r="AA3" s="1159"/>
      <c r="AB3" s="1159"/>
      <c r="AC3" s="1159"/>
      <c r="AD3" s="1159"/>
      <c r="AE3" s="1159"/>
      <c r="AF3" s="1159"/>
      <c r="AG3" s="1159"/>
    </row>
    <row r="4" spans="1:33" ht="15.75" thickBot="1" x14ac:dyDescent="0.3">
      <c r="A4" s="1055"/>
      <c r="B4" s="1055"/>
      <c r="C4" s="1055"/>
      <c r="D4" s="1055"/>
      <c r="E4" s="1055"/>
      <c r="F4" s="1055"/>
      <c r="G4" s="1055"/>
      <c r="H4" s="1055"/>
      <c r="I4" s="1055"/>
      <c r="J4" s="1055"/>
      <c r="K4" s="1055"/>
      <c r="L4" s="1055"/>
      <c r="M4" s="1055"/>
      <c r="N4" s="1055"/>
      <c r="O4" s="1055"/>
      <c r="P4" s="1055"/>
      <c r="Q4" s="1055"/>
      <c r="R4" s="1055"/>
      <c r="S4" s="1055"/>
      <c r="T4" s="1055"/>
      <c r="U4" s="1055"/>
      <c r="V4" s="1055"/>
      <c r="W4" s="1055"/>
      <c r="X4" s="1055"/>
      <c r="Y4" s="1055"/>
      <c r="Z4" s="1055"/>
      <c r="AA4" s="1055"/>
      <c r="AB4" s="1055"/>
      <c r="AC4" s="1055"/>
      <c r="AD4" s="1055"/>
      <c r="AE4" s="1055"/>
      <c r="AF4" s="1055"/>
      <c r="AG4" s="1055"/>
    </row>
    <row r="5" spans="1:33" ht="45" customHeight="1" thickTop="1" thickBot="1" x14ac:dyDescent="0.3">
      <c r="A5" s="1160" t="s">
        <v>1252</v>
      </c>
      <c r="B5" s="1161"/>
      <c r="C5" s="1161"/>
      <c r="D5" s="1161"/>
      <c r="E5" s="1161"/>
      <c r="F5" s="1161"/>
      <c r="G5" s="1161"/>
      <c r="H5" s="1161"/>
      <c r="I5" s="1161"/>
      <c r="J5" s="1161"/>
      <c r="K5" s="1161"/>
      <c r="L5" s="1161"/>
      <c r="M5" s="1161"/>
      <c r="N5" s="1161"/>
      <c r="O5" s="1161"/>
      <c r="P5" s="1161"/>
      <c r="Q5" s="1161"/>
      <c r="R5" s="1161"/>
      <c r="S5" s="1161"/>
      <c r="T5" s="1161"/>
      <c r="U5" s="1161"/>
      <c r="V5" s="1161"/>
      <c r="W5" s="1161"/>
      <c r="X5" s="1161"/>
      <c r="Y5" s="1161"/>
      <c r="Z5" s="1161"/>
      <c r="AA5" s="1161"/>
      <c r="AB5" s="1161"/>
      <c r="AC5" s="1161"/>
      <c r="AD5" s="1161"/>
      <c r="AE5" s="1161"/>
      <c r="AF5" s="1161"/>
      <c r="AG5" s="1162"/>
    </row>
    <row r="6" spans="1:33" ht="15.75" thickTop="1" x14ac:dyDescent="0.25">
      <c r="A6" s="1056"/>
      <c r="B6" s="943"/>
      <c r="C6" s="943"/>
      <c r="D6" s="943"/>
      <c r="E6" s="943"/>
      <c r="F6" s="943"/>
      <c r="G6" s="943"/>
      <c r="H6" s="943"/>
      <c r="I6" s="943"/>
      <c r="J6" s="943"/>
      <c r="K6" s="943"/>
      <c r="L6" s="943"/>
      <c r="M6" s="943"/>
      <c r="N6" s="943"/>
      <c r="O6" s="943"/>
      <c r="P6" s="943"/>
      <c r="Q6" s="943"/>
      <c r="R6" s="943"/>
      <c r="S6" s="943"/>
      <c r="T6" s="943"/>
      <c r="U6" s="943"/>
      <c r="V6" s="943"/>
      <c r="W6" s="943"/>
      <c r="X6" s="943"/>
      <c r="Y6" s="943"/>
      <c r="Z6" s="943"/>
      <c r="AA6" s="943"/>
      <c r="AB6" s="943"/>
      <c r="AC6" s="943"/>
      <c r="AD6" s="943"/>
      <c r="AE6" s="943"/>
      <c r="AF6" s="943"/>
      <c r="AG6" s="1057"/>
    </row>
    <row r="7" spans="1:33" x14ac:dyDescent="0.25">
      <c r="A7" s="1056"/>
      <c r="B7" s="943"/>
      <c r="C7" s="943"/>
      <c r="D7" s="943"/>
      <c r="E7" s="943"/>
      <c r="F7" s="943"/>
      <c r="G7" s="943"/>
      <c r="H7" s="943"/>
      <c r="I7" s="943"/>
      <c r="J7" s="943"/>
      <c r="K7" s="943"/>
      <c r="L7" s="943"/>
      <c r="M7" s="943"/>
      <c r="N7" s="943"/>
      <c r="O7" s="943"/>
      <c r="P7" s="943"/>
      <c r="Q7" s="943"/>
      <c r="R7" s="943"/>
      <c r="S7" s="943"/>
      <c r="T7" s="943"/>
      <c r="U7" s="943"/>
      <c r="V7" s="943"/>
      <c r="W7" s="943"/>
      <c r="X7" s="943"/>
      <c r="Y7" s="943"/>
      <c r="Z7" s="943"/>
      <c r="AA7" s="943"/>
      <c r="AB7" s="943"/>
      <c r="AC7" s="943"/>
      <c r="AD7" s="943"/>
      <c r="AE7" s="943"/>
      <c r="AF7" s="943"/>
      <c r="AG7" s="1057"/>
    </row>
    <row r="8" spans="1:33" x14ac:dyDescent="0.25">
      <c r="A8" s="1056"/>
      <c r="B8" s="943"/>
      <c r="C8" s="943"/>
      <c r="D8" s="943"/>
      <c r="E8" s="943"/>
      <c r="F8" s="943"/>
      <c r="G8" s="943"/>
      <c r="H8" s="943"/>
      <c r="I8" s="943"/>
      <c r="J8" s="943"/>
      <c r="K8" s="943"/>
      <c r="L8" s="943"/>
      <c r="M8" s="943"/>
      <c r="N8" s="943"/>
      <c r="O8" s="943"/>
      <c r="P8" s="943"/>
      <c r="Q8" s="943"/>
      <c r="R8" s="943"/>
      <c r="S8" s="943"/>
      <c r="T8" s="943"/>
      <c r="U8" s="943"/>
      <c r="V8" s="943"/>
      <c r="W8" s="943"/>
      <c r="X8" s="943"/>
      <c r="Y8" s="943"/>
      <c r="Z8" s="943"/>
      <c r="AA8" s="943"/>
      <c r="AB8" s="943"/>
      <c r="AC8" s="943"/>
      <c r="AD8" s="943"/>
      <c r="AE8" s="943"/>
      <c r="AF8" s="943"/>
      <c r="AG8" s="1057"/>
    </row>
    <row r="9" spans="1:33" x14ac:dyDescent="0.25">
      <c r="A9" s="1056"/>
      <c r="B9" s="943"/>
      <c r="C9" s="943"/>
      <c r="D9" s="943"/>
      <c r="E9" s="943"/>
      <c r="F9" s="943"/>
      <c r="G9" s="943"/>
      <c r="H9" s="943"/>
      <c r="I9" s="943"/>
      <c r="J9" s="943"/>
      <c r="K9" s="943"/>
      <c r="L9" s="943"/>
      <c r="M9" s="943"/>
      <c r="N9" s="943"/>
      <c r="O9" s="943"/>
      <c r="P9" s="943"/>
      <c r="Q9" s="943"/>
      <c r="R9" s="943"/>
      <c r="S9" s="943"/>
      <c r="T9" s="943"/>
      <c r="U9" s="943"/>
      <c r="V9" s="943"/>
      <c r="W9" s="943"/>
      <c r="X9" s="943"/>
      <c r="Y9" s="943"/>
      <c r="Z9" s="943"/>
      <c r="AA9" s="943"/>
      <c r="AB9" s="943"/>
      <c r="AC9" s="943"/>
      <c r="AD9" s="943"/>
      <c r="AE9" s="943"/>
      <c r="AF9" s="943"/>
      <c r="AG9" s="1057"/>
    </row>
    <row r="10" spans="1:33" x14ac:dyDescent="0.25">
      <c r="A10" s="1056"/>
      <c r="B10" s="943"/>
      <c r="C10" s="943"/>
      <c r="D10" s="943"/>
      <c r="E10" s="943"/>
      <c r="F10" s="943"/>
      <c r="G10" s="943"/>
      <c r="H10" s="943"/>
      <c r="I10" s="943"/>
      <c r="J10" s="943"/>
      <c r="K10" s="943"/>
      <c r="L10" s="943"/>
      <c r="M10" s="943"/>
      <c r="N10" s="943"/>
      <c r="O10" s="943"/>
      <c r="P10" s="943"/>
      <c r="Q10" s="943"/>
      <c r="R10" s="943"/>
      <c r="S10" s="943"/>
      <c r="T10" s="943"/>
      <c r="U10" s="943"/>
      <c r="V10" s="943"/>
      <c r="W10" s="943"/>
      <c r="X10" s="943"/>
      <c r="Y10" s="943"/>
      <c r="Z10" s="943"/>
      <c r="AA10" s="943"/>
      <c r="AB10" s="943"/>
      <c r="AC10" s="943"/>
      <c r="AD10" s="943"/>
      <c r="AE10" s="943"/>
      <c r="AF10" s="943"/>
      <c r="AG10" s="1057"/>
    </row>
    <row r="11" spans="1:33" x14ac:dyDescent="0.25">
      <c r="A11" s="1056"/>
      <c r="B11" s="943"/>
      <c r="C11" s="943"/>
      <c r="D11" s="943"/>
      <c r="E11" s="943"/>
      <c r="F11" s="943"/>
      <c r="G11" s="943"/>
      <c r="H11" s="943"/>
      <c r="I11" s="943"/>
      <c r="J11" s="943"/>
      <c r="K11" s="943"/>
      <c r="L11" s="943"/>
      <c r="M11" s="943"/>
      <c r="N11" s="943"/>
      <c r="O11" s="943"/>
      <c r="P11" s="943"/>
      <c r="Q11" s="943"/>
      <c r="R11" s="943"/>
      <c r="S11" s="943"/>
      <c r="T11" s="943"/>
      <c r="U11" s="943"/>
      <c r="V11" s="943"/>
      <c r="W11" s="943"/>
      <c r="X11" s="943"/>
      <c r="Y11" s="943"/>
      <c r="Z11" s="943"/>
      <c r="AA11" s="943"/>
      <c r="AB11" s="943"/>
      <c r="AC11" s="943"/>
      <c r="AD11" s="943"/>
      <c r="AE11" s="943"/>
      <c r="AF11" s="943"/>
      <c r="AG11" s="1057"/>
    </row>
    <row r="12" spans="1:33" x14ac:dyDescent="0.25">
      <c r="A12" s="1056"/>
      <c r="B12" s="943"/>
      <c r="C12" s="943"/>
      <c r="D12" s="943"/>
      <c r="E12" s="943"/>
      <c r="F12" s="943"/>
      <c r="G12" s="943"/>
      <c r="H12" s="943"/>
      <c r="I12" s="943"/>
      <c r="J12" s="943"/>
      <c r="K12" s="943"/>
      <c r="L12" s="943"/>
      <c r="M12" s="943"/>
      <c r="N12" s="943"/>
      <c r="O12" s="943"/>
      <c r="P12" s="943"/>
      <c r="Q12" s="943"/>
      <c r="R12" s="943"/>
      <c r="S12" s="943"/>
      <c r="T12" s="943"/>
      <c r="U12" s="943"/>
      <c r="V12" s="943"/>
      <c r="W12" s="943"/>
      <c r="X12" s="943"/>
      <c r="Y12" s="943"/>
      <c r="Z12" s="943"/>
      <c r="AA12" s="943"/>
      <c r="AB12" s="943"/>
      <c r="AC12" s="943"/>
      <c r="AD12" s="943"/>
      <c r="AE12" s="943"/>
      <c r="AF12" s="943"/>
      <c r="AG12" s="1057"/>
    </row>
    <row r="13" spans="1:33" x14ac:dyDescent="0.25">
      <c r="A13" s="1056"/>
      <c r="B13" s="943"/>
      <c r="C13" s="943"/>
      <c r="D13" s="943"/>
      <c r="E13" s="943"/>
      <c r="F13" s="943"/>
      <c r="G13" s="943"/>
      <c r="H13" s="943"/>
      <c r="I13" s="943"/>
      <c r="J13" s="943"/>
      <c r="K13" s="943"/>
      <c r="L13" s="943"/>
      <c r="M13" s="943"/>
      <c r="N13" s="943"/>
      <c r="O13" s="943"/>
      <c r="P13" s="943"/>
      <c r="Q13" s="943"/>
      <c r="R13" s="943"/>
      <c r="S13" s="943"/>
      <c r="T13" s="943"/>
      <c r="U13" s="943"/>
      <c r="V13" s="943"/>
      <c r="W13" s="943"/>
      <c r="X13" s="943"/>
      <c r="Y13" s="943"/>
      <c r="Z13" s="943"/>
      <c r="AA13" s="943"/>
      <c r="AB13" s="943"/>
      <c r="AC13" s="943"/>
      <c r="AD13" s="943"/>
      <c r="AE13" s="943"/>
      <c r="AF13" s="943"/>
      <c r="AG13" s="1057"/>
    </row>
    <row r="14" spans="1:33" x14ac:dyDescent="0.25">
      <c r="A14" s="1056"/>
      <c r="B14" s="943"/>
      <c r="C14" s="943"/>
      <c r="D14" s="943"/>
      <c r="E14" s="943"/>
      <c r="F14" s="943"/>
      <c r="G14" s="943"/>
      <c r="H14" s="943"/>
      <c r="I14" s="943"/>
      <c r="J14" s="943"/>
      <c r="K14" s="943"/>
      <c r="L14" s="943"/>
      <c r="M14" s="943"/>
      <c r="N14" s="943"/>
      <c r="O14" s="943"/>
      <c r="P14" s="943"/>
      <c r="Q14" s="943"/>
      <c r="R14" s="943"/>
      <c r="S14" s="943"/>
      <c r="T14" s="943"/>
      <c r="U14" s="943"/>
      <c r="V14" s="943"/>
      <c r="W14" s="943"/>
      <c r="X14" s="943"/>
      <c r="Y14" s="943"/>
      <c r="Z14" s="943"/>
      <c r="AA14" s="943"/>
      <c r="AB14" s="943"/>
      <c r="AC14" s="943"/>
      <c r="AD14" s="943"/>
      <c r="AE14" s="943"/>
      <c r="AF14" s="943"/>
      <c r="AG14" s="1057"/>
    </row>
    <row r="15" spans="1:33" x14ac:dyDescent="0.25">
      <c r="A15" s="1056"/>
      <c r="B15" s="943"/>
      <c r="C15" s="943"/>
      <c r="D15" s="943"/>
      <c r="E15" s="943"/>
      <c r="F15" s="943"/>
      <c r="G15" s="943"/>
      <c r="H15" s="943"/>
      <c r="I15" s="943"/>
      <c r="J15" s="943"/>
      <c r="K15" s="943"/>
      <c r="L15" s="943"/>
      <c r="M15" s="943"/>
      <c r="N15" s="943"/>
      <c r="O15" s="943"/>
      <c r="P15" s="943"/>
      <c r="Q15" s="943"/>
      <c r="R15" s="943"/>
      <c r="S15" s="943"/>
      <c r="T15" s="943"/>
      <c r="U15" s="943"/>
      <c r="V15" s="943"/>
      <c r="W15" s="943"/>
      <c r="X15" s="943"/>
      <c r="Y15" s="943"/>
      <c r="Z15" s="943"/>
      <c r="AA15" s="943"/>
      <c r="AB15" s="943"/>
      <c r="AC15" s="943"/>
      <c r="AD15" s="943"/>
      <c r="AE15" s="943"/>
      <c r="AF15" s="943"/>
      <c r="AG15" s="1057"/>
    </row>
    <row r="16" spans="1:33" x14ac:dyDescent="0.25">
      <c r="A16" s="1056"/>
      <c r="B16" s="943"/>
      <c r="C16" s="943"/>
      <c r="D16" s="943"/>
      <c r="E16" s="943"/>
      <c r="F16" s="943"/>
      <c r="G16" s="943"/>
      <c r="H16" s="943"/>
      <c r="I16" s="943"/>
      <c r="J16" s="943"/>
      <c r="K16" s="943"/>
      <c r="L16" s="943"/>
      <c r="M16" s="943"/>
      <c r="N16" s="943"/>
      <c r="O16" s="943"/>
      <c r="P16" s="943"/>
      <c r="Q16" s="943"/>
      <c r="R16" s="943"/>
      <c r="S16" s="943"/>
      <c r="T16" s="943"/>
      <c r="U16" s="943"/>
      <c r="V16" s="943"/>
      <c r="W16" s="943"/>
      <c r="X16" s="943"/>
      <c r="Y16" s="943"/>
      <c r="Z16" s="943"/>
      <c r="AA16" s="943"/>
      <c r="AB16" s="943"/>
      <c r="AC16" s="943"/>
      <c r="AD16" s="943"/>
      <c r="AE16" s="943"/>
      <c r="AF16" s="943"/>
      <c r="AG16" s="1057"/>
    </row>
    <row r="17" spans="1:33" x14ac:dyDescent="0.25">
      <c r="A17" s="1056"/>
      <c r="B17" s="943"/>
      <c r="C17" s="943"/>
      <c r="D17" s="943"/>
      <c r="E17" s="943"/>
      <c r="F17" s="943"/>
      <c r="G17" s="943"/>
      <c r="H17" s="943"/>
      <c r="I17" s="943"/>
      <c r="J17" s="943"/>
      <c r="K17" s="943"/>
      <c r="L17" s="943"/>
      <c r="M17" s="943"/>
      <c r="N17" s="943"/>
      <c r="O17" s="943"/>
      <c r="P17" s="943"/>
      <c r="Q17" s="943"/>
      <c r="R17" s="943"/>
      <c r="S17" s="943"/>
      <c r="T17" s="943"/>
      <c r="U17" s="943"/>
      <c r="V17" s="943"/>
      <c r="W17" s="943"/>
      <c r="X17" s="943"/>
      <c r="Y17" s="943"/>
      <c r="Z17" s="943"/>
      <c r="AA17" s="943"/>
      <c r="AB17" s="943"/>
      <c r="AC17" s="943"/>
      <c r="AD17" s="943"/>
      <c r="AE17" s="943"/>
      <c r="AF17" s="943"/>
      <c r="AG17" s="1057"/>
    </row>
    <row r="18" spans="1:33" x14ac:dyDescent="0.25">
      <c r="A18" s="1056"/>
      <c r="B18" s="943"/>
      <c r="C18" s="943"/>
      <c r="D18" s="943"/>
      <c r="E18" s="943"/>
      <c r="F18" s="943"/>
      <c r="G18" s="943"/>
      <c r="H18" s="943"/>
      <c r="I18" s="943"/>
      <c r="J18" s="943"/>
      <c r="K18" s="943"/>
      <c r="L18" s="943"/>
      <c r="M18" s="943"/>
      <c r="N18" s="943"/>
      <c r="O18" s="943"/>
      <c r="P18" s="943"/>
      <c r="Q18" s="943"/>
      <c r="R18" s="943"/>
      <c r="S18" s="943"/>
      <c r="T18" s="943"/>
      <c r="U18" s="943"/>
      <c r="V18" s="943"/>
      <c r="W18" s="943"/>
      <c r="X18" s="943"/>
      <c r="Y18" s="943"/>
      <c r="Z18" s="943"/>
      <c r="AA18" s="943"/>
      <c r="AB18" s="943"/>
      <c r="AC18" s="943"/>
      <c r="AD18" s="943"/>
      <c r="AE18" s="943"/>
      <c r="AF18" s="943"/>
      <c r="AG18" s="1057"/>
    </row>
    <row r="19" spans="1:33" x14ac:dyDescent="0.25">
      <c r="A19" s="1056"/>
      <c r="B19" s="943"/>
      <c r="C19" s="943"/>
      <c r="D19" s="943"/>
      <c r="E19" s="943"/>
      <c r="F19" s="943"/>
      <c r="G19" s="943"/>
      <c r="H19" s="943"/>
      <c r="I19" s="943"/>
      <c r="J19" s="943"/>
      <c r="K19" s="943"/>
      <c r="L19" s="943"/>
      <c r="M19" s="943"/>
      <c r="N19" s="943"/>
      <c r="O19" s="943"/>
      <c r="P19" s="943"/>
      <c r="Q19" s="943"/>
      <c r="R19" s="943"/>
      <c r="S19" s="943"/>
      <c r="T19" s="943"/>
      <c r="U19" s="943"/>
      <c r="V19" s="943"/>
      <c r="W19" s="943"/>
      <c r="X19" s="943"/>
      <c r="Y19" s="943"/>
      <c r="Z19" s="943"/>
      <c r="AA19" s="943"/>
      <c r="AB19" s="943"/>
      <c r="AC19" s="943"/>
      <c r="AD19" s="943"/>
      <c r="AE19" s="943"/>
      <c r="AF19" s="943"/>
      <c r="AG19" s="1057"/>
    </row>
    <row r="20" spans="1:33" x14ac:dyDescent="0.25">
      <c r="A20" s="1056"/>
      <c r="B20" s="943"/>
      <c r="C20" s="943"/>
      <c r="D20" s="943"/>
      <c r="E20" s="943"/>
      <c r="F20" s="943"/>
      <c r="G20" s="943"/>
      <c r="H20" s="943"/>
      <c r="I20" s="943"/>
      <c r="J20" s="943"/>
      <c r="K20" s="943"/>
      <c r="L20" s="943"/>
      <c r="M20" s="943"/>
      <c r="N20" s="943"/>
      <c r="O20" s="943"/>
      <c r="P20" s="943"/>
      <c r="Q20" s="943"/>
      <c r="R20" s="943"/>
      <c r="S20" s="943"/>
      <c r="T20" s="943"/>
      <c r="U20" s="943"/>
      <c r="V20" s="943"/>
      <c r="W20" s="943"/>
      <c r="X20" s="943"/>
      <c r="Y20" s="943"/>
      <c r="Z20" s="943"/>
      <c r="AA20" s="943"/>
      <c r="AB20" s="943"/>
      <c r="AC20" s="943"/>
      <c r="AD20" s="943"/>
      <c r="AE20" s="943"/>
      <c r="AF20" s="943"/>
      <c r="AG20" s="1057"/>
    </row>
    <row r="21" spans="1:33" x14ac:dyDescent="0.25">
      <c r="A21" s="1056"/>
      <c r="B21" s="943"/>
      <c r="C21" s="943"/>
      <c r="D21" s="943"/>
      <c r="E21" s="943"/>
      <c r="F21" s="943"/>
      <c r="G21" s="943"/>
      <c r="H21" s="943"/>
      <c r="I21" s="943"/>
      <c r="J21" s="943"/>
      <c r="K21" s="943"/>
      <c r="L21" s="943"/>
      <c r="M21" s="943"/>
      <c r="N21" s="943"/>
      <c r="O21" s="943"/>
      <c r="P21" s="943"/>
      <c r="Q21" s="943"/>
      <c r="R21" s="943"/>
      <c r="S21" s="943"/>
      <c r="T21" s="943"/>
      <c r="U21" s="943"/>
      <c r="V21" s="943"/>
      <c r="W21" s="943"/>
      <c r="X21" s="943"/>
      <c r="Y21" s="943"/>
      <c r="Z21" s="943"/>
      <c r="AA21" s="943"/>
      <c r="AB21" s="943"/>
      <c r="AC21" s="943"/>
      <c r="AD21" s="943"/>
      <c r="AE21" s="943"/>
      <c r="AF21" s="943"/>
      <c r="AG21" s="1057"/>
    </row>
    <row r="22" spans="1:33" x14ac:dyDescent="0.25">
      <c r="A22" s="1056"/>
      <c r="B22" s="943"/>
      <c r="C22" s="943"/>
      <c r="D22" s="943"/>
      <c r="E22" s="943"/>
      <c r="F22" s="943"/>
      <c r="G22" s="943"/>
      <c r="H22" s="943"/>
      <c r="I22" s="943"/>
      <c r="J22" s="943"/>
      <c r="K22" s="943"/>
      <c r="L22" s="943"/>
      <c r="M22" s="943"/>
      <c r="N22" s="943"/>
      <c r="O22" s="943"/>
      <c r="P22" s="943"/>
      <c r="Q22" s="943"/>
      <c r="R22" s="943"/>
      <c r="S22" s="943"/>
      <c r="T22" s="943"/>
      <c r="U22" s="943"/>
      <c r="V22" s="943"/>
      <c r="W22" s="943"/>
      <c r="X22" s="943"/>
      <c r="Y22" s="943"/>
      <c r="Z22" s="943"/>
      <c r="AA22" s="943"/>
      <c r="AB22" s="943"/>
      <c r="AC22" s="943"/>
      <c r="AD22" s="943"/>
      <c r="AE22" s="943"/>
      <c r="AF22" s="943"/>
      <c r="AG22" s="1057"/>
    </row>
    <row r="23" spans="1:33" x14ac:dyDescent="0.25">
      <c r="A23" s="1056"/>
      <c r="B23" s="943"/>
      <c r="C23" s="943"/>
      <c r="D23" s="943"/>
      <c r="E23" s="943"/>
      <c r="F23" s="943"/>
      <c r="G23" s="943"/>
      <c r="H23" s="943"/>
      <c r="I23" s="943"/>
      <c r="J23" s="943"/>
      <c r="K23" s="943"/>
      <c r="L23" s="943"/>
      <c r="M23" s="943"/>
      <c r="N23" s="943"/>
      <c r="O23" s="943"/>
      <c r="P23" s="943"/>
      <c r="Q23" s="943"/>
      <c r="R23" s="943"/>
      <c r="S23" s="943"/>
      <c r="T23" s="943"/>
      <c r="U23" s="943"/>
      <c r="V23" s="943"/>
      <c r="W23" s="943"/>
      <c r="X23" s="943"/>
      <c r="Y23" s="943"/>
      <c r="Z23" s="943"/>
      <c r="AA23" s="943"/>
      <c r="AB23" s="943"/>
      <c r="AC23" s="943"/>
      <c r="AD23" s="943"/>
      <c r="AE23" s="943"/>
      <c r="AF23" s="943"/>
      <c r="AG23" s="1057"/>
    </row>
    <row r="24" spans="1:33" x14ac:dyDescent="0.25">
      <c r="A24" s="1056"/>
      <c r="B24" s="943"/>
      <c r="C24" s="943"/>
      <c r="D24" s="943"/>
      <c r="E24" s="943"/>
      <c r="F24" s="943"/>
      <c r="G24" s="943"/>
      <c r="H24" s="943"/>
      <c r="I24" s="943"/>
      <c r="J24" s="943"/>
      <c r="K24" s="943"/>
      <c r="L24" s="943"/>
      <c r="M24" s="943"/>
      <c r="N24" s="943"/>
      <c r="O24" s="943"/>
      <c r="P24" s="943"/>
      <c r="Q24" s="943"/>
      <c r="R24" s="943"/>
      <c r="S24" s="943"/>
      <c r="T24" s="943"/>
      <c r="U24" s="943"/>
      <c r="V24" s="943"/>
      <c r="W24" s="943"/>
      <c r="X24" s="943"/>
      <c r="Y24" s="943"/>
      <c r="Z24" s="943"/>
      <c r="AA24" s="943"/>
      <c r="AB24" s="943"/>
      <c r="AC24" s="943"/>
      <c r="AD24" s="943"/>
      <c r="AE24" s="943"/>
      <c r="AF24" s="943"/>
      <c r="AG24" s="1057"/>
    </row>
    <row r="25" spans="1:33" x14ac:dyDescent="0.25">
      <c r="A25" s="1056"/>
      <c r="B25" s="943"/>
      <c r="C25" s="943"/>
      <c r="D25" s="943"/>
      <c r="E25" s="943"/>
      <c r="F25" s="943"/>
      <c r="G25" s="943"/>
      <c r="H25" s="943"/>
      <c r="I25" s="943"/>
      <c r="J25" s="943"/>
      <c r="K25" s="943"/>
      <c r="L25" s="943"/>
      <c r="M25" s="943"/>
      <c r="N25" s="943"/>
      <c r="O25" s="943"/>
      <c r="P25" s="943"/>
      <c r="Q25" s="943"/>
      <c r="R25" s="943"/>
      <c r="S25" s="943"/>
      <c r="T25" s="943"/>
      <c r="U25" s="943"/>
      <c r="V25" s="943"/>
      <c r="W25" s="943"/>
      <c r="X25" s="943"/>
      <c r="Y25" s="943"/>
      <c r="Z25" s="943"/>
      <c r="AA25" s="943"/>
      <c r="AB25" s="943"/>
      <c r="AC25" s="943"/>
      <c r="AD25" s="943"/>
      <c r="AE25" s="943"/>
      <c r="AF25" s="943"/>
      <c r="AG25" s="1057"/>
    </row>
    <row r="26" spans="1:33" x14ac:dyDescent="0.25">
      <c r="A26" s="1056"/>
      <c r="B26" s="943"/>
      <c r="C26" s="943"/>
      <c r="D26" s="943"/>
      <c r="E26" s="943"/>
      <c r="F26" s="943"/>
      <c r="G26" s="943"/>
      <c r="H26" s="943"/>
      <c r="I26" s="943"/>
      <c r="J26" s="943"/>
      <c r="K26" s="943"/>
      <c r="L26" s="943"/>
      <c r="M26" s="943"/>
      <c r="N26" s="943"/>
      <c r="O26" s="943"/>
      <c r="P26" s="943"/>
      <c r="Q26" s="943"/>
      <c r="R26" s="943"/>
      <c r="S26" s="943"/>
      <c r="T26" s="943"/>
      <c r="U26" s="943"/>
      <c r="V26" s="943"/>
      <c r="W26" s="943"/>
      <c r="X26" s="943"/>
      <c r="Y26" s="943"/>
      <c r="Z26" s="943"/>
      <c r="AA26" s="943"/>
      <c r="AB26" s="943"/>
      <c r="AC26" s="943"/>
      <c r="AD26" s="943"/>
      <c r="AE26" s="943"/>
      <c r="AF26" s="943"/>
      <c r="AG26" s="1057"/>
    </row>
    <row r="27" spans="1:33" x14ac:dyDescent="0.25">
      <c r="A27" s="1056"/>
      <c r="B27" s="943"/>
      <c r="C27" s="943"/>
      <c r="D27" s="943"/>
      <c r="E27" s="943"/>
      <c r="F27" s="943"/>
      <c r="G27" s="943"/>
      <c r="H27" s="943"/>
      <c r="I27" s="943"/>
      <c r="J27" s="943"/>
      <c r="K27" s="943"/>
      <c r="L27" s="943"/>
      <c r="M27" s="943"/>
      <c r="N27" s="943"/>
      <c r="O27" s="943"/>
      <c r="P27" s="943"/>
      <c r="Q27" s="943"/>
      <c r="R27" s="943"/>
      <c r="S27" s="943"/>
      <c r="T27" s="943"/>
      <c r="U27" s="943"/>
      <c r="V27" s="943"/>
      <c r="W27" s="943"/>
      <c r="X27" s="943"/>
      <c r="Y27" s="943"/>
      <c r="Z27" s="943"/>
      <c r="AA27" s="943"/>
      <c r="AB27" s="943"/>
      <c r="AC27" s="943"/>
      <c r="AD27" s="943"/>
      <c r="AE27" s="943"/>
      <c r="AF27" s="943"/>
      <c r="AG27" s="1057"/>
    </row>
    <row r="28" spans="1:33" x14ac:dyDescent="0.25">
      <c r="A28" s="1056"/>
      <c r="B28" s="943"/>
      <c r="C28" s="943"/>
      <c r="D28" s="943"/>
      <c r="E28" s="943"/>
      <c r="F28" s="943"/>
      <c r="G28" s="943"/>
      <c r="H28" s="943"/>
      <c r="I28" s="943"/>
      <c r="J28" s="943"/>
      <c r="K28" s="943"/>
      <c r="L28" s="943"/>
      <c r="M28" s="943"/>
      <c r="N28" s="943"/>
      <c r="O28" s="943"/>
      <c r="P28" s="943"/>
      <c r="Q28" s="943"/>
      <c r="R28" s="943"/>
      <c r="S28" s="943"/>
      <c r="T28" s="943"/>
      <c r="U28" s="943"/>
      <c r="V28" s="943"/>
      <c r="W28" s="943"/>
      <c r="X28" s="943"/>
      <c r="Y28" s="943"/>
      <c r="Z28" s="943"/>
      <c r="AA28" s="943"/>
      <c r="AB28" s="943"/>
      <c r="AC28" s="943"/>
      <c r="AD28" s="943"/>
      <c r="AE28" s="943"/>
      <c r="AF28" s="943"/>
      <c r="AG28" s="1057"/>
    </row>
    <row r="29" spans="1:33" x14ac:dyDescent="0.25">
      <c r="A29" s="1056"/>
      <c r="B29" s="943"/>
      <c r="C29" s="943"/>
      <c r="D29" s="943"/>
      <c r="E29" s="943"/>
      <c r="F29" s="943"/>
      <c r="G29" s="943"/>
      <c r="H29" s="943"/>
      <c r="I29" s="943"/>
      <c r="J29" s="943"/>
      <c r="K29" s="943"/>
      <c r="L29" s="943"/>
      <c r="M29" s="943"/>
      <c r="N29" s="943"/>
      <c r="O29" s="943"/>
      <c r="P29" s="943"/>
      <c r="Q29" s="943"/>
      <c r="R29" s="943"/>
      <c r="S29" s="943"/>
      <c r="T29" s="943"/>
      <c r="U29" s="943"/>
      <c r="V29" s="943"/>
      <c r="W29" s="943"/>
      <c r="X29" s="943"/>
      <c r="Y29" s="943"/>
      <c r="Z29" s="943"/>
      <c r="AA29" s="943"/>
      <c r="AB29" s="943"/>
      <c r="AC29" s="943"/>
      <c r="AD29" s="943"/>
      <c r="AE29" s="943"/>
      <c r="AF29" s="943"/>
      <c r="AG29" s="1057"/>
    </row>
    <row r="30" spans="1:33" x14ac:dyDescent="0.25">
      <c r="A30" s="1056"/>
      <c r="B30" s="943"/>
      <c r="C30" s="943"/>
      <c r="D30" s="943"/>
      <c r="E30" s="943"/>
      <c r="F30" s="943"/>
      <c r="G30" s="943"/>
      <c r="H30" s="943"/>
      <c r="I30" s="943"/>
      <c r="J30" s="943"/>
      <c r="K30" s="943"/>
      <c r="L30" s="943"/>
      <c r="M30" s="943"/>
      <c r="N30" s="943"/>
      <c r="O30" s="943"/>
      <c r="P30" s="943"/>
      <c r="Q30" s="943"/>
      <c r="R30" s="943"/>
      <c r="S30" s="943"/>
      <c r="T30" s="943"/>
      <c r="U30" s="943"/>
      <c r="V30" s="943"/>
      <c r="W30" s="943"/>
      <c r="X30" s="943"/>
      <c r="Y30" s="943"/>
      <c r="Z30" s="943"/>
      <c r="AA30" s="943"/>
      <c r="AB30" s="943"/>
      <c r="AC30" s="943"/>
      <c r="AD30" s="943"/>
      <c r="AE30" s="943"/>
      <c r="AF30" s="943"/>
      <c r="AG30" s="1057"/>
    </row>
    <row r="31" spans="1:33" x14ac:dyDescent="0.25">
      <c r="A31" s="1056"/>
      <c r="B31" s="943"/>
      <c r="C31" s="943"/>
      <c r="D31" s="943"/>
      <c r="E31" s="943"/>
      <c r="F31" s="943"/>
      <c r="G31" s="943"/>
      <c r="H31" s="943"/>
      <c r="I31" s="943"/>
      <c r="J31" s="943"/>
      <c r="K31" s="943"/>
      <c r="L31" s="943"/>
      <c r="M31" s="943"/>
      <c r="N31" s="943"/>
      <c r="O31" s="943"/>
      <c r="P31" s="943"/>
      <c r="Q31" s="943"/>
      <c r="R31" s="943"/>
      <c r="S31" s="943"/>
      <c r="T31" s="943"/>
      <c r="U31" s="943"/>
      <c r="V31" s="943"/>
      <c r="W31" s="943"/>
      <c r="X31" s="943"/>
      <c r="Y31" s="943"/>
      <c r="Z31" s="943"/>
      <c r="AA31" s="943"/>
      <c r="AB31" s="943"/>
      <c r="AC31" s="943"/>
      <c r="AD31" s="943"/>
      <c r="AE31" s="943"/>
      <c r="AF31" s="943"/>
      <c r="AG31" s="1057"/>
    </row>
    <row r="32" spans="1:33" x14ac:dyDescent="0.25">
      <c r="A32" s="1056"/>
      <c r="B32" s="943"/>
      <c r="C32" s="943"/>
      <c r="D32" s="943"/>
      <c r="E32" s="943"/>
      <c r="F32" s="943"/>
      <c r="G32" s="943"/>
      <c r="H32" s="943"/>
      <c r="I32" s="943"/>
      <c r="J32" s="943"/>
      <c r="K32" s="943"/>
      <c r="L32" s="943"/>
      <c r="M32" s="943"/>
      <c r="N32" s="943"/>
      <c r="O32" s="943"/>
      <c r="P32" s="943"/>
      <c r="Q32" s="943"/>
      <c r="R32" s="943"/>
      <c r="S32" s="943"/>
      <c r="T32" s="943"/>
      <c r="U32" s="943"/>
      <c r="V32" s="943"/>
      <c r="W32" s="943"/>
      <c r="X32" s="943"/>
      <c r="Y32" s="943"/>
      <c r="Z32" s="943"/>
      <c r="AA32" s="943"/>
      <c r="AB32" s="943"/>
      <c r="AC32" s="943"/>
      <c r="AD32" s="943"/>
      <c r="AE32" s="943"/>
      <c r="AF32" s="943"/>
      <c r="AG32" s="1057"/>
    </row>
    <row r="33" spans="1:33" x14ac:dyDescent="0.25">
      <c r="A33" s="1056"/>
      <c r="B33" s="943"/>
      <c r="C33" s="943"/>
      <c r="D33" s="943"/>
      <c r="E33" s="943"/>
      <c r="F33" s="943"/>
      <c r="G33" s="943"/>
      <c r="H33" s="943"/>
      <c r="I33" s="943"/>
      <c r="J33" s="943"/>
      <c r="K33" s="943"/>
      <c r="L33" s="943"/>
      <c r="M33" s="943"/>
      <c r="N33" s="943"/>
      <c r="O33" s="943"/>
      <c r="P33" s="943"/>
      <c r="Q33" s="943"/>
      <c r="R33" s="943"/>
      <c r="S33" s="943"/>
      <c r="T33" s="943"/>
      <c r="U33" s="943"/>
      <c r="V33" s="943"/>
      <c r="W33" s="943"/>
      <c r="X33" s="943"/>
      <c r="Y33" s="943"/>
      <c r="Z33" s="943"/>
      <c r="AA33" s="943"/>
      <c r="AB33" s="943"/>
      <c r="AC33" s="943"/>
      <c r="AD33" s="943"/>
      <c r="AE33" s="943"/>
      <c r="AF33" s="943"/>
      <c r="AG33" s="1057"/>
    </row>
    <row r="34" spans="1:33" x14ac:dyDescent="0.25">
      <c r="A34" s="1056"/>
      <c r="B34" s="943"/>
      <c r="C34" s="943"/>
      <c r="D34" s="943"/>
      <c r="E34" s="943"/>
      <c r="F34" s="943"/>
      <c r="G34" s="943"/>
      <c r="H34" s="943"/>
      <c r="I34" s="943"/>
      <c r="J34" s="943"/>
      <c r="K34" s="943"/>
      <c r="L34" s="943"/>
      <c r="M34" s="943"/>
      <c r="N34" s="943"/>
      <c r="O34" s="943"/>
      <c r="P34" s="943"/>
      <c r="Q34" s="943"/>
      <c r="R34" s="943"/>
      <c r="S34" s="943"/>
      <c r="T34" s="943"/>
      <c r="U34" s="943"/>
      <c r="V34" s="943"/>
      <c r="W34" s="943"/>
      <c r="X34" s="943"/>
      <c r="Y34" s="943"/>
      <c r="Z34" s="943"/>
      <c r="AA34" s="943"/>
      <c r="AB34" s="943"/>
      <c r="AC34" s="943"/>
      <c r="AD34" s="943"/>
      <c r="AE34" s="943"/>
      <c r="AF34" s="943"/>
      <c r="AG34" s="1057"/>
    </row>
    <row r="35" spans="1:33" x14ac:dyDescent="0.25">
      <c r="A35" s="1056"/>
      <c r="B35" s="943"/>
      <c r="C35" s="943"/>
      <c r="D35" s="943"/>
      <c r="E35" s="943"/>
      <c r="F35" s="943"/>
      <c r="G35" s="943"/>
      <c r="H35" s="943"/>
      <c r="I35" s="943"/>
      <c r="J35" s="943"/>
      <c r="K35" s="943"/>
      <c r="L35" s="943"/>
      <c r="M35" s="943"/>
      <c r="N35" s="943"/>
      <c r="O35" s="943"/>
      <c r="P35" s="943"/>
      <c r="Q35" s="943"/>
      <c r="R35" s="943"/>
      <c r="S35" s="943"/>
      <c r="T35" s="943"/>
      <c r="U35" s="943"/>
      <c r="V35" s="943"/>
      <c r="W35" s="943"/>
      <c r="X35" s="943"/>
      <c r="Y35" s="943"/>
      <c r="Z35" s="943"/>
      <c r="AA35" s="943"/>
      <c r="AB35" s="943"/>
      <c r="AC35" s="943"/>
      <c r="AD35" s="943"/>
      <c r="AE35" s="943"/>
      <c r="AF35" s="943"/>
      <c r="AG35" s="1057"/>
    </row>
    <row r="36" spans="1:33" x14ac:dyDescent="0.25">
      <c r="A36" s="1056"/>
      <c r="B36" s="943"/>
      <c r="C36" s="943"/>
      <c r="D36" s="943"/>
      <c r="E36" s="943"/>
      <c r="F36" s="943"/>
      <c r="G36" s="943"/>
      <c r="H36" s="943"/>
      <c r="I36" s="943"/>
      <c r="J36" s="943"/>
      <c r="K36" s="943"/>
      <c r="L36" s="943"/>
      <c r="M36" s="943"/>
      <c r="N36" s="943"/>
      <c r="O36" s="943"/>
      <c r="P36" s="943"/>
      <c r="Q36" s="943"/>
      <c r="R36" s="943"/>
      <c r="S36" s="943"/>
      <c r="T36" s="943"/>
      <c r="U36" s="943"/>
      <c r="V36" s="943"/>
      <c r="W36" s="943"/>
      <c r="X36" s="943"/>
      <c r="Y36" s="943"/>
      <c r="Z36" s="943"/>
      <c r="AA36" s="943"/>
      <c r="AB36" s="943"/>
      <c r="AC36" s="943"/>
      <c r="AD36" s="943"/>
      <c r="AE36" s="943"/>
      <c r="AF36" s="943"/>
      <c r="AG36" s="1057"/>
    </row>
    <row r="37" spans="1:33" x14ac:dyDescent="0.25">
      <c r="A37" s="1056"/>
      <c r="B37" s="943"/>
      <c r="C37" s="943"/>
      <c r="D37" s="943"/>
      <c r="E37" s="943"/>
      <c r="F37" s="943"/>
      <c r="G37" s="943"/>
      <c r="H37" s="943"/>
      <c r="I37" s="943"/>
      <c r="J37" s="943"/>
      <c r="K37" s="943"/>
      <c r="L37" s="943"/>
      <c r="M37" s="943"/>
      <c r="N37" s="943"/>
      <c r="O37" s="943"/>
      <c r="P37" s="943"/>
      <c r="Q37" s="943"/>
      <c r="R37" s="943"/>
      <c r="S37" s="943"/>
      <c r="T37" s="943"/>
      <c r="U37" s="943"/>
      <c r="V37" s="943"/>
      <c r="W37" s="943"/>
      <c r="X37" s="943"/>
      <c r="Y37" s="943"/>
      <c r="Z37" s="943"/>
      <c r="AA37" s="943"/>
      <c r="AB37" s="943"/>
      <c r="AC37" s="943"/>
      <c r="AD37" s="943"/>
      <c r="AE37" s="943"/>
      <c r="AF37" s="943"/>
      <c r="AG37" s="1057"/>
    </row>
    <row r="38" spans="1:33" x14ac:dyDescent="0.25">
      <c r="A38" s="1056"/>
      <c r="B38" s="943"/>
      <c r="C38" s="943"/>
      <c r="D38" s="943"/>
      <c r="E38" s="943"/>
      <c r="F38" s="943"/>
      <c r="G38" s="943"/>
      <c r="H38" s="943"/>
      <c r="I38" s="943"/>
      <c r="J38" s="943"/>
      <c r="K38" s="943"/>
      <c r="L38" s="943"/>
      <c r="M38" s="943"/>
      <c r="N38" s="943"/>
      <c r="O38" s="943"/>
      <c r="P38" s="943"/>
      <c r="Q38" s="943"/>
      <c r="R38" s="943"/>
      <c r="S38" s="943"/>
      <c r="T38" s="943"/>
      <c r="U38" s="943"/>
      <c r="V38" s="943"/>
      <c r="W38" s="943"/>
      <c r="X38" s="943"/>
      <c r="Y38" s="943"/>
      <c r="Z38" s="943"/>
      <c r="AA38" s="943"/>
      <c r="AB38" s="943"/>
      <c r="AC38" s="943"/>
      <c r="AD38" s="943"/>
      <c r="AE38" s="943"/>
      <c r="AF38" s="943"/>
      <c r="AG38" s="1057"/>
    </row>
    <row r="39" spans="1:33" x14ac:dyDescent="0.25">
      <c r="A39" s="1056"/>
      <c r="B39" s="943"/>
      <c r="C39" s="943"/>
      <c r="D39" s="943"/>
      <c r="E39" s="943"/>
      <c r="F39" s="943"/>
      <c r="G39" s="943"/>
      <c r="H39" s="943"/>
      <c r="I39" s="943"/>
      <c r="J39" s="943"/>
      <c r="K39" s="943"/>
      <c r="L39" s="943"/>
      <c r="M39" s="943"/>
      <c r="N39" s="943"/>
      <c r="O39" s="943"/>
      <c r="P39" s="943"/>
      <c r="Q39" s="943"/>
      <c r="R39" s="943"/>
      <c r="S39" s="943"/>
      <c r="T39" s="943"/>
      <c r="U39" s="943"/>
      <c r="V39" s="943"/>
      <c r="W39" s="943"/>
      <c r="X39" s="943"/>
      <c r="Y39" s="943"/>
      <c r="Z39" s="943"/>
      <c r="AA39" s="943"/>
      <c r="AB39" s="943"/>
      <c r="AC39" s="943"/>
      <c r="AD39" s="943"/>
      <c r="AE39" s="943"/>
      <c r="AF39" s="943"/>
      <c r="AG39" s="1057"/>
    </row>
    <row r="40" spans="1:33" x14ac:dyDescent="0.25">
      <c r="A40" s="1056"/>
      <c r="B40" s="943"/>
      <c r="C40" s="943"/>
      <c r="D40" s="943"/>
      <c r="E40" s="943"/>
      <c r="F40" s="943"/>
      <c r="G40" s="943"/>
      <c r="H40" s="943"/>
      <c r="I40" s="943"/>
      <c r="J40" s="943"/>
      <c r="K40" s="943"/>
      <c r="L40" s="943"/>
      <c r="M40" s="943"/>
      <c r="N40" s="943"/>
      <c r="O40" s="943"/>
      <c r="P40" s="943"/>
      <c r="Q40" s="943"/>
      <c r="R40" s="943"/>
      <c r="S40" s="943"/>
      <c r="T40" s="943"/>
      <c r="U40" s="943"/>
      <c r="V40" s="943"/>
      <c r="W40" s="943"/>
      <c r="X40" s="943"/>
      <c r="Y40" s="943"/>
      <c r="Z40" s="943"/>
      <c r="AA40" s="943"/>
      <c r="AB40" s="943"/>
      <c r="AC40" s="943"/>
      <c r="AD40" s="943"/>
      <c r="AE40" s="943"/>
      <c r="AF40" s="943"/>
      <c r="AG40" s="1057"/>
    </row>
    <row r="41" spans="1:33" x14ac:dyDescent="0.25">
      <c r="A41" s="1056"/>
      <c r="B41" s="943"/>
      <c r="C41" s="943"/>
      <c r="D41" s="943"/>
      <c r="E41" s="943"/>
      <c r="F41" s="943"/>
      <c r="G41" s="943"/>
      <c r="H41" s="943"/>
      <c r="I41" s="943"/>
      <c r="J41" s="943"/>
      <c r="K41" s="943"/>
      <c r="L41" s="943"/>
      <c r="M41" s="943"/>
      <c r="N41" s="943"/>
      <c r="O41" s="943"/>
      <c r="P41" s="943"/>
      <c r="Q41" s="943"/>
      <c r="R41" s="943"/>
      <c r="S41" s="943"/>
      <c r="T41" s="943"/>
      <c r="U41" s="943"/>
      <c r="V41" s="943"/>
      <c r="W41" s="943"/>
      <c r="X41" s="943"/>
      <c r="Y41" s="943"/>
      <c r="Z41" s="943"/>
      <c r="AA41" s="943"/>
      <c r="AB41" s="943"/>
      <c r="AC41" s="943"/>
      <c r="AD41" s="943"/>
      <c r="AE41" s="943"/>
      <c r="AF41" s="943"/>
      <c r="AG41" s="1057"/>
    </row>
    <row r="42" spans="1:33" x14ac:dyDescent="0.25">
      <c r="A42" s="1056"/>
      <c r="B42" s="943"/>
      <c r="C42" s="943"/>
      <c r="D42" s="943"/>
      <c r="E42" s="943"/>
      <c r="F42" s="943"/>
      <c r="G42" s="943"/>
      <c r="H42" s="943"/>
      <c r="I42" s="943"/>
      <c r="J42" s="943"/>
      <c r="K42" s="943"/>
      <c r="L42" s="943"/>
      <c r="M42" s="943"/>
      <c r="N42" s="943"/>
      <c r="O42" s="943"/>
      <c r="P42" s="943"/>
      <c r="Q42" s="943"/>
      <c r="R42" s="943"/>
      <c r="S42" s="943"/>
      <c r="T42" s="943"/>
      <c r="U42" s="943"/>
      <c r="V42" s="943"/>
      <c r="W42" s="943"/>
      <c r="X42" s="943"/>
      <c r="Y42" s="943"/>
      <c r="Z42" s="943"/>
      <c r="AA42" s="943"/>
      <c r="AB42" s="943"/>
      <c r="AC42" s="943"/>
      <c r="AD42" s="943"/>
      <c r="AE42" s="943"/>
      <c r="AF42" s="943"/>
      <c r="AG42" s="1057"/>
    </row>
    <row r="43" spans="1:33" x14ac:dyDescent="0.25">
      <c r="A43" s="1056"/>
      <c r="B43" s="943"/>
      <c r="C43" s="943"/>
      <c r="D43" s="943"/>
      <c r="E43" s="943"/>
      <c r="F43" s="943"/>
      <c r="G43" s="943"/>
      <c r="H43" s="943"/>
      <c r="I43" s="943"/>
      <c r="J43" s="943"/>
      <c r="K43" s="943"/>
      <c r="L43" s="943"/>
      <c r="M43" s="943"/>
      <c r="N43" s="943"/>
      <c r="O43" s="943"/>
      <c r="P43" s="943"/>
      <c r="Q43" s="943"/>
      <c r="R43" s="943"/>
      <c r="S43" s="943"/>
      <c r="T43" s="943"/>
      <c r="U43" s="943"/>
      <c r="V43" s="943"/>
      <c r="W43" s="943"/>
      <c r="X43" s="943"/>
      <c r="Y43" s="943"/>
      <c r="Z43" s="943"/>
      <c r="AA43" s="943"/>
      <c r="AB43" s="943"/>
      <c r="AC43" s="943"/>
      <c r="AD43" s="943"/>
      <c r="AE43" s="943"/>
      <c r="AF43" s="943"/>
      <c r="AG43" s="1057"/>
    </row>
    <row r="44" spans="1:33" x14ac:dyDescent="0.25">
      <c r="A44" s="1056"/>
      <c r="B44" s="943"/>
      <c r="C44" s="943"/>
      <c r="D44" s="943"/>
      <c r="E44" s="943"/>
      <c r="F44" s="943"/>
      <c r="G44" s="943"/>
      <c r="H44" s="943"/>
      <c r="I44" s="943"/>
      <c r="J44" s="943"/>
      <c r="K44" s="943"/>
      <c r="L44" s="943"/>
      <c r="M44" s="943"/>
      <c r="N44" s="943"/>
      <c r="O44" s="943"/>
      <c r="P44" s="943"/>
      <c r="Q44" s="943"/>
      <c r="R44" s="943"/>
      <c r="S44" s="943"/>
      <c r="T44" s="943"/>
      <c r="U44" s="943"/>
      <c r="V44" s="943"/>
      <c r="W44" s="943"/>
      <c r="X44" s="943"/>
      <c r="Y44" s="943"/>
      <c r="Z44" s="943"/>
      <c r="AA44" s="943"/>
      <c r="AB44" s="943"/>
      <c r="AC44" s="943"/>
      <c r="AD44" s="943"/>
      <c r="AE44" s="943"/>
      <c r="AF44" s="943"/>
      <c r="AG44" s="1057"/>
    </row>
    <row r="45" spans="1:33" x14ac:dyDescent="0.25">
      <c r="A45" s="1056"/>
      <c r="B45" s="943"/>
      <c r="C45" s="943"/>
      <c r="D45" s="943"/>
      <c r="E45" s="943"/>
      <c r="F45" s="943"/>
      <c r="G45" s="943"/>
      <c r="H45" s="943"/>
      <c r="I45" s="943"/>
      <c r="J45" s="943"/>
      <c r="K45" s="943"/>
      <c r="L45" s="943"/>
      <c r="M45" s="943"/>
      <c r="N45" s="943"/>
      <c r="O45" s="943"/>
      <c r="P45" s="943"/>
      <c r="Q45" s="943"/>
      <c r="R45" s="943"/>
      <c r="S45" s="943"/>
      <c r="T45" s="943"/>
      <c r="U45" s="943"/>
      <c r="V45" s="943"/>
      <c r="W45" s="943"/>
      <c r="X45" s="943"/>
      <c r="Y45" s="943"/>
      <c r="Z45" s="943"/>
      <c r="AA45" s="943"/>
      <c r="AB45" s="943"/>
      <c r="AC45" s="943"/>
      <c r="AD45" s="943"/>
      <c r="AE45" s="943"/>
      <c r="AF45" s="943"/>
      <c r="AG45" s="1057"/>
    </row>
    <row r="46" spans="1:33" x14ac:dyDescent="0.25">
      <c r="A46" s="1056"/>
      <c r="B46" s="943"/>
      <c r="C46" s="943"/>
      <c r="D46" s="943"/>
      <c r="E46" s="943"/>
      <c r="F46" s="943"/>
      <c r="G46" s="943"/>
      <c r="H46" s="943"/>
      <c r="I46" s="943"/>
      <c r="J46" s="943"/>
      <c r="K46" s="943"/>
      <c r="L46" s="943"/>
      <c r="M46" s="943"/>
      <c r="N46" s="943"/>
      <c r="O46" s="943"/>
      <c r="P46" s="943"/>
      <c r="Q46" s="943"/>
      <c r="R46" s="943"/>
      <c r="S46" s="943"/>
      <c r="T46" s="943"/>
      <c r="U46" s="943"/>
      <c r="V46" s="943"/>
      <c r="W46" s="943"/>
      <c r="X46" s="943"/>
      <c r="Y46" s="943"/>
      <c r="Z46" s="943"/>
      <c r="AA46" s="943"/>
      <c r="AB46" s="943"/>
      <c r="AC46" s="943"/>
      <c r="AD46" s="943"/>
      <c r="AE46" s="943"/>
      <c r="AF46" s="943"/>
      <c r="AG46" s="1057"/>
    </row>
    <row r="47" spans="1:33" x14ac:dyDescent="0.25">
      <c r="A47" s="1056"/>
      <c r="B47" s="943"/>
      <c r="C47" s="943"/>
      <c r="D47" s="943"/>
      <c r="E47" s="943"/>
      <c r="F47" s="943"/>
      <c r="G47" s="943"/>
      <c r="H47" s="943"/>
      <c r="I47" s="943"/>
      <c r="J47" s="943"/>
      <c r="K47" s="943"/>
      <c r="L47" s="943"/>
      <c r="M47" s="943"/>
      <c r="N47" s="943"/>
      <c r="O47" s="943"/>
      <c r="P47" s="943"/>
      <c r="Q47" s="943"/>
      <c r="R47" s="943"/>
      <c r="S47" s="943"/>
      <c r="T47" s="943"/>
      <c r="U47" s="943"/>
      <c r="V47" s="943"/>
      <c r="W47" s="943"/>
      <c r="X47" s="943"/>
      <c r="Y47" s="943"/>
      <c r="Z47" s="943"/>
      <c r="AA47" s="943"/>
      <c r="AB47" s="943"/>
      <c r="AC47" s="943"/>
      <c r="AD47" s="943"/>
      <c r="AE47" s="943"/>
      <c r="AF47" s="943"/>
      <c r="AG47" s="1057"/>
    </row>
    <row r="48" spans="1:33" x14ac:dyDescent="0.25">
      <c r="A48" s="1056"/>
      <c r="B48" s="943"/>
      <c r="C48" s="943"/>
      <c r="D48" s="943"/>
      <c r="E48" s="943"/>
      <c r="F48" s="943"/>
      <c r="G48" s="943"/>
      <c r="H48" s="943"/>
      <c r="I48" s="943"/>
      <c r="J48" s="943"/>
      <c r="K48" s="943"/>
      <c r="L48" s="943"/>
      <c r="M48" s="943"/>
      <c r="N48" s="943"/>
      <c r="O48" s="943"/>
      <c r="P48" s="943"/>
      <c r="Q48" s="943"/>
      <c r="R48" s="943"/>
      <c r="S48" s="943"/>
      <c r="T48" s="943"/>
      <c r="U48" s="943"/>
      <c r="V48" s="943"/>
      <c r="W48" s="943"/>
      <c r="X48" s="943"/>
      <c r="Y48" s="943"/>
      <c r="Z48" s="943"/>
      <c r="AA48" s="943"/>
      <c r="AB48" s="943"/>
      <c r="AC48" s="943"/>
      <c r="AD48" s="943"/>
      <c r="AE48" s="943"/>
      <c r="AF48" s="943"/>
      <c r="AG48" s="1057"/>
    </row>
    <row r="49" spans="1:33" x14ac:dyDescent="0.25">
      <c r="A49" s="1056"/>
      <c r="B49" s="943"/>
      <c r="C49" s="943"/>
      <c r="D49" s="943"/>
      <c r="E49" s="943"/>
      <c r="F49" s="943"/>
      <c r="G49" s="943"/>
      <c r="H49" s="943"/>
      <c r="I49" s="943"/>
      <c r="J49" s="943"/>
      <c r="K49" s="943"/>
      <c r="L49" s="943"/>
      <c r="M49" s="943"/>
      <c r="N49" s="943"/>
      <c r="O49" s="943"/>
      <c r="P49" s="943"/>
      <c r="Q49" s="943"/>
      <c r="R49" s="943"/>
      <c r="S49" s="943"/>
      <c r="T49" s="943"/>
      <c r="U49" s="943"/>
      <c r="V49" s="943"/>
      <c r="W49" s="943"/>
      <c r="X49" s="943"/>
      <c r="Y49" s="943"/>
      <c r="Z49" s="943"/>
      <c r="AA49" s="943"/>
      <c r="AB49" s="943"/>
      <c r="AC49" s="943"/>
      <c r="AD49" s="943"/>
      <c r="AE49" s="943"/>
      <c r="AF49" s="943"/>
      <c r="AG49" s="1057"/>
    </row>
    <row r="50" spans="1:33" x14ac:dyDescent="0.25">
      <c r="A50" s="1056"/>
      <c r="B50" s="943"/>
      <c r="C50" s="943"/>
      <c r="D50" s="943"/>
      <c r="E50" s="943"/>
      <c r="F50" s="943"/>
      <c r="G50" s="943"/>
      <c r="H50" s="943"/>
      <c r="I50" s="943"/>
      <c r="J50" s="943"/>
      <c r="K50" s="943"/>
      <c r="L50" s="943"/>
      <c r="M50" s="943"/>
      <c r="N50" s="943"/>
      <c r="O50" s="943"/>
      <c r="P50" s="943"/>
      <c r="Q50" s="943"/>
      <c r="R50" s="943"/>
      <c r="S50" s="943"/>
      <c r="T50" s="943"/>
      <c r="U50" s="943"/>
      <c r="V50" s="943"/>
      <c r="W50" s="943"/>
      <c r="X50" s="943"/>
      <c r="Y50" s="943"/>
      <c r="Z50" s="943"/>
      <c r="AA50" s="943"/>
      <c r="AB50" s="943"/>
      <c r="AC50" s="943"/>
      <c r="AD50" s="943"/>
      <c r="AE50" s="943"/>
      <c r="AF50" s="943"/>
      <c r="AG50" s="1057"/>
    </row>
    <row r="51" spans="1:33" x14ac:dyDescent="0.25">
      <c r="A51" s="1056"/>
      <c r="B51" s="943"/>
      <c r="C51" s="943"/>
      <c r="D51" s="943"/>
      <c r="E51" s="943"/>
      <c r="F51" s="943"/>
      <c r="G51" s="943"/>
      <c r="H51" s="943"/>
      <c r="I51" s="943"/>
      <c r="J51" s="943"/>
      <c r="K51" s="943"/>
      <c r="L51" s="943"/>
      <c r="M51" s="943"/>
      <c r="N51" s="943"/>
      <c r="O51" s="943"/>
      <c r="P51" s="943"/>
      <c r="Q51" s="943"/>
      <c r="R51" s="943"/>
      <c r="S51" s="943"/>
      <c r="T51" s="943"/>
      <c r="U51" s="943"/>
      <c r="V51" s="943"/>
      <c r="W51" s="943"/>
      <c r="X51" s="943"/>
      <c r="Y51" s="943"/>
      <c r="Z51" s="943"/>
      <c r="AA51" s="943"/>
      <c r="AB51" s="943"/>
      <c r="AC51" s="943"/>
      <c r="AD51" s="943"/>
      <c r="AE51" s="943"/>
      <c r="AF51" s="943"/>
      <c r="AG51" s="1057"/>
    </row>
    <row r="52" spans="1:33" x14ac:dyDescent="0.25">
      <c r="A52" s="1056"/>
      <c r="B52" s="943"/>
      <c r="C52" s="943"/>
      <c r="D52" s="943"/>
      <c r="E52" s="943"/>
      <c r="F52" s="943"/>
      <c r="G52" s="943"/>
      <c r="H52" s="943"/>
      <c r="I52" s="943"/>
      <c r="J52" s="943"/>
      <c r="K52" s="943"/>
      <c r="L52" s="943"/>
      <c r="M52" s="943"/>
      <c r="N52" s="943"/>
      <c r="O52" s="943"/>
      <c r="P52" s="943"/>
      <c r="Q52" s="943"/>
      <c r="R52" s="943"/>
      <c r="S52" s="943"/>
      <c r="T52" s="943"/>
      <c r="U52" s="943"/>
      <c r="V52" s="943"/>
      <c r="W52" s="943"/>
      <c r="X52" s="943"/>
      <c r="Y52" s="943"/>
      <c r="Z52" s="943"/>
      <c r="AA52" s="943"/>
      <c r="AB52" s="943"/>
      <c r="AC52" s="943"/>
      <c r="AD52" s="943"/>
      <c r="AE52" s="943"/>
      <c r="AF52" s="943"/>
      <c r="AG52" s="1057"/>
    </row>
    <row r="53" spans="1:33" x14ac:dyDescent="0.25">
      <c r="A53" s="1056"/>
      <c r="B53" s="943"/>
      <c r="C53" s="943"/>
      <c r="D53" s="943"/>
      <c r="E53" s="943"/>
      <c r="F53" s="943"/>
      <c r="G53" s="943"/>
      <c r="H53" s="943"/>
      <c r="I53" s="943"/>
      <c r="J53" s="943"/>
      <c r="K53" s="943"/>
      <c r="L53" s="943"/>
      <c r="M53" s="943"/>
      <c r="N53" s="943"/>
      <c r="O53" s="943"/>
      <c r="P53" s="943"/>
      <c r="Q53" s="943"/>
      <c r="R53" s="943"/>
      <c r="S53" s="943"/>
      <c r="T53" s="943"/>
      <c r="U53" s="943"/>
      <c r="V53" s="943"/>
      <c r="W53" s="943"/>
      <c r="X53" s="943"/>
      <c r="Y53" s="943"/>
      <c r="Z53" s="943"/>
      <c r="AA53" s="943"/>
      <c r="AB53" s="943"/>
      <c r="AC53" s="943"/>
      <c r="AD53" s="943"/>
      <c r="AE53" s="943"/>
      <c r="AF53" s="943"/>
      <c r="AG53" s="1057"/>
    </row>
    <row r="54" spans="1:33" x14ac:dyDescent="0.25">
      <c r="A54" s="1056"/>
      <c r="B54" s="943"/>
      <c r="C54" s="943"/>
      <c r="D54" s="943"/>
      <c r="E54" s="943"/>
      <c r="F54" s="943"/>
      <c r="G54" s="943"/>
      <c r="H54" s="943"/>
      <c r="I54" s="943"/>
      <c r="J54" s="943"/>
      <c r="K54" s="943"/>
      <c r="L54" s="943"/>
      <c r="M54" s="943"/>
      <c r="N54" s="943"/>
      <c r="O54" s="943"/>
      <c r="P54" s="943"/>
      <c r="Q54" s="943"/>
      <c r="R54" s="943"/>
      <c r="S54" s="943"/>
      <c r="T54" s="943"/>
      <c r="U54" s="943"/>
      <c r="V54" s="943"/>
      <c r="W54" s="943"/>
      <c r="X54" s="943"/>
      <c r="Y54" s="943"/>
      <c r="Z54" s="943"/>
      <c r="AA54" s="943"/>
      <c r="AB54" s="943"/>
      <c r="AC54" s="943"/>
      <c r="AD54" s="943"/>
      <c r="AE54" s="943"/>
      <c r="AF54" s="943"/>
      <c r="AG54" s="1057"/>
    </row>
    <row r="55" spans="1:33" x14ac:dyDescent="0.25">
      <c r="A55" s="1056"/>
      <c r="B55" s="943"/>
      <c r="C55" s="943"/>
      <c r="D55" s="943"/>
      <c r="E55" s="943"/>
      <c r="F55" s="943"/>
      <c r="G55" s="943"/>
      <c r="H55" s="943"/>
      <c r="I55" s="943"/>
      <c r="J55" s="943"/>
      <c r="K55" s="943"/>
      <c r="L55" s="943"/>
      <c r="M55" s="943"/>
      <c r="N55" s="943"/>
      <c r="O55" s="943"/>
      <c r="P55" s="943"/>
      <c r="Q55" s="943"/>
      <c r="R55" s="943"/>
      <c r="S55" s="943"/>
      <c r="T55" s="943"/>
      <c r="U55" s="943"/>
      <c r="V55" s="943"/>
      <c r="W55" s="943"/>
      <c r="X55" s="943"/>
      <c r="Y55" s="943"/>
      <c r="Z55" s="943"/>
      <c r="AA55" s="943"/>
      <c r="AB55" s="943"/>
      <c r="AC55" s="943"/>
      <c r="AD55" s="943"/>
      <c r="AE55" s="943"/>
      <c r="AF55" s="943"/>
      <c r="AG55" s="1057"/>
    </row>
    <row r="56" spans="1:33" x14ac:dyDescent="0.25">
      <c r="A56" s="1056"/>
      <c r="B56" s="943"/>
      <c r="C56" s="943"/>
      <c r="D56" s="943"/>
      <c r="E56" s="943"/>
      <c r="F56" s="943"/>
      <c r="G56" s="943"/>
      <c r="H56" s="943"/>
      <c r="I56" s="943"/>
      <c r="J56" s="943"/>
      <c r="K56" s="943"/>
      <c r="L56" s="943"/>
      <c r="M56" s="943"/>
      <c r="N56" s="943"/>
      <c r="O56" s="943"/>
      <c r="P56" s="943"/>
      <c r="Q56" s="943"/>
      <c r="R56" s="943"/>
      <c r="S56" s="943"/>
      <c r="T56" s="943"/>
      <c r="U56" s="943"/>
      <c r="V56" s="943"/>
      <c r="W56" s="943"/>
      <c r="X56" s="943"/>
      <c r="Y56" s="943"/>
      <c r="Z56" s="943"/>
      <c r="AA56" s="943"/>
      <c r="AB56" s="943"/>
      <c r="AC56" s="943"/>
      <c r="AD56" s="943"/>
      <c r="AE56" s="943"/>
      <c r="AF56" s="943"/>
      <c r="AG56" s="1057"/>
    </row>
    <row r="57" spans="1:33" x14ac:dyDescent="0.25">
      <c r="A57" s="1056"/>
      <c r="B57" s="943"/>
      <c r="C57" s="943"/>
      <c r="D57" s="943"/>
      <c r="E57" s="943"/>
      <c r="F57" s="943"/>
      <c r="G57" s="943"/>
      <c r="H57" s="943"/>
      <c r="I57" s="943"/>
      <c r="J57" s="943"/>
      <c r="K57" s="943"/>
      <c r="L57" s="943"/>
      <c r="M57" s="943"/>
      <c r="N57" s="943"/>
      <c r="O57" s="943"/>
      <c r="P57" s="943"/>
      <c r="Q57" s="943"/>
      <c r="R57" s="943"/>
      <c r="S57" s="943"/>
      <c r="T57" s="943"/>
      <c r="U57" s="943"/>
      <c r="V57" s="943"/>
      <c r="W57" s="943"/>
      <c r="X57" s="943"/>
      <c r="Y57" s="943"/>
      <c r="Z57" s="943"/>
      <c r="AA57" s="943"/>
      <c r="AB57" s="943"/>
      <c r="AC57" s="943"/>
      <c r="AD57" s="943"/>
      <c r="AE57" s="943"/>
      <c r="AF57" s="943"/>
      <c r="AG57" s="1057"/>
    </row>
    <row r="58" spans="1:33" x14ac:dyDescent="0.25">
      <c r="A58" s="1056"/>
      <c r="B58" s="943"/>
      <c r="C58" s="943"/>
      <c r="D58" s="943"/>
      <c r="E58" s="943"/>
      <c r="F58" s="943"/>
      <c r="G58" s="943"/>
      <c r="H58" s="943"/>
      <c r="I58" s="943"/>
      <c r="J58" s="943"/>
      <c r="K58" s="943"/>
      <c r="L58" s="943"/>
      <c r="M58" s="943"/>
      <c r="N58" s="943"/>
      <c r="O58" s="943"/>
      <c r="P58" s="943"/>
      <c r="Q58" s="943"/>
      <c r="R58" s="943"/>
      <c r="S58" s="943"/>
      <c r="T58" s="943"/>
      <c r="U58" s="943"/>
      <c r="V58" s="943"/>
      <c r="W58" s="943"/>
      <c r="X58" s="943"/>
      <c r="Y58" s="943"/>
      <c r="Z58" s="943"/>
      <c r="AA58" s="943"/>
      <c r="AB58" s="943"/>
      <c r="AC58" s="943"/>
      <c r="AD58" s="943"/>
      <c r="AE58" s="943"/>
      <c r="AF58" s="943"/>
      <c r="AG58" s="1057"/>
    </row>
    <row r="59" spans="1:33" x14ac:dyDescent="0.25">
      <c r="A59" s="1056"/>
      <c r="B59" s="943"/>
      <c r="C59" s="943"/>
      <c r="D59" s="943"/>
      <c r="E59" s="943"/>
      <c r="F59" s="943"/>
      <c r="G59" s="943"/>
      <c r="H59" s="943"/>
      <c r="I59" s="943"/>
      <c r="J59" s="943"/>
      <c r="K59" s="943"/>
      <c r="L59" s="943"/>
      <c r="M59" s="943"/>
      <c r="N59" s="943"/>
      <c r="O59" s="943"/>
      <c r="P59" s="943"/>
      <c r="Q59" s="943"/>
      <c r="R59" s="943"/>
      <c r="S59" s="943"/>
      <c r="T59" s="943"/>
      <c r="U59" s="943"/>
      <c r="V59" s="943"/>
      <c r="W59" s="943"/>
      <c r="X59" s="943"/>
      <c r="Y59" s="943"/>
      <c r="Z59" s="943"/>
      <c r="AA59" s="943"/>
      <c r="AB59" s="943"/>
      <c r="AC59" s="943"/>
      <c r="AD59" s="943"/>
      <c r="AE59" s="943"/>
      <c r="AF59" s="943"/>
      <c r="AG59" s="1057"/>
    </row>
    <row r="60" spans="1:33" x14ac:dyDescent="0.25">
      <c r="A60" s="1056"/>
      <c r="B60" s="943"/>
      <c r="C60" s="943"/>
      <c r="D60" s="943"/>
      <c r="E60" s="943"/>
      <c r="F60" s="943"/>
      <c r="G60" s="943"/>
      <c r="H60" s="943"/>
      <c r="I60" s="943"/>
      <c r="J60" s="943"/>
      <c r="K60" s="943"/>
      <c r="L60" s="943"/>
      <c r="M60" s="943"/>
      <c r="N60" s="943"/>
      <c r="O60" s="943"/>
      <c r="P60" s="943"/>
      <c r="Q60" s="943"/>
      <c r="R60" s="943"/>
      <c r="S60" s="943"/>
      <c r="T60" s="943"/>
      <c r="U60" s="943"/>
      <c r="V60" s="943"/>
      <c r="W60" s="943"/>
      <c r="X60" s="943"/>
      <c r="Y60" s="943"/>
      <c r="Z60" s="943"/>
      <c r="AA60" s="943"/>
      <c r="AB60" s="943"/>
      <c r="AC60" s="943"/>
      <c r="AD60" s="943"/>
      <c r="AE60" s="943"/>
      <c r="AF60" s="943"/>
      <c r="AG60" s="1057"/>
    </row>
    <row r="61" spans="1:33" x14ac:dyDescent="0.25">
      <c r="A61" s="1056"/>
      <c r="B61" s="943"/>
      <c r="C61" s="943"/>
      <c r="D61" s="943"/>
      <c r="E61" s="943"/>
      <c r="F61" s="943"/>
      <c r="G61" s="943"/>
      <c r="H61" s="943"/>
      <c r="I61" s="943"/>
      <c r="J61" s="943"/>
      <c r="K61" s="943"/>
      <c r="L61" s="943"/>
      <c r="M61" s="943"/>
      <c r="N61" s="943"/>
      <c r="O61" s="943"/>
      <c r="P61" s="943"/>
      <c r="Q61" s="943"/>
      <c r="R61" s="943"/>
      <c r="S61" s="943"/>
      <c r="T61" s="943"/>
      <c r="U61" s="943"/>
      <c r="V61" s="943"/>
      <c r="W61" s="943"/>
      <c r="X61" s="943"/>
      <c r="Y61" s="943"/>
      <c r="Z61" s="943"/>
      <c r="AA61" s="943"/>
      <c r="AB61" s="943"/>
      <c r="AC61" s="943"/>
      <c r="AD61" s="943"/>
      <c r="AE61" s="943"/>
      <c r="AF61" s="943"/>
      <c r="AG61" s="1057"/>
    </row>
    <row r="62" spans="1:33" x14ac:dyDescent="0.25">
      <c r="A62" s="1056"/>
      <c r="B62" s="943"/>
      <c r="C62" s="943"/>
      <c r="D62" s="943"/>
      <c r="E62" s="943"/>
      <c r="F62" s="943"/>
      <c r="G62" s="943"/>
      <c r="H62" s="943"/>
      <c r="I62" s="943"/>
      <c r="J62" s="943"/>
      <c r="K62" s="943"/>
      <c r="L62" s="943"/>
      <c r="M62" s="943"/>
      <c r="N62" s="943"/>
      <c r="O62" s="943"/>
      <c r="P62" s="943"/>
      <c r="Q62" s="943"/>
      <c r="R62" s="943"/>
      <c r="S62" s="943"/>
      <c r="T62" s="943"/>
      <c r="U62" s="943"/>
      <c r="V62" s="943"/>
      <c r="W62" s="943"/>
      <c r="X62" s="943"/>
      <c r="Y62" s="943"/>
      <c r="Z62" s="943"/>
      <c r="AA62" s="943"/>
      <c r="AB62" s="943"/>
      <c r="AC62" s="943"/>
      <c r="AD62" s="943"/>
      <c r="AE62" s="943"/>
      <c r="AF62" s="943"/>
      <c r="AG62" s="1057"/>
    </row>
    <row r="63" spans="1:33" x14ac:dyDescent="0.25">
      <c r="A63" s="1056"/>
      <c r="B63" s="943"/>
      <c r="C63" s="943"/>
      <c r="D63" s="943"/>
      <c r="E63" s="943"/>
      <c r="F63" s="943"/>
      <c r="G63" s="943"/>
      <c r="H63" s="943"/>
      <c r="I63" s="943"/>
      <c r="J63" s="943"/>
      <c r="K63" s="943"/>
      <c r="L63" s="943"/>
      <c r="M63" s="943"/>
      <c r="N63" s="943"/>
      <c r="O63" s="943"/>
      <c r="P63" s="943"/>
      <c r="Q63" s="943"/>
      <c r="R63" s="943"/>
      <c r="S63" s="943"/>
      <c r="T63" s="943"/>
      <c r="U63" s="943"/>
      <c r="V63" s="943"/>
      <c r="W63" s="943"/>
      <c r="X63" s="943"/>
      <c r="Y63" s="943"/>
      <c r="Z63" s="943"/>
      <c r="AA63" s="943"/>
      <c r="AB63" s="943"/>
      <c r="AC63" s="943"/>
      <c r="AD63" s="943"/>
      <c r="AE63" s="943"/>
      <c r="AF63" s="943"/>
      <c r="AG63" s="1057"/>
    </row>
    <row r="64" spans="1:33" x14ac:dyDescent="0.25">
      <c r="A64" s="1056"/>
      <c r="B64" s="943"/>
      <c r="C64" s="943"/>
      <c r="D64" s="943"/>
      <c r="E64" s="943"/>
      <c r="F64" s="943"/>
      <c r="G64" s="943"/>
      <c r="H64" s="943"/>
      <c r="I64" s="943"/>
      <c r="J64" s="943"/>
      <c r="K64" s="943"/>
      <c r="L64" s="943"/>
      <c r="M64" s="943"/>
      <c r="N64" s="943"/>
      <c r="O64" s="943"/>
      <c r="P64" s="943"/>
      <c r="Q64" s="943"/>
      <c r="R64" s="943"/>
      <c r="S64" s="943"/>
      <c r="T64" s="943"/>
      <c r="U64" s="943"/>
      <c r="V64" s="943"/>
      <c r="W64" s="943"/>
      <c r="X64" s="943"/>
      <c r="Y64" s="943"/>
      <c r="Z64" s="943"/>
      <c r="AA64" s="943"/>
      <c r="AB64" s="943"/>
      <c r="AC64" s="943"/>
      <c r="AD64" s="943"/>
      <c r="AE64" s="943"/>
      <c r="AF64" s="943"/>
      <c r="AG64" s="1057"/>
    </row>
    <row r="65" spans="1:33" x14ac:dyDescent="0.25">
      <c r="A65" s="1056"/>
      <c r="B65" s="943"/>
      <c r="C65" s="943"/>
      <c r="D65" s="943"/>
      <c r="E65" s="943"/>
      <c r="F65" s="943"/>
      <c r="G65" s="943"/>
      <c r="H65" s="943"/>
      <c r="I65" s="943"/>
      <c r="J65" s="943"/>
      <c r="K65" s="943"/>
      <c r="L65" s="943"/>
      <c r="M65" s="943"/>
      <c r="N65" s="943"/>
      <c r="O65" s="943"/>
      <c r="P65" s="943"/>
      <c r="Q65" s="943"/>
      <c r="R65" s="943"/>
      <c r="S65" s="943"/>
      <c r="T65" s="943"/>
      <c r="U65" s="943"/>
      <c r="V65" s="943"/>
      <c r="W65" s="943"/>
      <c r="X65" s="943"/>
      <c r="Y65" s="943"/>
      <c r="Z65" s="943"/>
      <c r="AA65" s="943"/>
      <c r="AB65" s="943"/>
      <c r="AC65" s="943"/>
      <c r="AD65" s="943"/>
      <c r="AE65" s="943"/>
      <c r="AF65" s="943"/>
      <c r="AG65" s="1057"/>
    </row>
    <row r="66" spans="1:33" x14ac:dyDescent="0.25">
      <c r="A66" s="1056"/>
      <c r="B66" s="943"/>
      <c r="C66" s="943"/>
      <c r="D66" s="943"/>
      <c r="E66" s="943"/>
      <c r="F66" s="943"/>
      <c r="G66" s="943"/>
      <c r="H66" s="943"/>
      <c r="I66" s="943"/>
      <c r="J66" s="943"/>
      <c r="K66" s="943"/>
      <c r="L66" s="943"/>
      <c r="M66" s="943"/>
      <c r="N66" s="943"/>
      <c r="O66" s="943"/>
      <c r="P66" s="943"/>
      <c r="Q66" s="943"/>
      <c r="R66" s="943"/>
      <c r="S66" s="943"/>
      <c r="T66" s="943"/>
      <c r="U66" s="943"/>
      <c r="V66" s="943"/>
      <c r="W66" s="943"/>
      <c r="X66" s="943"/>
      <c r="Y66" s="943"/>
      <c r="Z66" s="943"/>
      <c r="AA66" s="943"/>
      <c r="AB66" s="943"/>
      <c r="AC66" s="943"/>
      <c r="AD66" s="943"/>
      <c r="AE66" s="943"/>
      <c r="AF66" s="943"/>
      <c r="AG66" s="1057"/>
    </row>
    <row r="67" spans="1:33" x14ac:dyDescent="0.25">
      <c r="A67" s="1056"/>
      <c r="B67" s="943"/>
      <c r="C67" s="943"/>
      <c r="D67" s="943"/>
      <c r="E67" s="943"/>
      <c r="F67" s="943"/>
      <c r="G67" s="943"/>
      <c r="H67" s="943"/>
      <c r="I67" s="943"/>
      <c r="J67" s="943"/>
      <c r="K67" s="943"/>
      <c r="L67" s="943"/>
      <c r="M67" s="943"/>
      <c r="N67" s="943"/>
      <c r="O67" s="943"/>
      <c r="P67" s="943"/>
      <c r="Q67" s="943"/>
      <c r="R67" s="943"/>
      <c r="S67" s="943"/>
      <c r="T67" s="943"/>
      <c r="U67" s="943"/>
      <c r="V67" s="943"/>
      <c r="W67" s="943"/>
      <c r="X67" s="943"/>
      <c r="Y67" s="943"/>
      <c r="Z67" s="943"/>
      <c r="AA67" s="943"/>
      <c r="AB67" s="943"/>
      <c r="AC67" s="943"/>
      <c r="AD67" s="943"/>
      <c r="AE67" s="943"/>
      <c r="AF67" s="943"/>
      <c r="AG67" s="1057"/>
    </row>
    <row r="68" spans="1:33" x14ac:dyDescent="0.25">
      <c r="A68" s="1056"/>
      <c r="B68" s="943"/>
      <c r="C68" s="943"/>
      <c r="D68" s="943"/>
      <c r="E68" s="943"/>
      <c r="F68" s="943"/>
      <c r="G68" s="943"/>
      <c r="H68" s="943"/>
      <c r="I68" s="943"/>
      <c r="J68" s="943"/>
      <c r="K68" s="943"/>
      <c r="L68" s="943"/>
      <c r="M68" s="943"/>
      <c r="N68" s="943"/>
      <c r="O68" s="943"/>
      <c r="P68" s="943"/>
      <c r="Q68" s="943"/>
      <c r="R68" s="943"/>
      <c r="S68" s="943"/>
      <c r="T68" s="943"/>
      <c r="U68" s="943"/>
      <c r="V68" s="943"/>
      <c r="W68" s="943"/>
      <c r="X68" s="943"/>
      <c r="Y68" s="943"/>
      <c r="Z68" s="943"/>
      <c r="AA68" s="943"/>
      <c r="AB68" s="943"/>
      <c r="AC68" s="943"/>
      <c r="AD68" s="943"/>
      <c r="AE68" s="943"/>
      <c r="AF68" s="943"/>
      <c r="AG68" s="1057"/>
    </row>
    <row r="69" spans="1:33" x14ac:dyDescent="0.25">
      <c r="A69" s="1056"/>
      <c r="B69" s="943"/>
      <c r="C69" s="943"/>
      <c r="D69" s="943"/>
      <c r="E69" s="943"/>
      <c r="F69" s="943"/>
      <c r="G69" s="943"/>
      <c r="H69" s="943"/>
      <c r="I69" s="943"/>
      <c r="J69" s="943"/>
      <c r="K69" s="943"/>
      <c r="L69" s="943"/>
      <c r="M69" s="943"/>
      <c r="N69" s="943"/>
      <c r="O69" s="943"/>
      <c r="P69" s="943"/>
      <c r="Q69" s="943"/>
      <c r="R69" s="943"/>
      <c r="S69" s="943"/>
      <c r="T69" s="943"/>
      <c r="U69" s="943"/>
      <c r="V69" s="943"/>
      <c r="W69" s="943"/>
      <c r="X69" s="943"/>
      <c r="Y69" s="943"/>
      <c r="Z69" s="943"/>
      <c r="AA69" s="943"/>
      <c r="AB69" s="943"/>
      <c r="AC69" s="943"/>
      <c r="AD69" s="943"/>
      <c r="AE69" s="943"/>
      <c r="AF69" s="943"/>
      <c r="AG69" s="1057"/>
    </row>
    <row r="70" spans="1:33" x14ac:dyDescent="0.25">
      <c r="A70" s="1056"/>
      <c r="B70" s="943"/>
      <c r="C70" s="943"/>
      <c r="D70" s="943"/>
      <c r="E70" s="943"/>
      <c r="F70" s="943"/>
      <c r="G70" s="943"/>
      <c r="H70" s="943"/>
      <c r="I70" s="943"/>
      <c r="J70" s="943"/>
      <c r="K70" s="943"/>
      <c r="L70" s="943"/>
      <c r="M70" s="943"/>
      <c r="N70" s="943"/>
      <c r="O70" s="943"/>
      <c r="P70" s="943"/>
      <c r="Q70" s="943"/>
      <c r="R70" s="943"/>
      <c r="S70" s="943"/>
      <c r="T70" s="943"/>
      <c r="U70" s="943"/>
      <c r="V70" s="943"/>
      <c r="W70" s="943"/>
      <c r="X70" s="943"/>
      <c r="Y70" s="943"/>
      <c r="Z70" s="943"/>
      <c r="AA70" s="943"/>
      <c r="AB70" s="943"/>
      <c r="AC70" s="943"/>
      <c r="AD70" s="943"/>
      <c r="AE70" s="943"/>
      <c r="AF70" s="943"/>
      <c r="AG70" s="1057"/>
    </row>
    <row r="71" spans="1:33" x14ac:dyDescent="0.25">
      <c r="A71" s="1056"/>
      <c r="B71" s="943"/>
      <c r="C71" s="943"/>
      <c r="D71" s="943"/>
      <c r="E71" s="943"/>
      <c r="F71" s="943"/>
      <c r="G71" s="943"/>
      <c r="H71" s="943"/>
      <c r="I71" s="943"/>
      <c r="J71" s="943"/>
      <c r="K71" s="943"/>
      <c r="L71" s="943"/>
      <c r="M71" s="943"/>
      <c r="N71" s="943"/>
      <c r="O71" s="943"/>
      <c r="P71" s="943"/>
      <c r="Q71" s="943"/>
      <c r="R71" s="943"/>
      <c r="S71" s="943"/>
      <c r="T71" s="943"/>
      <c r="U71" s="943"/>
      <c r="V71" s="943"/>
      <c r="W71" s="943"/>
      <c r="X71" s="943"/>
      <c r="Y71" s="943"/>
      <c r="Z71" s="943"/>
      <c r="AA71" s="943"/>
      <c r="AB71" s="943"/>
      <c r="AC71" s="943"/>
      <c r="AD71" s="943"/>
      <c r="AE71" s="943"/>
      <c r="AF71" s="943"/>
      <c r="AG71" s="1057"/>
    </row>
    <row r="72" spans="1:33" x14ac:dyDescent="0.25">
      <c r="A72" s="1056"/>
      <c r="B72" s="943"/>
      <c r="C72" s="943"/>
      <c r="D72" s="943"/>
      <c r="E72" s="943"/>
      <c r="F72" s="943"/>
      <c r="G72" s="943"/>
      <c r="H72" s="943"/>
      <c r="I72" s="943"/>
      <c r="J72" s="943"/>
      <c r="K72" s="943"/>
      <c r="L72" s="943"/>
      <c r="M72" s="943"/>
      <c r="N72" s="943"/>
      <c r="O72" s="943"/>
      <c r="P72" s="943"/>
      <c r="Q72" s="943"/>
      <c r="R72" s="943"/>
      <c r="S72" s="943"/>
      <c r="T72" s="943"/>
      <c r="U72" s="943"/>
      <c r="V72" s="943"/>
      <c r="W72" s="943"/>
      <c r="X72" s="943"/>
      <c r="Y72" s="943"/>
      <c r="Z72" s="943"/>
      <c r="AA72" s="943"/>
      <c r="AB72" s="943"/>
      <c r="AC72" s="943"/>
      <c r="AD72" s="943"/>
      <c r="AE72" s="943"/>
      <c r="AF72" s="943"/>
      <c r="AG72" s="1057"/>
    </row>
    <row r="73" spans="1:33" x14ac:dyDescent="0.25">
      <c r="A73" s="1056"/>
      <c r="B73" s="943"/>
      <c r="C73" s="943"/>
      <c r="D73" s="943"/>
      <c r="E73" s="943"/>
      <c r="F73" s="943"/>
      <c r="G73" s="943"/>
      <c r="H73" s="943"/>
      <c r="I73" s="943"/>
      <c r="J73" s="943"/>
      <c r="K73" s="943"/>
      <c r="L73" s="943"/>
      <c r="M73" s="943"/>
      <c r="N73" s="943"/>
      <c r="O73" s="943"/>
      <c r="P73" s="943"/>
      <c r="Q73" s="943"/>
      <c r="R73" s="943"/>
      <c r="S73" s="943"/>
      <c r="T73" s="943"/>
      <c r="U73" s="943"/>
      <c r="V73" s="943"/>
      <c r="W73" s="943"/>
      <c r="X73" s="943"/>
      <c r="Y73" s="943"/>
      <c r="Z73" s="943"/>
      <c r="AA73" s="943"/>
      <c r="AB73" s="943"/>
      <c r="AC73" s="943"/>
      <c r="AD73" s="943"/>
      <c r="AE73" s="943"/>
      <c r="AF73" s="943"/>
      <c r="AG73" s="1057"/>
    </row>
    <row r="74" spans="1:33" x14ac:dyDescent="0.25">
      <c r="A74" s="1056"/>
      <c r="B74" s="943"/>
      <c r="C74" s="943"/>
      <c r="D74" s="943"/>
      <c r="E74" s="943"/>
      <c r="F74" s="943"/>
      <c r="G74" s="943"/>
      <c r="H74" s="943"/>
      <c r="I74" s="943"/>
      <c r="J74" s="943"/>
      <c r="K74" s="943"/>
      <c r="L74" s="943"/>
      <c r="M74" s="943"/>
      <c r="N74" s="943"/>
      <c r="O74" s="943"/>
      <c r="P74" s="943"/>
      <c r="Q74" s="943"/>
      <c r="R74" s="943"/>
      <c r="S74" s="943"/>
      <c r="T74" s="943"/>
      <c r="U74" s="943"/>
      <c r="V74" s="943"/>
      <c r="W74" s="943"/>
      <c r="X74" s="943"/>
      <c r="Y74" s="943"/>
      <c r="Z74" s="943"/>
      <c r="AA74" s="943"/>
      <c r="AB74" s="943"/>
      <c r="AC74" s="943"/>
      <c r="AD74" s="943"/>
      <c r="AE74" s="943"/>
      <c r="AF74" s="943"/>
      <c r="AG74" s="1057"/>
    </row>
    <row r="75" spans="1:33" x14ac:dyDescent="0.25">
      <c r="A75" s="1056"/>
      <c r="B75" s="943"/>
      <c r="C75" s="943"/>
      <c r="D75" s="943"/>
      <c r="E75" s="943"/>
      <c r="F75" s="943"/>
      <c r="G75" s="943"/>
      <c r="H75" s="943"/>
      <c r="I75" s="943"/>
      <c r="J75" s="943"/>
      <c r="K75" s="943"/>
      <c r="L75" s="943"/>
      <c r="M75" s="943"/>
      <c r="N75" s="943"/>
      <c r="O75" s="943"/>
      <c r="P75" s="943"/>
      <c r="Q75" s="943"/>
      <c r="R75" s="943"/>
      <c r="S75" s="943"/>
      <c r="T75" s="943"/>
      <c r="U75" s="943"/>
      <c r="V75" s="943"/>
      <c r="W75" s="943"/>
      <c r="X75" s="943"/>
      <c r="Y75" s="943"/>
      <c r="Z75" s="943"/>
      <c r="AA75" s="943"/>
      <c r="AB75" s="943"/>
      <c r="AC75" s="943"/>
      <c r="AD75" s="943"/>
      <c r="AE75" s="943"/>
      <c r="AF75" s="943"/>
      <c r="AG75" s="1057"/>
    </row>
    <row r="76" spans="1:33" ht="78.75" customHeight="1" x14ac:dyDescent="0.25">
      <c r="A76" s="1163" t="s">
        <v>1253</v>
      </c>
      <c r="B76" s="1164"/>
      <c r="C76" s="1164"/>
      <c r="D76" s="1164"/>
      <c r="E76" s="1164"/>
      <c r="F76" s="1164"/>
      <c r="G76" s="1164"/>
      <c r="H76" s="1164"/>
      <c r="I76" s="1164"/>
      <c r="J76" s="1164"/>
      <c r="K76" s="1164"/>
      <c r="L76" s="1164"/>
      <c r="M76" s="1164"/>
      <c r="N76" s="1164"/>
      <c r="O76" s="1164"/>
      <c r="P76" s="1164"/>
      <c r="Q76" s="1164"/>
      <c r="R76" s="1164"/>
      <c r="S76" s="1164"/>
      <c r="T76" s="1164"/>
      <c r="U76" s="1164"/>
      <c r="V76" s="1164"/>
      <c r="W76" s="1164"/>
      <c r="X76" s="1164"/>
      <c r="Y76" s="1164"/>
      <c r="Z76" s="1164"/>
      <c r="AA76" s="1164"/>
      <c r="AB76" s="1164"/>
      <c r="AC76" s="1164"/>
      <c r="AD76" s="1164"/>
      <c r="AE76" s="1164"/>
      <c r="AF76" s="1164"/>
      <c r="AG76" s="1165"/>
    </row>
  </sheetData>
  <mergeCells count="4">
    <mergeCell ref="A2:AG2"/>
    <mergeCell ref="A3:AG3"/>
    <mergeCell ref="A5:AG5"/>
    <mergeCell ref="A76:AG76"/>
  </mergeCells>
  <printOptions horizontalCentered="1" verticalCentered="1"/>
  <pageMargins left="0" right="0" top="0" bottom="0" header="0" footer="0"/>
  <pageSetup paperSize="9" scale="47"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2:AP57"/>
  <sheetViews>
    <sheetView showGridLines="0" view="pageBreakPreview" topLeftCell="A7" zoomScale="55" zoomScaleNormal="55" zoomScaleSheetLayoutView="55" workbookViewId="0">
      <selection activeCell="AJ33" sqref="AJ33"/>
    </sheetView>
  </sheetViews>
  <sheetFormatPr defaultRowHeight="15" x14ac:dyDescent="0.25"/>
  <cols>
    <col min="1" max="1" width="9.7109375" style="888" bestFit="1" customWidth="1"/>
    <col min="2" max="2" width="24.5703125" style="888" customWidth="1"/>
    <col min="3" max="5" width="22" style="888" customWidth="1"/>
    <col min="6" max="6" width="2.85546875" style="888" customWidth="1"/>
    <col min="7" max="7" width="19.28515625" style="888" customWidth="1"/>
    <col min="8" max="9" width="9.5703125" style="888" customWidth="1"/>
    <col min="10" max="10" width="13.42578125" style="888" customWidth="1"/>
    <col min="11" max="32" width="9.5703125" style="888" customWidth="1"/>
    <col min="33" max="33" width="3.7109375" style="888" customWidth="1"/>
    <col min="34" max="34" width="0.28515625" style="888" customWidth="1"/>
    <col min="35" max="35" width="22.42578125" style="888" customWidth="1"/>
    <col min="36" max="41" width="19.42578125" style="888" customWidth="1"/>
    <col min="42" max="42" width="3.42578125" style="888" customWidth="1"/>
    <col min="43" max="16384" width="9.140625" style="888"/>
  </cols>
  <sheetData>
    <row r="2" spans="1:33" ht="18.75" x14ac:dyDescent="0.3">
      <c r="A2" s="1159" t="s">
        <v>1282</v>
      </c>
      <c r="B2" s="1159"/>
      <c r="C2" s="1159"/>
      <c r="D2" s="1159"/>
      <c r="E2" s="1159"/>
      <c r="F2" s="1159"/>
      <c r="G2" s="1159"/>
      <c r="H2" s="1159"/>
      <c r="I2" s="1159"/>
      <c r="J2" s="1159"/>
      <c r="K2" s="1159"/>
      <c r="L2" s="1159"/>
      <c r="M2" s="1159"/>
      <c r="N2" s="1159"/>
      <c r="O2" s="1159"/>
      <c r="P2" s="1159"/>
      <c r="Q2" s="1159"/>
      <c r="R2" s="1159"/>
      <c r="S2" s="1159"/>
      <c r="T2" s="1159"/>
      <c r="U2" s="1159"/>
      <c r="V2" s="1159"/>
      <c r="W2" s="1159"/>
      <c r="X2" s="1159"/>
      <c r="Y2" s="1159"/>
      <c r="Z2" s="1159"/>
      <c r="AA2" s="1159"/>
      <c r="AB2" s="1159"/>
      <c r="AC2" s="1159"/>
      <c r="AD2" s="1159"/>
      <c r="AE2" s="1159"/>
      <c r="AF2" s="1159"/>
    </row>
    <row r="3" spans="1:33" ht="18.75" x14ac:dyDescent="0.3">
      <c r="A3" s="1159" t="s">
        <v>1251</v>
      </c>
      <c r="B3" s="1159"/>
      <c r="C3" s="1159"/>
      <c r="D3" s="1159"/>
      <c r="E3" s="1159"/>
      <c r="F3" s="1159"/>
      <c r="G3" s="1159"/>
      <c r="H3" s="1159"/>
      <c r="I3" s="1159"/>
      <c r="J3" s="1159"/>
      <c r="K3" s="1159"/>
      <c r="L3" s="1159"/>
      <c r="M3" s="1159"/>
      <c r="N3" s="1159"/>
      <c r="O3" s="1159"/>
      <c r="P3" s="1159"/>
      <c r="Q3" s="1159"/>
      <c r="R3" s="1159"/>
      <c r="S3" s="1159"/>
      <c r="T3" s="1159"/>
      <c r="U3" s="1159"/>
      <c r="V3" s="1159"/>
      <c r="W3" s="1159"/>
      <c r="X3" s="1159"/>
      <c r="Y3" s="1159"/>
      <c r="Z3" s="1159"/>
      <c r="AA3" s="1159"/>
      <c r="AB3" s="1159"/>
      <c r="AC3" s="1159"/>
      <c r="AD3" s="1159"/>
      <c r="AE3" s="1159"/>
      <c r="AF3" s="1159"/>
    </row>
    <row r="4" spans="1:33" ht="15.75" thickBot="1" x14ac:dyDescent="0.3">
      <c r="A4" s="943"/>
      <c r="B4" s="943"/>
      <c r="C4" s="943"/>
      <c r="D4" s="943"/>
      <c r="E4" s="943"/>
      <c r="F4" s="943"/>
      <c r="G4" s="943"/>
      <c r="H4" s="943"/>
      <c r="I4" s="943"/>
      <c r="J4" s="943"/>
      <c r="K4" s="943"/>
      <c r="L4" s="943"/>
      <c r="M4" s="943"/>
      <c r="N4" s="943"/>
      <c r="O4" s="943"/>
      <c r="P4" s="943"/>
      <c r="Q4" s="943"/>
      <c r="R4" s="943"/>
      <c r="S4" s="943"/>
      <c r="T4" s="943"/>
      <c r="U4" s="943"/>
      <c r="V4" s="943"/>
      <c r="W4" s="943"/>
      <c r="X4" s="943"/>
      <c r="Y4" s="943"/>
      <c r="Z4" s="943"/>
      <c r="AA4" s="943"/>
      <c r="AB4" s="943"/>
      <c r="AC4" s="943"/>
      <c r="AD4" s="943"/>
      <c r="AE4" s="943"/>
      <c r="AF4" s="943"/>
    </row>
    <row r="5" spans="1:33" ht="27.75" thickTop="1" thickBot="1" x14ac:dyDescent="0.3">
      <c r="A5" s="1160" t="s">
        <v>1254</v>
      </c>
      <c r="B5" s="1161"/>
      <c r="C5" s="1161"/>
      <c r="D5" s="1161"/>
      <c r="E5" s="1161"/>
      <c r="F5" s="1161"/>
      <c r="G5" s="1161"/>
      <c r="H5" s="1161"/>
      <c r="I5" s="1161"/>
      <c r="J5" s="1161"/>
      <c r="K5" s="1161"/>
      <c r="L5" s="1161"/>
      <c r="M5" s="1161"/>
      <c r="N5" s="1161"/>
      <c r="O5" s="1161"/>
      <c r="P5" s="1161"/>
      <c r="Q5" s="1161"/>
      <c r="R5" s="1161"/>
      <c r="S5" s="1161"/>
      <c r="T5" s="1161"/>
      <c r="U5" s="1161"/>
      <c r="V5" s="1161"/>
      <c r="W5" s="1161"/>
      <c r="X5" s="1161"/>
      <c r="Y5" s="1161"/>
      <c r="Z5" s="1161"/>
      <c r="AA5" s="1161"/>
      <c r="AB5" s="1161"/>
      <c r="AC5" s="1161"/>
      <c r="AD5" s="1161"/>
      <c r="AE5" s="1161"/>
      <c r="AF5" s="1161"/>
      <c r="AG5" s="1162"/>
    </row>
    <row r="6" spans="1:33" ht="15.75" thickTop="1" x14ac:dyDescent="0.25">
      <c r="A6" s="1056"/>
      <c r="B6" s="943"/>
      <c r="C6" s="943"/>
      <c r="D6" s="943"/>
      <c r="E6" s="943"/>
      <c r="F6" s="943"/>
      <c r="G6" s="943"/>
      <c r="H6" s="943"/>
      <c r="I6" s="943"/>
      <c r="J6" s="943"/>
      <c r="K6" s="943"/>
      <c r="L6" s="943"/>
      <c r="M6" s="943"/>
      <c r="N6" s="943"/>
      <c r="O6" s="943"/>
      <c r="P6" s="943"/>
      <c r="Q6" s="943"/>
      <c r="R6" s="943"/>
      <c r="S6" s="943"/>
      <c r="T6" s="943"/>
      <c r="U6" s="943"/>
      <c r="V6" s="943"/>
      <c r="W6" s="943"/>
      <c r="X6" s="943"/>
      <c r="Y6" s="943"/>
      <c r="Z6" s="943"/>
      <c r="AA6" s="943"/>
      <c r="AB6" s="943"/>
      <c r="AC6" s="943"/>
      <c r="AD6" s="943"/>
      <c r="AE6" s="943"/>
      <c r="AF6" s="943"/>
    </row>
    <row r="7" spans="1:33" x14ac:dyDescent="0.25">
      <c r="A7" s="1056"/>
      <c r="B7" s="943"/>
      <c r="C7" s="943"/>
      <c r="D7" s="943"/>
      <c r="E7" s="943"/>
      <c r="F7" s="943"/>
      <c r="G7" s="943"/>
      <c r="H7" s="943"/>
      <c r="I7" s="943"/>
      <c r="J7" s="943"/>
      <c r="K7" s="943"/>
      <c r="L7" s="943"/>
      <c r="M7" s="943"/>
      <c r="N7" s="943"/>
      <c r="O7" s="943"/>
      <c r="P7" s="943"/>
      <c r="Q7" s="943"/>
      <c r="R7" s="943"/>
      <c r="S7" s="943"/>
      <c r="T7" s="943"/>
      <c r="U7" s="943"/>
      <c r="V7" s="943"/>
      <c r="W7" s="943"/>
      <c r="X7" s="943"/>
      <c r="Y7" s="943"/>
      <c r="Z7" s="943"/>
      <c r="AA7" s="943"/>
      <c r="AB7" s="943"/>
      <c r="AC7" s="943"/>
      <c r="AD7" s="943"/>
      <c r="AE7" s="943"/>
      <c r="AF7" s="943"/>
    </row>
    <row r="8" spans="1:33" x14ac:dyDescent="0.25">
      <c r="A8" s="1056"/>
      <c r="B8" s="943"/>
      <c r="C8" s="943"/>
      <c r="D8" s="943"/>
      <c r="E8" s="943"/>
      <c r="F8" s="943"/>
      <c r="G8" s="943"/>
      <c r="H8" s="943"/>
      <c r="I8" s="943"/>
      <c r="J8" s="943"/>
      <c r="K8" s="943"/>
      <c r="L8" s="943"/>
      <c r="M8" s="943"/>
      <c r="N8" s="943"/>
      <c r="O8" s="943"/>
      <c r="P8" s="943"/>
      <c r="Q8" s="943"/>
      <c r="R8" s="943"/>
      <c r="S8" s="943"/>
      <c r="T8" s="943"/>
      <c r="U8" s="943"/>
      <c r="V8" s="943"/>
      <c r="W8" s="943"/>
      <c r="X8" s="943"/>
      <c r="Y8" s="943"/>
      <c r="Z8" s="943"/>
      <c r="AA8" s="943"/>
      <c r="AB8" s="943"/>
      <c r="AC8" s="943"/>
      <c r="AD8" s="943"/>
      <c r="AE8" s="943"/>
      <c r="AF8" s="943"/>
    </row>
    <row r="9" spans="1:33" x14ac:dyDescent="0.25">
      <c r="A9" s="1056"/>
      <c r="B9" s="943"/>
      <c r="C9" s="943"/>
      <c r="D9" s="943"/>
      <c r="E9" s="943"/>
      <c r="F9" s="943"/>
      <c r="G9" s="943"/>
      <c r="H9" s="943"/>
      <c r="I9" s="943"/>
      <c r="J9" s="943"/>
      <c r="K9" s="943"/>
      <c r="L9" s="943"/>
      <c r="M9" s="943"/>
      <c r="N9" s="943"/>
      <c r="O9" s="943"/>
      <c r="P9" s="943"/>
      <c r="Q9" s="943"/>
      <c r="R9" s="943"/>
      <c r="S9" s="943"/>
      <c r="T9" s="943"/>
      <c r="U9" s="943"/>
      <c r="V9" s="943"/>
      <c r="W9" s="943"/>
      <c r="X9" s="943"/>
      <c r="Y9" s="943"/>
      <c r="Z9" s="943"/>
      <c r="AA9" s="943"/>
      <c r="AB9" s="943"/>
      <c r="AC9" s="943"/>
      <c r="AD9" s="943"/>
      <c r="AE9" s="943"/>
      <c r="AF9" s="943"/>
    </row>
    <row r="10" spans="1:33" x14ac:dyDescent="0.25">
      <c r="A10" s="1056"/>
      <c r="B10" s="943"/>
      <c r="C10" s="943"/>
      <c r="D10" s="943"/>
      <c r="E10" s="943"/>
      <c r="F10" s="943"/>
      <c r="G10" s="943"/>
      <c r="H10" s="943"/>
      <c r="I10" s="943"/>
      <c r="J10" s="943"/>
      <c r="K10" s="943"/>
      <c r="L10" s="943"/>
      <c r="M10" s="943"/>
      <c r="N10" s="943"/>
      <c r="O10" s="943"/>
      <c r="P10" s="943"/>
      <c r="Q10" s="943"/>
      <c r="R10" s="943"/>
      <c r="S10" s="943"/>
      <c r="T10" s="943"/>
      <c r="U10" s="943"/>
      <c r="V10" s="943"/>
      <c r="W10" s="943"/>
      <c r="X10" s="943"/>
      <c r="Y10" s="943"/>
      <c r="Z10" s="943"/>
      <c r="AA10" s="943"/>
      <c r="AB10" s="943"/>
      <c r="AC10" s="943"/>
      <c r="AD10" s="943"/>
      <c r="AE10" s="943"/>
      <c r="AF10" s="943"/>
    </row>
    <row r="11" spans="1:33" x14ac:dyDescent="0.25">
      <c r="A11" s="1056"/>
      <c r="B11" s="943"/>
      <c r="C11" s="943"/>
      <c r="D11" s="943"/>
      <c r="E11" s="943"/>
      <c r="F11" s="943"/>
      <c r="G11" s="943"/>
      <c r="H11" s="943"/>
      <c r="I11" s="943"/>
      <c r="J11" s="943"/>
      <c r="K11" s="943"/>
      <c r="L11" s="943"/>
      <c r="M11" s="943"/>
      <c r="N11" s="943"/>
      <c r="O11" s="943"/>
      <c r="P11" s="943"/>
      <c r="Q11" s="943"/>
      <c r="R11" s="943"/>
      <c r="S11" s="943"/>
      <c r="T11" s="943"/>
      <c r="U11" s="943"/>
      <c r="V11" s="943"/>
      <c r="W11" s="943"/>
      <c r="X11" s="943"/>
      <c r="Y11" s="943"/>
      <c r="Z11" s="943"/>
      <c r="AA11" s="943"/>
      <c r="AB11" s="943"/>
      <c r="AC11" s="943"/>
      <c r="AD11" s="943"/>
      <c r="AE11" s="943"/>
      <c r="AF11" s="943"/>
    </row>
    <row r="12" spans="1:33" x14ac:dyDescent="0.25">
      <c r="A12" s="1056"/>
      <c r="B12" s="943"/>
      <c r="C12" s="943"/>
      <c r="D12" s="943"/>
      <c r="E12" s="943"/>
      <c r="F12" s="943"/>
      <c r="G12" s="943"/>
      <c r="H12" s="943"/>
      <c r="I12" s="943"/>
      <c r="J12" s="943"/>
      <c r="K12" s="943"/>
      <c r="L12" s="943"/>
      <c r="M12" s="943"/>
      <c r="N12" s="943"/>
      <c r="O12" s="943"/>
      <c r="P12" s="943"/>
      <c r="Q12" s="943"/>
      <c r="R12" s="943"/>
      <c r="S12" s="943"/>
      <c r="T12" s="943"/>
      <c r="U12" s="943"/>
      <c r="V12" s="943"/>
      <c r="W12" s="943"/>
      <c r="X12" s="943"/>
      <c r="Y12" s="943"/>
      <c r="Z12" s="943"/>
      <c r="AA12" s="943"/>
      <c r="AB12" s="943"/>
      <c r="AC12" s="943"/>
      <c r="AD12" s="943"/>
      <c r="AE12" s="943"/>
      <c r="AF12" s="943"/>
    </row>
    <row r="13" spans="1:33" x14ac:dyDescent="0.25">
      <c r="A13" s="1056"/>
      <c r="B13" s="943"/>
      <c r="C13" s="943"/>
      <c r="D13" s="943"/>
      <c r="E13" s="943"/>
      <c r="F13" s="943"/>
      <c r="G13" s="943"/>
      <c r="H13" s="943"/>
      <c r="I13" s="943"/>
      <c r="J13" s="943"/>
      <c r="K13" s="943"/>
      <c r="L13" s="943"/>
      <c r="M13" s="943"/>
      <c r="N13" s="943"/>
      <c r="O13" s="943"/>
      <c r="P13" s="943"/>
      <c r="Q13" s="943"/>
      <c r="R13" s="943"/>
      <c r="S13" s="943"/>
      <c r="T13" s="943"/>
      <c r="U13" s="943"/>
      <c r="V13" s="943"/>
      <c r="W13" s="943"/>
      <c r="X13" s="943"/>
      <c r="Y13" s="943"/>
      <c r="Z13" s="943"/>
      <c r="AA13" s="943"/>
      <c r="AB13" s="943"/>
      <c r="AC13" s="943"/>
      <c r="AD13" s="943"/>
      <c r="AE13" s="943"/>
      <c r="AF13" s="943"/>
    </row>
    <row r="14" spans="1:33" x14ac:dyDescent="0.25">
      <c r="A14" s="1056"/>
      <c r="B14" s="943"/>
      <c r="C14" s="943"/>
      <c r="D14" s="943"/>
      <c r="E14" s="943"/>
      <c r="F14" s="943"/>
      <c r="G14" s="943"/>
      <c r="H14" s="943"/>
      <c r="I14" s="943"/>
      <c r="J14" s="943"/>
      <c r="K14" s="943"/>
      <c r="L14" s="943"/>
      <c r="M14" s="943"/>
      <c r="N14" s="943"/>
      <c r="O14" s="943"/>
      <c r="P14" s="943"/>
      <c r="Q14" s="943"/>
      <c r="R14" s="943"/>
      <c r="S14" s="943"/>
      <c r="T14" s="943"/>
      <c r="U14" s="943"/>
      <c r="V14" s="943"/>
      <c r="W14" s="943"/>
      <c r="X14" s="943"/>
      <c r="Y14" s="943"/>
      <c r="Z14" s="943"/>
      <c r="AA14" s="943"/>
      <c r="AB14" s="943"/>
      <c r="AC14" s="943"/>
      <c r="AD14" s="943"/>
      <c r="AE14" s="943"/>
      <c r="AF14" s="943"/>
    </row>
    <row r="15" spans="1:33" x14ac:dyDescent="0.25">
      <c r="A15" s="1056"/>
      <c r="B15" s="943"/>
      <c r="C15" s="943"/>
      <c r="D15" s="943"/>
      <c r="E15" s="943"/>
      <c r="F15" s="943"/>
      <c r="G15" s="943"/>
      <c r="H15" s="943"/>
      <c r="I15" s="943"/>
      <c r="J15" s="943"/>
      <c r="K15" s="943"/>
      <c r="L15" s="943"/>
      <c r="M15" s="943"/>
      <c r="N15" s="943"/>
      <c r="O15" s="943"/>
      <c r="P15" s="943"/>
      <c r="Q15" s="943"/>
      <c r="R15" s="943"/>
      <c r="S15" s="943"/>
      <c r="T15" s="943"/>
      <c r="U15" s="943"/>
      <c r="V15" s="943"/>
      <c r="W15" s="943"/>
      <c r="X15" s="943"/>
      <c r="Y15" s="943"/>
      <c r="Z15" s="943"/>
      <c r="AA15" s="943"/>
      <c r="AB15" s="943"/>
      <c r="AC15" s="943"/>
      <c r="AD15" s="943"/>
      <c r="AE15" s="943"/>
      <c r="AF15" s="943"/>
    </row>
    <row r="16" spans="1:33" x14ac:dyDescent="0.25">
      <c r="A16" s="1056"/>
      <c r="B16" s="943"/>
      <c r="C16" s="943"/>
      <c r="D16" s="943"/>
      <c r="E16" s="943"/>
      <c r="F16" s="943"/>
      <c r="G16" s="943"/>
      <c r="H16" s="943"/>
      <c r="I16" s="943"/>
      <c r="J16" s="943"/>
      <c r="K16" s="943"/>
      <c r="L16" s="943"/>
      <c r="M16" s="943"/>
      <c r="N16" s="943"/>
      <c r="O16" s="943"/>
      <c r="P16" s="943"/>
      <c r="Q16" s="943"/>
      <c r="R16" s="943"/>
      <c r="S16" s="943"/>
      <c r="T16" s="943"/>
      <c r="U16" s="943"/>
      <c r="V16" s="943"/>
      <c r="W16" s="943"/>
      <c r="X16" s="943"/>
      <c r="Y16" s="943"/>
      <c r="Z16" s="943"/>
      <c r="AA16" s="943"/>
      <c r="AB16" s="943"/>
      <c r="AC16" s="943"/>
      <c r="AD16" s="943"/>
      <c r="AE16" s="943"/>
      <c r="AF16" s="943"/>
    </row>
    <row r="17" spans="1:32" x14ac:dyDescent="0.25">
      <c r="A17" s="1056"/>
      <c r="B17" s="943"/>
      <c r="C17" s="943"/>
      <c r="D17" s="943"/>
      <c r="E17" s="943"/>
      <c r="F17" s="943"/>
      <c r="G17" s="943"/>
      <c r="H17" s="943"/>
      <c r="I17" s="943"/>
      <c r="J17" s="943"/>
      <c r="K17" s="943"/>
      <c r="L17" s="943"/>
      <c r="M17" s="943"/>
      <c r="N17" s="943"/>
      <c r="O17" s="943"/>
      <c r="P17" s="943"/>
      <c r="Q17" s="943"/>
      <c r="R17" s="943"/>
      <c r="S17" s="943"/>
      <c r="T17" s="943"/>
      <c r="U17" s="943"/>
      <c r="V17" s="943"/>
      <c r="W17" s="943"/>
      <c r="X17" s="943"/>
      <c r="Y17" s="943"/>
      <c r="Z17" s="943"/>
      <c r="AA17" s="943"/>
      <c r="AB17" s="943"/>
      <c r="AC17" s="943"/>
      <c r="AD17" s="943"/>
      <c r="AE17" s="943"/>
      <c r="AF17" s="943"/>
    </row>
    <row r="18" spans="1:32" x14ac:dyDescent="0.25">
      <c r="A18" s="1056"/>
      <c r="B18" s="943"/>
      <c r="C18" s="943"/>
      <c r="D18" s="943"/>
      <c r="E18" s="943"/>
      <c r="F18" s="943"/>
      <c r="G18" s="943"/>
      <c r="H18" s="943"/>
      <c r="I18" s="943"/>
      <c r="J18" s="943"/>
      <c r="K18" s="943"/>
      <c r="L18" s="943"/>
      <c r="M18" s="943"/>
      <c r="N18" s="943"/>
      <c r="O18" s="943"/>
      <c r="P18" s="943"/>
      <c r="Q18" s="943"/>
      <c r="R18" s="943"/>
      <c r="S18" s="943"/>
      <c r="T18" s="943"/>
      <c r="U18" s="943"/>
      <c r="V18" s="943"/>
      <c r="W18" s="943"/>
      <c r="X18" s="943"/>
      <c r="Y18" s="943"/>
      <c r="Z18" s="943"/>
      <c r="AA18" s="943"/>
      <c r="AB18" s="943"/>
      <c r="AC18" s="943"/>
      <c r="AD18" s="943"/>
      <c r="AE18" s="943"/>
      <c r="AF18" s="943"/>
    </row>
    <row r="19" spans="1:32" x14ac:dyDescent="0.25">
      <c r="A19" s="1056"/>
      <c r="B19" s="943"/>
      <c r="C19" s="943"/>
      <c r="D19" s="943"/>
      <c r="E19" s="943"/>
      <c r="F19" s="943"/>
      <c r="G19" s="943"/>
      <c r="H19" s="943"/>
      <c r="I19" s="943"/>
      <c r="J19" s="943"/>
      <c r="K19" s="943"/>
      <c r="L19" s="943"/>
      <c r="M19" s="943"/>
      <c r="N19" s="943"/>
      <c r="O19" s="943"/>
      <c r="P19" s="943"/>
      <c r="Q19" s="943"/>
      <c r="R19" s="943"/>
      <c r="S19" s="943"/>
      <c r="T19" s="943"/>
      <c r="U19" s="943"/>
      <c r="V19" s="943"/>
      <c r="W19" s="943"/>
      <c r="X19" s="943"/>
      <c r="Y19" s="943"/>
      <c r="Z19" s="943"/>
      <c r="AA19" s="943"/>
      <c r="AB19" s="943"/>
      <c r="AC19" s="943"/>
      <c r="AD19" s="943"/>
      <c r="AE19" s="943"/>
      <c r="AF19" s="943"/>
    </row>
    <row r="20" spans="1:32" x14ac:dyDescent="0.25">
      <c r="A20" s="1056"/>
      <c r="B20" s="943"/>
      <c r="C20" s="943"/>
      <c r="D20" s="943"/>
      <c r="E20" s="943"/>
      <c r="F20" s="943"/>
      <c r="G20" s="943"/>
      <c r="H20" s="943"/>
      <c r="I20" s="943"/>
      <c r="J20" s="943"/>
      <c r="K20" s="943"/>
      <c r="L20" s="943"/>
      <c r="M20" s="943"/>
      <c r="N20" s="943"/>
      <c r="O20" s="943"/>
      <c r="P20" s="943"/>
      <c r="Q20" s="943"/>
      <c r="R20" s="943"/>
      <c r="S20" s="943"/>
      <c r="T20" s="943"/>
      <c r="U20" s="943"/>
      <c r="V20" s="943"/>
      <c r="W20" s="943"/>
      <c r="X20" s="943"/>
      <c r="Y20" s="943"/>
      <c r="Z20" s="943"/>
      <c r="AA20" s="943"/>
      <c r="AB20" s="943"/>
      <c r="AC20" s="943"/>
      <c r="AD20" s="943"/>
      <c r="AE20" s="943"/>
      <c r="AF20" s="943"/>
    </row>
    <row r="21" spans="1:32" x14ac:dyDescent="0.25">
      <c r="A21" s="1056"/>
      <c r="B21" s="943"/>
      <c r="C21" s="943"/>
      <c r="D21" s="943"/>
      <c r="E21" s="943"/>
      <c r="F21" s="943"/>
      <c r="G21" s="943"/>
      <c r="H21" s="943"/>
      <c r="I21" s="943"/>
      <c r="J21" s="943"/>
      <c r="K21" s="943"/>
      <c r="L21" s="943"/>
      <c r="M21" s="943"/>
      <c r="N21" s="943"/>
      <c r="O21" s="943"/>
      <c r="P21" s="943"/>
      <c r="Q21" s="943"/>
      <c r="R21" s="943"/>
      <c r="S21" s="943"/>
      <c r="T21" s="943"/>
      <c r="U21" s="943"/>
      <c r="V21" s="943"/>
      <c r="W21" s="943"/>
      <c r="X21" s="943"/>
      <c r="Y21" s="943"/>
      <c r="Z21" s="943"/>
      <c r="AA21" s="943"/>
      <c r="AB21" s="943"/>
      <c r="AC21" s="943"/>
      <c r="AD21" s="943"/>
      <c r="AE21" s="943"/>
      <c r="AF21" s="943"/>
    </row>
    <row r="22" spans="1:32" x14ac:dyDescent="0.25">
      <c r="A22" s="1056"/>
      <c r="B22" s="943"/>
      <c r="C22" s="943"/>
      <c r="D22" s="943"/>
      <c r="E22" s="943"/>
      <c r="F22" s="943"/>
      <c r="G22" s="943"/>
      <c r="H22" s="943"/>
      <c r="I22" s="943"/>
      <c r="J22" s="943"/>
      <c r="K22" s="943"/>
      <c r="L22" s="943"/>
      <c r="M22" s="943"/>
      <c r="N22" s="943"/>
      <c r="O22" s="943"/>
      <c r="P22" s="943"/>
      <c r="Q22" s="943"/>
      <c r="R22" s="943"/>
      <c r="S22" s="943"/>
      <c r="T22" s="943"/>
      <c r="U22" s="943"/>
      <c r="V22" s="943"/>
      <c r="W22" s="943"/>
      <c r="X22" s="943"/>
      <c r="Y22" s="943"/>
      <c r="Z22" s="943"/>
      <c r="AA22" s="943"/>
      <c r="AB22" s="943"/>
      <c r="AC22" s="943"/>
      <c r="AD22" s="943"/>
      <c r="AE22" s="943"/>
      <c r="AF22" s="943"/>
    </row>
    <row r="23" spans="1:32" x14ac:dyDescent="0.25">
      <c r="A23" s="1056"/>
      <c r="B23" s="943"/>
      <c r="C23" s="943"/>
      <c r="D23" s="943"/>
      <c r="E23" s="943"/>
      <c r="F23" s="943"/>
      <c r="G23" s="943"/>
      <c r="H23" s="943"/>
      <c r="I23" s="943"/>
      <c r="J23" s="943"/>
      <c r="K23" s="943"/>
      <c r="L23" s="943"/>
      <c r="M23" s="943"/>
      <c r="N23" s="943"/>
      <c r="O23" s="943"/>
      <c r="P23" s="943"/>
      <c r="Q23" s="943"/>
      <c r="R23" s="943"/>
      <c r="S23" s="943"/>
      <c r="T23" s="943"/>
      <c r="U23" s="943"/>
      <c r="V23" s="943"/>
      <c r="W23" s="943"/>
      <c r="X23" s="943"/>
      <c r="Y23" s="943"/>
      <c r="Z23" s="943"/>
      <c r="AA23" s="943"/>
      <c r="AB23" s="943"/>
      <c r="AC23" s="943"/>
      <c r="AD23" s="943"/>
      <c r="AE23" s="943"/>
      <c r="AF23" s="943"/>
    </row>
    <row r="24" spans="1:32" x14ac:dyDescent="0.25">
      <c r="A24" s="1056"/>
      <c r="B24" s="943"/>
      <c r="C24" s="943"/>
      <c r="D24" s="943"/>
      <c r="E24" s="943"/>
      <c r="F24" s="943"/>
      <c r="G24" s="943"/>
      <c r="H24" s="943"/>
      <c r="I24" s="943"/>
      <c r="J24" s="943"/>
      <c r="K24" s="943"/>
      <c r="L24" s="943"/>
      <c r="M24" s="943"/>
      <c r="N24" s="943"/>
      <c r="O24" s="943"/>
      <c r="P24" s="943"/>
      <c r="Q24" s="943"/>
      <c r="R24" s="943"/>
      <c r="S24" s="943"/>
      <c r="T24" s="943"/>
      <c r="U24" s="943"/>
      <c r="V24" s="943"/>
      <c r="W24" s="943"/>
      <c r="Y24" s="943"/>
      <c r="Z24" s="943"/>
      <c r="AA24" s="943"/>
      <c r="AB24" s="943"/>
      <c r="AC24" s="943"/>
      <c r="AD24" s="943"/>
      <c r="AF24" s="943"/>
    </row>
    <row r="25" spans="1:32" x14ac:dyDescent="0.25">
      <c r="A25" s="1056"/>
      <c r="B25" s="943"/>
      <c r="C25" s="943"/>
      <c r="D25" s="943"/>
      <c r="E25" s="943"/>
      <c r="F25" s="943"/>
      <c r="G25" s="943"/>
      <c r="H25" s="943"/>
      <c r="I25" s="943"/>
      <c r="J25" s="943"/>
      <c r="K25" s="943"/>
      <c r="L25" s="943"/>
      <c r="M25" s="943"/>
      <c r="N25" s="943"/>
      <c r="O25" s="943"/>
      <c r="P25" s="943"/>
      <c r="Q25" s="943"/>
      <c r="R25" s="943"/>
      <c r="S25" s="943"/>
      <c r="T25" s="943"/>
      <c r="U25" s="943"/>
      <c r="V25" s="943"/>
      <c r="W25" s="943"/>
      <c r="X25" s="943"/>
      <c r="Y25" s="943"/>
      <c r="Z25" s="943"/>
      <c r="AA25" s="943"/>
      <c r="AB25" s="943"/>
      <c r="AC25" s="943"/>
      <c r="AD25" s="943"/>
      <c r="AE25" s="943"/>
      <c r="AF25" s="943"/>
    </row>
    <row r="26" spans="1:32" x14ac:dyDescent="0.25">
      <c r="A26" s="1056"/>
      <c r="B26" s="943"/>
      <c r="C26" s="943"/>
      <c r="D26" s="943"/>
      <c r="E26" s="943"/>
      <c r="F26" s="943"/>
      <c r="G26" s="943"/>
      <c r="H26" s="943"/>
      <c r="I26" s="943"/>
      <c r="J26" s="943"/>
      <c r="K26" s="943"/>
      <c r="L26" s="943"/>
      <c r="M26" s="943"/>
      <c r="N26" s="943"/>
      <c r="O26" s="943"/>
      <c r="P26" s="943"/>
      <c r="Q26" s="943"/>
      <c r="R26" s="943"/>
      <c r="S26" s="943"/>
      <c r="T26" s="943"/>
      <c r="U26" s="943"/>
      <c r="V26" s="943"/>
      <c r="W26" s="943"/>
      <c r="X26" s="943"/>
      <c r="Y26" s="943"/>
      <c r="Z26" s="943"/>
      <c r="AA26" s="943"/>
      <c r="AB26" s="943"/>
      <c r="AC26" s="943"/>
      <c r="AD26" s="943"/>
      <c r="AE26" s="943"/>
      <c r="AF26" s="943"/>
    </row>
    <row r="27" spans="1:32" x14ac:dyDescent="0.25">
      <c r="A27" s="1056"/>
      <c r="B27" s="943"/>
      <c r="C27" s="943"/>
      <c r="D27" s="943"/>
      <c r="E27" s="943"/>
      <c r="F27" s="943"/>
      <c r="G27" s="943"/>
      <c r="H27" s="943"/>
      <c r="I27" s="943"/>
      <c r="J27" s="943"/>
      <c r="K27" s="943"/>
      <c r="L27" s="943"/>
      <c r="M27" s="943"/>
      <c r="N27" s="943"/>
      <c r="O27" s="943"/>
      <c r="P27" s="943"/>
      <c r="Q27" s="943"/>
      <c r="R27" s="943"/>
      <c r="S27" s="943"/>
      <c r="T27" s="943"/>
      <c r="U27" s="943"/>
      <c r="V27" s="943"/>
      <c r="W27" s="943"/>
      <c r="X27" s="943"/>
      <c r="Y27" s="943"/>
      <c r="Z27" s="943"/>
      <c r="AA27" s="943"/>
      <c r="AB27" s="943"/>
      <c r="AC27" s="943"/>
      <c r="AD27" s="943"/>
      <c r="AE27" s="943"/>
      <c r="AF27" s="943"/>
    </row>
    <row r="28" spans="1:32" x14ac:dyDescent="0.25">
      <c r="A28" s="1056"/>
      <c r="B28" s="943"/>
      <c r="C28" s="943"/>
      <c r="D28" s="943"/>
      <c r="E28" s="943"/>
      <c r="F28" s="943"/>
      <c r="G28" s="943"/>
      <c r="H28" s="943"/>
      <c r="I28" s="943"/>
      <c r="J28" s="943"/>
      <c r="K28" s="943"/>
      <c r="L28" s="943"/>
      <c r="M28" s="943"/>
      <c r="N28" s="943"/>
      <c r="O28" s="943"/>
      <c r="P28" s="943"/>
      <c r="Q28" s="943"/>
      <c r="R28" s="943"/>
      <c r="S28" s="943"/>
      <c r="T28" s="943"/>
      <c r="U28" s="943"/>
      <c r="V28" s="943"/>
      <c r="W28" s="943"/>
      <c r="X28" s="943"/>
      <c r="Y28" s="943"/>
      <c r="Z28" s="943"/>
      <c r="AA28" s="943"/>
      <c r="AB28" s="943"/>
      <c r="AC28" s="943"/>
      <c r="AD28" s="943"/>
      <c r="AE28" s="943"/>
      <c r="AF28" s="943"/>
    </row>
    <row r="29" spans="1:32" x14ac:dyDescent="0.25">
      <c r="A29" s="1056"/>
      <c r="B29" s="943"/>
      <c r="C29" s="943"/>
      <c r="D29" s="943"/>
      <c r="E29" s="943"/>
      <c r="F29" s="943"/>
      <c r="G29" s="943"/>
      <c r="H29" s="943"/>
      <c r="I29" s="943"/>
      <c r="J29" s="943"/>
      <c r="K29" s="943"/>
      <c r="L29" s="943"/>
      <c r="M29" s="943"/>
      <c r="N29" s="943"/>
      <c r="O29" s="943"/>
      <c r="P29" s="943"/>
      <c r="Q29" s="943"/>
      <c r="R29" s="943"/>
      <c r="S29" s="943"/>
      <c r="T29" s="943"/>
      <c r="U29" s="943"/>
      <c r="V29" s="943"/>
      <c r="W29" s="943"/>
      <c r="X29" s="943"/>
      <c r="Y29" s="943"/>
      <c r="Z29" s="943"/>
      <c r="AA29" s="943"/>
      <c r="AB29" s="943"/>
      <c r="AC29" s="943"/>
      <c r="AD29" s="943"/>
      <c r="AE29" s="943"/>
      <c r="AF29" s="943"/>
    </row>
    <row r="30" spans="1:32" x14ac:dyDescent="0.25">
      <c r="A30" s="1056"/>
      <c r="B30" s="943"/>
      <c r="C30" s="943"/>
      <c r="D30" s="943"/>
      <c r="E30" s="943"/>
      <c r="F30" s="943"/>
      <c r="G30" s="943"/>
      <c r="H30" s="943"/>
      <c r="I30" s="943"/>
      <c r="J30" s="943"/>
      <c r="K30" s="943"/>
      <c r="L30" s="943"/>
      <c r="M30" s="943"/>
      <c r="N30" s="943"/>
      <c r="O30" s="943"/>
      <c r="P30" s="943"/>
      <c r="Q30" s="943"/>
      <c r="R30" s="943"/>
      <c r="S30" s="943"/>
      <c r="T30" s="943"/>
      <c r="U30" s="943"/>
      <c r="V30" s="943"/>
      <c r="W30" s="943"/>
      <c r="X30" s="943"/>
      <c r="Y30" s="943"/>
      <c r="Z30" s="943"/>
      <c r="AA30" s="943"/>
      <c r="AB30" s="943"/>
      <c r="AC30" s="943"/>
      <c r="AD30" s="943"/>
      <c r="AE30" s="943"/>
      <c r="AF30" s="943"/>
    </row>
    <row r="31" spans="1:32" x14ac:dyDescent="0.25">
      <c r="A31" s="1056"/>
      <c r="B31" s="943"/>
      <c r="C31" s="943"/>
      <c r="D31" s="943"/>
      <c r="E31" s="943"/>
      <c r="F31" s="943"/>
      <c r="G31" s="943"/>
      <c r="H31" s="943"/>
      <c r="I31" s="943"/>
      <c r="J31" s="943"/>
      <c r="K31" s="943"/>
      <c r="L31" s="943"/>
      <c r="M31" s="943"/>
      <c r="N31" s="943"/>
      <c r="O31" s="943"/>
      <c r="P31" s="943"/>
      <c r="Q31" s="943"/>
      <c r="R31" s="943"/>
      <c r="S31" s="943"/>
      <c r="T31" s="943"/>
      <c r="U31" s="943"/>
      <c r="V31" s="943"/>
      <c r="W31" s="943"/>
      <c r="X31" s="943"/>
      <c r="Y31" s="943"/>
      <c r="Z31" s="943"/>
      <c r="AA31" s="943"/>
      <c r="AB31" s="943"/>
      <c r="AC31" s="943"/>
      <c r="AD31" s="943"/>
      <c r="AE31" s="943"/>
      <c r="AF31" s="943"/>
    </row>
    <row r="32" spans="1:32" ht="27.75" customHeight="1" x14ac:dyDescent="0.25">
      <c r="A32" s="1056"/>
      <c r="B32" s="1058" t="s">
        <v>1239</v>
      </c>
      <c r="C32" s="1058" t="s">
        <v>1255</v>
      </c>
      <c r="D32" s="1058" t="s">
        <v>1256</v>
      </c>
      <c r="E32" s="1058" t="s">
        <v>1186</v>
      </c>
      <c r="F32" s="943"/>
      <c r="G32" s="1059" t="s">
        <v>1286</v>
      </c>
      <c r="H32" s="1059" t="s">
        <v>1257</v>
      </c>
      <c r="I32" s="1059" t="s">
        <v>1258</v>
      </c>
      <c r="J32" s="1059" t="s">
        <v>1259</v>
      </c>
      <c r="K32" s="1059" t="s">
        <v>1260</v>
      </c>
      <c r="L32" s="1059" t="s">
        <v>1261</v>
      </c>
      <c r="M32" s="1059" t="s">
        <v>1262</v>
      </c>
      <c r="N32" s="1059" t="s">
        <v>1263</v>
      </c>
      <c r="O32" s="1059" t="s">
        <v>1264</v>
      </c>
      <c r="P32" s="1059" t="s">
        <v>1265</v>
      </c>
      <c r="Q32" s="1059" t="s">
        <v>1266</v>
      </c>
      <c r="R32" s="1059" t="s">
        <v>1267</v>
      </c>
      <c r="S32" s="1059" t="s">
        <v>1268</v>
      </c>
      <c r="T32" s="1059" t="s">
        <v>1269</v>
      </c>
      <c r="U32" s="1059" t="s">
        <v>1270</v>
      </c>
      <c r="V32" s="1059" t="s">
        <v>1271</v>
      </c>
      <c r="W32" s="1059" t="s">
        <v>1272</v>
      </c>
      <c r="X32" s="1059" t="s">
        <v>1273</v>
      </c>
      <c r="Y32" s="1059" t="s">
        <v>1274</v>
      </c>
      <c r="Z32" s="1059" t="s">
        <v>1275</v>
      </c>
      <c r="AA32" s="1059" t="s">
        <v>1276</v>
      </c>
      <c r="AB32" s="1059" t="s">
        <v>1277</v>
      </c>
      <c r="AC32" s="1059" t="s">
        <v>1278</v>
      </c>
      <c r="AD32" s="1059" t="s">
        <v>1279</v>
      </c>
      <c r="AE32" s="1059"/>
      <c r="AF32" s="1059"/>
    </row>
    <row r="33" spans="1:42" ht="20.25" customHeight="1" x14ac:dyDescent="0.25">
      <c r="A33" s="1056"/>
      <c r="B33" s="1060" t="s">
        <v>1241</v>
      </c>
      <c r="C33" s="1061">
        <v>0.6</v>
      </c>
      <c r="D33" s="1061">
        <v>0.6</v>
      </c>
      <c r="E33" s="1062">
        <v>0.6</v>
      </c>
      <c r="F33" s="943"/>
      <c r="G33" s="1166" t="s">
        <v>1241</v>
      </c>
      <c r="H33" s="1168">
        <v>0.6</v>
      </c>
      <c r="I33" s="1168">
        <v>0.6</v>
      </c>
      <c r="J33" s="1168">
        <v>0.6</v>
      </c>
      <c r="K33" s="1168">
        <v>0.6</v>
      </c>
      <c r="L33" s="1168">
        <v>0.6</v>
      </c>
      <c r="M33" s="1168">
        <v>0.6</v>
      </c>
      <c r="N33" s="1168">
        <v>0.6</v>
      </c>
      <c r="O33" s="1168">
        <v>0.6</v>
      </c>
      <c r="P33" s="1168">
        <v>0.6</v>
      </c>
      <c r="Q33" s="1168">
        <v>0.6</v>
      </c>
      <c r="R33" s="1168">
        <v>0.6</v>
      </c>
      <c r="S33" s="1168">
        <v>0.6</v>
      </c>
      <c r="T33" s="1168">
        <v>0.6</v>
      </c>
      <c r="U33" s="1168">
        <v>0.6</v>
      </c>
      <c r="V33" s="1168">
        <v>0.6</v>
      </c>
      <c r="W33" s="1168">
        <v>0.6</v>
      </c>
      <c r="X33" s="1168">
        <v>0.6</v>
      </c>
      <c r="Y33" s="1168">
        <v>0.6</v>
      </c>
      <c r="Z33" s="1168">
        <v>0.6</v>
      </c>
      <c r="AA33" s="1168">
        <v>0.6</v>
      </c>
      <c r="AB33" s="1168">
        <v>0.6</v>
      </c>
      <c r="AC33" s="1168">
        <v>0.6</v>
      </c>
      <c r="AD33" s="1168">
        <v>0.6</v>
      </c>
      <c r="AE33" s="1168"/>
      <c r="AF33" s="1168"/>
    </row>
    <row r="34" spans="1:42" ht="20.25" customHeight="1" x14ac:dyDescent="0.25">
      <c r="A34" s="1056"/>
      <c r="B34" s="1060" t="s">
        <v>1242</v>
      </c>
      <c r="C34" s="1093">
        <f>'SUM_1 (2021-2022)'!D45</f>
        <v>0.86440677966101698</v>
      </c>
      <c r="D34" s="1063">
        <f>'SUM_1 (2021-2022)'!D48</f>
        <v>0.87037037037037035</v>
      </c>
      <c r="E34" s="1063">
        <f>'SUM_1 (2021-2022)'!D49</f>
        <v>0.86725663716814161</v>
      </c>
      <c r="F34" s="943"/>
      <c r="G34" s="1167"/>
      <c r="H34" s="1169"/>
      <c r="I34" s="1169"/>
      <c r="J34" s="1169"/>
      <c r="K34" s="1169"/>
      <c r="L34" s="1169"/>
      <c r="M34" s="1169"/>
      <c r="N34" s="1169"/>
      <c r="O34" s="1169"/>
      <c r="P34" s="1169"/>
      <c r="Q34" s="1169"/>
      <c r="R34" s="1169"/>
      <c r="S34" s="1169"/>
      <c r="T34" s="1169"/>
      <c r="U34" s="1169"/>
      <c r="V34" s="1169"/>
      <c r="W34" s="1169"/>
      <c r="X34" s="1169"/>
      <c r="Y34" s="1169"/>
      <c r="Z34" s="1169"/>
      <c r="AA34" s="1169"/>
      <c r="AB34" s="1169"/>
      <c r="AC34" s="1169"/>
      <c r="AD34" s="1169"/>
      <c r="AE34" s="1169"/>
      <c r="AF34" s="1169"/>
    </row>
    <row r="35" spans="1:42" ht="20.25" customHeight="1" x14ac:dyDescent="0.25">
      <c r="B35" s="1170" t="s">
        <v>1184</v>
      </c>
      <c r="C35" s="1171" t="str">
        <f>IF(C34&gt;=60%,"Achieved","Not Achieved")</f>
        <v>Achieved</v>
      </c>
      <c r="D35" s="1171" t="str">
        <f>IF(D34&gt;=60%,"Achieved","Not Achieved")</f>
        <v>Achieved</v>
      </c>
      <c r="E35" s="1171" t="str">
        <f>IF(E34&gt;=60%,"Achieved","Not Achieved")</f>
        <v>Achieved</v>
      </c>
      <c r="F35" s="943"/>
      <c r="G35" s="1166" t="s">
        <v>1242</v>
      </c>
      <c r="H35" s="1168">
        <f>IF(H$32="","-",VLOOKUP(H$32,'SUM_1 (2021-2022)'!$B:$D,3,0))</f>
        <v>1</v>
      </c>
      <c r="I35" s="1168" t="str">
        <f>IF(I$32="","-",VLOOKUP(I$32,'SUM_1 (2021-2022)'!$B:$D,3,0))</f>
        <v>-</v>
      </c>
      <c r="J35" s="1168">
        <f>IF(J$32="","-",VLOOKUP(J$32,'SUM_1 (2021-2022)'!$B:$D,3,0))</f>
        <v>1</v>
      </c>
      <c r="K35" s="1168" t="str">
        <f>IF(K$32="","-",VLOOKUP(K$32,'SUM_1 (2021-2022)'!$B:$D,3,0))</f>
        <v>-</v>
      </c>
      <c r="L35" s="1168" t="str">
        <f>IF(L$32="","-",VLOOKUP(L$32,'SUM_1 (2021-2022)'!$B:$D,3,0))</f>
        <v>-</v>
      </c>
      <c r="M35" s="1168">
        <f>IF(M$32="","-",VLOOKUP(M$32,'SUM_1 (2021-2022)'!$B:$D,3,0))</f>
        <v>1</v>
      </c>
      <c r="N35" s="1168" t="str">
        <f>IF(N$32="","-",VLOOKUP(N$32,'SUM_1 (2021-2022)'!$B:$D,3,0))</f>
        <v>-</v>
      </c>
      <c r="O35" s="1168">
        <f>IF(O$32="","-",VLOOKUP(O$32,'SUM_1 (2021-2022)'!$B:$D,3,0))</f>
        <v>1</v>
      </c>
      <c r="P35" s="1168">
        <f>IF(P$32="","-",VLOOKUP(P$32,'SUM_1 (2021-2022)'!$B:$D,3,0))</f>
        <v>1</v>
      </c>
      <c r="Q35" s="1168" t="str">
        <f>IF(Q$32="","-",VLOOKUP(Q$32,'SUM_1 (2021-2022)'!$B:$D,3,0))</f>
        <v>-</v>
      </c>
      <c r="R35" s="1168" t="str">
        <f>IF(R$32="","-",VLOOKUP(R$32,'SUM_1 (2021-2022)'!$B:$D,3,0))</f>
        <v>-</v>
      </c>
      <c r="S35" s="1168">
        <f>IF(S$32="","-",VLOOKUP(S$32,'SUM_1 (2021-2022)'!$B:$D,3,0))</f>
        <v>0.8</v>
      </c>
      <c r="T35" s="1168" t="str">
        <f>IF(T$32="","-",VLOOKUP(T$32,'SUM_1 (2021-2022)'!$B:$D,3,0))</f>
        <v>-</v>
      </c>
      <c r="U35" s="1168" t="str">
        <f>IF(U$32="","-",VLOOKUP(U$32,'SUM_1 (2021-2022)'!$B:$D,3,0))</f>
        <v>-</v>
      </c>
      <c r="V35" s="1168" t="str">
        <f>IF(V$32="","-",VLOOKUP(V$32,'SUM_1 (2021-2022)'!$B:$D,3,0))</f>
        <v>-</v>
      </c>
      <c r="W35" s="1168">
        <f>IF(W$32="","-",VLOOKUP(W$32,'SUM_1 (2021-2022)'!$B:$D,3,0))</f>
        <v>0.45454545454545453</v>
      </c>
      <c r="X35" s="1168" t="str">
        <f>IF(X$32="","-",VLOOKUP(X$32,'SUM_1 (2021-2022)'!$B:$D,3,0))</f>
        <v>-</v>
      </c>
      <c r="Y35" s="1168" t="str">
        <f>IF(Y$32="","-",VLOOKUP(Y$32,'SUM_1 (2021-2022)'!$B:$D,3,0))</f>
        <v>-</v>
      </c>
      <c r="Z35" s="1168" t="str">
        <f>IF(Z$32="","-",VLOOKUP(Z$32,'SUM_1 (2021-2022)'!$B:$D,3,0))</f>
        <v>-</v>
      </c>
      <c r="AA35" s="1168" t="str">
        <f>IF(AA$32="","-",VLOOKUP(AA$32,'SUM_1 (2021-2022)'!$B:$D,3,0))</f>
        <v>-</v>
      </c>
      <c r="AB35" s="1168" t="str">
        <f>IF(AB$32="","-",VLOOKUP(AB$32,'SUM_1 (2021-2022)'!$B:$D,3,0))</f>
        <v>-</v>
      </c>
      <c r="AC35" s="1168">
        <f>IF(AC$32="","-",VLOOKUP(AC$32,'SUM_1 (2021-2022)'!$B:$D,3,0))</f>
        <v>1</v>
      </c>
      <c r="AD35" s="1168">
        <f>IF(AD$32="","-",VLOOKUP(AD$32,'SUM_1 (2021-2022)'!$B:$D,3,0))</f>
        <v>1</v>
      </c>
      <c r="AE35" s="1168"/>
      <c r="AF35" s="1168"/>
    </row>
    <row r="36" spans="1:42" s="1064" customFormat="1" ht="20.25" customHeight="1" x14ac:dyDescent="0.25">
      <c r="B36" s="1170"/>
      <c r="C36" s="1172"/>
      <c r="D36" s="1172"/>
      <c r="E36" s="1172"/>
      <c r="F36" s="943"/>
      <c r="G36" s="1167"/>
      <c r="H36" s="1169"/>
      <c r="I36" s="1169"/>
      <c r="J36" s="1169"/>
      <c r="K36" s="1169"/>
      <c r="L36" s="1169"/>
      <c r="M36" s="1169"/>
      <c r="N36" s="1169"/>
      <c r="O36" s="1169"/>
      <c r="P36" s="1169"/>
      <c r="Q36" s="1169"/>
      <c r="R36" s="1169"/>
      <c r="S36" s="1169"/>
      <c r="T36" s="1169"/>
      <c r="U36" s="1169"/>
      <c r="V36" s="1169"/>
      <c r="W36" s="1169"/>
      <c r="X36" s="1169"/>
      <c r="Y36" s="1169"/>
      <c r="Z36" s="1169"/>
      <c r="AA36" s="1169"/>
      <c r="AB36" s="1169"/>
      <c r="AC36" s="1169"/>
      <c r="AD36" s="1169"/>
      <c r="AE36" s="1169"/>
      <c r="AF36" s="1169"/>
      <c r="AG36" s="888"/>
      <c r="AH36" s="888"/>
      <c r="AI36" s="888"/>
      <c r="AJ36" s="888"/>
      <c r="AK36" s="888"/>
      <c r="AL36" s="888"/>
      <c r="AM36" s="888"/>
      <c r="AN36" s="888"/>
      <c r="AO36" s="888"/>
      <c r="AP36" s="888"/>
    </row>
    <row r="37" spans="1:42" s="1065" customFormat="1" ht="24" customHeight="1" x14ac:dyDescent="0.25">
      <c r="D37" s="1066"/>
      <c r="E37" s="1066"/>
      <c r="I37" s="943"/>
      <c r="J37" s="943"/>
      <c r="K37" s="943"/>
      <c r="L37" s="943"/>
      <c r="M37" s="943"/>
      <c r="N37" s="943"/>
      <c r="O37" s="943"/>
      <c r="P37" s="943"/>
      <c r="Q37" s="943"/>
      <c r="R37" s="943"/>
      <c r="S37" s="943"/>
      <c r="T37" s="943"/>
      <c r="U37" s="943"/>
      <c r="V37" s="943"/>
      <c r="W37" s="943"/>
      <c r="X37" s="943"/>
      <c r="Y37" s="943"/>
      <c r="Z37" s="943"/>
      <c r="AA37" s="943"/>
      <c r="AB37" s="943"/>
      <c r="AC37" s="943"/>
      <c r="AD37" s="943"/>
      <c r="AE37" s="943"/>
      <c r="AF37" s="943"/>
      <c r="AG37" s="888"/>
      <c r="AH37" s="888"/>
      <c r="AI37" s="888"/>
      <c r="AJ37" s="888"/>
      <c r="AK37" s="888"/>
      <c r="AL37" s="888"/>
      <c r="AM37" s="888"/>
      <c r="AN37" s="888"/>
      <c r="AO37" s="888"/>
      <c r="AP37" s="888"/>
    </row>
    <row r="38" spans="1:42" s="1065" customFormat="1" ht="27.75" customHeight="1" x14ac:dyDescent="0.25">
      <c r="E38" s="1066"/>
      <c r="L38" s="943"/>
      <c r="M38" s="943"/>
      <c r="N38" s="943"/>
      <c r="O38" s="943"/>
      <c r="P38" s="943"/>
      <c r="Q38" s="943"/>
      <c r="R38" s="943"/>
      <c r="S38" s="943"/>
      <c r="T38" s="943"/>
      <c r="U38" s="943"/>
      <c r="V38" s="943"/>
      <c r="W38" s="943"/>
      <c r="X38" s="943"/>
      <c r="Y38" s="943"/>
      <c r="Z38" s="943"/>
      <c r="AA38" s="943"/>
      <c r="AB38" s="943"/>
      <c r="AC38" s="943"/>
      <c r="AD38" s="943"/>
      <c r="AE38" s="943"/>
      <c r="AF38" s="943"/>
      <c r="AG38" s="888"/>
      <c r="AH38" s="888"/>
      <c r="AI38" s="888"/>
      <c r="AJ38" s="888"/>
      <c r="AK38" s="888"/>
      <c r="AL38" s="888"/>
      <c r="AM38" s="888"/>
      <c r="AN38" s="888"/>
      <c r="AO38" s="888"/>
      <c r="AP38" s="888"/>
    </row>
    <row r="39" spans="1:42" s="1065" customFormat="1" ht="27.75" customHeight="1" x14ac:dyDescent="0.25">
      <c r="E39" s="1066"/>
      <c r="L39" s="943"/>
      <c r="M39" s="943"/>
      <c r="N39" s="943"/>
      <c r="O39" s="943"/>
      <c r="P39" s="943"/>
      <c r="Q39" s="943"/>
      <c r="R39" s="943"/>
      <c r="S39" s="943"/>
      <c r="T39" s="943"/>
      <c r="U39" s="943"/>
      <c r="V39" s="943"/>
      <c r="W39" s="943"/>
      <c r="X39" s="943"/>
      <c r="Y39" s="943"/>
      <c r="Z39" s="943"/>
      <c r="AA39" s="943"/>
      <c r="AB39" s="943"/>
      <c r="AC39" s="943"/>
      <c r="AD39" s="943"/>
      <c r="AE39" s="943"/>
      <c r="AF39" s="943"/>
      <c r="AG39" s="888"/>
      <c r="AH39" s="888"/>
      <c r="AI39" s="888"/>
      <c r="AJ39" s="888"/>
      <c r="AK39" s="888"/>
      <c r="AL39" s="888"/>
      <c r="AM39" s="888"/>
      <c r="AN39" s="888"/>
      <c r="AO39" s="888"/>
    </row>
    <row r="40" spans="1:42" ht="36" customHeight="1" x14ac:dyDescent="0.25">
      <c r="E40" s="943"/>
      <c r="F40" s="943"/>
      <c r="L40" s="943"/>
      <c r="M40" s="943"/>
      <c r="N40" s="943"/>
      <c r="O40" s="943"/>
      <c r="P40" s="943"/>
      <c r="Q40" s="943"/>
      <c r="R40" s="943"/>
      <c r="S40" s="943"/>
      <c r="T40" s="943"/>
      <c r="U40" s="943"/>
      <c r="V40" s="943"/>
      <c r="W40" s="943"/>
      <c r="X40" s="943"/>
      <c r="Y40" s="943"/>
      <c r="Z40" s="943"/>
      <c r="AA40" s="943"/>
      <c r="AB40" s="943"/>
      <c r="AC40" s="943"/>
      <c r="AD40" s="943"/>
      <c r="AE40" s="943"/>
      <c r="AF40" s="943"/>
    </row>
    <row r="41" spans="1:42" ht="21.75" customHeight="1" x14ac:dyDescent="0.25">
      <c r="E41" s="943"/>
      <c r="F41" s="943"/>
      <c r="L41" s="943"/>
      <c r="M41" s="943"/>
      <c r="N41" s="943"/>
      <c r="O41" s="943"/>
      <c r="P41" s="943"/>
      <c r="Q41" s="943"/>
      <c r="R41" s="943"/>
      <c r="S41" s="943"/>
      <c r="T41" s="943"/>
      <c r="U41" s="943"/>
      <c r="V41" s="943"/>
      <c r="W41" s="943"/>
      <c r="X41" s="943"/>
      <c r="Y41" s="943"/>
      <c r="Z41" s="943"/>
      <c r="AA41" s="943"/>
      <c r="AB41" s="943"/>
      <c r="AC41" s="943"/>
      <c r="AD41" s="943"/>
      <c r="AE41" s="943"/>
      <c r="AF41" s="943"/>
    </row>
    <row r="42" spans="1:42" ht="17.25" x14ac:dyDescent="0.25">
      <c r="A42" s="1067"/>
      <c r="E42" s="943"/>
      <c r="F42" s="943"/>
      <c r="L42" s="943"/>
      <c r="M42" s="943"/>
      <c r="N42" s="943"/>
      <c r="O42" s="943"/>
      <c r="P42" s="943"/>
      <c r="Q42" s="943"/>
      <c r="R42" s="943"/>
      <c r="S42" s="943"/>
      <c r="T42" s="943"/>
      <c r="U42" s="943"/>
      <c r="V42" s="943"/>
      <c r="W42" s="943"/>
      <c r="X42" s="943"/>
      <c r="Y42" s="943"/>
      <c r="Z42" s="943"/>
      <c r="AA42" s="943"/>
      <c r="AB42" s="943"/>
      <c r="AC42" s="943"/>
      <c r="AD42" s="943"/>
      <c r="AE42" s="943"/>
      <c r="AF42" s="943"/>
    </row>
    <row r="43" spans="1:42" ht="34.5" customHeight="1" x14ac:dyDescent="0.3">
      <c r="A43" s="1067"/>
      <c r="E43" s="943"/>
      <c r="F43" s="943"/>
      <c r="L43" s="1068"/>
      <c r="M43" s="1068"/>
      <c r="N43" s="943"/>
      <c r="O43" s="943"/>
      <c r="P43" s="943"/>
      <c r="Q43" s="943"/>
      <c r="R43" s="943"/>
      <c r="S43" s="943"/>
      <c r="T43" s="943"/>
      <c r="U43" s="943"/>
      <c r="V43" s="943"/>
      <c r="W43" s="943"/>
      <c r="X43" s="943"/>
      <c r="Y43" s="943"/>
      <c r="Z43" s="943"/>
      <c r="AA43" s="943"/>
      <c r="AB43" s="943"/>
      <c r="AC43" s="943"/>
      <c r="AD43" s="943"/>
      <c r="AE43" s="943"/>
      <c r="AF43" s="943"/>
    </row>
    <row r="44" spans="1:42" ht="17.25" x14ac:dyDescent="0.25">
      <c r="A44" s="1067"/>
      <c r="E44" s="943"/>
      <c r="F44" s="943"/>
      <c r="L44" s="1069"/>
      <c r="M44" s="1069"/>
      <c r="N44" s="943"/>
      <c r="O44" s="943"/>
      <c r="P44" s="943"/>
      <c r="Q44" s="943"/>
      <c r="R44" s="943"/>
      <c r="S44" s="943"/>
      <c r="T44" s="943"/>
      <c r="U44" s="943"/>
      <c r="V44" s="943"/>
      <c r="W44" s="943"/>
      <c r="X44" s="943"/>
      <c r="Y44" s="943"/>
      <c r="Z44" s="943"/>
      <c r="AA44" s="943"/>
      <c r="AB44" s="943"/>
      <c r="AC44" s="943"/>
      <c r="AD44" s="943"/>
      <c r="AE44" s="943"/>
      <c r="AF44" s="943"/>
    </row>
    <row r="45" spans="1:42" ht="17.25" x14ac:dyDescent="0.25">
      <c r="A45" s="1067"/>
      <c r="E45" s="943"/>
      <c r="F45" s="943"/>
      <c r="L45" s="943"/>
      <c r="M45" s="943"/>
      <c r="N45" s="943"/>
      <c r="O45" s="943"/>
      <c r="P45" s="943"/>
      <c r="Q45" s="943"/>
      <c r="R45" s="943"/>
      <c r="S45" s="943"/>
      <c r="T45" s="943"/>
      <c r="U45" s="943"/>
      <c r="V45" s="943"/>
      <c r="W45" s="943"/>
      <c r="X45" s="943"/>
      <c r="Y45" s="943"/>
      <c r="Z45" s="943"/>
      <c r="AA45" s="943"/>
      <c r="AB45" s="943"/>
      <c r="AC45" s="943"/>
      <c r="AD45" s="943"/>
      <c r="AE45" s="943"/>
      <c r="AF45" s="943"/>
    </row>
    <row r="46" spans="1:42" ht="17.25" x14ac:dyDescent="0.25">
      <c r="A46" s="1067"/>
      <c r="E46" s="943"/>
      <c r="F46" s="943"/>
      <c r="L46" s="943"/>
      <c r="M46" s="943"/>
      <c r="N46" s="943"/>
      <c r="O46" s="943"/>
      <c r="P46" s="943"/>
      <c r="Q46" s="943"/>
      <c r="R46" s="943"/>
      <c r="S46" s="943"/>
      <c r="T46" s="943"/>
      <c r="U46" s="943"/>
      <c r="V46" s="943"/>
      <c r="W46" s="943"/>
      <c r="X46" s="943"/>
      <c r="Y46" s="943"/>
      <c r="Z46" s="943"/>
      <c r="AA46" s="943"/>
      <c r="AB46" s="943"/>
      <c r="AC46" s="943"/>
      <c r="AD46" s="943"/>
      <c r="AE46" s="943"/>
      <c r="AF46" s="943"/>
    </row>
    <row r="47" spans="1:42" ht="17.25" x14ac:dyDescent="0.25">
      <c r="A47" s="1067"/>
      <c r="F47" s="943"/>
      <c r="L47" s="943"/>
      <c r="M47" s="943"/>
      <c r="N47" s="943"/>
      <c r="O47" s="943"/>
      <c r="P47" s="943"/>
      <c r="Q47" s="943"/>
      <c r="R47" s="943"/>
      <c r="S47" s="943"/>
      <c r="T47" s="943"/>
      <c r="U47" s="943"/>
      <c r="V47" s="943"/>
      <c r="W47" s="943"/>
      <c r="X47" s="943"/>
      <c r="Y47" s="943"/>
      <c r="Z47" s="943"/>
      <c r="AA47" s="943"/>
      <c r="AB47" s="943"/>
      <c r="AC47" s="943"/>
      <c r="AD47" s="943"/>
      <c r="AE47" s="943"/>
      <c r="AF47" s="943"/>
    </row>
    <row r="48" spans="1:42" ht="17.25" x14ac:dyDescent="0.25">
      <c r="A48" s="1067"/>
      <c r="F48" s="943"/>
      <c r="G48" s="943"/>
      <c r="H48" s="943"/>
      <c r="I48" s="1070"/>
      <c r="J48" s="1070"/>
      <c r="K48" s="1070"/>
      <c r="L48" s="1070"/>
      <c r="M48" s="1070"/>
      <c r="N48" s="1070"/>
      <c r="O48" s="1070"/>
      <c r="P48" s="1070"/>
      <c r="Q48" s="1070"/>
      <c r="R48" s="1070"/>
      <c r="S48" s="1070"/>
      <c r="T48" s="1070"/>
      <c r="U48" s="1070"/>
      <c r="V48" s="1070"/>
      <c r="W48" s="1070"/>
      <c r="X48" s="1070"/>
      <c r="Y48" s="1070"/>
      <c r="Z48" s="1070"/>
      <c r="AA48" s="1070"/>
      <c r="AB48" s="1070"/>
      <c r="AC48" s="1070"/>
      <c r="AD48" s="1070"/>
      <c r="AE48" s="1070"/>
      <c r="AF48" s="1070"/>
    </row>
    <row r="49" spans="1:41" ht="40.5" customHeight="1" x14ac:dyDescent="0.3">
      <c r="A49" s="1067"/>
      <c r="B49" s="1071"/>
      <c r="C49" s="1071"/>
      <c r="D49" s="1071"/>
      <c r="E49" s="1071"/>
      <c r="F49" s="943"/>
      <c r="G49" s="1072"/>
      <c r="H49" s="1072"/>
      <c r="I49" s="1070"/>
      <c r="J49" s="1072" t="s">
        <v>1197</v>
      </c>
      <c r="K49" s="1072" t="s">
        <v>1194</v>
      </c>
      <c r="L49" s="1096" t="s">
        <v>1056</v>
      </c>
      <c r="M49" s="1096"/>
      <c r="N49" s="1096" t="s">
        <v>158</v>
      </c>
      <c r="O49" s="1096"/>
      <c r="P49" s="1096" t="s">
        <v>158</v>
      </c>
      <c r="Q49" s="1096"/>
      <c r="R49" s="1096" t="s">
        <v>1209</v>
      </c>
      <c r="S49" s="1096"/>
      <c r="T49" s="1096" t="s">
        <v>1200</v>
      </c>
      <c r="U49" s="1096"/>
      <c r="V49" s="1096" t="s">
        <v>1127</v>
      </c>
      <c r="W49" s="1096"/>
      <c r="X49" s="1095"/>
      <c r="Y49" s="1073"/>
      <c r="Z49" s="1098"/>
      <c r="AA49" s="1173" t="s">
        <v>1111</v>
      </c>
      <c r="AB49" s="1173"/>
      <c r="AC49" s="1173"/>
      <c r="AD49" s="1173"/>
      <c r="AE49" s="1098"/>
      <c r="AF49" s="1098"/>
    </row>
    <row r="50" spans="1:41" ht="25.5" customHeight="1" x14ac:dyDescent="0.3">
      <c r="A50" s="1074"/>
      <c r="B50" s="1075" t="s">
        <v>1280</v>
      </c>
      <c r="C50" s="1076" t="s">
        <v>287</v>
      </c>
      <c r="D50" s="1076" t="s">
        <v>288</v>
      </c>
      <c r="E50" s="1076" t="s">
        <v>1186</v>
      </c>
      <c r="F50" s="943"/>
      <c r="G50" s="1174"/>
      <c r="H50" s="1174"/>
      <c r="I50" s="1175"/>
      <c r="J50" s="1178" t="s">
        <v>1239</v>
      </c>
      <c r="K50" s="1178"/>
      <c r="L50" s="1178"/>
      <c r="M50" s="1179"/>
      <c r="N50" s="1176" t="s">
        <v>1211</v>
      </c>
      <c r="O50" s="1176"/>
      <c r="P50" s="1177" t="s">
        <v>1212</v>
      </c>
      <c r="Q50" s="1177" t="s">
        <v>1212</v>
      </c>
      <c r="R50" s="1177" t="s">
        <v>1213</v>
      </c>
      <c r="S50" s="1177" t="s">
        <v>1213</v>
      </c>
      <c r="T50" s="1177" t="s">
        <v>1214</v>
      </c>
      <c r="U50" s="1177" t="s">
        <v>1214</v>
      </c>
      <c r="V50" s="1177" t="s">
        <v>1215</v>
      </c>
      <c r="W50" s="1177" t="s">
        <v>1215</v>
      </c>
      <c r="X50" s="1177" t="s">
        <v>1186</v>
      </c>
      <c r="Y50" s="1177"/>
      <c r="Z50" s="1107"/>
      <c r="AA50" s="1108"/>
      <c r="AB50" s="1108"/>
      <c r="AC50" s="1103"/>
      <c r="AD50" s="1103"/>
      <c r="AE50" s="1103"/>
      <c r="AF50" s="1099"/>
    </row>
    <row r="51" spans="1:41" s="841" customFormat="1" ht="22.5" customHeight="1" x14ac:dyDescent="0.25">
      <c r="A51" s="1077">
        <f>C51/E51</f>
        <v>0.45454545454545453</v>
      </c>
      <c r="B51" s="1078" t="s">
        <v>1272</v>
      </c>
      <c r="C51" s="1060">
        <f>VLOOKUP($B51,QM!$A:$C,3,0)</f>
        <v>5</v>
      </c>
      <c r="D51" s="1060">
        <f>VLOOKUP($B51,QM!$A:$D,4,0)</f>
        <v>6</v>
      </c>
      <c r="E51" s="1060">
        <f>SUM(C51:D51)</f>
        <v>11</v>
      </c>
      <c r="F51" s="1079"/>
      <c r="G51" s="1459"/>
      <c r="H51" s="1459"/>
      <c r="I51" s="1460" t="s">
        <v>244</v>
      </c>
      <c r="J51" s="1189" t="s">
        <v>244</v>
      </c>
      <c r="K51" s="1189"/>
      <c r="L51" s="1189"/>
      <c r="M51" s="1190"/>
      <c r="N51" s="1182" t="s">
        <v>1272</v>
      </c>
      <c r="O51" s="1182" t="s">
        <v>1272</v>
      </c>
      <c r="P51" s="1183">
        <f>COUNTIFS('QM DL_10-01'!$C:$C,'Stratification 1'!$I51:I51,'QM DL_10-01'!$X:$X,'Stratification 1'!$J49,'QM DL_10-01'!$Y:$Y,'Stratification 1'!$K49,'QM DL_10-01'!$Z:$Z,'Stratification 1'!P$50)</f>
        <v>8</v>
      </c>
      <c r="Q51" s="1184"/>
      <c r="R51" s="1183">
        <f>COUNTIFS('QM DL_10-01'!$C:$C,'Stratification 1'!$I51:K51,'QM DL_10-01'!$X:$X,'Stratification 1'!$J49,'QM DL_10-01'!$Y:$Y,'Stratification 1'!$K49,'QM DL_10-01'!$Z:$Z,'Stratification 1'!R$50)</f>
        <v>0</v>
      </c>
      <c r="S51" s="1184"/>
      <c r="T51" s="1183">
        <f>COUNTIFS('QM DL_10-01'!$C:$C,'Stratification 1'!$I51:M51,'QM DL_10-01'!$X:$X,'Stratification 1'!$J49,'QM DL_10-01'!$Y:$Y,'Stratification 1'!$K49,'QM DL_10-01'!$Z:$Z,'Stratification 1'!T$50)</f>
        <v>0</v>
      </c>
      <c r="U51" s="1184"/>
      <c r="V51" s="1183">
        <f>COUNTIFS('QM DL_10-01'!$C:$C,'Stratification 1'!$I51:O51,'QM DL_10-01'!$X:$X,'Stratification 1'!$J49,'QM DL_10-01'!$Y:$Y,'Stratification 1'!$K49,'QM DL_10-01'!$Z:$Z,'Stratification 1'!V$50)</f>
        <v>0</v>
      </c>
      <c r="W51" s="1184"/>
      <c r="X51" s="1183">
        <f ca="1">SUM(P51:Y51)</f>
        <v>0</v>
      </c>
      <c r="Y51" s="1184"/>
      <c r="Z51" s="1107"/>
      <c r="AA51" s="1104"/>
      <c r="AB51" s="1108"/>
      <c r="AC51" s="1104"/>
      <c r="AD51" s="1104"/>
      <c r="AE51" s="1104"/>
      <c r="AF51" s="1100"/>
      <c r="AG51" s="888"/>
      <c r="AH51" s="888"/>
      <c r="AI51" s="888"/>
      <c r="AJ51" s="888"/>
      <c r="AK51" s="888"/>
      <c r="AL51" s="888"/>
      <c r="AM51" s="888"/>
      <c r="AN51" s="888"/>
      <c r="AO51" s="888"/>
    </row>
    <row r="52" spans="1:41" ht="22.5" customHeight="1" x14ac:dyDescent="0.25">
      <c r="A52" s="1077">
        <f t="shared" ref="A52:A53" si="0">C52/E52</f>
        <v>0.8</v>
      </c>
      <c r="B52" s="1078" t="s">
        <v>1268</v>
      </c>
      <c r="C52" s="1060">
        <f>VLOOKUP($B52,QM!$A:$C,3,0)</f>
        <v>8</v>
      </c>
      <c r="D52" s="1060">
        <f>VLOOKUP($B52,QM!$A:$D,4,0)</f>
        <v>2</v>
      </c>
      <c r="E52" s="1060">
        <f t="shared" ref="E52:E53" si="1">SUM(C52:D52)</f>
        <v>10</v>
      </c>
      <c r="F52" s="943"/>
      <c r="G52" s="1459"/>
      <c r="H52" s="1459"/>
      <c r="I52" s="1460" t="s">
        <v>221</v>
      </c>
      <c r="J52" s="1189" t="s">
        <v>221</v>
      </c>
      <c r="K52" s="1189"/>
      <c r="L52" s="1189"/>
      <c r="M52" s="1190"/>
      <c r="N52" s="1182" t="s">
        <v>1268</v>
      </c>
      <c r="O52" s="1182" t="s">
        <v>1268</v>
      </c>
      <c r="P52" s="1183">
        <f>COUNTIFS('QM DL_10-01'!$C:$C,'Stratification 1'!$I52:I52,'QM DL_10-01'!$X:$X,'Stratification 1'!$J49,'QM DL_10-01'!$Y:$Y,'Stratification 1'!$K49,'QM DL_10-01'!$Z:$Z,'Stratification 1'!P$50)</f>
        <v>2</v>
      </c>
      <c r="Q52" s="1184"/>
      <c r="R52" s="1183">
        <f>COUNTIFS('QM DL_10-01'!$C:$C,'Stratification 1'!$I52:K52,'QM DL_10-01'!$X:$X,'Stratification 1'!$J49,'QM DL_10-01'!$Y:$Y,'Stratification 1'!$K49,'QM DL_10-01'!$Z:$Z,'Stratification 1'!R$50)</f>
        <v>0</v>
      </c>
      <c r="S52" s="1184"/>
      <c r="T52" s="1183">
        <f>COUNTIFS('QM DL_10-01'!$C:$C,'Stratification 1'!$I52:M52,'QM DL_10-01'!$X:$X,'Stratification 1'!$J49,'QM DL_10-01'!$Y:$Y,'Stratification 1'!$K49,'QM DL_10-01'!$Z:$Z,'Stratification 1'!T$50)</f>
        <v>0</v>
      </c>
      <c r="U52" s="1184"/>
      <c r="V52" s="1183">
        <f>COUNTIFS('QM DL_10-01'!$C:$C,'Stratification 1'!$I52:O52,'QM DL_10-01'!$X:$X,'Stratification 1'!$J49,'QM DL_10-01'!$Y:$Y,'Stratification 1'!$K49,'QM DL_10-01'!$Z:$Z,'Stratification 1'!V$50)</f>
        <v>0</v>
      </c>
      <c r="W52" s="1184"/>
      <c r="X52" s="1183">
        <f t="shared" ref="X52:X53" ca="1" si="2">SUM(P52:Y52)</f>
        <v>0</v>
      </c>
      <c r="Y52" s="1184"/>
      <c r="Z52" s="1107"/>
      <c r="AA52" s="1104"/>
      <c r="AB52" s="1108"/>
      <c r="AC52" s="1104"/>
      <c r="AD52" s="1104"/>
      <c r="AE52" s="1104"/>
      <c r="AF52" s="1100"/>
    </row>
    <row r="53" spans="1:41" ht="22.5" customHeight="1" x14ac:dyDescent="0.25">
      <c r="A53" s="1077" t="s">
        <v>15</v>
      </c>
      <c r="B53" s="1078" t="s">
        <v>15</v>
      </c>
      <c r="C53" s="1060" t="s">
        <v>15</v>
      </c>
      <c r="D53" s="1060" t="s">
        <v>15</v>
      </c>
      <c r="E53" s="1060">
        <f t="shared" si="1"/>
        <v>0</v>
      </c>
      <c r="G53" s="1180"/>
      <c r="H53" s="1180"/>
      <c r="I53" s="1181"/>
      <c r="J53" s="1189" t="s">
        <v>15</v>
      </c>
      <c r="K53" s="1189"/>
      <c r="L53" s="1189"/>
      <c r="M53" s="1190"/>
      <c r="N53" s="1182" t="s">
        <v>15</v>
      </c>
      <c r="O53" s="1182"/>
      <c r="P53" s="1183">
        <f>COUNTIFS('QM DL_10-01'!$C:$C,'Stratification 1'!$J53:M53,'QM DL_10-01'!$X:$X,'Stratification 1'!$J51,'QM DL_10-01'!$Y:$Y,'Stratification 1'!$K51,'QM DL_10-01'!$Z:$Z,'Stratification 1'!P$50)</f>
        <v>0</v>
      </c>
      <c r="Q53" s="1184"/>
      <c r="R53" s="1183">
        <f>COUNTIFS('QM DL_10-01'!$C:$C,'Stratification 1'!$J53:O53,'QM DL_10-01'!$X:$X,'Stratification 1'!$J51,'QM DL_10-01'!$Y:$Y,'Stratification 1'!$K51,'QM DL_10-01'!$Z:$Z,'Stratification 1'!R$50)</f>
        <v>0</v>
      </c>
      <c r="S53" s="1184"/>
      <c r="T53" s="1183">
        <f>COUNTIFS('QM DL_10-01'!$C:$C,'Stratification 1'!$J53:Q53,'QM DL_10-01'!$X:$X,'Stratification 1'!$J51,'QM DL_10-01'!$Y:$Y,'Stratification 1'!$K51,'QM DL_10-01'!$Z:$Z,'Stratification 1'!T$50)</f>
        <v>0</v>
      </c>
      <c r="U53" s="1184"/>
      <c r="V53" s="1183">
        <f>COUNTIFS('QM DL_10-01'!$C:$C,'Stratification 1'!$J53:S53,'QM DL_10-01'!$X:$X,'Stratification 1'!$J51,'QM DL_10-01'!$Y:$Y,'Stratification 1'!$K51,'QM DL_10-01'!$Z:$Z,'Stratification 1'!V$50)</f>
        <v>0</v>
      </c>
      <c r="W53" s="1184"/>
      <c r="X53" s="1183">
        <f t="shared" ca="1" si="2"/>
        <v>0</v>
      </c>
      <c r="Y53" s="1184"/>
      <c r="Z53" s="1107"/>
      <c r="AA53" s="1104"/>
      <c r="AB53" s="1108"/>
      <c r="AC53" s="1104"/>
      <c r="AD53" s="1104"/>
      <c r="AE53" s="1104"/>
      <c r="AF53" s="1100"/>
    </row>
    <row r="54" spans="1:41" ht="22.5" customHeight="1" x14ac:dyDescent="0.25">
      <c r="B54" s="1080" t="s">
        <v>1186</v>
      </c>
      <c r="C54" s="1080">
        <f>SUM(C51:C53)</f>
        <v>13</v>
      </c>
      <c r="D54" s="1080">
        <f>SUM(D51:D53)</f>
        <v>8</v>
      </c>
      <c r="E54" s="1080">
        <f>SUM(E51:E53)</f>
        <v>21</v>
      </c>
      <c r="G54" s="1101"/>
      <c r="H54" s="1101"/>
      <c r="I54" s="1102"/>
      <c r="J54" s="1170" t="s">
        <v>1186</v>
      </c>
      <c r="K54" s="1185"/>
      <c r="L54" s="1185"/>
      <c r="M54" s="1185"/>
      <c r="N54" s="1185"/>
      <c r="O54" s="1186"/>
      <c r="P54" s="1187">
        <f>SUM(P51:Q53)</f>
        <v>10</v>
      </c>
      <c r="Q54" s="1188"/>
      <c r="R54" s="1187">
        <f>SUM(R51:S53)</f>
        <v>0</v>
      </c>
      <c r="S54" s="1188"/>
      <c r="T54" s="1187">
        <f t="shared" ref="T54" si="3">SUM(T51:U53)</f>
        <v>0</v>
      </c>
      <c r="U54" s="1188"/>
      <c r="V54" s="1187">
        <f t="shared" ref="V54" si="4">SUM(V51:W53)</f>
        <v>0</v>
      </c>
      <c r="W54" s="1188"/>
      <c r="X54" s="1187">
        <f ca="1">SUM(P54:Y54)</f>
        <v>0</v>
      </c>
      <c r="Y54" s="1188"/>
      <c r="Z54" s="1105"/>
      <c r="AA54" s="1103"/>
      <c r="AB54" s="1106"/>
      <c r="AC54" s="1103"/>
      <c r="AD54" s="1106"/>
      <c r="AE54" s="1103"/>
      <c r="AF54" s="1097"/>
    </row>
    <row r="57" spans="1:41" ht="17.25" customHeight="1" x14ac:dyDescent="0.25"/>
  </sheetData>
  <mergeCells count="97">
    <mergeCell ref="J52:M52"/>
    <mergeCell ref="J51:M51"/>
    <mergeCell ref="X51:Y51"/>
    <mergeCell ref="X52:Y52"/>
    <mergeCell ref="V51:W51"/>
    <mergeCell ref="V52:W52"/>
    <mergeCell ref="V53:W53"/>
    <mergeCell ref="J54:O54"/>
    <mergeCell ref="T53:U53"/>
    <mergeCell ref="X53:Y53"/>
    <mergeCell ref="T54:U54"/>
    <mergeCell ref="X54:Y54"/>
    <mergeCell ref="P54:Q54"/>
    <mergeCell ref="R54:S54"/>
    <mergeCell ref="V54:W54"/>
    <mergeCell ref="J53:M53"/>
    <mergeCell ref="X50:Y50"/>
    <mergeCell ref="V50:W50"/>
    <mergeCell ref="G53:I53"/>
    <mergeCell ref="N53:O53"/>
    <mergeCell ref="P53:Q53"/>
    <mergeCell ref="R53:S53"/>
    <mergeCell ref="T51:U51"/>
    <mergeCell ref="N52:O52"/>
    <mergeCell ref="P52:Q52"/>
    <mergeCell ref="R52:S52"/>
    <mergeCell ref="T52:U52"/>
    <mergeCell ref="N51:O51"/>
    <mergeCell ref="P51:Q51"/>
    <mergeCell ref="R51:S51"/>
    <mergeCell ref="G50:I50"/>
    <mergeCell ref="N50:O50"/>
    <mergeCell ref="P50:Q50"/>
    <mergeCell ref="R50:S50"/>
    <mergeCell ref="T50:U50"/>
    <mergeCell ref="J50:M50"/>
    <mergeCell ref="AF35:AF36"/>
    <mergeCell ref="AA49:AB49"/>
    <mergeCell ref="X35:X36"/>
    <mergeCell ref="Y35:Y36"/>
    <mergeCell ref="Z35:Z36"/>
    <mergeCell ref="AA35:AA36"/>
    <mergeCell ref="AB35:AB36"/>
    <mergeCell ref="AC35:AC36"/>
    <mergeCell ref="AC49:AD49"/>
    <mergeCell ref="AE33:AE34"/>
    <mergeCell ref="W35:W36"/>
    <mergeCell ref="L35:L36"/>
    <mergeCell ref="M35:M36"/>
    <mergeCell ref="N35:N36"/>
    <mergeCell ref="O35:O36"/>
    <mergeCell ref="P35:P36"/>
    <mergeCell ref="Q35:Q36"/>
    <mergeCell ref="R35:R36"/>
    <mergeCell ref="S35:S36"/>
    <mergeCell ref="T35:T36"/>
    <mergeCell ref="U35:U36"/>
    <mergeCell ref="V35:V36"/>
    <mergeCell ref="AD35:AD36"/>
    <mergeCell ref="AE35:AE36"/>
    <mergeCell ref="X33:X34"/>
    <mergeCell ref="AA33:AA34"/>
    <mergeCell ref="AB33:AB34"/>
    <mergeCell ref="AC33:AC34"/>
    <mergeCell ref="AD33:AD34"/>
    <mergeCell ref="S33:S34"/>
    <mergeCell ref="H35:H36"/>
    <mergeCell ref="I35:I36"/>
    <mergeCell ref="J35:J36"/>
    <mergeCell ref="K35:K36"/>
    <mergeCell ref="Z33:Z34"/>
    <mergeCell ref="U33:U34"/>
    <mergeCell ref="V33:V34"/>
    <mergeCell ref="W33:W34"/>
    <mergeCell ref="R33:R34"/>
    <mergeCell ref="T33:T34"/>
    <mergeCell ref="B35:B36"/>
    <mergeCell ref="C35:C36"/>
    <mergeCell ref="D35:D36"/>
    <mergeCell ref="E35:E36"/>
    <mergeCell ref="G35:G36"/>
    <mergeCell ref="A2:AF2"/>
    <mergeCell ref="A3:AF3"/>
    <mergeCell ref="A5:AG5"/>
    <mergeCell ref="G33:G34"/>
    <mergeCell ref="H33:H34"/>
    <mergeCell ref="I33:I34"/>
    <mergeCell ref="J33:J34"/>
    <mergeCell ref="K33:K34"/>
    <mergeCell ref="L33:L34"/>
    <mergeCell ref="M33:M34"/>
    <mergeCell ref="Y33:Y34"/>
    <mergeCell ref="N33:N34"/>
    <mergeCell ref="AF33:AF34"/>
    <mergeCell ref="O33:O34"/>
    <mergeCell ref="P33:P34"/>
    <mergeCell ref="Q33:Q34"/>
  </mergeCells>
  <conditionalFormatting sqref="C35">
    <cfRule type="expression" dxfId="107" priority="7">
      <formula>C35="Not Achieved"</formula>
    </cfRule>
    <cfRule type="expression" dxfId="106" priority="8">
      <formula>C35="Achieved"</formula>
    </cfRule>
  </conditionalFormatting>
  <conditionalFormatting sqref="D35">
    <cfRule type="expression" dxfId="105" priority="3">
      <formula>D35="Not Achieved"</formula>
    </cfRule>
    <cfRule type="expression" dxfId="104" priority="4">
      <formula>D35="Achieved"</formula>
    </cfRule>
  </conditionalFormatting>
  <conditionalFormatting sqref="E35">
    <cfRule type="expression" dxfId="103" priority="1">
      <formula>E35="Not Achieved"</formula>
    </cfRule>
    <cfRule type="expression" dxfId="102" priority="2">
      <formula>E35="Achieved"</formula>
    </cfRule>
  </conditionalFormatting>
  <pageMargins left="0.7" right="0.7" top="0.75" bottom="0.75" header="0.3" footer="0.3"/>
  <pageSetup scale="2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2:AH61"/>
  <sheetViews>
    <sheetView showGridLines="0" view="pageBreakPreview" zoomScale="55" zoomScaleNormal="55" zoomScaleSheetLayoutView="55" workbookViewId="0">
      <selection activeCell="P30" sqref="P30"/>
    </sheetView>
  </sheetViews>
  <sheetFormatPr defaultRowHeight="15" x14ac:dyDescent="0.25"/>
  <cols>
    <col min="1" max="1" width="4.5703125" style="888" customWidth="1"/>
    <col min="2" max="2" width="22.5703125" style="888" customWidth="1"/>
    <col min="3" max="8" width="16.85546875" style="888" customWidth="1"/>
    <col min="9" max="9" width="5" style="888" customWidth="1"/>
    <col min="10" max="16" width="17.28515625" style="888" customWidth="1"/>
    <col min="17" max="17" width="6.7109375" style="888" customWidth="1"/>
    <col min="18" max="16384" width="9.140625" style="888"/>
  </cols>
  <sheetData>
    <row r="2" spans="1:34" ht="18.75" x14ac:dyDescent="0.3">
      <c r="A2" s="1159" t="s">
        <v>1282</v>
      </c>
      <c r="B2" s="1159"/>
      <c r="C2" s="1159"/>
      <c r="D2" s="1159"/>
      <c r="E2" s="1159"/>
      <c r="F2" s="1159"/>
      <c r="G2" s="1159"/>
      <c r="H2" s="1159"/>
      <c r="I2" s="1159"/>
      <c r="J2" s="1159"/>
      <c r="K2" s="1159"/>
      <c r="L2" s="1159"/>
      <c r="M2" s="1159"/>
      <c r="N2" s="1159"/>
      <c r="O2" s="1159"/>
      <c r="P2" s="1159"/>
      <c r="Q2" s="1159"/>
      <c r="R2" s="1081"/>
      <c r="S2" s="1081"/>
      <c r="T2" s="1081"/>
      <c r="U2" s="1081"/>
      <c r="V2" s="1081"/>
      <c r="W2" s="1081"/>
      <c r="X2" s="1081"/>
      <c r="Y2" s="1081"/>
      <c r="Z2" s="1081"/>
      <c r="AA2" s="1081"/>
      <c r="AB2" s="1081"/>
      <c r="AC2" s="1081"/>
      <c r="AD2" s="1081"/>
      <c r="AE2" s="1081"/>
      <c r="AG2" s="1081"/>
      <c r="AH2" s="1081"/>
    </row>
    <row r="3" spans="1:34" ht="18.75" x14ac:dyDescent="0.3">
      <c r="A3" s="1159" t="s">
        <v>1251</v>
      </c>
      <c r="B3" s="1159"/>
      <c r="C3" s="1159"/>
      <c r="D3" s="1159"/>
      <c r="E3" s="1159"/>
      <c r="F3" s="1159"/>
      <c r="G3" s="1159"/>
      <c r="H3" s="1159"/>
      <c r="I3" s="1159"/>
      <c r="J3" s="1159"/>
      <c r="K3" s="1159"/>
      <c r="L3" s="1159"/>
      <c r="M3" s="1159"/>
      <c r="N3" s="1159"/>
      <c r="O3" s="1159"/>
      <c r="P3" s="1159"/>
      <c r="Q3" s="1159"/>
      <c r="R3" s="1081"/>
      <c r="S3" s="1081"/>
      <c r="T3" s="1081"/>
      <c r="U3" s="1081"/>
      <c r="V3" s="1081"/>
      <c r="W3" s="1081"/>
      <c r="X3" s="1081"/>
      <c r="Y3" s="1081"/>
      <c r="Z3" s="1081"/>
      <c r="AA3" s="1081"/>
      <c r="AB3" s="1081"/>
      <c r="AC3" s="1081"/>
      <c r="AD3" s="1081"/>
      <c r="AE3" s="1081"/>
      <c r="AG3" s="1081"/>
      <c r="AH3" s="1081"/>
    </row>
    <row r="4" spans="1:34" ht="19.5" thickBot="1" x14ac:dyDescent="0.35">
      <c r="A4" s="943"/>
      <c r="B4" s="943"/>
      <c r="C4" s="943"/>
      <c r="D4" s="943"/>
      <c r="E4" s="943"/>
      <c r="F4" s="943"/>
      <c r="G4" s="943"/>
      <c r="H4" s="943"/>
      <c r="I4" s="943"/>
      <c r="J4" s="943"/>
      <c r="K4" s="943"/>
      <c r="L4" s="943"/>
      <c r="M4" s="943"/>
      <c r="N4" s="943"/>
      <c r="O4" s="943"/>
      <c r="P4" s="943"/>
      <c r="Q4" s="1081"/>
      <c r="R4" s="1081"/>
      <c r="S4" s="1081"/>
      <c r="T4" s="1081"/>
      <c r="U4" s="1081"/>
      <c r="V4" s="1081"/>
      <c r="W4" s="1081"/>
      <c r="X4" s="1081"/>
      <c r="Y4" s="1081"/>
      <c r="Z4" s="1081"/>
      <c r="AA4" s="1081"/>
      <c r="AB4" s="1081"/>
      <c r="AC4" s="1081"/>
      <c r="AD4" s="1081"/>
      <c r="AE4" s="1081"/>
      <c r="AG4" s="1081"/>
      <c r="AH4" s="1081"/>
    </row>
    <row r="5" spans="1:34" ht="27.75" thickTop="1" thickBot="1" x14ac:dyDescent="0.35">
      <c r="A5" s="1161" t="s">
        <v>1254</v>
      </c>
      <c r="B5" s="1161"/>
      <c r="C5" s="1161"/>
      <c r="D5" s="1161"/>
      <c r="E5" s="1161"/>
      <c r="F5" s="1161"/>
      <c r="G5" s="1161"/>
      <c r="H5" s="1161"/>
      <c r="I5" s="1161"/>
      <c r="J5" s="1161"/>
      <c r="K5" s="1161"/>
      <c r="L5" s="1161"/>
      <c r="M5" s="1161"/>
      <c r="N5" s="1161"/>
      <c r="O5" s="1161"/>
      <c r="P5" s="1161"/>
      <c r="Q5" s="1161"/>
      <c r="R5" s="1081"/>
      <c r="S5" s="1081"/>
      <c r="T5" s="1081"/>
      <c r="U5" s="1081"/>
      <c r="V5" s="1081"/>
      <c r="W5" s="1081"/>
      <c r="X5" s="1081"/>
      <c r="Y5" s="1081"/>
      <c r="Z5" s="1081"/>
      <c r="AA5" s="1081"/>
      <c r="AB5" s="1081"/>
      <c r="AC5" s="1081"/>
      <c r="AD5" s="1081"/>
      <c r="AE5" s="1081"/>
      <c r="AG5" s="1081"/>
      <c r="AH5" s="1081"/>
    </row>
    <row r="6" spans="1:34" ht="19.5" customHeight="1" thickTop="1" x14ac:dyDescent="0.3">
      <c r="Q6" s="1081"/>
      <c r="R6" s="1081"/>
      <c r="S6" s="1081"/>
      <c r="T6" s="1081"/>
      <c r="U6" s="1081"/>
      <c r="V6" s="1081"/>
      <c r="W6" s="1081"/>
      <c r="X6" s="1081"/>
      <c r="Y6" s="1081"/>
      <c r="Z6" s="1081"/>
      <c r="AA6" s="1081"/>
      <c r="AB6" s="1081"/>
      <c r="AC6" s="1081"/>
      <c r="AD6" s="1081"/>
      <c r="AE6" s="1081"/>
      <c r="AG6" s="1081"/>
      <c r="AH6" s="1081"/>
    </row>
    <row r="7" spans="1:34" ht="18.75" x14ac:dyDescent="0.3">
      <c r="Q7" s="1081"/>
      <c r="R7" s="1081"/>
      <c r="S7" s="1081"/>
      <c r="T7" s="1081"/>
      <c r="U7" s="1081"/>
      <c r="V7" s="1081"/>
      <c r="W7" s="1081"/>
      <c r="X7" s="1081"/>
      <c r="Y7" s="1081"/>
      <c r="Z7" s="1081"/>
      <c r="AA7" s="1081"/>
      <c r="AB7" s="1081"/>
      <c r="AC7" s="1081"/>
      <c r="AD7" s="1081"/>
      <c r="AE7" s="1081"/>
      <c r="AG7" s="1081"/>
      <c r="AH7" s="1081"/>
    </row>
    <row r="8" spans="1:34" ht="18.75" x14ac:dyDescent="0.3">
      <c r="Q8" s="1081"/>
      <c r="R8" s="1081"/>
      <c r="S8" s="1081"/>
      <c r="T8" s="1081"/>
      <c r="U8" s="1081"/>
      <c r="V8" s="1081"/>
      <c r="W8" s="1081"/>
      <c r="X8" s="1081"/>
      <c r="Y8" s="1081"/>
      <c r="Z8" s="1081"/>
      <c r="AA8" s="1081"/>
      <c r="AB8" s="1081"/>
      <c r="AC8" s="1081"/>
      <c r="AD8" s="1081"/>
      <c r="AE8" s="1081"/>
      <c r="AG8" s="1081"/>
      <c r="AH8" s="1081"/>
    </row>
    <row r="9" spans="1:34" ht="18.75" x14ac:dyDescent="0.3">
      <c r="Q9" s="1081"/>
      <c r="R9" s="1081"/>
      <c r="S9" s="1081"/>
      <c r="T9" s="1081"/>
      <c r="U9" s="1081"/>
      <c r="V9" s="1081"/>
      <c r="W9" s="1081"/>
      <c r="X9" s="1081"/>
      <c r="Y9" s="1081"/>
      <c r="Z9" s="1081"/>
      <c r="AA9" s="1081"/>
      <c r="AB9" s="1081"/>
      <c r="AC9" s="1081"/>
      <c r="AD9" s="1081"/>
      <c r="AE9" s="1081"/>
      <c r="AG9" s="1081"/>
      <c r="AH9" s="1081"/>
    </row>
    <row r="10" spans="1:34" ht="18.75" x14ac:dyDescent="0.3">
      <c r="Q10" s="1081"/>
      <c r="R10" s="1081"/>
      <c r="S10" s="1081"/>
      <c r="T10" s="1081"/>
      <c r="U10" s="1081"/>
      <c r="V10" s="1081"/>
      <c r="W10" s="1081"/>
      <c r="X10" s="1081"/>
      <c r="Y10" s="1081"/>
      <c r="Z10" s="1081"/>
      <c r="AA10" s="1081"/>
      <c r="AB10" s="1081"/>
      <c r="AC10" s="1081"/>
      <c r="AD10" s="1081"/>
      <c r="AE10" s="1081"/>
      <c r="AG10" s="1081"/>
      <c r="AH10" s="1081"/>
    </row>
    <row r="11" spans="1:34" ht="18.75" x14ac:dyDescent="0.3">
      <c r="Q11" s="1081"/>
      <c r="R11" s="1081"/>
      <c r="S11" s="1081"/>
      <c r="T11" s="1081"/>
      <c r="U11" s="1081"/>
      <c r="V11" s="1081"/>
      <c r="W11" s="1081"/>
      <c r="X11" s="1081"/>
      <c r="Y11" s="1081"/>
      <c r="Z11" s="1081"/>
      <c r="AA11" s="1081"/>
      <c r="AB11" s="1081"/>
      <c r="AC11" s="1081"/>
      <c r="AD11" s="1081"/>
      <c r="AE11" s="1081"/>
      <c r="AG11" s="1081"/>
      <c r="AH11" s="1081"/>
    </row>
    <row r="12" spans="1:34" ht="18.75" x14ac:dyDescent="0.3">
      <c r="Q12" s="1082"/>
      <c r="R12" s="1081"/>
      <c r="S12" s="1081"/>
      <c r="T12" s="1081"/>
      <c r="U12" s="1081"/>
      <c r="V12" s="1081"/>
      <c r="W12" s="1081"/>
      <c r="X12" s="1081"/>
      <c r="Y12" s="1081"/>
      <c r="Z12" s="1081"/>
      <c r="AA12" s="1081"/>
      <c r="AB12" s="1081"/>
      <c r="AC12" s="1081"/>
      <c r="AD12" s="1081"/>
      <c r="AE12" s="1081"/>
      <c r="AG12" s="1081"/>
      <c r="AH12" s="1081"/>
    </row>
    <row r="13" spans="1:34" ht="18.75" x14ac:dyDescent="0.3">
      <c r="Q13" s="1081"/>
      <c r="R13" s="1081"/>
      <c r="S13" s="1081"/>
      <c r="T13" s="1081"/>
      <c r="U13" s="1081"/>
      <c r="V13" s="1081"/>
      <c r="W13" s="1081"/>
      <c r="X13" s="1081"/>
      <c r="Y13" s="1081"/>
      <c r="Z13" s="1081"/>
      <c r="AA13" s="1081"/>
      <c r="AB13" s="1081"/>
      <c r="AC13" s="1081"/>
      <c r="AD13" s="1081"/>
      <c r="AE13" s="1081"/>
      <c r="AG13" s="1081"/>
      <c r="AH13" s="1081"/>
    </row>
    <row r="14" spans="1:34" ht="18.75" x14ac:dyDescent="0.3">
      <c r="Q14" s="1081"/>
      <c r="R14" s="1081"/>
      <c r="S14" s="1081"/>
      <c r="T14" s="1081"/>
      <c r="U14" s="1081"/>
      <c r="V14" s="1081"/>
      <c r="W14" s="1081"/>
      <c r="X14" s="1081"/>
      <c r="Y14" s="1081"/>
      <c r="Z14" s="1081"/>
      <c r="AA14" s="1081"/>
      <c r="AB14" s="1081"/>
      <c r="AC14" s="1081"/>
      <c r="AD14" s="1081"/>
      <c r="AE14" s="1081"/>
      <c r="AG14" s="1081"/>
      <c r="AH14" s="1081"/>
    </row>
    <row r="15" spans="1:34" ht="18.75" x14ac:dyDescent="0.3">
      <c r="Q15" s="1081"/>
      <c r="R15" s="1081"/>
      <c r="S15" s="1081"/>
      <c r="T15" s="1081"/>
      <c r="U15" s="1081"/>
      <c r="V15" s="1081"/>
      <c r="W15" s="1081"/>
      <c r="X15" s="1081"/>
      <c r="Y15" s="1081"/>
      <c r="Z15" s="1081"/>
      <c r="AA15" s="1081"/>
      <c r="AB15" s="1081"/>
      <c r="AC15" s="1081"/>
      <c r="AD15" s="1081"/>
      <c r="AE15" s="1081"/>
      <c r="AG15" s="1081"/>
      <c r="AH15" s="1081"/>
    </row>
    <row r="16" spans="1:34" ht="18.75" x14ac:dyDescent="0.3">
      <c r="Q16" s="1081"/>
      <c r="R16" s="1081"/>
      <c r="S16" s="1081"/>
      <c r="T16" s="1081"/>
      <c r="U16" s="1081"/>
      <c r="V16" s="1081"/>
      <c r="W16" s="1081"/>
      <c r="X16" s="1081"/>
      <c r="Y16" s="1081"/>
      <c r="Z16" s="1081"/>
      <c r="AA16" s="1081"/>
      <c r="AB16" s="1081"/>
      <c r="AC16" s="1081"/>
      <c r="AD16" s="1081"/>
      <c r="AE16" s="1081"/>
      <c r="AG16" s="1081"/>
      <c r="AH16" s="1081"/>
    </row>
    <row r="17" spans="1:34" ht="18.75" x14ac:dyDescent="0.3">
      <c r="Q17" s="1081"/>
      <c r="R17" s="1081"/>
      <c r="S17" s="1081"/>
      <c r="T17" s="1081"/>
      <c r="U17" s="1081"/>
      <c r="V17" s="1081"/>
      <c r="W17" s="1081"/>
      <c r="X17" s="1081"/>
      <c r="Y17" s="1081"/>
      <c r="Z17" s="1081"/>
      <c r="AA17" s="1081"/>
      <c r="AB17" s="1081"/>
      <c r="AC17" s="1081"/>
      <c r="AD17" s="1081"/>
      <c r="AE17" s="1081"/>
      <c r="AG17" s="1081"/>
      <c r="AH17" s="1081"/>
    </row>
    <row r="18" spans="1:34" ht="18.75" x14ac:dyDescent="0.3">
      <c r="Q18" s="1081"/>
      <c r="R18" s="1081"/>
      <c r="S18" s="1081"/>
      <c r="T18" s="1081"/>
      <c r="U18" s="1081"/>
      <c r="V18" s="1081"/>
      <c r="W18" s="1081"/>
      <c r="X18" s="1081"/>
      <c r="Y18" s="1081"/>
      <c r="Z18" s="1081"/>
      <c r="AA18" s="1081"/>
      <c r="AB18" s="1081"/>
      <c r="AC18" s="1081"/>
      <c r="AD18" s="1081"/>
      <c r="AE18" s="1081"/>
      <c r="AG18" s="1081"/>
      <c r="AH18" s="1081"/>
    </row>
    <row r="19" spans="1:34" ht="18.75" x14ac:dyDescent="0.3">
      <c r="Q19" s="1081"/>
      <c r="R19" s="1081"/>
      <c r="S19" s="1081"/>
      <c r="T19" s="1081"/>
      <c r="U19" s="1081"/>
      <c r="V19" s="1081"/>
      <c r="W19" s="1081"/>
      <c r="X19" s="1081"/>
      <c r="Y19" s="1081"/>
      <c r="Z19" s="1081"/>
      <c r="AA19" s="1081"/>
      <c r="AB19" s="1081"/>
      <c r="AC19" s="1081"/>
      <c r="AD19" s="1081"/>
      <c r="AE19" s="1081"/>
      <c r="AG19" s="1081"/>
      <c r="AH19" s="1081"/>
    </row>
    <row r="20" spans="1:34" ht="18.75" x14ac:dyDescent="0.3">
      <c r="Q20" s="1081"/>
      <c r="R20" s="1081"/>
      <c r="S20" s="1081"/>
      <c r="T20" s="1081"/>
      <c r="U20" s="1081"/>
      <c r="V20" s="1081"/>
      <c r="W20" s="1081"/>
      <c r="X20" s="1081"/>
      <c r="Y20" s="1081"/>
      <c r="Z20" s="1081"/>
      <c r="AA20" s="1081"/>
      <c r="AB20" s="1081"/>
      <c r="AC20" s="1081"/>
      <c r="AD20" s="1081"/>
      <c r="AE20" s="1081"/>
      <c r="AG20" s="1081"/>
      <c r="AH20" s="1081"/>
    </row>
    <row r="21" spans="1:34" ht="18.75" x14ac:dyDescent="0.3">
      <c r="Q21" s="1081"/>
      <c r="R21" s="1081"/>
      <c r="S21" s="1081"/>
      <c r="T21" s="1081"/>
      <c r="U21" s="1081"/>
      <c r="V21" s="1081"/>
      <c r="W21" s="1081"/>
      <c r="X21" s="1081"/>
      <c r="Y21" s="1081"/>
      <c r="Z21" s="1081"/>
      <c r="AA21" s="1081"/>
      <c r="AB21" s="1081"/>
      <c r="AC21" s="1081"/>
      <c r="AD21" s="1081"/>
      <c r="AE21" s="1081"/>
      <c r="AG21" s="1081"/>
      <c r="AH21" s="1081"/>
    </row>
    <row r="22" spans="1:34" ht="18.75" x14ac:dyDescent="0.3">
      <c r="Q22" s="1081"/>
      <c r="R22" s="1081"/>
      <c r="S22" s="1081"/>
      <c r="T22" s="1081"/>
      <c r="U22" s="1081"/>
      <c r="V22" s="1081"/>
      <c r="W22" s="1081"/>
      <c r="X22" s="1081"/>
      <c r="Y22" s="1081"/>
      <c r="Z22" s="1081"/>
      <c r="AA22" s="1081"/>
      <c r="AB22" s="1081"/>
      <c r="AC22" s="1081"/>
      <c r="AD22" s="1081"/>
      <c r="AE22" s="1081"/>
      <c r="AG22" s="1081"/>
      <c r="AH22" s="1081"/>
    </row>
    <row r="23" spans="1:34" ht="18.75" x14ac:dyDescent="0.3">
      <c r="Q23" s="1081"/>
      <c r="R23" s="1081"/>
      <c r="S23" s="1081"/>
      <c r="T23" s="1081"/>
      <c r="U23" s="1081"/>
      <c r="V23" s="1081"/>
      <c r="W23" s="1081"/>
      <c r="X23" s="1081"/>
      <c r="Y23" s="1081"/>
      <c r="Z23" s="1081"/>
      <c r="AA23" s="1081"/>
      <c r="AB23" s="1081"/>
      <c r="AC23" s="1081"/>
      <c r="AD23" s="1081"/>
      <c r="AE23" s="1081"/>
      <c r="AG23" s="1081"/>
      <c r="AH23" s="1081"/>
    </row>
    <row r="24" spans="1:34" ht="18.75" x14ac:dyDescent="0.3">
      <c r="Q24" s="1081"/>
      <c r="R24" s="1081"/>
      <c r="S24" s="1081"/>
      <c r="T24" s="1081"/>
      <c r="U24" s="1081"/>
      <c r="V24" s="1081"/>
      <c r="W24" s="1081"/>
      <c r="X24" s="1081"/>
      <c r="Y24" s="1081"/>
      <c r="Z24" s="1081"/>
      <c r="AA24" s="1081"/>
      <c r="AB24" s="1081"/>
      <c r="AC24" s="1081"/>
      <c r="AD24" s="1081"/>
      <c r="AE24" s="1081"/>
      <c r="AG24" s="1081"/>
      <c r="AH24" s="1081"/>
    </row>
    <row r="25" spans="1:34" ht="18.75" x14ac:dyDescent="0.3">
      <c r="Q25" s="1081"/>
      <c r="R25" s="1081"/>
      <c r="S25" s="1081"/>
      <c r="T25" s="1081"/>
      <c r="U25" s="1081"/>
      <c r="V25" s="1081"/>
      <c r="W25" s="1081"/>
      <c r="X25" s="1081"/>
      <c r="Y25" s="1081"/>
      <c r="Z25" s="1081"/>
      <c r="AA25" s="1081"/>
      <c r="AB25" s="1081"/>
      <c r="AC25" s="1081"/>
      <c r="AD25" s="1081"/>
      <c r="AE25" s="1081"/>
      <c r="AG25" s="1081"/>
      <c r="AH25" s="1081"/>
    </row>
    <row r="26" spans="1:34" ht="18.75" x14ac:dyDescent="0.3">
      <c r="Q26" s="1081"/>
      <c r="R26" s="1081"/>
      <c r="S26" s="1081"/>
      <c r="T26" s="1081"/>
      <c r="U26" s="1081"/>
      <c r="V26" s="1081"/>
      <c r="W26" s="1081"/>
      <c r="X26" s="1081"/>
      <c r="Y26" s="1081"/>
      <c r="Z26" s="1081"/>
      <c r="AA26" s="1081"/>
      <c r="AB26" s="1081"/>
      <c r="AC26" s="1081"/>
      <c r="AD26" s="1081"/>
      <c r="AE26" s="1081"/>
      <c r="AG26" s="1081"/>
      <c r="AH26" s="1081"/>
    </row>
    <row r="28" spans="1:34" ht="27.75" customHeight="1" x14ac:dyDescent="0.25">
      <c r="B28" s="1083" t="s">
        <v>201</v>
      </c>
      <c r="C28" s="1084">
        <v>44287</v>
      </c>
      <c r="D28" s="1084">
        <v>44317</v>
      </c>
      <c r="E28" s="1084">
        <v>44348</v>
      </c>
      <c r="F28" s="1084">
        <v>44378</v>
      </c>
      <c r="G28" s="1084">
        <v>44409</v>
      </c>
      <c r="H28" s="1084">
        <v>44440</v>
      </c>
      <c r="J28" s="1083" t="s">
        <v>232</v>
      </c>
      <c r="K28" s="1084">
        <v>44287</v>
      </c>
      <c r="L28" s="1084">
        <v>44317</v>
      </c>
      <c r="M28" s="1084">
        <v>44348</v>
      </c>
      <c r="N28" s="1084">
        <v>44378</v>
      </c>
      <c r="O28" s="1084">
        <v>44409</v>
      </c>
      <c r="P28" s="1084">
        <v>44440</v>
      </c>
    </row>
    <row r="29" spans="1:34" ht="20.25" customHeight="1" x14ac:dyDescent="0.25">
      <c r="B29" s="1085" t="s">
        <v>1241</v>
      </c>
      <c r="C29" s="1086">
        <v>0.6</v>
      </c>
      <c r="D29" s="1086">
        <v>0.6</v>
      </c>
      <c r="E29" s="1086">
        <v>0.6</v>
      </c>
      <c r="F29" s="1086">
        <v>0.6</v>
      </c>
      <c r="G29" s="1086">
        <v>0.6</v>
      </c>
      <c r="H29" s="1086">
        <v>0.6</v>
      </c>
      <c r="J29" s="1085" t="s">
        <v>1241</v>
      </c>
      <c r="K29" s="1086">
        <v>0.6</v>
      </c>
      <c r="L29" s="1086">
        <v>0.6</v>
      </c>
      <c r="M29" s="1086">
        <v>0.6</v>
      </c>
      <c r="N29" s="1086">
        <v>0.6</v>
      </c>
      <c r="O29" s="1086">
        <v>0.6</v>
      </c>
      <c r="P29" s="1086">
        <v>0.6</v>
      </c>
    </row>
    <row r="30" spans="1:34" ht="20.25" customHeight="1" x14ac:dyDescent="0.25">
      <c r="B30" s="1085" t="s">
        <v>1242</v>
      </c>
      <c r="C30" s="1087">
        <f>QM!U9</f>
        <v>1</v>
      </c>
      <c r="D30" s="1087">
        <f>QM!V9</f>
        <v>0.66666666666666663</v>
      </c>
      <c r="E30" s="1087">
        <f>QM!W9</f>
        <v>0.90909090909090906</v>
      </c>
      <c r="F30" s="1087">
        <f>QM!X9</f>
        <v>0.8571428571428571</v>
      </c>
      <c r="G30" s="1087">
        <f>QM!Y9</f>
        <v>0.875</v>
      </c>
      <c r="H30" s="1087">
        <f>QM!Z9</f>
        <v>1</v>
      </c>
      <c r="J30" s="1085" t="s">
        <v>1242</v>
      </c>
      <c r="K30" s="1087">
        <f>QM!U22</f>
        <v>1</v>
      </c>
      <c r="L30" s="1087">
        <f>QM!V22</f>
        <v>1</v>
      </c>
      <c r="M30" s="1087">
        <f>QM!W22</f>
        <v>1</v>
      </c>
      <c r="N30" s="1087">
        <f>QM!X22</f>
        <v>0.66666666666666663</v>
      </c>
      <c r="O30" s="1087">
        <f>QM!Y22</f>
        <v>0.8</v>
      </c>
      <c r="P30" s="1087">
        <f>QM!Z22</f>
        <v>0.78947368421052633</v>
      </c>
    </row>
    <row r="31" spans="1:34" ht="20.25" customHeight="1" x14ac:dyDescent="0.25">
      <c r="B31" s="1191" t="s">
        <v>1184</v>
      </c>
      <c r="C31" s="1193" t="str">
        <f t="shared" ref="C31:H31" si="0">IF(C30&gt;=60%,"Achieved","Not Achieved")</f>
        <v>Achieved</v>
      </c>
      <c r="D31" s="1193" t="str">
        <f t="shared" si="0"/>
        <v>Achieved</v>
      </c>
      <c r="E31" s="1193" t="str">
        <f t="shared" si="0"/>
        <v>Achieved</v>
      </c>
      <c r="F31" s="1193" t="str">
        <f t="shared" si="0"/>
        <v>Achieved</v>
      </c>
      <c r="G31" s="1193" t="str">
        <f t="shared" si="0"/>
        <v>Achieved</v>
      </c>
      <c r="H31" s="1193" t="str">
        <f t="shared" si="0"/>
        <v>Achieved</v>
      </c>
      <c r="J31" s="1191" t="s">
        <v>1184</v>
      </c>
      <c r="K31" s="1193" t="str">
        <f t="shared" ref="K31:P31" si="1">IF(K30&gt;=60%,"Achieved","Not Achieved")</f>
        <v>Achieved</v>
      </c>
      <c r="L31" s="1193" t="str">
        <f t="shared" si="1"/>
        <v>Achieved</v>
      </c>
      <c r="M31" s="1193" t="str">
        <f t="shared" si="1"/>
        <v>Achieved</v>
      </c>
      <c r="N31" s="1193" t="str">
        <f t="shared" si="1"/>
        <v>Achieved</v>
      </c>
      <c r="O31" s="1193" t="str">
        <f t="shared" si="1"/>
        <v>Achieved</v>
      </c>
      <c r="P31" s="1193" t="str">
        <f t="shared" si="1"/>
        <v>Achieved</v>
      </c>
    </row>
    <row r="32" spans="1:34" s="1064" customFormat="1" ht="20.25" customHeight="1" x14ac:dyDescent="0.25">
      <c r="A32" s="888"/>
      <c r="B32" s="1192"/>
      <c r="C32" s="1194"/>
      <c r="D32" s="1194"/>
      <c r="E32" s="1194"/>
      <c r="F32" s="1194"/>
      <c r="G32" s="1194"/>
      <c r="H32" s="1194"/>
      <c r="I32" s="888"/>
      <c r="J32" s="1192"/>
      <c r="K32" s="1194"/>
      <c r="L32" s="1194"/>
      <c r="M32" s="1194"/>
      <c r="N32" s="1194"/>
      <c r="O32" s="1194"/>
      <c r="P32" s="1194"/>
    </row>
    <row r="33" spans="1:16" s="1065" customFormat="1" ht="24" customHeight="1" x14ac:dyDescent="0.25">
      <c r="A33" s="888"/>
      <c r="I33" s="888"/>
      <c r="J33" s="888"/>
      <c r="K33" s="888"/>
      <c r="L33" s="888"/>
      <c r="M33" s="888"/>
      <c r="N33" s="888"/>
      <c r="O33" s="888"/>
      <c r="P33" s="888"/>
    </row>
    <row r="34" spans="1:16" s="1065" customFormat="1" ht="19.5" customHeight="1" x14ac:dyDescent="0.25">
      <c r="A34" s="888"/>
      <c r="I34" s="888"/>
      <c r="J34" s="888"/>
      <c r="K34" s="888"/>
      <c r="L34" s="888"/>
      <c r="M34" s="888"/>
      <c r="N34" s="888"/>
      <c r="O34" s="888"/>
      <c r="P34" s="888"/>
    </row>
    <row r="35" spans="1:16" s="1065" customFormat="1" ht="19.5" customHeight="1" x14ac:dyDescent="0.25">
      <c r="A35" s="888"/>
      <c r="I35" s="888"/>
      <c r="J35" s="888"/>
      <c r="K35" s="888"/>
      <c r="L35" s="888"/>
      <c r="M35" s="888"/>
      <c r="N35" s="888"/>
      <c r="O35" s="888"/>
      <c r="P35" s="888"/>
    </row>
    <row r="36" spans="1:16" s="1065" customFormat="1" ht="19.5" customHeight="1" x14ac:dyDescent="0.25">
      <c r="A36" s="888"/>
      <c r="I36" s="888"/>
      <c r="J36" s="888"/>
      <c r="K36" s="888"/>
      <c r="L36" s="888"/>
      <c r="M36" s="888"/>
      <c r="N36" s="888"/>
      <c r="O36" s="888"/>
      <c r="P36" s="888"/>
    </row>
    <row r="37" spans="1:16" s="1065" customFormat="1" ht="19.5" customHeight="1" x14ac:dyDescent="0.25">
      <c r="A37" s="888"/>
      <c r="I37" s="888"/>
      <c r="J37" s="888"/>
      <c r="K37" s="888"/>
      <c r="L37" s="888"/>
      <c r="M37" s="888"/>
      <c r="N37" s="888"/>
      <c r="O37" s="888"/>
      <c r="P37" s="888"/>
    </row>
    <row r="38" spans="1:16" s="1065" customFormat="1" ht="19.5" customHeight="1" x14ac:dyDescent="0.25">
      <c r="A38" s="888"/>
      <c r="I38" s="888"/>
      <c r="J38" s="888"/>
      <c r="K38" s="888"/>
      <c r="L38" s="888"/>
      <c r="M38" s="888"/>
      <c r="N38" s="888"/>
      <c r="O38" s="888"/>
      <c r="P38" s="888"/>
    </row>
    <row r="39" spans="1:16" s="1065" customFormat="1" ht="19.5" customHeight="1" x14ac:dyDescent="0.25">
      <c r="A39" s="888"/>
      <c r="I39" s="888"/>
      <c r="J39" s="888"/>
      <c r="K39" s="888"/>
      <c r="L39" s="888"/>
      <c r="M39" s="888"/>
      <c r="N39" s="888"/>
      <c r="O39" s="888"/>
      <c r="P39" s="888"/>
    </row>
    <row r="40" spans="1:16" s="1065" customFormat="1" ht="19.5" customHeight="1" x14ac:dyDescent="0.25">
      <c r="A40" s="888"/>
      <c r="I40" s="888"/>
      <c r="J40" s="888"/>
      <c r="K40" s="888"/>
      <c r="L40" s="888"/>
      <c r="M40" s="888"/>
      <c r="N40" s="888"/>
      <c r="O40" s="888"/>
      <c r="P40" s="888"/>
    </row>
    <row r="41" spans="1:16" s="1065" customFormat="1" ht="19.5" customHeight="1" x14ac:dyDescent="0.25">
      <c r="A41" s="888"/>
      <c r="I41" s="888"/>
      <c r="J41" s="888"/>
      <c r="K41" s="888"/>
      <c r="L41" s="888"/>
      <c r="M41" s="888"/>
      <c r="N41" s="888"/>
      <c r="O41" s="888"/>
      <c r="P41" s="888"/>
    </row>
    <row r="42" spans="1:16" s="1065" customFormat="1" ht="19.5" customHeight="1" x14ac:dyDescent="0.25">
      <c r="A42" s="888"/>
      <c r="I42" s="888"/>
      <c r="J42" s="888"/>
      <c r="K42" s="888"/>
      <c r="L42" s="888"/>
      <c r="M42" s="888"/>
      <c r="N42" s="888"/>
      <c r="O42" s="888"/>
      <c r="P42" s="888"/>
    </row>
    <row r="43" spans="1:16" s="1065" customFormat="1" ht="19.5" customHeight="1" x14ac:dyDescent="0.25">
      <c r="A43" s="888"/>
      <c r="I43" s="888"/>
      <c r="J43" s="888"/>
      <c r="K43" s="888"/>
      <c r="L43" s="888"/>
      <c r="M43" s="888"/>
      <c r="N43" s="888"/>
      <c r="O43" s="888"/>
      <c r="P43" s="888"/>
    </row>
    <row r="44" spans="1:16" s="1065" customFormat="1" ht="19.5" customHeight="1" x14ac:dyDescent="0.25">
      <c r="A44" s="888"/>
      <c r="I44" s="888"/>
      <c r="J44" s="888"/>
      <c r="K44" s="888"/>
      <c r="L44" s="888"/>
      <c r="M44" s="888"/>
      <c r="N44" s="888"/>
      <c r="O44" s="888"/>
      <c r="P44" s="888"/>
    </row>
    <row r="45" spans="1:16" s="1065" customFormat="1" ht="19.5" customHeight="1" x14ac:dyDescent="0.25">
      <c r="A45" s="888"/>
      <c r="I45" s="888"/>
      <c r="J45" s="888"/>
      <c r="K45" s="888"/>
      <c r="L45" s="888"/>
      <c r="M45" s="888"/>
      <c r="N45" s="888"/>
      <c r="O45" s="888"/>
      <c r="P45" s="888"/>
    </row>
    <row r="46" spans="1:16" s="1065" customFormat="1" ht="19.5" customHeight="1" x14ac:dyDescent="0.25">
      <c r="A46" s="888"/>
      <c r="F46" s="1088"/>
      <c r="I46" s="888"/>
      <c r="J46" s="888"/>
      <c r="K46" s="888"/>
      <c r="L46" s="888"/>
      <c r="M46" s="888"/>
      <c r="N46" s="888"/>
      <c r="O46" s="888"/>
      <c r="P46" s="888"/>
    </row>
    <row r="47" spans="1:16" s="1065" customFormat="1" ht="19.5" customHeight="1" x14ac:dyDescent="0.25">
      <c r="A47" s="888"/>
      <c r="I47" s="888"/>
      <c r="J47" s="888"/>
      <c r="K47" s="888"/>
      <c r="L47" s="888"/>
      <c r="M47" s="888"/>
      <c r="N47" s="888"/>
      <c r="O47" s="888"/>
      <c r="P47" s="888"/>
    </row>
    <row r="48" spans="1:16" s="1065" customFormat="1" ht="19.5" customHeight="1" x14ac:dyDescent="0.25">
      <c r="A48" s="888"/>
      <c r="I48" s="888"/>
      <c r="J48" s="888"/>
      <c r="K48" s="888"/>
      <c r="L48" s="888"/>
      <c r="M48" s="888"/>
      <c r="N48" s="888"/>
      <c r="O48" s="888"/>
      <c r="P48" s="888"/>
    </row>
    <row r="49" spans="1:32" s="1065" customFormat="1" ht="19.5" customHeight="1" x14ac:dyDescent="0.25">
      <c r="A49" s="888"/>
      <c r="I49" s="888"/>
      <c r="J49" s="888"/>
      <c r="K49" s="888"/>
      <c r="L49" s="888"/>
      <c r="M49" s="888"/>
      <c r="N49" s="888"/>
      <c r="O49" s="888"/>
      <c r="P49" s="888"/>
    </row>
    <row r="50" spans="1:32" s="1065" customFormat="1" ht="19.5" customHeight="1" x14ac:dyDescent="0.25">
      <c r="A50" s="888"/>
      <c r="I50" s="888"/>
      <c r="J50" s="888"/>
      <c r="K50" s="888"/>
      <c r="L50" s="888"/>
      <c r="M50" s="888"/>
      <c r="N50" s="888"/>
      <c r="O50" s="888"/>
      <c r="P50" s="888"/>
    </row>
    <row r="51" spans="1:32" s="1065" customFormat="1" ht="19.5" customHeight="1" x14ac:dyDescent="0.25">
      <c r="A51" s="888"/>
      <c r="I51" s="888"/>
      <c r="J51" s="888"/>
      <c r="K51" s="888"/>
      <c r="L51" s="888"/>
      <c r="M51" s="888"/>
      <c r="N51" s="888"/>
      <c r="O51" s="888"/>
      <c r="P51" s="888"/>
    </row>
    <row r="52" spans="1:32" s="1065" customFormat="1" ht="19.5" customHeight="1" x14ac:dyDescent="0.25">
      <c r="A52" s="888"/>
      <c r="I52" s="888"/>
      <c r="J52" s="888"/>
      <c r="K52" s="888"/>
      <c r="L52" s="888"/>
      <c r="M52" s="888"/>
      <c r="N52" s="888"/>
      <c r="O52" s="888"/>
      <c r="P52" s="888"/>
    </row>
    <row r="53" spans="1:32" ht="19.5" customHeight="1" x14ac:dyDescent="0.25">
      <c r="S53" s="1065"/>
      <c r="T53" s="1065"/>
      <c r="U53" s="1065"/>
      <c r="V53" s="1065"/>
      <c r="W53" s="1065"/>
      <c r="X53" s="1065"/>
      <c r="Y53" s="1065"/>
      <c r="Z53" s="1065"/>
      <c r="AA53" s="1065"/>
      <c r="AB53" s="1065"/>
      <c r="AC53" s="1065"/>
      <c r="AD53" s="1065"/>
      <c r="AE53" s="1065"/>
      <c r="AF53" s="1065"/>
    </row>
    <row r="54" spans="1:32" ht="28.5" customHeight="1" x14ac:dyDescent="0.25">
      <c r="B54" s="1195" t="s">
        <v>1281</v>
      </c>
      <c r="C54" s="1196"/>
      <c r="D54" s="1197">
        <v>44287</v>
      </c>
      <c r="E54" s="1198"/>
      <c r="F54" s="1197">
        <v>44317</v>
      </c>
      <c r="G54" s="1198"/>
      <c r="H54" s="1197">
        <v>44348</v>
      </c>
      <c r="I54" s="1199"/>
      <c r="J54" s="1198"/>
      <c r="K54" s="1197">
        <v>44378</v>
      </c>
      <c r="L54" s="1198"/>
      <c r="M54" s="1197">
        <v>44409</v>
      </c>
      <c r="N54" s="1198"/>
      <c r="O54" s="1197">
        <v>44440</v>
      </c>
      <c r="P54" s="1198"/>
      <c r="S54" s="1065"/>
      <c r="T54" s="1065"/>
      <c r="U54" s="1065"/>
      <c r="V54" s="1065"/>
      <c r="W54" s="1065"/>
      <c r="X54" s="1065"/>
      <c r="Y54" s="1065"/>
      <c r="Z54" s="1065"/>
      <c r="AA54" s="1065"/>
      <c r="AB54" s="1065"/>
      <c r="AC54" s="1065"/>
      <c r="AD54" s="1065"/>
      <c r="AE54" s="1065"/>
      <c r="AF54" s="1065"/>
    </row>
    <row r="55" spans="1:32" ht="24.75" customHeight="1" x14ac:dyDescent="0.25">
      <c r="B55" s="1202" t="s">
        <v>1241</v>
      </c>
      <c r="C55" s="1203"/>
      <c r="D55" s="1200">
        <v>0.6</v>
      </c>
      <c r="E55" s="1201"/>
      <c r="F55" s="1200">
        <v>0.6</v>
      </c>
      <c r="G55" s="1201"/>
      <c r="H55" s="1200">
        <v>0.6</v>
      </c>
      <c r="I55" s="1207"/>
      <c r="J55" s="1201"/>
      <c r="K55" s="1200">
        <v>0.6</v>
      </c>
      <c r="L55" s="1201"/>
      <c r="M55" s="1200">
        <v>0.6</v>
      </c>
      <c r="N55" s="1201"/>
      <c r="O55" s="1200">
        <v>0.6</v>
      </c>
      <c r="P55" s="1201"/>
      <c r="S55" s="1065"/>
      <c r="T55" s="1065"/>
      <c r="U55" s="1065"/>
      <c r="V55" s="1065"/>
      <c r="W55" s="1065"/>
      <c r="X55" s="1065"/>
      <c r="Y55" s="1065"/>
      <c r="Z55" s="1065"/>
      <c r="AA55" s="1065"/>
      <c r="AB55" s="1065"/>
      <c r="AC55" s="1065"/>
      <c r="AD55" s="1065"/>
      <c r="AE55" s="1065"/>
      <c r="AF55" s="1065"/>
    </row>
    <row r="56" spans="1:32" ht="24.75" customHeight="1" x14ac:dyDescent="0.25">
      <c r="B56" s="1202" t="s">
        <v>1242</v>
      </c>
      <c r="C56" s="1203"/>
      <c r="D56" s="1204">
        <f>QM!U35</f>
        <v>1</v>
      </c>
      <c r="E56" s="1205"/>
      <c r="F56" s="1204">
        <f>QM!V35</f>
        <v>0.85</v>
      </c>
      <c r="G56" s="1205"/>
      <c r="H56" s="1204">
        <f>QM!W35</f>
        <v>0.9285714285714286</v>
      </c>
      <c r="I56" s="1206"/>
      <c r="J56" s="1205"/>
      <c r="K56" s="1204">
        <f>QM!X35</f>
        <v>0.82352941176470584</v>
      </c>
      <c r="L56" s="1205"/>
      <c r="M56" s="1204">
        <f>QM!Y35</f>
        <v>0.83333333333333337</v>
      </c>
      <c r="N56" s="1205"/>
      <c r="O56" s="1204">
        <f>QM!Z35</f>
        <v>0.85185185185185186</v>
      </c>
      <c r="P56" s="1205"/>
      <c r="S56" s="1065"/>
      <c r="T56" s="1065"/>
      <c r="U56" s="1065"/>
      <c r="V56" s="1065"/>
      <c r="W56" s="1065"/>
      <c r="X56" s="1065"/>
      <c r="Y56" s="1065"/>
      <c r="Z56" s="1065"/>
      <c r="AA56" s="1065"/>
      <c r="AB56" s="1065"/>
      <c r="AC56" s="1065"/>
      <c r="AD56" s="1065"/>
      <c r="AE56" s="1065"/>
      <c r="AF56" s="1065"/>
    </row>
    <row r="57" spans="1:32" s="841" customFormat="1" ht="19.5" customHeight="1" x14ac:dyDescent="0.25">
      <c r="A57" s="888"/>
      <c r="B57" s="1212" t="s">
        <v>1184</v>
      </c>
      <c r="C57" s="1213"/>
      <c r="D57" s="1208" t="str">
        <f>IF(D56&gt;=60%,"Achieved","Not Achieved")</f>
        <v>Achieved</v>
      </c>
      <c r="E57" s="1209"/>
      <c r="F57" s="1208" t="str">
        <f>IF(F56&gt;=60%,"Achieved","Not Achieved")</f>
        <v>Achieved</v>
      </c>
      <c r="G57" s="1209"/>
      <c r="H57" s="1208" t="str">
        <f>IF(H56&gt;=60%,"Achieved","Not Achieved")</f>
        <v>Achieved</v>
      </c>
      <c r="I57" s="1216"/>
      <c r="J57" s="1209"/>
      <c r="K57" s="1208" t="str">
        <f>IF(K56&gt;=60%,"Achieved","Not Achieved")</f>
        <v>Achieved</v>
      </c>
      <c r="L57" s="1209"/>
      <c r="M57" s="1208" t="str">
        <f>IF(M56&gt;=60%,"Achieved","Not Achieved")</f>
        <v>Achieved</v>
      </c>
      <c r="N57" s="1209"/>
      <c r="O57" s="1208" t="str">
        <f>IF(O56&gt;=60%,"Achieved","Not Achieved")</f>
        <v>Achieved</v>
      </c>
      <c r="P57" s="1209"/>
      <c r="S57" s="1065"/>
      <c r="T57" s="1065"/>
      <c r="U57" s="1065"/>
      <c r="V57" s="1065"/>
      <c r="W57" s="1065"/>
      <c r="X57" s="1065"/>
      <c r="Y57" s="1065"/>
      <c r="Z57" s="1065"/>
      <c r="AA57" s="1065"/>
      <c r="AB57" s="1065"/>
      <c r="AC57" s="1065"/>
      <c r="AD57" s="1065"/>
      <c r="AE57" s="1065"/>
      <c r="AF57" s="1065"/>
    </row>
    <row r="58" spans="1:32" ht="19.5" customHeight="1" x14ac:dyDescent="0.25">
      <c r="B58" s="1214"/>
      <c r="C58" s="1215"/>
      <c r="D58" s="1210"/>
      <c r="E58" s="1211"/>
      <c r="F58" s="1210"/>
      <c r="G58" s="1211"/>
      <c r="H58" s="1210"/>
      <c r="I58" s="1217"/>
      <c r="J58" s="1211"/>
      <c r="K58" s="1210"/>
      <c r="L58" s="1211"/>
      <c r="M58" s="1210"/>
      <c r="N58" s="1211"/>
      <c r="O58" s="1210"/>
      <c r="P58" s="1211"/>
      <c r="S58" s="1065"/>
      <c r="T58" s="1065"/>
      <c r="U58" s="1065"/>
      <c r="V58" s="1065"/>
      <c r="W58" s="1065"/>
      <c r="X58" s="1065"/>
      <c r="Y58" s="1065"/>
      <c r="Z58" s="1065"/>
      <c r="AA58" s="1065"/>
      <c r="AB58" s="1065"/>
      <c r="AC58" s="1065"/>
      <c r="AD58" s="1065"/>
      <c r="AE58" s="1065"/>
      <c r="AF58" s="1065"/>
    </row>
    <row r="59" spans="1:32" ht="19.5" customHeight="1" x14ac:dyDescent="0.25">
      <c r="S59" s="1065"/>
      <c r="T59" s="1065"/>
      <c r="U59" s="1065"/>
      <c r="V59" s="1065"/>
      <c r="W59" s="1065"/>
      <c r="X59" s="1065"/>
      <c r="Y59" s="1065"/>
      <c r="Z59" s="1065"/>
      <c r="AA59" s="1065"/>
      <c r="AB59" s="1065"/>
      <c r="AC59" s="1065"/>
      <c r="AD59" s="1065"/>
      <c r="AE59" s="1065"/>
      <c r="AF59" s="1065"/>
    </row>
    <row r="60" spans="1:32" ht="19.5" customHeight="1" x14ac:dyDescent="0.25">
      <c r="S60" s="1065"/>
      <c r="T60" s="1065"/>
      <c r="U60" s="1065"/>
      <c r="V60" s="1065"/>
      <c r="W60" s="1065"/>
      <c r="X60" s="1065"/>
      <c r="Y60" s="1065"/>
      <c r="Z60" s="1065"/>
      <c r="AA60" s="1065"/>
      <c r="AB60" s="1065"/>
      <c r="AC60" s="1065"/>
      <c r="AD60" s="1065"/>
      <c r="AE60" s="1065"/>
      <c r="AF60" s="1065"/>
    </row>
    <row r="61" spans="1:32" ht="17.25" customHeight="1" x14ac:dyDescent="0.25">
      <c r="S61" s="1065"/>
      <c r="T61" s="1065"/>
      <c r="U61" s="1065"/>
      <c r="V61" s="1065"/>
      <c r="W61" s="1065"/>
      <c r="X61" s="1065"/>
      <c r="Y61" s="1065"/>
      <c r="Z61" s="1065"/>
      <c r="AA61" s="1065"/>
      <c r="AB61" s="1065"/>
      <c r="AC61" s="1065"/>
      <c r="AD61" s="1065"/>
      <c r="AE61" s="1065"/>
      <c r="AF61" s="1065"/>
    </row>
  </sheetData>
  <mergeCells count="45">
    <mergeCell ref="O57:P58"/>
    <mergeCell ref="B57:C58"/>
    <mergeCell ref="D57:E58"/>
    <mergeCell ref="F57:G58"/>
    <mergeCell ref="H57:J58"/>
    <mergeCell ref="K57:L58"/>
    <mergeCell ref="M57:N58"/>
    <mergeCell ref="O55:P55"/>
    <mergeCell ref="B56:C56"/>
    <mergeCell ref="D56:E56"/>
    <mergeCell ref="F56:G56"/>
    <mergeCell ref="H56:J56"/>
    <mergeCell ref="K56:L56"/>
    <mergeCell ref="M56:N56"/>
    <mergeCell ref="O56:P56"/>
    <mergeCell ref="B55:C55"/>
    <mergeCell ref="D55:E55"/>
    <mergeCell ref="F55:G55"/>
    <mergeCell ref="H55:J55"/>
    <mergeCell ref="K55:L55"/>
    <mergeCell ref="M55:N55"/>
    <mergeCell ref="M54:N54"/>
    <mergeCell ref="O54:P54"/>
    <mergeCell ref="J31:J32"/>
    <mergeCell ref="K31:K32"/>
    <mergeCell ref="L31:L32"/>
    <mergeCell ref="M31:M32"/>
    <mergeCell ref="N31:N32"/>
    <mergeCell ref="O31:O32"/>
    <mergeCell ref="B54:C54"/>
    <mergeCell ref="D54:E54"/>
    <mergeCell ref="F54:G54"/>
    <mergeCell ref="H54:J54"/>
    <mergeCell ref="K54:L54"/>
    <mergeCell ref="A2:Q2"/>
    <mergeCell ref="A3:Q3"/>
    <mergeCell ref="A5:Q5"/>
    <mergeCell ref="B31:B32"/>
    <mergeCell ref="C31:C32"/>
    <mergeCell ref="D31:D32"/>
    <mergeCell ref="E31:E32"/>
    <mergeCell ref="F31:F32"/>
    <mergeCell ref="G31:G32"/>
    <mergeCell ref="H31:H32"/>
    <mergeCell ref="P31:P32"/>
  </mergeCells>
  <conditionalFormatting sqref="C31">
    <cfRule type="expression" dxfId="101" priority="21">
      <formula>C31="Not Achieved"</formula>
    </cfRule>
    <cfRule type="expression" dxfId="100" priority="22">
      <formula>C31="Achieved"</formula>
    </cfRule>
  </conditionalFormatting>
  <conditionalFormatting sqref="D31:H31">
    <cfRule type="expression" dxfId="99" priority="19">
      <formula>D31="Not Achieved"</formula>
    </cfRule>
    <cfRule type="expression" dxfId="98" priority="20">
      <formula>D31="Achieved"</formula>
    </cfRule>
  </conditionalFormatting>
  <conditionalFormatting sqref="K31">
    <cfRule type="expression" dxfId="97" priority="17">
      <formula>K31="Not Achieved"</formula>
    </cfRule>
    <cfRule type="expression" dxfId="96" priority="18">
      <formula>K31="Achieved"</formula>
    </cfRule>
  </conditionalFormatting>
  <conditionalFormatting sqref="L31:P31">
    <cfRule type="expression" dxfId="95" priority="15">
      <formula>L31="Not Achieved"</formula>
    </cfRule>
    <cfRule type="expression" dxfId="94" priority="16">
      <formula>L31="Achieved"</formula>
    </cfRule>
  </conditionalFormatting>
  <conditionalFormatting sqref="F57">
    <cfRule type="expression" dxfId="93" priority="11">
      <formula>F57="Not Achieved"</formula>
    </cfRule>
    <cfRule type="expression" dxfId="92" priority="12">
      <formula>F57="Achieved"</formula>
    </cfRule>
  </conditionalFormatting>
  <conditionalFormatting sqref="K57">
    <cfRule type="expression" dxfId="91" priority="9">
      <formula>K57="Not Achieved"</formula>
    </cfRule>
    <cfRule type="expression" dxfId="90" priority="10">
      <formula>K57="Achieved"</formula>
    </cfRule>
  </conditionalFormatting>
  <conditionalFormatting sqref="M57">
    <cfRule type="expression" dxfId="89" priority="7">
      <formula>M57="Not Achieved"</formula>
    </cfRule>
    <cfRule type="expression" dxfId="88" priority="8">
      <formula>M57="Achieved"</formula>
    </cfRule>
  </conditionalFormatting>
  <conditionalFormatting sqref="O57">
    <cfRule type="expression" dxfId="87" priority="5">
      <formula>O57="Not Achieved"</formula>
    </cfRule>
    <cfRule type="expression" dxfId="86" priority="6">
      <formula>O57="Achieved"</formula>
    </cfRule>
  </conditionalFormatting>
  <conditionalFormatting sqref="D57">
    <cfRule type="expression" dxfId="85" priority="3">
      <formula>D57="Not Achieved"</formula>
    </cfRule>
    <cfRule type="expression" dxfId="84" priority="4">
      <formula>D57="Achieved"</formula>
    </cfRule>
  </conditionalFormatting>
  <conditionalFormatting sqref="H57">
    <cfRule type="expression" dxfId="83" priority="1">
      <formula>H57="Not Achieved"</formula>
    </cfRule>
    <cfRule type="expression" dxfId="82" priority="2">
      <formula>H57="Achieved"</formula>
    </cfRule>
  </conditionalFormatting>
  <pageMargins left="0.7" right="0.7" top="0.75" bottom="0.75" header="0.3" footer="0.3"/>
  <pageSetup scale="27" orientation="landscape"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FFFF00"/>
  </sheetPr>
  <dimension ref="A1:AK1788"/>
  <sheetViews>
    <sheetView tabSelected="1" showRuler="0" zoomScale="90" zoomScaleNormal="90" workbookViewId="0">
      <pane xSplit="7" ySplit="1" topLeftCell="J1761" activePane="bottomRight" state="frozen"/>
      <selection activeCell="J35" sqref="J35"/>
      <selection pane="topRight" activeCell="J35" sqref="J35"/>
      <selection pane="bottomLeft" activeCell="J35" sqref="J35"/>
      <selection pane="bottomRight" activeCell="N1795" sqref="N1795"/>
    </sheetView>
  </sheetViews>
  <sheetFormatPr defaultRowHeight="12.75" outlineLevelCol="1" x14ac:dyDescent="0.2"/>
  <cols>
    <col min="1" max="1" width="6.42578125" style="837" customWidth="1"/>
    <col min="2" max="2" width="12.140625" style="927" customWidth="1"/>
    <col min="3" max="3" width="17" style="927" customWidth="1"/>
    <col min="4" max="4" width="12.42578125" style="927" customWidth="1" outlineLevel="1"/>
    <col min="5" max="5" width="11.5703125" style="927" customWidth="1" outlineLevel="1"/>
    <col min="6" max="6" width="7.42578125" style="927" customWidth="1" outlineLevel="1"/>
    <col min="7" max="7" width="12.140625" style="927" customWidth="1"/>
    <col min="8" max="8" width="38.140625" style="927" hidden="1" customWidth="1" outlineLevel="1"/>
    <col min="9" max="9" width="19.42578125" style="927" hidden="1" customWidth="1" outlineLevel="1"/>
    <col min="10" max="10" width="14.85546875" style="927" customWidth="1" collapsed="1"/>
    <col min="11" max="11" width="14.42578125" style="927" customWidth="1"/>
    <col min="12" max="12" width="11.28515625" style="927" customWidth="1"/>
    <col min="13" max="13" width="12.5703125" style="927" customWidth="1"/>
    <col min="14" max="15" width="11" style="927" customWidth="1"/>
    <col min="16" max="16" width="8.5703125" style="1130" customWidth="1"/>
    <col min="17" max="17" width="11.140625" style="1111" customWidth="1"/>
    <col min="18" max="18" width="11.7109375" style="1111" customWidth="1"/>
    <col min="19" max="22" width="11.28515625" style="1111" hidden="1" customWidth="1" outlineLevel="1"/>
    <col min="23" max="23" width="14.85546875" style="1111" customWidth="1" collapsed="1"/>
    <col min="24" max="24" width="8.7109375" style="1111" customWidth="1"/>
    <col min="25" max="25" width="7.140625" style="1111" customWidth="1"/>
    <col min="26" max="26" width="6.85546875" style="1111" customWidth="1"/>
    <col min="27" max="27" width="2" style="1111" customWidth="1"/>
    <col min="28" max="29" width="12.7109375" style="1123" customWidth="1"/>
    <col min="30" max="30" width="10.7109375" style="1123" customWidth="1"/>
    <col min="31" max="31" width="12.7109375" style="1123" customWidth="1"/>
    <col min="32" max="32" width="11.140625" style="1123" customWidth="1"/>
    <col min="33" max="33" width="12.7109375" style="1123" customWidth="1"/>
    <col min="34" max="34" width="12.85546875" style="837" customWidth="1"/>
    <col min="35" max="35" width="13.28515625" style="837" bestFit="1" customWidth="1"/>
    <col min="36" max="260" width="9.140625" style="837"/>
    <col min="261" max="261" width="16" style="837" bestFit="1" customWidth="1"/>
    <col min="262" max="262" width="24.7109375" style="837" bestFit="1" customWidth="1"/>
    <col min="263" max="263" width="16.7109375" style="837" bestFit="1" customWidth="1"/>
    <col min="264" max="264" width="11.5703125" style="837" bestFit="1" customWidth="1"/>
    <col min="265" max="265" width="7.42578125" style="837" customWidth="1"/>
    <col min="266" max="266" width="15.5703125" style="837" bestFit="1" customWidth="1"/>
    <col min="267" max="267" width="29.5703125" style="837" customWidth="1"/>
    <col min="268" max="268" width="9.85546875" style="837" customWidth="1"/>
    <col min="269" max="269" width="14.85546875" style="837" bestFit="1" customWidth="1"/>
    <col min="270" max="270" width="21" style="837" bestFit="1" customWidth="1"/>
    <col min="271" max="271" width="25" style="837" customWidth="1"/>
    <col min="272" max="272" width="13.5703125" style="837" customWidth="1"/>
    <col min="273" max="273" width="18.5703125" style="837" customWidth="1"/>
    <col min="274" max="516" width="9.140625" style="837"/>
    <col min="517" max="517" width="16" style="837" bestFit="1" customWidth="1"/>
    <col min="518" max="518" width="24.7109375" style="837" bestFit="1" customWidth="1"/>
    <col min="519" max="519" width="16.7109375" style="837" bestFit="1" customWidth="1"/>
    <col min="520" max="520" width="11.5703125" style="837" bestFit="1" customWidth="1"/>
    <col min="521" max="521" width="7.42578125" style="837" customWidth="1"/>
    <col min="522" max="522" width="15.5703125" style="837" bestFit="1" customWidth="1"/>
    <col min="523" max="523" width="29.5703125" style="837" customWidth="1"/>
    <col min="524" max="524" width="9.85546875" style="837" customWidth="1"/>
    <col min="525" max="525" width="14.85546875" style="837" bestFit="1" customWidth="1"/>
    <col min="526" max="526" width="21" style="837" bestFit="1" customWidth="1"/>
    <col min="527" max="527" width="25" style="837" customWidth="1"/>
    <col min="528" max="528" width="13.5703125" style="837" customWidth="1"/>
    <col min="529" max="529" width="18.5703125" style="837" customWidth="1"/>
    <col min="530" max="772" width="9.140625" style="837"/>
    <col min="773" max="773" width="16" style="837" bestFit="1" customWidth="1"/>
    <col min="774" max="774" width="24.7109375" style="837" bestFit="1" customWidth="1"/>
    <col min="775" max="775" width="16.7109375" style="837" bestFit="1" customWidth="1"/>
    <col min="776" max="776" width="11.5703125" style="837" bestFit="1" customWidth="1"/>
    <col min="777" max="777" width="7.42578125" style="837" customWidth="1"/>
    <col min="778" max="778" width="15.5703125" style="837" bestFit="1" customWidth="1"/>
    <col min="779" max="779" width="29.5703125" style="837" customWidth="1"/>
    <col min="780" max="780" width="9.85546875" style="837" customWidth="1"/>
    <col min="781" max="781" width="14.85546875" style="837" bestFit="1" customWidth="1"/>
    <col min="782" max="782" width="21" style="837" bestFit="1" customWidth="1"/>
    <col min="783" max="783" width="25" style="837" customWidth="1"/>
    <col min="784" max="784" width="13.5703125" style="837" customWidth="1"/>
    <col min="785" max="785" width="18.5703125" style="837" customWidth="1"/>
    <col min="786" max="1028" width="9.140625" style="837"/>
    <col min="1029" max="1029" width="16" style="837" bestFit="1" customWidth="1"/>
    <col min="1030" max="1030" width="24.7109375" style="837" bestFit="1" customWidth="1"/>
    <col min="1031" max="1031" width="16.7109375" style="837" bestFit="1" customWidth="1"/>
    <col min="1032" max="1032" width="11.5703125" style="837" bestFit="1" customWidth="1"/>
    <col min="1033" max="1033" width="7.42578125" style="837" customWidth="1"/>
    <col min="1034" max="1034" width="15.5703125" style="837" bestFit="1" customWidth="1"/>
    <col min="1035" max="1035" width="29.5703125" style="837" customWidth="1"/>
    <col min="1036" max="1036" width="9.85546875" style="837" customWidth="1"/>
    <col min="1037" max="1037" width="14.85546875" style="837" bestFit="1" customWidth="1"/>
    <col min="1038" max="1038" width="21" style="837" bestFit="1" customWidth="1"/>
    <col min="1039" max="1039" width="25" style="837" customWidth="1"/>
    <col min="1040" max="1040" width="13.5703125" style="837" customWidth="1"/>
    <col min="1041" max="1041" width="18.5703125" style="837" customWidth="1"/>
    <col min="1042" max="1284" width="9.140625" style="837"/>
    <col min="1285" max="1285" width="16" style="837" bestFit="1" customWidth="1"/>
    <col min="1286" max="1286" width="24.7109375" style="837" bestFit="1" customWidth="1"/>
    <col min="1287" max="1287" width="16.7109375" style="837" bestFit="1" customWidth="1"/>
    <col min="1288" max="1288" width="11.5703125" style="837" bestFit="1" customWidth="1"/>
    <col min="1289" max="1289" width="7.42578125" style="837" customWidth="1"/>
    <col min="1290" max="1290" width="15.5703125" style="837" bestFit="1" customWidth="1"/>
    <col min="1291" max="1291" width="29.5703125" style="837" customWidth="1"/>
    <col min="1292" max="1292" width="9.85546875" style="837" customWidth="1"/>
    <col min="1293" max="1293" width="14.85546875" style="837" bestFit="1" customWidth="1"/>
    <col min="1294" max="1294" width="21" style="837" bestFit="1" customWidth="1"/>
    <col min="1295" max="1295" width="25" style="837" customWidth="1"/>
    <col min="1296" max="1296" width="13.5703125" style="837" customWidth="1"/>
    <col min="1297" max="1297" width="18.5703125" style="837" customWidth="1"/>
    <col min="1298" max="1540" width="9.140625" style="837"/>
    <col min="1541" max="1541" width="16" style="837" bestFit="1" customWidth="1"/>
    <col min="1542" max="1542" width="24.7109375" style="837" bestFit="1" customWidth="1"/>
    <col min="1543" max="1543" width="16.7109375" style="837" bestFit="1" customWidth="1"/>
    <col min="1544" max="1544" width="11.5703125" style="837" bestFit="1" customWidth="1"/>
    <col min="1545" max="1545" width="7.42578125" style="837" customWidth="1"/>
    <col min="1546" max="1546" width="15.5703125" style="837" bestFit="1" customWidth="1"/>
    <col min="1547" max="1547" width="29.5703125" style="837" customWidth="1"/>
    <col min="1548" max="1548" width="9.85546875" style="837" customWidth="1"/>
    <col min="1549" max="1549" width="14.85546875" style="837" bestFit="1" customWidth="1"/>
    <col min="1550" max="1550" width="21" style="837" bestFit="1" customWidth="1"/>
    <col min="1551" max="1551" width="25" style="837" customWidth="1"/>
    <col min="1552" max="1552" width="13.5703125" style="837" customWidth="1"/>
    <col min="1553" max="1553" width="18.5703125" style="837" customWidth="1"/>
    <col min="1554" max="1796" width="9.140625" style="837"/>
    <col min="1797" max="1797" width="16" style="837" bestFit="1" customWidth="1"/>
    <col min="1798" max="1798" width="24.7109375" style="837" bestFit="1" customWidth="1"/>
    <col min="1799" max="1799" width="16.7109375" style="837" bestFit="1" customWidth="1"/>
    <col min="1800" max="1800" width="11.5703125" style="837" bestFit="1" customWidth="1"/>
    <col min="1801" max="1801" width="7.42578125" style="837" customWidth="1"/>
    <col min="1802" max="1802" width="15.5703125" style="837" bestFit="1" customWidth="1"/>
    <col min="1803" max="1803" width="29.5703125" style="837" customWidth="1"/>
    <col min="1804" max="1804" width="9.85546875" style="837" customWidth="1"/>
    <col min="1805" max="1805" width="14.85546875" style="837" bestFit="1" customWidth="1"/>
    <col min="1806" max="1806" width="21" style="837" bestFit="1" customWidth="1"/>
    <col min="1807" max="1807" width="25" style="837" customWidth="1"/>
    <col min="1808" max="1808" width="13.5703125" style="837" customWidth="1"/>
    <col min="1809" max="1809" width="18.5703125" style="837" customWidth="1"/>
    <col min="1810" max="2052" width="9.140625" style="837"/>
    <col min="2053" max="2053" width="16" style="837" bestFit="1" customWidth="1"/>
    <col min="2054" max="2054" width="24.7109375" style="837" bestFit="1" customWidth="1"/>
    <col min="2055" max="2055" width="16.7109375" style="837" bestFit="1" customWidth="1"/>
    <col min="2056" max="2056" width="11.5703125" style="837" bestFit="1" customWidth="1"/>
    <col min="2057" max="2057" width="7.42578125" style="837" customWidth="1"/>
    <col min="2058" max="2058" width="15.5703125" style="837" bestFit="1" customWidth="1"/>
    <col min="2059" max="2059" width="29.5703125" style="837" customWidth="1"/>
    <col min="2060" max="2060" width="9.85546875" style="837" customWidth="1"/>
    <col min="2061" max="2061" width="14.85546875" style="837" bestFit="1" customWidth="1"/>
    <col min="2062" max="2062" width="21" style="837" bestFit="1" customWidth="1"/>
    <col min="2063" max="2063" width="25" style="837" customWidth="1"/>
    <col min="2064" max="2064" width="13.5703125" style="837" customWidth="1"/>
    <col min="2065" max="2065" width="18.5703125" style="837" customWidth="1"/>
    <col min="2066" max="2308" width="9.140625" style="837"/>
    <col min="2309" max="2309" width="16" style="837" bestFit="1" customWidth="1"/>
    <col min="2310" max="2310" width="24.7109375" style="837" bestFit="1" customWidth="1"/>
    <col min="2311" max="2311" width="16.7109375" style="837" bestFit="1" customWidth="1"/>
    <col min="2312" max="2312" width="11.5703125" style="837" bestFit="1" customWidth="1"/>
    <col min="2313" max="2313" width="7.42578125" style="837" customWidth="1"/>
    <col min="2314" max="2314" width="15.5703125" style="837" bestFit="1" customWidth="1"/>
    <col min="2315" max="2315" width="29.5703125" style="837" customWidth="1"/>
    <col min="2316" max="2316" width="9.85546875" style="837" customWidth="1"/>
    <col min="2317" max="2317" width="14.85546875" style="837" bestFit="1" customWidth="1"/>
    <col min="2318" max="2318" width="21" style="837" bestFit="1" customWidth="1"/>
    <col min="2319" max="2319" width="25" style="837" customWidth="1"/>
    <col min="2320" max="2320" width="13.5703125" style="837" customWidth="1"/>
    <col min="2321" max="2321" width="18.5703125" style="837" customWidth="1"/>
    <col min="2322" max="2564" width="9.140625" style="837"/>
    <col min="2565" max="2565" width="16" style="837" bestFit="1" customWidth="1"/>
    <col min="2566" max="2566" width="24.7109375" style="837" bestFit="1" customWidth="1"/>
    <col min="2567" max="2567" width="16.7109375" style="837" bestFit="1" customWidth="1"/>
    <col min="2568" max="2568" width="11.5703125" style="837" bestFit="1" customWidth="1"/>
    <col min="2569" max="2569" width="7.42578125" style="837" customWidth="1"/>
    <col min="2570" max="2570" width="15.5703125" style="837" bestFit="1" customWidth="1"/>
    <col min="2571" max="2571" width="29.5703125" style="837" customWidth="1"/>
    <col min="2572" max="2572" width="9.85546875" style="837" customWidth="1"/>
    <col min="2573" max="2573" width="14.85546875" style="837" bestFit="1" customWidth="1"/>
    <col min="2574" max="2574" width="21" style="837" bestFit="1" customWidth="1"/>
    <col min="2575" max="2575" width="25" style="837" customWidth="1"/>
    <col min="2576" max="2576" width="13.5703125" style="837" customWidth="1"/>
    <col min="2577" max="2577" width="18.5703125" style="837" customWidth="1"/>
    <col min="2578" max="2820" width="9.140625" style="837"/>
    <col min="2821" max="2821" width="16" style="837" bestFit="1" customWidth="1"/>
    <col min="2822" max="2822" width="24.7109375" style="837" bestFit="1" customWidth="1"/>
    <col min="2823" max="2823" width="16.7109375" style="837" bestFit="1" customWidth="1"/>
    <col min="2824" max="2824" width="11.5703125" style="837" bestFit="1" customWidth="1"/>
    <col min="2825" max="2825" width="7.42578125" style="837" customWidth="1"/>
    <col min="2826" max="2826" width="15.5703125" style="837" bestFit="1" customWidth="1"/>
    <col min="2827" max="2827" width="29.5703125" style="837" customWidth="1"/>
    <col min="2828" max="2828" width="9.85546875" style="837" customWidth="1"/>
    <col min="2829" max="2829" width="14.85546875" style="837" bestFit="1" customWidth="1"/>
    <col min="2830" max="2830" width="21" style="837" bestFit="1" customWidth="1"/>
    <col min="2831" max="2831" width="25" style="837" customWidth="1"/>
    <col min="2832" max="2832" width="13.5703125" style="837" customWidth="1"/>
    <col min="2833" max="2833" width="18.5703125" style="837" customWidth="1"/>
    <col min="2834" max="3076" width="9.140625" style="837"/>
    <col min="3077" max="3077" width="16" style="837" bestFit="1" customWidth="1"/>
    <col min="3078" max="3078" width="24.7109375" style="837" bestFit="1" customWidth="1"/>
    <col min="3079" max="3079" width="16.7109375" style="837" bestFit="1" customWidth="1"/>
    <col min="3080" max="3080" width="11.5703125" style="837" bestFit="1" customWidth="1"/>
    <col min="3081" max="3081" width="7.42578125" style="837" customWidth="1"/>
    <col min="3082" max="3082" width="15.5703125" style="837" bestFit="1" customWidth="1"/>
    <col min="3083" max="3083" width="29.5703125" style="837" customWidth="1"/>
    <col min="3084" max="3084" width="9.85546875" style="837" customWidth="1"/>
    <col min="3085" max="3085" width="14.85546875" style="837" bestFit="1" customWidth="1"/>
    <col min="3086" max="3086" width="21" style="837" bestFit="1" customWidth="1"/>
    <col min="3087" max="3087" width="25" style="837" customWidth="1"/>
    <col min="3088" max="3088" width="13.5703125" style="837" customWidth="1"/>
    <col min="3089" max="3089" width="18.5703125" style="837" customWidth="1"/>
    <col min="3090" max="3332" width="9.140625" style="837"/>
    <col min="3333" max="3333" width="16" style="837" bestFit="1" customWidth="1"/>
    <col min="3334" max="3334" width="24.7109375" style="837" bestFit="1" customWidth="1"/>
    <col min="3335" max="3335" width="16.7109375" style="837" bestFit="1" customWidth="1"/>
    <col min="3336" max="3336" width="11.5703125" style="837" bestFit="1" customWidth="1"/>
    <col min="3337" max="3337" width="7.42578125" style="837" customWidth="1"/>
    <col min="3338" max="3338" width="15.5703125" style="837" bestFit="1" customWidth="1"/>
    <col min="3339" max="3339" width="29.5703125" style="837" customWidth="1"/>
    <col min="3340" max="3340" width="9.85546875" style="837" customWidth="1"/>
    <col min="3341" max="3341" width="14.85546875" style="837" bestFit="1" customWidth="1"/>
    <col min="3342" max="3342" width="21" style="837" bestFit="1" customWidth="1"/>
    <col min="3343" max="3343" width="25" style="837" customWidth="1"/>
    <col min="3344" max="3344" width="13.5703125" style="837" customWidth="1"/>
    <col min="3345" max="3345" width="18.5703125" style="837" customWidth="1"/>
    <col min="3346" max="3588" width="9.140625" style="837"/>
    <col min="3589" max="3589" width="16" style="837" bestFit="1" customWidth="1"/>
    <col min="3590" max="3590" width="24.7109375" style="837" bestFit="1" customWidth="1"/>
    <col min="3591" max="3591" width="16.7109375" style="837" bestFit="1" customWidth="1"/>
    <col min="3592" max="3592" width="11.5703125" style="837" bestFit="1" customWidth="1"/>
    <col min="3593" max="3593" width="7.42578125" style="837" customWidth="1"/>
    <col min="3594" max="3594" width="15.5703125" style="837" bestFit="1" customWidth="1"/>
    <col min="3595" max="3595" width="29.5703125" style="837" customWidth="1"/>
    <col min="3596" max="3596" width="9.85546875" style="837" customWidth="1"/>
    <col min="3597" max="3597" width="14.85546875" style="837" bestFit="1" customWidth="1"/>
    <col min="3598" max="3598" width="21" style="837" bestFit="1" customWidth="1"/>
    <col min="3599" max="3599" width="25" style="837" customWidth="1"/>
    <col min="3600" max="3600" width="13.5703125" style="837" customWidth="1"/>
    <col min="3601" max="3601" width="18.5703125" style="837" customWidth="1"/>
    <col min="3602" max="3844" width="9.140625" style="837"/>
    <col min="3845" max="3845" width="16" style="837" bestFit="1" customWidth="1"/>
    <col min="3846" max="3846" width="24.7109375" style="837" bestFit="1" customWidth="1"/>
    <col min="3847" max="3847" width="16.7109375" style="837" bestFit="1" customWidth="1"/>
    <col min="3848" max="3848" width="11.5703125" style="837" bestFit="1" customWidth="1"/>
    <col min="3849" max="3849" width="7.42578125" style="837" customWidth="1"/>
    <col min="3850" max="3850" width="15.5703125" style="837" bestFit="1" customWidth="1"/>
    <col min="3851" max="3851" width="29.5703125" style="837" customWidth="1"/>
    <col min="3852" max="3852" width="9.85546875" style="837" customWidth="1"/>
    <col min="3853" max="3853" width="14.85546875" style="837" bestFit="1" customWidth="1"/>
    <col min="3854" max="3854" width="21" style="837" bestFit="1" customWidth="1"/>
    <col min="3855" max="3855" width="25" style="837" customWidth="1"/>
    <col min="3856" max="3856" width="13.5703125" style="837" customWidth="1"/>
    <col min="3857" max="3857" width="18.5703125" style="837" customWidth="1"/>
    <col min="3858" max="4100" width="9.140625" style="837"/>
    <col min="4101" max="4101" width="16" style="837" bestFit="1" customWidth="1"/>
    <col min="4102" max="4102" width="24.7109375" style="837" bestFit="1" customWidth="1"/>
    <col min="4103" max="4103" width="16.7109375" style="837" bestFit="1" customWidth="1"/>
    <col min="4104" max="4104" width="11.5703125" style="837" bestFit="1" customWidth="1"/>
    <col min="4105" max="4105" width="7.42578125" style="837" customWidth="1"/>
    <col min="4106" max="4106" width="15.5703125" style="837" bestFit="1" customWidth="1"/>
    <col min="4107" max="4107" width="29.5703125" style="837" customWidth="1"/>
    <col min="4108" max="4108" width="9.85546875" style="837" customWidth="1"/>
    <col min="4109" max="4109" width="14.85546875" style="837" bestFit="1" customWidth="1"/>
    <col min="4110" max="4110" width="21" style="837" bestFit="1" customWidth="1"/>
    <col min="4111" max="4111" width="25" style="837" customWidth="1"/>
    <col min="4112" max="4112" width="13.5703125" style="837" customWidth="1"/>
    <col min="4113" max="4113" width="18.5703125" style="837" customWidth="1"/>
    <col min="4114" max="4356" width="9.140625" style="837"/>
    <col min="4357" max="4357" width="16" style="837" bestFit="1" customWidth="1"/>
    <col min="4358" max="4358" width="24.7109375" style="837" bestFit="1" customWidth="1"/>
    <col min="4359" max="4359" width="16.7109375" style="837" bestFit="1" customWidth="1"/>
    <col min="4360" max="4360" width="11.5703125" style="837" bestFit="1" customWidth="1"/>
    <col min="4361" max="4361" width="7.42578125" style="837" customWidth="1"/>
    <col min="4362" max="4362" width="15.5703125" style="837" bestFit="1" customWidth="1"/>
    <col min="4363" max="4363" width="29.5703125" style="837" customWidth="1"/>
    <col min="4364" max="4364" width="9.85546875" style="837" customWidth="1"/>
    <col min="4365" max="4365" width="14.85546875" style="837" bestFit="1" customWidth="1"/>
    <col min="4366" max="4366" width="21" style="837" bestFit="1" customWidth="1"/>
    <col min="4367" max="4367" width="25" style="837" customWidth="1"/>
    <col min="4368" max="4368" width="13.5703125" style="837" customWidth="1"/>
    <col min="4369" max="4369" width="18.5703125" style="837" customWidth="1"/>
    <col min="4370" max="4612" width="9.140625" style="837"/>
    <col min="4613" max="4613" width="16" style="837" bestFit="1" customWidth="1"/>
    <col min="4614" max="4614" width="24.7109375" style="837" bestFit="1" customWidth="1"/>
    <col min="4615" max="4615" width="16.7109375" style="837" bestFit="1" customWidth="1"/>
    <col min="4616" max="4616" width="11.5703125" style="837" bestFit="1" customWidth="1"/>
    <col min="4617" max="4617" width="7.42578125" style="837" customWidth="1"/>
    <col min="4618" max="4618" width="15.5703125" style="837" bestFit="1" customWidth="1"/>
    <col min="4619" max="4619" width="29.5703125" style="837" customWidth="1"/>
    <col min="4620" max="4620" width="9.85546875" style="837" customWidth="1"/>
    <col min="4621" max="4621" width="14.85546875" style="837" bestFit="1" customWidth="1"/>
    <col min="4622" max="4622" width="21" style="837" bestFit="1" customWidth="1"/>
    <col min="4623" max="4623" width="25" style="837" customWidth="1"/>
    <col min="4624" max="4624" width="13.5703125" style="837" customWidth="1"/>
    <col min="4625" max="4625" width="18.5703125" style="837" customWidth="1"/>
    <col min="4626" max="4868" width="9.140625" style="837"/>
    <col min="4869" max="4869" width="16" style="837" bestFit="1" customWidth="1"/>
    <col min="4870" max="4870" width="24.7109375" style="837" bestFit="1" customWidth="1"/>
    <col min="4871" max="4871" width="16.7109375" style="837" bestFit="1" customWidth="1"/>
    <col min="4872" max="4872" width="11.5703125" style="837" bestFit="1" customWidth="1"/>
    <col min="4873" max="4873" width="7.42578125" style="837" customWidth="1"/>
    <col min="4874" max="4874" width="15.5703125" style="837" bestFit="1" customWidth="1"/>
    <col min="4875" max="4875" width="29.5703125" style="837" customWidth="1"/>
    <col min="4876" max="4876" width="9.85546875" style="837" customWidth="1"/>
    <col min="4877" max="4877" width="14.85546875" style="837" bestFit="1" customWidth="1"/>
    <col min="4878" max="4878" width="21" style="837" bestFit="1" customWidth="1"/>
    <col min="4879" max="4879" width="25" style="837" customWidth="1"/>
    <col min="4880" max="4880" width="13.5703125" style="837" customWidth="1"/>
    <col min="4881" max="4881" width="18.5703125" style="837" customWidth="1"/>
    <col min="4882" max="5124" width="9.140625" style="837"/>
    <col min="5125" max="5125" width="16" style="837" bestFit="1" customWidth="1"/>
    <col min="5126" max="5126" width="24.7109375" style="837" bestFit="1" customWidth="1"/>
    <col min="5127" max="5127" width="16.7109375" style="837" bestFit="1" customWidth="1"/>
    <col min="5128" max="5128" width="11.5703125" style="837" bestFit="1" customWidth="1"/>
    <col min="5129" max="5129" width="7.42578125" style="837" customWidth="1"/>
    <col min="5130" max="5130" width="15.5703125" style="837" bestFit="1" customWidth="1"/>
    <col min="5131" max="5131" width="29.5703125" style="837" customWidth="1"/>
    <col min="5132" max="5132" width="9.85546875" style="837" customWidth="1"/>
    <col min="5133" max="5133" width="14.85546875" style="837" bestFit="1" customWidth="1"/>
    <col min="5134" max="5134" width="21" style="837" bestFit="1" customWidth="1"/>
    <col min="5135" max="5135" width="25" style="837" customWidth="1"/>
    <col min="5136" max="5136" width="13.5703125" style="837" customWidth="1"/>
    <col min="5137" max="5137" width="18.5703125" style="837" customWidth="1"/>
    <col min="5138" max="5380" width="9.140625" style="837"/>
    <col min="5381" max="5381" width="16" style="837" bestFit="1" customWidth="1"/>
    <col min="5382" max="5382" width="24.7109375" style="837" bestFit="1" customWidth="1"/>
    <col min="5383" max="5383" width="16.7109375" style="837" bestFit="1" customWidth="1"/>
    <col min="5384" max="5384" width="11.5703125" style="837" bestFit="1" customWidth="1"/>
    <col min="5385" max="5385" width="7.42578125" style="837" customWidth="1"/>
    <col min="5386" max="5386" width="15.5703125" style="837" bestFit="1" customWidth="1"/>
    <col min="5387" max="5387" width="29.5703125" style="837" customWidth="1"/>
    <col min="5388" max="5388" width="9.85546875" style="837" customWidth="1"/>
    <col min="5389" max="5389" width="14.85546875" style="837" bestFit="1" customWidth="1"/>
    <col min="5390" max="5390" width="21" style="837" bestFit="1" customWidth="1"/>
    <col min="5391" max="5391" width="25" style="837" customWidth="1"/>
    <col min="5392" max="5392" width="13.5703125" style="837" customWidth="1"/>
    <col min="5393" max="5393" width="18.5703125" style="837" customWidth="1"/>
    <col min="5394" max="5636" width="9.140625" style="837"/>
    <col min="5637" max="5637" width="16" style="837" bestFit="1" customWidth="1"/>
    <col min="5638" max="5638" width="24.7109375" style="837" bestFit="1" customWidth="1"/>
    <col min="5639" max="5639" width="16.7109375" style="837" bestFit="1" customWidth="1"/>
    <col min="5640" max="5640" width="11.5703125" style="837" bestFit="1" customWidth="1"/>
    <col min="5641" max="5641" width="7.42578125" style="837" customWidth="1"/>
    <col min="5642" max="5642" width="15.5703125" style="837" bestFit="1" customWidth="1"/>
    <col min="5643" max="5643" width="29.5703125" style="837" customWidth="1"/>
    <col min="5644" max="5644" width="9.85546875" style="837" customWidth="1"/>
    <col min="5645" max="5645" width="14.85546875" style="837" bestFit="1" customWidth="1"/>
    <col min="5646" max="5646" width="21" style="837" bestFit="1" customWidth="1"/>
    <col min="5647" max="5647" width="25" style="837" customWidth="1"/>
    <col min="5648" max="5648" width="13.5703125" style="837" customWidth="1"/>
    <col min="5649" max="5649" width="18.5703125" style="837" customWidth="1"/>
    <col min="5650" max="5892" width="9.140625" style="837"/>
    <col min="5893" max="5893" width="16" style="837" bestFit="1" customWidth="1"/>
    <col min="5894" max="5894" width="24.7109375" style="837" bestFit="1" customWidth="1"/>
    <col min="5895" max="5895" width="16.7109375" style="837" bestFit="1" customWidth="1"/>
    <col min="5896" max="5896" width="11.5703125" style="837" bestFit="1" customWidth="1"/>
    <col min="5897" max="5897" width="7.42578125" style="837" customWidth="1"/>
    <col min="5898" max="5898" width="15.5703125" style="837" bestFit="1" customWidth="1"/>
    <col min="5899" max="5899" width="29.5703125" style="837" customWidth="1"/>
    <col min="5900" max="5900" width="9.85546875" style="837" customWidth="1"/>
    <col min="5901" max="5901" width="14.85546875" style="837" bestFit="1" customWidth="1"/>
    <col min="5902" max="5902" width="21" style="837" bestFit="1" customWidth="1"/>
    <col min="5903" max="5903" width="25" style="837" customWidth="1"/>
    <col min="5904" max="5904" width="13.5703125" style="837" customWidth="1"/>
    <col min="5905" max="5905" width="18.5703125" style="837" customWidth="1"/>
    <col min="5906" max="6148" width="9.140625" style="837"/>
    <col min="6149" max="6149" width="16" style="837" bestFit="1" customWidth="1"/>
    <col min="6150" max="6150" width="24.7109375" style="837" bestFit="1" customWidth="1"/>
    <col min="6151" max="6151" width="16.7109375" style="837" bestFit="1" customWidth="1"/>
    <col min="6152" max="6152" width="11.5703125" style="837" bestFit="1" customWidth="1"/>
    <col min="6153" max="6153" width="7.42578125" style="837" customWidth="1"/>
    <col min="6154" max="6154" width="15.5703125" style="837" bestFit="1" customWidth="1"/>
    <col min="6155" max="6155" width="29.5703125" style="837" customWidth="1"/>
    <col min="6156" max="6156" width="9.85546875" style="837" customWidth="1"/>
    <col min="6157" max="6157" width="14.85546875" style="837" bestFit="1" customWidth="1"/>
    <col min="6158" max="6158" width="21" style="837" bestFit="1" customWidth="1"/>
    <col min="6159" max="6159" width="25" style="837" customWidth="1"/>
    <col min="6160" max="6160" width="13.5703125" style="837" customWidth="1"/>
    <col min="6161" max="6161" width="18.5703125" style="837" customWidth="1"/>
    <col min="6162" max="6404" width="9.140625" style="837"/>
    <col min="6405" max="6405" width="16" style="837" bestFit="1" customWidth="1"/>
    <col min="6406" max="6406" width="24.7109375" style="837" bestFit="1" customWidth="1"/>
    <col min="6407" max="6407" width="16.7109375" style="837" bestFit="1" customWidth="1"/>
    <col min="6408" max="6408" width="11.5703125" style="837" bestFit="1" customWidth="1"/>
    <col min="6409" max="6409" width="7.42578125" style="837" customWidth="1"/>
    <col min="6410" max="6410" width="15.5703125" style="837" bestFit="1" customWidth="1"/>
    <col min="6411" max="6411" width="29.5703125" style="837" customWidth="1"/>
    <col min="6412" max="6412" width="9.85546875" style="837" customWidth="1"/>
    <col min="6413" max="6413" width="14.85546875" style="837" bestFit="1" customWidth="1"/>
    <col min="6414" max="6414" width="21" style="837" bestFit="1" customWidth="1"/>
    <col min="6415" max="6415" width="25" style="837" customWidth="1"/>
    <col min="6416" max="6416" width="13.5703125" style="837" customWidth="1"/>
    <col min="6417" max="6417" width="18.5703125" style="837" customWidth="1"/>
    <col min="6418" max="6660" width="9.140625" style="837"/>
    <col min="6661" max="6661" width="16" style="837" bestFit="1" customWidth="1"/>
    <col min="6662" max="6662" width="24.7109375" style="837" bestFit="1" customWidth="1"/>
    <col min="6663" max="6663" width="16.7109375" style="837" bestFit="1" customWidth="1"/>
    <col min="6664" max="6664" width="11.5703125" style="837" bestFit="1" customWidth="1"/>
    <col min="6665" max="6665" width="7.42578125" style="837" customWidth="1"/>
    <col min="6666" max="6666" width="15.5703125" style="837" bestFit="1" customWidth="1"/>
    <col min="6667" max="6667" width="29.5703125" style="837" customWidth="1"/>
    <col min="6668" max="6668" width="9.85546875" style="837" customWidth="1"/>
    <col min="6669" max="6669" width="14.85546875" style="837" bestFit="1" customWidth="1"/>
    <col min="6670" max="6670" width="21" style="837" bestFit="1" customWidth="1"/>
    <col min="6671" max="6671" width="25" style="837" customWidth="1"/>
    <col min="6672" max="6672" width="13.5703125" style="837" customWidth="1"/>
    <col min="6673" max="6673" width="18.5703125" style="837" customWidth="1"/>
    <col min="6674" max="6916" width="9.140625" style="837"/>
    <col min="6917" max="6917" width="16" style="837" bestFit="1" customWidth="1"/>
    <col min="6918" max="6918" width="24.7109375" style="837" bestFit="1" customWidth="1"/>
    <col min="6919" max="6919" width="16.7109375" style="837" bestFit="1" customWidth="1"/>
    <col min="6920" max="6920" width="11.5703125" style="837" bestFit="1" customWidth="1"/>
    <col min="6921" max="6921" width="7.42578125" style="837" customWidth="1"/>
    <col min="6922" max="6922" width="15.5703125" style="837" bestFit="1" customWidth="1"/>
    <col min="6923" max="6923" width="29.5703125" style="837" customWidth="1"/>
    <col min="6924" max="6924" width="9.85546875" style="837" customWidth="1"/>
    <col min="6925" max="6925" width="14.85546875" style="837" bestFit="1" customWidth="1"/>
    <col min="6926" max="6926" width="21" style="837" bestFit="1" customWidth="1"/>
    <col min="6927" max="6927" width="25" style="837" customWidth="1"/>
    <col min="6928" max="6928" width="13.5703125" style="837" customWidth="1"/>
    <col min="6929" max="6929" width="18.5703125" style="837" customWidth="1"/>
    <col min="6930" max="7172" width="9.140625" style="837"/>
    <col min="7173" max="7173" width="16" style="837" bestFit="1" customWidth="1"/>
    <col min="7174" max="7174" width="24.7109375" style="837" bestFit="1" customWidth="1"/>
    <col min="7175" max="7175" width="16.7109375" style="837" bestFit="1" customWidth="1"/>
    <col min="7176" max="7176" width="11.5703125" style="837" bestFit="1" customWidth="1"/>
    <col min="7177" max="7177" width="7.42578125" style="837" customWidth="1"/>
    <col min="7178" max="7178" width="15.5703125" style="837" bestFit="1" customWidth="1"/>
    <col min="7179" max="7179" width="29.5703125" style="837" customWidth="1"/>
    <col min="7180" max="7180" width="9.85546875" style="837" customWidth="1"/>
    <col min="7181" max="7181" width="14.85546875" style="837" bestFit="1" customWidth="1"/>
    <col min="7182" max="7182" width="21" style="837" bestFit="1" customWidth="1"/>
    <col min="7183" max="7183" width="25" style="837" customWidth="1"/>
    <col min="7184" max="7184" width="13.5703125" style="837" customWidth="1"/>
    <col min="7185" max="7185" width="18.5703125" style="837" customWidth="1"/>
    <col min="7186" max="7428" width="9.140625" style="837"/>
    <col min="7429" max="7429" width="16" style="837" bestFit="1" customWidth="1"/>
    <col min="7430" max="7430" width="24.7109375" style="837" bestFit="1" customWidth="1"/>
    <col min="7431" max="7431" width="16.7109375" style="837" bestFit="1" customWidth="1"/>
    <col min="7432" max="7432" width="11.5703125" style="837" bestFit="1" customWidth="1"/>
    <col min="7433" max="7433" width="7.42578125" style="837" customWidth="1"/>
    <col min="7434" max="7434" width="15.5703125" style="837" bestFit="1" customWidth="1"/>
    <col min="7435" max="7435" width="29.5703125" style="837" customWidth="1"/>
    <col min="7436" max="7436" width="9.85546875" style="837" customWidth="1"/>
    <col min="7437" max="7437" width="14.85546875" style="837" bestFit="1" customWidth="1"/>
    <col min="7438" max="7438" width="21" style="837" bestFit="1" customWidth="1"/>
    <col min="7439" max="7439" width="25" style="837" customWidth="1"/>
    <col min="7440" max="7440" width="13.5703125" style="837" customWidth="1"/>
    <col min="7441" max="7441" width="18.5703125" style="837" customWidth="1"/>
    <col min="7442" max="7684" width="9.140625" style="837"/>
    <col min="7685" max="7685" width="16" style="837" bestFit="1" customWidth="1"/>
    <col min="7686" max="7686" width="24.7109375" style="837" bestFit="1" customWidth="1"/>
    <col min="7687" max="7687" width="16.7109375" style="837" bestFit="1" customWidth="1"/>
    <col min="7688" max="7688" width="11.5703125" style="837" bestFit="1" customWidth="1"/>
    <col min="7689" max="7689" width="7.42578125" style="837" customWidth="1"/>
    <col min="7690" max="7690" width="15.5703125" style="837" bestFit="1" customWidth="1"/>
    <col min="7691" max="7691" width="29.5703125" style="837" customWidth="1"/>
    <col min="7692" max="7692" width="9.85546875" style="837" customWidth="1"/>
    <col min="7693" max="7693" width="14.85546875" style="837" bestFit="1" customWidth="1"/>
    <col min="7694" max="7694" width="21" style="837" bestFit="1" customWidth="1"/>
    <col min="7695" max="7695" width="25" style="837" customWidth="1"/>
    <col min="7696" max="7696" width="13.5703125" style="837" customWidth="1"/>
    <col min="7697" max="7697" width="18.5703125" style="837" customWidth="1"/>
    <col min="7698" max="7940" width="9.140625" style="837"/>
    <col min="7941" max="7941" width="16" style="837" bestFit="1" customWidth="1"/>
    <col min="7942" max="7942" width="24.7109375" style="837" bestFit="1" customWidth="1"/>
    <col min="7943" max="7943" width="16.7109375" style="837" bestFit="1" customWidth="1"/>
    <col min="7944" max="7944" width="11.5703125" style="837" bestFit="1" customWidth="1"/>
    <col min="7945" max="7945" width="7.42578125" style="837" customWidth="1"/>
    <col min="7946" max="7946" width="15.5703125" style="837" bestFit="1" customWidth="1"/>
    <col min="7947" max="7947" width="29.5703125" style="837" customWidth="1"/>
    <col min="7948" max="7948" width="9.85546875" style="837" customWidth="1"/>
    <col min="7949" max="7949" width="14.85546875" style="837" bestFit="1" customWidth="1"/>
    <col min="7950" max="7950" width="21" style="837" bestFit="1" customWidth="1"/>
    <col min="7951" max="7951" width="25" style="837" customWidth="1"/>
    <col min="7952" max="7952" width="13.5703125" style="837" customWidth="1"/>
    <col min="7953" max="7953" width="18.5703125" style="837" customWidth="1"/>
    <col min="7954" max="8196" width="9.140625" style="837"/>
    <col min="8197" max="8197" width="16" style="837" bestFit="1" customWidth="1"/>
    <col min="8198" max="8198" width="24.7109375" style="837" bestFit="1" customWidth="1"/>
    <col min="8199" max="8199" width="16.7109375" style="837" bestFit="1" customWidth="1"/>
    <col min="8200" max="8200" width="11.5703125" style="837" bestFit="1" customWidth="1"/>
    <col min="8201" max="8201" width="7.42578125" style="837" customWidth="1"/>
    <col min="8202" max="8202" width="15.5703125" style="837" bestFit="1" customWidth="1"/>
    <col min="8203" max="8203" width="29.5703125" style="837" customWidth="1"/>
    <col min="8204" max="8204" width="9.85546875" style="837" customWidth="1"/>
    <col min="8205" max="8205" width="14.85546875" style="837" bestFit="1" customWidth="1"/>
    <col min="8206" max="8206" width="21" style="837" bestFit="1" customWidth="1"/>
    <col min="8207" max="8207" width="25" style="837" customWidth="1"/>
    <col min="8208" max="8208" width="13.5703125" style="837" customWidth="1"/>
    <col min="8209" max="8209" width="18.5703125" style="837" customWidth="1"/>
    <col min="8210" max="8452" width="9.140625" style="837"/>
    <col min="8453" max="8453" width="16" style="837" bestFit="1" customWidth="1"/>
    <col min="8454" max="8454" width="24.7109375" style="837" bestFit="1" customWidth="1"/>
    <col min="8455" max="8455" width="16.7109375" style="837" bestFit="1" customWidth="1"/>
    <col min="8456" max="8456" width="11.5703125" style="837" bestFit="1" customWidth="1"/>
    <col min="8457" max="8457" width="7.42578125" style="837" customWidth="1"/>
    <col min="8458" max="8458" width="15.5703125" style="837" bestFit="1" customWidth="1"/>
    <col min="8459" max="8459" width="29.5703125" style="837" customWidth="1"/>
    <col min="8460" max="8460" width="9.85546875" style="837" customWidth="1"/>
    <col min="8461" max="8461" width="14.85546875" style="837" bestFit="1" customWidth="1"/>
    <col min="8462" max="8462" width="21" style="837" bestFit="1" customWidth="1"/>
    <col min="8463" max="8463" width="25" style="837" customWidth="1"/>
    <col min="8464" max="8464" width="13.5703125" style="837" customWidth="1"/>
    <col min="8465" max="8465" width="18.5703125" style="837" customWidth="1"/>
    <col min="8466" max="8708" width="9.140625" style="837"/>
    <col min="8709" max="8709" width="16" style="837" bestFit="1" customWidth="1"/>
    <col min="8710" max="8710" width="24.7109375" style="837" bestFit="1" customWidth="1"/>
    <col min="8711" max="8711" width="16.7109375" style="837" bestFit="1" customWidth="1"/>
    <col min="8712" max="8712" width="11.5703125" style="837" bestFit="1" customWidth="1"/>
    <col min="8713" max="8713" width="7.42578125" style="837" customWidth="1"/>
    <col min="8714" max="8714" width="15.5703125" style="837" bestFit="1" customWidth="1"/>
    <col min="8715" max="8715" width="29.5703125" style="837" customWidth="1"/>
    <col min="8716" max="8716" width="9.85546875" style="837" customWidth="1"/>
    <col min="8717" max="8717" width="14.85546875" style="837" bestFit="1" customWidth="1"/>
    <col min="8718" max="8718" width="21" style="837" bestFit="1" customWidth="1"/>
    <col min="8719" max="8719" width="25" style="837" customWidth="1"/>
    <col min="8720" max="8720" width="13.5703125" style="837" customWidth="1"/>
    <col min="8721" max="8721" width="18.5703125" style="837" customWidth="1"/>
    <col min="8722" max="8964" width="9.140625" style="837"/>
    <col min="8965" max="8965" width="16" style="837" bestFit="1" customWidth="1"/>
    <col min="8966" max="8966" width="24.7109375" style="837" bestFit="1" customWidth="1"/>
    <col min="8967" max="8967" width="16.7109375" style="837" bestFit="1" customWidth="1"/>
    <col min="8968" max="8968" width="11.5703125" style="837" bestFit="1" customWidth="1"/>
    <col min="8969" max="8969" width="7.42578125" style="837" customWidth="1"/>
    <col min="8970" max="8970" width="15.5703125" style="837" bestFit="1" customWidth="1"/>
    <col min="8971" max="8971" width="29.5703125" style="837" customWidth="1"/>
    <col min="8972" max="8972" width="9.85546875" style="837" customWidth="1"/>
    <col min="8973" max="8973" width="14.85546875" style="837" bestFit="1" customWidth="1"/>
    <col min="8974" max="8974" width="21" style="837" bestFit="1" customWidth="1"/>
    <col min="8975" max="8975" width="25" style="837" customWidth="1"/>
    <col min="8976" max="8976" width="13.5703125" style="837" customWidth="1"/>
    <col min="8977" max="8977" width="18.5703125" style="837" customWidth="1"/>
    <col min="8978" max="9220" width="9.140625" style="837"/>
    <col min="9221" max="9221" width="16" style="837" bestFit="1" customWidth="1"/>
    <col min="9222" max="9222" width="24.7109375" style="837" bestFit="1" customWidth="1"/>
    <col min="9223" max="9223" width="16.7109375" style="837" bestFit="1" customWidth="1"/>
    <col min="9224" max="9224" width="11.5703125" style="837" bestFit="1" customWidth="1"/>
    <col min="9225" max="9225" width="7.42578125" style="837" customWidth="1"/>
    <col min="9226" max="9226" width="15.5703125" style="837" bestFit="1" customWidth="1"/>
    <col min="9227" max="9227" width="29.5703125" style="837" customWidth="1"/>
    <col min="9228" max="9228" width="9.85546875" style="837" customWidth="1"/>
    <col min="9229" max="9229" width="14.85546875" style="837" bestFit="1" customWidth="1"/>
    <col min="9230" max="9230" width="21" style="837" bestFit="1" customWidth="1"/>
    <col min="9231" max="9231" width="25" style="837" customWidth="1"/>
    <col min="9232" max="9232" width="13.5703125" style="837" customWidth="1"/>
    <col min="9233" max="9233" width="18.5703125" style="837" customWidth="1"/>
    <col min="9234" max="9476" width="9.140625" style="837"/>
    <col min="9477" max="9477" width="16" style="837" bestFit="1" customWidth="1"/>
    <col min="9478" max="9478" width="24.7109375" style="837" bestFit="1" customWidth="1"/>
    <col min="9479" max="9479" width="16.7109375" style="837" bestFit="1" customWidth="1"/>
    <col min="9480" max="9480" width="11.5703125" style="837" bestFit="1" customWidth="1"/>
    <col min="9481" max="9481" width="7.42578125" style="837" customWidth="1"/>
    <col min="9482" max="9482" width="15.5703125" style="837" bestFit="1" customWidth="1"/>
    <col min="9483" max="9483" width="29.5703125" style="837" customWidth="1"/>
    <col min="9484" max="9484" width="9.85546875" style="837" customWidth="1"/>
    <col min="9485" max="9485" width="14.85546875" style="837" bestFit="1" customWidth="1"/>
    <col min="9486" max="9486" width="21" style="837" bestFit="1" customWidth="1"/>
    <col min="9487" max="9487" width="25" style="837" customWidth="1"/>
    <col min="9488" max="9488" width="13.5703125" style="837" customWidth="1"/>
    <col min="9489" max="9489" width="18.5703125" style="837" customWidth="1"/>
    <col min="9490" max="9732" width="9.140625" style="837"/>
    <col min="9733" max="9733" width="16" style="837" bestFit="1" customWidth="1"/>
    <col min="9734" max="9734" width="24.7109375" style="837" bestFit="1" customWidth="1"/>
    <col min="9735" max="9735" width="16.7109375" style="837" bestFit="1" customWidth="1"/>
    <col min="9736" max="9736" width="11.5703125" style="837" bestFit="1" customWidth="1"/>
    <col min="9737" max="9737" width="7.42578125" style="837" customWidth="1"/>
    <col min="9738" max="9738" width="15.5703125" style="837" bestFit="1" customWidth="1"/>
    <col min="9739" max="9739" width="29.5703125" style="837" customWidth="1"/>
    <col min="9740" max="9740" width="9.85546875" style="837" customWidth="1"/>
    <col min="9741" max="9741" width="14.85546875" style="837" bestFit="1" customWidth="1"/>
    <col min="9742" max="9742" width="21" style="837" bestFit="1" customWidth="1"/>
    <col min="9743" max="9743" width="25" style="837" customWidth="1"/>
    <col min="9744" max="9744" width="13.5703125" style="837" customWidth="1"/>
    <col min="9745" max="9745" width="18.5703125" style="837" customWidth="1"/>
    <col min="9746" max="9988" width="9.140625" style="837"/>
    <col min="9989" max="9989" width="16" style="837" bestFit="1" customWidth="1"/>
    <col min="9990" max="9990" width="24.7109375" style="837" bestFit="1" customWidth="1"/>
    <col min="9991" max="9991" width="16.7109375" style="837" bestFit="1" customWidth="1"/>
    <col min="9992" max="9992" width="11.5703125" style="837" bestFit="1" customWidth="1"/>
    <col min="9993" max="9993" width="7.42578125" style="837" customWidth="1"/>
    <col min="9994" max="9994" width="15.5703125" style="837" bestFit="1" customWidth="1"/>
    <col min="9995" max="9995" width="29.5703125" style="837" customWidth="1"/>
    <col min="9996" max="9996" width="9.85546875" style="837" customWidth="1"/>
    <col min="9997" max="9997" width="14.85546875" style="837" bestFit="1" customWidth="1"/>
    <col min="9998" max="9998" width="21" style="837" bestFit="1" customWidth="1"/>
    <col min="9999" max="9999" width="25" style="837" customWidth="1"/>
    <col min="10000" max="10000" width="13.5703125" style="837" customWidth="1"/>
    <col min="10001" max="10001" width="18.5703125" style="837" customWidth="1"/>
    <col min="10002" max="10244" width="9.140625" style="837"/>
    <col min="10245" max="10245" width="16" style="837" bestFit="1" customWidth="1"/>
    <col min="10246" max="10246" width="24.7109375" style="837" bestFit="1" customWidth="1"/>
    <col min="10247" max="10247" width="16.7109375" style="837" bestFit="1" customWidth="1"/>
    <col min="10248" max="10248" width="11.5703125" style="837" bestFit="1" customWidth="1"/>
    <col min="10249" max="10249" width="7.42578125" style="837" customWidth="1"/>
    <col min="10250" max="10250" width="15.5703125" style="837" bestFit="1" customWidth="1"/>
    <col min="10251" max="10251" width="29.5703125" style="837" customWidth="1"/>
    <col min="10252" max="10252" width="9.85546875" style="837" customWidth="1"/>
    <col min="10253" max="10253" width="14.85546875" style="837" bestFit="1" customWidth="1"/>
    <col min="10254" max="10254" width="21" style="837" bestFit="1" customWidth="1"/>
    <col min="10255" max="10255" width="25" style="837" customWidth="1"/>
    <col min="10256" max="10256" width="13.5703125" style="837" customWidth="1"/>
    <col min="10257" max="10257" width="18.5703125" style="837" customWidth="1"/>
    <col min="10258" max="10500" width="9.140625" style="837"/>
    <col min="10501" max="10501" width="16" style="837" bestFit="1" customWidth="1"/>
    <col min="10502" max="10502" width="24.7109375" style="837" bestFit="1" customWidth="1"/>
    <col min="10503" max="10503" width="16.7109375" style="837" bestFit="1" customWidth="1"/>
    <col min="10504" max="10504" width="11.5703125" style="837" bestFit="1" customWidth="1"/>
    <col min="10505" max="10505" width="7.42578125" style="837" customWidth="1"/>
    <col min="10506" max="10506" width="15.5703125" style="837" bestFit="1" customWidth="1"/>
    <col min="10507" max="10507" width="29.5703125" style="837" customWidth="1"/>
    <col min="10508" max="10508" width="9.85546875" style="837" customWidth="1"/>
    <col min="10509" max="10509" width="14.85546875" style="837" bestFit="1" customWidth="1"/>
    <col min="10510" max="10510" width="21" style="837" bestFit="1" customWidth="1"/>
    <col min="10511" max="10511" width="25" style="837" customWidth="1"/>
    <col min="10512" max="10512" width="13.5703125" style="837" customWidth="1"/>
    <col min="10513" max="10513" width="18.5703125" style="837" customWidth="1"/>
    <col min="10514" max="10756" width="9.140625" style="837"/>
    <col min="10757" max="10757" width="16" style="837" bestFit="1" customWidth="1"/>
    <col min="10758" max="10758" width="24.7109375" style="837" bestFit="1" customWidth="1"/>
    <col min="10759" max="10759" width="16.7109375" style="837" bestFit="1" customWidth="1"/>
    <col min="10760" max="10760" width="11.5703125" style="837" bestFit="1" customWidth="1"/>
    <col min="10761" max="10761" width="7.42578125" style="837" customWidth="1"/>
    <col min="10762" max="10762" width="15.5703125" style="837" bestFit="1" customWidth="1"/>
    <col min="10763" max="10763" width="29.5703125" style="837" customWidth="1"/>
    <col min="10764" max="10764" width="9.85546875" style="837" customWidth="1"/>
    <col min="10765" max="10765" width="14.85546875" style="837" bestFit="1" customWidth="1"/>
    <col min="10766" max="10766" width="21" style="837" bestFit="1" customWidth="1"/>
    <col min="10767" max="10767" width="25" style="837" customWidth="1"/>
    <col min="10768" max="10768" width="13.5703125" style="837" customWidth="1"/>
    <col min="10769" max="10769" width="18.5703125" style="837" customWidth="1"/>
    <col min="10770" max="11012" width="9.140625" style="837"/>
    <col min="11013" max="11013" width="16" style="837" bestFit="1" customWidth="1"/>
    <col min="11014" max="11014" width="24.7109375" style="837" bestFit="1" customWidth="1"/>
    <col min="11015" max="11015" width="16.7109375" style="837" bestFit="1" customWidth="1"/>
    <col min="11016" max="11016" width="11.5703125" style="837" bestFit="1" customWidth="1"/>
    <col min="11017" max="11017" width="7.42578125" style="837" customWidth="1"/>
    <col min="11018" max="11018" width="15.5703125" style="837" bestFit="1" customWidth="1"/>
    <col min="11019" max="11019" width="29.5703125" style="837" customWidth="1"/>
    <col min="11020" max="11020" width="9.85546875" style="837" customWidth="1"/>
    <col min="11021" max="11021" width="14.85546875" style="837" bestFit="1" customWidth="1"/>
    <col min="11022" max="11022" width="21" style="837" bestFit="1" customWidth="1"/>
    <col min="11023" max="11023" width="25" style="837" customWidth="1"/>
    <col min="11024" max="11024" width="13.5703125" style="837" customWidth="1"/>
    <col min="11025" max="11025" width="18.5703125" style="837" customWidth="1"/>
    <col min="11026" max="11268" width="9.140625" style="837"/>
    <col min="11269" max="11269" width="16" style="837" bestFit="1" customWidth="1"/>
    <col min="11270" max="11270" width="24.7109375" style="837" bestFit="1" customWidth="1"/>
    <col min="11271" max="11271" width="16.7109375" style="837" bestFit="1" customWidth="1"/>
    <col min="11272" max="11272" width="11.5703125" style="837" bestFit="1" customWidth="1"/>
    <col min="11273" max="11273" width="7.42578125" style="837" customWidth="1"/>
    <col min="11274" max="11274" width="15.5703125" style="837" bestFit="1" customWidth="1"/>
    <col min="11275" max="11275" width="29.5703125" style="837" customWidth="1"/>
    <col min="11276" max="11276" width="9.85546875" style="837" customWidth="1"/>
    <col min="11277" max="11277" width="14.85546875" style="837" bestFit="1" customWidth="1"/>
    <col min="11278" max="11278" width="21" style="837" bestFit="1" customWidth="1"/>
    <col min="11279" max="11279" width="25" style="837" customWidth="1"/>
    <col min="11280" max="11280" width="13.5703125" style="837" customWidth="1"/>
    <col min="11281" max="11281" width="18.5703125" style="837" customWidth="1"/>
    <col min="11282" max="11524" width="9.140625" style="837"/>
    <col min="11525" max="11525" width="16" style="837" bestFit="1" customWidth="1"/>
    <col min="11526" max="11526" width="24.7109375" style="837" bestFit="1" customWidth="1"/>
    <col min="11527" max="11527" width="16.7109375" style="837" bestFit="1" customWidth="1"/>
    <col min="11528" max="11528" width="11.5703125" style="837" bestFit="1" customWidth="1"/>
    <col min="11529" max="11529" width="7.42578125" style="837" customWidth="1"/>
    <col min="11530" max="11530" width="15.5703125" style="837" bestFit="1" customWidth="1"/>
    <col min="11531" max="11531" width="29.5703125" style="837" customWidth="1"/>
    <col min="11532" max="11532" width="9.85546875" style="837" customWidth="1"/>
    <col min="11533" max="11533" width="14.85546875" style="837" bestFit="1" customWidth="1"/>
    <col min="11534" max="11534" width="21" style="837" bestFit="1" customWidth="1"/>
    <col min="11535" max="11535" width="25" style="837" customWidth="1"/>
    <col min="11536" max="11536" width="13.5703125" style="837" customWidth="1"/>
    <col min="11537" max="11537" width="18.5703125" style="837" customWidth="1"/>
    <col min="11538" max="11780" width="9.140625" style="837"/>
    <col min="11781" max="11781" width="16" style="837" bestFit="1" customWidth="1"/>
    <col min="11782" max="11782" width="24.7109375" style="837" bestFit="1" customWidth="1"/>
    <col min="11783" max="11783" width="16.7109375" style="837" bestFit="1" customWidth="1"/>
    <col min="11784" max="11784" width="11.5703125" style="837" bestFit="1" customWidth="1"/>
    <col min="11785" max="11785" width="7.42578125" style="837" customWidth="1"/>
    <col min="11786" max="11786" width="15.5703125" style="837" bestFit="1" customWidth="1"/>
    <col min="11787" max="11787" width="29.5703125" style="837" customWidth="1"/>
    <col min="11788" max="11788" width="9.85546875" style="837" customWidth="1"/>
    <col min="11789" max="11789" width="14.85546875" style="837" bestFit="1" customWidth="1"/>
    <col min="11790" max="11790" width="21" style="837" bestFit="1" customWidth="1"/>
    <col min="11791" max="11791" width="25" style="837" customWidth="1"/>
    <col min="11792" max="11792" width="13.5703125" style="837" customWidth="1"/>
    <col min="11793" max="11793" width="18.5703125" style="837" customWidth="1"/>
    <col min="11794" max="12036" width="9.140625" style="837"/>
    <col min="12037" max="12037" width="16" style="837" bestFit="1" customWidth="1"/>
    <col min="12038" max="12038" width="24.7109375" style="837" bestFit="1" customWidth="1"/>
    <col min="12039" max="12039" width="16.7109375" style="837" bestFit="1" customWidth="1"/>
    <col min="12040" max="12040" width="11.5703125" style="837" bestFit="1" customWidth="1"/>
    <col min="12041" max="12041" width="7.42578125" style="837" customWidth="1"/>
    <col min="12042" max="12042" width="15.5703125" style="837" bestFit="1" customWidth="1"/>
    <col min="12043" max="12043" width="29.5703125" style="837" customWidth="1"/>
    <col min="12044" max="12044" width="9.85546875" style="837" customWidth="1"/>
    <col min="12045" max="12045" width="14.85546875" style="837" bestFit="1" customWidth="1"/>
    <col min="12046" max="12046" width="21" style="837" bestFit="1" customWidth="1"/>
    <col min="12047" max="12047" width="25" style="837" customWidth="1"/>
    <col min="12048" max="12048" width="13.5703125" style="837" customWidth="1"/>
    <col min="12049" max="12049" width="18.5703125" style="837" customWidth="1"/>
    <col min="12050" max="12292" width="9.140625" style="837"/>
    <col min="12293" max="12293" width="16" style="837" bestFit="1" customWidth="1"/>
    <col min="12294" max="12294" width="24.7109375" style="837" bestFit="1" customWidth="1"/>
    <col min="12295" max="12295" width="16.7109375" style="837" bestFit="1" customWidth="1"/>
    <col min="12296" max="12296" width="11.5703125" style="837" bestFit="1" customWidth="1"/>
    <col min="12297" max="12297" width="7.42578125" style="837" customWidth="1"/>
    <col min="12298" max="12298" width="15.5703125" style="837" bestFit="1" customWidth="1"/>
    <col min="12299" max="12299" width="29.5703125" style="837" customWidth="1"/>
    <col min="12300" max="12300" width="9.85546875" style="837" customWidth="1"/>
    <col min="12301" max="12301" width="14.85546875" style="837" bestFit="1" customWidth="1"/>
    <col min="12302" max="12302" width="21" style="837" bestFit="1" customWidth="1"/>
    <col min="12303" max="12303" width="25" style="837" customWidth="1"/>
    <col min="12304" max="12304" width="13.5703125" style="837" customWidth="1"/>
    <col min="12305" max="12305" width="18.5703125" style="837" customWidth="1"/>
    <col min="12306" max="12548" width="9.140625" style="837"/>
    <col min="12549" max="12549" width="16" style="837" bestFit="1" customWidth="1"/>
    <col min="12550" max="12550" width="24.7109375" style="837" bestFit="1" customWidth="1"/>
    <col min="12551" max="12551" width="16.7109375" style="837" bestFit="1" customWidth="1"/>
    <col min="12552" max="12552" width="11.5703125" style="837" bestFit="1" customWidth="1"/>
    <col min="12553" max="12553" width="7.42578125" style="837" customWidth="1"/>
    <col min="12554" max="12554" width="15.5703125" style="837" bestFit="1" customWidth="1"/>
    <col min="12555" max="12555" width="29.5703125" style="837" customWidth="1"/>
    <col min="12556" max="12556" width="9.85546875" style="837" customWidth="1"/>
    <col min="12557" max="12557" width="14.85546875" style="837" bestFit="1" customWidth="1"/>
    <col min="12558" max="12558" width="21" style="837" bestFit="1" customWidth="1"/>
    <col min="12559" max="12559" width="25" style="837" customWidth="1"/>
    <col min="12560" max="12560" width="13.5703125" style="837" customWidth="1"/>
    <col min="12561" max="12561" width="18.5703125" style="837" customWidth="1"/>
    <col min="12562" max="12804" width="9.140625" style="837"/>
    <col min="12805" max="12805" width="16" style="837" bestFit="1" customWidth="1"/>
    <col min="12806" max="12806" width="24.7109375" style="837" bestFit="1" customWidth="1"/>
    <col min="12807" max="12807" width="16.7109375" style="837" bestFit="1" customWidth="1"/>
    <col min="12808" max="12808" width="11.5703125" style="837" bestFit="1" customWidth="1"/>
    <col min="12809" max="12809" width="7.42578125" style="837" customWidth="1"/>
    <col min="12810" max="12810" width="15.5703125" style="837" bestFit="1" customWidth="1"/>
    <col min="12811" max="12811" width="29.5703125" style="837" customWidth="1"/>
    <col min="12812" max="12812" width="9.85546875" style="837" customWidth="1"/>
    <col min="12813" max="12813" width="14.85546875" style="837" bestFit="1" customWidth="1"/>
    <col min="12814" max="12814" width="21" style="837" bestFit="1" customWidth="1"/>
    <col min="12815" max="12815" width="25" style="837" customWidth="1"/>
    <col min="12816" max="12816" width="13.5703125" style="837" customWidth="1"/>
    <col min="12817" max="12817" width="18.5703125" style="837" customWidth="1"/>
    <col min="12818" max="13060" width="9.140625" style="837"/>
    <col min="13061" max="13061" width="16" style="837" bestFit="1" customWidth="1"/>
    <col min="13062" max="13062" width="24.7109375" style="837" bestFit="1" customWidth="1"/>
    <col min="13063" max="13063" width="16.7109375" style="837" bestFit="1" customWidth="1"/>
    <col min="13064" max="13064" width="11.5703125" style="837" bestFit="1" customWidth="1"/>
    <col min="13065" max="13065" width="7.42578125" style="837" customWidth="1"/>
    <col min="13066" max="13066" width="15.5703125" style="837" bestFit="1" customWidth="1"/>
    <col min="13067" max="13067" width="29.5703125" style="837" customWidth="1"/>
    <col min="13068" max="13068" width="9.85546875" style="837" customWidth="1"/>
    <col min="13069" max="13069" width="14.85546875" style="837" bestFit="1" customWidth="1"/>
    <col min="13070" max="13070" width="21" style="837" bestFit="1" customWidth="1"/>
    <col min="13071" max="13071" width="25" style="837" customWidth="1"/>
    <col min="13072" max="13072" width="13.5703125" style="837" customWidth="1"/>
    <col min="13073" max="13073" width="18.5703125" style="837" customWidth="1"/>
    <col min="13074" max="13316" width="9.140625" style="837"/>
    <col min="13317" max="13317" width="16" style="837" bestFit="1" customWidth="1"/>
    <col min="13318" max="13318" width="24.7109375" style="837" bestFit="1" customWidth="1"/>
    <col min="13319" max="13319" width="16.7109375" style="837" bestFit="1" customWidth="1"/>
    <col min="13320" max="13320" width="11.5703125" style="837" bestFit="1" customWidth="1"/>
    <col min="13321" max="13321" width="7.42578125" style="837" customWidth="1"/>
    <col min="13322" max="13322" width="15.5703125" style="837" bestFit="1" customWidth="1"/>
    <col min="13323" max="13323" width="29.5703125" style="837" customWidth="1"/>
    <col min="13324" max="13324" width="9.85546875" style="837" customWidth="1"/>
    <col min="13325" max="13325" width="14.85546875" style="837" bestFit="1" customWidth="1"/>
    <col min="13326" max="13326" width="21" style="837" bestFit="1" customWidth="1"/>
    <col min="13327" max="13327" width="25" style="837" customWidth="1"/>
    <col min="13328" max="13328" width="13.5703125" style="837" customWidth="1"/>
    <col min="13329" max="13329" width="18.5703125" style="837" customWidth="1"/>
    <col min="13330" max="13572" width="9.140625" style="837"/>
    <col min="13573" max="13573" width="16" style="837" bestFit="1" customWidth="1"/>
    <col min="13574" max="13574" width="24.7109375" style="837" bestFit="1" customWidth="1"/>
    <col min="13575" max="13575" width="16.7109375" style="837" bestFit="1" customWidth="1"/>
    <col min="13576" max="13576" width="11.5703125" style="837" bestFit="1" customWidth="1"/>
    <col min="13577" max="13577" width="7.42578125" style="837" customWidth="1"/>
    <col min="13578" max="13578" width="15.5703125" style="837" bestFit="1" customWidth="1"/>
    <col min="13579" max="13579" width="29.5703125" style="837" customWidth="1"/>
    <col min="13580" max="13580" width="9.85546875" style="837" customWidth="1"/>
    <col min="13581" max="13581" width="14.85546875" style="837" bestFit="1" customWidth="1"/>
    <col min="13582" max="13582" width="21" style="837" bestFit="1" customWidth="1"/>
    <col min="13583" max="13583" width="25" style="837" customWidth="1"/>
    <col min="13584" max="13584" width="13.5703125" style="837" customWidth="1"/>
    <col min="13585" max="13585" width="18.5703125" style="837" customWidth="1"/>
    <col min="13586" max="13828" width="9.140625" style="837"/>
    <col min="13829" max="13829" width="16" style="837" bestFit="1" customWidth="1"/>
    <col min="13830" max="13830" width="24.7109375" style="837" bestFit="1" customWidth="1"/>
    <col min="13831" max="13831" width="16.7109375" style="837" bestFit="1" customWidth="1"/>
    <col min="13832" max="13832" width="11.5703125" style="837" bestFit="1" customWidth="1"/>
    <col min="13833" max="13833" width="7.42578125" style="837" customWidth="1"/>
    <col min="13834" max="13834" width="15.5703125" style="837" bestFit="1" customWidth="1"/>
    <col min="13835" max="13835" width="29.5703125" style="837" customWidth="1"/>
    <col min="13836" max="13836" width="9.85546875" style="837" customWidth="1"/>
    <col min="13837" max="13837" width="14.85546875" style="837" bestFit="1" customWidth="1"/>
    <col min="13838" max="13838" width="21" style="837" bestFit="1" customWidth="1"/>
    <col min="13839" max="13839" width="25" style="837" customWidth="1"/>
    <col min="13840" max="13840" width="13.5703125" style="837" customWidth="1"/>
    <col min="13841" max="13841" width="18.5703125" style="837" customWidth="1"/>
    <col min="13842" max="14084" width="9.140625" style="837"/>
    <col min="14085" max="14085" width="16" style="837" bestFit="1" customWidth="1"/>
    <col min="14086" max="14086" width="24.7109375" style="837" bestFit="1" customWidth="1"/>
    <col min="14087" max="14087" width="16.7109375" style="837" bestFit="1" customWidth="1"/>
    <col min="14088" max="14088" width="11.5703125" style="837" bestFit="1" customWidth="1"/>
    <col min="14089" max="14089" width="7.42578125" style="837" customWidth="1"/>
    <col min="14090" max="14090" width="15.5703125" style="837" bestFit="1" customWidth="1"/>
    <col min="14091" max="14091" width="29.5703125" style="837" customWidth="1"/>
    <col min="14092" max="14092" width="9.85546875" style="837" customWidth="1"/>
    <col min="14093" max="14093" width="14.85546875" style="837" bestFit="1" customWidth="1"/>
    <col min="14094" max="14094" width="21" style="837" bestFit="1" customWidth="1"/>
    <col min="14095" max="14095" width="25" style="837" customWidth="1"/>
    <col min="14096" max="14096" width="13.5703125" style="837" customWidth="1"/>
    <col min="14097" max="14097" width="18.5703125" style="837" customWidth="1"/>
    <col min="14098" max="14340" width="9.140625" style="837"/>
    <col min="14341" max="14341" width="16" style="837" bestFit="1" customWidth="1"/>
    <col min="14342" max="14342" width="24.7109375" style="837" bestFit="1" customWidth="1"/>
    <col min="14343" max="14343" width="16.7109375" style="837" bestFit="1" customWidth="1"/>
    <col min="14344" max="14344" width="11.5703125" style="837" bestFit="1" customWidth="1"/>
    <col min="14345" max="14345" width="7.42578125" style="837" customWidth="1"/>
    <col min="14346" max="14346" width="15.5703125" style="837" bestFit="1" customWidth="1"/>
    <col min="14347" max="14347" width="29.5703125" style="837" customWidth="1"/>
    <col min="14348" max="14348" width="9.85546875" style="837" customWidth="1"/>
    <col min="14349" max="14349" width="14.85546875" style="837" bestFit="1" customWidth="1"/>
    <col min="14350" max="14350" width="21" style="837" bestFit="1" customWidth="1"/>
    <col min="14351" max="14351" width="25" style="837" customWidth="1"/>
    <col min="14352" max="14352" width="13.5703125" style="837" customWidth="1"/>
    <col min="14353" max="14353" width="18.5703125" style="837" customWidth="1"/>
    <col min="14354" max="14596" width="9.140625" style="837"/>
    <col min="14597" max="14597" width="16" style="837" bestFit="1" customWidth="1"/>
    <col min="14598" max="14598" width="24.7109375" style="837" bestFit="1" customWidth="1"/>
    <col min="14599" max="14599" width="16.7109375" style="837" bestFit="1" customWidth="1"/>
    <col min="14600" max="14600" width="11.5703125" style="837" bestFit="1" customWidth="1"/>
    <col min="14601" max="14601" width="7.42578125" style="837" customWidth="1"/>
    <col min="14602" max="14602" width="15.5703125" style="837" bestFit="1" customWidth="1"/>
    <col min="14603" max="14603" width="29.5703125" style="837" customWidth="1"/>
    <col min="14604" max="14604" width="9.85546875" style="837" customWidth="1"/>
    <col min="14605" max="14605" width="14.85546875" style="837" bestFit="1" customWidth="1"/>
    <col min="14606" max="14606" width="21" style="837" bestFit="1" customWidth="1"/>
    <col min="14607" max="14607" width="25" style="837" customWidth="1"/>
    <col min="14608" max="14608" width="13.5703125" style="837" customWidth="1"/>
    <col min="14609" max="14609" width="18.5703125" style="837" customWidth="1"/>
    <col min="14610" max="14852" width="9.140625" style="837"/>
    <col min="14853" max="14853" width="16" style="837" bestFit="1" customWidth="1"/>
    <col min="14854" max="14854" width="24.7109375" style="837" bestFit="1" customWidth="1"/>
    <col min="14855" max="14855" width="16.7109375" style="837" bestFit="1" customWidth="1"/>
    <col min="14856" max="14856" width="11.5703125" style="837" bestFit="1" customWidth="1"/>
    <col min="14857" max="14857" width="7.42578125" style="837" customWidth="1"/>
    <col min="14858" max="14858" width="15.5703125" style="837" bestFit="1" customWidth="1"/>
    <col min="14859" max="14859" width="29.5703125" style="837" customWidth="1"/>
    <col min="14860" max="14860" width="9.85546875" style="837" customWidth="1"/>
    <col min="14861" max="14861" width="14.85546875" style="837" bestFit="1" customWidth="1"/>
    <col min="14862" max="14862" width="21" style="837" bestFit="1" customWidth="1"/>
    <col min="14863" max="14863" width="25" style="837" customWidth="1"/>
    <col min="14864" max="14864" width="13.5703125" style="837" customWidth="1"/>
    <col min="14865" max="14865" width="18.5703125" style="837" customWidth="1"/>
    <col min="14866" max="15108" width="9.140625" style="837"/>
    <col min="15109" max="15109" width="16" style="837" bestFit="1" customWidth="1"/>
    <col min="15110" max="15110" width="24.7109375" style="837" bestFit="1" customWidth="1"/>
    <col min="15111" max="15111" width="16.7109375" style="837" bestFit="1" customWidth="1"/>
    <col min="15112" max="15112" width="11.5703125" style="837" bestFit="1" customWidth="1"/>
    <col min="15113" max="15113" width="7.42578125" style="837" customWidth="1"/>
    <col min="15114" max="15114" width="15.5703125" style="837" bestFit="1" customWidth="1"/>
    <col min="15115" max="15115" width="29.5703125" style="837" customWidth="1"/>
    <col min="15116" max="15116" width="9.85546875" style="837" customWidth="1"/>
    <col min="15117" max="15117" width="14.85546875" style="837" bestFit="1" customWidth="1"/>
    <col min="15118" max="15118" width="21" style="837" bestFit="1" customWidth="1"/>
    <col min="15119" max="15119" width="25" style="837" customWidth="1"/>
    <col min="15120" max="15120" width="13.5703125" style="837" customWidth="1"/>
    <col min="15121" max="15121" width="18.5703125" style="837" customWidth="1"/>
    <col min="15122" max="15364" width="9.140625" style="837"/>
    <col min="15365" max="15365" width="16" style="837" bestFit="1" customWidth="1"/>
    <col min="15366" max="15366" width="24.7109375" style="837" bestFit="1" customWidth="1"/>
    <col min="15367" max="15367" width="16.7109375" style="837" bestFit="1" customWidth="1"/>
    <col min="15368" max="15368" width="11.5703125" style="837" bestFit="1" customWidth="1"/>
    <col min="15369" max="15369" width="7.42578125" style="837" customWidth="1"/>
    <col min="15370" max="15370" width="15.5703125" style="837" bestFit="1" customWidth="1"/>
    <col min="15371" max="15371" width="29.5703125" style="837" customWidth="1"/>
    <col min="15372" max="15372" width="9.85546875" style="837" customWidth="1"/>
    <col min="15373" max="15373" width="14.85546875" style="837" bestFit="1" customWidth="1"/>
    <col min="15374" max="15374" width="21" style="837" bestFit="1" customWidth="1"/>
    <col min="15375" max="15375" width="25" style="837" customWidth="1"/>
    <col min="15376" max="15376" width="13.5703125" style="837" customWidth="1"/>
    <col min="15377" max="15377" width="18.5703125" style="837" customWidth="1"/>
    <col min="15378" max="15620" width="9.140625" style="837"/>
    <col min="15621" max="15621" width="16" style="837" bestFit="1" customWidth="1"/>
    <col min="15622" max="15622" width="24.7109375" style="837" bestFit="1" customWidth="1"/>
    <col min="15623" max="15623" width="16.7109375" style="837" bestFit="1" customWidth="1"/>
    <col min="15624" max="15624" width="11.5703125" style="837" bestFit="1" customWidth="1"/>
    <col min="15625" max="15625" width="7.42578125" style="837" customWidth="1"/>
    <col min="15626" max="15626" width="15.5703125" style="837" bestFit="1" customWidth="1"/>
    <col min="15627" max="15627" width="29.5703125" style="837" customWidth="1"/>
    <col min="15628" max="15628" width="9.85546875" style="837" customWidth="1"/>
    <col min="15629" max="15629" width="14.85546875" style="837" bestFit="1" customWidth="1"/>
    <col min="15630" max="15630" width="21" style="837" bestFit="1" customWidth="1"/>
    <col min="15631" max="15631" width="25" style="837" customWidth="1"/>
    <col min="15632" max="15632" width="13.5703125" style="837" customWidth="1"/>
    <col min="15633" max="15633" width="18.5703125" style="837" customWidth="1"/>
    <col min="15634" max="15876" width="9.140625" style="837"/>
    <col min="15877" max="15877" width="16" style="837" bestFit="1" customWidth="1"/>
    <col min="15878" max="15878" width="24.7109375" style="837" bestFit="1" customWidth="1"/>
    <col min="15879" max="15879" width="16.7109375" style="837" bestFit="1" customWidth="1"/>
    <col min="15880" max="15880" width="11.5703125" style="837" bestFit="1" customWidth="1"/>
    <col min="15881" max="15881" width="7.42578125" style="837" customWidth="1"/>
    <col min="15882" max="15882" width="15.5703125" style="837" bestFit="1" customWidth="1"/>
    <col min="15883" max="15883" width="29.5703125" style="837" customWidth="1"/>
    <col min="15884" max="15884" width="9.85546875" style="837" customWidth="1"/>
    <col min="15885" max="15885" width="14.85546875" style="837" bestFit="1" customWidth="1"/>
    <col min="15886" max="15886" width="21" style="837" bestFit="1" customWidth="1"/>
    <col min="15887" max="15887" width="25" style="837" customWidth="1"/>
    <col min="15888" max="15888" width="13.5703125" style="837" customWidth="1"/>
    <col min="15889" max="15889" width="18.5703125" style="837" customWidth="1"/>
    <col min="15890" max="16132" width="9.140625" style="837"/>
    <col min="16133" max="16133" width="16" style="837" bestFit="1" customWidth="1"/>
    <col min="16134" max="16134" width="24.7109375" style="837" bestFit="1" customWidth="1"/>
    <col min="16135" max="16135" width="16.7109375" style="837" bestFit="1" customWidth="1"/>
    <col min="16136" max="16136" width="11.5703125" style="837" bestFit="1" customWidth="1"/>
    <col min="16137" max="16137" width="7.42578125" style="837" customWidth="1"/>
    <col min="16138" max="16138" width="15.5703125" style="837" bestFit="1" customWidth="1"/>
    <col min="16139" max="16139" width="29.5703125" style="837" customWidth="1"/>
    <col min="16140" max="16140" width="9.85546875" style="837" customWidth="1"/>
    <col min="16141" max="16141" width="14.85546875" style="837" bestFit="1" customWidth="1"/>
    <col min="16142" max="16142" width="21" style="837" bestFit="1" customWidth="1"/>
    <col min="16143" max="16143" width="25" style="837" customWidth="1"/>
    <col min="16144" max="16144" width="13.5703125" style="837" customWidth="1"/>
    <col min="16145" max="16145" width="18.5703125" style="837" customWidth="1"/>
    <col min="16146" max="16384" width="9.140625" style="837"/>
  </cols>
  <sheetData>
    <row r="1" spans="1:37" s="838" customFormat="1" ht="55.5" customHeight="1" x14ac:dyDescent="0.25">
      <c r="A1" s="838" t="s">
        <v>0</v>
      </c>
      <c r="B1" s="928" t="s">
        <v>195</v>
      </c>
      <c r="C1" s="928" t="s">
        <v>192</v>
      </c>
      <c r="D1" s="928" t="s">
        <v>193</v>
      </c>
      <c r="E1" s="928" t="s">
        <v>194</v>
      </c>
      <c r="F1" s="928" t="s">
        <v>1097</v>
      </c>
      <c r="G1" s="928" t="s">
        <v>196</v>
      </c>
      <c r="H1" s="928" t="s">
        <v>1098</v>
      </c>
      <c r="I1" s="928" t="s">
        <v>1297</v>
      </c>
      <c r="J1" s="928" t="s">
        <v>1099</v>
      </c>
      <c r="K1" s="928" t="s">
        <v>197</v>
      </c>
      <c r="L1" s="928" t="s">
        <v>1100</v>
      </c>
      <c r="M1" s="928" t="s">
        <v>1101</v>
      </c>
      <c r="N1" s="928" t="s">
        <v>1102</v>
      </c>
      <c r="O1" s="928" t="s">
        <v>1298</v>
      </c>
      <c r="P1" s="1128"/>
      <c r="Q1" s="930" t="s">
        <v>195</v>
      </c>
      <c r="R1" s="930" t="s">
        <v>193</v>
      </c>
      <c r="S1" s="931" t="s">
        <v>1175</v>
      </c>
      <c r="T1" s="931" t="s">
        <v>1304</v>
      </c>
      <c r="U1" s="931" t="s">
        <v>1176</v>
      </c>
      <c r="V1" s="931" t="s">
        <v>1177</v>
      </c>
      <c r="W1" s="930" t="s">
        <v>1178</v>
      </c>
      <c r="X1" s="930" t="s">
        <v>1216</v>
      </c>
      <c r="Y1" s="930" t="s">
        <v>1199</v>
      </c>
      <c r="Z1" s="930" t="s">
        <v>1211</v>
      </c>
      <c r="AA1" s="932"/>
      <c r="AB1" s="933" t="s">
        <v>1305</v>
      </c>
      <c r="AC1" s="1121" t="s">
        <v>1306</v>
      </c>
      <c r="AD1" s="1122" t="s">
        <v>1309</v>
      </c>
      <c r="AE1" s="1119" t="s">
        <v>1304</v>
      </c>
      <c r="AF1" s="1120" t="s">
        <v>1310</v>
      </c>
      <c r="AG1" s="1116" t="s">
        <v>193</v>
      </c>
      <c r="AI1" s="888"/>
      <c r="AJ1"/>
      <c r="AK1"/>
    </row>
    <row r="2" spans="1:37" s="839" customFormat="1" ht="15" x14ac:dyDescent="0.25">
      <c r="A2" s="929">
        <v>1</v>
      </c>
      <c r="B2" s="927" t="s">
        <v>1312</v>
      </c>
      <c r="C2" s="927" t="s">
        <v>207</v>
      </c>
      <c r="D2" s="927" t="s">
        <v>232</v>
      </c>
      <c r="E2" s="927" t="s">
        <v>230</v>
      </c>
      <c r="F2" s="927">
        <v>1</v>
      </c>
      <c r="G2" s="927">
        <v>6500</v>
      </c>
      <c r="H2" s="927" t="s">
        <v>1313</v>
      </c>
      <c r="I2" s="927" t="s">
        <v>15</v>
      </c>
      <c r="J2" s="927" t="s">
        <v>1314</v>
      </c>
      <c r="K2" s="927" t="s">
        <v>287</v>
      </c>
      <c r="L2" s="927" t="s">
        <v>15</v>
      </c>
      <c r="M2" s="927" t="s">
        <v>1314</v>
      </c>
      <c r="N2" s="927" t="s">
        <v>1315</v>
      </c>
      <c r="O2" s="927" t="s">
        <v>1316</v>
      </c>
      <c r="P2" s="1129" t="str">
        <f>RIGHT(I2,3)</f>
        <v>-</v>
      </c>
      <c r="Q2" s="934" t="str">
        <f>IF(B2=B1,"-",B2)</f>
        <v>18-18241</v>
      </c>
      <c r="R2" s="934" t="str">
        <f>IF(Q2="-","-",IF(D2="INTERNAL","-",D2))</f>
        <v>FRONTECH</v>
      </c>
      <c r="S2" s="935">
        <f>IF($R2="-","-",$J2-DAY($J2)+1)</f>
        <v>43374</v>
      </c>
      <c r="T2" s="935">
        <f>IF($R2="-","-",$O2-DAY($O2)+1)</f>
        <v>43344</v>
      </c>
      <c r="U2" s="935">
        <f>IF($R2="-","-",$M2-DAY($M2)+1)</f>
        <v>43374</v>
      </c>
      <c r="V2" s="935">
        <f>IF($R2="-","-",IF(N2="-","-",$N2-DAY($N2)+1))</f>
        <v>43405</v>
      </c>
      <c r="W2" s="934" t="str">
        <f>IF(R2="-","-",IF(P2="Ref","-",$K2))</f>
        <v>Approved</v>
      </c>
      <c r="X2" s="936" t="str">
        <f>IF(R2="-","-",VLOOKUP($S2,Forex!$B:$C,2,0))</f>
        <v>FY2018</v>
      </c>
      <c r="Y2" s="936" t="str">
        <f>IF(R2="-","-",VLOOKUP($S2,Forex!$B:$D,3,0))</f>
        <v>2H</v>
      </c>
      <c r="Z2" s="937" t="str">
        <f>IF($R2="-","-",VLOOKUP($L2,Legend!$E:$F,2,0))</f>
        <v>-</v>
      </c>
      <c r="AA2" s="937"/>
      <c r="AB2" s="1131">
        <f>IF($X2="FY2021",$V2,IF($X2="FY2022",$V2,IF($X2="FY2023",$V2,$T2)))</f>
        <v>43344</v>
      </c>
      <c r="AC2" s="1131">
        <f>_xlfn.IFNA(VLOOKUP($B2,'PO list'!$C:$E,3,0),$AB2)</f>
        <v>43344</v>
      </c>
      <c r="AD2" s="1131" t="str">
        <f>IF($AC2="-","-",VLOOKUP($AC2,Forex!$B:$C,2,0))</f>
        <v>FY2018</v>
      </c>
      <c r="AE2" s="1131">
        <f>IF($Q2="-","-",IF(W2="-","-",IF($O2="-","-",$O2-DAY($O2)+1)))</f>
        <v>43344</v>
      </c>
      <c r="AF2" s="1131" t="str">
        <f>IF($AE2="-","-",VLOOKUP($AE2,Forex!$B:$C,2,0))</f>
        <v>FY2018</v>
      </c>
      <c r="AG2" s="1132" t="str">
        <f>IF($R2="-","-","MY + MF")</f>
        <v>MY + MF</v>
      </c>
      <c r="AI2" s="1118"/>
      <c r="AJ2" s="1064"/>
      <c r="AK2" s="1064"/>
    </row>
    <row r="3" spans="1:37" s="839" customFormat="1" ht="15" x14ac:dyDescent="0.25">
      <c r="A3" s="929">
        <v>2</v>
      </c>
      <c r="B3" s="927" t="s">
        <v>1317</v>
      </c>
      <c r="C3" s="927" t="s">
        <v>244</v>
      </c>
      <c r="D3" s="927" t="s">
        <v>201</v>
      </c>
      <c r="E3" s="927" t="s">
        <v>231</v>
      </c>
      <c r="F3" s="927">
        <v>1</v>
      </c>
      <c r="G3" s="927">
        <v>78</v>
      </c>
      <c r="H3" s="927" t="s">
        <v>1318</v>
      </c>
      <c r="I3" s="927" t="s">
        <v>15</v>
      </c>
      <c r="J3" s="927" t="s">
        <v>1319</v>
      </c>
      <c r="K3" s="927" t="s">
        <v>288</v>
      </c>
      <c r="L3" s="927" t="s">
        <v>158</v>
      </c>
      <c r="M3" s="927" t="s">
        <v>1319</v>
      </c>
      <c r="N3" s="927" t="s">
        <v>1320</v>
      </c>
      <c r="O3" s="927" t="s">
        <v>1319</v>
      </c>
      <c r="P3" s="1129" t="str">
        <f t="shared" ref="P3:P10" si="0">RIGHT(I3,3)</f>
        <v>-</v>
      </c>
      <c r="Q3" s="934" t="str">
        <f t="shared" ref="Q3:Q66" si="1">IF(B3=B2,"-",B3)</f>
        <v>18-18242</v>
      </c>
      <c r="R3" s="934" t="str">
        <f t="shared" ref="R3:R66" si="2">IF(Q3="-","-",IF(D3="INTERNAL","-",D3))</f>
        <v>LOCAL</v>
      </c>
      <c r="S3" s="935">
        <f t="shared" ref="S3:S66" si="3">IF($R3="-","-",$J3-DAY($J3)+1)</f>
        <v>43344</v>
      </c>
      <c r="T3" s="935">
        <f t="shared" ref="T3:T66" si="4">IF($R3="-","-",$O3-DAY($O3)+1)</f>
        <v>43344</v>
      </c>
      <c r="U3" s="935">
        <f t="shared" ref="U3:U66" si="5">IF($R3="-","-",$M3-DAY($M3)+1)</f>
        <v>43344</v>
      </c>
      <c r="V3" s="935">
        <f t="shared" ref="V3:V66" si="6">IF($R3="-","-",IF(N3="-","-",$N3-DAY($N3)+1))</f>
        <v>43374</v>
      </c>
      <c r="W3" s="934" t="str">
        <f t="shared" ref="W3:W66" si="7">IF(R3="-","-",IF(P3="Ref","-",$K3))</f>
        <v>Disapproved</v>
      </c>
      <c r="X3" s="936" t="str">
        <f>IF(R3="-","-",VLOOKUP($S3,Forex!$B:$C,2,0))</f>
        <v>FY2018</v>
      </c>
      <c r="Y3" s="936" t="str">
        <f>IF(R3="-","-",VLOOKUP($S3,Forex!$B:$D,3,0))</f>
        <v>1H</v>
      </c>
      <c r="Z3" s="937" t="str">
        <f>IF($R3="-","-",VLOOKUP($L3,Legend!$E:$F,2,0))</f>
        <v>ROD1</v>
      </c>
      <c r="AA3" s="937"/>
      <c r="AB3" s="1131">
        <f t="shared" ref="AB3:AB66" si="8">IF($X3="FY2021",$V3,IF($X3="FY2022",$V3,IF($X3="FY2023",$V3,$T3)))</f>
        <v>43344</v>
      </c>
      <c r="AC3" s="1131">
        <f>_xlfn.IFNA(VLOOKUP($B3,'PO list'!$C:$E,3,0),$AB3)</f>
        <v>43344</v>
      </c>
      <c r="AD3" s="1131" t="str">
        <f>IF($AC3="-","-",VLOOKUP($AC3,Forex!$B:$C,2,0))</f>
        <v>FY2018</v>
      </c>
      <c r="AE3" s="1131">
        <f t="shared" ref="AE3:AE66" si="9">IF($Q3="-","-",IF(W3="-","-",IF($O3="-","-",$O3-DAY($O3)+1)))</f>
        <v>43344</v>
      </c>
      <c r="AF3" s="1131" t="str">
        <f>IF($AE3="-","-",VLOOKUP($AE3,Forex!$B:$C,2,0))</f>
        <v>FY2018</v>
      </c>
      <c r="AG3" s="1132" t="str">
        <f t="shared" ref="AG3:AG66" si="10">IF($R3="-","-","MY + MF")</f>
        <v>MY + MF</v>
      </c>
      <c r="AI3" s="1118"/>
      <c r="AJ3" s="1064"/>
      <c r="AK3" s="1064"/>
    </row>
    <row r="4" spans="1:37" s="839" customFormat="1" ht="15" x14ac:dyDescent="0.25">
      <c r="A4" s="929">
        <v>3</v>
      </c>
      <c r="B4" s="927" t="s">
        <v>1321</v>
      </c>
      <c r="C4" s="927" t="s">
        <v>207</v>
      </c>
      <c r="D4" s="927" t="s">
        <v>232</v>
      </c>
      <c r="E4" s="927" t="s">
        <v>231</v>
      </c>
      <c r="F4" s="927">
        <v>1</v>
      </c>
      <c r="G4" s="927">
        <v>1110</v>
      </c>
      <c r="H4" s="927" t="s">
        <v>1322</v>
      </c>
      <c r="I4" s="927" t="s">
        <v>15</v>
      </c>
      <c r="J4" s="927" t="s">
        <v>1323</v>
      </c>
      <c r="K4" s="927" t="s">
        <v>1324</v>
      </c>
      <c r="L4" s="927" t="s">
        <v>1056</v>
      </c>
      <c r="M4" s="927" t="s">
        <v>1323</v>
      </c>
      <c r="N4" s="927" t="s">
        <v>1320</v>
      </c>
      <c r="O4" s="927" t="s">
        <v>1325</v>
      </c>
      <c r="P4" s="1129" t="str">
        <f t="shared" si="0"/>
        <v>-</v>
      </c>
      <c r="Q4" s="934" t="str">
        <f t="shared" si="1"/>
        <v>18-18245</v>
      </c>
      <c r="R4" s="934" t="str">
        <f t="shared" si="2"/>
        <v>FRONTECH</v>
      </c>
      <c r="S4" s="935">
        <f t="shared" si="3"/>
        <v>43344</v>
      </c>
      <c r="T4" s="935">
        <f t="shared" si="4"/>
        <v>43344</v>
      </c>
      <c r="U4" s="935">
        <f t="shared" si="5"/>
        <v>43344</v>
      </c>
      <c r="V4" s="935">
        <f t="shared" si="6"/>
        <v>43374</v>
      </c>
      <c r="W4" s="934" t="str">
        <f>IF(R4="-","-",IF(P4="Ref","-",$K4))</f>
        <v>Cancelled</v>
      </c>
      <c r="X4" s="936" t="str">
        <f>IF(R4="-","-",VLOOKUP($S4,Forex!$B:$C,2,0))</f>
        <v>FY2018</v>
      </c>
      <c r="Y4" s="936" t="str">
        <f>IF(R4="-","-",VLOOKUP($S4,Forex!$B:$D,3,0))</f>
        <v>1H</v>
      </c>
      <c r="Z4" s="937" t="str">
        <f>IF($R4="-","-",VLOOKUP($L4,Legend!$E:$F,2,0))</f>
        <v>-</v>
      </c>
      <c r="AA4" s="937"/>
      <c r="AB4" s="1131">
        <f t="shared" si="8"/>
        <v>43344</v>
      </c>
      <c r="AC4" s="1131">
        <f>_xlfn.IFNA(VLOOKUP($B4,'PO list'!$C:$E,3,0),$AB4)</f>
        <v>43344</v>
      </c>
      <c r="AD4" s="1131" t="str">
        <f>IF($AC4="-","-",VLOOKUP($AC4,Forex!$B:$C,2,0))</f>
        <v>FY2018</v>
      </c>
      <c r="AE4" s="1131">
        <f t="shared" si="9"/>
        <v>43344</v>
      </c>
      <c r="AF4" s="1131" t="str">
        <f>IF($AE4="-","-",VLOOKUP($AE4,Forex!$B:$C,2,0))</f>
        <v>FY2018</v>
      </c>
      <c r="AG4" s="1132" t="str">
        <f t="shared" si="10"/>
        <v>MY + MF</v>
      </c>
      <c r="AI4" s="1118"/>
      <c r="AJ4" s="1064"/>
      <c r="AK4" s="1064"/>
    </row>
    <row r="5" spans="1:37" s="839" customFormat="1" ht="15" x14ac:dyDescent="0.25">
      <c r="A5" s="929">
        <v>4</v>
      </c>
      <c r="B5" s="927" t="s">
        <v>1326</v>
      </c>
      <c r="C5" s="927" t="s">
        <v>782</v>
      </c>
      <c r="D5" s="927" t="s">
        <v>201</v>
      </c>
      <c r="E5" s="927" t="s">
        <v>230</v>
      </c>
      <c r="F5" s="927">
        <v>1</v>
      </c>
      <c r="G5" s="927">
        <v>6500</v>
      </c>
      <c r="H5" s="927" t="s">
        <v>1327</v>
      </c>
      <c r="I5" s="927" t="s">
        <v>15</v>
      </c>
      <c r="J5" s="927" t="s">
        <v>1328</v>
      </c>
      <c r="K5" s="927" t="s">
        <v>287</v>
      </c>
      <c r="L5" s="927" t="s">
        <v>15</v>
      </c>
      <c r="M5" s="927" t="s">
        <v>1328</v>
      </c>
      <c r="N5" s="927" t="s">
        <v>1316</v>
      </c>
      <c r="O5" s="927" t="s">
        <v>1329</v>
      </c>
      <c r="P5" s="1129" t="str">
        <f t="shared" si="0"/>
        <v>-</v>
      </c>
      <c r="Q5" s="934" t="str">
        <f t="shared" si="1"/>
        <v>18-18246</v>
      </c>
      <c r="R5" s="934" t="str">
        <f t="shared" si="2"/>
        <v>LOCAL</v>
      </c>
      <c r="S5" s="935">
        <f t="shared" si="3"/>
        <v>43344</v>
      </c>
      <c r="T5" s="935">
        <f t="shared" si="4"/>
        <v>43344</v>
      </c>
      <c r="U5" s="935">
        <f t="shared" si="5"/>
        <v>43344</v>
      </c>
      <c r="V5" s="935">
        <f t="shared" si="6"/>
        <v>43344</v>
      </c>
      <c r="W5" s="934" t="str">
        <f t="shared" si="7"/>
        <v>Approved</v>
      </c>
      <c r="X5" s="936" t="str">
        <f>IF(R5="-","-",VLOOKUP($S5,Forex!$B:$C,2,0))</f>
        <v>FY2018</v>
      </c>
      <c r="Y5" s="936" t="str">
        <f>IF(R5="-","-",VLOOKUP($S5,Forex!$B:$D,3,0))</f>
        <v>1H</v>
      </c>
      <c r="Z5" s="937" t="str">
        <f>IF($R5="-","-",VLOOKUP($L5,Legend!$E:$F,2,0))</f>
        <v>-</v>
      </c>
      <c r="AA5" s="937"/>
      <c r="AB5" s="1131">
        <f t="shared" si="8"/>
        <v>43344</v>
      </c>
      <c r="AC5" s="1131">
        <f>_xlfn.IFNA(VLOOKUP($B5,'PO list'!$C:$E,3,0),$AB5)</f>
        <v>43344</v>
      </c>
      <c r="AD5" s="1131" t="str">
        <f>IF($AC5="-","-",VLOOKUP($AC5,Forex!$B:$C,2,0))</f>
        <v>FY2018</v>
      </c>
      <c r="AE5" s="1131">
        <f t="shared" si="9"/>
        <v>43344</v>
      </c>
      <c r="AF5" s="1131" t="str">
        <f>IF($AE5="-","-",VLOOKUP($AE5,Forex!$B:$C,2,0))</f>
        <v>FY2018</v>
      </c>
      <c r="AG5" s="1132" t="str">
        <f t="shared" si="10"/>
        <v>MY + MF</v>
      </c>
      <c r="AI5" s="1118"/>
      <c r="AJ5" s="1064"/>
      <c r="AK5" s="1064"/>
    </row>
    <row r="6" spans="1:37" s="839" customFormat="1" ht="15" x14ac:dyDescent="0.25">
      <c r="A6" s="929">
        <v>5</v>
      </c>
      <c r="B6" s="927" t="s">
        <v>1330</v>
      </c>
      <c r="C6" s="927" t="s">
        <v>1331</v>
      </c>
      <c r="D6" s="927" t="s">
        <v>1332</v>
      </c>
      <c r="E6" s="927" t="s">
        <v>1333</v>
      </c>
      <c r="F6" s="927">
        <v>14</v>
      </c>
      <c r="G6" s="927">
        <v>7660</v>
      </c>
      <c r="H6" s="927" t="s">
        <v>1334</v>
      </c>
      <c r="I6" s="927" t="s">
        <v>15</v>
      </c>
      <c r="J6" s="927" t="s">
        <v>1328</v>
      </c>
      <c r="K6" s="927" t="s">
        <v>287</v>
      </c>
      <c r="L6" s="927" t="s">
        <v>15</v>
      </c>
      <c r="M6" s="927" t="s">
        <v>1335</v>
      </c>
      <c r="N6" s="927" t="s">
        <v>1316</v>
      </c>
      <c r="O6" s="927" t="s">
        <v>1336</v>
      </c>
      <c r="P6" s="1129" t="str">
        <f t="shared" si="0"/>
        <v>-</v>
      </c>
      <c r="Q6" s="934" t="str">
        <f t="shared" si="1"/>
        <v>18-18247</v>
      </c>
      <c r="R6" s="934" t="str">
        <f t="shared" si="2"/>
        <v>-</v>
      </c>
      <c r="S6" s="935" t="str">
        <f t="shared" si="3"/>
        <v>-</v>
      </c>
      <c r="T6" s="935" t="str">
        <f t="shared" si="4"/>
        <v>-</v>
      </c>
      <c r="U6" s="935" t="str">
        <f t="shared" si="5"/>
        <v>-</v>
      </c>
      <c r="V6" s="935" t="str">
        <f t="shared" si="6"/>
        <v>-</v>
      </c>
      <c r="W6" s="934" t="str">
        <f t="shared" si="7"/>
        <v>-</v>
      </c>
      <c r="X6" s="936" t="str">
        <f>IF(R6="-","-",VLOOKUP($S6,Forex!$B:$C,2,0))</f>
        <v>-</v>
      </c>
      <c r="Y6" s="936" t="str">
        <f>IF(R6="-","-",VLOOKUP($S6,Forex!$B:$D,3,0))</f>
        <v>-</v>
      </c>
      <c r="Z6" s="937" t="str">
        <f>IF($R6="-","-",VLOOKUP($L6,Legend!$E:$F,2,0))</f>
        <v>-</v>
      </c>
      <c r="AA6" s="937"/>
      <c r="AB6" s="1131" t="str">
        <f t="shared" si="8"/>
        <v>-</v>
      </c>
      <c r="AC6" s="1131" t="str">
        <f>_xlfn.IFNA(VLOOKUP($B6,'PO list'!$C:$E,3,0),$AB6)</f>
        <v>-</v>
      </c>
      <c r="AD6" s="1131" t="str">
        <f>IF($AC6="-","-",VLOOKUP($AC6,Forex!$B:$C,2,0))</f>
        <v>-</v>
      </c>
      <c r="AE6" s="1131" t="str">
        <f t="shared" si="9"/>
        <v>-</v>
      </c>
      <c r="AF6" s="1131" t="str">
        <f>IF($AE6="-","-",VLOOKUP($AE6,Forex!$B:$C,2,0))</f>
        <v>-</v>
      </c>
      <c r="AG6" s="1132" t="str">
        <f t="shared" si="10"/>
        <v>-</v>
      </c>
      <c r="AI6" s="1118"/>
      <c r="AJ6" s="1064"/>
      <c r="AK6" s="1064"/>
    </row>
    <row r="7" spans="1:37" s="839" customFormat="1" ht="15" x14ac:dyDescent="0.25">
      <c r="A7" s="929">
        <v>6</v>
      </c>
      <c r="B7" s="927" t="s">
        <v>1337</v>
      </c>
      <c r="C7" s="927" t="s">
        <v>1331</v>
      </c>
      <c r="D7" s="927" t="s">
        <v>1332</v>
      </c>
      <c r="E7" s="927" t="s">
        <v>231</v>
      </c>
      <c r="F7" s="927">
        <v>1</v>
      </c>
      <c r="G7" s="927">
        <v>110</v>
      </c>
      <c r="H7" s="927" t="s">
        <v>1338</v>
      </c>
      <c r="I7" s="927" t="s">
        <v>15</v>
      </c>
      <c r="J7" s="927" t="s">
        <v>1335</v>
      </c>
      <c r="K7" s="927" t="s">
        <v>288</v>
      </c>
      <c r="L7" s="927" t="s">
        <v>158</v>
      </c>
      <c r="M7" s="927" t="s">
        <v>1335</v>
      </c>
      <c r="N7" s="927" t="s">
        <v>1339</v>
      </c>
      <c r="O7" s="927" t="s">
        <v>1316</v>
      </c>
      <c r="P7" s="1129" t="str">
        <f t="shared" si="0"/>
        <v>-</v>
      </c>
      <c r="Q7" s="934" t="str">
        <f t="shared" si="1"/>
        <v>18-18249</v>
      </c>
      <c r="R7" s="934" t="str">
        <f t="shared" si="2"/>
        <v>-</v>
      </c>
      <c r="S7" s="935" t="str">
        <f t="shared" si="3"/>
        <v>-</v>
      </c>
      <c r="T7" s="935" t="str">
        <f t="shared" si="4"/>
        <v>-</v>
      </c>
      <c r="U7" s="935" t="str">
        <f t="shared" si="5"/>
        <v>-</v>
      </c>
      <c r="V7" s="935" t="str">
        <f t="shared" si="6"/>
        <v>-</v>
      </c>
      <c r="W7" s="934" t="str">
        <f t="shared" si="7"/>
        <v>-</v>
      </c>
      <c r="X7" s="936" t="str">
        <f>IF(R7="-","-",VLOOKUP($S7,Forex!$B:$C,2,0))</f>
        <v>-</v>
      </c>
      <c r="Y7" s="936" t="str">
        <f>IF(R7="-","-",VLOOKUP($S7,Forex!$B:$D,3,0))</f>
        <v>-</v>
      </c>
      <c r="Z7" s="937" t="str">
        <f>IF($R7="-","-",VLOOKUP($L7,Legend!$E:$F,2,0))</f>
        <v>-</v>
      </c>
      <c r="AA7" s="937"/>
      <c r="AB7" s="1131" t="str">
        <f t="shared" si="8"/>
        <v>-</v>
      </c>
      <c r="AC7" s="1131" t="str">
        <f>_xlfn.IFNA(VLOOKUP($B7,'PO list'!$C:$E,3,0),$AB7)</f>
        <v>-</v>
      </c>
      <c r="AD7" s="1131" t="str">
        <f>IF($AC7="-","-",VLOOKUP($AC7,Forex!$B:$C,2,0))</f>
        <v>-</v>
      </c>
      <c r="AE7" s="1131" t="str">
        <f t="shared" si="9"/>
        <v>-</v>
      </c>
      <c r="AF7" s="1131" t="str">
        <f>IF($AE7="-","-",VLOOKUP($AE7,Forex!$B:$C,2,0))</f>
        <v>-</v>
      </c>
      <c r="AG7" s="1132" t="str">
        <f t="shared" si="10"/>
        <v>-</v>
      </c>
      <c r="AI7" s="1118"/>
      <c r="AJ7" s="1064"/>
      <c r="AK7" s="1064"/>
    </row>
    <row r="8" spans="1:37" s="839" customFormat="1" ht="15" x14ac:dyDescent="0.25">
      <c r="A8" s="929">
        <v>7</v>
      </c>
      <c r="B8" s="927" t="s">
        <v>1340</v>
      </c>
      <c r="C8" s="927" t="s">
        <v>1331</v>
      </c>
      <c r="D8" s="927" t="s">
        <v>1332</v>
      </c>
      <c r="E8" s="927" t="s">
        <v>1333</v>
      </c>
      <c r="F8" s="927">
        <v>2</v>
      </c>
      <c r="G8" s="927">
        <v>980</v>
      </c>
      <c r="H8" s="927" t="s">
        <v>1341</v>
      </c>
      <c r="I8" s="927" t="s">
        <v>15</v>
      </c>
      <c r="J8" s="927" t="s">
        <v>1329</v>
      </c>
      <c r="K8" s="927" t="s">
        <v>287</v>
      </c>
      <c r="L8" s="927" t="s">
        <v>15</v>
      </c>
      <c r="M8" s="927" t="s">
        <v>1316</v>
      </c>
      <c r="N8" s="927" t="s">
        <v>1342</v>
      </c>
      <c r="O8" s="927" t="s">
        <v>1325</v>
      </c>
      <c r="P8" s="1129" t="str">
        <f t="shared" si="0"/>
        <v>-</v>
      </c>
      <c r="Q8" s="934" t="str">
        <f t="shared" si="1"/>
        <v>18-18253</v>
      </c>
      <c r="R8" s="934" t="str">
        <f t="shared" si="2"/>
        <v>-</v>
      </c>
      <c r="S8" s="935" t="str">
        <f t="shared" si="3"/>
        <v>-</v>
      </c>
      <c r="T8" s="935" t="str">
        <f t="shared" si="4"/>
        <v>-</v>
      </c>
      <c r="U8" s="935" t="str">
        <f t="shared" si="5"/>
        <v>-</v>
      </c>
      <c r="V8" s="935" t="str">
        <f t="shared" si="6"/>
        <v>-</v>
      </c>
      <c r="W8" s="934" t="str">
        <f t="shared" si="7"/>
        <v>-</v>
      </c>
      <c r="X8" s="936" t="str">
        <f>IF(R8="-","-",VLOOKUP($S8,Forex!$B:$C,2,0))</f>
        <v>-</v>
      </c>
      <c r="Y8" s="936" t="str">
        <f>IF(R8="-","-",VLOOKUP($S8,Forex!$B:$D,3,0))</f>
        <v>-</v>
      </c>
      <c r="Z8" s="937" t="str">
        <f>IF($R8="-","-",VLOOKUP($L8,Legend!$E:$F,2,0))</f>
        <v>-</v>
      </c>
      <c r="AA8" s="937"/>
      <c r="AB8" s="1131" t="str">
        <f t="shared" si="8"/>
        <v>-</v>
      </c>
      <c r="AC8" s="1131" t="str">
        <f>_xlfn.IFNA(VLOOKUP($B8,'PO list'!$C:$E,3,0),$AB8)</f>
        <v>-</v>
      </c>
      <c r="AD8" s="1131" t="str">
        <f>IF($AC8="-","-",VLOOKUP($AC8,Forex!$B:$C,2,0))</f>
        <v>-</v>
      </c>
      <c r="AE8" s="1131" t="str">
        <f t="shared" si="9"/>
        <v>-</v>
      </c>
      <c r="AF8" s="1131" t="str">
        <f>IF($AE8="-","-",VLOOKUP($AE8,Forex!$B:$C,2,0))</f>
        <v>-</v>
      </c>
      <c r="AG8" s="1132" t="str">
        <f t="shared" si="10"/>
        <v>-</v>
      </c>
      <c r="AI8" s="1118"/>
      <c r="AJ8" s="1064"/>
      <c r="AK8" s="1064"/>
    </row>
    <row r="9" spans="1:37" s="839" customFormat="1" ht="15" x14ac:dyDescent="0.25">
      <c r="A9" s="929">
        <v>8</v>
      </c>
      <c r="B9" s="927" t="s">
        <v>1343</v>
      </c>
      <c r="C9" s="927" t="s">
        <v>207</v>
      </c>
      <c r="D9" s="927" t="s">
        <v>232</v>
      </c>
      <c r="E9" s="927" t="s">
        <v>1333</v>
      </c>
      <c r="F9" s="927">
        <v>1</v>
      </c>
      <c r="G9" s="927">
        <v>3630</v>
      </c>
      <c r="H9" s="927" t="s">
        <v>1344</v>
      </c>
      <c r="I9" s="927" t="s">
        <v>15</v>
      </c>
      <c r="J9" s="927" t="s">
        <v>1345</v>
      </c>
      <c r="K9" s="927" t="s">
        <v>287</v>
      </c>
      <c r="L9" s="927" t="s">
        <v>15</v>
      </c>
      <c r="M9" s="927" t="s">
        <v>1346</v>
      </c>
      <c r="N9" s="927" t="s">
        <v>1347</v>
      </c>
      <c r="O9" s="927" t="s">
        <v>1348</v>
      </c>
      <c r="P9" s="1129" t="str">
        <f t="shared" si="0"/>
        <v>-</v>
      </c>
      <c r="Q9" s="934" t="str">
        <f t="shared" si="1"/>
        <v>18-18254</v>
      </c>
      <c r="R9" s="934" t="str">
        <f t="shared" si="2"/>
        <v>FRONTECH</v>
      </c>
      <c r="S9" s="935">
        <f t="shared" si="3"/>
        <v>43374</v>
      </c>
      <c r="T9" s="935">
        <f t="shared" si="4"/>
        <v>43374</v>
      </c>
      <c r="U9" s="935">
        <f t="shared" si="5"/>
        <v>43374</v>
      </c>
      <c r="V9" s="935">
        <f t="shared" si="6"/>
        <v>43405</v>
      </c>
      <c r="W9" s="934" t="str">
        <f t="shared" si="7"/>
        <v>Approved</v>
      </c>
      <c r="X9" s="936" t="str">
        <f>IF(R9="-","-",VLOOKUP($S9,Forex!$B:$C,2,0))</f>
        <v>FY2018</v>
      </c>
      <c r="Y9" s="936" t="str">
        <f>IF(R9="-","-",VLOOKUP($S9,Forex!$B:$D,3,0))</f>
        <v>2H</v>
      </c>
      <c r="Z9" s="937" t="str">
        <f>IF($R9="-","-",VLOOKUP($L9,Legend!$E:$F,2,0))</f>
        <v>-</v>
      </c>
      <c r="AA9" s="937"/>
      <c r="AB9" s="1131">
        <f t="shared" si="8"/>
        <v>43374</v>
      </c>
      <c r="AC9" s="1131">
        <f>_xlfn.IFNA(VLOOKUP($B9,'PO list'!$C:$E,3,0),$AB9)</f>
        <v>43374</v>
      </c>
      <c r="AD9" s="1131" t="str">
        <f>IF($AC9="-","-",VLOOKUP($AC9,Forex!$B:$C,2,0))</f>
        <v>FY2018</v>
      </c>
      <c r="AE9" s="1131">
        <f t="shared" si="9"/>
        <v>43374</v>
      </c>
      <c r="AF9" s="1131" t="str">
        <f>IF($AE9="-","-",VLOOKUP($AE9,Forex!$B:$C,2,0))</f>
        <v>FY2018</v>
      </c>
      <c r="AG9" s="1132" t="str">
        <f t="shared" si="10"/>
        <v>MY + MF</v>
      </c>
      <c r="AI9" s="1118"/>
      <c r="AJ9" s="1064"/>
      <c r="AK9" s="1064"/>
    </row>
    <row r="10" spans="1:37" s="839" customFormat="1" ht="15" x14ac:dyDescent="0.25">
      <c r="A10" s="929">
        <v>9</v>
      </c>
      <c r="B10" s="927" t="s">
        <v>1349</v>
      </c>
      <c r="C10" s="927" t="s">
        <v>1350</v>
      </c>
      <c r="D10" s="927" t="s">
        <v>1332</v>
      </c>
      <c r="E10" s="927" t="s">
        <v>231</v>
      </c>
      <c r="F10" s="927">
        <v>5</v>
      </c>
      <c r="G10" s="927">
        <v>885</v>
      </c>
      <c r="H10" s="927" t="s">
        <v>1351</v>
      </c>
      <c r="I10" s="927" t="s">
        <v>15</v>
      </c>
      <c r="J10" s="927" t="s">
        <v>1325</v>
      </c>
      <c r="K10" s="927" t="s">
        <v>288</v>
      </c>
      <c r="L10" s="927" t="s">
        <v>158</v>
      </c>
      <c r="M10" s="927" t="s">
        <v>1352</v>
      </c>
      <c r="N10" s="927" t="s">
        <v>1339</v>
      </c>
      <c r="O10" s="927" t="s">
        <v>1353</v>
      </c>
      <c r="P10" s="1129" t="str">
        <f t="shared" si="0"/>
        <v>-</v>
      </c>
      <c r="Q10" s="934" t="str">
        <f t="shared" si="1"/>
        <v>18-18256</v>
      </c>
      <c r="R10" s="934" t="str">
        <f t="shared" si="2"/>
        <v>-</v>
      </c>
      <c r="S10" s="935" t="str">
        <f t="shared" si="3"/>
        <v>-</v>
      </c>
      <c r="T10" s="935" t="str">
        <f t="shared" si="4"/>
        <v>-</v>
      </c>
      <c r="U10" s="935" t="str">
        <f t="shared" si="5"/>
        <v>-</v>
      </c>
      <c r="V10" s="935" t="str">
        <f t="shared" si="6"/>
        <v>-</v>
      </c>
      <c r="W10" s="934" t="str">
        <f t="shared" si="7"/>
        <v>-</v>
      </c>
      <c r="X10" s="936" t="str">
        <f>IF(R10="-","-",VLOOKUP($S10,Forex!$B:$C,2,0))</f>
        <v>-</v>
      </c>
      <c r="Y10" s="936" t="str">
        <f>IF(R10="-","-",VLOOKUP($S10,Forex!$B:$D,3,0))</f>
        <v>-</v>
      </c>
      <c r="Z10" s="937" t="str">
        <f>IF($R10="-","-",VLOOKUP($L10,Legend!$E:$F,2,0))</f>
        <v>-</v>
      </c>
      <c r="AA10" s="937"/>
      <c r="AB10" s="1131" t="str">
        <f t="shared" si="8"/>
        <v>-</v>
      </c>
      <c r="AC10" s="1131" t="str">
        <f>_xlfn.IFNA(VLOOKUP($B10,'PO list'!$C:$E,3,0),$AB10)</f>
        <v>-</v>
      </c>
      <c r="AD10" s="1131" t="str">
        <f>IF($AC10="-","-",VLOOKUP($AC10,Forex!$B:$C,2,0))</f>
        <v>-</v>
      </c>
      <c r="AE10" s="1131" t="str">
        <f t="shared" si="9"/>
        <v>-</v>
      </c>
      <c r="AF10" s="1131" t="str">
        <f>IF($AE10="-","-",VLOOKUP($AE10,Forex!$B:$C,2,0))</f>
        <v>-</v>
      </c>
      <c r="AG10" s="1132" t="str">
        <f t="shared" si="10"/>
        <v>-</v>
      </c>
      <c r="AI10" s="1118"/>
      <c r="AJ10" s="1064"/>
      <c r="AK10" s="1064"/>
    </row>
    <row r="11" spans="1:37" s="839" customFormat="1" ht="15" x14ac:dyDescent="0.25">
      <c r="A11" s="929">
        <v>10</v>
      </c>
      <c r="B11" s="927" t="s">
        <v>1354</v>
      </c>
      <c r="C11" s="927" t="s">
        <v>1331</v>
      </c>
      <c r="D11" s="927" t="s">
        <v>1332</v>
      </c>
      <c r="E11" s="927" t="s">
        <v>231</v>
      </c>
      <c r="F11" s="927">
        <v>1</v>
      </c>
      <c r="G11" s="927">
        <v>140</v>
      </c>
      <c r="H11" s="927" t="s">
        <v>1355</v>
      </c>
      <c r="I11" s="927" t="s">
        <v>15</v>
      </c>
      <c r="J11" s="927" t="s">
        <v>1316</v>
      </c>
      <c r="K11" s="927" t="s">
        <v>287</v>
      </c>
      <c r="L11" s="927" t="s">
        <v>15</v>
      </c>
      <c r="M11" s="927" t="s">
        <v>1356</v>
      </c>
      <c r="N11" s="927" t="s">
        <v>1320</v>
      </c>
      <c r="O11" s="927" t="s">
        <v>1353</v>
      </c>
      <c r="P11" s="1129" t="str">
        <f>RIGHT(I11,3)</f>
        <v>-</v>
      </c>
      <c r="Q11" s="934" t="str">
        <f t="shared" si="1"/>
        <v>18-18258</v>
      </c>
      <c r="R11" s="934" t="str">
        <f t="shared" si="2"/>
        <v>-</v>
      </c>
      <c r="S11" s="935" t="str">
        <f t="shared" si="3"/>
        <v>-</v>
      </c>
      <c r="T11" s="935" t="str">
        <f t="shared" si="4"/>
        <v>-</v>
      </c>
      <c r="U11" s="935" t="str">
        <f t="shared" si="5"/>
        <v>-</v>
      </c>
      <c r="V11" s="935" t="str">
        <f t="shared" si="6"/>
        <v>-</v>
      </c>
      <c r="W11" s="934" t="str">
        <f t="shared" si="7"/>
        <v>-</v>
      </c>
      <c r="X11" s="936" t="str">
        <f>IF(R11="-","-",VLOOKUP($S11,Forex!$B:$C,2,0))</f>
        <v>-</v>
      </c>
      <c r="Y11" s="936" t="str">
        <f>IF(R11="-","-",VLOOKUP($S11,Forex!$B:$D,3,0))</f>
        <v>-</v>
      </c>
      <c r="Z11" s="937" t="str">
        <f>IF($R11="-","-",VLOOKUP($L11,Legend!$E:$F,2,0))</f>
        <v>-</v>
      </c>
      <c r="AA11" s="937"/>
      <c r="AB11" s="1131" t="str">
        <f t="shared" si="8"/>
        <v>-</v>
      </c>
      <c r="AC11" s="1131" t="str">
        <f>_xlfn.IFNA(VLOOKUP($B11,'PO list'!$C:$E,3,0),$AB11)</f>
        <v>-</v>
      </c>
      <c r="AD11" s="1131" t="str">
        <f>IF($AC11="-","-",VLOOKUP($AC11,Forex!$B:$C,2,0))</f>
        <v>-</v>
      </c>
      <c r="AE11" s="1131" t="str">
        <f t="shared" si="9"/>
        <v>-</v>
      </c>
      <c r="AF11" s="1131" t="str">
        <f>IF($AE11="-","-",VLOOKUP($AE11,Forex!$B:$C,2,0))</f>
        <v>-</v>
      </c>
      <c r="AG11" s="1132" t="str">
        <f t="shared" si="10"/>
        <v>-</v>
      </c>
      <c r="AI11" s="1118"/>
      <c r="AJ11" s="1064"/>
      <c r="AK11" s="1064"/>
    </row>
    <row r="12" spans="1:37" s="839" customFormat="1" ht="15" x14ac:dyDescent="0.25">
      <c r="A12" s="929">
        <v>11</v>
      </c>
      <c r="B12" s="927" t="s">
        <v>1357</v>
      </c>
      <c r="C12" s="927" t="s">
        <v>1109</v>
      </c>
      <c r="D12" s="927" t="s">
        <v>201</v>
      </c>
      <c r="E12" s="927" t="s">
        <v>231</v>
      </c>
      <c r="F12" s="927">
        <v>3</v>
      </c>
      <c r="G12" s="927">
        <v>526</v>
      </c>
      <c r="H12" s="927" t="s">
        <v>1358</v>
      </c>
      <c r="I12" s="927" t="s">
        <v>15</v>
      </c>
      <c r="J12" s="927" t="s">
        <v>1359</v>
      </c>
      <c r="K12" s="927" t="s">
        <v>288</v>
      </c>
      <c r="L12" s="927" t="s">
        <v>1219</v>
      </c>
      <c r="M12" s="927" t="s">
        <v>1359</v>
      </c>
      <c r="N12" s="927" t="s">
        <v>1347</v>
      </c>
      <c r="O12" s="927" t="s">
        <v>1359</v>
      </c>
      <c r="P12" s="1129" t="str">
        <f t="shared" ref="P12:P75" si="11">RIGHT(I12,3)</f>
        <v>-</v>
      </c>
      <c r="Q12" s="934" t="str">
        <f t="shared" si="1"/>
        <v>18-18261</v>
      </c>
      <c r="R12" s="934" t="str">
        <f t="shared" si="2"/>
        <v>LOCAL</v>
      </c>
      <c r="S12" s="935">
        <f t="shared" si="3"/>
        <v>43374</v>
      </c>
      <c r="T12" s="935">
        <f t="shared" si="4"/>
        <v>43374</v>
      </c>
      <c r="U12" s="935">
        <f t="shared" si="5"/>
        <v>43374</v>
      </c>
      <c r="V12" s="935">
        <f t="shared" si="6"/>
        <v>43405</v>
      </c>
      <c r="W12" s="934" t="str">
        <f t="shared" si="7"/>
        <v>Disapproved</v>
      </c>
      <c r="X12" s="936" t="str">
        <f>IF(R12="-","-",VLOOKUP($S12,Forex!$B:$C,2,0))</f>
        <v>FY2018</v>
      </c>
      <c r="Y12" s="936" t="str">
        <f>IF(R12="-","-",VLOOKUP($S12,Forex!$B:$D,3,0))</f>
        <v>2H</v>
      </c>
      <c r="Z12" s="937" t="str">
        <f>IF($R12="-","-",VLOOKUP($L12,Legend!$E:$F,2,0))</f>
        <v>-</v>
      </c>
      <c r="AA12" s="937"/>
      <c r="AB12" s="1131">
        <f t="shared" si="8"/>
        <v>43374</v>
      </c>
      <c r="AC12" s="1131">
        <f>_xlfn.IFNA(VLOOKUP($B12,'PO list'!$C:$E,3,0),$AB12)</f>
        <v>43374</v>
      </c>
      <c r="AD12" s="1131" t="str">
        <f>IF($AC12="-","-",VLOOKUP($AC12,Forex!$B:$C,2,0))</f>
        <v>FY2018</v>
      </c>
      <c r="AE12" s="1131">
        <f t="shared" si="9"/>
        <v>43374</v>
      </c>
      <c r="AF12" s="1131" t="str">
        <f>IF($AE12="-","-",VLOOKUP($AE12,Forex!$B:$C,2,0))</f>
        <v>FY2018</v>
      </c>
      <c r="AG12" s="1132" t="str">
        <f t="shared" si="10"/>
        <v>MY + MF</v>
      </c>
      <c r="AI12" s="1118"/>
      <c r="AJ12" s="1064"/>
      <c r="AK12" s="1064"/>
    </row>
    <row r="13" spans="1:37" s="839" customFormat="1" ht="15" x14ac:dyDescent="0.25">
      <c r="A13" s="929">
        <v>12</v>
      </c>
      <c r="B13" s="927" t="s">
        <v>1360</v>
      </c>
      <c r="C13" s="927" t="s">
        <v>1350</v>
      </c>
      <c r="D13" s="927" t="s">
        <v>1332</v>
      </c>
      <c r="E13" s="927" t="s">
        <v>1361</v>
      </c>
      <c r="F13" s="927">
        <v>1</v>
      </c>
      <c r="G13" s="927">
        <v>60</v>
      </c>
      <c r="H13" s="927" t="s">
        <v>1362</v>
      </c>
      <c r="I13" s="927" t="s">
        <v>15</v>
      </c>
      <c r="J13" s="927" t="s">
        <v>1325</v>
      </c>
      <c r="K13" s="927" t="s">
        <v>287</v>
      </c>
      <c r="L13" s="927" t="s">
        <v>15</v>
      </c>
      <c r="M13" s="927" t="s">
        <v>1352</v>
      </c>
      <c r="N13" s="927" t="s">
        <v>1325</v>
      </c>
      <c r="O13" s="927" t="s">
        <v>1325</v>
      </c>
      <c r="P13" s="1129" t="str">
        <f t="shared" si="11"/>
        <v>-</v>
      </c>
      <c r="Q13" s="934" t="str">
        <f t="shared" si="1"/>
        <v>18-18264</v>
      </c>
      <c r="R13" s="934" t="str">
        <f t="shared" si="2"/>
        <v>-</v>
      </c>
      <c r="S13" s="935" t="str">
        <f t="shared" si="3"/>
        <v>-</v>
      </c>
      <c r="T13" s="935" t="str">
        <f t="shared" si="4"/>
        <v>-</v>
      </c>
      <c r="U13" s="935" t="str">
        <f t="shared" si="5"/>
        <v>-</v>
      </c>
      <c r="V13" s="935" t="str">
        <f t="shared" si="6"/>
        <v>-</v>
      </c>
      <c r="W13" s="934" t="str">
        <f t="shared" si="7"/>
        <v>-</v>
      </c>
      <c r="X13" s="936" t="str">
        <f>IF(R13="-","-",VLOOKUP($S13,Forex!$B:$C,2,0))</f>
        <v>-</v>
      </c>
      <c r="Y13" s="936" t="str">
        <f>IF(R13="-","-",VLOOKUP($S13,Forex!$B:$D,3,0))</f>
        <v>-</v>
      </c>
      <c r="Z13" s="937" t="str">
        <f>IF($R13="-","-",VLOOKUP($L13,Legend!$E:$F,2,0))</f>
        <v>-</v>
      </c>
      <c r="AA13" s="937"/>
      <c r="AB13" s="1131" t="str">
        <f t="shared" si="8"/>
        <v>-</v>
      </c>
      <c r="AC13" s="1131" t="str">
        <f>_xlfn.IFNA(VLOOKUP($B13,'PO list'!$C:$E,3,0),$AB13)</f>
        <v>-</v>
      </c>
      <c r="AD13" s="1131" t="str">
        <f>IF($AC13="-","-",VLOOKUP($AC13,Forex!$B:$C,2,0))</f>
        <v>-</v>
      </c>
      <c r="AE13" s="1131" t="str">
        <f t="shared" si="9"/>
        <v>-</v>
      </c>
      <c r="AF13" s="1131" t="str">
        <f>IF($AE13="-","-",VLOOKUP($AE13,Forex!$B:$C,2,0))</f>
        <v>-</v>
      </c>
      <c r="AG13" s="1132" t="str">
        <f t="shared" si="10"/>
        <v>-</v>
      </c>
      <c r="AI13" s="1118"/>
      <c r="AJ13" s="1064"/>
      <c r="AK13" s="1064"/>
    </row>
    <row r="14" spans="1:37" s="839" customFormat="1" ht="15" x14ac:dyDescent="0.25">
      <c r="A14" s="929">
        <v>13</v>
      </c>
      <c r="B14" s="927" t="s">
        <v>1363</v>
      </c>
      <c r="C14" s="927" t="s">
        <v>207</v>
      </c>
      <c r="D14" s="927" t="s">
        <v>232</v>
      </c>
      <c r="E14" s="927" t="s">
        <v>230</v>
      </c>
      <c r="F14" s="927">
        <v>2</v>
      </c>
      <c r="G14" s="927">
        <v>3800</v>
      </c>
      <c r="H14" s="927" t="s">
        <v>1364</v>
      </c>
      <c r="I14" s="927" t="s">
        <v>15</v>
      </c>
      <c r="J14" s="927" t="s">
        <v>1365</v>
      </c>
      <c r="K14" s="927" t="s">
        <v>287</v>
      </c>
      <c r="L14" s="927" t="s">
        <v>15</v>
      </c>
      <c r="M14" s="927" t="s">
        <v>1365</v>
      </c>
      <c r="N14" s="927" t="s">
        <v>1320</v>
      </c>
      <c r="O14" s="927" t="s">
        <v>1366</v>
      </c>
      <c r="P14" s="1129" t="str">
        <f t="shared" si="11"/>
        <v>-</v>
      </c>
      <c r="Q14" s="934" t="str">
        <f t="shared" si="1"/>
        <v>18-18265</v>
      </c>
      <c r="R14" s="934" t="str">
        <f t="shared" si="2"/>
        <v>FRONTECH</v>
      </c>
      <c r="S14" s="935">
        <f t="shared" si="3"/>
        <v>43374</v>
      </c>
      <c r="T14" s="935">
        <f t="shared" si="4"/>
        <v>43374</v>
      </c>
      <c r="U14" s="935">
        <f t="shared" si="5"/>
        <v>43374</v>
      </c>
      <c r="V14" s="935">
        <f t="shared" si="6"/>
        <v>43374</v>
      </c>
      <c r="W14" s="934" t="str">
        <f t="shared" si="7"/>
        <v>Approved</v>
      </c>
      <c r="X14" s="936" t="str">
        <f>IF(R14="-","-",VLOOKUP($S14,Forex!$B:$C,2,0))</f>
        <v>FY2018</v>
      </c>
      <c r="Y14" s="936" t="str">
        <f>IF(R14="-","-",VLOOKUP($S14,Forex!$B:$D,3,0))</f>
        <v>2H</v>
      </c>
      <c r="Z14" s="937" t="str">
        <f>IF($R14="-","-",VLOOKUP($L14,Legend!$E:$F,2,0))</f>
        <v>-</v>
      </c>
      <c r="AA14" s="937"/>
      <c r="AB14" s="1131">
        <f t="shared" si="8"/>
        <v>43374</v>
      </c>
      <c r="AC14" s="1131">
        <f>_xlfn.IFNA(VLOOKUP($B14,'PO list'!$C:$E,3,0),$AB14)</f>
        <v>43374</v>
      </c>
      <c r="AD14" s="1131" t="str">
        <f>IF($AC14="-","-",VLOOKUP($AC14,Forex!$B:$C,2,0))</f>
        <v>FY2018</v>
      </c>
      <c r="AE14" s="1131">
        <f t="shared" si="9"/>
        <v>43374</v>
      </c>
      <c r="AF14" s="1131" t="str">
        <f>IF($AE14="-","-",VLOOKUP($AE14,Forex!$B:$C,2,0))</f>
        <v>FY2018</v>
      </c>
      <c r="AG14" s="1132" t="str">
        <f t="shared" si="10"/>
        <v>MY + MF</v>
      </c>
      <c r="AI14" s="1118"/>
      <c r="AJ14" s="1064"/>
      <c r="AK14" s="1064"/>
    </row>
    <row r="15" spans="1:37" s="839" customFormat="1" ht="15" x14ac:dyDescent="0.25">
      <c r="A15" s="929">
        <v>14</v>
      </c>
      <c r="B15" s="927" t="s">
        <v>1367</v>
      </c>
      <c r="C15" s="927" t="s">
        <v>1104</v>
      </c>
      <c r="D15" s="927" t="s">
        <v>201</v>
      </c>
      <c r="E15" s="927" t="s">
        <v>231</v>
      </c>
      <c r="F15" s="927">
        <v>5</v>
      </c>
      <c r="G15" s="927">
        <v>6120</v>
      </c>
      <c r="H15" s="927" t="s">
        <v>1368</v>
      </c>
      <c r="I15" s="927" t="s">
        <v>15</v>
      </c>
      <c r="J15" s="927" t="s">
        <v>1353</v>
      </c>
      <c r="K15" s="927" t="s">
        <v>287</v>
      </c>
      <c r="L15" s="927" t="s">
        <v>15</v>
      </c>
      <c r="M15" s="927" t="s">
        <v>1353</v>
      </c>
      <c r="N15" s="927" t="s">
        <v>1320</v>
      </c>
      <c r="O15" s="927" t="s">
        <v>1359</v>
      </c>
      <c r="P15" s="1129" t="str">
        <f t="shared" si="11"/>
        <v>-</v>
      </c>
      <c r="Q15" s="934" t="str">
        <f t="shared" si="1"/>
        <v>18-18266</v>
      </c>
      <c r="R15" s="934" t="str">
        <f t="shared" si="2"/>
        <v>LOCAL</v>
      </c>
      <c r="S15" s="935">
        <f t="shared" si="3"/>
        <v>43374</v>
      </c>
      <c r="T15" s="935">
        <f t="shared" si="4"/>
        <v>43374</v>
      </c>
      <c r="U15" s="935">
        <f t="shared" si="5"/>
        <v>43374</v>
      </c>
      <c r="V15" s="935">
        <f t="shared" si="6"/>
        <v>43374</v>
      </c>
      <c r="W15" s="934" t="str">
        <f t="shared" si="7"/>
        <v>Approved</v>
      </c>
      <c r="X15" s="936" t="str">
        <f>IF(R15="-","-",VLOOKUP($S15,Forex!$B:$C,2,0))</f>
        <v>FY2018</v>
      </c>
      <c r="Y15" s="936" t="str">
        <f>IF(R15="-","-",VLOOKUP($S15,Forex!$B:$D,3,0))</f>
        <v>2H</v>
      </c>
      <c r="Z15" s="937" t="str">
        <f>IF($R15="-","-",VLOOKUP($L15,Legend!$E:$F,2,0))</f>
        <v>-</v>
      </c>
      <c r="AA15" s="937"/>
      <c r="AB15" s="1131">
        <f t="shared" si="8"/>
        <v>43374</v>
      </c>
      <c r="AC15" s="1131">
        <f>_xlfn.IFNA(VLOOKUP($B15,'PO list'!$C:$E,3,0),$AB15)</f>
        <v>43374</v>
      </c>
      <c r="AD15" s="1131" t="str">
        <f>IF($AC15="-","-",VLOOKUP($AC15,Forex!$B:$C,2,0))</f>
        <v>FY2018</v>
      </c>
      <c r="AE15" s="1131">
        <f t="shared" si="9"/>
        <v>43374</v>
      </c>
      <c r="AF15" s="1131" t="str">
        <f>IF($AE15="-","-",VLOOKUP($AE15,Forex!$B:$C,2,0))</f>
        <v>FY2018</v>
      </c>
      <c r="AG15" s="1132" t="str">
        <f t="shared" si="10"/>
        <v>MY + MF</v>
      </c>
      <c r="AI15" s="1118"/>
      <c r="AJ15" s="1064"/>
      <c r="AK15" s="1064"/>
    </row>
    <row r="16" spans="1:37" s="839" customFormat="1" ht="15" x14ac:dyDescent="0.25">
      <c r="A16" s="929">
        <v>15</v>
      </c>
      <c r="B16" s="927" t="s">
        <v>1369</v>
      </c>
      <c r="C16" s="927" t="s">
        <v>1104</v>
      </c>
      <c r="D16" s="927" t="s">
        <v>201</v>
      </c>
      <c r="E16" s="927" t="s">
        <v>231</v>
      </c>
      <c r="F16" s="927">
        <v>6</v>
      </c>
      <c r="G16" s="927">
        <v>4740</v>
      </c>
      <c r="H16" s="927" t="s">
        <v>1370</v>
      </c>
      <c r="I16" s="927" t="s">
        <v>15</v>
      </c>
      <c r="J16" s="927" t="s">
        <v>1353</v>
      </c>
      <c r="K16" s="927" t="s">
        <v>287</v>
      </c>
      <c r="L16" s="927" t="s">
        <v>15</v>
      </c>
      <c r="M16" s="927" t="s">
        <v>1353</v>
      </c>
      <c r="N16" s="927" t="s">
        <v>1320</v>
      </c>
      <c r="O16" s="927" t="s">
        <v>1359</v>
      </c>
      <c r="P16" s="1129" t="str">
        <f t="shared" si="11"/>
        <v>-</v>
      </c>
      <c r="Q16" s="934" t="str">
        <f t="shared" si="1"/>
        <v>18-18267</v>
      </c>
      <c r="R16" s="934" t="str">
        <f t="shared" si="2"/>
        <v>LOCAL</v>
      </c>
      <c r="S16" s="935">
        <f t="shared" si="3"/>
        <v>43374</v>
      </c>
      <c r="T16" s="935">
        <f t="shared" si="4"/>
        <v>43374</v>
      </c>
      <c r="U16" s="935">
        <f t="shared" si="5"/>
        <v>43374</v>
      </c>
      <c r="V16" s="935">
        <f t="shared" si="6"/>
        <v>43374</v>
      </c>
      <c r="W16" s="934" t="str">
        <f t="shared" si="7"/>
        <v>Approved</v>
      </c>
      <c r="X16" s="936" t="str">
        <f>IF(R16="-","-",VLOOKUP($S16,Forex!$B:$C,2,0))</f>
        <v>FY2018</v>
      </c>
      <c r="Y16" s="936" t="str">
        <f>IF(R16="-","-",VLOOKUP($S16,Forex!$B:$D,3,0))</f>
        <v>2H</v>
      </c>
      <c r="Z16" s="937" t="str">
        <f>IF($R16="-","-",VLOOKUP($L16,Legend!$E:$F,2,0))</f>
        <v>-</v>
      </c>
      <c r="AA16" s="937"/>
      <c r="AB16" s="1131">
        <f t="shared" si="8"/>
        <v>43374</v>
      </c>
      <c r="AC16" s="1131">
        <f>_xlfn.IFNA(VLOOKUP($B16,'PO list'!$C:$E,3,0),$AB16)</f>
        <v>43374</v>
      </c>
      <c r="AD16" s="1131" t="str">
        <f>IF($AC16="-","-",VLOOKUP($AC16,Forex!$B:$C,2,0))</f>
        <v>FY2018</v>
      </c>
      <c r="AE16" s="1131">
        <f t="shared" si="9"/>
        <v>43374</v>
      </c>
      <c r="AF16" s="1131" t="str">
        <f>IF($AE16="-","-",VLOOKUP($AE16,Forex!$B:$C,2,0))</f>
        <v>FY2018</v>
      </c>
      <c r="AG16" s="1132" t="str">
        <f t="shared" si="10"/>
        <v>MY + MF</v>
      </c>
      <c r="AI16" s="1118"/>
      <c r="AJ16" s="1064"/>
      <c r="AK16" s="1064"/>
    </row>
    <row r="17" spans="1:37" s="839" customFormat="1" ht="15" x14ac:dyDescent="0.25">
      <c r="A17" s="929">
        <v>16</v>
      </c>
      <c r="B17" s="927" t="s">
        <v>1371</v>
      </c>
      <c r="C17" s="927" t="s">
        <v>1350</v>
      </c>
      <c r="D17" s="927" t="s">
        <v>1332</v>
      </c>
      <c r="E17" s="927" t="s">
        <v>1333</v>
      </c>
      <c r="F17" s="927">
        <v>1</v>
      </c>
      <c r="G17" s="927">
        <v>625</v>
      </c>
      <c r="H17" s="927" t="s">
        <v>1372</v>
      </c>
      <c r="I17" s="927" t="s">
        <v>15</v>
      </c>
      <c r="J17" s="927" t="s">
        <v>1366</v>
      </c>
      <c r="K17" s="927" t="s">
        <v>287</v>
      </c>
      <c r="L17" s="927" t="s">
        <v>15</v>
      </c>
      <c r="M17" s="927" t="s">
        <v>1356</v>
      </c>
      <c r="N17" s="927" t="s">
        <v>1320</v>
      </c>
      <c r="O17" s="927" t="s">
        <v>1359</v>
      </c>
      <c r="P17" s="1129" t="str">
        <f t="shared" si="11"/>
        <v>-</v>
      </c>
      <c r="Q17" s="934" t="str">
        <f t="shared" si="1"/>
        <v>18-18268</v>
      </c>
      <c r="R17" s="934" t="str">
        <f t="shared" si="2"/>
        <v>-</v>
      </c>
      <c r="S17" s="935" t="str">
        <f t="shared" si="3"/>
        <v>-</v>
      </c>
      <c r="T17" s="935" t="str">
        <f t="shared" si="4"/>
        <v>-</v>
      </c>
      <c r="U17" s="935" t="str">
        <f t="shared" si="5"/>
        <v>-</v>
      </c>
      <c r="V17" s="935" t="str">
        <f t="shared" si="6"/>
        <v>-</v>
      </c>
      <c r="W17" s="934" t="str">
        <f t="shared" si="7"/>
        <v>-</v>
      </c>
      <c r="X17" s="936" t="str">
        <f>IF(R17="-","-",VLOOKUP($S17,Forex!$B:$C,2,0))</f>
        <v>-</v>
      </c>
      <c r="Y17" s="936" t="str">
        <f>IF(R17="-","-",VLOOKUP($S17,Forex!$B:$D,3,0))</f>
        <v>-</v>
      </c>
      <c r="Z17" s="937" t="str">
        <f>IF($R17="-","-",VLOOKUP($L17,Legend!$E:$F,2,0))</f>
        <v>-</v>
      </c>
      <c r="AA17" s="937"/>
      <c r="AB17" s="1131" t="str">
        <f t="shared" si="8"/>
        <v>-</v>
      </c>
      <c r="AC17" s="1131" t="str">
        <f>_xlfn.IFNA(VLOOKUP($B17,'PO list'!$C:$E,3,0),$AB17)</f>
        <v>-</v>
      </c>
      <c r="AD17" s="1131" t="str">
        <f>IF($AC17="-","-",VLOOKUP($AC17,Forex!$B:$C,2,0))</f>
        <v>-</v>
      </c>
      <c r="AE17" s="1131" t="str">
        <f t="shared" si="9"/>
        <v>-</v>
      </c>
      <c r="AF17" s="1131" t="str">
        <f>IF($AE17="-","-",VLOOKUP($AE17,Forex!$B:$C,2,0))</f>
        <v>-</v>
      </c>
      <c r="AG17" s="1132" t="str">
        <f t="shared" si="10"/>
        <v>-</v>
      </c>
      <c r="AI17" s="1118"/>
      <c r="AJ17" s="1064"/>
      <c r="AK17" s="1064"/>
    </row>
    <row r="18" spans="1:37" s="839" customFormat="1" ht="15" x14ac:dyDescent="0.25">
      <c r="A18" s="929">
        <v>17</v>
      </c>
      <c r="B18" s="927" t="s">
        <v>1373</v>
      </c>
      <c r="C18" s="927" t="s">
        <v>1350</v>
      </c>
      <c r="D18" s="927" t="s">
        <v>1332</v>
      </c>
      <c r="E18" s="927" t="s">
        <v>1333</v>
      </c>
      <c r="F18" s="927">
        <v>1</v>
      </c>
      <c r="G18" s="927">
        <v>1080</v>
      </c>
      <c r="H18" s="927" t="s">
        <v>1374</v>
      </c>
      <c r="I18" s="927" t="s">
        <v>15</v>
      </c>
      <c r="J18" s="927" t="s">
        <v>1366</v>
      </c>
      <c r="K18" s="927" t="s">
        <v>287</v>
      </c>
      <c r="L18" s="927" t="s">
        <v>15</v>
      </c>
      <c r="M18" s="927" t="s">
        <v>1356</v>
      </c>
      <c r="N18" s="927" t="s">
        <v>1356</v>
      </c>
      <c r="O18" s="927" t="s">
        <v>1359</v>
      </c>
      <c r="P18" s="1129" t="str">
        <f t="shared" si="11"/>
        <v>-</v>
      </c>
      <c r="Q18" s="934" t="str">
        <f t="shared" si="1"/>
        <v>18-18269</v>
      </c>
      <c r="R18" s="934" t="str">
        <f t="shared" si="2"/>
        <v>-</v>
      </c>
      <c r="S18" s="935" t="str">
        <f t="shared" si="3"/>
        <v>-</v>
      </c>
      <c r="T18" s="935" t="str">
        <f t="shared" si="4"/>
        <v>-</v>
      </c>
      <c r="U18" s="935" t="str">
        <f t="shared" si="5"/>
        <v>-</v>
      </c>
      <c r="V18" s="935" t="str">
        <f t="shared" si="6"/>
        <v>-</v>
      </c>
      <c r="W18" s="934" t="str">
        <f t="shared" si="7"/>
        <v>-</v>
      </c>
      <c r="X18" s="936" t="str">
        <f>IF(R18="-","-",VLOOKUP($S18,Forex!$B:$C,2,0))</f>
        <v>-</v>
      </c>
      <c r="Y18" s="936" t="str">
        <f>IF(R18="-","-",VLOOKUP($S18,Forex!$B:$D,3,0))</f>
        <v>-</v>
      </c>
      <c r="Z18" s="937" t="str">
        <f>IF($R18="-","-",VLOOKUP($L18,Legend!$E:$F,2,0))</f>
        <v>-</v>
      </c>
      <c r="AA18" s="937"/>
      <c r="AB18" s="1131" t="str">
        <f t="shared" si="8"/>
        <v>-</v>
      </c>
      <c r="AC18" s="1131" t="str">
        <f>_xlfn.IFNA(VLOOKUP($B18,'PO list'!$C:$E,3,0),$AB18)</f>
        <v>-</v>
      </c>
      <c r="AD18" s="1131" t="str">
        <f>IF($AC18="-","-",VLOOKUP($AC18,Forex!$B:$C,2,0))</f>
        <v>-</v>
      </c>
      <c r="AE18" s="1131" t="str">
        <f t="shared" si="9"/>
        <v>-</v>
      </c>
      <c r="AF18" s="1131" t="str">
        <f>IF($AE18="-","-",VLOOKUP($AE18,Forex!$B:$C,2,0))</f>
        <v>-</v>
      </c>
      <c r="AG18" s="1132" t="str">
        <f t="shared" si="10"/>
        <v>-</v>
      </c>
      <c r="AI18" s="1118"/>
      <c r="AJ18" s="1064"/>
      <c r="AK18" s="1064"/>
    </row>
    <row r="19" spans="1:37" s="839" customFormat="1" ht="15" x14ac:dyDescent="0.25">
      <c r="A19" s="929">
        <v>18</v>
      </c>
      <c r="B19" s="927" t="s">
        <v>1375</v>
      </c>
      <c r="C19" s="927" t="s">
        <v>1109</v>
      </c>
      <c r="D19" s="927" t="s">
        <v>201</v>
      </c>
      <c r="E19" s="927" t="s">
        <v>231</v>
      </c>
      <c r="F19" s="927">
        <v>3</v>
      </c>
      <c r="G19" s="927">
        <v>561</v>
      </c>
      <c r="H19" s="927" t="s">
        <v>1376</v>
      </c>
      <c r="I19" s="927" t="s">
        <v>15</v>
      </c>
      <c r="J19" s="927" t="s">
        <v>1359</v>
      </c>
      <c r="K19" s="927" t="s">
        <v>287</v>
      </c>
      <c r="L19" s="927" t="s">
        <v>15</v>
      </c>
      <c r="M19" s="927" t="s">
        <v>1359</v>
      </c>
      <c r="N19" s="927" t="s">
        <v>1377</v>
      </c>
      <c r="O19" s="927" t="s">
        <v>1314</v>
      </c>
      <c r="P19" s="1129" t="str">
        <f t="shared" si="11"/>
        <v>-</v>
      </c>
      <c r="Q19" s="934" t="str">
        <f t="shared" si="1"/>
        <v>18-18271</v>
      </c>
      <c r="R19" s="934" t="str">
        <f t="shared" si="2"/>
        <v>LOCAL</v>
      </c>
      <c r="S19" s="935">
        <f t="shared" si="3"/>
        <v>43374</v>
      </c>
      <c r="T19" s="935">
        <f t="shared" si="4"/>
        <v>43374</v>
      </c>
      <c r="U19" s="935">
        <f t="shared" si="5"/>
        <v>43374</v>
      </c>
      <c r="V19" s="935">
        <f t="shared" si="6"/>
        <v>43374</v>
      </c>
      <c r="W19" s="934" t="str">
        <f t="shared" si="7"/>
        <v>Approved</v>
      </c>
      <c r="X19" s="936" t="str">
        <f>IF(R19="-","-",VLOOKUP($S19,Forex!$B:$C,2,0))</f>
        <v>FY2018</v>
      </c>
      <c r="Y19" s="936" t="str">
        <f>IF(R19="-","-",VLOOKUP($S19,Forex!$B:$D,3,0))</f>
        <v>2H</v>
      </c>
      <c r="Z19" s="937" t="str">
        <f>IF($R19="-","-",VLOOKUP($L19,Legend!$E:$F,2,0))</f>
        <v>-</v>
      </c>
      <c r="AA19" s="937"/>
      <c r="AB19" s="1131">
        <f t="shared" si="8"/>
        <v>43374</v>
      </c>
      <c r="AC19" s="1131">
        <f>_xlfn.IFNA(VLOOKUP($B19,'PO list'!$C:$E,3,0),$AB19)</f>
        <v>43374</v>
      </c>
      <c r="AD19" s="1131" t="str">
        <f>IF($AC19="-","-",VLOOKUP($AC19,Forex!$B:$C,2,0))</f>
        <v>FY2018</v>
      </c>
      <c r="AE19" s="1131">
        <f t="shared" si="9"/>
        <v>43374</v>
      </c>
      <c r="AF19" s="1131" t="str">
        <f>IF($AE19="-","-",VLOOKUP($AE19,Forex!$B:$C,2,0))</f>
        <v>FY2018</v>
      </c>
      <c r="AG19" s="1132" t="str">
        <f t="shared" si="10"/>
        <v>MY + MF</v>
      </c>
      <c r="AI19" s="1118"/>
    </row>
    <row r="20" spans="1:37" s="839" customFormat="1" ht="15" x14ac:dyDescent="0.25">
      <c r="A20" s="929">
        <v>19</v>
      </c>
      <c r="B20" s="927" t="s">
        <v>1378</v>
      </c>
      <c r="C20" s="927" t="s">
        <v>1379</v>
      </c>
      <c r="D20" s="927" t="s">
        <v>1332</v>
      </c>
      <c r="E20" s="927" t="s">
        <v>231</v>
      </c>
      <c r="F20" s="927">
        <v>1</v>
      </c>
      <c r="G20" s="927">
        <v>420</v>
      </c>
      <c r="H20" s="927" t="s">
        <v>1380</v>
      </c>
      <c r="I20" s="927" t="s">
        <v>15</v>
      </c>
      <c r="J20" s="927" t="s">
        <v>1366</v>
      </c>
      <c r="K20" s="927" t="s">
        <v>288</v>
      </c>
      <c r="L20" s="927" t="s">
        <v>158</v>
      </c>
      <c r="M20" s="927" t="s">
        <v>1356</v>
      </c>
      <c r="N20" s="927" t="s">
        <v>1381</v>
      </c>
      <c r="O20" s="927" t="s">
        <v>1366</v>
      </c>
      <c r="P20" s="1129" t="str">
        <f t="shared" ref="P20:P83" si="12">RIGHT(I20,3)</f>
        <v>-</v>
      </c>
      <c r="Q20" s="934" t="str">
        <f t="shared" ref="Q20:Q83" si="13">IF(B20=B19,"-",B20)</f>
        <v>18-18272</v>
      </c>
      <c r="R20" s="934" t="str">
        <f t="shared" ref="R20:R83" si="14">IF(Q20="-","-",IF(D20="INTERNAL","-",D20))</f>
        <v>-</v>
      </c>
      <c r="S20" s="935" t="str">
        <f t="shared" si="3"/>
        <v>-</v>
      </c>
      <c r="T20" s="935" t="str">
        <f t="shared" si="4"/>
        <v>-</v>
      </c>
      <c r="U20" s="935" t="str">
        <f t="shared" si="5"/>
        <v>-</v>
      </c>
      <c r="V20" s="935" t="str">
        <f t="shared" ref="V20:V83" si="15">IF($R20="-","-",IF(N20="-","-",$N20-DAY($N20)+1))</f>
        <v>-</v>
      </c>
      <c r="W20" s="934" t="str">
        <f t="shared" ref="W20:W83" si="16">IF(R20="-","-",IF(P20="Ref","-",$K20))</f>
        <v>-</v>
      </c>
      <c r="X20" s="936" t="str">
        <f>IF(R20="-","-",VLOOKUP($S20,Forex!$B:$C,2,0))</f>
        <v>-</v>
      </c>
      <c r="Y20" s="936" t="str">
        <f>IF(R20="-","-",VLOOKUP($S20,Forex!$B:$D,3,0))</f>
        <v>-</v>
      </c>
      <c r="Z20" s="937" t="str">
        <f>IF($R20="-","-",VLOOKUP($L20,Legend!$E:$F,2,0))</f>
        <v>-</v>
      </c>
      <c r="AA20" s="937"/>
      <c r="AB20" s="1131" t="str">
        <f t="shared" si="8"/>
        <v>-</v>
      </c>
      <c r="AC20" s="1131" t="str">
        <f>_xlfn.IFNA(VLOOKUP($B20,'PO list'!$C:$E,3,0),$AB20)</f>
        <v>-</v>
      </c>
      <c r="AD20" s="1131" t="str">
        <f>IF($AC20="-","-",VLOOKUP($AC20,Forex!$B:$C,2,0))</f>
        <v>-</v>
      </c>
      <c r="AE20" s="1131" t="str">
        <f t="shared" ref="AE20:AE83" si="17">IF($Q20="-","-",IF(W20="-","-",IF($O20="-","-",$O20-DAY($O20)+1)))</f>
        <v>-</v>
      </c>
      <c r="AF20" s="1131" t="str">
        <f>IF($AE20="-","-",VLOOKUP($AE20,Forex!$B:$C,2,0))</f>
        <v>-</v>
      </c>
      <c r="AG20" s="1132" t="str">
        <f t="shared" si="10"/>
        <v>-</v>
      </c>
      <c r="AI20" s="1118"/>
    </row>
    <row r="21" spans="1:37" s="839" customFormat="1" ht="15" x14ac:dyDescent="0.25">
      <c r="A21" s="929">
        <v>20</v>
      </c>
      <c r="B21" s="927" t="s">
        <v>1382</v>
      </c>
      <c r="C21" s="927" t="s">
        <v>244</v>
      </c>
      <c r="D21" s="927" t="s">
        <v>201</v>
      </c>
      <c r="E21" s="927" t="s">
        <v>231</v>
      </c>
      <c r="F21" s="927">
        <v>2</v>
      </c>
      <c r="G21" s="927">
        <v>1045</v>
      </c>
      <c r="H21" s="927" t="s">
        <v>1383</v>
      </c>
      <c r="I21" s="927" t="s">
        <v>15</v>
      </c>
      <c r="J21" s="927" t="s">
        <v>1356</v>
      </c>
      <c r="K21" s="927" t="s">
        <v>288</v>
      </c>
      <c r="L21" s="927" t="s">
        <v>158</v>
      </c>
      <c r="M21" s="927" t="s">
        <v>1356</v>
      </c>
      <c r="N21" s="927" t="s">
        <v>1320</v>
      </c>
      <c r="O21" s="927" t="s">
        <v>1356</v>
      </c>
      <c r="P21" s="1129" t="str">
        <f t="shared" si="12"/>
        <v>-</v>
      </c>
      <c r="Q21" s="934" t="str">
        <f t="shared" si="13"/>
        <v>18-18275</v>
      </c>
      <c r="R21" s="934" t="str">
        <f t="shared" si="14"/>
        <v>LOCAL</v>
      </c>
      <c r="S21" s="935">
        <f t="shared" si="3"/>
        <v>43374</v>
      </c>
      <c r="T21" s="935">
        <f t="shared" si="4"/>
        <v>43374</v>
      </c>
      <c r="U21" s="935">
        <f t="shared" si="5"/>
        <v>43374</v>
      </c>
      <c r="V21" s="935">
        <f t="shared" si="15"/>
        <v>43374</v>
      </c>
      <c r="W21" s="934" t="str">
        <f t="shared" si="16"/>
        <v>Disapproved</v>
      </c>
      <c r="X21" s="936" t="str">
        <f>IF(R21="-","-",VLOOKUP($S21,Forex!$B:$C,2,0))</f>
        <v>FY2018</v>
      </c>
      <c r="Y21" s="936" t="str">
        <f>IF(R21="-","-",VLOOKUP($S21,Forex!$B:$D,3,0))</f>
        <v>2H</v>
      </c>
      <c r="Z21" s="937" t="str">
        <f>IF($R21="-","-",VLOOKUP($L21,Legend!$E:$F,2,0))</f>
        <v>ROD1</v>
      </c>
      <c r="AA21" s="937"/>
      <c r="AB21" s="1131">
        <f t="shared" si="8"/>
        <v>43374</v>
      </c>
      <c r="AC21" s="1131">
        <f>_xlfn.IFNA(VLOOKUP($B21,'PO list'!$C:$E,3,0),$AB21)</f>
        <v>43374</v>
      </c>
      <c r="AD21" s="1131" t="str">
        <f>IF($AC21="-","-",VLOOKUP($AC21,Forex!$B:$C,2,0))</f>
        <v>FY2018</v>
      </c>
      <c r="AE21" s="1131">
        <f t="shared" si="17"/>
        <v>43374</v>
      </c>
      <c r="AF21" s="1131" t="str">
        <f>IF($AE21="-","-",VLOOKUP($AE21,Forex!$B:$C,2,0))</f>
        <v>FY2018</v>
      </c>
      <c r="AG21" s="1132" t="str">
        <f t="shared" si="10"/>
        <v>MY + MF</v>
      </c>
      <c r="AI21" s="1118"/>
    </row>
    <row r="22" spans="1:37" s="839" customFormat="1" ht="15" x14ac:dyDescent="0.25">
      <c r="A22" s="929">
        <v>21</v>
      </c>
      <c r="B22" s="927" t="s">
        <v>1384</v>
      </c>
      <c r="C22" s="927" t="s">
        <v>225</v>
      </c>
      <c r="D22" s="927" t="s">
        <v>201</v>
      </c>
      <c r="E22" s="927" t="s">
        <v>231</v>
      </c>
      <c r="F22" s="927">
        <v>6</v>
      </c>
      <c r="G22" s="927">
        <v>8935</v>
      </c>
      <c r="H22" s="927" t="s">
        <v>1385</v>
      </c>
      <c r="I22" s="927" t="s">
        <v>15</v>
      </c>
      <c r="J22" s="927" t="s">
        <v>1386</v>
      </c>
      <c r="K22" s="927" t="s">
        <v>287</v>
      </c>
      <c r="L22" s="927" t="s">
        <v>15</v>
      </c>
      <c r="M22" s="927" t="s">
        <v>1386</v>
      </c>
      <c r="N22" s="927" t="s">
        <v>1320</v>
      </c>
      <c r="O22" s="927" t="s">
        <v>1336</v>
      </c>
      <c r="P22" s="1129" t="str">
        <f t="shared" si="12"/>
        <v>-</v>
      </c>
      <c r="Q22" s="934" t="str">
        <f t="shared" si="13"/>
        <v>18-18277</v>
      </c>
      <c r="R22" s="934" t="str">
        <f t="shared" si="14"/>
        <v>LOCAL</v>
      </c>
      <c r="S22" s="935">
        <f t="shared" si="3"/>
        <v>43374</v>
      </c>
      <c r="T22" s="935">
        <f t="shared" si="4"/>
        <v>43374</v>
      </c>
      <c r="U22" s="935">
        <f t="shared" si="5"/>
        <v>43374</v>
      </c>
      <c r="V22" s="935">
        <f t="shared" si="15"/>
        <v>43374</v>
      </c>
      <c r="W22" s="934" t="str">
        <f t="shared" si="16"/>
        <v>Approved</v>
      </c>
      <c r="X22" s="936" t="str">
        <f>IF(R22="-","-",VLOOKUP($S22,Forex!$B:$C,2,0))</f>
        <v>FY2018</v>
      </c>
      <c r="Y22" s="936" t="str">
        <f>IF(R22="-","-",VLOOKUP($S22,Forex!$B:$D,3,0))</f>
        <v>2H</v>
      </c>
      <c r="Z22" s="937" t="str">
        <f>IF($R22="-","-",VLOOKUP($L22,Legend!$E:$F,2,0))</f>
        <v>-</v>
      </c>
      <c r="AA22" s="937"/>
      <c r="AB22" s="1131">
        <f t="shared" si="8"/>
        <v>43374</v>
      </c>
      <c r="AC22" s="1131">
        <f>_xlfn.IFNA(VLOOKUP($B22,'PO list'!$C:$E,3,0),$AB22)</f>
        <v>43374</v>
      </c>
      <c r="AD22" s="1131" t="str">
        <f>IF($AC22="-","-",VLOOKUP($AC22,Forex!$B:$C,2,0))</f>
        <v>FY2018</v>
      </c>
      <c r="AE22" s="1131">
        <f t="shared" si="17"/>
        <v>43374</v>
      </c>
      <c r="AF22" s="1131" t="str">
        <f>IF($AE22="-","-",VLOOKUP($AE22,Forex!$B:$C,2,0))</f>
        <v>FY2018</v>
      </c>
      <c r="AG22" s="1132" t="str">
        <f t="shared" si="10"/>
        <v>MY + MF</v>
      </c>
      <c r="AI22" s="1118"/>
    </row>
    <row r="23" spans="1:37" s="839" customFormat="1" ht="15" x14ac:dyDescent="0.25">
      <c r="A23" s="929">
        <v>22</v>
      </c>
      <c r="B23" s="927" t="s">
        <v>1387</v>
      </c>
      <c r="C23" s="927" t="s">
        <v>680</v>
      </c>
      <c r="D23" s="927" t="s">
        <v>201</v>
      </c>
      <c r="E23" s="927" t="s">
        <v>231</v>
      </c>
      <c r="F23" s="927">
        <v>12</v>
      </c>
      <c r="G23" s="927">
        <v>6000</v>
      </c>
      <c r="H23" s="927" t="s">
        <v>1388</v>
      </c>
      <c r="I23" s="927" t="s">
        <v>15</v>
      </c>
      <c r="J23" s="927" t="s">
        <v>1386</v>
      </c>
      <c r="K23" s="927" t="s">
        <v>287</v>
      </c>
      <c r="L23" s="927" t="s">
        <v>15</v>
      </c>
      <c r="M23" s="927" t="s">
        <v>1386</v>
      </c>
      <c r="N23" s="927" t="s">
        <v>1320</v>
      </c>
      <c r="O23" s="927" t="s">
        <v>1386</v>
      </c>
      <c r="P23" s="1129" t="str">
        <f t="shared" si="12"/>
        <v>-</v>
      </c>
      <c r="Q23" s="934" t="str">
        <f t="shared" si="13"/>
        <v>18-18278</v>
      </c>
      <c r="R23" s="934" t="str">
        <f t="shared" si="14"/>
        <v>LOCAL</v>
      </c>
      <c r="S23" s="935">
        <f t="shared" si="3"/>
        <v>43374</v>
      </c>
      <c r="T23" s="935">
        <f t="shared" si="4"/>
        <v>43374</v>
      </c>
      <c r="U23" s="935">
        <f t="shared" si="5"/>
        <v>43374</v>
      </c>
      <c r="V23" s="935">
        <f t="shared" si="15"/>
        <v>43374</v>
      </c>
      <c r="W23" s="934" t="str">
        <f t="shared" si="16"/>
        <v>Approved</v>
      </c>
      <c r="X23" s="936" t="str">
        <f>IF(R23="-","-",VLOOKUP($S23,Forex!$B:$C,2,0))</f>
        <v>FY2018</v>
      </c>
      <c r="Y23" s="936" t="str">
        <f>IF(R23="-","-",VLOOKUP($S23,Forex!$B:$D,3,0))</f>
        <v>2H</v>
      </c>
      <c r="Z23" s="937" t="str">
        <f>IF($R23="-","-",VLOOKUP($L23,Legend!$E:$F,2,0))</f>
        <v>-</v>
      </c>
      <c r="AA23" s="937"/>
      <c r="AB23" s="1131">
        <f t="shared" si="8"/>
        <v>43374</v>
      </c>
      <c r="AC23" s="1131">
        <f>_xlfn.IFNA(VLOOKUP($B23,'PO list'!$C:$E,3,0),$AB23)</f>
        <v>43374</v>
      </c>
      <c r="AD23" s="1131" t="str">
        <f>IF($AC23="-","-",VLOOKUP($AC23,Forex!$B:$C,2,0))</f>
        <v>FY2018</v>
      </c>
      <c r="AE23" s="1131">
        <f t="shared" si="17"/>
        <v>43374</v>
      </c>
      <c r="AF23" s="1131" t="str">
        <f>IF($AE23="-","-",VLOOKUP($AE23,Forex!$B:$C,2,0))</f>
        <v>FY2018</v>
      </c>
      <c r="AG23" s="1132" t="str">
        <f t="shared" si="10"/>
        <v>MY + MF</v>
      </c>
      <c r="AI23" s="1118"/>
    </row>
    <row r="24" spans="1:37" s="839" customFormat="1" ht="15" x14ac:dyDescent="0.25">
      <c r="A24" s="929">
        <v>23</v>
      </c>
      <c r="B24" s="927" t="s">
        <v>1389</v>
      </c>
      <c r="C24" s="927" t="s">
        <v>1331</v>
      </c>
      <c r="D24" s="927" t="s">
        <v>1332</v>
      </c>
      <c r="E24" s="927" t="s">
        <v>231</v>
      </c>
      <c r="F24" s="927">
        <v>1</v>
      </c>
      <c r="G24" s="927">
        <v>60</v>
      </c>
      <c r="H24" s="927" t="s">
        <v>1390</v>
      </c>
      <c r="I24" s="927" t="s">
        <v>15</v>
      </c>
      <c r="J24" s="927" t="s">
        <v>1314</v>
      </c>
      <c r="K24" s="927" t="s">
        <v>288</v>
      </c>
      <c r="L24" s="927" t="s">
        <v>158</v>
      </c>
      <c r="M24" s="927" t="s">
        <v>1314</v>
      </c>
      <c r="N24" s="927" t="s">
        <v>1339</v>
      </c>
      <c r="O24" s="927" t="s">
        <v>1314</v>
      </c>
      <c r="P24" s="1129" t="str">
        <f t="shared" si="12"/>
        <v>-</v>
      </c>
      <c r="Q24" s="934" t="str">
        <f t="shared" si="13"/>
        <v>18-18279</v>
      </c>
      <c r="R24" s="934" t="str">
        <f t="shared" si="14"/>
        <v>-</v>
      </c>
      <c r="S24" s="935" t="str">
        <f t="shared" si="3"/>
        <v>-</v>
      </c>
      <c r="T24" s="935" t="str">
        <f t="shared" si="4"/>
        <v>-</v>
      </c>
      <c r="U24" s="935" t="str">
        <f t="shared" si="5"/>
        <v>-</v>
      </c>
      <c r="V24" s="935" t="str">
        <f t="shared" si="15"/>
        <v>-</v>
      </c>
      <c r="W24" s="934" t="str">
        <f t="shared" si="16"/>
        <v>-</v>
      </c>
      <c r="X24" s="936" t="str">
        <f>IF(R24="-","-",VLOOKUP($S24,Forex!$B:$C,2,0))</f>
        <v>-</v>
      </c>
      <c r="Y24" s="936" t="str">
        <f>IF(R24="-","-",VLOOKUP($S24,Forex!$B:$D,3,0))</f>
        <v>-</v>
      </c>
      <c r="Z24" s="937" t="str">
        <f>IF($R24="-","-",VLOOKUP($L24,Legend!$E:$F,2,0))</f>
        <v>-</v>
      </c>
      <c r="AA24" s="937"/>
      <c r="AB24" s="1131" t="str">
        <f t="shared" si="8"/>
        <v>-</v>
      </c>
      <c r="AC24" s="1131" t="str">
        <f>_xlfn.IFNA(VLOOKUP($B24,'PO list'!$C:$E,3,0),$AB24)</f>
        <v>-</v>
      </c>
      <c r="AD24" s="1131" t="str">
        <f>IF($AC24="-","-",VLOOKUP($AC24,Forex!$B:$C,2,0))</f>
        <v>-</v>
      </c>
      <c r="AE24" s="1131" t="str">
        <f t="shared" si="17"/>
        <v>-</v>
      </c>
      <c r="AF24" s="1131" t="str">
        <f>IF($AE24="-","-",VLOOKUP($AE24,Forex!$B:$C,2,0))</f>
        <v>-</v>
      </c>
      <c r="AG24" s="1132" t="str">
        <f t="shared" si="10"/>
        <v>-</v>
      </c>
      <c r="AI24" s="1118"/>
    </row>
    <row r="25" spans="1:37" s="839" customFormat="1" ht="15" x14ac:dyDescent="0.25">
      <c r="A25" s="929">
        <v>24</v>
      </c>
      <c r="B25" s="927" t="s">
        <v>1391</v>
      </c>
      <c r="C25" s="927" t="s">
        <v>782</v>
      </c>
      <c r="D25" s="927" t="s">
        <v>201</v>
      </c>
      <c r="E25" s="927" t="s">
        <v>231</v>
      </c>
      <c r="F25" s="927">
        <v>2</v>
      </c>
      <c r="G25" s="927">
        <v>1470</v>
      </c>
      <c r="H25" s="927" t="s">
        <v>1392</v>
      </c>
      <c r="I25" s="927" t="s">
        <v>15</v>
      </c>
      <c r="J25" s="927" t="s">
        <v>1314</v>
      </c>
      <c r="K25" s="927" t="s">
        <v>288</v>
      </c>
      <c r="L25" s="927" t="s">
        <v>158</v>
      </c>
      <c r="M25" s="927" t="s">
        <v>1314</v>
      </c>
      <c r="N25" s="927" t="s">
        <v>1339</v>
      </c>
      <c r="O25" s="927" t="s">
        <v>1314</v>
      </c>
      <c r="P25" s="1129" t="str">
        <f t="shared" si="12"/>
        <v>-</v>
      </c>
      <c r="Q25" s="934" t="str">
        <f t="shared" si="13"/>
        <v>18-18280</v>
      </c>
      <c r="R25" s="934" t="str">
        <f t="shared" si="14"/>
        <v>LOCAL</v>
      </c>
      <c r="S25" s="935">
        <f t="shared" si="3"/>
        <v>43374</v>
      </c>
      <c r="T25" s="935">
        <f t="shared" si="4"/>
        <v>43374</v>
      </c>
      <c r="U25" s="935">
        <f t="shared" si="5"/>
        <v>43374</v>
      </c>
      <c r="V25" s="935">
        <f t="shared" si="15"/>
        <v>43497</v>
      </c>
      <c r="W25" s="934" t="str">
        <f t="shared" si="16"/>
        <v>Disapproved</v>
      </c>
      <c r="X25" s="936" t="str">
        <f>IF(R25="-","-",VLOOKUP($S25,Forex!$B:$C,2,0))</f>
        <v>FY2018</v>
      </c>
      <c r="Y25" s="936" t="str">
        <f>IF(R25="-","-",VLOOKUP($S25,Forex!$B:$D,3,0))</f>
        <v>2H</v>
      </c>
      <c r="Z25" s="937" t="str">
        <f>IF($R25="-","-",VLOOKUP($L25,Legend!$E:$F,2,0))</f>
        <v>ROD1</v>
      </c>
      <c r="AA25" s="937"/>
      <c r="AB25" s="1131">
        <f t="shared" si="8"/>
        <v>43374</v>
      </c>
      <c r="AC25" s="1131">
        <f>_xlfn.IFNA(VLOOKUP($B25,'PO list'!$C:$E,3,0),$AB25)</f>
        <v>43374</v>
      </c>
      <c r="AD25" s="1131" t="str">
        <f>IF($AC25="-","-",VLOOKUP($AC25,Forex!$B:$C,2,0))</f>
        <v>FY2018</v>
      </c>
      <c r="AE25" s="1131">
        <f t="shared" si="17"/>
        <v>43374</v>
      </c>
      <c r="AF25" s="1131" t="str">
        <f>IF($AE25="-","-",VLOOKUP($AE25,Forex!$B:$C,2,0))</f>
        <v>FY2018</v>
      </c>
      <c r="AG25" s="1132" t="str">
        <f t="shared" si="10"/>
        <v>MY + MF</v>
      </c>
      <c r="AI25" s="1118"/>
    </row>
    <row r="26" spans="1:37" s="839" customFormat="1" ht="15" x14ac:dyDescent="0.25">
      <c r="A26" s="929">
        <v>25</v>
      </c>
      <c r="B26" s="927" t="s">
        <v>1393</v>
      </c>
      <c r="C26" s="927" t="s">
        <v>1350</v>
      </c>
      <c r="D26" s="927" t="s">
        <v>1332</v>
      </c>
      <c r="E26" s="927" t="s">
        <v>231</v>
      </c>
      <c r="F26" s="927">
        <v>2</v>
      </c>
      <c r="G26" s="927">
        <v>235</v>
      </c>
      <c r="H26" s="927" t="s">
        <v>1394</v>
      </c>
      <c r="I26" s="927" t="s">
        <v>15</v>
      </c>
      <c r="J26" s="927" t="s">
        <v>1395</v>
      </c>
      <c r="K26" s="927" t="s">
        <v>287</v>
      </c>
      <c r="L26" s="927" t="s">
        <v>15</v>
      </c>
      <c r="M26" s="927" t="s">
        <v>1345</v>
      </c>
      <c r="N26" s="927" t="s">
        <v>1396</v>
      </c>
      <c r="O26" s="927" t="s">
        <v>1336</v>
      </c>
      <c r="P26" s="1129" t="str">
        <f t="shared" si="12"/>
        <v>-</v>
      </c>
      <c r="Q26" s="934" t="str">
        <f t="shared" si="13"/>
        <v>18-18282</v>
      </c>
      <c r="R26" s="934" t="str">
        <f t="shared" si="14"/>
        <v>-</v>
      </c>
      <c r="S26" s="935" t="str">
        <f t="shared" si="3"/>
        <v>-</v>
      </c>
      <c r="T26" s="935" t="str">
        <f t="shared" si="4"/>
        <v>-</v>
      </c>
      <c r="U26" s="935" t="str">
        <f t="shared" si="5"/>
        <v>-</v>
      </c>
      <c r="V26" s="935" t="str">
        <f t="shared" si="15"/>
        <v>-</v>
      </c>
      <c r="W26" s="934" t="str">
        <f t="shared" si="16"/>
        <v>-</v>
      </c>
      <c r="X26" s="936" t="str">
        <f>IF(R26="-","-",VLOOKUP($S26,Forex!$B:$C,2,0))</f>
        <v>-</v>
      </c>
      <c r="Y26" s="936" t="str">
        <f>IF(R26="-","-",VLOOKUP($S26,Forex!$B:$D,3,0))</f>
        <v>-</v>
      </c>
      <c r="Z26" s="937" t="str">
        <f>IF($R26="-","-",VLOOKUP($L26,Legend!$E:$F,2,0))</f>
        <v>-</v>
      </c>
      <c r="AA26" s="937"/>
      <c r="AB26" s="1131" t="str">
        <f t="shared" si="8"/>
        <v>-</v>
      </c>
      <c r="AC26" s="1131" t="str">
        <f>_xlfn.IFNA(VLOOKUP($B26,'PO list'!$C:$E,3,0),$AB26)</f>
        <v>-</v>
      </c>
      <c r="AD26" s="1131" t="str">
        <f>IF($AC26="-","-",VLOOKUP($AC26,Forex!$B:$C,2,0))</f>
        <v>-</v>
      </c>
      <c r="AE26" s="1131" t="str">
        <f t="shared" si="17"/>
        <v>-</v>
      </c>
      <c r="AF26" s="1131" t="str">
        <f>IF($AE26="-","-",VLOOKUP($AE26,Forex!$B:$C,2,0))</f>
        <v>-</v>
      </c>
      <c r="AG26" s="1132" t="str">
        <f t="shared" si="10"/>
        <v>-</v>
      </c>
      <c r="AI26" s="1118"/>
    </row>
    <row r="27" spans="1:37" s="839" customFormat="1" ht="15" x14ac:dyDescent="0.25">
      <c r="A27" s="929">
        <v>26</v>
      </c>
      <c r="B27" s="927" t="s">
        <v>1393</v>
      </c>
      <c r="C27" s="927" t="s">
        <v>1350</v>
      </c>
      <c r="D27" s="927" t="s">
        <v>1332</v>
      </c>
      <c r="E27" s="927" t="s">
        <v>231</v>
      </c>
      <c r="F27" s="927">
        <v>7</v>
      </c>
      <c r="G27" s="927">
        <v>1340</v>
      </c>
      <c r="H27" s="927" t="s">
        <v>1397</v>
      </c>
      <c r="I27" s="927" t="s">
        <v>15</v>
      </c>
      <c r="J27" s="927" t="s">
        <v>1395</v>
      </c>
      <c r="K27" s="927" t="s">
        <v>288</v>
      </c>
      <c r="L27" s="927" t="s">
        <v>158</v>
      </c>
      <c r="M27" s="927" t="s">
        <v>1345</v>
      </c>
      <c r="N27" s="927" t="s">
        <v>1339</v>
      </c>
      <c r="O27" s="927" t="s">
        <v>1336</v>
      </c>
      <c r="P27" s="1129" t="str">
        <f t="shared" si="12"/>
        <v>-</v>
      </c>
      <c r="Q27" s="934" t="str">
        <f t="shared" si="13"/>
        <v>-</v>
      </c>
      <c r="R27" s="934" t="str">
        <f t="shared" si="14"/>
        <v>-</v>
      </c>
      <c r="S27" s="935" t="str">
        <f t="shared" si="3"/>
        <v>-</v>
      </c>
      <c r="T27" s="935" t="str">
        <f t="shared" si="4"/>
        <v>-</v>
      </c>
      <c r="U27" s="935" t="str">
        <f t="shared" si="5"/>
        <v>-</v>
      </c>
      <c r="V27" s="935" t="str">
        <f t="shared" si="15"/>
        <v>-</v>
      </c>
      <c r="W27" s="934" t="str">
        <f t="shared" si="16"/>
        <v>-</v>
      </c>
      <c r="X27" s="936" t="str">
        <f>IF(R27="-","-",VLOOKUP($S27,Forex!$B:$C,2,0))</f>
        <v>-</v>
      </c>
      <c r="Y27" s="936" t="str">
        <f>IF(R27="-","-",VLOOKUP($S27,Forex!$B:$D,3,0))</f>
        <v>-</v>
      </c>
      <c r="Z27" s="937" t="str">
        <f>IF($R27="-","-",VLOOKUP($L27,Legend!$E:$F,2,0))</f>
        <v>-</v>
      </c>
      <c r="AA27" s="937"/>
      <c r="AB27" s="1131" t="str">
        <f t="shared" si="8"/>
        <v>-</v>
      </c>
      <c r="AC27" s="1131" t="str">
        <f>_xlfn.IFNA(VLOOKUP($B27,'PO list'!$C:$E,3,0),$AB27)</f>
        <v>-</v>
      </c>
      <c r="AD27" s="1131" t="str">
        <f>IF($AC27="-","-",VLOOKUP($AC27,Forex!$B:$C,2,0))</f>
        <v>-</v>
      </c>
      <c r="AE27" s="1131" t="str">
        <f t="shared" si="17"/>
        <v>-</v>
      </c>
      <c r="AF27" s="1131" t="str">
        <f>IF($AE27="-","-",VLOOKUP($AE27,Forex!$B:$C,2,0))</f>
        <v>-</v>
      </c>
      <c r="AG27" s="1132" t="str">
        <f t="shared" si="10"/>
        <v>-</v>
      </c>
      <c r="AI27" s="1118"/>
    </row>
    <row r="28" spans="1:37" s="839" customFormat="1" ht="15" x14ac:dyDescent="0.25">
      <c r="A28" s="929">
        <v>27</v>
      </c>
      <c r="B28" s="927" t="s">
        <v>1398</v>
      </c>
      <c r="C28" s="927" t="s">
        <v>1379</v>
      </c>
      <c r="D28" s="927" t="s">
        <v>1332</v>
      </c>
      <c r="E28" s="927" t="s">
        <v>231</v>
      </c>
      <c r="F28" s="927">
        <v>3</v>
      </c>
      <c r="G28" s="927">
        <v>1035</v>
      </c>
      <c r="H28" s="927" t="s">
        <v>1399</v>
      </c>
      <c r="I28" s="927" t="s">
        <v>15</v>
      </c>
      <c r="J28" s="927" t="s">
        <v>1395</v>
      </c>
      <c r="K28" s="927" t="s">
        <v>288</v>
      </c>
      <c r="L28" s="927" t="s">
        <v>158</v>
      </c>
      <c r="M28" s="927" t="s">
        <v>1395</v>
      </c>
      <c r="N28" s="927" t="s">
        <v>1400</v>
      </c>
      <c r="O28" s="927" t="s">
        <v>1336</v>
      </c>
      <c r="P28" s="1129" t="str">
        <f t="shared" si="12"/>
        <v>-</v>
      </c>
      <c r="Q28" s="934" t="str">
        <f t="shared" si="13"/>
        <v>18-18283</v>
      </c>
      <c r="R28" s="934" t="str">
        <f t="shared" si="14"/>
        <v>-</v>
      </c>
      <c r="S28" s="935" t="str">
        <f t="shared" si="3"/>
        <v>-</v>
      </c>
      <c r="T28" s="935" t="str">
        <f t="shared" si="4"/>
        <v>-</v>
      </c>
      <c r="U28" s="935" t="str">
        <f t="shared" si="5"/>
        <v>-</v>
      </c>
      <c r="V28" s="935" t="str">
        <f t="shared" si="15"/>
        <v>-</v>
      </c>
      <c r="W28" s="934" t="str">
        <f t="shared" si="16"/>
        <v>-</v>
      </c>
      <c r="X28" s="936" t="str">
        <f>IF(R28="-","-",VLOOKUP($S28,Forex!$B:$C,2,0))</f>
        <v>-</v>
      </c>
      <c r="Y28" s="936" t="str">
        <f>IF(R28="-","-",VLOOKUP($S28,Forex!$B:$D,3,0))</f>
        <v>-</v>
      </c>
      <c r="Z28" s="937" t="str">
        <f>IF($R28="-","-",VLOOKUP($L28,Legend!$E:$F,2,0))</f>
        <v>-</v>
      </c>
      <c r="AA28" s="937"/>
      <c r="AB28" s="1131" t="str">
        <f t="shared" si="8"/>
        <v>-</v>
      </c>
      <c r="AC28" s="1131" t="str">
        <f>_xlfn.IFNA(VLOOKUP($B28,'PO list'!$C:$E,3,0),$AB28)</f>
        <v>-</v>
      </c>
      <c r="AD28" s="1131" t="str">
        <f>IF($AC28="-","-",VLOOKUP($AC28,Forex!$B:$C,2,0))</f>
        <v>-</v>
      </c>
      <c r="AE28" s="1131" t="str">
        <f t="shared" si="17"/>
        <v>-</v>
      </c>
      <c r="AF28" s="1131" t="str">
        <f>IF($AE28="-","-",VLOOKUP($AE28,Forex!$B:$C,2,0))</f>
        <v>-</v>
      </c>
      <c r="AG28" s="1132" t="str">
        <f t="shared" si="10"/>
        <v>-</v>
      </c>
      <c r="AI28" s="1118"/>
    </row>
    <row r="29" spans="1:37" s="839" customFormat="1" ht="15" x14ac:dyDescent="0.25">
      <c r="A29" s="929">
        <v>28</v>
      </c>
      <c r="B29" s="927" t="s">
        <v>1401</v>
      </c>
      <c r="C29" s="927" t="s">
        <v>1350</v>
      </c>
      <c r="D29" s="927" t="s">
        <v>1332</v>
      </c>
      <c r="E29" s="927" t="s">
        <v>230</v>
      </c>
      <c r="F29" s="927">
        <v>1</v>
      </c>
      <c r="G29" s="927">
        <v>140</v>
      </c>
      <c r="H29" s="927" t="s">
        <v>1402</v>
      </c>
      <c r="I29" s="927" t="s">
        <v>15</v>
      </c>
      <c r="J29" s="927" t="s">
        <v>1403</v>
      </c>
      <c r="K29" s="927" t="s">
        <v>287</v>
      </c>
      <c r="L29" s="927" t="s">
        <v>15</v>
      </c>
      <c r="M29" s="927" t="s">
        <v>1395</v>
      </c>
      <c r="N29" s="927" t="s">
        <v>1320</v>
      </c>
      <c r="O29" s="927" t="s">
        <v>1404</v>
      </c>
      <c r="P29" s="1129" t="str">
        <f t="shared" si="12"/>
        <v>-</v>
      </c>
      <c r="Q29" s="934" t="str">
        <f t="shared" si="13"/>
        <v>18-18285</v>
      </c>
      <c r="R29" s="934" t="str">
        <f t="shared" si="14"/>
        <v>-</v>
      </c>
      <c r="S29" s="935" t="str">
        <f t="shared" si="3"/>
        <v>-</v>
      </c>
      <c r="T29" s="935" t="str">
        <f t="shared" si="4"/>
        <v>-</v>
      </c>
      <c r="U29" s="935" t="str">
        <f t="shared" si="5"/>
        <v>-</v>
      </c>
      <c r="V29" s="935" t="str">
        <f t="shared" si="15"/>
        <v>-</v>
      </c>
      <c r="W29" s="934" t="str">
        <f t="shared" si="16"/>
        <v>-</v>
      </c>
      <c r="X29" s="936" t="str">
        <f>IF(R29="-","-",VLOOKUP($S29,Forex!$B:$C,2,0))</f>
        <v>-</v>
      </c>
      <c r="Y29" s="936" t="str">
        <f>IF(R29="-","-",VLOOKUP($S29,Forex!$B:$D,3,0))</f>
        <v>-</v>
      </c>
      <c r="Z29" s="937" t="str">
        <f>IF($R29="-","-",VLOOKUP($L29,Legend!$E:$F,2,0))</f>
        <v>-</v>
      </c>
      <c r="AA29" s="937"/>
      <c r="AB29" s="1131" t="str">
        <f t="shared" si="8"/>
        <v>-</v>
      </c>
      <c r="AC29" s="1131" t="str">
        <f>_xlfn.IFNA(VLOOKUP($B29,'PO list'!$C:$E,3,0),$AB29)</f>
        <v>-</v>
      </c>
      <c r="AD29" s="1131" t="str">
        <f>IF($AC29="-","-",VLOOKUP($AC29,Forex!$B:$C,2,0))</f>
        <v>-</v>
      </c>
      <c r="AE29" s="1131" t="str">
        <f t="shared" si="17"/>
        <v>-</v>
      </c>
      <c r="AF29" s="1131" t="str">
        <f>IF($AE29="-","-",VLOOKUP($AE29,Forex!$B:$C,2,0))</f>
        <v>-</v>
      </c>
      <c r="AG29" s="1132" t="str">
        <f t="shared" si="10"/>
        <v>-</v>
      </c>
      <c r="AI29" s="1118"/>
    </row>
    <row r="30" spans="1:37" s="839" customFormat="1" ht="15" x14ac:dyDescent="0.25">
      <c r="A30" s="929">
        <v>29</v>
      </c>
      <c r="B30" s="927" t="s">
        <v>1405</v>
      </c>
      <c r="C30" s="927" t="s">
        <v>207</v>
      </c>
      <c r="D30" s="927" t="s">
        <v>232</v>
      </c>
      <c r="E30" s="927" t="s">
        <v>1333</v>
      </c>
      <c r="F30" s="927">
        <v>1</v>
      </c>
      <c r="G30" s="927">
        <v>1380</v>
      </c>
      <c r="H30" s="927" t="s">
        <v>1406</v>
      </c>
      <c r="I30" s="927" t="s">
        <v>15</v>
      </c>
      <c r="J30" s="927" t="s">
        <v>1404</v>
      </c>
      <c r="K30" s="927" t="s">
        <v>287</v>
      </c>
      <c r="L30" s="927" t="s">
        <v>15</v>
      </c>
      <c r="M30" s="927" t="s">
        <v>1404</v>
      </c>
      <c r="N30" s="927" t="s">
        <v>1320</v>
      </c>
      <c r="O30" s="927" t="s">
        <v>1348</v>
      </c>
      <c r="P30" s="1129" t="str">
        <f t="shared" si="12"/>
        <v>-</v>
      </c>
      <c r="Q30" s="934" t="str">
        <f t="shared" si="13"/>
        <v>18-18286</v>
      </c>
      <c r="R30" s="934" t="str">
        <f t="shared" si="14"/>
        <v>FRONTECH</v>
      </c>
      <c r="S30" s="935">
        <f t="shared" si="3"/>
        <v>43374</v>
      </c>
      <c r="T30" s="935">
        <f t="shared" si="4"/>
        <v>43374</v>
      </c>
      <c r="U30" s="935">
        <f t="shared" si="5"/>
        <v>43374</v>
      </c>
      <c r="V30" s="935">
        <f t="shared" si="15"/>
        <v>43374</v>
      </c>
      <c r="W30" s="934" t="str">
        <f t="shared" si="16"/>
        <v>Approved</v>
      </c>
      <c r="X30" s="936" t="str">
        <f>IF(R30="-","-",VLOOKUP($S30,Forex!$B:$C,2,0))</f>
        <v>FY2018</v>
      </c>
      <c r="Y30" s="936" t="str">
        <f>IF(R30="-","-",VLOOKUP($S30,Forex!$B:$D,3,0))</f>
        <v>2H</v>
      </c>
      <c r="Z30" s="937" t="str">
        <f>IF($R30="-","-",VLOOKUP($L30,Legend!$E:$F,2,0))</f>
        <v>-</v>
      </c>
      <c r="AA30" s="937"/>
      <c r="AB30" s="1131">
        <f t="shared" si="8"/>
        <v>43374</v>
      </c>
      <c r="AC30" s="1131">
        <f>_xlfn.IFNA(VLOOKUP($B30,'PO list'!$C:$E,3,0),$AB30)</f>
        <v>43374</v>
      </c>
      <c r="AD30" s="1131" t="str">
        <f>IF($AC30="-","-",VLOOKUP($AC30,Forex!$B:$C,2,0))</f>
        <v>FY2018</v>
      </c>
      <c r="AE30" s="1131">
        <f t="shared" si="17"/>
        <v>43374</v>
      </c>
      <c r="AF30" s="1131" t="str">
        <f>IF($AE30="-","-",VLOOKUP($AE30,Forex!$B:$C,2,0))</f>
        <v>FY2018</v>
      </c>
      <c r="AG30" s="1132" t="str">
        <f t="shared" si="10"/>
        <v>MY + MF</v>
      </c>
      <c r="AI30" s="1118"/>
    </row>
    <row r="31" spans="1:37" s="839" customFormat="1" ht="15" x14ac:dyDescent="0.25">
      <c r="A31" s="929">
        <v>30</v>
      </c>
      <c r="B31" s="927" t="s">
        <v>1407</v>
      </c>
      <c r="C31" s="927" t="s">
        <v>1379</v>
      </c>
      <c r="D31" s="927" t="s">
        <v>1332</v>
      </c>
      <c r="E31" s="927" t="s">
        <v>1333</v>
      </c>
      <c r="F31" s="927">
        <v>2</v>
      </c>
      <c r="G31" s="927">
        <v>60</v>
      </c>
      <c r="H31" s="927" t="s">
        <v>1408</v>
      </c>
      <c r="I31" s="927" t="s">
        <v>15</v>
      </c>
      <c r="J31" s="927" t="s">
        <v>1395</v>
      </c>
      <c r="K31" s="927" t="s">
        <v>288</v>
      </c>
      <c r="L31" s="927" t="s">
        <v>158</v>
      </c>
      <c r="M31" s="927" t="s">
        <v>1345</v>
      </c>
      <c r="N31" s="927" t="s">
        <v>1400</v>
      </c>
      <c r="O31" s="927" t="s">
        <v>1348</v>
      </c>
      <c r="P31" s="1129" t="str">
        <f t="shared" si="12"/>
        <v>-</v>
      </c>
      <c r="Q31" s="934" t="str">
        <f t="shared" si="13"/>
        <v>18-18289</v>
      </c>
      <c r="R31" s="934" t="str">
        <f t="shared" si="14"/>
        <v>-</v>
      </c>
      <c r="S31" s="935" t="str">
        <f t="shared" si="3"/>
        <v>-</v>
      </c>
      <c r="T31" s="935" t="str">
        <f t="shared" si="4"/>
        <v>-</v>
      </c>
      <c r="U31" s="935" t="str">
        <f t="shared" si="5"/>
        <v>-</v>
      </c>
      <c r="V31" s="935" t="str">
        <f t="shared" si="15"/>
        <v>-</v>
      </c>
      <c r="W31" s="934" t="str">
        <f t="shared" si="16"/>
        <v>-</v>
      </c>
      <c r="X31" s="936" t="str">
        <f>IF(R31="-","-",VLOOKUP($S31,Forex!$B:$C,2,0))</f>
        <v>-</v>
      </c>
      <c r="Y31" s="936" t="str">
        <f>IF(R31="-","-",VLOOKUP($S31,Forex!$B:$D,3,0))</f>
        <v>-</v>
      </c>
      <c r="Z31" s="937" t="str">
        <f>IF($R31="-","-",VLOOKUP($L31,Legend!$E:$F,2,0))</f>
        <v>-</v>
      </c>
      <c r="AA31" s="937"/>
      <c r="AB31" s="1131" t="str">
        <f t="shared" si="8"/>
        <v>-</v>
      </c>
      <c r="AC31" s="1131" t="str">
        <f>_xlfn.IFNA(VLOOKUP($B31,'PO list'!$C:$E,3,0),$AB31)</f>
        <v>-</v>
      </c>
      <c r="AD31" s="1131" t="str">
        <f>IF($AC31="-","-",VLOOKUP($AC31,Forex!$B:$C,2,0))</f>
        <v>-</v>
      </c>
      <c r="AE31" s="1131" t="str">
        <f t="shared" si="17"/>
        <v>-</v>
      </c>
      <c r="AF31" s="1131" t="str">
        <f>IF($AE31="-","-",VLOOKUP($AE31,Forex!$B:$C,2,0))</f>
        <v>-</v>
      </c>
      <c r="AG31" s="1132" t="str">
        <f t="shared" si="10"/>
        <v>-</v>
      </c>
      <c r="AI31" s="1118"/>
    </row>
    <row r="32" spans="1:37" s="839" customFormat="1" ht="15" x14ac:dyDescent="0.25">
      <c r="A32" s="929">
        <v>31</v>
      </c>
      <c r="B32" s="927" t="s">
        <v>1409</v>
      </c>
      <c r="C32" s="927" t="s">
        <v>221</v>
      </c>
      <c r="D32" s="927" t="s">
        <v>201</v>
      </c>
      <c r="E32" s="927" t="s">
        <v>231</v>
      </c>
      <c r="F32" s="927">
        <v>1</v>
      </c>
      <c r="G32" s="927">
        <v>1330</v>
      </c>
      <c r="H32" s="927" t="s">
        <v>1410</v>
      </c>
      <c r="I32" s="927" t="s">
        <v>15</v>
      </c>
      <c r="J32" s="927" t="s">
        <v>1411</v>
      </c>
      <c r="K32" s="927" t="s">
        <v>287</v>
      </c>
      <c r="L32" s="927" t="s">
        <v>15</v>
      </c>
      <c r="M32" s="927" t="s">
        <v>1411</v>
      </c>
      <c r="N32" s="927" t="s">
        <v>1411</v>
      </c>
      <c r="O32" s="927" t="s">
        <v>1412</v>
      </c>
      <c r="P32" s="1129" t="str">
        <f t="shared" si="12"/>
        <v>-</v>
      </c>
      <c r="Q32" s="934" t="str">
        <f t="shared" si="13"/>
        <v>18-18292</v>
      </c>
      <c r="R32" s="934" t="str">
        <f t="shared" si="14"/>
        <v>LOCAL</v>
      </c>
      <c r="S32" s="935">
        <f t="shared" si="3"/>
        <v>43405</v>
      </c>
      <c r="T32" s="935">
        <f t="shared" si="4"/>
        <v>43435</v>
      </c>
      <c r="U32" s="935">
        <f t="shared" si="5"/>
        <v>43405</v>
      </c>
      <c r="V32" s="935">
        <f t="shared" si="15"/>
        <v>43405</v>
      </c>
      <c r="W32" s="934" t="str">
        <f t="shared" si="16"/>
        <v>Approved</v>
      </c>
      <c r="X32" s="936" t="str">
        <f>IF(R32="-","-",VLOOKUP($S32,Forex!$B:$C,2,0))</f>
        <v>FY2018</v>
      </c>
      <c r="Y32" s="936" t="str">
        <f>IF(R32="-","-",VLOOKUP($S32,Forex!$B:$D,3,0))</f>
        <v>2H</v>
      </c>
      <c r="Z32" s="937" t="str">
        <f>IF($R32="-","-",VLOOKUP($L32,Legend!$E:$F,2,0))</f>
        <v>-</v>
      </c>
      <c r="AA32" s="937"/>
      <c r="AB32" s="1131">
        <f t="shared" si="8"/>
        <v>43435</v>
      </c>
      <c r="AC32" s="1131">
        <f>_xlfn.IFNA(VLOOKUP($B32,'PO list'!$C:$E,3,0),$AB32)</f>
        <v>43435</v>
      </c>
      <c r="AD32" s="1131" t="str">
        <f>IF($AC32="-","-",VLOOKUP($AC32,Forex!$B:$C,2,0))</f>
        <v>FY2018</v>
      </c>
      <c r="AE32" s="1131">
        <f t="shared" si="17"/>
        <v>43435</v>
      </c>
      <c r="AF32" s="1131" t="str">
        <f>IF($AE32="-","-",VLOOKUP($AE32,Forex!$B:$C,2,0))</f>
        <v>FY2018</v>
      </c>
      <c r="AG32" s="1132" t="str">
        <f t="shared" si="10"/>
        <v>MY + MF</v>
      </c>
      <c r="AI32" s="1118"/>
    </row>
    <row r="33" spans="1:35" s="839" customFormat="1" ht="15" x14ac:dyDescent="0.25">
      <c r="A33" s="929">
        <v>32</v>
      </c>
      <c r="B33" s="927" t="s">
        <v>1409</v>
      </c>
      <c r="C33" s="927" t="s">
        <v>221</v>
      </c>
      <c r="D33" s="927" t="s">
        <v>201</v>
      </c>
      <c r="E33" s="927" t="s">
        <v>231</v>
      </c>
      <c r="F33" s="927">
        <v>1</v>
      </c>
      <c r="G33" s="927">
        <v>193</v>
      </c>
      <c r="H33" s="927" t="s">
        <v>1413</v>
      </c>
      <c r="I33" s="927" t="s">
        <v>15</v>
      </c>
      <c r="J33" s="927" t="s">
        <v>1411</v>
      </c>
      <c r="K33" s="927" t="s">
        <v>288</v>
      </c>
      <c r="L33" s="927" t="s">
        <v>158</v>
      </c>
      <c r="M33" s="927" t="s">
        <v>1411</v>
      </c>
      <c r="N33" s="927" t="s">
        <v>1339</v>
      </c>
      <c r="O33" s="927" t="s">
        <v>1412</v>
      </c>
      <c r="P33" s="1129" t="str">
        <f t="shared" si="12"/>
        <v>-</v>
      </c>
      <c r="Q33" s="934" t="str">
        <f t="shared" si="13"/>
        <v>-</v>
      </c>
      <c r="R33" s="934" t="str">
        <f t="shared" si="14"/>
        <v>-</v>
      </c>
      <c r="S33" s="935" t="str">
        <f t="shared" si="3"/>
        <v>-</v>
      </c>
      <c r="T33" s="935" t="str">
        <f t="shared" si="4"/>
        <v>-</v>
      </c>
      <c r="U33" s="935" t="str">
        <f t="shared" si="5"/>
        <v>-</v>
      </c>
      <c r="V33" s="935" t="str">
        <f t="shared" si="15"/>
        <v>-</v>
      </c>
      <c r="W33" s="934" t="str">
        <f t="shared" si="16"/>
        <v>-</v>
      </c>
      <c r="X33" s="936" t="str">
        <f>IF(R33="-","-",VLOOKUP($S33,Forex!$B:$C,2,0))</f>
        <v>-</v>
      </c>
      <c r="Y33" s="936" t="str">
        <f>IF(R33="-","-",VLOOKUP($S33,Forex!$B:$D,3,0))</f>
        <v>-</v>
      </c>
      <c r="Z33" s="937" t="str">
        <f>IF($R33="-","-",VLOOKUP($L33,Legend!$E:$F,2,0))</f>
        <v>-</v>
      </c>
      <c r="AA33" s="937"/>
      <c r="AB33" s="1131" t="str">
        <f t="shared" si="8"/>
        <v>-</v>
      </c>
      <c r="AC33" s="1131" t="str">
        <f>_xlfn.IFNA(VLOOKUP($B33,'PO list'!$C:$E,3,0),$AB33)</f>
        <v>-</v>
      </c>
      <c r="AD33" s="1131" t="str">
        <f>IF($AC33="-","-",VLOOKUP($AC33,Forex!$B:$C,2,0))</f>
        <v>-</v>
      </c>
      <c r="AE33" s="1131" t="str">
        <f t="shared" si="17"/>
        <v>-</v>
      </c>
      <c r="AF33" s="1131" t="str">
        <f>IF($AE33="-","-",VLOOKUP($AE33,Forex!$B:$C,2,0))</f>
        <v>-</v>
      </c>
      <c r="AG33" s="1132" t="str">
        <f t="shared" si="10"/>
        <v>-</v>
      </c>
      <c r="AI33" s="1118"/>
    </row>
    <row r="34" spans="1:35" s="839" customFormat="1" ht="15" x14ac:dyDescent="0.25">
      <c r="A34" s="929">
        <v>33</v>
      </c>
      <c r="B34" s="927" t="s">
        <v>1414</v>
      </c>
      <c r="C34" s="927" t="s">
        <v>1109</v>
      </c>
      <c r="D34" s="927" t="s">
        <v>201</v>
      </c>
      <c r="E34" s="927" t="s">
        <v>231</v>
      </c>
      <c r="F34" s="927">
        <v>2</v>
      </c>
      <c r="G34" s="927">
        <v>1030</v>
      </c>
      <c r="H34" s="927" t="s">
        <v>1415</v>
      </c>
      <c r="I34" s="927" t="s">
        <v>15</v>
      </c>
      <c r="J34" s="927" t="s">
        <v>1345</v>
      </c>
      <c r="K34" s="927" t="s">
        <v>288</v>
      </c>
      <c r="L34" s="927" t="s">
        <v>1219</v>
      </c>
      <c r="M34" s="927" t="s">
        <v>1345</v>
      </c>
      <c r="N34" s="927" t="s">
        <v>1347</v>
      </c>
      <c r="O34" s="927" t="s">
        <v>1348</v>
      </c>
      <c r="P34" s="1129" t="str">
        <f t="shared" si="12"/>
        <v>-</v>
      </c>
      <c r="Q34" s="934" t="str">
        <f t="shared" si="13"/>
        <v>18-18293</v>
      </c>
      <c r="R34" s="934" t="str">
        <f t="shared" si="14"/>
        <v>LOCAL</v>
      </c>
      <c r="S34" s="935">
        <f t="shared" si="3"/>
        <v>43374</v>
      </c>
      <c r="T34" s="935">
        <f t="shared" si="4"/>
        <v>43374</v>
      </c>
      <c r="U34" s="935">
        <f t="shared" si="5"/>
        <v>43374</v>
      </c>
      <c r="V34" s="935">
        <f t="shared" si="15"/>
        <v>43405</v>
      </c>
      <c r="W34" s="934" t="str">
        <f t="shared" si="16"/>
        <v>Disapproved</v>
      </c>
      <c r="X34" s="936" t="str">
        <f>IF(R34="-","-",VLOOKUP($S34,Forex!$B:$C,2,0))</f>
        <v>FY2018</v>
      </c>
      <c r="Y34" s="936" t="str">
        <f>IF(R34="-","-",VLOOKUP($S34,Forex!$B:$D,3,0))</f>
        <v>2H</v>
      </c>
      <c r="Z34" s="937" t="str">
        <f>IF($R34="-","-",VLOOKUP($L34,Legend!$E:$F,2,0))</f>
        <v>-</v>
      </c>
      <c r="AA34" s="937"/>
      <c r="AB34" s="1131">
        <f t="shared" si="8"/>
        <v>43374</v>
      </c>
      <c r="AC34" s="1131">
        <f>_xlfn.IFNA(VLOOKUP($B34,'PO list'!$C:$E,3,0),$AB34)</f>
        <v>43374</v>
      </c>
      <c r="AD34" s="1131" t="str">
        <f>IF($AC34="-","-",VLOOKUP($AC34,Forex!$B:$C,2,0))</f>
        <v>FY2018</v>
      </c>
      <c r="AE34" s="1131">
        <f t="shared" si="17"/>
        <v>43374</v>
      </c>
      <c r="AF34" s="1131" t="str">
        <f>IF($AE34="-","-",VLOOKUP($AE34,Forex!$B:$C,2,0))</f>
        <v>FY2018</v>
      </c>
      <c r="AG34" s="1132" t="str">
        <f t="shared" si="10"/>
        <v>MY + MF</v>
      </c>
      <c r="AI34" s="1118"/>
    </row>
    <row r="35" spans="1:35" s="839" customFormat="1" ht="15" x14ac:dyDescent="0.25">
      <c r="A35" s="929">
        <v>34</v>
      </c>
      <c r="B35" s="927" t="s">
        <v>1416</v>
      </c>
      <c r="C35" s="927" t="s">
        <v>1350</v>
      </c>
      <c r="D35" s="927" t="s">
        <v>1332</v>
      </c>
      <c r="E35" s="927" t="s">
        <v>231</v>
      </c>
      <c r="F35" s="927">
        <v>1</v>
      </c>
      <c r="G35" s="927">
        <v>300</v>
      </c>
      <c r="H35" s="927" t="s">
        <v>1417</v>
      </c>
      <c r="I35" s="927" t="s">
        <v>15</v>
      </c>
      <c r="J35" s="927" t="s">
        <v>1348</v>
      </c>
      <c r="K35" s="927" t="s">
        <v>287</v>
      </c>
      <c r="L35" s="927" t="s">
        <v>15</v>
      </c>
      <c r="M35" s="927" t="s">
        <v>1348</v>
      </c>
      <c r="N35" s="927" t="s">
        <v>1347</v>
      </c>
      <c r="O35" s="927" t="s">
        <v>1336</v>
      </c>
      <c r="P35" s="1129" t="str">
        <f t="shared" si="12"/>
        <v>-</v>
      </c>
      <c r="Q35" s="934" t="str">
        <f t="shared" si="13"/>
        <v>18-18295</v>
      </c>
      <c r="R35" s="934" t="str">
        <f t="shared" si="14"/>
        <v>-</v>
      </c>
      <c r="S35" s="935" t="str">
        <f t="shared" si="3"/>
        <v>-</v>
      </c>
      <c r="T35" s="935" t="str">
        <f t="shared" si="4"/>
        <v>-</v>
      </c>
      <c r="U35" s="935" t="str">
        <f t="shared" si="5"/>
        <v>-</v>
      </c>
      <c r="V35" s="935" t="str">
        <f t="shared" si="15"/>
        <v>-</v>
      </c>
      <c r="W35" s="934" t="str">
        <f t="shared" si="16"/>
        <v>-</v>
      </c>
      <c r="X35" s="936" t="str">
        <f>IF(R35="-","-",VLOOKUP($S35,Forex!$B:$C,2,0))</f>
        <v>-</v>
      </c>
      <c r="Y35" s="936" t="str">
        <f>IF(R35="-","-",VLOOKUP($S35,Forex!$B:$D,3,0))</f>
        <v>-</v>
      </c>
      <c r="Z35" s="937" t="str">
        <f>IF($R35="-","-",VLOOKUP($L35,Legend!$E:$F,2,0))</f>
        <v>-</v>
      </c>
      <c r="AA35" s="937"/>
      <c r="AB35" s="1131" t="str">
        <f t="shared" si="8"/>
        <v>-</v>
      </c>
      <c r="AC35" s="1131" t="str">
        <f>_xlfn.IFNA(VLOOKUP($B35,'PO list'!$C:$E,3,0),$AB35)</f>
        <v>-</v>
      </c>
      <c r="AD35" s="1131" t="str">
        <f>IF($AC35="-","-",VLOOKUP($AC35,Forex!$B:$C,2,0))</f>
        <v>-</v>
      </c>
      <c r="AE35" s="1131" t="str">
        <f t="shared" si="17"/>
        <v>-</v>
      </c>
      <c r="AF35" s="1131" t="str">
        <f>IF($AE35="-","-",VLOOKUP($AE35,Forex!$B:$C,2,0))</f>
        <v>-</v>
      </c>
      <c r="AG35" s="1132" t="str">
        <f t="shared" si="10"/>
        <v>-</v>
      </c>
      <c r="AI35" s="1118"/>
    </row>
    <row r="36" spans="1:35" s="839" customFormat="1" ht="15" x14ac:dyDescent="0.25">
      <c r="A36" s="929">
        <v>35</v>
      </c>
      <c r="B36" s="927" t="s">
        <v>1418</v>
      </c>
      <c r="C36" s="927" t="s">
        <v>207</v>
      </c>
      <c r="D36" s="927" t="s">
        <v>232</v>
      </c>
      <c r="E36" s="927" t="s">
        <v>1333</v>
      </c>
      <c r="F36" s="927">
        <v>6</v>
      </c>
      <c r="G36" s="927">
        <v>1690</v>
      </c>
      <c r="H36" s="927" t="s">
        <v>1419</v>
      </c>
      <c r="I36" s="927" t="s">
        <v>15</v>
      </c>
      <c r="J36" s="927" t="s">
        <v>1346</v>
      </c>
      <c r="K36" s="927" t="s">
        <v>287</v>
      </c>
      <c r="L36" s="927" t="s">
        <v>15</v>
      </c>
      <c r="M36" s="927" t="s">
        <v>1420</v>
      </c>
      <c r="N36" s="927" t="s">
        <v>1347</v>
      </c>
      <c r="O36" s="927" t="s">
        <v>1336</v>
      </c>
      <c r="P36" s="1129" t="str">
        <f t="shared" si="12"/>
        <v>-</v>
      </c>
      <c r="Q36" s="934" t="str">
        <f t="shared" si="13"/>
        <v>18-18298</v>
      </c>
      <c r="R36" s="934" t="str">
        <f t="shared" si="14"/>
        <v>FRONTECH</v>
      </c>
      <c r="S36" s="935">
        <f t="shared" si="3"/>
        <v>43374</v>
      </c>
      <c r="T36" s="935">
        <f t="shared" si="4"/>
        <v>43374</v>
      </c>
      <c r="U36" s="935">
        <f t="shared" si="5"/>
        <v>43374</v>
      </c>
      <c r="V36" s="935">
        <f t="shared" si="15"/>
        <v>43405</v>
      </c>
      <c r="W36" s="934" t="str">
        <f t="shared" si="16"/>
        <v>Approved</v>
      </c>
      <c r="X36" s="936" t="str">
        <f>IF(R36="-","-",VLOOKUP($S36,Forex!$B:$C,2,0))</f>
        <v>FY2018</v>
      </c>
      <c r="Y36" s="936" t="str">
        <f>IF(R36="-","-",VLOOKUP($S36,Forex!$B:$D,3,0))</f>
        <v>2H</v>
      </c>
      <c r="Z36" s="937" t="str">
        <f>IF($R36="-","-",VLOOKUP($L36,Legend!$E:$F,2,0))</f>
        <v>-</v>
      </c>
      <c r="AA36" s="937"/>
      <c r="AB36" s="1131">
        <f t="shared" si="8"/>
        <v>43374</v>
      </c>
      <c r="AC36" s="1131">
        <f>_xlfn.IFNA(VLOOKUP($B36,'PO list'!$C:$E,3,0),$AB36)</f>
        <v>43374</v>
      </c>
      <c r="AD36" s="1131" t="str">
        <f>IF($AC36="-","-",VLOOKUP($AC36,Forex!$B:$C,2,0))</f>
        <v>FY2018</v>
      </c>
      <c r="AE36" s="1131">
        <f t="shared" si="17"/>
        <v>43374</v>
      </c>
      <c r="AF36" s="1131" t="str">
        <f>IF($AE36="-","-",VLOOKUP($AE36,Forex!$B:$C,2,0))</f>
        <v>FY2018</v>
      </c>
      <c r="AG36" s="1132" t="str">
        <f t="shared" si="10"/>
        <v>MY + MF</v>
      </c>
      <c r="AI36" s="1118"/>
    </row>
    <row r="37" spans="1:35" s="839" customFormat="1" ht="15" x14ac:dyDescent="0.25">
      <c r="A37" s="929">
        <v>36</v>
      </c>
      <c r="B37" s="927" t="s">
        <v>1421</v>
      </c>
      <c r="C37" s="927" t="s">
        <v>1331</v>
      </c>
      <c r="D37" s="927" t="s">
        <v>1332</v>
      </c>
      <c r="E37" s="927" t="s">
        <v>231</v>
      </c>
      <c r="F37" s="927">
        <v>1</v>
      </c>
      <c r="G37" s="927">
        <v>820</v>
      </c>
      <c r="H37" s="927" t="s">
        <v>1422</v>
      </c>
      <c r="I37" s="927" t="s">
        <v>15</v>
      </c>
      <c r="J37" s="927" t="s">
        <v>1423</v>
      </c>
      <c r="K37" s="927" t="s">
        <v>287</v>
      </c>
      <c r="L37" s="927" t="s">
        <v>15</v>
      </c>
      <c r="M37" s="927" t="s">
        <v>1424</v>
      </c>
      <c r="N37" s="927" t="s">
        <v>1347</v>
      </c>
      <c r="O37" s="927" t="s">
        <v>1412</v>
      </c>
      <c r="P37" s="1129" t="str">
        <f t="shared" si="12"/>
        <v>-</v>
      </c>
      <c r="Q37" s="934" t="str">
        <f t="shared" si="13"/>
        <v>18-18299</v>
      </c>
      <c r="R37" s="934" t="str">
        <f t="shared" si="14"/>
        <v>-</v>
      </c>
      <c r="S37" s="935" t="str">
        <f t="shared" si="3"/>
        <v>-</v>
      </c>
      <c r="T37" s="935" t="str">
        <f t="shared" si="4"/>
        <v>-</v>
      </c>
      <c r="U37" s="935" t="str">
        <f t="shared" si="5"/>
        <v>-</v>
      </c>
      <c r="V37" s="935" t="str">
        <f t="shared" si="15"/>
        <v>-</v>
      </c>
      <c r="W37" s="934" t="str">
        <f t="shared" si="16"/>
        <v>-</v>
      </c>
      <c r="X37" s="936" t="str">
        <f>IF(R37="-","-",VLOOKUP($S37,Forex!$B:$C,2,0))</f>
        <v>-</v>
      </c>
      <c r="Y37" s="936" t="str">
        <f>IF(R37="-","-",VLOOKUP($S37,Forex!$B:$D,3,0))</f>
        <v>-</v>
      </c>
      <c r="Z37" s="937" t="str">
        <f>IF($R37="-","-",VLOOKUP($L37,Legend!$E:$F,2,0))</f>
        <v>-</v>
      </c>
      <c r="AA37" s="937"/>
      <c r="AB37" s="1131" t="str">
        <f t="shared" si="8"/>
        <v>-</v>
      </c>
      <c r="AC37" s="1131" t="str">
        <f>_xlfn.IFNA(VLOOKUP($B37,'PO list'!$C:$E,3,0),$AB37)</f>
        <v>-</v>
      </c>
      <c r="AD37" s="1131" t="str">
        <f>IF($AC37="-","-",VLOOKUP($AC37,Forex!$B:$C,2,0))</f>
        <v>-</v>
      </c>
      <c r="AE37" s="1131" t="str">
        <f t="shared" si="17"/>
        <v>-</v>
      </c>
      <c r="AF37" s="1131" t="str">
        <f>IF($AE37="-","-",VLOOKUP($AE37,Forex!$B:$C,2,0))</f>
        <v>-</v>
      </c>
      <c r="AG37" s="1132" t="str">
        <f t="shared" si="10"/>
        <v>-</v>
      </c>
      <c r="AI37" s="1118"/>
    </row>
    <row r="38" spans="1:35" s="839" customFormat="1" ht="15" x14ac:dyDescent="0.25">
      <c r="A38" s="929">
        <v>37</v>
      </c>
      <c r="B38" s="927" t="s">
        <v>1421</v>
      </c>
      <c r="C38" s="927" t="s">
        <v>1331</v>
      </c>
      <c r="D38" s="927" t="s">
        <v>1332</v>
      </c>
      <c r="E38" s="927" t="s">
        <v>1361</v>
      </c>
      <c r="F38" s="927">
        <v>2</v>
      </c>
      <c r="G38" s="927">
        <v>1735</v>
      </c>
      <c r="H38" s="927" t="s">
        <v>1425</v>
      </c>
      <c r="I38" s="927" t="s">
        <v>15</v>
      </c>
      <c r="J38" s="927" t="s">
        <v>1423</v>
      </c>
      <c r="K38" s="927" t="s">
        <v>288</v>
      </c>
      <c r="L38" s="927" t="s">
        <v>158</v>
      </c>
      <c r="M38" s="927" t="s">
        <v>1424</v>
      </c>
      <c r="N38" s="927" t="s">
        <v>1347</v>
      </c>
      <c r="O38" s="927" t="s">
        <v>1412</v>
      </c>
      <c r="P38" s="1129" t="str">
        <f t="shared" si="12"/>
        <v>-</v>
      </c>
      <c r="Q38" s="934" t="str">
        <f t="shared" si="13"/>
        <v>-</v>
      </c>
      <c r="R38" s="934" t="str">
        <f t="shared" si="14"/>
        <v>-</v>
      </c>
      <c r="S38" s="935" t="str">
        <f t="shared" si="3"/>
        <v>-</v>
      </c>
      <c r="T38" s="935" t="str">
        <f t="shared" si="4"/>
        <v>-</v>
      </c>
      <c r="U38" s="935" t="str">
        <f t="shared" si="5"/>
        <v>-</v>
      </c>
      <c r="V38" s="935" t="str">
        <f t="shared" si="15"/>
        <v>-</v>
      </c>
      <c r="W38" s="934" t="str">
        <f t="shared" si="16"/>
        <v>-</v>
      </c>
      <c r="X38" s="936" t="str">
        <f>IF(R38="-","-",VLOOKUP($S38,Forex!$B:$C,2,0))</f>
        <v>-</v>
      </c>
      <c r="Y38" s="936" t="str">
        <f>IF(R38="-","-",VLOOKUP($S38,Forex!$B:$D,3,0))</f>
        <v>-</v>
      </c>
      <c r="Z38" s="937" t="str">
        <f>IF($R38="-","-",VLOOKUP($L38,Legend!$E:$F,2,0))</f>
        <v>-</v>
      </c>
      <c r="AA38" s="937"/>
      <c r="AB38" s="1131" t="str">
        <f t="shared" si="8"/>
        <v>-</v>
      </c>
      <c r="AC38" s="1131" t="str">
        <f>_xlfn.IFNA(VLOOKUP($B38,'PO list'!$C:$E,3,0),$AB38)</f>
        <v>-</v>
      </c>
      <c r="AD38" s="1131" t="str">
        <f>IF($AC38="-","-",VLOOKUP($AC38,Forex!$B:$C,2,0))</f>
        <v>-</v>
      </c>
      <c r="AE38" s="1131" t="str">
        <f t="shared" si="17"/>
        <v>-</v>
      </c>
      <c r="AF38" s="1131" t="str">
        <f>IF($AE38="-","-",VLOOKUP($AE38,Forex!$B:$C,2,0))</f>
        <v>-</v>
      </c>
      <c r="AG38" s="1132" t="str">
        <f t="shared" si="10"/>
        <v>-</v>
      </c>
      <c r="AI38" s="1118"/>
    </row>
    <row r="39" spans="1:35" s="839" customFormat="1" ht="15" x14ac:dyDescent="0.25">
      <c r="A39" s="929">
        <v>38</v>
      </c>
      <c r="B39" s="927" t="s">
        <v>1426</v>
      </c>
      <c r="C39" s="927" t="s">
        <v>1350</v>
      </c>
      <c r="D39" s="927" t="s">
        <v>1332</v>
      </c>
      <c r="E39" s="927" t="s">
        <v>1333</v>
      </c>
      <c r="F39" s="927">
        <v>3</v>
      </c>
      <c r="G39" s="927">
        <v>1030</v>
      </c>
      <c r="H39" s="927" t="s">
        <v>1427</v>
      </c>
      <c r="I39" s="927" t="s">
        <v>15</v>
      </c>
      <c r="J39" s="927" t="s">
        <v>1348</v>
      </c>
      <c r="K39" s="927" t="s">
        <v>287</v>
      </c>
      <c r="L39" s="927" t="s">
        <v>15</v>
      </c>
      <c r="M39" s="927" t="s">
        <v>1348</v>
      </c>
      <c r="N39" s="927" t="s">
        <v>1347</v>
      </c>
      <c r="O39" s="927" t="s">
        <v>1336</v>
      </c>
      <c r="P39" s="1129" t="str">
        <f t="shared" si="12"/>
        <v>-</v>
      </c>
      <c r="Q39" s="934" t="str">
        <f t="shared" si="13"/>
        <v>18-18300</v>
      </c>
      <c r="R39" s="934" t="str">
        <f t="shared" si="14"/>
        <v>-</v>
      </c>
      <c r="S39" s="935" t="str">
        <f t="shared" si="3"/>
        <v>-</v>
      </c>
      <c r="T39" s="935" t="str">
        <f t="shared" si="4"/>
        <v>-</v>
      </c>
      <c r="U39" s="935" t="str">
        <f t="shared" si="5"/>
        <v>-</v>
      </c>
      <c r="V39" s="935" t="str">
        <f t="shared" si="15"/>
        <v>-</v>
      </c>
      <c r="W39" s="934" t="str">
        <f t="shared" si="16"/>
        <v>-</v>
      </c>
      <c r="X39" s="936" t="str">
        <f>IF(R39="-","-",VLOOKUP($S39,Forex!$B:$C,2,0))</f>
        <v>-</v>
      </c>
      <c r="Y39" s="936" t="str">
        <f>IF(R39="-","-",VLOOKUP($S39,Forex!$B:$D,3,0))</f>
        <v>-</v>
      </c>
      <c r="Z39" s="937" t="str">
        <f>IF($R39="-","-",VLOOKUP($L39,Legend!$E:$F,2,0))</f>
        <v>-</v>
      </c>
      <c r="AA39" s="937"/>
      <c r="AB39" s="1131" t="str">
        <f t="shared" si="8"/>
        <v>-</v>
      </c>
      <c r="AC39" s="1131" t="str">
        <f>_xlfn.IFNA(VLOOKUP($B39,'PO list'!$C:$E,3,0),$AB39)</f>
        <v>-</v>
      </c>
      <c r="AD39" s="1131" t="str">
        <f>IF($AC39="-","-",VLOOKUP($AC39,Forex!$B:$C,2,0))</f>
        <v>-</v>
      </c>
      <c r="AE39" s="1131" t="str">
        <f t="shared" si="17"/>
        <v>-</v>
      </c>
      <c r="AF39" s="1131" t="str">
        <f>IF($AE39="-","-",VLOOKUP($AE39,Forex!$B:$C,2,0))</f>
        <v>-</v>
      </c>
      <c r="AG39" s="1132" t="str">
        <f t="shared" si="10"/>
        <v>-</v>
      </c>
      <c r="AI39" s="1118"/>
    </row>
    <row r="40" spans="1:35" s="839" customFormat="1" ht="15" x14ac:dyDescent="0.25">
      <c r="A40" s="929">
        <v>39</v>
      </c>
      <c r="B40" s="927" t="s">
        <v>1426</v>
      </c>
      <c r="C40" s="927" t="s">
        <v>1350</v>
      </c>
      <c r="D40" s="927" t="s">
        <v>1332</v>
      </c>
      <c r="E40" s="927" t="s">
        <v>1333</v>
      </c>
      <c r="F40" s="927">
        <v>1</v>
      </c>
      <c r="G40" s="927">
        <v>915</v>
      </c>
      <c r="H40" s="927" t="s">
        <v>1428</v>
      </c>
      <c r="I40" s="927" t="s">
        <v>15</v>
      </c>
      <c r="J40" s="927" t="s">
        <v>1348</v>
      </c>
      <c r="K40" s="927" t="s">
        <v>288</v>
      </c>
      <c r="L40" s="927" t="s">
        <v>158</v>
      </c>
      <c r="M40" s="927" t="s">
        <v>1348</v>
      </c>
      <c r="N40" s="927" t="s">
        <v>1347</v>
      </c>
      <c r="O40" s="927" t="s">
        <v>1336</v>
      </c>
      <c r="P40" s="1129" t="str">
        <f t="shared" si="12"/>
        <v>-</v>
      </c>
      <c r="Q40" s="934" t="str">
        <f t="shared" si="13"/>
        <v>-</v>
      </c>
      <c r="R40" s="934" t="str">
        <f t="shared" si="14"/>
        <v>-</v>
      </c>
      <c r="S40" s="935" t="str">
        <f t="shared" si="3"/>
        <v>-</v>
      </c>
      <c r="T40" s="935" t="str">
        <f t="shared" si="4"/>
        <v>-</v>
      </c>
      <c r="U40" s="935" t="str">
        <f t="shared" si="5"/>
        <v>-</v>
      </c>
      <c r="V40" s="935" t="str">
        <f t="shared" si="15"/>
        <v>-</v>
      </c>
      <c r="W40" s="934" t="str">
        <f t="shared" si="16"/>
        <v>-</v>
      </c>
      <c r="X40" s="936" t="str">
        <f>IF(R40="-","-",VLOOKUP($S40,Forex!$B:$C,2,0))</f>
        <v>-</v>
      </c>
      <c r="Y40" s="936" t="str">
        <f>IF(R40="-","-",VLOOKUP($S40,Forex!$B:$D,3,0))</f>
        <v>-</v>
      </c>
      <c r="Z40" s="937" t="str">
        <f>IF($R40="-","-",VLOOKUP($L40,Legend!$E:$F,2,0))</f>
        <v>-</v>
      </c>
      <c r="AA40" s="937"/>
      <c r="AB40" s="1131" t="str">
        <f t="shared" si="8"/>
        <v>-</v>
      </c>
      <c r="AC40" s="1131" t="str">
        <f>_xlfn.IFNA(VLOOKUP($B40,'PO list'!$C:$E,3,0),$AB40)</f>
        <v>-</v>
      </c>
      <c r="AD40" s="1131" t="str">
        <f>IF($AC40="-","-",VLOOKUP($AC40,Forex!$B:$C,2,0))</f>
        <v>-</v>
      </c>
      <c r="AE40" s="1131" t="str">
        <f t="shared" si="17"/>
        <v>-</v>
      </c>
      <c r="AF40" s="1131" t="str">
        <f>IF($AE40="-","-",VLOOKUP($AE40,Forex!$B:$C,2,0))</f>
        <v>-</v>
      </c>
      <c r="AG40" s="1132" t="str">
        <f t="shared" si="10"/>
        <v>-</v>
      </c>
      <c r="AI40" s="1118"/>
    </row>
    <row r="41" spans="1:35" s="839" customFormat="1" ht="15" x14ac:dyDescent="0.25">
      <c r="A41" s="929">
        <v>40</v>
      </c>
      <c r="B41" s="927" t="s">
        <v>1429</v>
      </c>
      <c r="C41" s="927" t="s">
        <v>1331</v>
      </c>
      <c r="D41" s="927" t="s">
        <v>1332</v>
      </c>
      <c r="E41" s="927" t="s">
        <v>1333</v>
      </c>
      <c r="F41" s="927">
        <v>2</v>
      </c>
      <c r="G41" s="927">
        <v>2120</v>
      </c>
      <c r="H41" s="927" t="s">
        <v>1430</v>
      </c>
      <c r="I41" s="927" t="s">
        <v>15</v>
      </c>
      <c r="J41" s="927" t="s">
        <v>1420</v>
      </c>
      <c r="K41" s="927" t="s">
        <v>1324</v>
      </c>
      <c r="L41" s="927" t="s">
        <v>1056</v>
      </c>
      <c r="M41" s="927" t="s">
        <v>1431</v>
      </c>
      <c r="N41" s="927" t="s">
        <v>1432</v>
      </c>
      <c r="O41" s="927" t="s">
        <v>1336</v>
      </c>
      <c r="P41" s="1129" t="str">
        <f t="shared" si="12"/>
        <v>-</v>
      </c>
      <c r="Q41" s="934" t="str">
        <f t="shared" si="13"/>
        <v>18-18301</v>
      </c>
      <c r="R41" s="934" t="str">
        <f t="shared" si="14"/>
        <v>-</v>
      </c>
      <c r="S41" s="935" t="str">
        <f t="shared" si="3"/>
        <v>-</v>
      </c>
      <c r="T41" s="935" t="str">
        <f t="shared" si="4"/>
        <v>-</v>
      </c>
      <c r="U41" s="935" t="str">
        <f t="shared" si="5"/>
        <v>-</v>
      </c>
      <c r="V41" s="935" t="str">
        <f t="shared" si="15"/>
        <v>-</v>
      </c>
      <c r="W41" s="934" t="str">
        <f t="shared" si="16"/>
        <v>-</v>
      </c>
      <c r="X41" s="936" t="str">
        <f>IF(R41="-","-",VLOOKUP($S41,Forex!$B:$C,2,0))</f>
        <v>-</v>
      </c>
      <c r="Y41" s="936" t="str">
        <f>IF(R41="-","-",VLOOKUP($S41,Forex!$B:$D,3,0))</f>
        <v>-</v>
      </c>
      <c r="Z41" s="937" t="str">
        <f>IF($R41="-","-",VLOOKUP($L41,Legend!$E:$F,2,0))</f>
        <v>-</v>
      </c>
      <c r="AA41" s="937"/>
      <c r="AB41" s="1131" t="str">
        <f t="shared" si="8"/>
        <v>-</v>
      </c>
      <c r="AC41" s="1131" t="str">
        <f>_xlfn.IFNA(VLOOKUP($B41,'PO list'!$C:$E,3,0),$AB41)</f>
        <v>-</v>
      </c>
      <c r="AD41" s="1131" t="str">
        <f>IF($AC41="-","-",VLOOKUP($AC41,Forex!$B:$C,2,0))</f>
        <v>-</v>
      </c>
      <c r="AE41" s="1131" t="str">
        <f t="shared" si="17"/>
        <v>-</v>
      </c>
      <c r="AF41" s="1131" t="str">
        <f>IF($AE41="-","-",VLOOKUP($AE41,Forex!$B:$C,2,0))</f>
        <v>-</v>
      </c>
      <c r="AG41" s="1132" t="str">
        <f t="shared" si="10"/>
        <v>-</v>
      </c>
      <c r="AI41" s="1118"/>
    </row>
    <row r="42" spans="1:35" s="839" customFormat="1" ht="15" x14ac:dyDescent="0.25">
      <c r="A42" s="929">
        <v>41</v>
      </c>
      <c r="B42" s="927" t="s">
        <v>1433</v>
      </c>
      <c r="C42" s="927" t="s">
        <v>680</v>
      </c>
      <c r="D42" s="927" t="s">
        <v>201</v>
      </c>
      <c r="E42" s="927" t="s">
        <v>230</v>
      </c>
      <c r="F42" s="927">
        <v>1</v>
      </c>
      <c r="G42" s="927">
        <v>7000</v>
      </c>
      <c r="H42" s="927" t="s">
        <v>1434</v>
      </c>
      <c r="I42" s="927" t="s">
        <v>15</v>
      </c>
      <c r="J42" s="927" t="s">
        <v>1435</v>
      </c>
      <c r="K42" s="927" t="s">
        <v>288</v>
      </c>
      <c r="L42" s="927" t="s">
        <v>158</v>
      </c>
      <c r="M42" s="927" t="s">
        <v>1436</v>
      </c>
      <c r="N42" s="927" t="s">
        <v>1437</v>
      </c>
      <c r="O42" s="927" t="s">
        <v>1438</v>
      </c>
      <c r="P42" s="1129" t="str">
        <f t="shared" si="12"/>
        <v>-</v>
      </c>
      <c r="Q42" s="934" t="str">
        <f t="shared" si="13"/>
        <v>18-18303</v>
      </c>
      <c r="R42" s="934" t="str">
        <f t="shared" si="14"/>
        <v>LOCAL</v>
      </c>
      <c r="S42" s="935">
        <f t="shared" si="3"/>
        <v>43405</v>
      </c>
      <c r="T42" s="935">
        <f t="shared" si="4"/>
        <v>43466</v>
      </c>
      <c r="U42" s="935">
        <f t="shared" si="5"/>
        <v>43405</v>
      </c>
      <c r="V42" s="935">
        <f t="shared" si="15"/>
        <v>43435</v>
      </c>
      <c r="W42" s="934" t="str">
        <f t="shared" si="16"/>
        <v>Disapproved</v>
      </c>
      <c r="X42" s="936" t="str">
        <f>IF(R42="-","-",VLOOKUP($S42,Forex!$B:$C,2,0))</f>
        <v>FY2018</v>
      </c>
      <c r="Y42" s="936" t="str">
        <f>IF(R42="-","-",VLOOKUP($S42,Forex!$B:$D,3,0))</f>
        <v>2H</v>
      </c>
      <c r="Z42" s="937" t="str">
        <f>IF($R42="-","-",VLOOKUP($L42,Legend!$E:$F,2,0))</f>
        <v>ROD1</v>
      </c>
      <c r="AA42" s="937"/>
      <c r="AB42" s="1131">
        <f t="shared" si="8"/>
        <v>43466</v>
      </c>
      <c r="AC42" s="1131">
        <f>_xlfn.IFNA(VLOOKUP($B42,'PO list'!$C:$E,3,0),$AB42)</f>
        <v>43466</v>
      </c>
      <c r="AD42" s="1131" t="str">
        <f>IF($AC42="-","-",VLOOKUP($AC42,Forex!$B:$C,2,0))</f>
        <v>FY2018</v>
      </c>
      <c r="AE42" s="1131">
        <f t="shared" si="17"/>
        <v>43466</v>
      </c>
      <c r="AF42" s="1131" t="str">
        <f>IF($AE42="-","-",VLOOKUP($AE42,Forex!$B:$C,2,0))</f>
        <v>FY2018</v>
      </c>
      <c r="AG42" s="1132" t="str">
        <f t="shared" si="10"/>
        <v>MY + MF</v>
      </c>
      <c r="AI42" s="1118"/>
    </row>
    <row r="43" spans="1:35" s="839" customFormat="1" ht="15" x14ac:dyDescent="0.25">
      <c r="A43" s="929">
        <v>42</v>
      </c>
      <c r="B43" s="927" t="s">
        <v>1439</v>
      </c>
      <c r="C43" s="927" t="s">
        <v>227</v>
      </c>
      <c r="D43" s="927" t="s">
        <v>201</v>
      </c>
      <c r="E43" s="927" t="s">
        <v>231</v>
      </c>
      <c r="F43" s="927">
        <v>3</v>
      </c>
      <c r="G43" s="927">
        <v>1034</v>
      </c>
      <c r="H43" s="927" t="s">
        <v>1440</v>
      </c>
      <c r="I43" s="927" t="s">
        <v>15</v>
      </c>
      <c r="J43" s="927" t="s">
        <v>1336</v>
      </c>
      <c r="K43" s="927" t="s">
        <v>287</v>
      </c>
      <c r="L43" s="927" t="s">
        <v>15</v>
      </c>
      <c r="M43" s="927" t="s">
        <v>1441</v>
      </c>
      <c r="N43" s="927" t="s">
        <v>1347</v>
      </c>
      <c r="O43" s="927" t="s">
        <v>1336</v>
      </c>
      <c r="P43" s="1129" t="str">
        <f t="shared" si="12"/>
        <v>-</v>
      </c>
      <c r="Q43" s="934" t="str">
        <f t="shared" si="13"/>
        <v>18-18304</v>
      </c>
      <c r="R43" s="934" t="str">
        <f t="shared" si="14"/>
        <v>LOCAL</v>
      </c>
      <c r="S43" s="935">
        <f t="shared" si="3"/>
        <v>43374</v>
      </c>
      <c r="T43" s="935">
        <f t="shared" si="4"/>
        <v>43374</v>
      </c>
      <c r="U43" s="935">
        <f t="shared" si="5"/>
        <v>43405</v>
      </c>
      <c r="V43" s="935">
        <f t="shared" si="15"/>
        <v>43405</v>
      </c>
      <c r="W43" s="934" t="str">
        <f t="shared" si="16"/>
        <v>Approved</v>
      </c>
      <c r="X43" s="936" t="str">
        <f>IF(R43="-","-",VLOOKUP($S43,Forex!$B:$C,2,0))</f>
        <v>FY2018</v>
      </c>
      <c r="Y43" s="936" t="str">
        <f>IF(R43="-","-",VLOOKUP($S43,Forex!$B:$D,3,0))</f>
        <v>2H</v>
      </c>
      <c r="Z43" s="937" t="str">
        <f>IF($R43="-","-",VLOOKUP($L43,Legend!$E:$F,2,0))</f>
        <v>-</v>
      </c>
      <c r="AA43" s="937"/>
      <c r="AB43" s="1131">
        <f t="shared" si="8"/>
        <v>43374</v>
      </c>
      <c r="AC43" s="1131">
        <f>_xlfn.IFNA(VLOOKUP($B43,'PO list'!$C:$E,3,0),$AB43)</f>
        <v>43374</v>
      </c>
      <c r="AD43" s="1131" t="str">
        <f>IF($AC43="-","-",VLOOKUP($AC43,Forex!$B:$C,2,0))</f>
        <v>FY2018</v>
      </c>
      <c r="AE43" s="1131">
        <f t="shared" si="17"/>
        <v>43374</v>
      </c>
      <c r="AF43" s="1131" t="str">
        <f>IF($AE43="-","-",VLOOKUP($AE43,Forex!$B:$C,2,0))</f>
        <v>FY2018</v>
      </c>
      <c r="AG43" s="1132" t="str">
        <f t="shared" si="10"/>
        <v>MY + MF</v>
      </c>
      <c r="AI43" s="1118"/>
    </row>
    <row r="44" spans="1:35" s="839" customFormat="1" ht="15" x14ac:dyDescent="0.25">
      <c r="A44" s="929">
        <v>43</v>
      </c>
      <c r="B44" s="927" t="s">
        <v>1442</v>
      </c>
      <c r="C44" s="927" t="s">
        <v>1109</v>
      </c>
      <c r="D44" s="927" t="s">
        <v>201</v>
      </c>
      <c r="E44" s="927" t="s">
        <v>231</v>
      </c>
      <c r="F44" s="927">
        <v>1</v>
      </c>
      <c r="G44" s="927">
        <v>945</v>
      </c>
      <c r="H44" s="927" t="s">
        <v>1443</v>
      </c>
      <c r="I44" s="927" t="s">
        <v>15</v>
      </c>
      <c r="J44" s="927" t="s">
        <v>1377</v>
      </c>
      <c r="K44" s="927" t="s">
        <v>287</v>
      </c>
      <c r="L44" s="927" t="s">
        <v>15</v>
      </c>
      <c r="M44" s="927" t="s">
        <v>1377</v>
      </c>
      <c r="N44" s="927" t="s">
        <v>1347</v>
      </c>
      <c r="O44" s="927" t="s">
        <v>1336</v>
      </c>
      <c r="P44" s="1129" t="str">
        <f t="shared" si="12"/>
        <v>-</v>
      </c>
      <c r="Q44" s="934" t="str">
        <f t="shared" si="13"/>
        <v>18-18305</v>
      </c>
      <c r="R44" s="934" t="str">
        <f t="shared" si="14"/>
        <v>LOCAL</v>
      </c>
      <c r="S44" s="935">
        <f t="shared" si="3"/>
        <v>43374</v>
      </c>
      <c r="T44" s="935">
        <f t="shared" si="4"/>
        <v>43374</v>
      </c>
      <c r="U44" s="935">
        <f t="shared" si="5"/>
        <v>43374</v>
      </c>
      <c r="V44" s="935">
        <f t="shared" si="15"/>
        <v>43405</v>
      </c>
      <c r="W44" s="934" t="str">
        <f t="shared" si="16"/>
        <v>Approved</v>
      </c>
      <c r="X44" s="936" t="str">
        <f>IF(R44="-","-",VLOOKUP($S44,Forex!$B:$C,2,0))</f>
        <v>FY2018</v>
      </c>
      <c r="Y44" s="936" t="str">
        <f>IF(R44="-","-",VLOOKUP($S44,Forex!$B:$D,3,0))</f>
        <v>2H</v>
      </c>
      <c r="Z44" s="937" t="str">
        <f>IF($R44="-","-",VLOOKUP($L44,Legend!$E:$F,2,0))</f>
        <v>-</v>
      </c>
      <c r="AA44" s="937"/>
      <c r="AB44" s="1131">
        <f t="shared" si="8"/>
        <v>43374</v>
      </c>
      <c r="AC44" s="1131">
        <f>_xlfn.IFNA(VLOOKUP($B44,'PO list'!$C:$E,3,0),$AB44)</f>
        <v>43374</v>
      </c>
      <c r="AD44" s="1131" t="str">
        <f>IF($AC44="-","-",VLOOKUP($AC44,Forex!$B:$C,2,0))</f>
        <v>FY2018</v>
      </c>
      <c r="AE44" s="1131">
        <f t="shared" si="17"/>
        <v>43374</v>
      </c>
      <c r="AF44" s="1131" t="str">
        <f>IF($AE44="-","-",VLOOKUP($AE44,Forex!$B:$C,2,0))</f>
        <v>FY2018</v>
      </c>
      <c r="AG44" s="1132" t="str">
        <f t="shared" si="10"/>
        <v>MY + MF</v>
      </c>
      <c r="AI44" s="1118"/>
    </row>
    <row r="45" spans="1:35" s="839" customFormat="1" ht="15" x14ac:dyDescent="0.25">
      <c r="A45" s="929">
        <v>44</v>
      </c>
      <c r="B45" s="927" t="s">
        <v>1444</v>
      </c>
      <c r="C45" s="927" t="s">
        <v>1331</v>
      </c>
      <c r="D45" s="927" t="s">
        <v>1332</v>
      </c>
      <c r="E45" s="927" t="s">
        <v>1333</v>
      </c>
      <c r="F45" s="927">
        <v>31</v>
      </c>
      <c r="G45" s="927">
        <v>12730</v>
      </c>
      <c r="H45" s="927" t="s">
        <v>1445</v>
      </c>
      <c r="I45" s="927" t="s">
        <v>15</v>
      </c>
      <c r="J45" s="927" t="s">
        <v>1377</v>
      </c>
      <c r="K45" s="927" t="s">
        <v>287</v>
      </c>
      <c r="L45" s="927" t="s">
        <v>15</v>
      </c>
      <c r="M45" s="927" t="s">
        <v>1431</v>
      </c>
      <c r="N45" s="927" t="s">
        <v>1320</v>
      </c>
      <c r="O45" s="927" t="s">
        <v>1438</v>
      </c>
      <c r="P45" s="1129" t="str">
        <f t="shared" si="12"/>
        <v>-</v>
      </c>
      <c r="Q45" s="934" t="str">
        <f t="shared" si="13"/>
        <v>18-18306</v>
      </c>
      <c r="R45" s="934" t="str">
        <f t="shared" si="14"/>
        <v>-</v>
      </c>
      <c r="S45" s="935" t="str">
        <f t="shared" si="3"/>
        <v>-</v>
      </c>
      <c r="T45" s="935" t="str">
        <f t="shared" si="4"/>
        <v>-</v>
      </c>
      <c r="U45" s="935" t="str">
        <f t="shared" si="5"/>
        <v>-</v>
      </c>
      <c r="V45" s="935" t="str">
        <f t="shared" si="15"/>
        <v>-</v>
      </c>
      <c r="W45" s="934" t="str">
        <f t="shared" si="16"/>
        <v>-</v>
      </c>
      <c r="X45" s="936" t="str">
        <f>IF(R45="-","-",VLOOKUP($S45,Forex!$B:$C,2,0))</f>
        <v>-</v>
      </c>
      <c r="Y45" s="936" t="str">
        <f>IF(R45="-","-",VLOOKUP($S45,Forex!$B:$D,3,0))</f>
        <v>-</v>
      </c>
      <c r="Z45" s="937" t="str">
        <f>IF($R45="-","-",VLOOKUP($L45,Legend!$E:$F,2,0))</f>
        <v>-</v>
      </c>
      <c r="AA45" s="937"/>
      <c r="AB45" s="1131" t="str">
        <f t="shared" si="8"/>
        <v>-</v>
      </c>
      <c r="AC45" s="1131" t="str">
        <f>_xlfn.IFNA(VLOOKUP($B45,'PO list'!$C:$E,3,0),$AB45)</f>
        <v>-</v>
      </c>
      <c r="AD45" s="1131" t="str">
        <f>IF($AC45="-","-",VLOOKUP($AC45,Forex!$B:$C,2,0))</f>
        <v>-</v>
      </c>
      <c r="AE45" s="1131" t="str">
        <f t="shared" si="17"/>
        <v>-</v>
      </c>
      <c r="AF45" s="1131" t="str">
        <f>IF($AE45="-","-",VLOOKUP($AE45,Forex!$B:$C,2,0))</f>
        <v>-</v>
      </c>
      <c r="AG45" s="1132" t="str">
        <f t="shared" si="10"/>
        <v>-</v>
      </c>
      <c r="AI45" s="1118"/>
    </row>
    <row r="46" spans="1:35" s="839" customFormat="1" ht="15" x14ac:dyDescent="0.25">
      <c r="A46" s="929">
        <v>45</v>
      </c>
      <c r="B46" s="927" t="s">
        <v>1444</v>
      </c>
      <c r="C46" s="927" t="s">
        <v>1331</v>
      </c>
      <c r="D46" s="927" t="s">
        <v>1332</v>
      </c>
      <c r="E46" s="927" t="s">
        <v>1333</v>
      </c>
      <c r="F46" s="927">
        <v>1</v>
      </c>
      <c r="G46" s="927">
        <v>2230</v>
      </c>
      <c r="H46" s="927" t="s">
        <v>1446</v>
      </c>
      <c r="I46" s="927" t="s">
        <v>15</v>
      </c>
      <c r="J46" s="927" t="s">
        <v>1377</v>
      </c>
      <c r="K46" s="927" t="s">
        <v>288</v>
      </c>
      <c r="L46" s="927" t="s">
        <v>158</v>
      </c>
      <c r="M46" s="927" t="s">
        <v>1431</v>
      </c>
      <c r="N46" s="927" t="s">
        <v>1320</v>
      </c>
      <c r="O46" s="927" t="s">
        <v>1438</v>
      </c>
      <c r="P46" s="1129" t="str">
        <f t="shared" si="12"/>
        <v>-</v>
      </c>
      <c r="Q46" s="934" t="str">
        <f t="shared" si="13"/>
        <v>-</v>
      </c>
      <c r="R46" s="934" t="str">
        <f t="shared" si="14"/>
        <v>-</v>
      </c>
      <c r="S46" s="935" t="str">
        <f t="shared" si="3"/>
        <v>-</v>
      </c>
      <c r="T46" s="935" t="str">
        <f t="shared" si="4"/>
        <v>-</v>
      </c>
      <c r="U46" s="935" t="str">
        <f t="shared" si="5"/>
        <v>-</v>
      </c>
      <c r="V46" s="935" t="str">
        <f t="shared" si="15"/>
        <v>-</v>
      </c>
      <c r="W46" s="934" t="str">
        <f t="shared" si="16"/>
        <v>-</v>
      </c>
      <c r="X46" s="936" t="str">
        <f>IF(R46="-","-",VLOOKUP($S46,Forex!$B:$C,2,0))</f>
        <v>-</v>
      </c>
      <c r="Y46" s="936" t="str">
        <f>IF(R46="-","-",VLOOKUP($S46,Forex!$B:$D,3,0))</f>
        <v>-</v>
      </c>
      <c r="Z46" s="937" t="str">
        <f>IF($R46="-","-",VLOOKUP($L46,Legend!$E:$F,2,0))</f>
        <v>-</v>
      </c>
      <c r="AA46" s="937"/>
      <c r="AB46" s="1131" t="str">
        <f t="shared" si="8"/>
        <v>-</v>
      </c>
      <c r="AC46" s="1131" t="str">
        <f>_xlfn.IFNA(VLOOKUP($B46,'PO list'!$C:$E,3,0),$AB46)</f>
        <v>-</v>
      </c>
      <c r="AD46" s="1131" t="str">
        <f>IF($AC46="-","-",VLOOKUP($AC46,Forex!$B:$C,2,0))</f>
        <v>-</v>
      </c>
      <c r="AE46" s="1131" t="str">
        <f t="shared" si="17"/>
        <v>-</v>
      </c>
      <c r="AF46" s="1131" t="str">
        <f>IF($AE46="-","-",VLOOKUP($AE46,Forex!$B:$C,2,0))</f>
        <v>-</v>
      </c>
      <c r="AG46" s="1132" t="str">
        <f t="shared" si="10"/>
        <v>-</v>
      </c>
      <c r="AI46" s="1118"/>
    </row>
    <row r="47" spans="1:35" s="839" customFormat="1" ht="15" x14ac:dyDescent="0.25">
      <c r="A47" s="929">
        <v>46</v>
      </c>
      <c r="B47" s="927" t="s">
        <v>1447</v>
      </c>
      <c r="C47" s="927" t="s">
        <v>1350</v>
      </c>
      <c r="D47" s="927" t="s">
        <v>1332</v>
      </c>
      <c r="E47" s="927" t="s">
        <v>231</v>
      </c>
      <c r="F47" s="927">
        <v>1</v>
      </c>
      <c r="G47" s="927">
        <v>40</v>
      </c>
      <c r="H47" s="927" t="s">
        <v>1448</v>
      </c>
      <c r="I47" s="927" t="s">
        <v>15</v>
      </c>
      <c r="J47" s="927" t="s">
        <v>1377</v>
      </c>
      <c r="K47" s="927" t="s">
        <v>287</v>
      </c>
      <c r="L47" s="927" t="s">
        <v>15</v>
      </c>
      <c r="M47" s="927" t="s">
        <v>1431</v>
      </c>
      <c r="N47" s="927" t="s">
        <v>1411</v>
      </c>
      <c r="O47" s="927" t="s">
        <v>1336</v>
      </c>
      <c r="P47" s="1129" t="str">
        <f t="shared" si="12"/>
        <v>-</v>
      </c>
      <c r="Q47" s="934" t="str">
        <f t="shared" si="13"/>
        <v>18-18307</v>
      </c>
      <c r="R47" s="934" t="str">
        <f t="shared" si="14"/>
        <v>-</v>
      </c>
      <c r="S47" s="935" t="str">
        <f t="shared" si="3"/>
        <v>-</v>
      </c>
      <c r="T47" s="935" t="str">
        <f t="shared" si="4"/>
        <v>-</v>
      </c>
      <c r="U47" s="935" t="str">
        <f t="shared" si="5"/>
        <v>-</v>
      </c>
      <c r="V47" s="935" t="str">
        <f t="shared" si="15"/>
        <v>-</v>
      </c>
      <c r="W47" s="934" t="str">
        <f t="shared" si="16"/>
        <v>-</v>
      </c>
      <c r="X47" s="936" t="str">
        <f>IF(R47="-","-",VLOOKUP($S47,Forex!$B:$C,2,0))</f>
        <v>-</v>
      </c>
      <c r="Y47" s="936" t="str">
        <f>IF(R47="-","-",VLOOKUP($S47,Forex!$B:$D,3,0))</f>
        <v>-</v>
      </c>
      <c r="Z47" s="937" t="str">
        <f>IF($R47="-","-",VLOOKUP($L47,Legend!$E:$F,2,0))</f>
        <v>-</v>
      </c>
      <c r="AA47" s="937"/>
      <c r="AB47" s="1131" t="str">
        <f t="shared" si="8"/>
        <v>-</v>
      </c>
      <c r="AC47" s="1131" t="str">
        <f>_xlfn.IFNA(VLOOKUP($B47,'PO list'!$C:$E,3,0),$AB47)</f>
        <v>-</v>
      </c>
      <c r="AD47" s="1131" t="str">
        <f>IF($AC47="-","-",VLOOKUP($AC47,Forex!$B:$C,2,0))</f>
        <v>-</v>
      </c>
      <c r="AE47" s="1131" t="str">
        <f t="shared" si="17"/>
        <v>-</v>
      </c>
      <c r="AF47" s="1131" t="str">
        <f>IF($AE47="-","-",VLOOKUP($AE47,Forex!$B:$C,2,0))</f>
        <v>-</v>
      </c>
      <c r="AG47" s="1132" t="str">
        <f t="shared" si="10"/>
        <v>-</v>
      </c>
      <c r="AI47" s="1118"/>
    </row>
    <row r="48" spans="1:35" s="839" customFormat="1" ht="15" x14ac:dyDescent="0.25">
      <c r="A48" s="929">
        <v>47</v>
      </c>
      <c r="B48" s="927" t="s">
        <v>1449</v>
      </c>
      <c r="C48" s="927" t="s">
        <v>1331</v>
      </c>
      <c r="D48" s="927" t="s">
        <v>1332</v>
      </c>
      <c r="E48" s="927" t="s">
        <v>231</v>
      </c>
      <c r="F48" s="927">
        <v>1</v>
      </c>
      <c r="G48" s="927">
        <v>820</v>
      </c>
      <c r="H48" s="927" t="s">
        <v>1450</v>
      </c>
      <c r="I48" s="927" t="s">
        <v>15</v>
      </c>
      <c r="J48" s="927" t="s">
        <v>1336</v>
      </c>
      <c r="K48" s="927" t="s">
        <v>287</v>
      </c>
      <c r="L48" s="927" t="s">
        <v>15</v>
      </c>
      <c r="M48" s="927" t="s">
        <v>1451</v>
      </c>
      <c r="N48" s="927" t="s">
        <v>1347</v>
      </c>
      <c r="O48" s="927" t="s">
        <v>1336</v>
      </c>
      <c r="P48" s="1129" t="str">
        <f t="shared" si="12"/>
        <v>-</v>
      </c>
      <c r="Q48" s="934" t="str">
        <f t="shared" si="13"/>
        <v>18-18308</v>
      </c>
      <c r="R48" s="934" t="str">
        <f t="shared" si="14"/>
        <v>-</v>
      </c>
      <c r="S48" s="935" t="str">
        <f t="shared" si="3"/>
        <v>-</v>
      </c>
      <c r="T48" s="935" t="str">
        <f t="shared" si="4"/>
        <v>-</v>
      </c>
      <c r="U48" s="935" t="str">
        <f t="shared" si="5"/>
        <v>-</v>
      </c>
      <c r="V48" s="935" t="str">
        <f t="shared" si="15"/>
        <v>-</v>
      </c>
      <c r="W48" s="934" t="str">
        <f t="shared" si="16"/>
        <v>-</v>
      </c>
      <c r="X48" s="936" t="str">
        <f>IF(R48="-","-",VLOOKUP($S48,Forex!$B:$C,2,0))</f>
        <v>-</v>
      </c>
      <c r="Y48" s="936" t="str">
        <f>IF(R48="-","-",VLOOKUP($S48,Forex!$B:$D,3,0))</f>
        <v>-</v>
      </c>
      <c r="Z48" s="937" t="str">
        <f>IF($R48="-","-",VLOOKUP($L48,Legend!$E:$F,2,0))</f>
        <v>-</v>
      </c>
      <c r="AA48" s="937"/>
      <c r="AB48" s="1131" t="str">
        <f t="shared" si="8"/>
        <v>-</v>
      </c>
      <c r="AC48" s="1131" t="str">
        <f>_xlfn.IFNA(VLOOKUP($B48,'PO list'!$C:$E,3,0),$AB48)</f>
        <v>-</v>
      </c>
      <c r="AD48" s="1131" t="str">
        <f>IF($AC48="-","-",VLOOKUP($AC48,Forex!$B:$C,2,0))</f>
        <v>-</v>
      </c>
      <c r="AE48" s="1131" t="str">
        <f t="shared" si="17"/>
        <v>-</v>
      </c>
      <c r="AF48" s="1131" t="str">
        <f>IF($AE48="-","-",VLOOKUP($AE48,Forex!$B:$C,2,0))</f>
        <v>-</v>
      </c>
      <c r="AG48" s="1132" t="str">
        <f t="shared" si="10"/>
        <v>-</v>
      </c>
      <c r="AI48" s="1118"/>
    </row>
    <row r="49" spans="1:35" s="839" customFormat="1" ht="15" x14ac:dyDescent="0.25">
      <c r="A49" s="929">
        <v>48</v>
      </c>
      <c r="B49" s="927" t="s">
        <v>1452</v>
      </c>
      <c r="C49" s="927" t="s">
        <v>1331</v>
      </c>
      <c r="D49" s="927" t="s">
        <v>1332</v>
      </c>
      <c r="E49" s="927" t="s">
        <v>1333</v>
      </c>
      <c r="F49" s="927">
        <v>4</v>
      </c>
      <c r="G49" s="927">
        <v>1350</v>
      </c>
      <c r="H49" s="927" t="s">
        <v>1453</v>
      </c>
      <c r="I49" s="927" t="s">
        <v>15</v>
      </c>
      <c r="J49" s="927" t="s">
        <v>1454</v>
      </c>
      <c r="K49" s="927" t="s">
        <v>287</v>
      </c>
      <c r="L49" s="927" t="s">
        <v>15</v>
      </c>
      <c r="M49" s="927" t="s">
        <v>1451</v>
      </c>
      <c r="N49" s="927" t="s">
        <v>1347</v>
      </c>
      <c r="O49" s="927" t="s">
        <v>1455</v>
      </c>
      <c r="P49" s="1129" t="str">
        <f t="shared" si="12"/>
        <v>-</v>
      </c>
      <c r="Q49" s="934" t="str">
        <f t="shared" si="13"/>
        <v>18-18309</v>
      </c>
      <c r="R49" s="934" t="str">
        <f t="shared" si="14"/>
        <v>-</v>
      </c>
      <c r="S49" s="935" t="str">
        <f t="shared" si="3"/>
        <v>-</v>
      </c>
      <c r="T49" s="935" t="str">
        <f t="shared" si="4"/>
        <v>-</v>
      </c>
      <c r="U49" s="935" t="str">
        <f t="shared" si="5"/>
        <v>-</v>
      </c>
      <c r="V49" s="935" t="str">
        <f t="shared" si="15"/>
        <v>-</v>
      </c>
      <c r="W49" s="934" t="str">
        <f t="shared" si="16"/>
        <v>-</v>
      </c>
      <c r="X49" s="936" t="str">
        <f>IF(R49="-","-",VLOOKUP($S49,Forex!$B:$C,2,0))</f>
        <v>-</v>
      </c>
      <c r="Y49" s="936" t="str">
        <f>IF(R49="-","-",VLOOKUP($S49,Forex!$B:$D,3,0))</f>
        <v>-</v>
      </c>
      <c r="Z49" s="937" t="str">
        <f>IF($R49="-","-",VLOOKUP($L49,Legend!$E:$F,2,0))</f>
        <v>-</v>
      </c>
      <c r="AA49" s="937"/>
      <c r="AB49" s="1131" t="str">
        <f t="shared" si="8"/>
        <v>-</v>
      </c>
      <c r="AC49" s="1131" t="str">
        <f>_xlfn.IFNA(VLOOKUP($B49,'PO list'!$C:$E,3,0),$AB49)</f>
        <v>-</v>
      </c>
      <c r="AD49" s="1131" t="str">
        <f>IF($AC49="-","-",VLOOKUP($AC49,Forex!$B:$C,2,0))</f>
        <v>-</v>
      </c>
      <c r="AE49" s="1131" t="str">
        <f t="shared" si="17"/>
        <v>-</v>
      </c>
      <c r="AF49" s="1131" t="str">
        <f>IF($AE49="-","-",VLOOKUP($AE49,Forex!$B:$C,2,0))</f>
        <v>-</v>
      </c>
      <c r="AG49" s="1132" t="str">
        <f t="shared" si="10"/>
        <v>-</v>
      </c>
      <c r="AI49" s="1118"/>
    </row>
    <row r="50" spans="1:35" s="839" customFormat="1" ht="15" x14ac:dyDescent="0.25">
      <c r="A50" s="929">
        <v>49</v>
      </c>
      <c r="B50" s="927" t="s">
        <v>1456</v>
      </c>
      <c r="C50" s="927" t="s">
        <v>782</v>
      </c>
      <c r="D50" s="927" t="s">
        <v>201</v>
      </c>
      <c r="E50" s="927" t="s">
        <v>231</v>
      </c>
      <c r="F50" s="927">
        <v>1</v>
      </c>
      <c r="G50" s="927">
        <v>435</v>
      </c>
      <c r="H50" s="927" t="s">
        <v>1457</v>
      </c>
      <c r="I50" s="927" t="s">
        <v>15</v>
      </c>
      <c r="J50" s="927" t="s">
        <v>1336</v>
      </c>
      <c r="K50" s="927" t="s">
        <v>287</v>
      </c>
      <c r="L50" s="927" t="s">
        <v>15</v>
      </c>
      <c r="M50" s="927" t="s">
        <v>1451</v>
      </c>
      <c r="N50" s="927" t="s">
        <v>1437</v>
      </c>
      <c r="O50" s="927" t="s">
        <v>1412</v>
      </c>
      <c r="P50" s="1129" t="str">
        <f t="shared" si="12"/>
        <v>-</v>
      </c>
      <c r="Q50" s="934" t="str">
        <f t="shared" si="13"/>
        <v>18-18310</v>
      </c>
      <c r="R50" s="934" t="str">
        <f t="shared" si="14"/>
        <v>LOCAL</v>
      </c>
      <c r="S50" s="935">
        <f t="shared" si="3"/>
        <v>43374</v>
      </c>
      <c r="T50" s="935">
        <f t="shared" si="4"/>
        <v>43435</v>
      </c>
      <c r="U50" s="935">
        <f t="shared" si="5"/>
        <v>43405</v>
      </c>
      <c r="V50" s="935">
        <f t="shared" si="15"/>
        <v>43435</v>
      </c>
      <c r="W50" s="934" t="str">
        <f t="shared" si="16"/>
        <v>Approved</v>
      </c>
      <c r="X50" s="936" t="str">
        <f>IF(R50="-","-",VLOOKUP($S50,Forex!$B:$C,2,0))</f>
        <v>FY2018</v>
      </c>
      <c r="Y50" s="936" t="str">
        <f>IF(R50="-","-",VLOOKUP($S50,Forex!$B:$D,3,0))</f>
        <v>2H</v>
      </c>
      <c r="Z50" s="937" t="str">
        <f>IF($R50="-","-",VLOOKUP($L50,Legend!$E:$F,2,0))</f>
        <v>-</v>
      </c>
      <c r="AA50" s="937"/>
      <c r="AB50" s="1131">
        <f t="shared" si="8"/>
        <v>43435</v>
      </c>
      <c r="AC50" s="1131">
        <f>_xlfn.IFNA(VLOOKUP($B50,'PO list'!$C:$E,3,0),$AB50)</f>
        <v>43435</v>
      </c>
      <c r="AD50" s="1131" t="str">
        <f>IF($AC50="-","-",VLOOKUP($AC50,Forex!$B:$C,2,0))</f>
        <v>FY2018</v>
      </c>
      <c r="AE50" s="1131">
        <f t="shared" si="17"/>
        <v>43435</v>
      </c>
      <c r="AF50" s="1131" t="str">
        <f>IF($AE50="-","-",VLOOKUP($AE50,Forex!$B:$C,2,0))</f>
        <v>FY2018</v>
      </c>
      <c r="AG50" s="1132" t="str">
        <f t="shared" si="10"/>
        <v>MY + MF</v>
      </c>
      <c r="AI50" s="1118"/>
    </row>
    <row r="51" spans="1:35" s="839" customFormat="1" ht="15" x14ac:dyDescent="0.25">
      <c r="A51" s="929">
        <v>50</v>
      </c>
      <c r="B51" s="927" t="s">
        <v>1458</v>
      </c>
      <c r="C51" s="927" t="s">
        <v>680</v>
      </c>
      <c r="D51" s="927" t="s">
        <v>201</v>
      </c>
      <c r="E51" s="927" t="s">
        <v>230</v>
      </c>
      <c r="F51" s="927">
        <v>1</v>
      </c>
      <c r="G51" s="927">
        <v>2310</v>
      </c>
      <c r="H51" s="927" t="s">
        <v>1459</v>
      </c>
      <c r="I51" s="927" t="s">
        <v>15</v>
      </c>
      <c r="J51" s="927" t="s">
        <v>1435</v>
      </c>
      <c r="K51" s="927" t="s">
        <v>288</v>
      </c>
      <c r="L51" s="927" t="s">
        <v>158</v>
      </c>
      <c r="M51" s="927" t="s">
        <v>1436</v>
      </c>
      <c r="N51" s="927" t="s">
        <v>1435</v>
      </c>
      <c r="O51" s="927" t="s">
        <v>1460</v>
      </c>
      <c r="P51" s="1129" t="str">
        <f t="shared" si="12"/>
        <v>-</v>
      </c>
      <c r="Q51" s="934" t="str">
        <f t="shared" si="13"/>
        <v>18-18315</v>
      </c>
      <c r="R51" s="934" t="str">
        <f t="shared" si="14"/>
        <v>LOCAL</v>
      </c>
      <c r="S51" s="935">
        <f t="shared" si="3"/>
        <v>43405</v>
      </c>
      <c r="T51" s="935">
        <f t="shared" si="4"/>
        <v>43435</v>
      </c>
      <c r="U51" s="935">
        <f t="shared" si="5"/>
        <v>43405</v>
      </c>
      <c r="V51" s="935">
        <f t="shared" si="15"/>
        <v>43405</v>
      </c>
      <c r="W51" s="934" t="str">
        <f t="shared" si="16"/>
        <v>Disapproved</v>
      </c>
      <c r="X51" s="936" t="str">
        <f>IF(R51="-","-",VLOOKUP($S51,Forex!$B:$C,2,0))</f>
        <v>FY2018</v>
      </c>
      <c r="Y51" s="936" t="str">
        <f>IF(R51="-","-",VLOOKUP($S51,Forex!$B:$D,3,0))</f>
        <v>2H</v>
      </c>
      <c r="Z51" s="937" t="str">
        <f>IF($R51="-","-",VLOOKUP($L51,Legend!$E:$F,2,0))</f>
        <v>ROD1</v>
      </c>
      <c r="AA51" s="937"/>
      <c r="AB51" s="1131">
        <f t="shared" si="8"/>
        <v>43435</v>
      </c>
      <c r="AC51" s="1131">
        <f>_xlfn.IFNA(VLOOKUP($B51,'PO list'!$C:$E,3,0),$AB51)</f>
        <v>43435</v>
      </c>
      <c r="AD51" s="1131" t="str">
        <f>IF($AC51="-","-",VLOOKUP($AC51,Forex!$B:$C,2,0))</f>
        <v>FY2018</v>
      </c>
      <c r="AE51" s="1131">
        <f t="shared" si="17"/>
        <v>43435</v>
      </c>
      <c r="AF51" s="1131" t="str">
        <f>IF($AE51="-","-",VLOOKUP($AE51,Forex!$B:$C,2,0))</f>
        <v>FY2018</v>
      </c>
      <c r="AG51" s="1132" t="str">
        <f t="shared" si="10"/>
        <v>MY + MF</v>
      </c>
      <c r="AI51" s="1118"/>
    </row>
    <row r="52" spans="1:35" s="839" customFormat="1" ht="15" x14ac:dyDescent="0.25">
      <c r="A52" s="929">
        <v>51</v>
      </c>
      <c r="B52" s="927" t="s">
        <v>1461</v>
      </c>
      <c r="C52" s="927" t="s">
        <v>1331</v>
      </c>
      <c r="D52" s="927" t="s">
        <v>1332</v>
      </c>
      <c r="E52" s="927" t="s">
        <v>1333</v>
      </c>
      <c r="F52" s="927">
        <v>2</v>
      </c>
      <c r="G52" s="927">
        <v>1170</v>
      </c>
      <c r="H52" s="927" t="s">
        <v>1462</v>
      </c>
      <c r="I52" s="927" t="s">
        <v>15</v>
      </c>
      <c r="J52" s="927" t="s">
        <v>1423</v>
      </c>
      <c r="K52" s="927" t="s">
        <v>288</v>
      </c>
      <c r="L52" s="927" t="s">
        <v>158</v>
      </c>
      <c r="M52" s="927" t="s">
        <v>1424</v>
      </c>
      <c r="N52" s="927" t="s">
        <v>1339</v>
      </c>
      <c r="O52" s="927" t="s">
        <v>1463</v>
      </c>
      <c r="P52" s="1129" t="str">
        <f t="shared" si="12"/>
        <v>-</v>
      </c>
      <c r="Q52" s="934" t="str">
        <f t="shared" si="13"/>
        <v>18-18321</v>
      </c>
      <c r="R52" s="934" t="str">
        <f t="shared" si="14"/>
        <v>-</v>
      </c>
      <c r="S52" s="935" t="str">
        <f t="shared" si="3"/>
        <v>-</v>
      </c>
      <c r="T52" s="935" t="str">
        <f t="shared" si="4"/>
        <v>-</v>
      </c>
      <c r="U52" s="935" t="str">
        <f t="shared" si="5"/>
        <v>-</v>
      </c>
      <c r="V52" s="935" t="str">
        <f t="shared" si="15"/>
        <v>-</v>
      </c>
      <c r="W52" s="934" t="str">
        <f t="shared" si="16"/>
        <v>-</v>
      </c>
      <c r="X52" s="936" t="str">
        <f>IF(R52="-","-",VLOOKUP($S52,Forex!$B:$C,2,0))</f>
        <v>-</v>
      </c>
      <c r="Y52" s="936" t="str">
        <f>IF(R52="-","-",VLOOKUP($S52,Forex!$B:$D,3,0))</f>
        <v>-</v>
      </c>
      <c r="Z52" s="937" t="str">
        <f>IF($R52="-","-",VLOOKUP($L52,Legend!$E:$F,2,0))</f>
        <v>-</v>
      </c>
      <c r="AA52" s="937"/>
      <c r="AB52" s="1131" t="str">
        <f t="shared" si="8"/>
        <v>-</v>
      </c>
      <c r="AC52" s="1131" t="str">
        <f>_xlfn.IFNA(VLOOKUP($B52,'PO list'!$C:$E,3,0),$AB52)</f>
        <v>-</v>
      </c>
      <c r="AD52" s="1131" t="str">
        <f>IF($AC52="-","-",VLOOKUP($AC52,Forex!$B:$C,2,0))</f>
        <v>-</v>
      </c>
      <c r="AE52" s="1131" t="str">
        <f t="shared" si="17"/>
        <v>-</v>
      </c>
      <c r="AF52" s="1131" t="str">
        <f>IF($AE52="-","-",VLOOKUP($AE52,Forex!$B:$C,2,0))</f>
        <v>-</v>
      </c>
      <c r="AG52" s="1132" t="str">
        <f t="shared" si="10"/>
        <v>-</v>
      </c>
      <c r="AI52" s="1118"/>
    </row>
    <row r="53" spans="1:35" s="839" customFormat="1" ht="15" x14ac:dyDescent="0.25">
      <c r="A53" s="929">
        <v>52</v>
      </c>
      <c r="B53" s="927" t="s">
        <v>1464</v>
      </c>
      <c r="C53" s="927" t="s">
        <v>207</v>
      </c>
      <c r="D53" s="927" t="s">
        <v>232</v>
      </c>
      <c r="E53" s="927" t="s">
        <v>1333</v>
      </c>
      <c r="F53" s="927">
        <v>1</v>
      </c>
      <c r="G53" s="927">
        <v>450</v>
      </c>
      <c r="H53" s="927" t="s">
        <v>1465</v>
      </c>
      <c r="I53" s="927" t="s">
        <v>15</v>
      </c>
      <c r="J53" s="927" t="s">
        <v>1424</v>
      </c>
      <c r="K53" s="927" t="s">
        <v>287</v>
      </c>
      <c r="L53" s="927" t="s">
        <v>15</v>
      </c>
      <c r="M53" s="927" t="s">
        <v>1424</v>
      </c>
      <c r="N53" s="927" t="s">
        <v>1411</v>
      </c>
      <c r="O53" s="927" t="s">
        <v>1463</v>
      </c>
      <c r="P53" s="1129" t="str">
        <f t="shared" si="12"/>
        <v>-</v>
      </c>
      <c r="Q53" s="934" t="str">
        <f t="shared" si="13"/>
        <v>18-18322</v>
      </c>
      <c r="R53" s="934" t="str">
        <f t="shared" si="14"/>
        <v>FRONTECH</v>
      </c>
      <c r="S53" s="935">
        <f t="shared" si="3"/>
        <v>43405</v>
      </c>
      <c r="T53" s="935">
        <f t="shared" si="4"/>
        <v>43435</v>
      </c>
      <c r="U53" s="935">
        <f t="shared" si="5"/>
        <v>43405</v>
      </c>
      <c r="V53" s="935">
        <f t="shared" si="15"/>
        <v>43405</v>
      </c>
      <c r="W53" s="934" t="str">
        <f t="shared" si="16"/>
        <v>Approved</v>
      </c>
      <c r="X53" s="936" t="str">
        <f>IF(R53="-","-",VLOOKUP($S53,Forex!$B:$C,2,0))</f>
        <v>FY2018</v>
      </c>
      <c r="Y53" s="936" t="str">
        <f>IF(R53="-","-",VLOOKUP($S53,Forex!$B:$D,3,0))</f>
        <v>2H</v>
      </c>
      <c r="Z53" s="937" t="str">
        <f>IF($R53="-","-",VLOOKUP($L53,Legend!$E:$F,2,0))</f>
        <v>-</v>
      </c>
      <c r="AA53" s="937"/>
      <c r="AB53" s="1131">
        <f t="shared" si="8"/>
        <v>43435</v>
      </c>
      <c r="AC53" s="1131">
        <f>_xlfn.IFNA(VLOOKUP($B53,'PO list'!$C:$E,3,0),$AB53)</f>
        <v>43435</v>
      </c>
      <c r="AD53" s="1131" t="str">
        <f>IF($AC53="-","-",VLOOKUP($AC53,Forex!$B:$C,2,0))</f>
        <v>FY2018</v>
      </c>
      <c r="AE53" s="1131">
        <f t="shared" si="17"/>
        <v>43435</v>
      </c>
      <c r="AF53" s="1131" t="str">
        <f>IF($AE53="-","-",VLOOKUP($AE53,Forex!$B:$C,2,0))</f>
        <v>FY2018</v>
      </c>
      <c r="AG53" s="1132" t="str">
        <f t="shared" si="10"/>
        <v>MY + MF</v>
      </c>
      <c r="AI53" s="1118"/>
    </row>
    <row r="54" spans="1:35" s="839" customFormat="1" ht="15" x14ac:dyDescent="0.25">
      <c r="A54" s="929">
        <v>53</v>
      </c>
      <c r="B54" s="927" t="s">
        <v>1466</v>
      </c>
      <c r="C54" s="927" t="s">
        <v>1331</v>
      </c>
      <c r="D54" s="927" t="s">
        <v>1332</v>
      </c>
      <c r="E54" s="927" t="s">
        <v>1333</v>
      </c>
      <c r="F54" s="927">
        <v>12</v>
      </c>
      <c r="G54" s="927">
        <v>4540</v>
      </c>
      <c r="H54" s="927" t="s">
        <v>1467</v>
      </c>
      <c r="I54" s="927" t="s">
        <v>15</v>
      </c>
      <c r="J54" s="927" t="s">
        <v>1423</v>
      </c>
      <c r="K54" s="927" t="s">
        <v>287</v>
      </c>
      <c r="L54" s="927" t="s">
        <v>15</v>
      </c>
      <c r="M54" s="927" t="s">
        <v>1424</v>
      </c>
      <c r="N54" s="927" t="s">
        <v>1347</v>
      </c>
      <c r="O54" s="927" t="s">
        <v>1438</v>
      </c>
      <c r="P54" s="1129" t="str">
        <f t="shared" si="12"/>
        <v>-</v>
      </c>
      <c r="Q54" s="934" t="str">
        <f t="shared" si="13"/>
        <v>18-18323</v>
      </c>
      <c r="R54" s="934" t="str">
        <f t="shared" si="14"/>
        <v>-</v>
      </c>
      <c r="S54" s="935" t="str">
        <f t="shared" si="3"/>
        <v>-</v>
      </c>
      <c r="T54" s="935" t="str">
        <f t="shared" si="4"/>
        <v>-</v>
      </c>
      <c r="U54" s="935" t="str">
        <f t="shared" si="5"/>
        <v>-</v>
      </c>
      <c r="V54" s="935" t="str">
        <f t="shared" si="15"/>
        <v>-</v>
      </c>
      <c r="W54" s="934" t="str">
        <f t="shared" si="16"/>
        <v>-</v>
      </c>
      <c r="X54" s="936" t="str">
        <f>IF(R54="-","-",VLOOKUP($S54,Forex!$B:$C,2,0))</f>
        <v>-</v>
      </c>
      <c r="Y54" s="936" t="str">
        <f>IF(R54="-","-",VLOOKUP($S54,Forex!$B:$D,3,0))</f>
        <v>-</v>
      </c>
      <c r="Z54" s="937" t="str">
        <f>IF($R54="-","-",VLOOKUP($L54,Legend!$E:$F,2,0))</f>
        <v>-</v>
      </c>
      <c r="AA54" s="937"/>
      <c r="AB54" s="1131" t="str">
        <f t="shared" si="8"/>
        <v>-</v>
      </c>
      <c r="AC54" s="1131" t="str">
        <f>_xlfn.IFNA(VLOOKUP($B54,'PO list'!$C:$E,3,0),$AB54)</f>
        <v>-</v>
      </c>
      <c r="AD54" s="1131" t="str">
        <f>IF($AC54="-","-",VLOOKUP($AC54,Forex!$B:$C,2,0))</f>
        <v>-</v>
      </c>
      <c r="AE54" s="1131" t="str">
        <f t="shared" si="17"/>
        <v>-</v>
      </c>
      <c r="AF54" s="1131" t="str">
        <f>IF($AE54="-","-",VLOOKUP($AE54,Forex!$B:$C,2,0))</f>
        <v>-</v>
      </c>
      <c r="AG54" s="1132" t="str">
        <f t="shared" si="10"/>
        <v>-</v>
      </c>
      <c r="AI54" s="1118"/>
    </row>
    <row r="55" spans="1:35" s="839" customFormat="1" ht="15" x14ac:dyDescent="0.25">
      <c r="A55" s="929">
        <v>54</v>
      </c>
      <c r="B55" s="927" t="s">
        <v>1468</v>
      </c>
      <c r="C55" s="927" t="s">
        <v>1379</v>
      </c>
      <c r="D55" s="927" t="s">
        <v>1332</v>
      </c>
      <c r="E55" s="927" t="s">
        <v>231</v>
      </c>
      <c r="F55" s="927">
        <v>2</v>
      </c>
      <c r="G55" s="927">
        <v>720</v>
      </c>
      <c r="H55" s="927" t="s">
        <v>1469</v>
      </c>
      <c r="I55" s="927" t="s">
        <v>15</v>
      </c>
      <c r="J55" s="927" t="s">
        <v>1470</v>
      </c>
      <c r="K55" s="927" t="s">
        <v>288</v>
      </c>
      <c r="L55" s="927" t="s">
        <v>158</v>
      </c>
      <c r="M55" s="927" t="s">
        <v>1471</v>
      </c>
      <c r="N55" s="927" t="s">
        <v>1339</v>
      </c>
      <c r="O55" s="927" t="s">
        <v>1463</v>
      </c>
      <c r="P55" s="1129" t="str">
        <f t="shared" si="12"/>
        <v>-</v>
      </c>
      <c r="Q55" s="934" t="str">
        <f t="shared" si="13"/>
        <v>18-18324</v>
      </c>
      <c r="R55" s="934" t="str">
        <f t="shared" si="14"/>
        <v>-</v>
      </c>
      <c r="S55" s="935" t="str">
        <f t="shared" si="3"/>
        <v>-</v>
      </c>
      <c r="T55" s="935" t="str">
        <f t="shared" si="4"/>
        <v>-</v>
      </c>
      <c r="U55" s="935" t="str">
        <f t="shared" si="5"/>
        <v>-</v>
      </c>
      <c r="V55" s="935" t="str">
        <f t="shared" si="15"/>
        <v>-</v>
      </c>
      <c r="W55" s="934" t="str">
        <f t="shared" si="16"/>
        <v>-</v>
      </c>
      <c r="X55" s="936" t="str">
        <f>IF(R55="-","-",VLOOKUP($S55,Forex!$B:$C,2,0))</f>
        <v>-</v>
      </c>
      <c r="Y55" s="936" t="str">
        <f>IF(R55="-","-",VLOOKUP($S55,Forex!$B:$D,3,0))</f>
        <v>-</v>
      </c>
      <c r="Z55" s="937" t="str">
        <f>IF($R55="-","-",VLOOKUP($L55,Legend!$E:$F,2,0))</f>
        <v>-</v>
      </c>
      <c r="AA55" s="937"/>
      <c r="AB55" s="1131" t="str">
        <f t="shared" si="8"/>
        <v>-</v>
      </c>
      <c r="AC55" s="1131" t="str">
        <f>_xlfn.IFNA(VLOOKUP($B55,'PO list'!$C:$E,3,0),$AB55)</f>
        <v>-</v>
      </c>
      <c r="AD55" s="1131" t="str">
        <f>IF($AC55="-","-",VLOOKUP($AC55,Forex!$B:$C,2,0))</f>
        <v>-</v>
      </c>
      <c r="AE55" s="1131" t="str">
        <f t="shared" si="17"/>
        <v>-</v>
      </c>
      <c r="AF55" s="1131" t="str">
        <f>IF($AE55="-","-",VLOOKUP($AE55,Forex!$B:$C,2,0))</f>
        <v>-</v>
      </c>
      <c r="AG55" s="1132" t="str">
        <f t="shared" si="10"/>
        <v>-</v>
      </c>
      <c r="AI55" s="1118"/>
    </row>
    <row r="56" spans="1:35" s="839" customFormat="1" ht="15" x14ac:dyDescent="0.25">
      <c r="A56" s="929">
        <v>55</v>
      </c>
      <c r="B56" s="927" t="s">
        <v>1472</v>
      </c>
      <c r="C56" s="927" t="s">
        <v>207</v>
      </c>
      <c r="D56" s="927" t="s">
        <v>232</v>
      </c>
      <c r="E56" s="927" t="s">
        <v>230</v>
      </c>
      <c r="F56" s="927">
        <v>8</v>
      </c>
      <c r="G56" s="927">
        <v>13700</v>
      </c>
      <c r="H56" s="927" t="s">
        <v>1473</v>
      </c>
      <c r="I56" s="927" t="s">
        <v>15</v>
      </c>
      <c r="J56" s="927" t="s">
        <v>1474</v>
      </c>
      <c r="K56" s="927" t="s">
        <v>287</v>
      </c>
      <c r="L56" s="927" t="s">
        <v>15</v>
      </c>
      <c r="M56" s="927" t="s">
        <v>1474</v>
      </c>
      <c r="N56" s="927" t="s">
        <v>1475</v>
      </c>
      <c r="O56" s="927" t="s">
        <v>1463</v>
      </c>
      <c r="P56" s="1129" t="str">
        <f t="shared" si="12"/>
        <v>-</v>
      </c>
      <c r="Q56" s="934" t="str">
        <f t="shared" si="13"/>
        <v>18-18325</v>
      </c>
      <c r="R56" s="934" t="str">
        <f t="shared" si="14"/>
        <v>FRONTECH</v>
      </c>
      <c r="S56" s="935">
        <f t="shared" si="3"/>
        <v>43435</v>
      </c>
      <c r="T56" s="935">
        <f t="shared" si="4"/>
        <v>43435</v>
      </c>
      <c r="U56" s="935">
        <f t="shared" si="5"/>
        <v>43435</v>
      </c>
      <c r="V56" s="935">
        <f t="shared" si="15"/>
        <v>43466</v>
      </c>
      <c r="W56" s="934" t="str">
        <f t="shared" si="16"/>
        <v>Approved</v>
      </c>
      <c r="X56" s="936" t="str">
        <f>IF(R56="-","-",VLOOKUP($S56,Forex!$B:$C,2,0))</f>
        <v>FY2018</v>
      </c>
      <c r="Y56" s="936" t="str">
        <f>IF(R56="-","-",VLOOKUP($S56,Forex!$B:$D,3,0))</f>
        <v>2H</v>
      </c>
      <c r="Z56" s="937" t="str">
        <f>IF($R56="-","-",VLOOKUP($L56,Legend!$E:$F,2,0))</f>
        <v>-</v>
      </c>
      <c r="AA56" s="937"/>
      <c r="AB56" s="1131">
        <f t="shared" si="8"/>
        <v>43435</v>
      </c>
      <c r="AC56" s="1131">
        <f>_xlfn.IFNA(VLOOKUP($B56,'PO list'!$C:$E,3,0),$AB56)</f>
        <v>43435</v>
      </c>
      <c r="AD56" s="1131" t="str">
        <f>IF($AC56="-","-",VLOOKUP($AC56,Forex!$B:$C,2,0))</f>
        <v>FY2018</v>
      </c>
      <c r="AE56" s="1131">
        <f t="shared" si="17"/>
        <v>43435</v>
      </c>
      <c r="AF56" s="1131" t="str">
        <f>IF($AE56="-","-",VLOOKUP($AE56,Forex!$B:$C,2,0))</f>
        <v>FY2018</v>
      </c>
      <c r="AG56" s="1132" t="str">
        <f t="shared" si="10"/>
        <v>MY + MF</v>
      </c>
      <c r="AI56" s="1118"/>
    </row>
    <row r="57" spans="1:35" s="839" customFormat="1" ht="15" x14ac:dyDescent="0.25">
      <c r="A57" s="929">
        <v>56</v>
      </c>
      <c r="B57" s="927" t="s">
        <v>1476</v>
      </c>
      <c r="C57" s="927" t="s">
        <v>1350</v>
      </c>
      <c r="D57" s="927" t="s">
        <v>1332</v>
      </c>
      <c r="E57" s="927" t="s">
        <v>231</v>
      </c>
      <c r="F57" s="927">
        <v>1</v>
      </c>
      <c r="G57" s="927">
        <v>144</v>
      </c>
      <c r="H57" s="927" t="s">
        <v>1477</v>
      </c>
      <c r="I57" s="927" t="s">
        <v>15</v>
      </c>
      <c r="J57" s="927" t="s">
        <v>1475</v>
      </c>
      <c r="K57" s="927" t="s">
        <v>288</v>
      </c>
      <c r="L57" s="927" t="s">
        <v>158</v>
      </c>
      <c r="M57" s="927" t="s">
        <v>1478</v>
      </c>
      <c r="N57" s="927" t="s">
        <v>1339</v>
      </c>
      <c r="O57" s="927" t="s">
        <v>1438</v>
      </c>
      <c r="P57" s="1129" t="str">
        <f t="shared" si="12"/>
        <v>-</v>
      </c>
      <c r="Q57" s="934" t="str">
        <f t="shared" si="13"/>
        <v>18-18328</v>
      </c>
      <c r="R57" s="934" t="str">
        <f t="shared" si="14"/>
        <v>-</v>
      </c>
      <c r="S57" s="935" t="str">
        <f t="shared" si="3"/>
        <v>-</v>
      </c>
      <c r="T57" s="935" t="str">
        <f t="shared" si="4"/>
        <v>-</v>
      </c>
      <c r="U57" s="935" t="str">
        <f t="shared" si="5"/>
        <v>-</v>
      </c>
      <c r="V57" s="935" t="str">
        <f t="shared" si="15"/>
        <v>-</v>
      </c>
      <c r="W57" s="934" t="str">
        <f t="shared" si="16"/>
        <v>-</v>
      </c>
      <c r="X57" s="936" t="str">
        <f>IF(R57="-","-",VLOOKUP($S57,Forex!$B:$C,2,0))</f>
        <v>-</v>
      </c>
      <c r="Y57" s="936" t="str">
        <f>IF(R57="-","-",VLOOKUP($S57,Forex!$B:$D,3,0))</f>
        <v>-</v>
      </c>
      <c r="Z57" s="937" t="str">
        <f>IF($R57="-","-",VLOOKUP($L57,Legend!$E:$F,2,0))</f>
        <v>-</v>
      </c>
      <c r="AA57" s="937"/>
      <c r="AB57" s="1131" t="str">
        <f t="shared" si="8"/>
        <v>-</v>
      </c>
      <c r="AC57" s="1131" t="str">
        <f>_xlfn.IFNA(VLOOKUP($B57,'PO list'!$C:$E,3,0),$AB57)</f>
        <v>-</v>
      </c>
      <c r="AD57" s="1131" t="str">
        <f>IF($AC57="-","-",VLOOKUP($AC57,Forex!$B:$C,2,0))</f>
        <v>-</v>
      </c>
      <c r="AE57" s="1131" t="str">
        <f t="shared" si="17"/>
        <v>-</v>
      </c>
      <c r="AF57" s="1131" t="str">
        <f>IF($AE57="-","-",VLOOKUP($AE57,Forex!$B:$C,2,0))</f>
        <v>-</v>
      </c>
      <c r="AG57" s="1132" t="str">
        <f t="shared" si="10"/>
        <v>-</v>
      </c>
      <c r="AI57" s="1118"/>
    </row>
    <row r="58" spans="1:35" s="839" customFormat="1" ht="15" x14ac:dyDescent="0.25">
      <c r="A58" s="929">
        <v>57</v>
      </c>
      <c r="B58" s="927" t="s">
        <v>1479</v>
      </c>
      <c r="C58" s="927" t="s">
        <v>207</v>
      </c>
      <c r="D58" s="927" t="s">
        <v>232</v>
      </c>
      <c r="E58" s="927" t="s">
        <v>230</v>
      </c>
      <c r="F58" s="927">
        <v>4</v>
      </c>
      <c r="G58" s="927">
        <v>4610</v>
      </c>
      <c r="H58" s="927" t="s">
        <v>1480</v>
      </c>
      <c r="I58" s="927" t="s">
        <v>15</v>
      </c>
      <c r="J58" s="927" t="s">
        <v>1481</v>
      </c>
      <c r="K58" s="927" t="s">
        <v>1324</v>
      </c>
      <c r="L58" s="927" t="s">
        <v>1056</v>
      </c>
      <c r="M58" s="927" t="s">
        <v>1482</v>
      </c>
      <c r="N58" s="927" t="s">
        <v>1483</v>
      </c>
      <c r="O58" s="927" t="s">
        <v>1438</v>
      </c>
      <c r="P58" s="1129" t="str">
        <f t="shared" si="12"/>
        <v>-</v>
      </c>
      <c r="Q58" s="934" t="str">
        <f t="shared" si="13"/>
        <v>18-18329</v>
      </c>
      <c r="R58" s="934" t="str">
        <f t="shared" si="14"/>
        <v>FRONTECH</v>
      </c>
      <c r="S58" s="935">
        <f t="shared" si="3"/>
        <v>43405</v>
      </c>
      <c r="T58" s="935">
        <f t="shared" si="4"/>
        <v>43466</v>
      </c>
      <c r="U58" s="935">
        <f t="shared" si="5"/>
        <v>43405</v>
      </c>
      <c r="V58" s="935">
        <f t="shared" si="15"/>
        <v>43586</v>
      </c>
      <c r="W58" s="934" t="str">
        <f t="shared" si="16"/>
        <v>Cancelled</v>
      </c>
      <c r="X58" s="936" t="str">
        <f>IF(R58="-","-",VLOOKUP($S58,Forex!$B:$C,2,0))</f>
        <v>FY2018</v>
      </c>
      <c r="Y58" s="936" t="str">
        <f>IF(R58="-","-",VLOOKUP($S58,Forex!$B:$D,3,0))</f>
        <v>2H</v>
      </c>
      <c r="Z58" s="937" t="str">
        <f>IF($R58="-","-",VLOOKUP($L58,Legend!$E:$F,2,0))</f>
        <v>-</v>
      </c>
      <c r="AA58" s="937"/>
      <c r="AB58" s="1131">
        <f t="shared" si="8"/>
        <v>43466</v>
      </c>
      <c r="AC58" s="1131">
        <f>_xlfn.IFNA(VLOOKUP($B58,'PO list'!$C:$E,3,0),$AB58)</f>
        <v>43466</v>
      </c>
      <c r="AD58" s="1131" t="str">
        <f>IF($AC58="-","-",VLOOKUP($AC58,Forex!$B:$C,2,0))</f>
        <v>FY2018</v>
      </c>
      <c r="AE58" s="1131">
        <f t="shared" si="17"/>
        <v>43466</v>
      </c>
      <c r="AF58" s="1131" t="str">
        <f>IF($AE58="-","-",VLOOKUP($AE58,Forex!$B:$C,2,0))</f>
        <v>FY2018</v>
      </c>
      <c r="AG58" s="1132" t="str">
        <f t="shared" si="10"/>
        <v>MY + MF</v>
      </c>
      <c r="AI58" s="1118"/>
    </row>
    <row r="59" spans="1:35" s="839" customFormat="1" ht="15" x14ac:dyDescent="0.25">
      <c r="A59" s="929">
        <v>58</v>
      </c>
      <c r="B59" s="927" t="s">
        <v>1484</v>
      </c>
      <c r="C59" s="927" t="s">
        <v>207</v>
      </c>
      <c r="D59" s="927" t="s">
        <v>232</v>
      </c>
      <c r="E59" s="927" t="s">
        <v>230</v>
      </c>
      <c r="F59" s="927">
        <v>2</v>
      </c>
      <c r="G59" s="927">
        <v>7130</v>
      </c>
      <c r="H59" s="927" t="s">
        <v>1485</v>
      </c>
      <c r="I59" s="927" t="s">
        <v>15</v>
      </c>
      <c r="J59" s="927" t="s">
        <v>1481</v>
      </c>
      <c r="K59" s="927" t="s">
        <v>1324</v>
      </c>
      <c r="L59" s="927" t="s">
        <v>1056</v>
      </c>
      <c r="M59" s="927" t="s">
        <v>1482</v>
      </c>
      <c r="N59" s="927" t="s">
        <v>1483</v>
      </c>
      <c r="O59" s="927" t="s">
        <v>1438</v>
      </c>
      <c r="P59" s="1129" t="str">
        <f t="shared" si="12"/>
        <v>-</v>
      </c>
      <c r="Q59" s="934" t="str">
        <f t="shared" si="13"/>
        <v>18-18330</v>
      </c>
      <c r="R59" s="934" t="str">
        <f t="shared" si="14"/>
        <v>FRONTECH</v>
      </c>
      <c r="S59" s="935">
        <f t="shared" si="3"/>
        <v>43405</v>
      </c>
      <c r="T59" s="935">
        <f t="shared" si="4"/>
        <v>43466</v>
      </c>
      <c r="U59" s="935">
        <f t="shared" si="5"/>
        <v>43405</v>
      </c>
      <c r="V59" s="935">
        <f t="shared" si="15"/>
        <v>43586</v>
      </c>
      <c r="W59" s="934" t="str">
        <f t="shared" si="16"/>
        <v>Cancelled</v>
      </c>
      <c r="X59" s="936" t="str">
        <f>IF(R59="-","-",VLOOKUP($S59,Forex!$B:$C,2,0))</f>
        <v>FY2018</v>
      </c>
      <c r="Y59" s="936" t="str">
        <f>IF(R59="-","-",VLOOKUP($S59,Forex!$B:$D,3,0))</f>
        <v>2H</v>
      </c>
      <c r="Z59" s="937" t="str">
        <f>IF($R59="-","-",VLOOKUP($L59,Legend!$E:$F,2,0))</f>
        <v>-</v>
      </c>
      <c r="AA59" s="937"/>
      <c r="AB59" s="1131">
        <f t="shared" si="8"/>
        <v>43466</v>
      </c>
      <c r="AC59" s="1131">
        <f>_xlfn.IFNA(VLOOKUP($B59,'PO list'!$C:$E,3,0),$AB59)</f>
        <v>43466</v>
      </c>
      <c r="AD59" s="1131" t="str">
        <f>IF($AC59="-","-",VLOOKUP($AC59,Forex!$B:$C,2,0))</f>
        <v>FY2018</v>
      </c>
      <c r="AE59" s="1131">
        <f t="shared" si="17"/>
        <v>43466</v>
      </c>
      <c r="AF59" s="1131" t="str">
        <f>IF($AE59="-","-",VLOOKUP($AE59,Forex!$B:$C,2,0))</f>
        <v>FY2018</v>
      </c>
      <c r="AG59" s="1132" t="str">
        <f t="shared" si="10"/>
        <v>MY + MF</v>
      </c>
      <c r="AI59" s="1118"/>
    </row>
    <row r="60" spans="1:35" s="839" customFormat="1" ht="15" x14ac:dyDescent="0.25">
      <c r="A60" s="929">
        <v>59</v>
      </c>
      <c r="B60" s="927" t="s">
        <v>1486</v>
      </c>
      <c r="C60" s="927" t="s">
        <v>1350</v>
      </c>
      <c r="D60" s="927" t="s">
        <v>1332</v>
      </c>
      <c r="E60" s="927" t="s">
        <v>231</v>
      </c>
      <c r="F60" s="927">
        <v>3</v>
      </c>
      <c r="G60" s="927">
        <v>1150</v>
      </c>
      <c r="H60" s="927" t="s">
        <v>1487</v>
      </c>
      <c r="I60" s="927" t="s">
        <v>15</v>
      </c>
      <c r="J60" s="927" t="s">
        <v>1488</v>
      </c>
      <c r="K60" s="927" t="s">
        <v>288</v>
      </c>
      <c r="L60" s="927" t="s">
        <v>158</v>
      </c>
      <c r="M60" s="927" t="s">
        <v>1471</v>
      </c>
      <c r="N60" s="927" t="s">
        <v>1339</v>
      </c>
      <c r="O60" s="927" t="s">
        <v>1438</v>
      </c>
      <c r="P60" s="1129" t="str">
        <f t="shared" si="12"/>
        <v>-</v>
      </c>
      <c r="Q60" s="934" t="str">
        <f t="shared" si="13"/>
        <v>18-18331</v>
      </c>
      <c r="R60" s="934" t="str">
        <f t="shared" si="14"/>
        <v>-</v>
      </c>
      <c r="S60" s="935" t="str">
        <f t="shared" si="3"/>
        <v>-</v>
      </c>
      <c r="T60" s="935" t="str">
        <f t="shared" si="4"/>
        <v>-</v>
      </c>
      <c r="U60" s="935" t="str">
        <f t="shared" si="5"/>
        <v>-</v>
      </c>
      <c r="V60" s="935" t="str">
        <f t="shared" si="15"/>
        <v>-</v>
      </c>
      <c r="W60" s="934" t="str">
        <f t="shared" si="16"/>
        <v>-</v>
      </c>
      <c r="X60" s="936" t="str">
        <f>IF(R60="-","-",VLOOKUP($S60,Forex!$B:$C,2,0))</f>
        <v>-</v>
      </c>
      <c r="Y60" s="936" t="str">
        <f>IF(R60="-","-",VLOOKUP($S60,Forex!$B:$D,3,0))</f>
        <v>-</v>
      </c>
      <c r="Z60" s="937" t="str">
        <f>IF($R60="-","-",VLOOKUP($L60,Legend!$E:$F,2,0))</f>
        <v>-</v>
      </c>
      <c r="AA60" s="937"/>
      <c r="AB60" s="1131" t="str">
        <f t="shared" si="8"/>
        <v>-</v>
      </c>
      <c r="AC60" s="1131" t="str">
        <f>_xlfn.IFNA(VLOOKUP($B60,'PO list'!$C:$E,3,0),$AB60)</f>
        <v>-</v>
      </c>
      <c r="AD60" s="1131" t="str">
        <f>IF($AC60="-","-",VLOOKUP($AC60,Forex!$B:$C,2,0))</f>
        <v>-</v>
      </c>
      <c r="AE60" s="1131" t="str">
        <f t="shared" si="17"/>
        <v>-</v>
      </c>
      <c r="AF60" s="1131" t="str">
        <f>IF($AE60="-","-",VLOOKUP($AE60,Forex!$B:$C,2,0))</f>
        <v>-</v>
      </c>
      <c r="AG60" s="1132" t="str">
        <f t="shared" si="10"/>
        <v>-</v>
      </c>
      <c r="AI60" s="1118"/>
    </row>
    <row r="61" spans="1:35" s="839" customFormat="1" ht="15" x14ac:dyDescent="0.25">
      <c r="A61" s="929">
        <v>60</v>
      </c>
      <c r="B61" s="927" t="s">
        <v>1489</v>
      </c>
      <c r="C61" s="927" t="s">
        <v>207</v>
      </c>
      <c r="D61" s="927" t="s">
        <v>232</v>
      </c>
      <c r="E61" s="927" t="s">
        <v>230</v>
      </c>
      <c r="F61" s="927">
        <v>4</v>
      </c>
      <c r="G61" s="927">
        <v>6800</v>
      </c>
      <c r="H61" s="927" t="s">
        <v>1490</v>
      </c>
      <c r="I61" s="927" t="s">
        <v>15</v>
      </c>
      <c r="J61" s="927" t="s">
        <v>1482</v>
      </c>
      <c r="K61" s="927" t="s">
        <v>287</v>
      </c>
      <c r="L61" s="927" t="s">
        <v>15</v>
      </c>
      <c r="M61" s="927" t="s">
        <v>1491</v>
      </c>
      <c r="N61" s="927" t="s">
        <v>1347</v>
      </c>
      <c r="O61" s="927" t="s">
        <v>1438</v>
      </c>
      <c r="P61" s="1129" t="str">
        <f t="shared" si="12"/>
        <v>-</v>
      </c>
      <c r="Q61" s="934" t="str">
        <f t="shared" si="13"/>
        <v>18-18332</v>
      </c>
      <c r="R61" s="934" t="str">
        <f t="shared" si="14"/>
        <v>FRONTECH</v>
      </c>
      <c r="S61" s="935">
        <f t="shared" si="3"/>
        <v>43405</v>
      </c>
      <c r="T61" s="935">
        <f t="shared" si="4"/>
        <v>43466</v>
      </c>
      <c r="U61" s="935">
        <f t="shared" si="5"/>
        <v>43405</v>
      </c>
      <c r="V61" s="935">
        <f t="shared" si="15"/>
        <v>43405</v>
      </c>
      <c r="W61" s="934" t="str">
        <f t="shared" si="16"/>
        <v>Approved</v>
      </c>
      <c r="X61" s="936" t="str">
        <f>IF(R61="-","-",VLOOKUP($S61,Forex!$B:$C,2,0))</f>
        <v>FY2018</v>
      </c>
      <c r="Y61" s="936" t="str">
        <f>IF(R61="-","-",VLOOKUP($S61,Forex!$B:$D,3,0))</f>
        <v>2H</v>
      </c>
      <c r="Z61" s="937" t="str">
        <f>IF($R61="-","-",VLOOKUP($L61,Legend!$E:$F,2,0))</f>
        <v>-</v>
      </c>
      <c r="AA61" s="937"/>
      <c r="AB61" s="1131">
        <f t="shared" si="8"/>
        <v>43466</v>
      </c>
      <c r="AC61" s="1131">
        <f>_xlfn.IFNA(VLOOKUP($B61,'PO list'!$C:$E,3,0),$AB61)</f>
        <v>43466</v>
      </c>
      <c r="AD61" s="1131" t="str">
        <f>IF($AC61="-","-",VLOOKUP($AC61,Forex!$B:$C,2,0))</f>
        <v>FY2018</v>
      </c>
      <c r="AE61" s="1131">
        <f t="shared" si="17"/>
        <v>43466</v>
      </c>
      <c r="AF61" s="1131" t="str">
        <f>IF($AE61="-","-",VLOOKUP($AE61,Forex!$B:$C,2,0))</f>
        <v>FY2018</v>
      </c>
      <c r="AG61" s="1132" t="str">
        <f t="shared" si="10"/>
        <v>MY + MF</v>
      </c>
      <c r="AI61" s="1118"/>
    </row>
    <row r="62" spans="1:35" s="839" customFormat="1" ht="15" x14ac:dyDescent="0.25">
      <c r="A62" s="929">
        <v>61</v>
      </c>
      <c r="B62" s="927" t="s">
        <v>1492</v>
      </c>
      <c r="C62" s="927" t="s">
        <v>221</v>
      </c>
      <c r="D62" s="927" t="s">
        <v>201</v>
      </c>
      <c r="E62" s="927" t="s">
        <v>231</v>
      </c>
      <c r="F62" s="927">
        <v>1</v>
      </c>
      <c r="G62" s="927">
        <v>220</v>
      </c>
      <c r="H62" s="927" t="s">
        <v>1493</v>
      </c>
      <c r="I62" s="927" t="s">
        <v>15</v>
      </c>
      <c r="J62" s="927" t="s">
        <v>1491</v>
      </c>
      <c r="K62" s="927" t="s">
        <v>288</v>
      </c>
      <c r="L62" s="927" t="s">
        <v>158</v>
      </c>
      <c r="M62" s="927" t="s">
        <v>1491</v>
      </c>
      <c r="N62" s="927" t="s">
        <v>1494</v>
      </c>
      <c r="O62" s="927" t="s">
        <v>1463</v>
      </c>
      <c r="P62" s="1129" t="str">
        <f t="shared" si="12"/>
        <v>-</v>
      </c>
      <c r="Q62" s="934" t="str">
        <f t="shared" si="13"/>
        <v>18-18333</v>
      </c>
      <c r="R62" s="934" t="str">
        <f t="shared" si="14"/>
        <v>LOCAL</v>
      </c>
      <c r="S62" s="935">
        <f t="shared" si="3"/>
        <v>43405</v>
      </c>
      <c r="T62" s="935">
        <f t="shared" si="4"/>
        <v>43435</v>
      </c>
      <c r="U62" s="935">
        <f t="shared" si="5"/>
        <v>43405</v>
      </c>
      <c r="V62" s="935">
        <f t="shared" si="15"/>
        <v>43525</v>
      </c>
      <c r="W62" s="934" t="str">
        <f t="shared" si="16"/>
        <v>Disapproved</v>
      </c>
      <c r="X62" s="936" t="str">
        <f>IF(R62="-","-",VLOOKUP($S62,Forex!$B:$C,2,0))</f>
        <v>FY2018</v>
      </c>
      <c r="Y62" s="936" t="str">
        <f>IF(R62="-","-",VLOOKUP($S62,Forex!$B:$D,3,0))</f>
        <v>2H</v>
      </c>
      <c r="Z62" s="937" t="str">
        <f>IF($R62="-","-",VLOOKUP($L62,Legend!$E:$F,2,0))</f>
        <v>ROD1</v>
      </c>
      <c r="AA62" s="937"/>
      <c r="AB62" s="1131">
        <f t="shared" si="8"/>
        <v>43435</v>
      </c>
      <c r="AC62" s="1131">
        <f>_xlfn.IFNA(VLOOKUP($B62,'PO list'!$C:$E,3,0),$AB62)</f>
        <v>43435</v>
      </c>
      <c r="AD62" s="1131" t="str">
        <f>IF($AC62="-","-",VLOOKUP($AC62,Forex!$B:$C,2,0))</f>
        <v>FY2018</v>
      </c>
      <c r="AE62" s="1131">
        <f t="shared" si="17"/>
        <v>43435</v>
      </c>
      <c r="AF62" s="1131" t="str">
        <f>IF($AE62="-","-",VLOOKUP($AE62,Forex!$B:$C,2,0))</f>
        <v>FY2018</v>
      </c>
      <c r="AG62" s="1132" t="str">
        <f t="shared" si="10"/>
        <v>MY + MF</v>
      </c>
      <c r="AI62" s="1118"/>
    </row>
    <row r="63" spans="1:35" s="839" customFormat="1" ht="15" x14ac:dyDescent="0.25">
      <c r="A63" s="929">
        <v>62</v>
      </c>
      <c r="B63" s="927" t="s">
        <v>1495</v>
      </c>
      <c r="C63" s="927" t="s">
        <v>244</v>
      </c>
      <c r="D63" s="927" t="s">
        <v>201</v>
      </c>
      <c r="E63" s="927" t="s">
        <v>231</v>
      </c>
      <c r="F63" s="927">
        <v>1</v>
      </c>
      <c r="G63" s="927">
        <v>300</v>
      </c>
      <c r="H63" s="927" t="s">
        <v>1496</v>
      </c>
      <c r="I63" s="927" t="s">
        <v>15</v>
      </c>
      <c r="J63" s="927" t="s">
        <v>1470</v>
      </c>
      <c r="K63" s="927" t="s">
        <v>288</v>
      </c>
      <c r="L63" s="927" t="s">
        <v>158</v>
      </c>
      <c r="M63" s="927" t="s">
        <v>1470</v>
      </c>
      <c r="N63" s="927" t="s">
        <v>1339</v>
      </c>
      <c r="O63" s="927" t="s">
        <v>1463</v>
      </c>
      <c r="P63" s="1129" t="str">
        <f t="shared" si="12"/>
        <v>-</v>
      </c>
      <c r="Q63" s="934" t="str">
        <f t="shared" si="13"/>
        <v>18-18335</v>
      </c>
      <c r="R63" s="934" t="str">
        <f t="shared" si="14"/>
        <v>LOCAL</v>
      </c>
      <c r="S63" s="935">
        <f t="shared" si="3"/>
        <v>43405</v>
      </c>
      <c r="T63" s="935">
        <f t="shared" si="4"/>
        <v>43435</v>
      </c>
      <c r="U63" s="935">
        <f t="shared" si="5"/>
        <v>43405</v>
      </c>
      <c r="V63" s="935">
        <f t="shared" si="15"/>
        <v>43497</v>
      </c>
      <c r="W63" s="934" t="str">
        <f t="shared" si="16"/>
        <v>Disapproved</v>
      </c>
      <c r="X63" s="936" t="str">
        <f>IF(R63="-","-",VLOOKUP($S63,Forex!$B:$C,2,0))</f>
        <v>FY2018</v>
      </c>
      <c r="Y63" s="936" t="str">
        <f>IF(R63="-","-",VLOOKUP($S63,Forex!$B:$D,3,0))</f>
        <v>2H</v>
      </c>
      <c r="Z63" s="937" t="str">
        <f>IF($R63="-","-",VLOOKUP($L63,Legend!$E:$F,2,0))</f>
        <v>ROD1</v>
      </c>
      <c r="AA63" s="937"/>
      <c r="AB63" s="1131">
        <f t="shared" si="8"/>
        <v>43435</v>
      </c>
      <c r="AC63" s="1131">
        <f>_xlfn.IFNA(VLOOKUP($B63,'PO list'!$C:$E,3,0),$AB63)</f>
        <v>43435</v>
      </c>
      <c r="AD63" s="1131" t="str">
        <f>IF($AC63="-","-",VLOOKUP($AC63,Forex!$B:$C,2,0))</f>
        <v>FY2018</v>
      </c>
      <c r="AE63" s="1131">
        <f t="shared" si="17"/>
        <v>43435</v>
      </c>
      <c r="AF63" s="1131" t="str">
        <f>IF($AE63="-","-",VLOOKUP($AE63,Forex!$B:$C,2,0))</f>
        <v>FY2018</v>
      </c>
      <c r="AG63" s="1132" t="str">
        <f t="shared" si="10"/>
        <v>MY + MF</v>
      </c>
      <c r="AI63" s="1118"/>
    </row>
    <row r="64" spans="1:35" s="839" customFormat="1" ht="15" x14ac:dyDescent="0.25">
      <c r="A64" s="929">
        <v>63</v>
      </c>
      <c r="B64" s="927" t="s">
        <v>1497</v>
      </c>
      <c r="C64" s="927" t="s">
        <v>1350</v>
      </c>
      <c r="D64" s="927" t="s">
        <v>1332</v>
      </c>
      <c r="E64" s="927" t="s">
        <v>231</v>
      </c>
      <c r="F64" s="927">
        <v>3</v>
      </c>
      <c r="G64" s="927">
        <v>405</v>
      </c>
      <c r="H64" s="927" t="s">
        <v>1498</v>
      </c>
      <c r="I64" s="927" t="s">
        <v>15</v>
      </c>
      <c r="J64" s="927" t="s">
        <v>1499</v>
      </c>
      <c r="K64" s="927" t="s">
        <v>288</v>
      </c>
      <c r="L64" s="927" t="s">
        <v>158</v>
      </c>
      <c r="M64" s="927" t="s">
        <v>1500</v>
      </c>
      <c r="N64" s="927" t="s">
        <v>1339</v>
      </c>
      <c r="O64" s="927" t="s">
        <v>1463</v>
      </c>
      <c r="P64" s="1129" t="str">
        <f t="shared" si="12"/>
        <v>-</v>
      </c>
      <c r="Q64" s="934" t="str">
        <f t="shared" si="13"/>
        <v>18-18337</v>
      </c>
      <c r="R64" s="934" t="str">
        <f t="shared" si="14"/>
        <v>-</v>
      </c>
      <c r="S64" s="935" t="str">
        <f t="shared" si="3"/>
        <v>-</v>
      </c>
      <c r="T64" s="935" t="str">
        <f t="shared" si="4"/>
        <v>-</v>
      </c>
      <c r="U64" s="935" t="str">
        <f t="shared" si="5"/>
        <v>-</v>
      </c>
      <c r="V64" s="935" t="str">
        <f t="shared" si="15"/>
        <v>-</v>
      </c>
      <c r="W64" s="934" t="str">
        <f t="shared" si="16"/>
        <v>-</v>
      </c>
      <c r="X64" s="936" t="str">
        <f>IF(R64="-","-",VLOOKUP($S64,Forex!$B:$C,2,0))</f>
        <v>-</v>
      </c>
      <c r="Y64" s="936" t="str">
        <f>IF(R64="-","-",VLOOKUP($S64,Forex!$B:$D,3,0))</f>
        <v>-</v>
      </c>
      <c r="Z64" s="937" t="str">
        <f>IF($R64="-","-",VLOOKUP($L64,Legend!$E:$F,2,0))</f>
        <v>-</v>
      </c>
      <c r="AA64" s="937"/>
      <c r="AB64" s="1131" t="str">
        <f t="shared" si="8"/>
        <v>-</v>
      </c>
      <c r="AC64" s="1131" t="str">
        <f>_xlfn.IFNA(VLOOKUP($B64,'PO list'!$C:$E,3,0),$AB64)</f>
        <v>-</v>
      </c>
      <c r="AD64" s="1131" t="str">
        <f>IF($AC64="-","-",VLOOKUP($AC64,Forex!$B:$C,2,0))</f>
        <v>-</v>
      </c>
      <c r="AE64" s="1131" t="str">
        <f t="shared" si="17"/>
        <v>-</v>
      </c>
      <c r="AF64" s="1131" t="str">
        <f>IF($AE64="-","-",VLOOKUP($AE64,Forex!$B:$C,2,0))</f>
        <v>-</v>
      </c>
      <c r="AG64" s="1132" t="str">
        <f t="shared" si="10"/>
        <v>-</v>
      </c>
      <c r="AI64" s="1118"/>
    </row>
    <row r="65" spans="1:35" s="839" customFormat="1" ht="15" x14ac:dyDescent="0.25">
      <c r="A65" s="929">
        <v>64</v>
      </c>
      <c r="B65" s="927" t="s">
        <v>1501</v>
      </c>
      <c r="C65" s="927" t="s">
        <v>1350</v>
      </c>
      <c r="D65" s="927" t="s">
        <v>1332</v>
      </c>
      <c r="E65" s="927" t="s">
        <v>231</v>
      </c>
      <c r="F65" s="927">
        <v>1</v>
      </c>
      <c r="G65" s="927">
        <v>310</v>
      </c>
      <c r="H65" s="927" t="s">
        <v>1502</v>
      </c>
      <c r="I65" s="927" t="s">
        <v>15</v>
      </c>
      <c r="J65" s="927" t="s">
        <v>1488</v>
      </c>
      <c r="K65" s="927" t="s">
        <v>287</v>
      </c>
      <c r="L65" s="927" t="s">
        <v>15</v>
      </c>
      <c r="M65" s="927" t="s">
        <v>1471</v>
      </c>
      <c r="N65" s="927" t="s">
        <v>1411</v>
      </c>
      <c r="O65" s="927" t="s">
        <v>1438</v>
      </c>
      <c r="P65" s="1129" t="str">
        <f t="shared" si="12"/>
        <v>-</v>
      </c>
      <c r="Q65" s="934" t="str">
        <f t="shared" si="13"/>
        <v>18-18338</v>
      </c>
      <c r="R65" s="934" t="str">
        <f t="shared" si="14"/>
        <v>-</v>
      </c>
      <c r="S65" s="935" t="str">
        <f t="shared" si="3"/>
        <v>-</v>
      </c>
      <c r="T65" s="935" t="str">
        <f t="shared" si="4"/>
        <v>-</v>
      </c>
      <c r="U65" s="935" t="str">
        <f t="shared" si="5"/>
        <v>-</v>
      </c>
      <c r="V65" s="935" t="str">
        <f t="shared" si="15"/>
        <v>-</v>
      </c>
      <c r="W65" s="934" t="str">
        <f t="shared" si="16"/>
        <v>-</v>
      </c>
      <c r="X65" s="936" t="str">
        <f>IF(R65="-","-",VLOOKUP($S65,Forex!$B:$C,2,0))</f>
        <v>-</v>
      </c>
      <c r="Y65" s="936" t="str">
        <f>IF(R65="-","-",VLOOKUP($S65,Forex!$B:$D,3,0))</f>
        <v>-</v>
      </c>
      <c r="Z65" s="937" t="str">
        <f>IF($R65="-","-",VLOOKUP($L65,Legend!$E:$F,2,0))</f>
        <v>-</v>
      </c>
      <c r="AA65" s="937"/>
      <c r="AB65" s="1131" t="str">
        <f t="shared" si="8"/>
        <v>-</v>
      </c>
      <c r="AC65" s="1131" t="str">
        <f>_xlfn.IFNA(VLOOKUP($B65,'PO list'!$C:$E,3,0),$AB65)</f>
        <v>-</v>
      </c>
      <c r="AD65" s="1131" t="str">
        <f>IF($AC65="-","-",VLOOKUP($AC65,Forex!$B:$C,2,0))</f>
        <v>-</v>
      </c>
      <c r="AE65" s="1131" t="str">
        <f t="shared" si="17"/>
        <v>-</v>
      </c>
      <c r="AF65" s="1131" t="str">
        <f>IF($AE65="-","-",VLOOKUP($AE65,Forex!$B:$C,2,0))</f>
        <v>-</v>
      </c>
      <c r="AG65" s="1132" t="str">
        <f t="shared" si="10"/>
        <v>-</v>
      </c>
      <c r="AI65" s="1118"/>
    </row>
    <row r="66" spans="1:35" s="839" customFormat="1" ht="15" x14ac:dyDescent="0.25">
      <c r="A66" s="929">
        <v>65</v>
      </c>
      <c r="B66" s="927" t="s">
        <v>1503</v>
      </c>
      <c r="C66" s="927" t="s">
        <v>207</v>
      </c>
      <c r="D66" s="927" t="s">
        <v>232</v>
      </c>
      <c r="E66" s="927" t="s">
        <v>231</v>
      </c>
      <c r="F66" s="927">
        <v>2</v>
      </c>
      <c r="G66" s="927">
        <v>1420</v>
      </c>
      <c r="H66" s="927" t="s">
        <v>1504</v>
      </c>
      <c r="I66" s="927" t="s">
        <v>15</v>
      </c>
      <c r="J66" s="927" t="s">
        <v>1505</v>
      </c>
      <c r="K66" s="927" t="s">
        <v>287</v>
      </c>
      <c r="L66" s="927" t="s">
        <v>15</v>
      </c>
      <c r="M66" s="927" t="s">
        <v>1506</v>
      </c>
      <c r="N66" s="927" t="s">
        <v>1460</v>
      </c>
      <c r="O66" s="927" t="s">
        <v>1438</v>
      </c>
      <c r="P66" s="1129" t="str">
        <f t="shared" si="12"/>
        <v>-</v>
      </c>
      <c r="Q66" s="934" t="str">
        <f t="shared" si="13"/>
        <v>18-18340</v>
      </c>
      <c r="R66" s="934" t="str">
        <f t="shared" si="14"/>
        <v>FRONTECH</v>
      </c>
      <c r="S66" s="935">
        <f t="shared" si="3"/>
        <v>43435</v>
      </c>
      <c r="T66" s="935">
        <f t="shared" si="4"/>
        <v>43466</v>
      </c>
      <c r="U66" s="935">
        <f t="shared" si="5"/>
        <v>43435</v>
      </c>
      <c r="V66" s="935">
        <f t="shared" si="15"/>
        <v>43435</v>
      </c>
      <c r="W66" s="934" t="str">
        <f t="shared" si="16"/>
        <v>Approved</v>
      </c>
      <c r="X66" s="936" t="str">
        <f>IF(R66="-","-",VLOOKUP($S66,Forex!$B:$C,2,0))</f>
        <v>FY2018</v>
      </c>
      <c r="Y66" s="936" t="str">
        <f>IF(R66="-","-",VLOOKUP($S66,Forex!$B:$D,3,0))</f>
        <v>2H</v>
      </c>
      <c r="Z66" s="937" t="str">
        <f>IF($R66="-","-",VLOOKUP($L66,Legend!$E:$F,2,0))</f>
        <v>-</v>
      </c>
      <c r="AA66" s="937"/>
      <c r="AB66" s="1131">
        <f t="shared" si="8"/>
        <v>43466</v>
      </c>
      <c r="AC66" s="1131">
        <f>_xlfn.IFNA(VLOOKUP($B66,'PO list'!$C:$E,3,0),$AB66)</f>
        <v>43466</v>
      </c>
      <c r="AD66" s="1131" t="str">
        <f>IF($AC66="-","-",VLOOKUP($AC66,Forex!$B:$C,2,0))</f>
        <v>FY2018</v>
      </c>
      <c r="AE66" s="1131">
        <f t="shared" si="17"/>
        <v>43466</v>
      </c>
      <c r="AF66" s="1131" t="str">
        <f>IF($AE66="-","-",VLOOKUP($AE66,Forex!$B:$C,2,0))</f>
        <v>FY2018</v>
      </c>
      <c r="AG66" s="1132" t="str">
        <f t="shared" si="10"/>
        <v>MY + MF</v>
      </c>
      <c r="AI66" s="1118"/>
    </row>
    <row r="67" spans="1:35" s="839" customFormat="1" ht="15" x14ac:dyDescent="0.25">
      <c r="A67" s="929">
        <v>66</v>
      </c>
      <c r="B67" s="927" t="s">
        <v>1507</v>
      </c>
      <c r="C67" s="927" t="s">
        <v>1350</v>
      </c>
      <c r="D67" s="927" t="s">
        <v>1332</v>
      </c>
      <c r="E67" s="927" t="s">
        <v>1361</v>
      </c>
      <c r="F67" s="927">
        <v>3</v>
      </c>
      <c r="G67" s="927">
        <v>60</v>
      </c>
      <c r="H67" s="927" t="s">
        <v>1508</v>
      </c>
      <c r="I67" s="927" t="s">
        <v>15</v>
      </c>
      <c r="J67" s="927" t="s">
        <v>1471</v>
      </c>
      <c r="K67" s="927" t="s">
        <v>287</v>
      </c>
      <c r="L67" s="927" t="s">
        <v>15</v>
      </c>
      <c r="M67" s="927" t="s">
        <v>1411</v>
      </c>
      <c r="N67" s="927" t="s">
        <v>1396</v>
      </c>
      <c r="O67" s="927" t="s">
        <v>1438</v>
      </c>
      <c r="P67" s="1129" t="str">
        <f t="shared" si="12"/>
        <v>-</v>
      </c>
      <c r="Q67" s="934" t="str">
        <f t="shared" si="13"/>
        <v>18-18341</v>
      </c>
      <c r="R67" s="934" t="str">
        <f t="shared" si="14"/>
        <v>-</v>
      </c>
      <c r="S67" s="935" t="str">
        <f t="shared" ref="S67:S130" si="18">IF($R67="-","-",$J67-DAY($J67)+1)</f>
        <v>-</v>
      </c>
      <c r="T67" s="935" t="str">
        <f t="shared" ref="T67:T130" si="19">IF($R67="-","-",$O67-DAY($O67)+1)</f>
        <v>-</v>
      </c>
      <c r="U67" s="935" t="str">
        <f t="shared" ref="U67:U130" si="20">IF($R67="-","-",$M67-DAY($M67)+1)</f>
        <v>-</v>
      </c>
      <c r="V67" s="935" t="str">
        <f t="shared" si="15"/>
        <v>-</v>
      </c>
      <c r="W67" s="934" t="str">
        <f t="shared" si="16"/>
        <v>-</v>
      </c>
      <c r="X67" s="936" t="str">
        <f>IF(R67="-","-",VLOOKUP($S67,Forex!$B:$C,2,0))</f>
        <v>-</v>
      </c>
      <c r="Y67" s="936" t="str">
        <f>IF(R67="-","-",VLOOKUP($S67,Forex!$B:$D,3,0))</f>
        <v>-</v>
      </c>
      <c r="Z67" s="937" t="str">
        <f>IF($R67="-","-",VLOOKUP($L67,Legend!$E:$F,2,0))</f>
        <v>-</v>
      </c>
      <c r="AA67" s="937"/>
      <c r="AB67" s="1131" t="str">
        <f t="shared" ref="AB67:AB130" si="21">IF($X67="FY2021",$V67,IF($X67="FY2022",$V67,IF($X67="FY2023",$V67,$T67)))</f>
        <v>-</v>
      </c>
      <c r="AC67" s="1131" t="str">
        <f>_xlfn.IFNA(VLOOKUP($B67,'PO list'!$C:$E,3,0),$AB67)</f>
        <v>-</v>
      </c>
      <c r="AD67" s="1131" t="str">
        <f>IF($AC67="-","-",VLOOKUP($AC67,Forex!$B:$C,2,0))</f>
        <v>-</v>
      </c>
      <c r="AE67" s="1131" t="str">
        <f t="shared" si="17"/>
        <v>-</v>
      </c>
      <c r="AF67" s="1131" t="str">
        <f>IF($AE67="-","-",VLOOKUP($AE67,Forex!$B:$C,2,0))</f>
        <v>-</v>
      </c>
      <c r="AG67" s="1132" t="str">
        <f t="shared" ref="AG67:AG130" si="22">IF($R67="-","-","MY + MF")</f>
        <v>-</v>
      </c>
      <c r="AI67" s="1118"/>
    </row>
    <row r="68" spans="1:35" s="839" customFormat="1" ht="15" x14ac:dyDescent="0.25">
      <c r="A68" s="929">
        <v>67</v>
      </c>
      <c r="B68" s="927" t="s">
        <v>1509</v>
      </c>
      <c r="C68" s="927" t="s">
        <v>1331</v>
      </c>
      <c r="D68" s="927" t="s">
        <v>1332</v>
      </c>
      <c r="E68" s="927" t="s">
        <v>1333</v>
      </c>
      <c r="F68" s="927">
        <v>3</v>
      </c>
      <c r="G68" s="927">
        <v>2460</v>
      </c>
      <c r="H68" s="927" t="s">
        <v>1510</v>
      </c>
      <c r="I68" s="927" t="s">
        <v>15</v>
      </c>
      <c r="J68" s="927" t="s">
        <v>1499</v>
      </c>
      <c r="K68" s="927" t="s">
        <v>287</v>
      </c>
      <c r="L68" s="927" t="s">
        <v>15</v>
      </c>
      <c r="M68" s="927" t="s">
        <v>1500</v>
      </c>
      <c r="N68" s="927" t="s">
        <v>1511</v>
      </c>
      <c r="O68" s="927" t="s">
        <v>1438</v>
      </c>
      <c r="P68" s="1129" t="str">
        <f t="shared" si="12"/>
        <v>-</v>
      </c>
      <c r="Q68" s="934" t="str">
        <f t="shared" si="13"/>
        <v>18-18342</v>
      </c>
      <c r="R68" s="934" t="str">
        <f t="shared" si="14"/>
        <v>-</v>
      </c>
      <c r="S68" s="935" t="str">
        <f t="shared" si="18"/>
        <v>-</v>
      </c>
      <c r="T68" s="935" t="str">
        <f t="shared" si="19"/>
        <v>-</v>
      </c>
      <c r="U68" s="935" t="str">
        <f t="shared" si="20"/>
        <v>-</v>
      </c>
      <c r="V68" s="935" t="str">
        <f t="shared" si="15"/>
        <v>-</v>
      </c>
      <c r="W68" s="934" t="str">
        <f t="shared" si="16"/>
        <v>-</v>
      </c>
      <c r="X68" s="936" t="str">
        <f>IF(R68="-","-",VLOOKUP($S68,Forex!$B:$C,2,0))</f>
        <v>-</v>
      </c>
      <c r="Y68" s="936" t="str">
        <f>IF(R68="-","-",VLOOKUP($S68,Forex!$B:$D,3,0))</f>
        <v>-</v>
      </c>
      <c r="Z68" s="937" t="str">
        <f>IF($R68="-","-",VLOOKUP($L68,Legend!$E:$F,2,0))</f>
        <v>-</v>
      </c>
      <c r="AA68" s="937"/>
      <c r="AB68" s="1131" t="str">
        <f t="shared" si="21"/>
        <v>-</v>
      </c>
      <c r="AC68" s="1131" t="str">
        <f>_xlfn.IFNA(VLOOKUP($B68,'PO list'!$C:$E,3,0),$AB68)</f>
        <v>-</v>
      </c>
      <c r="AD68" s="1131" t="str">
        <f>IF($AC68="-","-",VLOOKUP($AC68,Forex!$B:$C,2,0))</f>
        <v>-</v>
      </c>
      <c r="AE68" s="1131" t="str">
        <f t="shared" si="17"/>
        <v>-</v>
      </c>
      <c r="AF68" s="1131" t="str">
        <f>IF($AE68="-","-",VLOOKUP($AE68,Forex!$B:$C,2,0))</f>
        <v>-</v>
      </c>
      <c r="AG68" s="1132" t="str">
        <f t="shared" si="22"/>
        <v>-</v>
      </c>
      <c r="AI68" s="1118"/>
    </row>
    <row r="69" spans="1:35" s="839" customFormat="1" ht="15" x14ac:dyDescent="0.25">
      <c r="A69" s="929">
        <v>68</v>
      </c>
      <c r="B69" s="927" t="s">
        <v>1512</v>
      </c>
      <c r="C69" s="927" t="s">
        <v>207</v>
      </c>
      <c r="D69" s="927" t="s">
        <v>232</v>
      </c>
      <c r="E69" s="927" t="s">
        <v>1333</v>
      </c>
      <c r="F69" s="927">
        <v>1</v>
      </c>
      <c r="G69" s="927">
        <v>520</v>
      </c>
      <c r="H69" s="927" t="s">
        <v>1513</v>
      </c>
      <c r="I69" s="927" t="s">
        <v>15</v>
      </c>
      <c r="J69" s="927" t="s">
        <v>1412</v>
      </c>
      <c r="K69" s="927" t="s">
        <v>1324</v>
      </c>
      <c r="L69" s="927" t="s">
        <v>1056</v>
      </c>
      <c r="M69" s="927" t="s">
        <v>1455</v>
      </c>
      <c r="N69" s="927" t="s">
        <v>1514</v>
      </c>
      <c r="O69" s="927" t="s">
        <v>1412</v>
      </c>
      <c r="P69" s="1129" t="str">
        <f t="shared" si="12"/>
        <v>-</v>
      </c>
      <c r="Q69" s="934" t="str">
        <f t="shared" si="13"/>
        <v>18-18346</v>
      </c>
      <c r="R69" s="934" t="str">
        <f t="shared" si="14"/>
        <v>FRONTECH</v>
      </c>
      <c r="S69" s="935">
        <f t="shared" si="18"/>
        <v>43435</v>
      </c>
      <c r="T69" s="935">
        <f t="shared" si="19"/>
        <v>43435</v>
      </c>
      <c r="U69" s="935">
        <f t="shared" si="20"/>
        <v>43435</v>
      </c>
      <c r="V69" s="935">
        <f t="shared" si="15"/>
        <v>43586</v>
      </c>
      <c r="W69" s="934" t="str">
        <f t="shared" si="16"/>
        <v>Cancelled</v>
      </c>
      <c r="X69" s="936" t="str">
        <f>IF(R69="-","-",VLOOKUP($S69,Forex!$B:$C,2,0))</f>
        <v>FY2018</v>
      </c>
      <c r="Y69" s="936" t="str">
        <f>IF(R69="-","-",VLOOKUP($S69,Forex!$B:$D,3,0))</f>
        <v>2H</v>
      </c>
      <c r="Z69" s="937" t="str">
        <f>IF($R69="-","-",VLOOKUP($L69,Legend!$E:$F,2,0))</f>
        <v>-</v>
      </c>
      <c r="AA69" s="937"/>
      <c r="AB69" s="1131">
        <f t="shared" si="21"/>
        <v>43435</v>
      </c>
      <c r="AC69" s="1131">
        <f>_xlfn.IFNA(VLOOKUP($B69,'PO list'!$C:$E,3,0),$AB69)</f>
        <v>43435</v>
      </c>
      <c r="AD69" s="1131" t="str">
        <f>IF($AC69="-","-",VLOOKUP($AC69,Forex!$B:$C,2,0))</f>
        <v>FY2018</v>
      </c>
      <c r="AE69" s="1131">
        <f t="shared" si="17"/>
        <v>43435</v>
      </c>
      <c r="AF69" s="1131" t="str">
        <f>IF($AE69="-","-",VLOOKUP($AE69,Forex!$B:$C,2,0))</f>
        <v>FY2018</v>
      </c>
      <c r="AG69" s="1132" t="str">
        <f t="shared" si="22"/>
        <v>MY + MF</v>
      </c>
      <c r="AI69" s="1118"/>
    </row>
    <row r="70" spans="1:35" s="839" customFormat="1" ht="15" x14ac:dyDescent="0.25">
      <c r="A70" s="929">
        <v>69</v>
      </c>
      <c r="B70" s="927" t="s">
        <v>1515</v>
      </c>
      <c r="C70" s="927" t="s">
        <v>205</v>
      </c>
      <c r="D70" s="927" t="s">
        <v>201</v>
      </c>
      <c r="E70" s="927" t="s">
        <v>230</v>
      </c>
      <c r="F70" s="927">
        <v>1</v>
      </c>
      <c r="G70" s="927">
        <v>5566</v>
      </c>
      <c r="H70" s="927" t="s">
        <v>1516</v>
      </c>
      <c r="I70" s="927" t="s">
        <v>15</v>
      </c>
      <c r="J70" s="927" t="s">
        <v>1517</v>
      </c>
      <c r="K70" s="927" t="s">
        <v>287</v>
      </c>
      <c r="L70" s="927" t="s">
        <v>15</v>
      </c>
      <c r="M70" s="927" t="s">
        <v>1517</v>
      </c>
      <c r="N70" s="927" t="s">
        <v>1518</v>
      </c>
      <c r="O70" s="927" t="s">
        <v>1519</v>
      </c>
      <c r="P70" s="1129" t="str">
        <f t="shared" si="12"/>
        <v>-</v>
      </c>
      <c r="Q70" s="934" t="str">
        <f t="shared" si="13"/>
        <v>18-18347</v>
      </c>
      <c r="R70" s="934" t="str">
        <f t="shared" si="14"/>
        <v>LOCAL</v>
      </c>
      <c r="S70" s="935">
        <f t="shared" si="18"/>
        <v>43405</v>
      </c>
      <c r="T70" s="935">
        <f t="shared" si="19"/>
        <v>43466</v>
      </c>
      <c r="U70" s="935">
        <f t="shared" si="20"/>
        <v>43405</v>
      </c>
      <c r="V70" s="935">
        <f t="shared" si="15"/>
        <v>43435</v>
      </c>
      <c r="W70" s="934" t="str">
        <f t="shared" si="16"/>
        <v>Approved</v>
      </c>
      <c r="X70" s="936" t="str">
        <f>IF(R70="-","-",VLOOKUP($S70,Forex!$B:$C,2,0))</f>
        <v>FY2018</v>
      </c>
      <c r="Y70" s="936" t="str">
        <f>IF(R70="-","-",VLOOKUP($S70,Forex!$B:$D,3,0))</f>
        <v>2H</v>
      </c>
      <c r="Z70" s="937" t="str">
        <f>IF($R70="-","-",VLOOKUP($L70,Legend!$E:$F,2,0))</f>
        <v>-</v>
      </c>
      <c r="AA70" s="937"/>
      <c r="AB70" s="1131">
        <f t="shared" si="21"/>
        <v>43466</v>
      </c>
      <c r="AC70" s="1131">
        <f>_xlfn.IFNA(VLOOKUP($B70,'PO list'!$C:$E,3,0),$AB70)</f>
        <v>43466</v>
      </c>
      <c r="AD70" s="1131" t="str">
        <f>IF($AC70="-","-",VLOOKUP($AC70,Forex!$B:$C,2,0))</f>
        <v>FY2018</v>
      </c>
      <c r="AE70" s="1131">
        <f t="shared" si="17"/>
        <v>43466</v>
      </c>
      <c r="AF70" s="1131" t="str">
        <f>IF($AE70="-","-",VLOOKUP($AE70,Forex!$B:$C,2,0))</f>
        <v>FY2018</v>
      </c>
      <c r="AG70" s="1132" t="str">
        <f t="shared" si="22"/>
        <v>MY + MF</v>
      </c>
      <c r="AI70" s="1118"/>
    </row>
    <row r="71" spans="1:35" s="839" customFormat="1" ht="15" x14ac:dyDescent="0.25">
      <c r="A71" s="929">
        <v>70</v>
      </c>
      <c r="B71" s="927" t="s">
        <v>1520</v>
      </c>
      <c r="C71" s="927" t="s">
        <v>227</v>
      </c>
      <c r="D71" s="927" t="s">
        <v>201</v>
      </c>
      <c r="E71" s="927" t="s">
        <v>231</v>
      </c>
      <c r="F71" s="927">
        <v>13</v>
      </c>
      <c r="G71" s="927">
        <v>5597</v>
      </c>
      <c r="H71" s="927" t="s">
        <v>1521</v>
      </c>
      <c r="I71" s="927" t="s">
        <v>15</v>
      </c>
      <c r="J71" s="927" t="s">
        <v>1522</v>
      </c>
      <c r="K71" s="927" t="s">
        <v>287</v>
      </c>
      <c r="L71" s="927" t="s">
        <v>15</v>
      </c>
      <c r="M71" s="927" t="s">
        <v>1518</v>
      </c>
      <c r="N71" s="927" t="s">
        <v>1523</v>
      </c>
      <c r="O71" s="927" t="s">
        <v>1524</v>
      </c>
      <c r="P71" s="1129" t="str">
        <f t="shared" si="12"/>
        <v>-</v>
      </c>
      <c r="Q71" s="934" t="str">
        <f t="shared" si="13"/>
        <v>18-18348</v>
      </c>
      <c r="R71" s="934" t="str">
        <f t="shared" si="14"/>
        <v>LOCAL</v>
      </c>
      <c r="S71" s="935">
        <f t="shared" si="18"/>
        <v>43435</v>
      </c>
      <c r="T71" s="935">
        <f t="shared" si="19"/>
        <v>43525</v>
      </c>
      <c r="U71" s="935">
        <f t="shared" si="20"/>
        <v>43435</v>
      </c>
      <c r="V71" s="935">
        <f t="shared" si="15"/>
        <v>43435</v>
      </c>
      <c r="W71" s="934" t="str">
        <f t="shared" si="16"/>
        <v>Approved</v>
      </c>
      <c r="X71" s="936" t="str">
        <f>IF(R71="-","-",VLOOKUP($S71,Forex!$B:$C,2,0))</f>
        <v>FY2018</v>
      </c>
      <c r="Y71" s="936" t="str">
        <f>IF(R71="-","-",VLOOKUP($S71,Forex!$B:$D,3,0))</f>
        <v>2H</v>
      </c>
      <c r="Z71" s="937" t="str">
        <f>IF($R71="-","-",VLOOKUP($L71,Legend!$E:$F,2,0))</f>
        <v>-</v>
      </c>
      <c r="AA71" s="937"/>
      <c r="AB71" s="1131">
        <f t="shared" si="21"/>
        <v>43525</v>
      </c>
      <c r="AC71" s="1131">
        <f>_xlfn.IFNA(VLOOKUP($B71,'PO list'!$C:$E,3,0),$AB71)</f>
        <v>43525</v>
      </c>
      <c r="AD71" s="1131" t="str">
        <f>IF($AC71="-","-",VLOOKUP($AC71,Forex!$B:$C,2,0))</f>
        <v>FY2018</v>
      </c>
      <c r="AE71" s="1131">
        <f t="shared" si="17"/>
        <v>43525</v>
      </c>
      <c r="AF71" s="1131" t="str">
        <f>IF($AE71="-","-",VLOOKUP($AE71,Forex!$B:$C,2,0))</f>
        <v>FY2018</v>
      </c>
      <c r="AG71" s="1132" t="str">
        <f t="shared" si="22"/>
        <v>MY + MF</v>
      </c>
      <c r="AI71" s="1118"/>
    </row>
    <row r="72" spans="1:35" s="839" customFormat="1" ht="15" x14ac:dyDescent="0.25">
      <c r="A72" s="929">
        <v>71</v>
      </c>
      <c r="B72" s="927" t="s">
        <v>1525</v>
      </c>
      <c r="C72" s="927" t="s">
        <v>207</v>
      </c>
      <c r="D72" s="927" t="s">
        <v>232</v>
      </c>
      <c r="E72" s="927" t="s">
        <v>231</v>
      </c>
      <c r="F72" s="927">
        <v>2</v>
      </c>
      <c r="G72" s="927">
        <v>4318</v>
      </c>
      <c r="H72" s="927" t="s">
        <v>1526</v>
      </c>
      <c r="I72" s="927" t="s">
        <v>15</v>
      </c>
      <c r="J72" s="927" t="s">
        <v>1527</v>
      </c>
      <c r="K72" s="927" t="s">
        <v>287</v>
      </c>
      <c r="L72" s="927" t="s">
        <v>15</v>
      </c>
      <c r="M72" s="927" t="s">
        <v>1527</v>
      </c>
      <c r="N72" s="927" t="s">
        <v>1506</v>
      </c>
      <c r="O72" s="927" t="s">
        <v>1528</v>
      </c>
      <c r="P72" s="1129" t="str">
        <f t="shared" si="12"/>
        <v>-</v>
      </c>
      <c r="Q72" s="934" t="str">
        <f t="shared" si="13"/>
        <v>18-18353</v>
      </c>
      <c r="R72" s="934" t="str">
        <f t="shared" si="14"/>
        <v>FRONTECH</v>
      </c>
      <c r="S72" s="935">
        <f t="shared" si="18"/>
        <v>43497</v>
      </c>
      <c r="T72" s="935">
        <f t="shared" si="19"/>
        <v>43497</v>
      </c>
      <c r="U72" s="935">
        <f t="shared" si="20"/>
        <v>43497</v>
      </c>
      <c r="V72" s="935">
        <f t="shared" si="15"/>
        <v>43435</v>
      </c>
      <c r="W72" s="934" t="str">
        <f t="shared" si="16"/>
        <v>Approved</v>
      </c>
      <c r="X72" s="936" t="str">
        <f>IF(R72="-","-",VLOOKUP($S72,Forex!$B:$C,2,0))</f>
        <v>FY2018</v>
      </c>
      <c r="Y72" s="936" t="str">
        <f>IF(R72="-","-",VLOOKUP($S72,Forex!$B:$D,3,0))</f>
        <v>2H</v>
      </c>
      <c r="Z72" s="937" t="str">
        <f>IF($R72="-","-",VLOOKUP($L72,Legend!$E:$F,2,0))</f>
        <v>-</v>
      </c>
      <c r="AA72" s="937"/>
      <c r="AB72" s="1131">
        <f t="shared" si="21"/>
        <v>43497</v>
      </c>
      <c r="AC72" s="1131">
        <f>_xlfn.IFNA(VLOOKUP($B72,'PO list'!$C:$E,3,0),$AB72)</f>
        <v>43497</v>
      </c>
      <c r="AD72" s="1131" t="str">
        <f>IF($AC72="-","-",VLOOKUP($AC72,Forex!$B:$C,2,0))</f>
        <v>FY2018</v>
      </c>
      <c r="AE72" s="1131">
        <f t="shared" si="17"/>
        <v>43497</v>
      </c>
      <c r="AF72" s="1131" t="str">
        <f>IF($AE72="-","-",VLOOKUP($AE72,Forex!$B:$C,2,0))</f>
        <v>FY2018</v>
      </c>
      <c r="AG72" s="1132" t="str">
        <f t="shared" si="22"/>
        <v>MY + MF</v>
      </c>
      <c r="AI72" s="1118"/>
    </row>
    <row r="73" spans="1:35" s="839" customFormat="1" ht="15" x14ac:dyDescent="0.25">
      <c r="A73" s="929">
        <v>72</v>
      </c>
      <c r="B73" s="927" t="s">
        <v>1529</v>
      </c>
      <c r="C73" s="927" t="s">
        <v>207</v>
      </c>
      <c r="D73" s="927" t="s">
        <v>232</v>
      </c>
      <c r="E73" s="927" t="s">
        <v>230</v>
      </c>
      <c r="F73" s="927">
        <v>12</v>
      </c>
      <c r="G73" s="927">
        <v>35420</v>
      </c>
      <c r="H73" s="927" t="s">
        <v>1530</v>
      </c>
      <c r="I73" s="927" t="s">
        <v>15</v>
      </c>
      <c r="J73" s="927" t="s">
        <v>1531</v>
      </c>
      <c r="K73" s="927" t="s">
        <v>287</v>
      </c>
      <c r="L73" s="927" t="s">
        <v>15</v>
      </c>
      <c r="M73" s="927" t="s">
        <v>1531</v>
      </c>
      <c r="N73" s="927" t="s">
        <v>1532</v>
      </c>
      <c r="O73" s="927" t="s">
        <v>1438</v>
      </c>
      <c r="P73" s="1129" t="str">
        <f t="shared" si="12"/>
        <v>-</v>
      </c>
      <c r="Q73" s="934" t="str">
        <f t="shared" si="13"/>
        <v>18-18359</v>
      </c>
      <c r="R73" s="934" t="str">
        <f t="shared" si="14"/>
        <v>FRONTECH</v>
      </c>
      <c r="S73" s="935">
        <f t="shared" si="18"/>
        <v>43435</v>
      </c>
      <c r="T73" s="935">
        <f t="shared" si="19"/>
        <v>43466</v>
      </c>
      <c r="U73" s="935">
        <f t="shared" si="20"/>
        <v>43435</v>
      </c>
      <c r="V73" s="935">
        <f t="shared" si="15"/>
        <v>43435</v>
      </c>
      <c r="W73" s="934" t="str">
        <f t="shared" si="16"/>
        <v>Approved</v>
      </c>
      <c r="X73" s="936" t="str">
        <f>IF(R73="-","-",VLOOKUP($S73,Forex!$B:$C,2,0))</f>
        <v>FY2018</v>
      </c>
      <c r="Y73" s="936" t="str">
        <f>IF(R73="-","-",VLOOKUP($S73,Forex!$B:$D,3,0))</f>
        <v>2H</v>
      </c>
      <c r="Z73" s="937" t="str">
        <f>IF($R73="-","-",VLOOKUP($L73,Legend!$E:$F,2,0))</f>
        <v>-</v>
      </c>
      <c r="AA73" s="937"/>
      <c r="AB73" s="1131">
        <f t="shared" si="21"/>
        <v>43466</v>
      </c>
      <c r="AC73" s="1131">
        <f>_xlfn.IFNA(VLOOKUP($B73,'PO list'!$C:$E,3,0),$AB73)</f>
        <v>43466</v>
      </c>
      <c r="AD73" s="1131" t="str">
        <f>IF($AC73="-","-",VLOOKUP($AC73,Forex!$B:$C,2,0))</f>
        <v>FY2018</v>
      </c>
      <c r="AE73" s="1131">
        <f t="shared" si="17"/>
        <v>43466</v>
      </c>
      <c r="AF73" s="1131" t="str">
        <f>IF($AE73="-","-",VLOOKUP($AE73,Forex!$B:$C,2,0))</f>
        <v>FY2018</v>
      </c>
      <c r="AG73" s="1132" t="str">
        <f t="shared" si="22"/>
        <v>MY + MF</v>
      </c>
      <c r="AI73" s="1118"/>
    </row>
    <row r="74" spans="1:35" s="839" customFormat="1" ht="15" x14ac:dyDescent="0.25">
      <c r="A74" s="929">
        <v>73</v>
      </c>
      <c r="B74" s="927" t="s">
        <v>1533</v>
      </c>
      <c r="C74" s="927" t="s">
        <v>1379</v>
      </c>
      <c r="D74" s="927" t="s">
        <v>1332</v>
      </c>
      <c r="E74" s="927" t="s">
        <v>1361</v>
      </c>
      <c r="F74" s="927">
        <v>3</v>
      </c>
      <c r="G74" s="927">
        <v>2365</v>
      </c>
      <c r="H74" s="927" t="s">
        <v>1534</v>
      </c>
      <c r="I74" s="927" t="s">
        <v>15</v>
      </c>
      <c r="J74" s="927" t="s">
        <v>1506</v>
      </c>
      <c r="K74" s="927" t="s">
        <v>288</v>
      </c>
      <c r="L74" s="927" t="s">
        <v>158</v>
      </c>
      <c r="M74" s="927" t="s">
        <v>1478</v>
      </c>
      <c r="N74" s="927" t="s">
        <v>1339</v>
      </c>
      <c r="O74" s="927" t="s">
        <v>1535</v>
      </c>
      <c r="P74" s="1129" t="str">
        <f t="shared" si="12"/>
        <v>-</v>
      </c>
      <c r="Q74" s="934" t="str">
        <f t="shared" si="13"/>
        <v>18-18360</v>
      </c>
      <c r="R74" s="934" t="str">
        <f t="shared" si="14"/>
        <v>-</v>
      </c>
      <c r="S74" s="935" t="str">
        <f t="shared" si="18"/>
        <v>-</v>
      </c>
      <c r="T74" s="935" t="str">
        <f t="shared" si="19"/>
        <v>-</v>
      </c>
      <c r="U74" s="935" t="str">
        <f t="shared" si="20"/>
        <v>-</v>
      </c>
      <c r="V74" s="935" t="str">
        <f t="shared" si="15"/>
        <v>-</v>
      </c>
      <c r="W74" s="934" t="str">
        <f t="shared" si="16"/>
        <v>-</v>
      </c>
      <c r="X74" s="936" t="str">
        <f>IF(R74="-","-",VLOOKUP($S74,Forex!$B:$C,2,0))</f>
        <v>-</v>
      </c>
      <c r="Y74" s="936" t="str">
        <f>IF(R74="-","-",VLOOKUP($S74,Forex!$B:$D,3,0))</f>
        <v>-</v>
      </c>
      <c r="Z74" s="937" t="str">
        <f>IF($R74="-","-",VLOOKUP($L74,Legend!$E:$F,2,0))</f>
        <v>-</v>
      </c>
      <c r="AA74" s="937"/>
      <c r="AB74" s="1131" t="str">
        <f t="shared" si="21"/>
        <v>-</v>
      </c>
      <c r="AC74" s="1131" t="str">
        <f>_xlfn.IFNA(VLOOKUP($B74,'PO list'!$C:$E,3,0),$AB74)</f>
        <v>-</v>
      </c>
      <c r="AD74" s="1131" t="str">
        <f>IF($AC74="-","-",VLOOKUP($AC74,Forex!$B:$C,2,0))</f>
        <v>-</v>
      </c>
      <c r="AE74" s="1131" t="str">
        <f t="shared" si="17"/>
        <v>-</v>
      </c>
      <c r="AF74" s="1131" t="str">
        <f>IF($AE74="-","-",VLOOKUP($AE74,Forex!$B:$C,2,0))</f>
        <v>-</v>
      </c>
      <c r="AG74" s="1132" t="str">
        <f t="shared" si="22"/>
        <v>-</v>
      </c>
      <c r="AI74" s="1118"/>
    </row>
    <row r="75" spans="1:35" s="839" customFormat="1" ht="15" x14ac:dyDescent="0.25">
      <c r="A75" s="929">
        <v>74</v>
      </c>
      <c r="B75" s="927" t="s">
        <v>1536</v>
      </c>
      <c r="C75" s="927" t="s">
        <v>209</v>
      </c>
      <c r="D75" s="927" t="s">
        <v>232</v>
      </c>
      <c r="E75" s="927" t="s">
        <v>231</v>
      </c>
      <c r="F75" s="927">
        <v>6</v>
      </c>
      <c r="G75" s="927">
        <v>20202</v>
      </c>
      <c r="H75" s="927" t="s">
        <v>1537</v>
      </c>
      <c r="I75" s="927" t="s">
        <v>15</v>
      </c>
      <c r="J75" s="927" t="s">
        <v>1455</v>
      </c>
      <c r="K75" s="927" t="s">
        <v>287</v>
      </c>
      <c r="L75" s="927" t="s">
        <v>15</v>
      </c>
      <c r="M75" s="927" t="s">
        <v>1455</v>
      </c>
      <c r="N75" s="927" t="s">
        <v>1538</v>
      </c>
      <c r="O75" s="927" t="s">
        <v>1524</v>
      </c>
      <c r="P75" s="1129" t="str">
        <f t="shared" si="12"/>
        <v>-</v>
      </c>
      <c r="Q75" s="934" t="str">
        <f t="shared" si="13"/>
        <v>18-18361</v>
      </c>
      <c r="R75" s="934" t="str">
        <f t="shared" si="14"/>
        <v>FRONTECH</v>
      </c>
      <c r="S75" s="935">
        <f t="shared" si="18"/>
        <v>43435</v>
      </c>
      <c r="T75" s="935">
        <f t="shared" si="19"/>
        <v>43525</v>
      </c>
      <c r="U75" s="935">
        <f t="shared" si="20"/>
        <v>43435</v>
      </c>
      <c r="V75" s="935">
        <f t="shared" si="15"/>
        <v>43435</v>
      </c>
      <c r="W75" s="934" t="str">
        <f t="shared" si="16"/>
        <v>Approved</v>
      </c>
      <c r="X75" s="936" t="str">
        <f>IF(R75="-","-",VLOOKUP($S75,Forex!$B:$C,2,0))</f>
        <v>FY2018</v>
      </c>
      <c r="Y75" s="936" t="str">
        <f>IF(R75="-","-",VLOOKUP($S75,Forex!$B:$D,3,0))</f>
        <v>2H</v>
      </c>
      <c r="Z75" s="937" t="str">
        <f>IF($R75="-","-",VLOOKUP($L75,Legend!$E:$F,2,0))</f>
        <v>-</v>
      </c>
      <c r="AA75" s="937"/>
      <c r="AB75" s="1131">
        <f t="shared" si="21"/>
        <v>43525</v>
      </c>
      <c r="AC75" s="1131">
        <f>_xlfn.IFNA(VLOOKUP($B75,'PO list'!$C:$E,3,0),$AB75)</f>
        <v>43525</v>
      </c>
      <c r="AD75" s="1131" t="str">
        <f>IF($AC75="-","-",VLOOKUP($AC75,Forex!$B:$C,2,0))</f>
        <v>FY2018</v>
      </c>
      <c r="AE75" s="1131">
        <f t="shared" si="17"/>
        <v>43525</v>
      </c>
      <c r="AF75" s="1131" t="str">
        <f>IF($AE75="-","-",VLOOKUP($AE75,Forex!$B:$C,2,0))</f>
        <v>FY2018</v>
      </c>
      <c r="AG75" s="1132" t="str">
        <f t="shared" si="22"/>
        <v>MY + MF</v>
      </c>
      <c r="AI75" s="1118"/>
    </row>
    <row r="76" spans="1:35" s="839" customFormat="1" ht="15" x14ac:dyDescent="0.25">
      <c r="A76" s="929">
        <v>75</v>
      </c>
      <c r="B76" s="927" t="s">
        <v>1539</v>
      </c>
      <c r="C76" s="927" t="s">
        <v>782</v>
      </c>
      <c r="D76" s="927" t="s">
        <v>201</v>
      </c>
      <c r="E76" s="927" t="s">
        <v>231</v>
      </c>
      <c r="F76" s="927">
        <v>1</v>
      </c>
      <c r="G76" s="927">
        <v>175</v>
      </c>
      <c r="H76" s="927" t="s">
        <v>1540</v>
      </c>
      <c r="I76" s="927" t="s">
        <v>15</v>
      </c>
      <c r="J76" s="927" t="s">
        <v>1474</v>
      </c>
      <c r="K76" s="927" t="s">
        <v>287</v>
      </c>
      <c r="L76" s="927" t="s">
        <v>15</v>
      </c>
      <c r="M76" s="927" t="s">
        <v>1474</v>
      </c>
      <c r="N76" s="927" t="s">
        <v>1541</v>
      </c>
      <c r="O76" s="927" t="s">
        <v>1438</v>
      </c>
      <c r="P76" s="1129" t="str">
        <f t="shared" si="12"/>
        <v>-</v>
      </c>
      <c r="Q76" s="934" t="str">
        <f t="shared" si="13"/>
        <v>18-18369</v>
      </c>
      <c r="R76" s="934" t="str">
        <f t="shared" si="14"/>
        <v>LOCAL</v>
      </c>
      <c r="S76" s="935">
        <f t="shared" si="18"/>
        <v>43435</v>
      </c>
      <c r="T76" s="935">
        <f t="shared" si="19"/>
        <v>43466</v>
      </c>
      <c r="U76" s="935">
        <f t="shared" si="20"/>
        <v>43435</v>
      </c>
      <c r="V76" s="935">
        <f t="shared" si="15"/>
        <v>43435</v>
      </c>
      <c r="W76" s="934" t="str">
        <f t="shared" si="16"/>
        <v>Approved</v>
      </c>
      <c r="X76" s="936" t="str">
        <f>IF(R76="-","-",VLOOKUP($S76,Forex!$B:$C,2,0))</f>
        <v>FY2018</v>
      </c>
      <c r="Y76" s="936" t="str">
        <f>IF(R76="-","-",VLOOKUP($S76,Forex!$B:$D,3,0))</f>
        <v>2H</v>
      </c>
      <c r="Z76" s="937" t="str">
        <f>IF($R76="-","-",VLOOKUP($L76,Legend!$E:$F,2,0))</f>
        <v>-</v>
      </c>
      <c r="AA76" s="937"/>
      <c r="AB76" s="1131">
        <f t="shared" si="21"/>
        <v>43466</v>
      </c>
      <c r="AC76" s="1131">
        <f>_xlfn.IFNA(VLOOKUP($B76,'PO list'!$C:$E,3,0),$AB76)</f>
        <v>43466</v>
      </c>
      <c r="AD76" s="1131" t="str">
        <f>IF($AC76="-","-",VLOOKUP($AC76,Forex!$B:$C,2,0))</f>
        <v>FY2018</v>
      </c>
      <c r="AE76" s="1131">
        <f t="shared" si="17"/>
        <v>43466</v>
      </c>
      <c r="AF76" s="1131" t="str">
        <f>IF($AE76="-","-",VLOOKUP($AE76,Forex!$B:$C,2,0))</f>
        <v>FY2018</v>
      </c>
      <c r="AG76" s="1132" t="str">
        <f t="shared" si="22"/>
        <v>MY + MF</v>
      </c>
      <c r="AI76" s="1118"/>
    </row>
    <row r="77" spans="1:35" s="839" customFormat="1" ht="15" x14ac:dyDescent="0.25">
      <c r="A77" s="929">
        <v>76</v>
      </c>
      <c r="B77" s="927" t="s">
        <v>1542</v>
      </c>
      <c r="C77" s="927" t="s">
        <v>782</v>
      </c>
      <c r="D77" s="927" t="s">
        <v>201</v>
      </c>
      <c r="E77" s="927" t="s">
        <v>231</v>
      </c>
      <c r="F77" s="927">
        <v>1</v>
      </c>
      <c r="G77" s="927">
        <v>660</v>
      </c>
      <c r="H77" s="927" t="s">
        <v>1543</v>
      </c>
      <c r="I77" s="927" t="s">
        <v>15</v>
      </c>
      <c r="J77" s="927" t="s">
        <v>1474</v>
      </c>
      <c r="K77" s="927" t="s">
        <v>288</v>
      </c>
      <c r="L77" s="927" t="s">
        <v>158</v>
      </c>
      <c r="M77" s="927" t="s">
        <v>1474</v>
      </c>
      <c r="N77" s="927" t="s">
        <v>1544</v>
      </c>
      <c r="O77" s="927" t="s">
        <v>1463</v>
      </c>
      <c r="P77" s="1129" t="str">
        <f t="shared" si="12"/>
        <v>-</v>
      </c>
      <c r="Q77" s="934" t="str">
        <f t="shared" si="13"/>
        <v>18-18372</v>
      </c>
      <c r="R77" s="934" t="str">
        <f t="shared" si="14"/>
        <v>LOCAL</v>
      </c>
      <c r="S77" s="935">
        <f t="shared" si="18"/>
        <v>43435</v>
      </c>
      <c r="T77" s="935">
        <f t="shared" si="19"/>
        <v>43435</v>
      </c>
      <c r="U77" s="935">
        <f t="shared" si="20"/>
        <v>43435</v>
      </c>
      <c r="V77" s="935">
        <f t="shared" si="15"/>
        <v>43556</v>
      </c>
      <c r="W77" s="934" t="str">
        <f t="shared" si="16"/>
        <v>Disapproved</v>
      </c>
      <c r="X77" s="936" t="str">
        <f>IF(R77="-","-",VLOOKUP($S77,Forex!$B:$C,2,0))</f>
        <v>FY2018</v>
      </c>
      <c r="Y77" s="936" t="str">
        <f>IF(R77="-","-",VLOOKUP($S77,Forex!$B:$D,3,0))</f>
        <v>2H</v>
      </c>
      <c r="Z77" s="937" t="str">
        <f>IF($R77="-","-",VLOOKUP($L77,Legend!$E:$F,2,0))</f>
        <v>ROD1</v>
      </c>
      <c r="AA77" s="937"/>
      <c r="AB77" s="1131">
        <f t="shared" si="21"/>
        <v>43435</v>
      </c>
      <c r="AC77" s="1131">
        <f>_xlfn.IFNA(VLOOKUP($B77,'PO list'!$C:$E,3,0),$AB77)</f>
        <v>43435</v>
      </c>
      <c r="AD77" s="1131" t="str">
        <f>IF($AC77="-","-",VLOOKUP($AC77,Forex!$B:$C,2,0))</f>
        <v>FY2018</v>
      </c>
      <c r="AE77" s="1131">
        <f t="shared" si="17"/>
        <v>43435</v>
      </c>
      <c r="AF77" s="1131" t="str">
        <f>IF($AE77="-","-",VLOOKUP($AE77,Forex!$B:$C,2,0))</f>
        <v>FY2018</v>
      </c>
      <c r="AG77" s="1132" t="str">
        <f t="shared" si="22"/>
        <v>MY + MF</v>
      </c>
      <c r="AI77" s="1118"/>
    </row>
    <row r="78" spans="1:35" s="839" customFormat="1" ht="15" x14ac:dyDescent="0.25">
      <c r="A78" s="929">
        <v>77</v>
      </c>
      <c r="B78" s="927" t="s">
        <v>1545</v>
      </c>
      <c r="C78" s="927" t="s">
        <v>227</v>
      </c>
      <c r="D78" s="927" t="s">
        <v>201</v>
      </c>
      <c r="E78" s="927" t="s">
        <v>1546</v>
      </c>
      <c r="F78" s="927">
        <v>8</v>
      </c>
      <c r="G78" s="927">
        <v>3797</v>
      </c>
      <c r="H78" s="927" t="s">
        <v>1547</v>
      </c>
      <c r="I78" s="927" t="s">
        <v>15</v>
      </c>
      <c r="J78" s="927" t="s">
        <v>1548</v>
      </c>
      <c r="K78" s="927" t="s">
        <v>287</v>
      </c>
      <c r="L78" s="927" t="s">
        <v>15</v>
      </c>
      <c r="M78" s="927" t="s">
        <v>1548</v>
      </c>
      <c r="N78" s="927" t="s">
        <v>1460</v>
      </c>
      <c r="O78" s="927" t="s">
        <v>1535</v>
      </c>
      <c r="P78" s="1129" t="str">
        <f t="shared" si="12"/>
        <v>-</v>
      </c>
      <c r="Q78" s="934" t="str">
        <f t="shared" si="13"/>
        <v>18-18373</v>
      </c>
      <c r="R78" s="934" t="str">
        <f t="shared" si="14"/>
        <v>LOCAL</v>
      </c>
      <c r="S78" s="935">
        <f t="shared" si="18"/>
        <v>43435</v>
      </c>
      <c r="T78" s="935">
        <f t="shared" si="19"/>
        <v>43497</v>
      </c>
      <c r="U78" s="935">
        <f t="shared" si="20"/>
        <v>43435</v>
      </c>
      <c r="V78" s="935">
        <f t="shared" si="15"/>
        <v>43435</v>
      </c>
      <c r="W78" s="934" t="str">
        <f t="shared" si="16"/>
        <v>Approved</v>
      </c>
      <c r="X78" s="936" t="str">
        <f>IF(R78="-","-",VLOOKUP($S78,Forex!$B:$C,2,0))</f>
        <v>FY2018</v>
      </c>
      <c r="Y78" s="936" t="str">
        <f>IF(R78="-","-",VLOOKUP($S78,Forex!$B:$D,3,0))</f>
        <v>2H</v>
      </c>
      <c r="Z78" s="937" t="str">
        <f>IF($R78="-","-",VLOOKUP($L78,Legend!$E:$F,2,0))</f>
        <v>-</v>
      </c>
      <c r="AA78" s="937"/>
      <c r="AB78" s="1131">
        <f t="shared" si="21"/>
        <v>43497</v>
      </c>
      <c r="AC78" s="1131">
        <f>_xlfn.IFNA(VLOOKUP($B78,'PO list'!$C:$E,3,0),$AB78)</f>
        <v>43497</v>
      </c>
      <c r="AD78" s="1131" t="str">
        <f>IF($AC78="-","-",VLOOKUP($AC78,Forex!$B:$C,2,0))</f>
        <v>FY2018</v>
      </c>
      <c r="AE78" s="1131">
        <f t="shared" si="17"/>
        <v>43497</v>
      </c>
      <c r="AF78" s="1131" t="str">
        <f>IF($AE78="-","-",VLOOKUP($AE78,Forex!$B:$C,2,0))</f>
        <v>FY2018</v>
      </c>
      <c r="AG78" s="1132" t="str">
        <f t="shared" si="22"/>
        <v>MY + MF</v>
      </c>
      <c r="AI78" s="1118"/>
    </row>
    <row r="79" spans="1:35" s="839" customFormat="1" ht="15" x14ac:dyDescent="0.25">
      <c r="A79" s="929">
        <v>78</v>
      </c>
      <c r="B79" s="927" t="s">
        <v>1549</v>
      </c>
      <c r="C79" s="927" t="s">
        <v>1350</v>
      </c>
      <c r="D79" s="927" t="s">
        <v>1332</v>
      </c>
      <c r="E79" s="927" t="s">
        <v>231</v>
      </c>
      <c r="F79" s="927">
        <v>1</v>
      </c>
      <c r="G79" s="927">
        <v>137</v>
      </c>
      <c r="H79" s="927" t="s">
        <v>1550</v>
      </c>
      <c r="I79" s="927" t="s">
        <v>15</v>
      </c>
      <c r="J79" s="927" t="s">
        <v>1531</v>
      </c>
      <c r="K79" s="927" t="s">
        <v>287</v>
      </c>
      <c r="L79" s="927" t="s">
        <v>15</v>
      </c>
      <c r="M79" s="927" t="s">
        <v>1532</v>
      </c>
      <c r="N79" s="927" t="s">
        <v>1455</v>
      </c>
      <c r="O79" s="927" t="s">
        <v>1438</v>
      </c>
      <c r="P79" s="1129" t="str">
        <f t="shared" si="12"/>
        <v>-</v>
      </c>
      <c r="Q79" s="934" t="str">
        <f t="shared" si="13"/>
        <v>18-18374</v>
      </c>
      <c r="R79" s="934" t="str">
        <f t="shared" si="14"/>
        <v>-</v>
      </c>
      <c r="S79" s="935" t="str">
        <f t="shared" si="18"/>
        <v>-</v>
      </c>
      <c r="T79" s="935" t="str">
        <f t="shared" si="19"/>
        <v>-</v>
      </c>
      <c r="U79" s="935" t="str">
        <f t="shared" si="20"/>
        <v>-</v>
      </c>
      <c r="V79" s="935" t="str">
        <f t="shared" si="15"/>
        <v>-</v>
      </c>
      <c r="W79" s="934" t="str">
        <f t="shared" si="16"/>
        <v>-</v>
      </c>
      <c r="X79" s="936" t="str">
        <f>IF(R79="-","-",VLOOKUP($S79,Forex!$B:$C,2,0))</f>
        <v>-</v>
      </c>
      <c r="Y79" s="936" t="str">
        <f>IF(R79="-","-",VLOOKUP($S79,Forex!$B:$D,3,0))</f>
        <v>-</v>
      </c>
      <c r="Z79" s="937" t="str">
        <f>IF($R79="-","-",VLOOKUP($L79,Legend!$E:$F,2,0))</f>
        <v>-</v>
      </c>
      <c r="AA79" s="937"/>
      <c r="AB79" s="1131" t="str">
        <f t="shared" si="21"/>
        <v>-</v>
      </c>
      <c r="AC79" s="1131" t="str">
        <f>_xlfn.IFNA(VLOOKUP($B79,'PO list'!$C:$E,3,0),$AB79)</f>
        <v>-</v>
      </c>
      <c r="AD79" s="1131" t="str">
        <f>IF($AC79="-","-",VLOOKUP($AC79,Forex!$B:$C,2,0))</f>
        <v>-</v>
      </c>
      <c r="AE79" s="1131" t="str">
        <f t="shared" si="17"/>
        <v>-</v>
      </c>
      <c r="AF79" s="1131" t="str">
        <f>IF($AE79="-","-",VLOOKUP($AE79,Forex!$B:$C,2,0))</f>
        <v>-</v>
      </c>
      <c r="AG79" s="1132" t="str">
        <f t="shared" si="22"/>
        <v>-</v>
      </c>
      <c r="AI79" s="1118"/>
    </row>
    <row r="80" spans="1:35" s="839" customFormat="1" ht="15" x14ac:dyDescent="0.25">
      <c r="A80" s="929">
        <v>79</v>
      </c>
      <c r="B80" s="927" t="s">
        <v>1551</v>
      </c>
      <c r="C80" s="927" t="s">
        <v>244</v>
      </c>
      <c r="D80" s="927" t="s">
        <v>201</v>
      </c>
      <c r="E80" s="927" t="s">
        <v>231</v>
      </c>
      <c r="F80" s="927">
        <v>2</v>
      </c>
      <c r="G80" s="927">
        <v>220</v>
      </c>
      <c r="H80" s="927" t="s">
        <v>1552</v>
      </c>
      <c r="I80" s="927" t="s">
        <v>15</v>
      </c>
      <c r="J80" s="927" t="s">
        <v>1455</v>
      </c>
      <c r="K80" s="927" t="s">
        <v>287</v>
      </c>
      <c r="L80" s="927" t="s">
        <v>15</v>
      </c>
      <c r="M80" s="927" t="s">
        <v>1455</v>
      </c>
      <c r="N80" s="927" t="s">
        <v>1342</v>
      </c>
      <c r="O80" s="927" t="s">
        <v>1455</v>
      </c>
      <c r="P80" s="1129" t="str">
        <f t="shared" si="12"/>
        <v>-</v>
      </c>
      <c r="Q80" s="934" t="str">
        <f t="shared" si="13"/>
        <v>18-18375</v>
      </c>
      <c r="R80" s="934" t="str">
        <f t="shared" si="14"/>
        <v>LOCAL</v>
      </c>
      <c r="S80" s="935">
        <f t="shared" si="18"/>
        <v>43435</v>
      </c>
      <c r="T80" s="935">
        <f t="shared" si="19"/>
        <v>43435</v>
      </c>
      <c r="U80" s="935">
        <f t="shared" si="20"/>
        <v>43435</v>
      </c>
      <c r="V80" s="935">
        <f t="shared" si="15"/>
        <v>43466</v>
      </c>
      <c r="W80" s="934" t="str">
        <f t="shared" si="16"/>
        <v>Approved</v>
      </c>
      <c r="X80" s="936" t="str">
        <f>IF(R80="-","-",VLOOKUP($S80,Forex!$B:$C,2,0))</f>
        <v>FY2018</v>
      </c>
      <c r="Y80" s="936" t="str">
        <f>IF(R80="-","-",VLOOKUP($S80,Forex!$B:$D,3,0))</f>
        <v>2H</v>
      </c>
      <c r="Z80" s="937" t="str">
        <f>IF($R80="-","-",VLOOKUP($L80,Legend!$E:$F,2,0))</f>
        <v>-</v>
      </c>
      <c r="AA80" s="937"/>
      <c r="AB80" s="1131">
        <f t="shared" si="21"/>
        <v>43435</v>
      </c>
      <c r="AC80" s="1131">
        <f>_xlfn.IFNA(VLOOKUP($B80,'PO list'!$C:$E,3,0),$AB80)</f>
        <v>43435</v>
      </c>
      <c r="AD80" s="1131" t="str">
        <f>IF($AC80="-","-",VLOOKUP($AC80,Forex!$B:$C,2,0))</f>
        <v>FY2018</v>
      </c>
      <c r="AE80" s="1131">
        <f t="shared" si="17"/>
        <v>43435</v>
      </c>
      <c r="AF80" s="1131" t="str">
        <f>IF($AE80="-","-",VLOOKUP($AE80,Forex!$B:$C,2,0))</f>
        <v>FY2018</v>
      </c>
      <c r="AG80" s="1132" t="str">
        <f t="shared" si="22"/>
        <v>MY + MF</v>
      </c>
      <c r="AI80" s="1118"/>
    </row>
    <row r="81" spans="1:35" s="839" customFormat="1" ht="15" x14ac:dyDescent="0.25">
      <c r="A81" s="929">
        <v>80</v>
      </c>
      <c r="B81" s="927" t="s">
        <v>1553</v>
      </c>
      <c r="C81" s="927" t="s">
        <v>205</v>
      </c>
      <c r="D81" s="927" t="s">
        <v>201</v>
      </c>
      <c r="E81" s="927" t="s">
        <v>230</v>
      </c>
      <c r="F81" s="927">
        <v>1</v>
      </c>
      <c r="G81" s="927">
        <v>5884</v>
      </c>
      <c r="H81" s="927" t="s">
        <v>1554</v>
      </c>
      <c r="I81" s="927" t="s">
        <v>15</v>
      </c>
      <c r="J81" s="927" t="s">
        <v>1523</v>
      </c>
      <c r="K81" s="927" t="s">
        <v>1324</v>
      </c>
      <c r="L81" s="927" t="s">
        <v>1056</v>
      </c>
      <c r="M81" s="927" t="s">
        <v>1523</v>
      </c>
      <c r="N81" s="927" t="s">
        <v>1555</v>
      </c>
      <c r="O81" s="927" t="s">
        <v>1556</v>
      </c>
      <c r="P81" s="1129" t="str">
        <f t="shared" si="12"/>
        <v>-</v>
      </c>
      <c r="Q81" s="934" t="str">
        <f t="shared" si="13"/>
        <v>18-18376</v>
      </c>
      <c r="R81" s="934" t="str">
        <f t="shared" si="14"/>
        <v>LOCAL</v>
      </c>
      <c r="S81" s="935">
        <f t="shared" si="18"/>
        <v>43435</v>
      </c>
      <c r="T81" s="935">
        <f t="shared" si="19"/>
        <v>43466</v>
      </c>
      <c r="U81" s="935">
        <f t="shared" si="20"/>
        <v>43435</v>
      </c>
      <c r="V81" s="935">
        <f t="shared" si="15"/>
        <v>43525</v>
      </c>
      <c r="W81" s="934" t="str">
        <f t="shared" si="16"/>
        <v>Cancelled</v>
      </c>
      <c r="X81" s="936" t="str">
        <f>IF(R81="-","-",VLOOKUP($S81,Forex!$B:$C,2,0))</f>
        <v>FY2018</v>
      </c>
      <c r="Y81" s="936" t="str">
        <f>IF(R81="-","-",VLOOKUP($S81,Forex!$B:$D,3,0))</f>
        <v>2H</v>
      </c>
      <c r="Z81" s="937" t="str">
        <f>IF($R81="-","-",VLOOKUP($L81,Legend!$E:$F,2,0))</f>
        <v>-</v>
      </c>
      <c r="AA81" s="937"/>
      <c r="AB81" s="1131">
        <f t="shared" si="21"/>
        <v>43466</v>
      </c>
      <c r="AC81" s="1131">
        <f>_xlfn.IFNA(VLOOKUP($B81,'PO list'!$C:$E,3,0),$AB81)</f>
        <v>43466</v>
      </c>
      <c r="AD81" s="1131" t="str">
        <f>IF($AC81="-","-",VLOOKUP($AC81,Forex!$B:$C,2,0))</f>
        <v>FY2018</v>
      </c>
      <c r="AE81" s="1131">
        <f t="shared" si="17"/>
        <v>43466</v>
      </c>
      <c r="AF81" s="1131" t="str">
        <f>IF($AE81="-","-",VLOOKUP($AE81,Forex!$B:$C,2,0))</f>
        <v>FY2018</v>
      </c>
      <c r="AG81" s="1132" t="str">
        <f t="shared" si="22"/>
        <v>MY + MF</v>
      </c>
      <c r="AI81" s="1118"/>
    </row>
    <row r="82" spans="1:35" s="839" customFormat="1" ht="15" x14ac:dyDescent="0.25">
      <c r="A82" s="929">
        <v>81</v>
      </c>
      <c r="B82" s="927" t="s">
        <v>1557</v>
      </c>
      <c r="C82" s="927" t="s">
        <v>205</v>
      </c>
      <c r="D82" s="927" t="s">
        <v>201</v>
      </c>
      <c r="E82" s="927" t="s">
        <v>230</v>
      </c>
      <c r="F82" s="927">
        <v>1</v>
      </c>
      <c r="G82" s="927">
        <v>5791</v>
      </c>
      <c r="H82" s="927" t="s">
        <v>1558</v>
      </c>
      <c r="I82" s="927" t="s">
        <v>15</v>
      </c>
      <c r="J82" s="927" t="s">
        <v>1523</v>
      </c>
      <c r="K82" s="927" t="s">
        <v>1324</v>
      </c>
      <c r="L82" s="927" t="s">
        <v>1056</v>
      </c>
      <c r="M82" s="927" t="s">
        <v>1523</v>
      </c>
      <c r="N82" s="927" t="s">
        <v>1555</v>
      </c>
      <c r="O82" s="927" t="s">
        <v>1556</v>
      </c>
      <c r="P82" s="1129" t="str">
        <f t="shared" si="12"/>
        <v>-</v>
      </c>
      <c r="Q82" s="934" t="str">
        <f t="shared" si="13"/>
        <v>18-18377</v>
      </c>
      <c r="R82" s="934" t="str">
        <f t="shared" si="14"/>
        <v>LOCAL</v>
      </c>
      <c r="S82" s="935">
        <f t="shared" si="18"/>
        <v>43435</v>
      </c>
      <c r="T82" s="935">
        <f t="shared" si="19"/>
        <v>43466</v>
      </c>
      <c r="U82" s="935">
        <f t="shared" si="20"/>
        <v>43435</v>
      </c>
      <c r="V82" s="935">
        <f t="shared" si="15"/>
        <v>43525</v>
      </c>
      <c r="W82" s="934" t="str">
        <f t="shared" si="16"/>
        <v>Cancelled</v>
      </c>
      <c r="X82" s="936" t="str">
        <f>IF(R82="-","-",VLOOKUP($S82,Forex!$B:$C,2,0))</f>
        <v>FY2018</v>
      </c>
      <c r="Y82" s="936" t="str">
        <f>IF(R82="-","-",VLOOKUP($S82,Forex!$B:$D,3,0))</f>
        <v>2H</v>
      </c>
      <c r="Z82" s="937" t="str">
        <f>IF($R82="-","-",VLOOKUP($L82,Legend!$E:$F,2,0))</f>
        <v>-</v>
      </c>
      <c r="AA82" s="937"/>
      <c r="AB82" s="1131">
        <f t="shared" si="21"/>
        <v>43466</v>
      </c>
      <c r="AC82" s="1131">
        <f>_xlfn.IFNA(VLOOKUP($B82,'PO list'!$C:$E,3,0),$AB82)</f>
        <v>43466</v>
      </c>
      <c r="AD82" s="1131" t="str">
        <f>IF($AC82="-","-",VLOOKUP($AC82,Forex!$B:$C,2,0))</f>
        <v>FY2018</v>
      </c>
      <c r="AE82" s="1131">
        <f t="shared" si="17"/>
        <v>43466</v>
      </c>
      <c r="AF82" s="1131" t="str">
        <f>IF($AE82="-","-",VLOOKUP($AE82,Forex!$B:$C,2,0))</f>
        <v>FY2018</v>
      </c>
      <c r="AG82" s="1132" t="str">
        <f t="shared" si="22"/>
        <v>MY + MF</v>
      </c>
      <c r="AI82" s="1118"/>
    </row>
    <row r="83" spans="1:35" s="839" customFormat="1" ht="15" x14ac:dyDescent="0.25">
      <c r="A83" s="929">
        <v>82</v>
      </c>
      <c r="B83" s="927" t="s">
        <v>1559</v>
      </c>
      <c r="C83" s="927" t="s">
        <v>207</v>
      </c>
      <c r="D83" s="927" t="s">
        <v>232</v>
      </c>
      <c r="E83" s="927" t="s">
        <v>1333</v>
      </c>
      <c r="F83" s="927">
        <v>1</v>
      </c>
      <c r="G83" s="927">
        <v>950</v>
      </c>
      <c r="H83" s="927" t="s">
        <v>1560</v>
      </c>
      <c r="I83" s="927" t="s">
        <v>15</v>
      </c>
      <c r="J83" s="927" t="s">
        <v>1532</v>
      </c>
      <c r="K83" s="927" t="s">
        <v>287</v>
      </c>
      <c r="L83" s="927" t="s">
        <v>15</v>
      </c>
      <c r="M83" s="927" t="s">
        <v>1532</v>
      </c>
      <c r="N83" s="927" t="s">
        <v>1561</v>
      </c>
      <c r="O83" s="927" t="s">
        <v>1438</v>
      </c>
      <c r="P83" s="1129" t="str">
        <f t="shared" si="12"/>
        <v>-</v>
      </c>
      <c r="Q83" s="934" t="str">
        <f t="shared" si="13"/>
        <v>18-18379</v>
      </c>
      <c r="R83" s="934" t="str">
        <f t="shared" si="14"/>
        <v>FRONTECH</v>
      </c>
      <c r="S83" s="935">
        <f t="shared" si="18"/>
        <v>43435</v>
      </c>
      <c r="T83" s="935">
        <f t="shared" si="19"/>
        <v>43466</v>
      </c>
      <c r="U83" s="935">
        <f t="shared" si="20"/>
        <v>43435</v>
      </c>
      <c r="V83" s="935">
        <f t="shared" si="15"/>
        <v>43435</v>
      </c>
      <c r="W83" s="934" t="str">
        <f t="shared" si="16"/>
        <v>Approved</v>
      </c>
      <c r="X83" s="936" t="str">
        <f>IF(R83="-","-",VLOOKUP($S83,Forex!$B:$C,2,0))</f>
        <v>FY2018</v>
      </c>
      <c r="Y83" s="936" t="str">
        <f>IF(R83="-","-",VLOOKUP($S83,Forex!$B:$D,3,0))</f>
        <v>2H</v>
      </c>
      <c r="Z83" s="937" t="str">
        <f>IF($R83="-","-",VLOOKUP($L83,Legend!$E:$F,2,0))</f>
        <v>-</v>
      </c>
      <c r="AA83" s="937"/>
      <c r="AB83" s="1131">
        <f t="shared" si="21"/>
        <v>43466</v>
      </c>
      <c r="AC83" s="1131">
        <f>_xlfn.IFNA(VLOOKUP($B83,'PO list'!$C:$E,3,0),$AB83)</f>
        <v>43466</v>
      </c>
      <c r="AD83" s="1131" t="str">
        <f>IF($AC83="-","-",VLOOKUP($AC83,Forex!$B:$C,2,0))</f>
        <v>FY2018</v>
      </c>
      <c r="AE83" s="1131">
        <f t="shared" si="17"/>
        <v>43466</v>
      </c>
      <c r="AF83" s="1131" t="str">
        <f>IF($AE83="-","-",VLOOKUP($AE83,Forex!$B:$C,2,0))</f>
        <v>FY2018</v>
      </c>
      <c r="AG83" s="1132" t="str">
        <f t="shared" si="22"/>
        <v>MY + MF</v>
      </c>
      <c r="AI83" s="1118"/>
    </row>
    <row r="84" spans="1:35" s="839" customFormat="1" ht="15" x14ac:dyDescent="0.25">
      <c r="A84" s="929">
        <v>83</v>
      </c>
      <c r="B84" s="927" t="s">
        <v>1562</v>
      </c>
      <c r="C84" s="927" t="s">
        <v>207</v>
      </c>
      <c r="D84" s="927" t="s">
        <v>232</v>
      </c>
      <c r="E84" s="927" t="s">
        <v>230</v>
      </c>
      <c r="F84" s="927">
        <v>4</v>
      </c>
      <c r="G84" s="927">
        <v>10420</v>
      </c>
      <c r="H84" s="927" t="s">
        <v>1563</v>
      </c>
      <c r="I84" s="927" t="s">
        <v>15</v>
      </c>
      <c r="J84" s="927" t="s">
        <v>1548</v>
      </c>
      <c r="K84" s="927" t="s">
        <v>1324</v>
      </c>
      <c r="L84" s="927" t="s">
        <v>1056</v>
      </c>
      <c r="M84" s="927" t="s">
        <v>1548</v>
      </c>
      <c r="N84" s="927" t="s">
        <v>1564</v>
      </c>
      <c r="O84" s="927" t="s">
        <v>1438</v>
      </c>
      <c r="P84" s="1129" t="str">
        <f t="shared" ref="P84:P147" si="23">RIGHT(I84,3)</f>
        <v>-</v>
      </c>
      <c r="Q84" s="934" t="str">
        <f t="shared" ref="Q84:Q147" si="24">IF(B84=B83,"-",B84)</f>
        <v>18-18380</v>
      </c>
      <c r="R84" s="934" t="str">
        <f t="shared" ref="R84:R147" si="25">IF(Q84="-","-",IF(D84="INTERNAL","-",D84))</f>
        <v>FRONTECH</v>
      </c>
      <c r="S84" s="935">
        <f t="shared" si="18"/>
        <v>43435</v>
      </c>
      <c r="T84" s="935">
        <f t="shared" si="19"/>
        <v>43466</v>
      </c>
      <c r="U84" s="935">
        <f t="shared" si="20"/>
        <v>43435</v>
      </c>
      <c r="V84" s="935">
        <f t="shared" ref="V84:V147" si="26">IF($R84="-","-",IF(N84="-","-",$N84-DAY($N84)+1))</f>
        <v>43617</v>
      </c>
      <c r="W84" s="934" t="str">
        <f t="shared" ref="W84:W147" si="27">IF(R84="-","-",IF(P84="Ref","-",$K84))</f>
        <v>Cancelled</v>
      </c>
      <c r="X84" s="936" t="str">
        <f>IF(R84="-","-",VLOOKUP($S84,Forex!$B:$C,2,0))</f>
        <v>FY2018</v>
      </c>
      <c r="Y84" s="936" t="str">
        <f>IF(R84="-","-",VLOOKUP($S84,Forex!$B:$D,3,0))</f>
        <v>2H</v>
      </c>
      <c r="Z84" s="937" t="str">
        <f>IF($R84="-","-",VLOOKUP($L84,Legend!$E:$F,2,0))</f>
        <v>-</v>
      </c>
      <c r="AA84" s="937"/>
      <c r="AB84" s="1131">
        <f t="shared" si="21"/>
        <v>43466</v>
      </c>
      <c r="AC84" s="1131">
        <f>_xlfn.IFNA(VLOOKUP($B84,'PO list'!$C:$E,3,0),$AB84)</f>
        <v>43466</v>
      </c>
      <c r="AD84" s="1131" t="str">
        <f>IF($AC84="-","-",VLOOKUP($AC84,Forex!$B:$C,2,0))</f>
        <v>FY2018</v>
      </c>
      <c r="AE84" s="1131">
        <f t="shared" ref="AE84:AE147" si="28">IF($Q84="-","-",IF(W84="-","-",IF($O84="-","-",$O84-DAY($O84)+1)))</f>
        <v>43466</v>
      </c>
      <c r="AF84" s="1131" t="str">
        <f>IF($AE84="-","-",VLOOKUP($AE84,Forex!$B:$C,2,0))</f>
        <v>FY2018</v>
      </c>
      <c r="AG84" s="1132" t="str">
        <f t="shared" si="22"/>
        <v>MY + MF</v>
      </c>
      <c r="AI84" s="1118"/>
    </row>
    <row r="85" spans="1:35" s="839" customFormat="1" ht="15" x14ac:dyDescent="0.25">
      <c r="A85" s="929">
        <v>84</v>
      </c>
      <c r="B85" s="927" t="s">
        <v>1565</v>
      </c>
      <c r="C85" s="927" t="s">
        <v>207</v>
      </c>
      <c r="D85" s="927" t="s">
        <v>232</v>
      </c>
      <c r="E85" s="927" t="s">
        <v>230</v>
      </c>
      <c r="F85" s="927">
        <v>3</v>
      </c>
      <c r="G85" s="927">
        <v>3620</v>
      </c>
      <c r="H85" s="927" t="s">
        <v>1566</v>
      </c>
      <c r="I85" s="927" t="s">
        <v>15</v>
      </c>
      <c r="J85" s="927" t="s">
        <v>1567</v>
      </c>
      <c r="K85" s="927" t="s">
        <v>287</v>
      </c>
      <c r="L85" s="927" t="s">
        <v>15</v>
      </c>
      <c r="M85" s="927" t="s">
        <v>1567</v>
      </c>
      <c r="N85" s="927" t="s">
        <v>1342</v>
      </c>
      <c r="O85" s="927" t="s">
        <v>1438</v>
      </c>
      <c r="P85" s="1129" t="str">
        <f t="shared" si="23"/>
        <v>-</v>
      </c>
      <c r="Q85" s="934" t="str">
        <f t="shared" si="24"/>
        <v>18-18381</v>
      </c>
      <c r="R85" s="934" t="str">
        <f t="shared" si="25"/>
        <v>FRONTECH</v>
      </c>
      <c r="S85" s="935">
        <f t="shared" si="18"/>
        <v>43435</v>
      </c>
      <c r="T85" s="935">
        <f t="shared" si="19"/>
        <v>43466</v>
      </c>
      <c r="U85" s="935">
        <f t="shared" si="20"/>
        <v>43435</v>
      </c>
      <c r="V85" s="935">
        <f t="shared" si="26"/>
        <v>43466</v>
      </c>
      <c r="W85" s="934" t="str">
        <f t="shared" si="27"/>
        <v>Approved</v>
      </c>
      <c r="X85" s="936" t="str">
        <f>IF(R85="-","-",VLOOKUP($S85,Forex!$B:$C,2,0))</f>
        <v>FY2018</v>
      </c>
      <c r="Y85" s="936" t="str">
        <f>IF(R85="-","-",VLOOKUP($S85,Forex!$B:$D,3,0))</f>
        <v>2H</v>
      </c>
      <c r="Z85" s="937" t="str">
        <f>IF($R85="-","-",VLOOKUP($L85,Legend!$E:$F,2,0))</f>
        <v>-</v>
      </c>
      <c r="AA85" s="937"/>
      <c r="AB85" s="1131">
        <f t="shared" si="21"/>
        <v>43466</v>
      </c>
      <c r="AC85" s="1131">
        <f>_xlfn.IFNA(VLOOKUP($B85,'PO list'!$C:$E,3,0),$AB85)</f>
        <v>43466</v>
      </c>
      <c r="AD85" s="1131" t="str">
        <f>IF($AC85="-","-",VLOOKUP($AC85,Forex!$B:$C,2,0))</f>
        <v>FY2018</v>
      </c>
      <c r="AE85" s="1131">
        <f t="shared" si="28"/>
        <v>43466</v>
      </c>
      <c r="AF85" s="1131" t="str">
        <f>IF($AE85="-","-",VLOOKUP($AE85,Forex!$B:$C,2,0))</f>
        <v>FY2018</v>
      </c>
      <c r="AG85" s="1132" t="str">
        <f t="shared" si="22"/>
        <v>MY + MF</v>
      </c>
      <c r="AI85" s="1118"/>
    </row>
    <row r="86" spans="1:35" s="839" customFormat="1" ht="15" x14ac:dyDescent="0.25">
      <c r="A86" s="929">
        <v>85</v>
      </c>
      <c r="B86" s="927" t="s">
        <v>1568</v>
      </c>
      <c r="C86" s="927" t="s">
        <v>782</v>
      </c>
      <c r="D86" s="927" t="s">
        <v>201</v>
      </c>
      <c r="E86" s="927" t="s">
        <v>231</v>
      </c>
      <c r="F86" s="927">
        <v>3</v>
      </c>
      <c r="G86" s="927">
        <v>2730</v>
      </c>
      <c r="H86" s="927" t="s">
        <v>1569</v>
      </c>
      <c r="I86" s="927" t="s">
        <v>15</v>
      </c>
      <c r="J86" s="927" t="s">
        <v>1455</v>
      </c>
      <c r="K86" s="927" t="s">
        <v>287</v>
      </c>
      <c r="L86" s="927" t="s">
        <v>15</v>
      </c>
      <c r="M86" s="927" t="s">
        <v>1455</v>
      </c>
      <c r="N86" s="927" t="s">
        <v>1463</v>
      </c>
      <c r="O86" s="927" t="s">
        <v>1455</v>
      </c>
      <c r="P86" s="1129" t="str">
        <f t="shared" si="23"/>
        <v>-</v>
      </c>
      <c r="Q86" s="934" t="str">
        <f t="shared" si="24"/>
        <v>18-18382</v>
      </c>
      <c r="R86" s="934" t="str">
        <f t="shared" si="25"/>
        <v>LOCAL</v>
      </c>
      <c r="S86" s="935">
        <f t="shared" si="18"/>
        <v>43435</v>
      </c>
      <c r="T86" s="935">
        <f t="shared" si="19"/>
        <v>43435</v>
      </c>
      <c r="U86" s="935">
        <f t="shared" si="20"/>
        <v>43435</v>
      </c>
      <c r="V86" s="935">
        <f t="shared" si="26"/>
        <v>43435</v>
      </c>
      <c r="W86" s="934" t="str">
        <f t="shared" si="27"/>
        <v>Approved</v>
      </c>
      <c r="X86" s="936" t="str">
        <f>IF(R86="-","-",VLOOKUP($S86,Forex!$B:$C,2,0))</f>
        <v>FY2018</v>
      </c>
      <c r="Y86" s="936" t="str">
        <f>IF(R86="-","-",VLOOKUP($S86,Forex!$B:$D,3,0))</f>
        <v>2H</v>
      </c>
      <c r="Z86" s="937" t="str">
        <f>IF($R86="-","-",VLOOKUP($L86,Legend!$E:$F,2,0))</f>
        <v>-</v>
      </c>
      <c r="AA86" s="937"/>
      <c r="AB86" s="1131">
        <f t="shared" si="21"/>
        <v>43435</v>
      </c>
      <c r="AC86" s="1131">
        <f>_xlfn.IFNA(VLOOKUP($B86,'PO list'!$C:$E,3,0),$AB86)</f>
        <v>43435</v>
      </c>
      <c r="AD86" s="1131" t="str">
        <f>IF($AC86="-","-",VLOOKUP($AC86,Forex!$B:$C,2,0))</f>
        <v>FY2018</v>
      </c>
      <c r="AE86" s="1131">
        <f t="shared" si="28"/>
        <v>43435</v>
      </c>
      <c r="AF86" s="1131" t="str">
        <f>IF($AE86="-","-",VLOOKUP($AE86,Forex!$B:$C,2,0))</f>
        <v>FY2018</v>
      </c>
      <c r="AG86" s="1132" t="str">
        <f t="shared" si="22"/>
        <v>MY + MF</v>
      </c>
      <c r="AI86" s="1118"/>
    </row>
    <row r="87" spans="1:35" s="839" customFormat="1" ht="15" x14ac:dyDescent="0.25">
      <c r="A87" s="929">
        <v>86</v>
      </c>
      <c r="B87" s="927" t="s">
        <v>1570</v>
      </c>
      <c r="C87" s="927" t="s">
        <v>1331</v>
      </c>
      <c r="D87" s="927" t="s">
        <v>1332</v>
      </c>
      <c r="E87" s="927" t="s">
        <v>1333</v>
      </c>
      <c r="F87" s="927">
        <v>5</v>
      </c>
      <c r="G87" s="927">
        <v>3580</v>
      </c>
      <c r="H87" s="927" t="s">
        <v>1571</v>
      </c>
      <c r="I87" s="927" t="s">
        <v>15</v>
      </c>
      <c r="J87" s="927" t="s">
        <v>1567</v>
      </c>
      <c r="K87" s="927" t="s">
        <v>287</v>
      </c>
      <c r="L87" s="927" t="s">
        <v>15</v>
      </c>
      <c r="M87" s="927" t="s">
        <v>1532</v>
      </c>
      <c r="N87" s="927" t="s">
        <v>1531</v>
      </c>
      <c r="O87" s="927" t="s">
        <v>1438</v>
      </c>
      <c r="P87" s="1129" t="str">
        <f t="shared" si="23"/>
        <v>-</v>
      </c>
      <c r="Q87" s="934" t="str">
        <f t="shared" si="24"/>
        <v>18-18383</v>
      </c>
      <c r="R87" s="934" t="str">
        <f t="shared" si="25"/>
        <v>-</v>
      </c>
      <c r="S87" s="935" t="str">
        <f t="shared" si="18"/>
        <v>-</v>
      </c>
      <c r="T87" s="935" t="str">
        <f t="shared" si="19"/>
        <v>-</v>
      </c>
      <c r="U87" s="935" t="str">
        <f t="shared" si="20"/>
        <v>-</v>
      </c>
      <c r="V87" s="935" t="str">
        <f t="shared" si="26"/>
        <v>-</v>
      </c>
      <c r="W87" s="934" t="str">
        <f t="shared" si="27"/>
        <v>-</v>
      </c>
      <c r="X87" s="936" t="str">
        <f>IF(R87="-","-",VLOOKUP($S87,Forex!$B:$C,2,0))</f>
        <v>-</v>
      </c>
      <c r="Y87" s="936" t="str">
        <f>IF(R87="-","-",VLOOKUP($S87,Forex!$B:$D,3,0))</f>
        <v>-</v>
      </c>
      <c r="Z87" s="937" t="str">
        <f>IF($R87="-","-",VLOOKUP($L87,Legend!$E:$F,2,0))</f>
        <v>-</v>
      </c>
      <c r="AA87" s="937"/>
      <c r="AB87" s="1131" t="str">
        <f t="shared" si="21"/>
        <v>-</v>
      </c>
      <c r="AC87" s="1131" t="str">
        <f>_xlfn.IFNA(VLOOKUP($B87,'PO list'!$C:$E,3,0),$AB87)</f>
        <v>-</v>
      </c>
      <c r="AD87" s="1131" t="str">
        <f>IF($AC87="-","-",VLOOKUP($AC87,Forex!$B:$C,2,0))</f>
        <v>-</v>
      </c>
      <c r="AE87" s="1131" t="str">
        <f t="shared" si="28"/>
        <v>-</v>
      </c>
      <c r="AF87" s="1131" t="str">
        <f>IF($AE87="-","-",VLOOKUP($AE87,Forex!$B:$C,2,0))</f>
        <v>-</v>
      </c>
      <c r="AG87" s="1132" t="str">
        <f t="shared" si="22"/>
        <v>-</v>
      </c>
      <c r="AI87" s="1118"/>
    </row>
    <row r="88" spans="1:35" s="839" customFormat="1" ht="15" x14ac:dyDescent="0.25">
      <c r="A88" s="929">
        <v>87</v>
      </c>
      <c r="B88" s="927" t="s">
        <v>1572</v>
      </c>
      <c r="C88" s="927" t="s">
        <v>1573</v>
      </c>
      <c r="D88" s="927" t="s">
        <v>1332</v>
      </c>
      <c r="E88" s="927" t="s">
        <v>231</v>
      </c>
      <c r="F88" s="927">
        <v>1</v>
      </c>
      <c r="G88" s="927">
        <v>41</v>
      </c>
      <c r="H88" s="927" t="s">
        <v>1574</v>
      </c>
      <c r="I88" s="927" t="s">
        <v>15</v>
      </c>
      <c r="J88" s="927" t="s">
        <v>1567</v>
      </c>
      <c r="K88" s="927" t="s">
        <v>1324</v>
      </c>
      <c r="L88" s="927" t="s">
        <v>1056</v>
      </c>
      <c r="M88" s="927" t="s">
        <v>1532</v>
      </c>
      <c r="N88" s="927" t="s">
        <v>1575</v>
      </c>
      <c r="O88" s="927" t="s">
        <v>1438</v>
      </c>
      <c r="P88" s="1129" t="str">
        <f t="shared" si="23"/>
        <v>-</v>
      </c>
      <c r="Q88" s="934" t="str">
        <f t="shared" si="24"/>
        <v>18-18385</v>
      </c>
      <c r="R88" s="934" t="str">
        <f t="shared" si="25"/>
        <v>-</v>
      </c>
      <c r="S88" s="935" t="str">
        <f t="shared" si="18"/>
        <v>-</v>
      </c>
      <c r="T88" s="935" t="str">
        <f t="shared" si="19"/>
        <v>-</v>
      </c>
      <c r="U88" s="935" t="str">
        <f t="shared" si="20"/>
        <v>-</v>
      </c>
      <c r="V88" s="935" t="str">
        <f t="shared" si="26"/>
        <v>-</v>
      </c>
      <c r="W88" s="934" t="str">
        <f t="shared" si="27"/>
        <v>-</v>
      </c>
      <c r="X88" s="936" t="str">
        <f>IF(R88="-","-",VLOOKUP($S88,Forex!$B:$C,2,0))</f>
        <v>-</v>
      </c>
      <c r="Y88" s="936" t="str">
        <f>IF(R88="-","-",VLOOKUP($S88,Forex!$B:$D,3,0))</f>
        <v>-</v>
      </c>
      <c r="Z88" s="937" t="str">
        <f>IF($R88="-","-",VLOOKUP($L88,Legend!$E:$F,2,0))</f>
        <v>-</v>
      </c>
      <c r="AA88" s="937"/>
      <c r="AB88" s="1131" t="str">
        <f t="shared" si="21"/>
        <v>-</v>
      </c>
      <c r="AC88" s="1131" t="str">
        <f>_xlfn.IFNA(VLOOKUP($B88,'PO list'!$C:$E,3,0),$AB88)</f>
        <v>-</v>
      </c>
      <c r="AD88" s="1131" t="str">
        <f>IF($AC88="-","-",VLOOKUP($AC88,Forex!$B:$C,2,0))</f>
        <v>-</v>
      </c>
      <c r="AE88" s="1131" t="str">
        <f t="shared" si="28"/>
        <v>-</v>
      </c>
      <c r="AF88" s="1131" t="str">
        <f>IF($AE88="-","-",VLOOKUP($AE88,Forex!$B:$C,2,0))</f>
        <v>-</v>
      </c>
      <c r="AG88" s="1132" t="str">
        <f t="shared" si="22"/>
        <v>-</v>
      </c>
      <c r="AI88" s="1118"/>
    </row>
    <row r="89" spans="1:35" s="839" customFormat="1" ht="15" x14ac:dyDescent="0.25">
      <c r="A89" s="929">
        <v>88</v>
      </c>
      <c r="B89" s="927" t="s">
        <v>1576</v>
      </c>
      <c r="C89" s="927" t="s">
        <v>244</v>
      </c>
      <c r="D89" s="927" t="s">
        <v>201</v>
      </c>
      <c r="E89" s="927" t="s">
        <v>231</v>
      </c>
      <c r="F89" s="927">
        <v>1</v>
      </c>
      <c r="G89" s="927">
        <v>215</v>
      </c>
      <c r="H89" s="927" t="s">
        <v>1577</v>
      </c>
      <c r="I89" s="927" t="s">
        <v>15</v>
      </c>
      <c r="J89" s="927" t="s">
        <v>1532</v>
      </c>
      <c r="K89" s="927" t="s">
        <v>287</v>
      </c>
      <c r="L89" s="927" t="s">
        <v>15</v>
      </c>
      <c r="M89" s="927" t="s">
        <v>1532</v>
      </c>
      <c r="N89" s="927" t="s">
        <v>1438</v>
      </c>
      <c r="O89" s="927" t="s">
        <v>1463</v>
      </c>
      <c r="P89" s="1129" t="str">
        <f t="shared" si="23"/>
        <v>-</v>
      </c>
      <c r="Q89" s="934" t="str">
        <f t="shared" si="24"/>
        <v>18-18386</v>
      </c>
      <c r="R89" s="934" t="str">
        <f t="shared" si="25"/>
        <v>LOCAL</v>
      </c>
      <c r="S89" s="935">
        <f t="shared" si="18"/>
        <v>43435</v>
      </c>
      <c r="T89" s="935">
        <f t="shared" si="19"/>
        <v>43435</v>
      </c>
      <c r="U89" s="935">
        <f t="shared" si="20"/>
        <v>43435</v>
      </c>
      <c r="V89" s="935">
        <f t="shared" si="26"/>
        <v>43466</v>
      </c>
      <c r="W89" s="934" t="str">
        <f t="shared" si="27"/>
        <v>Approved</v>
      </c>
      <c r="X89" s="936" t="str">
        <f>IF(R89="-","-",VLOOKUP($S89,Forex!$B:$C,2,0))</f>
        <v>FY2018</v>
      </c>
      <c r="Y89" s="936" t="str">
        <f>IF(R89="-","-",VLOOKUP($S89,Forex!$B:$D,3,0))</f>
        <v>2H</v>
      </c>
      <c r="Z89" s="937" t="str">
        <f>IF($R89="-","-",VLOOKUP($L89,Legend!$E:$F,2,0))</f>
        <v>-</v>
      </c>
      <c r="AA89" s="937"/>
      <c r="AB89" s="1131">
        <f t="shared" si="21"/>
        <v>43435</v>
      </c>
      <c r="AC89" s="1131">
        <f>_xlfn.IFNA(VLOOKUP($B89,'PO list'!$C:$E,3,0),$AB89)</f>
        <v>43435</v>
      </c>
      <c r="AD89" s="1131" t="str">
        <f>IF($AC89="-","-",VLOOKUP($AC89,Forex!$B:$C,2,0))</f>
        <v>FY2018</v>
      </c>
      <c r="AE89" s="1131">
        <f t="shared" si="28"/>
        <v>43435</v>
      </c>
      <c r="AF89" s="1131" t="str">
        <f>IF($AE89="-","-",VLOOKUP($AE89,Forex!$B:$C,2,0))</f>
        <v>FY2018</v>
      </c>
      <c r="AG89" s="1132" t="str">
        <f t="shared" si="22"/>
        <v>MY + MF</v>
      </c>
      <c r="AI89" s="1118"/>
    </row>
    <row r="90" spans="1:35" s="839" customFormat="1" ht="15" x14ac:dyDescent="0.25">
      <c r="A90" s="929">
        <v>89</v>
      </c>
      <c r="B90" s="927" t="s">
        <v>1578</v>
      </c>
      <c r="C90" s="927" t="s">
        <v>221</v>
      </c>
      <c r="D90" s="927" t="s">
        <v>201</v>
      </c>
      <c r="E90" s="927" t="s">
        <v>231</v>
      </c>
      <c r="F90" s="927">
        <v>8</v>
      </c>
      <c r="G90" s="927">
        <v>3609</v>
      </c>
      <c r="H90" s="927" t="s">
        <v>1579</v>
      </c>
      <c r="I90" s="927" t="s">
        <v>15</v>
      </c>
      <c r="J90" s="927" t="s">
        <v>1580</v>
      </c>
      <c r="K90" s="927" t="s">
        <v>287</v>
      </c>
      <c r="L90" s="927" t="s">
        <v>15</v>
      </c>
      <c r="M90" s="927" t="s">
        <v>1580</v>
      </c>
      <c r="N90" s="927" t="s">
        <v>1580</v>
      </c>
      <c r="O90" s="927" t="s">
        <v>1463</v>
      </c>
      <c r="P90" s="1129" t="str">
        <f t="shared" si="23"/>
        <v>-</v>
      </c>
      <c r="Q90" s="934" t="str">
        <f t="shared" si="24"/>
        <v>18-18387</v>
      </c>
      <c r="R90" s="934" t="str">
        <f t="shared" si="25"/>
        <v>LOCAL</v>
      </c>
      <c r="S90" s="935">
        <f t="shared" si="18"/>
        <v>43466</v>
      </c>
      <c r="T90" s="935">
        <f t="shared" si="19"/>
        <v>43435</v>
      </c>
      <c r="U90" s="935">
        <f t="shared" si="20"/>
        <v>43466</v>
      </c>
      <c r="V90" s="935">
        <f t="shared" si="26"/>
        <v>43466</v>
      </c>
      <c r="W90" s="934" t="str">
        <f t="shared" si="27"/>
        <v>Approved</v>
      </c>
      <c r="X90" s="936" t="str">
        <f>IF(R90="-","-",VLOOKUP($S90,Forex!$B:$C,2,0))</f>
        <v>FY2018</v>
      </c>
      <c r="Y90" s="936" t="str">
        <f>IF(R90="-","-",VLOOKUP($S90,Forex!$B:$D,3,0))</f>
        <v>2H</v>
      </c>
      <c r="Z90" s="937" t="str">
        <f>IF($R90="-","-",VLOOKUP($L90,Legend!$E:$F,2,0))</f>
        <v>-</v>
      </c>
      <c r="AA90" s="937"/>
      <c r="AB90" s="1131">
        <f t="shared" si="21"/>
        <v>43435</v>
      </c>
      <c r="AC90" s="1131">
        <f>_xlfn.IFNA(VLOOKUP($B90,'PO list'!$C:$E,3,0),$AB90)</f>
        <v>43435</v>
      </c>
      <c r="AD90" s="1131" t="str">
        <f>IF($AC90="-","-",VLOOKUP($AC90,Forex!$B:$C,2,0))</f>
        <v>FY2018</v>
      </c>
      <c r="AE90" s="1131">
        <f t="shared" si="28"/>
        <v>43435</v>
      </c>
      <c r="AF90" s="1131" t="str">
        <f>IF($AE90="-","-",VLOOKUP($AE90,Forex!$B:$C,2,0))</f>
        <v>FY2018</v>
      </c>
      <c r="AG90" s="1132" t="str">
        <f t="shared" si="22"/>
        <v>MY + MF</v>
      </c>
      <c r="AI90" s="1118"/>
    </row>
    <row r="91" spans="1:35" s="839" customFormat="1" ht="15" x14ac:dyDescent="0.25">
      <c r="A91" s="929">
        <v>90</v>
      </c>
      <c r="B91" s="927" t="s">
        <v>1581</v>
      </c>
      <c r="C91" s="927" t="s">
        <v>207</v>
      </c>
      <c r="D91" s="927" t="s">
        <v>232</v>
      </c>
      <c r="E91" s="927" t="s">
        <v>230</v>
      </c>
      <c r="F91" s="927">
        <v>3</v>
      </c>
      <c r="G91" s="927">
        <v>6140</v>
      </c>
      <c r="H91" s="927" t="s">
        <v>1582</v>
      </c>
      <c r="I91" s="927" t="s">
        <v>15</v>
      </c>
      <c r="J91" s="927" t="s">
        <v>1532</v>
      </c>
      <c r="K91" s="927" t="s">
        <v>288</v>
      </c>
      <c r="L91" s="927" t="s">
        <v>158</v>
      </c>
      <c r="M91" s="927" t="s">
        <v>1532</v>
      </c>
      <c r="N91" s="927" t="s">
        <v>1438</v>
      </c>
      <c r="O91" s="927" t="s">
        <v>1463</v>
      </c>
      <c r="P91" s="1129" t="str">
        <f t="shared" si="23"/>
        <v>-</v>
      </c>
      <c r="Q91" s="934" t="str">
        <f t="shared" si="24"/>
        <v>18-18388</v>
      </c>
      <c r="R91" s="934" t="str">
        <f t="shared" si="25"/>
        <v>FRONTECH</v>
      </c>
      <c r="S91" s="935">
        <f t="shared" si="18"/>
        <v>43435</v>
      </c>
      <c r="T91" s="935">
        <f t="shared" si="19"/>
        <v>43435</v>
      </c>
      <c r="U91" s="935">
        <f t="shared" si="20"/>
        <v>43435</v>
      </c>
      <c r="V91" s="935">
        <f t="shared" si="26"/>
        <v>43466</v>
      </c>
      <c r="W91" s="934" t="str">
        <f t="shared" si="27"/>
        <v>Disapproved</v>
      </c>
      <c r="X91" s="936" t="str">
        <f>IF(R91="-","-",VLOOKUP($S91,Forex!$B:$C,2,0))</f>
        <v>FY2018</v>
      </c>
      <c r="Y91" s="936" t="str">
        <f>IF(R91="-","-",VLOOKUP($S91,Forex!$B:$D,3,0))</f>
        <v>2H</v>
      </c>
      <c r="Z91" s="937" t="str">
        <f>IF($R91="-","-",VLOOKUP($L91,Legend!$E:$F,2,0))</f>
        <v>ROD1</v>
      </c>
      <c r="AA91" s="937"/>
      <c r="AB91" s="1131">
        <f t="shared" si="21"/>
        <v>43435</v>
      </c>
      <c r="AC91" s="1131">
        <f>_xlfn.IFNA(VLOOKUP($B91,'PO list'!$C:$E,3,0),$AB91)</f>
        <v>43435</v>
      </c>
      <c r="AD91" s="1131" t="str">
        <f>IF($AC91="-","-",VLOOKUP($AC91,Forex!$B:$C,2,0))</f>
        <v>FY2018</v>
      </c>
      <c r="AE91" s="1131">
        <f t="shared" si="28"/>
        <v>43435</v>
      </c>
      <c r="AF91" s="1131" t="str">
        <f>IF($AE91="-","-",VLOOKUP($AE91,Forex!$B:$C,2,0))</f>
        <v>FY2018</v>
      </c>
      <c r="AG91" s="1132" t="str">
        <f t="shared" si="22"/>
        <v>MY + MF</v>
      </c>
      <c r="AI91" s="1118"/>
    </row>
    <row r="92" spans="1:35" s="839" customFormat="1" ht="15" x14ac:dyDescent="0.25">
      <c r="A92" s="929">
        <v>91</v>
      </c>
      <c r="B92" s="927" t="s">
        <v>1583</v>
      </c>
      <c r="C92" s="927" t="s">
        <v>244</v>
      </c>
      <c r="D92" s="927" t="s">
        <v>201</v>
      </c>
      <c r="E92" s="927" t="s">
        <v>231</v>
      </c>
      <c r="F92" s="927">
        <v>1</v>
      </c>
      <c r="G92" s="927">
        <v>340</v>
      </c>
      <c r="H92" s="927" t="s">
        <v>1584</v>
      </c>
      <c r="I92" s="927" t="s">
        <v>15</v>
      </c>
      <c r="J92" s="927" t="s">
        <v>1412</v>
      </c>
      <c r="K92" s="927" t="s">
        <v>288</v>
      </c>
      <c r="L92" s="927" t="s">
        <v>158</v>
      </c>
      <c r="M92" s="927" t="s">
        <v>1455</v>
      </c>
      <c r="N92" s="927" t="s">
        <v>1339</v>
      </c>
      <c r="O92" s="927" t="s">
        <v>1412</v>
      </c>
      <c r="P92" s="1129" t="str">
        <f t="shared" si="23"/>
        <v>-</v>
      </c>
      <c r="Q92" s="934" t="str">
        <f t="shared" si="24"/>
        <v>18-18389</v>
      </c>
      <c r="R92" s="934" t="str">
        <f t="shared" si="25"/>
        <v>LOCAL</v>
      </c>
      <c r="S92" s="935">
        <f t="shared" si="18"/>
        <v>43435</v>
      </c>
      <c r="T92" s="935">
        <f t="shared" si="19"/>
        <v>43435</v>
      </c>
      <c r="U92" s="935">
        <f t="shared" si="20"/>
        <v>43435</v>
      </c>
      <c r="V92" s="935">
        <f t="shared" si="26"/>
        <v>43497</v>
      </c>
      <c r="W92" s="934" t="str">
        <f t="shared" si="27"/>
        <v>Disapproved</v>
      </c>
      <c r="X92" s="936" t="str">
        <f>IF(R92="-","-",VLOOKUP($S92,Forex!$B:$C,2,0))</f>
        <v>FY2018</v>
      </c>
      <c r="Y92" s="936" t="str">
        <f>IF(R92="-","-",VLOOKUP($S92,Forex!$B:$D,3,0))</f>
        <v>2H</v>
      </c>
      <c r="Z92" s="937" t="str">
        <f>IF($R92="-","-",VLOOKUP($L92,Legend!$E:$F,2,0))</f>
        <v>ROD1</v>
      </c>
      <c r="AA92" s="937"/>
      <c r="AB92" s="1131">
        <f t="shared" si="21"/>
        <v>43435</v>
      </c>
      <c r="AC92" s="1131">
        <f>_xlfn.IFNA(VLOOKUP($B92,'PO list'!$C:$E,3,0),$AB92)</f>
        <v>43435</v>
      </c>
      <c r="AD92" s="1131" t="str">
        <f>IF($AC92="-","-",VLOOKUP($AC92,Forex!$B:$C,2,0))</f>
        <v>FY2018</v>
      </c>
      <c r="AE92" s="1131">
        <f t="shared" si="28"/>
        <v>43435</v>
      </c>
      <c r="AF92" s="1131" t="str">
        <f>IF($AE92="-","-",VLOOKUP($AE92,Forex!$B:$C,2,0))</f>
        <v>FY2018</v>
      </c>
      <c r="AG92" s="1132" t="str">
        <f t="shared" si="22"/>
        <v>MY + MF</v>
      </c>
      <c r="AI92" s="1118"/>
    </row>
    <row r="93" spans="1:35" s="839" customFormat="1" ht="15" x14ac:dyDescent="0.25">
      <c r="A93" s="929">
        <v>92</v>
      </c>
      <c r="B93" s="927" t="s">
        <v>1585</v>
      </c>
      <c r="C93" s="927" t="s">
        <v>244</v>
      </c>
      <c r="D93" s="927" t="s">
        <v>201</v>
      </c>
      <c r="E93" s="927" t="s">
        <v>231</v>
      </c>
      <c r="F93" s="927">
        <v>1</v>
      </c>
      <c r="G93" s="927">
        <v>200</v>
      </c>
      <c r="H93" s="927" t="s">
        <v>1586</v>
      </c>
      <c r="I93" s="927" t="s">
        <v>15</v>
      </c>
      <c r="J93" s="927" t="s">
        <v>1455</v>
      </c>
      <c r="K93" s="927" t="s">
        <v>287</v>
      </c>
      <c r="L93" s="927" t="s">
        <v>15</v>
      </c>
      <c r="M93" s="927" t="s">
        <v>1455</v>
      </c>
      <c r="N93" s="927" t="s">
        <v>1587</v>
      </c>
      <c r="O93" s="927" t="s">
        <v>1412</v>
      </c>
      <c r="P93" s="1129" t="str">
        <f t="shared" si="23"/>
        <v>-</v>
      </c>
      <c r="Q93" s="934" t="str">
        <f t="shared" si="24"/>
        <v>18-18390</v>
      </c>
      <c r="R93" s="934" t="str">
        <f t="shared" si="25"/>
        <v>LOCAL</v>
      </c>
      <c r="S93" s="935">
        <f t="shared" si="18"/>
        <v>43435</v>
      </c>
      <c r="T93" s="935">
        <f t="shared" si="19"/>
        <v>43435</v>
      </c>
      <c r="U93" s="935">
        <f t="shared" si="20"/>
        <v>43435</v>
      </c>
      <c r="V93" s="935">
        <f t="shared" si="26"/>
        <v>43466</v>
      </c>
      <c r="W93" s="934" t="str">
        <f t="shared" si="27"/>
        <v>Approved</v>
      </c>
      <c r="X93" s="936" t="str">
        <f>IF(R93="-","-",VLOOKUP($S93,Forex!$B:$C,2,0))</f>
        <v>FY2018</v>
      </c>
      <c r="Y93" s="936" t="str">
        <f>IF(R93="-","-",VLOOKUP($S93,Forex!$B:$D,3,0))</f>
        <v>2H</v>
      </c>
      <c r="Z93" s="937" t="str">
        <f>IF($R93="-","-",VLOOKUP($L93,Legend!$E:$F,2,0))</f>
        <v>-</v>
      </c>
      <c r="AA93" s="937"/>
      <c r="AB93" s="1131">
        <f t="shared" si="21"/>
        <v>43435</v>
      </c>
      <c r="AC93" s="1131">
        <f>_xlfn.IFNA(VLOOKUP($B93,'PO list'!$C:$E,3,0),$AB93)</f>
        <v>43435</v>
      </c>
      <c r="AD93" s="1131" t="str">
        <f>IF($AC93="-","-",VLOOKUP($AC93,Forex!$B:$C,2,0))</f>
        <v>FY2018</v>
      </c>
      <c r="AE93" s="1131">
        <f t="shared" si="28"/>
        <v>43435</v>
      </c>
      <c r="AF93" s="1131" t="str">
        <f>IF($AE93="-","-",VLOOKUP($AE93,Forex!$B:$C,2,0))</f>
        <v>FY2018</v>
      </c>
      <c r="AG93" s="1132" t="str">
        <f t="shared" si="22"/>
        <v>MY + MF</v>
      </c>
      <c r="AI93" s="1118"/>
    </row>
    <row r="94" spans="1:35" s="839" customFormat="1" ht="15" x14ac:dyDescent="0.25">
      <c r="A94" s="929">
        <v>93</v>
      </c>
      <c r="B94" s="927" t="s">
        <v>1588</v>
      </c>
      <c r="C94" s="927" t="s">
        <v>782</v>
      </c>
      <c r="D94" s="927" t="s">
        <v>201</v>
      </c>
      <c r="E94" s="927" t="s">
        <v>231</v>
      </c>
      <c r="F94" s="927">
        <v>1</v>
      </c>
      <c r="G94" s="927">
        <v>1230</v>
      </c>
      <c r="H94" s="927" t="s">
        <v>1589</v>
      </c>
      <c r="I94" s="927" t="s">
        <v>15</v>
      </c>
      <c r="J94" s="927" t="s">
        <v>1460</v>
      </c>
      <c r="K94" s="927" t="s">
        <v>287</v>
      </c>
      <c r="L94" s="927" t="s">
        <v>15</v>
      </c>
      <c r="M94" s="927" t="s">
        <v>1460</v>
      </c>
      <c r="N94" s="927" t="s">
        <v>1463</v>
      </c>
      <c r="O94" s="927" t="s">
        <v>1460</v>
      </c>
      <c r="P94" s="1129" t="str">
        <f t="shared" si="23"/>
        <v>-</v>
      </c>
      <c r="Q94" s="934" t="str">
        <f t="shared" si="24"/>
        <v>18-18393</v>
      </c>
      <c r="R94" s="934" t="str">
        <f t="shared" si="25"/>
        <v>LOCAL</v>
      </c>
      <c r="S94" s="935">
        <f t="shared" si="18"/>
        <v>43435</v>
      </c>
      <c r="T94" s="935">
        <f t="shared" si="19"/>
        <v>43435</v>
      </c>
      <c r="U94" s="935">
        <f t="shared" si="20"/>
        <v>43435</v>
      </c>
      <c r="V94" s="935">
        <f t="shared" si="26"/>
        <v>43435</v>
      </c>
      <c r="W94" s="934" t="str">
        <f t="shared" si="27"/>
        <v>Approved</v>
      </c>
      <c r="X94" s="936" t="str">
        <f>IF(R94="-","-",VLOOKUP($S94,Forex!$B:$C,2,0))</f>
        <v>FY2018</v>
      </c>
      <c r="Y94" s="936" t="str">
        <f>IF(R94="-","-",VLOOKUP($S94,Forex!$B:$D,3,0))</f>
        <v>2H</v>
      </c>
      <c r="Z94" s="937" t="str">
        <f>IF($R94="-","-",VLOOKUP($L94,Legend!$E:$F,2,0))</f>
        <v>-</v>
      </c>
      <c r="AA94" s="937"/>
      <c r="AB94" s="1131">
        <f t="shared" si="21"/>
        <v>43435</v>
      </c>
      <c r="AC94" s="1131">
        <f>_xlfn.IFNA(VLOOKUP($B94,'PO list'!$C:$E,3,0),$AB94)</f>
        <v>43435</v>
      </c>
      <c r="AD94" s="1131" t="str">
        <f>IF($AC94="-","-",VLOOKUP($AC94,Forex!$B:$C,2,0))</f>
        <v>FY2018</v>
      </c>
      <c r="AE94" s="1131">
        <f t="shared" si="28"/>
        <v>43435</v>
      </c>
      <c r="AF94" s="1131" t="str">
        <f>IF($AE94="-","-",VLOOKUP($AE94,Forex!$B:$C,2,0))</f>
        <v>FY2018</v>
      </c>
      <c r="AG94" s="1132" t="str">
        <f t="shared" si="22"/>
        <v>MY + MF</v>
      </c>
      <c r="AI94" s="1118"/>
    </row>
    <row r="95" spans="1:35" s="839" customFormat="1" ht="15" x14ac:dyDescent="0.25">
      <c r="A95" s="929">
        <v>94</v>
      </c>
      <c r="B95" s="927" t="s">
        <v>1590</v>
      </c>
      <c r="C95" s="927" t="s">
        <v>1379</v>
      </c>
      <c r="D95" s="927" t="s">
        <v>1332</v>
      </c>
      <c r="E95" s="927" t="s">
        <v>1361</v>
      </c>
      <c r="F95" s="927">
        <v>2</v>
      </c>
      <c r="G95" s="927">
        <v>68</v>
      </c>
      <c r="H95" s="927" t="s">
        <v>1591</v>
      </c>
      <c r="I95" s="927" t="s">
        <v>15</v>
      </c>
      <c r="J95" s="927" t="s">
        <v>1463</v>
      </c>
      <c r="K95" s="927" t="s">
        <v>1324</v>
      </c>
      <c r="L95" s="927" t="s">
        <v>1056</v>
      </c>
      <c r="M95" s="927" t="s">
        <v>1592</v>
      </c>
      <c r="N95" s="927" t="s">
        <v>1593</v>
      </c>
      <c r="O95" s="927" t="s">
        <v>1463</v>
      </c>
      <c r="P95" s="1129" t="str">
        <f t="shared" si="23"/>
        <v>-</v>
      </c>
      <c r="Q95" s="934" t="str">
        <f t="shared" si="24"/>
        <v>18-18394</v>
      </c>
      <c r="R95" s="934" t="str">
        <f t="shared" si="25"/>
        <v>-</v>
      </c>
      <c r="S95" s="935" t="str">
        <f t="shared" si="18"/>
        <v>-</v>
      </c>
      <c r="T95" s="935" t="str">
        <f t="shared" si="19"/>
        <v>-</v>
      </c>
      <c r="U95" s="935" t="str">
        <f t="shared" si="20"/>
        <v>-</v>
      </c>
      <c r="V95" s="935" t="str">
        <f t="shared" si="26"/>
        <v>-</v>
      </c>
      <c r="W95" s="934" t="str">
        <f t="shared" si="27"/>
        <v>-</v>
      </c>
      <c r="X95" s="936" t="str">
        <f>IF(R95="-","-",VLOOKUP($S95,Forex!$B:$C,2,0))</f>
        <v>-</v>
      </c>
      <c r="Y95" s="936" t="str">
        <f>IF(R95="-","-",VLOOKUP($S95,Forex!$B:$D,3,0))</f>
        <v>-</v>
      </c>
      <c r="Z95" s="937" t="str">
        <f>IF($R95="-","-",VLOOKUP($L95,Legend!$E:$F,2,0))</f>
        <v>-</v>
      </c>
      <c r="AA95" s="937"/>
      <c r="AB95" s="1131" t="str">
        <f t="shared" si="21"/>
        <v>-</v>
      </c>
      <c r="AC95" s="1131" t="str">
        <f>_xlfn.IFNA(VLOOKUP($B95,'PO list'!$C:$E,3,0),$AB95)</f>
        <v>-</v>
      </c>
      <c r="AD95" s="1131" t="str">
        <f>IF($AC95="-","-",VLOOKUP($AC95,Forex!$B:$C,2,0))</f>
        <v>-</v>
      </c>
      <c r="AE95" s="1131" t="str">
        <f t="shared" si="28"/>
        <v>-</v>
      </c>
      <c r="AF95" s="1131" t="str">
        <f>IF($AE95="-","-",VLOOKUP($AE95,Forex!$B:$C,2,0))</f>
        <v>-</v>
      </c>
      <c r="AG95" s="1132" t="str">
        <f t="shared" si="22"/>
        <v>-</v>
      </c>
      <c r="AI95" s="1118"/>
    </row>
    <row r="96" spans="1:35" s="839" customFormat="1" ht="15" x14ac:dyDescent="0.25">
      <c r="A96" s="929">
        <v>95</v>
      </c>
      <c r="B96" s="927" t="s">
        <v>1594</v>
      </c>
      <c r="C96" s="927" t="s">
        <v>782</v>
      </c>
      <c r="D96" s="927" t="s">
        <v>201</v>
      </c>
      <c r="E96" s="927" t="s">
        <v>1333</v>
      </c>
      <c r="F96" s="927">
        <v>1</v>
      </c>
      <c r="G96" s="927">
        <v>415</v>
      </c>
      <c r="H96" s="927" t="s">
        <v>1595</v>
      </c>
      <c r="I96" s="927" t="s">
        <v>15</v>
      </c>
      <c r="J96" s="927" t="s">
        <v>1438</v>
      </c>
      <c r="K96" s="927" t="s">
        <v>287</v>
      </c>
      <c r="L96" s="927" t="s">
        <v>15</v>
      </c>
      <c r="M96" s="927" t="s">
        <v>1438</v>
      </c>
      <c r="N96" s="927" t="s">
        <v>1587</v>
      </c>
      <c r="O96" s="927" t="s">
        <v>1463</v>
      </c>
      <c r="P96" s="1129" t="str">
        <f t="shared" si="23"/>
        <v>-</v>
      </c>
      <c r="Q96" s="934" t="str">
        <f t="shared" si="24"/>
        <v>18-18395</v>
      </c>
      <c r="R96" s="934" t="str">
        <f t="shared" si="25"/>
        <v>LOCAL</v>
      </c>
      <c r="S96" s="935">
        <f t="shared" si="18"/>
        <v>43466</v>
      </c>
      <c r="T96" s="935">
        <f t="shared" si="19"/>
        <v>43435</v>
      </c>
      <c r="U96" s="935">
        <f t="shared" si="20"/>
        <v>43466</v>
      </c>
      <c r="V96" s="935">
        <f t="shared" si="26"/>
        <v>43466</v>
      </c>
      <c r="W96" s="934" t="str">
        <f t="shared" si="27"/>
        <v>Approved</v>
      </c>
      <c r="X96" s="936" t="str">
        <f>IF(R96="-","-",VLOOKUP($S96,Forex!$B:$C,2,0))</f>
        <v>FY2018</v>
      </c>
      <c r="Y96" s="936" t="str">
        <f>IF(R96="-","-",VLOOKUP($S96,Forex!$B:$D,3,0))</f>
        <v>2H</v>
      </c>
      <c r="Z96" s="937" t="str">
        <f>IF($R96="-","-",VLOOKUP($L96,Legend!$E:$F,2,0))</f>
        <v>-</v>
      </c>
      <c r="AA96" s="937"/>
      <c r="AB96" s="1131">
        <f t="shared" si="21"/>
        <v>43435</v>
      </c>
      <c r="AC96" s="1131">
        <f>_xlfn.IFNA(VLOOKUP($B96,'PO list'!$C:$E,3,0),$AB96)</f>
        <v>43435</v>
      </c>
      <c r="AD96" s="1131" t="str">
        <f>IF($AC96="-","-",VLOOKUP($AC96,Forex!$B:$C,2,0))</f>
        <v>FY2018</v>
      </c>
      <c r="AE96" s="1131">
        <f t="shared" si="28"/>
        <v>43435</v>
      </c>
      <c r="AF96" s="1131" t="str">
        <f>IF($AE96="-","-",VLOOKUP($AE96,Forex!$B:$C,2,0))</f>
        <v>FY2018</v>
      </c>
      <c r="AG96" s="1132" t="str">
        <f t="shared" si="22"/>
        <v>MY + MF</v>
      </c>
      <c r="AI96" s="1118"/>
    </row>
    <row r="97" spans="1:35" s="839" customFormat="1" ht="15" x14ac:dyDescent="0.25">
      <c r="A97" s="929">
        <v>96</v>
      </c>
      <c r="B97" s="927" t="s">
        <v>1596</v>
      </c>
      <c r="C97" s="927" t="s">
        <v>221</v>
      </c>
      <c r="D97" s="927" t="s">
        <v>201</v>
      </c>
      <c r="E97" s="927" t="s">
        <v>231</v>
      </c>
      <c r="F97" s="927">
        <v>1</v>
      </c>
      <c r="G97" s="927">
        <v>235</v>
      </c>
      <c r="H97" s="927" t="s">
        <v>1597</v>
      </c>
      <c r="I97" s="927" t="s">
        <v>15</v>
      </c>
      <c r="J97" s="927" t="s">
        <v>1463</v>
      </c>
      <c r="K97" s="927" t="s">
        <v>287</v>
      </c>
      <c r="L97" s="927" t="s">
        <v>15</v>
      </c>
      <c r="M97" s="927" t="s">
        <v>1463</v>
      </c>
      <c r="N97" s="927" t="s">
        <v>1438</v>
      </c>
      <c r="O97" s="927" t="s">
        <v>1463</v>
      </c>
      <c r="P97" s="1129" t="str">
        <f t="shared" si="23"/>
        <v>-</v>
      </c>
      <c r="Q97" s="934" t="str">
        <f t="shared" si="24"/>
        <v>18-18396</v>
      </c>
      <c r="R97" s="934" t="str">
        <f t="shared" si="25"/>
        <v>LOCAL</v>
      </c>
      <c r="S97" s="935">
        <f t="shared" si="18"/>
        <v>43435</v>
      </c>
      <c r="T97" s="935">
        <f t="shared" si="19"/>
        <v>43435</v>
      </c>
      <c r="U97" s="935">
        <f t="shared" si="20"/>
        <v>43435</v>
      </c>
      <c r="V97" s="935">
        <f t="shared" si="26"/>
        <v>43466</v>
      </c>
      <c r="W97" s="934" t="str">
        <f t="shared" si="27"/>
        <v>Approved</v>
      </c>
      <c r="X97" s="936" t="str">
        <f>IF(R97="-","-",VLOOKUP($S97,Forex!$B:$C,2,0))</f>
        <v>FY2018</v>
      </c>
      <c r="Y97" s="936" t="str">
        <f>IF(R97="-","-",VLOOKUP($S97,Forex!$B:$D,3,0))</f>
        <v>2H</v>
      </c>
      <c r="Z97" s="937" t="str">
        <f>IF($R97="-","-",VLOOKUP($L97,Legend!$E:$F,2,0))</f>
        <v>-</v>
      </c>
      <c r="AA97" s="937"/>
      <c r="AB97" s="1131">
        <f t="shared" si="21"/>
        <v>43435</v>
      </c>
      <c r="AC97" s="1131">
        <f>_xlfn.IFNA(VLOOKUP($B97,'PO list'!$C:$E,3,0),$AB97)</f>
        <v>43435</v>
      </c>
      <c r="AD97" s="1131" t="str">
        <f>IF($AC97="-","-",VLOOKUP($AC97,Forex!$B:$C,2,0))</f>
        <v>FY2018</v>
      </c>
      <c r="AE97" s="1131">
        <f t="shared" si="28"/>
        <v>43435</v>
      </c>
      <c r="AF97" s="1131" t="str">
        <f>IF($AE97="-","-",VLOOKUP($AE97,Forex!$B:$C,2,0))</f>
        <v>FY2018</v>
      </c>
      <c r="AG97" s="1132" t="str">
        <f t="shared" si="22"/>
        <v>MY + MF</v>
      </c>
      <c r="AI97" s="1118"/>
    </row>
    <row r="98" spans="1:35" s="839" customFormat="1" ht="15" x14ac:dyDescent="0.25">
      <c r="A98" s="929">
        <v>97</v>
      </c>
      <c r="B98" s="927" t="s">
        <v>1598</v>
      </c>
      <c r="C98" s="927" t="s">
        <v>1350</v>
      </c>
      <c r="D98" s="927" t="s">
        <v>1332</v>
      </c>
      <c r="E98" s="927" t="s">
        <v>231</v>
      </c>
      <c r="F98" s="927">
        <v>1</v>
      </c>
      <c r="G98" s="927">
        <v>500</v>
      </c>
      <c r="H98" s="927" t="s">
        <v>1599</v>
      </c>
      <c r="I98" s="927" t="s">
        <v>15</v>
      </c>
      <c r="J98" s="927" t="s">
        <v>1592</v>
      </c>
      <c r="K98" s="927" t="s">
        <v>287</v>
      </c>
      <c r="L98" s="927" t="s">
        <v>15</v>
      </c>
      <c r="M98" s="927" t="s">
        <v>1478</v>
      </c>
      <c r="N98" s="927" t="s">
        <v>1396</v>
      </c>
      <c r="O98" s="927" t="s">
        <v>1438</v>
      </c>
      <c r="P98" s="1129" t="str">
        <f t="shared" si="23"/>
        <v>-</v>
      </c>
      <c r="Q98" s="934" t="str">
        <f t="shared" si="24"/>
        <v>18-18397</v>
      </c>
      <c r="R98" s="934" t="str">
        <f t="shared" si="25"/>
        <v>-</v>
      </c>
      <c r="S98" s="935" t="str">
        <f t="shared" si="18"/>
        <v>-</v>
      </c>
      <c r="T98" s="935" t="str">
        <f t="shared" si="19"/>
        <v>-</v>
      </c>
      <c r="U98" s="935" t="str">
        <f t="shared" si="20"/>
        <v>-</v>
      </c>
      <c r="V98" s="935" t="str">
        <f t="shared" si="26"/>
        <v>-</v>
      </c>
      <c r="W98" s="934" t="str">
        <f t="shared" si="27"/>
        <v>-</v>
      </c>
      <c r="X98" s="936" t="str">
        <f>IF(R98="-","-",VLOOKUP($S98,Forex!$B:$C,2,0))</f>
        <v>-</v>
      </c>
      <c r="Y98" s="936" t="str">
        <f>IF(R98="-","-",VLOOKUP($S98,Forex!$B:$D,3,0))</f>
        <v>-</v>
      </c>
      <c r="Z98" s="937" t="str">
        <f>IF($R98="-","-",VLOOKUP($L98,Legend!$E:$F,2,0))</f>
        <v>-</v>
      </c>
      <c r="AA98" s="937"/>
      <c r="AB98" s="1131" t="str">
        <f t="shared" si="21"/>
        <v>-</v>
      </c>
      <c r="AC98" s="1131" t="str">
        <f>_xlfn.IFNA(VLOOKUP($B98,'PO list'!$C:$E,3,0),$AB98)</f>
        <v>-</v>
      </c>
      <c r="AD98" s="1131" t="str">
        <f>IF($AC98="-","-",VLOOKUP($AC98,Forex!$B:$C,2,0))</f>
        <v>-</v>
      </c>
      <c r="AE98" s="1131" t="str">
        <f t="shared" si="28"/>
        <v>-</v>
      </c>
      <c r="AF98" s="1131" t="str">
        <f>IF($AE98="-","-",VLOOKUP($AE98,Forex!$B:$C,2,0))</f>
        <v>-</v>
      </c>
      <c r="AG98" s="1132" t="str">
        <f t="shared" si="22"/>
        <v>-</v>
      </c>
      <c r="AI98" s="1118"/>
    </row>
    <row r="99" spans="1:35" s="839" customFormat="1" ht="15" x14ac:dyDescent="0.25">
      <c r="A99" s="929">
        <v>98</v>
      </c>
      <c r="B99" s="927" t="s">
        <v>1600</v>
      </c>
      <c r="C99" s="927" t="s">
        <v>207</v>
      </c>
      <c r="D99" s="927" t="s">
        <v>232</v>
      </c>
      <c r="E99" s="927" t="s">
        <v>230</v>
      </c>
      <c r="F99" s="927">
        <v>7</v>
      </c>
      <c r="G99" s="927">
        <v>25020</v>
      </c>
      <c r="H99" s="927" t="s">
        <v>1601</v>
      </c>
      <c r="I99" s="927" t="s">
        <v>15</v>
      </c>
      <c r="J99" s="927" t="s">
        <v>1478</v>
      </c>
      <c r="K99" s="927" t="s">
        <v>287</v>
      </c>
      <c r="L99" s="927" t="s">
        <v>15</v>
      </c>
      <c r="M99" s="927" t="s">
        <v>1478</v>
      </c>
      <c r="N99" s="927" t="s">
        <v>1602</v>
      </c>
      <c r="O99" s="927" t="s">
        <v>1438</v>
      </c>
      <c r="P99" s="1129" t="str">
        <f t="shared" si="23"/>
        <v>-</v>
      </c>
      <c r="Q99" s="934" t="str">
        <f t="shared" si="24"/>
        <v>18-18398</v>
      </c>
      <c r="R99" s="934" t="str">
        <f t="shared" si="25"/>
        <v>FRONTECH</v>
      </c>
      <c r="S99" s="935">
        <f t="shared" si="18"/>
        <v>43466</v>
      </c>
      <c r="T99" s="935">
        <f t="shared" si="19"/>
        <v>43466</v>
      </c>
      <c r="U99" s="935">
        <f t="shared" si="20"/>
        <v>43466</v>
      </c>
      <c r="V99" s="935">
        <f t="shared" si="26"/>
        <v>43466</v>
      </c>
      <c r="W99" s="934" t="str">
        <f t="shared" si="27"/>
        <v>Approved</v>
      </c>
      <c r="X99" s="936" t="str">
        <f>IF(R99="-","-",VLOOKUP($S99,Forex!$B:$C,2,0))</f>
        <v>FY2018</v>
      </c>
      <c r="Y99" s="936" t="str">
        <f>IF(R99="-","-",VLOOKUP($S99,Forex!$B:$D,3,0))</f>
        <v>2H</v>
      </c>
      <c r="Z99" s="937" t="str">
        <f>IF($R99="-","-",VLOOKUP($L99,Legend!$E:$F,2,0))</f>
        <v>-</v>
      </c>
      <c r="AA99" s="937"/>
      <c r="AB99" s="1131">
        <f t="shared" si="21"/>
        <v>43466</v>
      </c>
      <c r="AC99" s="1131">
        <f>_xlfn.IFNA(VLOOKUP($B99,'PO list'!$C:$E,3,0),$AB99)</f>
        <v>43466</v>
      </c>
      <c r="AD99" s="1131" t="str">
        <f>IF($AC99="-","-",VLOOKUP($AC99,Forex!$B:$C,2,0))</f>
        <v>FY2018</v>
      </c>
      <c r="AE99" s="1131">
        <f t="shared" si="28"/>
        <v>43466</v>
      </c>
      <c r="AF99" s="1131" t="str">
        <f>IF($AE99="-","-",VLOOKUP($AE99,Forex!$B:$C,2,0))</f>
        <v>FY2018</v>
      </c>
      <c r="AG99" s="1132" t="str">
        <f t="shared" si="22"/>
        <v>MY + MF</v>
      </c>
      <c r="AI99" s="1118"/>
    </row>
    <row r="100" spans="1:35" s="839" customFormat="1" ht="15" x14ac:dyDescent="0.25">
      <c r="A100" s="929">
        <v>99</v>
      </c>
      <c r="B100" s="927" t="s">
        <v>1600</v>
      </c>
      <c r="C100" s="927" t="s">
        <v>207</v>
      </c>
      <c r="D100" s="927" t="s">
        <v>232</v>
      </c>
      <c r="E100" s="927" t="s">
        <v>230</v>
      </c>
      <c r="F100" s="927">
        <v>1</v>
      </c>
      <c r="G100" s="927">
        <v>5380</v>
      </c>
      <c r="H100" s="927" t="s">
        <v>1603</v>
      </c>
      <c r="I100" s="927" t="s">
        <v>15</v>
      </c>
      <c r="J100" s="927" t="s">
        <v>1478</v>
      </c>
      <c r="K100" s="927" t="s">
        <v>288</v>
      </c>
      <c r="L100" s="927" t="s">
        <v>158</v>
      </c>
      <c r="M100" s="927" t="s">
        <v>1478</v>
      </c>
      <c r="N100" s="927" t="s">
        <v>1602</v>
      </c>
      <c r="O100" s="927" t="s">
        <v>1438</v>
      </c>
      <c r="P100" s="1129" t="str">
        <f t="shared" si="23"/>
        <v>-</v>
      </c>
      <c r="Q100" s="934" t="str">
        <f t="shared" si="24"/>
        <v>-</v>
      </c>
      <c r="R100" s="934" t="str">
        <f t="shared" si="25"/>
        <v>-</v>
      </c>
      <c r="S100" s="935" t="str">
        <f t="shared" si="18"/>
        <v>-</v>
      </c>
      <c r="T100" s="935" t="str">
        <f t="shared" si="19"/>
        <v>-</v>
      </c>
      <c r="U100" s="935" t="str">
        <f t="shared" si="20"/>
        <v>-</v>
      </c>
      <c r="V100" s="935" t="str">
        <f t="shared" si="26"/>
        <v>-</v>
      </c>
      <c r="W100" s="934" t="str">
        <f t="shared" si="27"/>
        <v>-</v>
      </c>
      <c r="X100" s="936" t="str">
        <f>IF(R100="-","-",VLOOKUP($S100,Forex!$B:$C,2,0))</f>
        <v>-</v>
      </c>
      <c r="Y100" s="936" t="str">
        <f>IF(R100="-","-",VLOOKUP($S100,Forex!$B:$D,3,0))</f>
        <v>-</v>
      </c>
      <c r="Z100" s="937" t="str">
        <f>IF($R100="-","-",VLOOKUP($L100,Legend!$E:$F,2,0))</f>
        <v>-</v>
      </c>
      <c r="AA100" s="937"/>
      <c r="AB100" s="1131" t="str">
        <f t="shared" si="21"/>
        <v>-</v>
      </c>
      <c r="AC100" s="1131" t="str">
        <f>_xlfn.IFNA(VLOOKUP($B100,'PO list'!$C:$E,3,0),$AB100)</f>
        <v>-</v>
      </c>
      <c r="AD100" s="1131" t="str">
        <f>IF($AC100="-","-",VLOOKUP($AC100,Forex!$B:$C,2,0))</f>
        <v>-</v>
      </c>
      <c r="AE100" s="1131" t="str">
        <f t="shared" si="28"/>
        <v>-</v>
      </c>
      <c r="AF100" s="1131" t="str">
        <f>IF($AE100="-","-",VLOOKUP($AE100,Forex!$B:$C,2,0))</f>
        <v>-</v>
      </c>
      <c r="AG100" s="1132" t="str">
        <f t="shared" si="22"/>
        <v>-</v>
      </c>
      <c r="AI100" s="1118"/>
    </row>
    <row r="101" spans="1:35" s="839" customFormat="1" ht="15" x14ac:dyDescent="0.25">
      <c r="A101" s="929">
        <v>100</v>
      </c>
      <c r="B101" s="927" t="s">
        <v>1604</v>
      </c>
      <c r="C101" s="927" t="s">
        <v>1379</v>
      </c>
      <c r="D101" s="927" t="s">
        <v>1332</v>
      </c>
      <c r="E101" s="927" t="s">
        <v>1546</v>
      </c>
      <c r="F101" s="927">
        <v>2</v>
      </c>
      <c r="G101" s="927">
        <v>116</v>
      </c>
      <c r="H101" s="927" t="s">
        <v>1605</v>
      </c>
      <c r="I101" s="927" t="s">
        <v>15</v>
      </c>
      <c r="J101" s="927" t="s">
        <v>1438</v>
      </c>
      <c r="K101" s="927" t="s">
        <v>287</v>
      </c>
      <c r="L101" s="927" t="s">
        <v>15</v>
      </c>
      <c r="M101" s="927" t="s">
        <v>1592</v>
      </c>
      <c r="N101" s="927" t="s">
        <v>1435</v>
      </c>
      <c r="O101" s="927" t="s">
        <v>1438</v>
      </c>
      <c r="P101" s="1129" t="str">
        <f t="shared" si="23"/>
        <v>-</v>
      </c>
      <c r="Q101" s="934" t="str">
        <f t="shared" si="24"/>
        <v>18-18399</v>
      </c>
      <c r="R101" s="934" t="str">
        <f t="shared" si="25"/>
        <v>-</v>
      </c>
      <c r="S101" s="935" t="str">
        <f t="shared" si="18"/>
        <v>-</v>
      </c>
      <c r="T101" s="935" t="str">
        <f t="shared" si="19"/>
        <v>-</v>
      </c>
      <c r="U101" s="935" t="str">
        <f t="shared" si="20"/>
        <v>-</v>
      </c>
      <c r="V101" s="935" t="str">
        <f t="shared" si="26"/>
        <v>-</v>
      </c>
      <c r="W101" s="934" t="str">
        <f t="shared" si="27"/>
        <v>-</v>
      </c>
      <c r="X101" s="936" t="str">
        <f>IF(R101="-","-",VLOOKUP($S101,Forex!$B:$C,2,0))</f>
        <v>-</v>
      </c>
      <c r="Y101" s="936" t="str">
        <f>IF(R101="-","-",VLOOKUP($S101,Forex!$B:$D,3,0))</f>
        <v>-</v>
      </c>
      <c r="Z101" s="937" t="str">
        <f>IF($R101="-","-",VLOOKUP($L101,Legend!$E:$F,2,0))</f>
        <v>-</v>
      </c>
      <c r="AA101" s="937"/>
      <c r="AB101" s="1131" t="str">
        <f t="shared" si="21"/>
        <v>-</v>
      </c>
      <c r="AC101" s="1131" t="str">
        <f>_xlfn.IFNA(VLOOKUP($B101,'PO list'!$C:$E,3,0),$AB101)</f>
        <v>-</v>
      </c>
      <c r="AD101" s="1131" t="str">
        <f>IF($AC101="-","-",VLOOKUP($AC101,Forex!$B:$C,2,0))</f>
        <v>-</v>
      </c>
      <c r="AE101" s="1131" t="str">
        <f t="shared" si="28"/>
        <v>-</v>
      </c>
      <c r="AF101" s="1131" t="str">
        <f>IF($AE101="-","-",VLOOKUP($AE101,Forex!$B:$C,2,0))</f>
        <v>-</v>
      </c>
      <c r="AG101" s="1132" t="str">
        <f t="shared" si="22"/>
        <v>-</v>
      </c>
      <c r="AI101" s="1118"/>
    </row>
    <row r="102" spans="1:35" s="839" customFormat="1" ht="15" x14ac:dyDescent="0.25">
      <c r="A102" s="929">
        <v>101</v>
      </c>
      <c r="B102" s="927" t="s">
        <v>1606</v>
      </c>
      <c r="C102" s="927" t="s">
        <v>207</v>
      </c>
      <c r="D102" s="927" t="s">
        <v>232</v>
      </c>
      <c r="E102" s="927" t="s">
        <v>230</v>
      </c>
      <c r="F102" s="927">
        <v>10</v>
      </c>
      <c r="G102" s="927">
        <v>52545</v>
      </c>
      <c r="H102" s="927" t="s">
        <v>1607</v>
      </c>
      <c r="I102" s="927" t="s">
        <v>15</v>
      </c>
      <c r="J102" s="927" t="s">
        <v>1556</v>
      </c>
      <c r="K102" s="927" t="s">
        <v>287</v>
      </c>
      <c r="L102" s="927" t="s">
        <v>15</v>
      </c>
      <c r="M102" s="927" t="s">
        <v>1608</v>
      </c>
      <c r="N102" s="927" t="s">
        <v>1609</v>
      </c>
      <c r="O102" s="927" t="s">
        <v>1556</v>
      </c>
      <c r="P102" s="1129" t="str">
        <f t="shared" si="23"/>
        <v>-</v>
      </c>
      <c r="Q102" s="934" t="str">
        <f t="shared" si="24"/>
        <v>19-18400</v>
      </c>
      <c r="R102" s="934" t="str">
        <f t="shared" si="25"/>
        <v>FRONTECH</v>
      </c>
      <c r="S102" s="935">
        <f t="shared" si="18"/>
        <v>43466</v>
      </c>
      <c r="T102" s="935">
        <f t="shared" si="19"/>
        <v>43466</v>
      </c>
      <c r="U102" s="935">
        <f t="shared" si="20"/>
        <v>43466</v>
      </c>
      <c r="V102" s="935">
        <f t="shared" si="26"/>
        <v>43497</v>
      </c>
      <c r="W102" s="934" t="str">
        <f t="shared" si="27"/>
        <v>Approved</v>
      </c>
      <c r="X102" s="936" t="str">
        <f>IF(R102="-","-",VLOOKUP($S102,Forex!$B:$C,2,0))</f>
        <v>FY2018</v>
      </c>
      <c r="Y102" s="936" t="str">
        <f>IF(R102="-","-",VLOOKUP($S102,Forex!$B:$D,3,0))</f>
        <v>2H</v>
      </c>
      <c r="Z102" s="937" t="str">
        <f>IF($R102="-","-",VLOOKUP($L102,Legend!$E:$F,2,0))</f>
        <v>-</v>
      </c>
      <c r="AA102" s="937"/>
      <c r="AB102" s="1131">
        <f t="shared" si="21"/>
        <v>43466</v>
      </c>
      <c r="AC102" s="1131">
        <f>_xlfn.IFNA(VLOOKUP($B102,'PO list'!$C:$E,3,0),$AB102)</f>
        <v>43466</v>
      </c>
      <c r="AD102" s="1131" t="str">
        <f>IF($AC102="-","-",VLOOKUP($AC102,Forex!$B:$C,2,0))</f>
        <v>FY2018</v>
      </c>
      <c r="AE102" s="1131">
        <f t="shared" si="28"/>
        <v>43466</v>
      </c>
      <c r="AF102" s="1131" t="str">
        <f>IF($AE102="-","-",VLOOKUP($AE102,Forex!$B:$C,2,0))</f>
        <v>FY2018</v>
      </c>
      <c r="AG102" s="1132" t="str">
        <f t="shared" si="22"/>
        <v>MY + MF</v>
      </c>
      <c r="AI102" s="1118"/>
    </row>
    <row r="103" spans="1:35" s="839" customFormat="1" ht="15" x14ac:dyDescent="0.25">
      <c r="A103" s="929">
        <v>102</v>
      </c>
      <c r="B103" s="927" t="s">
        <v>1610</v>
      </c>
      <c r="C103" s="927" t="s">
        <v>209</v>
      </c>
      <c r="D103" s="927" t="s">
        <v>232</v>
      </c>
      <c r="E103" s="927" t="s">
        <v>231</v>
      </c>
      <c r="F103" s="927">
        <v>1</v>
      </c>
      <c r="G103" s="927">
        <v>17995</v>
      </c>
      <c r="H103" s="927" t="s">
        <v>1611</v>
      </c>
      <c r="I103" s="927" t="s">
        <v>15</v>
      </c>
      <c r="J103" s="927" t="s">
        <v>1612</v>
      </c>
      <c r="K103" s="927" t="s">
        <v>287</v>
      </c>
      <c r="L103" s="927" t="s">
        <v>15</v>
      </c>
      <c r="M103" s="927" t="s">
        <v>1342</v>
      </c>
      <c r="N103" s="927" t="s">
        <v>1613</v>
      </c>
      <c r="O103" s="927" t="s">
        <v>1342</v>
      </c>
      <c r="P103" s="1129" t="str">
        <f t="shared" si="23"/>
        <v>-</v>
      </c>
      <c r="Q103" s="934" t="str">
        <f t="shared" si="24"/>
        <v>19-18401</v>
      </c>
      <c r="R103" s="934" t="str">
        <f t="shared" si="25"/>
        <v>FRONTECH</v>
      </c>
      <c r="S103" s="935">
        <f t="shared" si="18"/>
        <v>43466</v>
      </c>
      <c r="T103" s="935">
        <f t="shared" si="19"/>
        <v>43466</v>
      </c>
      <c r="U103" s="935">
        <f t="shared" si="20"/>
        <v>43466</v>
      </c>
      <c r="V103" s="935">
        <f t="shared" si="26"/>
        <v>43800</v>
      </c>
      <c r="W103" s="934" t="str">
        <f t="shared" si="27"/>
        <v>Approved</v>
      </c>
      <c r="X103" s="936" t="str">
        <f>IF(R103="-","-",VLOOKUP($S103,Forex!$B:$C,2,0))</f>
        <v>FY2018</v>
      </c>
      <c r="Y103" s="936" t="str">
        <f>IF(R103="-","-",VLOOKUP($S103,Forex!$B:$D,3,0))</f>
        <v>2H</v>
      </c>
      <c r="Z103" s="937" t="str">
        <f>IF($R103="-","-",VLOOKUP($L103,Legend!$E:$F,2,0))</f>
        <v>-</v>
      </c>
      <c r="AA103" s="937"/>
      <c r="AB103" s="1131">
        <f t="shared" si="21"/>
        <v>43466</v>
      </c>
      <c r="AC103" s="1131">
        <f>_xlfn.IFNA(VLOOKUP($B103,'PO list'!$C:$E,3,0),$AB103)</f>
        <v>43466</v>
      </c>
      <c r="AD103" s="1131" t="str">
        <f>IF($AC103="-","-",VLOOKUP($AC103,Forex!$B:$C,2,0))</f>
        <v>FY2018</v>
      </c>
      <c r="AE103" s="1131">
        <f t="shared" si="28"/>
        <v>43466</v>
      </c>
      <c r="AF103" s="1131" t="str">
        <f>IF($AE103="-","-",VLOOKUP($AE103,Forex!$B:$C,2,0))</f>
        <v>FY2018</v>
      </c>
      <c r="AG103" s="1132" t="str">
        <f t="shared" si="22"/>
        <v>MY + MF</v>
      </c>
      <c r="AI103" s="1118"/>
    </row>
    <row r="104" spans="1:35" s="839" customFormat="1" ht="15" x14ac:dyDescent="0.25">
      <c r="A104" s="929">
        <v>103</v>
      </c>
      <c r="B104" s="927" t="s">
        <v>1614</v>
      </c>
      <c r="C104" s="927" t="s">
        <v>221</v>
      </c>
      <c r="D104" s="927" t="s">
        <v>201</v>
      </c>
      <c r="E104" s="927" t="s">
        <v>231</v>
      </c>
      <c r="F104" s="927">
        <v>1</v>
      </c>
      <c r="G104" s="927">
        <v>1200</v>
      </c>
      <c r="H104" s="927" t="s">
        <v>1615</v>
      </c>
      <c r="I104" s="927" t="s">
        <v>15</v>
      </c>
      <c r="J104" s="927" t="s">
        <v>1438</v>
      </c>
      <c r="K104" s="927" t="s">
        <v>287</v>
      </c>
      <c r="L104" s="927" t="s">
        <v>15</v>
      </c>
      <c r="M104" s="927" t="s">
        <v>1438</v>
      </c>
      <c r="N104" s="927" t="s">
        <v>1438</v>
      </c>
      <c r="O104" s="927" t="s">
        <v>1438</v>
      </c>
      <c r="P104" s="1129" t="str">
        <f t="shared" si="23"/>
        <v>-</v>
      </c>
      <c r="Q104" s="934" t="str">
        <f t="shared" si="24"/>
        <v>19-18402</v>
      </c>
      <c r="R104" s="934" t="str">
        <f t="shared" si="25"/>
        <v>LOCAL</v>
      </c>
      <c r="S104" s="935">
        <f t="shared" si="18"/>
        <v>43466</v>
      </c>
      <c r="T104" s="935">
        <f t="shared" si="19"/>
        <v>43466</v>
      </c>
      <c r="U104" s="935">
        <f t="shared" si="20"/>
        <v>43466</v>
      </c>
      <c r="V104" s="935">
        <f t="shared" si="26"/>
        <v>43466</v>
      </c>
      <c r="W104" s="934" t="str">
        <f t="shared" si="27"/>
        <v>Approved</v>
      </c>
      <c r="X104" s="936" t="str">
        <f>IF(R104="-","-",VLOOKUP($S104,Forex!$B:$C,2,0))</f>
        <v>FY2018</v>
      </c>
      <c r="Y104" s="936" t="str">
        <f>IF(R104="-","-",VLOOKUP($S104,Forex!$B:$D,3,0))</f>
        <v>2H</v>
      </c>
      <c r="Z104" s="937" t="str">
        <f>IF($R104="-","-",VLOOKUP($L104,Legend!$E:$F,2,0))</f>
        <v>-</v>
      </c>
      <c r="AA104" s="937"/>
      <c r="AB104" s="1131">
        <f t="shared" si="21"/>
        <v>43466</v>
      </c>
      <c r="AC104" s="1131">
        <f>_xlfn.IFNA(VLOOKUP($B104,'PO list'!$C:$E,3,0),$AB104)</f>
        <v>43466</v>
      </c>
      <c r="AD104" s="1131" t="str">
        <f>IF($AC104="-","-",VLOOKUP($AC104,Forex!$B:$C,2,0))</f>
        <v>FY2018</v>
      </c>
      <c r="AE104" s="1131">
        <f t="shared" si="28"/>
        <v>43466</v>
      </c>
      <c r="AF104" s="1131" t="str">
        <f>IF($AE104="-","-",VLOOKUP($AE104,Forex!$B:$C,2,0))</f>
        <v>FY2018</v>
      </c>
      <c r="AG104" s="1132" t="str">
        <f t="shared" si="22"/>
        <v>MY + MF</v>
      </c>
      <c r="AI104" s="1118"/>
    </row>
    <row r="105" spans="1:35" s="839" customFormat="1" ht="15" x14ac:dyDescent="0.25">
      <c r="A105" s="929">
        <v>104</v>
      </c>
      <c r="B105" s="927" t="s">
        <v>1616</v>
      </c>
      <c r="C105" s="927" t="s">
        <v>227</v>
      </c>
      <c r="D105" s="927" t="s">
        <v>201</v>
      </c>
      <c r="E105" s="927" t="s">
        <v>230</v>
      </c>
      <c r="F105" s="927">
        <v>1</v>
      </c>
      <c r="G105" s="927">
        <v>3736</v>
      </c>
      <c r="H105" s="927" t="s">
        <v>1617</v>
      </c>
      <c r="I105" s="927" t="s">
        <v>15</v>
      </c>
      <c r="J105" s="927" t="s">
        <v>1618</v>
      </c>
      <c r="K105" s="927" t="s">
        <v>287</v>
      </c>
      <c r="L105" s="927" t="s">
        <v>15</v>
      </c>
      <c r="M105" s="927" t="s">
        <v>1618</v>
      </c>
      <c r="N105" s="927" t="s">
        <v>1602</v>
      </c>
      <c r="O105" s="927" t="s">
        <v>1475</v>
      </c>
      <c r="P105" s="1129" t="str">
        <f t="shared" si="23"/>
        <v>-</v>
      </c>
      <c r="Q105" s="934" t="str">
        <f t="shared" si="24"/>
        <v>19-18403</v>
      </c>
      <c r="R105" s="934" t="str">
        <f t="shared" si="25"/>
        <v>LOCAL</v>
      </c>
      <c r="S105" s="935">
        <f t="shared" si="18"/>
        <v>43466</v>
      </c>
      <c r="T105" s="935">
        <f t="shared" si="19"/>
        <v>43466</v>
      </c>
      <c r="U105" s="935">
        <f t="shared" si="20"/>
        <v>43466</v>
      </c>
      <c r="V105" s="935">
        <f t="shared" si="26"/>
        <v>43466</v>
      </c>
      <c r="W105" s="934" t="str">
        <f t="shared" si="27"/>
        <v>Approved</v>
      </c>
      <c r="X105" s="936" t="str">
        <f>IF(R105="-","-",VLOOKUP($S105,Forex!$B:$C,2,0))</f>
        <v>FY2018</v>
      </c>
      <c r="Y105" s="936" t="str">
        <f>IF(R105="-","-",VLOOKUP($S105,Forex!$B:$D,3,0))</f>
        <v>2H</v>
      </c>
      <c r="Z105" s="937" t="str">
        <f>IF($R105="-","-",VLOOKUP($L105,Legend!$E:$F,2,0))</f>
        <v>-</v>
      </c>
      <c r="AA105" s="937"/>
      <c r="AB105" s="1131">
        <f t="shared" si="21"/>
        <v>43466</v>
      </c>
      <c r="AC105" s="1131">
        <f>_xlfn.IFNA(VLOOKUP($B105,'PO list'!$C:$E,3,0),$AB105)</f>
        <v>43466</v>
      </c>
      <c r="AD105" s="1131" t="str">
        <f>IF($AC105="-","-",VLOOKUP($AC105,Forex!$B:$C,2,0))</f>
        <v>FY2018</v>
      </c>
      <c r="AE105" s="1131">
        <f t="shared" si="28"/>
        <v>43466</v>
      </c>
      <c r="AF105" s="1131" t="str">
        <f>IF($AE105="-","-",VLOOKUP($AE105,Forex!$B:$C,2,0))</f>
        <v>FY2018</v>
      </c>
      <c r="AG105" s="1132" t="str">
        <f t="shared" si="22"/>
        <v>MY + MF</v>
      </c>
      <c r="AI105" s="1118"/>
    </row>
    <row r="106" spans="1:35" s="839" customFormat="1" ht="15" x14ac:dyDescent="0.25">
      <c r="A106" s="929">
        <v>105</v>
      </c>
      <c r="B106" s="927" t="s">
        <v>1619</v>
      </c>
      <c r="C106" s="927" t="s">
        <v>1331</v>
      </c>
      <c r="D106" s="927" t="s">
        <v>1332</v>
      </c>
      <c r="E106" s="927" t="s">
        <v>1333</v>
      </c>
      <c r="F106" s="927">
        <v>13</v>
      </c>
      <c r="G106" s="927">
        <v>5400</v>
      </c>
      <c r="H106" s="927" t="s">
        <v>1620</v>
      </c>
      <c r="I106" s="927" t="s">
        <v>15</v>
      </c>
      <c r="J106" s="927" t="s">
        <v>1342</v>
      </c>
      <c r="K106" s="927" t="s">
        <v>287</v>
      </c>
      <c r="L106" s="927" t="s">
        <v>15</v>
      </c>
      <c r="M106" s="927" t="s">
        <v>1618</v>
      </c>
      <c r="N106" s="927" t="s">
        <v>1618</v>
      </c>
      <c r="O106" s="927" t="s">
        <v>1342</v>
      </c>
      <c r="P106" s="1129" t="str">
        <f t="shared" si="23"/>
        <v>-</v>
      </c>
      <c r="Q106" s="934" t="str">
        <f t="shared" si="24"/>
        <v>19-18404</v>
      </c>
      <c r="R106" s="934" t="str">
        <f t="shared" si="25"/>
        <v>-</v>
      </c>
      <c r="S106" s="935" t="str">
        <f t="shared" si="18"/>
        <v>-</v>
      </c>
      <c r="T106" s="935" t="str">
        <f t="shared" si="19"/>
        <v>-</v>
      </c>
      <c r="U106" s="935" t="str">
        <f t="shared" si="20"/>
        <v>-</v>
      </c>
      <c r="V106" s="935" t="str">
        <f t="shared" si="26"/>
        <v>-</v>
      </c>
      <c r="W106" s="934" t="str">
        <f t="shared" si="27"/>
        <v>-</v>
      </c>
      <c r="X106" s="936" t="str">
        <f>IF(R106="-","-",VLOOKUP($S106,Forex!$B:$C,2,0))</f>
        <v>-</v>
      </c>
      <c r="Y106" s="936" t="str">
        <f>IF(R106="-","-",VLOOKUP($S106,Forex!$B:$D,3,0))</f>
        <v>-</v>
      </c>
      <c r="Z106" s="937" t="str">
        <f>IF($R106="-","-",VLOOKUP($L106,Legend!$E:$F,2,0))</f>
        <v>-</v>
      </c>
      <c r="AA106" s="937"/>
      <c r="AB106" s="1131" t="str">
        <f t="shared" si="21"/>
        <v>-</v>
      </c>
      <c r="AC106" s="1131" t="str">
        <f>_xlfn.IFNA(VLOOKUP($B106,'PO list'!$C:$E,3,0),$AB106)</f>
        <v>-</v>
      </c>
      <c r="AD106" s="1131" t="str">
        <f>IF($AC106="-","-",VLOOKUP($AC106,Forex!$B:$C,2,0))</f>
        <v>-</v>
      </c>
      <c r="AE106" s="1131" t="str">
        <f t="shared" si="28"/>
        <v>-</v>
      </c>
      <c r="AF106" s="1131" t="str">
        <f>IF($AE106="-","-",VLOOKUP($AE106,Forex!$B:$C,2,0))</f>
        <v>-</v>
      </c>
      <c r="AG106" s="1132" t="str">
        <f t="shared" si="22"/>
        <v>-</v>
      </c>
      <c r="AI106" s="1118"/>
    </row>
    <row r="107" spans="1:35" s="839" customFormat="1" ht="15" x14ac:dyDescent="0.25">
      <c r="A107" s="929">
        <v>106</v>
      </c>
      <c r="B107" s="927" t="s">
        <v>1621</v>
      </c>
      <c r="C107" s="927" t="s">
        <v>227</v>
      </c>
      <c r="D107" s="927" t="s">
        <v>201</v>
      </c>
      <c r="E107" s="927" t="s">
        <v>231</v>
      </c>
      <c r="F107" s="927">
        <v>6</v>
      </c>
      <c r="G107" s="927">
        <v>1448</v>
      </c>
      <c r="H107" s="927" t="s">
        <v>1622</v>
      </c>
      <c r="I107" s="927" t="s">
        <v>15</v>
      </c>
      <c r="J107" s="927" t="s">
        <v>1342</v>
      </c>
      <c r="K107" s="927" t="s">
        <v>287</v>
      </c>
      <c r="L107" s="927" t="s">
        <v>15</v>
      </c>
      <c r="M107" s="927" t="s">
        <v>1342</v>
      </c>
      <c r="N107" s="927" t="s">
        <v>1556</v>
      </c>
      <c r="O107" s="927" t="s">
        <v>1342</v>
      </c>
      <c r="P107" s="1129" t="str">
        <f t="shared" si="23"/>
        <v>-</v>
      </c>
      <c r="Q107" s="934" t="str">
        <f t="shared" si="24"/>
        <v>19-18405</v>
      </c>
      <c r="R107" s="934" t="str">
        <f t="shared" si="25"/>
        <v>LOCAL</v>
      </c>
      <c r="S107" s="935">
        <f t="shared" si="18"/>
        <v>43466</v>
      </c>
      <c r="T107" s="935">
        <f t="shared" si="19"/>
        <v>43466</v>
      </c>
      <c r="U107" s="935">
        <f t="shared" si="20"/>
        <v>43466</v>
      </c>
      <c r="V107" s="935">
        <f t="shared" si="26"/>
        <v>43466</v>
      </c>
      <c r="W107" s="934" t="str">
        <f t="shared" si="27"/>
        <v>Approved</v>
      </c>
      <c r="X107" s="936" t="str">
        <f>IF(R107="-","-",VLOOKUP($S107,Forex!$B:$C,2,0))</f>
        <v>FY2018</v>
      </c>
      <c r="Y107" s="936" t="str">
        <f>IF(R107="-","-",VLOOKUP($S107,Forex!$B:$D,3,0))</f>
        <v>2H</v>
      </c>
      <c r="Z107" s="937" t="str">
        <f>IF($R107="-","-",VLOOKUP($L107,Legend!$E:$F,2,0))</f>
        <v>-</v>
      </c>
      <c r="AA107" s="937"/>
      <c r="AB107" s="1131">
        <f t="shared" si="21"/>
        <v>43466</v>
      </c>
      <c r="AC107" s="1131">
        <f>_xlfn.IFNA(VLOOKUP($B107,'PO list'!$C:$E,3,0),$AB107)</f>
        <v>43466</v>
      </c>
      <c r="AD107" s="1131" t="str">
        <f>IF($AC107="-","-",VLOOKUP($AC107,Forex!$B:$C,2,0))</f>
        <v>FY2018</v>
      </c>
      <c r="AE107" s="1131">
        <f t="shared" si="28"/>
        <v>43466</v>
      </c>
      <c r="AF107" s="1131" t="str">
        <f>IF($AE107="-","-",VLOOKUP($AE107,Forex!$B:$C,2,0))</f>
        <v>FY2018</v>
      </c>
      <c r="AG107" s="1132" t="str">
        <f t="shared" si="22"/>
        <v>MY + MF</v>
      </c>
      <c r="AI107" s="1118"/>
    </row>
    <row r="108" spans="1:35" s="839" customFormat="1" ht="15" x14ac:dyDescent="0.25">
      <c r="A108" s="929">
        <v>107</v>
      </c>
      <c r="B108" s="927" t="s">
        <v>1623</v>
      </c>
      <c r="C108" s="927" t="s">
        <v>244</v>
      </c>
      <c r="D108" s="927" t="s">
        <v>201</v>
      </c>
      <c r="E108" s="927" t="s">
        <v>231</v>
      </c>
      <c r="F108" s="927">
        <v>4</v>
      </c>
      <c r="G108" s="927">
        <v>762</v>
      </c>
      <c r="H108" s="927" t="s">
        <v>1624</v>
      </c>
      <c r="I108" s="927" t="s">
        <v>15</v>
      </c>
      <c r="J108" s="927" t="s">
        <v>1625</v>
      </c>
      <c r="K108" s="927" t="s">
        <v>287</v>
      </c>
      <c r="L108" s="927" t="s">
        <v>15</v>
      </c>
      <c r="M108" s="927" t="s">
        <v>1625</v>
      </c>
      <c r="N108" s="927" t="s">
        <v>1626</v>
      </c>
      <c r="O108" s="927" t="s">
        <v>1528</v>
      </c>
      <c r="P108" s="1129" t="str">
        <f t="shared" si="23"/>
        <v>-</v>
      </c>
      <c r="Q108" s="934" t="str">
        <f t="shared" si="24"/>
        <v>19-18406</v>
      </c>
      <c r="R108" s="934" t="str">
        <f t="shared" si="25"/>
        <v>LOCAL</v>
      </c>
      <c r="S108" s="935">
        <f t="shared" si="18"/>
        <v>43497</v>
      </c>
      <c r="T108" s="935">
        <f t="shared" si="19"/>
        <v>43497</v>
      </c>
      <c r="U108" s="935">
        <f t="shared" si="20"/>
        <v>43497</v>
      </c>
      <c r="V108" s="935">
        <f t="shared" si="26"/>
        <v>43497</v>
      </c>
      <c r="W108" s="934" t="str">
        <f t="shared" si="27"/>
        <v>Approved</v>
      </c>
      <c r="X108" s="936" t="str">
        <f>IF(R108="-","-",VLOOKUP($S108,Forex!$B:$C,2,0))</f>
        <v>FY2018</v>
      </c>
      <c r="Y108" s="936" t="str">
        <f>IF(R108="-","-",VLOOKUP($S108,Forex!$B:$D,3,0))</f>
        <v>2H</v>
      </c>
      <c r="Z108" s="937" t="str">
        <f>IF($R108="-","-",VLOOKUP($L108,Legend!$E:$F,2,0))</f>
        <v>-</v>
      </c>
      <c r="AA108" s="937"/>
      <c r="AB108" s="1131">
        <f t="shared" si="21"/>
        <v>43497</v>
      </c>
      <c r="AC108" s="1131">
        <f>_xlfn.IFNA(VLOOKUP($B108,'PO list'!$C:$E,3,0),$AB108)</f>
        <v>43497</v>
      </c>
      <c r="AD108" s="1131" t="str">
        <f>IF($AC108="-","-",VLOOKUP($AC108,Forex!$B:$C,2,0))</f>
        <v>FY2018</v>
      </c>
      <c r="AE108" s="1131">
        <f t="shared" si="28"/>
        <v>43497</v>
      </c>
      <c r="AF108" s="1131" t="str">
        <f>IF($AE108="-","-",VLOOKUP($AE108,Forex!$B:$C,2,0))</f>
        <v>FY2018</v>
      </c>
      <c r="AG108" s="1132" t="str">
        <f t="shared" si="22"/>
        <v>MY + MF</v>
      </c>
      <c r="AI108" s="1118"/>
    </row>
    <row r="109" spans="1:35" s="839" customFormat="1" ht="15" x14ac:dyDescent="0.25">
      <c r="A109" s="929">
        <v>108</v>
      </c>
      <c r="B109" s="927" t="s">
        <v>1627</v>
      </c>
      <c r="C109" s="927" t="s">
        <v>227</v>
      </c>
      <c r="D109" s="927" t="s">
        <v>201</v>
      </c>
      <c r="E109" s="927" t="s">
        <v>231</v>
      </c>
      <c r="F109" s="927">
        <v>1</v>
      </c>
      <c r="G109" s="927">
        <v>579</v>
      </c>
      <c r="H109" s="927" t="s">
        <v>1628</v>
      </c>
      <c r="I109" s="927" t="s">
        <v>15</v>
      </c>
      <c r="J109" s="927" t="s">
        <v>1342</v>
      </c>
      <c r="K109" s="927" t="s">
        <v>287</v>
      </c>
      <c r="L109" s="927" t="s">
        <v>15</v>
      </c>
      <c r="M109" s="927" t="s">
        <v>1629</v>
      </c>
      <c r="N109" s="927" t="s">
        <v>1630</v>
      </c>
      <c r="O109" s="927" t="s">
        <v>1631</v>
      </c>
      <c r="P109" s="1129" t="str">
        <f t="shared" si="23"/>
        <v>-</v>
      </c>
      <c r="Q109" s="934" t="str">
        <f t="shared" si="24"/>
        <v>19-18407</v>
      </c>
      <c r="R109" s="934" t="str">
        <f t="shared" si="25"/>
        <v>LOCAL</v>
      </c>
      <c r="S109" s="935">
        <f t="shared" si="18"/>
        <v>43466</v>
      </c>
      <c r="T109" s="935">
        <f t="shared" si="19"/>
        <v>43466</v>
      </c>
      <c r="U109" s="935">
        <f t="shared" si="20"/>
        <v>43466</v>
      </c>
      <c r="V109" s="935">
        <f t="shared" si="26"/>
        <v>43466</v>
      </c>
      <c r="W109" s="934" t="str">
        <f t="shared" si="27"/>
        <v>Approved</v>
      </c>
      <c r="X109" s="936" t="str">
        <f>IF(R109="-","-",VLOOKUP($S109,Forex!$B:$C,2,0))</f>
        <v>FY2018</v>
      </c>
      <c r="Y109" s="936" t="str">
        <f>IF(R109="-","-",VLOOKUP($S109,Forex!$B:$D,3,0))</f>
        <v>2H</v>
      </c>
      <c r="Z109" s="937" t="str">
        <f>IF($R109="-","-",VLOOKUP($L109,Legend!$E:$F,2,0))</f>
        <v>-</v>
      </c>
      <c r="AA109" s="937"/>
      <c r="AB109" s="1131">
        <f t="shared" si="21"/>
        <v>43466</v>
      </c>
      <c r="AC109" s="1131">
        <f>_xlfn.IFNA(VLOOKUP($B109,'PO list'!$C:$E,3,0),$AB109)</f>
        <v>43466</v>
      </c>
      <c r="AD109" s="1131" t="str">
        <f>IF($AC109="-","-",VLOOKUP($AC109,Forex!$B:$C,2,0))</f>
        <v>FY2018</v>
      </c>
      <c r="AE109" s="1131">
        <f t="shared" si="28"/>
        <v>43466</v>
      </c>
      <c r="AF109" s="1131" t="str">
        <f>IF($AE109="-","-",VLOOKUP($AE109,Forex!$B:$C,2,0))</f>
        <v>FY2018</v>
      </c>
      <c r="AG109" s="1132" t="str">
        <f t="shared" si="22"/>
        <v>MY + MF</v>
      </c>
      <c r="AI109" s="1118"/>
    </row>
    <row r="110" spans="1:35" s="839" customFormat="1" ht="15" x14ac:dyDescent="0.25">
      <c r="A110" s="929">
        <v>109</v>
      </c>
      <c r="B110" s="927" t="s">
        <v>1632</v>
      </c>
      <c r="C110" s="927" t="s">
        <v>207</v>
      </c>
      <c r="D110" s="927" t="s">
        <v>232</v>
      </c>
      <c r="E110" s="927" t="s">
        <v>230</v>
      </c>
      <c r="F110" s="927">
        <v>3</v>
      </c>
      <c r="G110" s="927">
        <v>5350</v>
      </c>
      <c r="H110" s="927" t="s">
        <v>1633</v>
      </c>
      <c r="I110" s="927" t="s">
        <v>15</v>
      </c>
      <c r="J110" s="927" t="s">
        <v>1612</v>
      </c>
      <c r="K110" s="927" t="s">
        <v>287</v>
      </c>
      <c r="L110" s="927" t="s">
        <v>15</v>
      </c>
      <c r="M110" s="927" t="s">
        <v>1612</v>
      </c>
      <c r="N110" s="927" t="s">
        <v>1602</v>
      </c>
      <c r="O110" s="927" t="s">
        <v>1342</v>
      </c>
      <c r="P110" s="1129" t="str">
        <f t="shared" si="23"/>
        <v>-</v>
      </c>
      <c r="Q110" s="934" t="str">
        <f t="shared" si="24"/>
        <v>19-18409</v>
      </c>
      <c r="R110" s="934" t="str">
        <f t="shared" si="25"/>
        <v>FRONTECH</v>
      </c>
      <c r="S110" s="935">
        <f t="shared" si="18"/>
        <v>43466</v>
      </c>
      <c r="T110" s="935">
        <f t="shared" si="19"/>
        <v>43466</v>
      </c>
      <c r="U110" s="935">
        <f t="shared" si="20"/>
        <v>43466</v>
      </c>
      <c r="V110" s="935">
        <f t="shared" si="26"/>
        <v>43466</v>
      </c>
      <c r="W110" s="934" t="str">
        <f t="shared" si="27"/>
        <v>Approved</v>
      </c>
      <c r="X110" s="936" t="str">
        <f>IF(R110="-","-",VLOOKUP($S110,Forex!$B:$C,2,0))</f>
        <v>FY2018</v>
      </c>
      <c r="Y110" s="936" t="str">
        <f>IF(R110="-","-",VLOOKUP($S110,Forex!$B:$D,3,0))</f>
        <v>2H</v>
      </c>
      <c r="Z110" s="937" t="str">
        <f>IF($R110="-","-",VLOOKUP($L110,Legend!$E:$F,2,0))</f>
        <v>-</v>
      </c>
      <c r="AA110" s="937"/>
      <c r="AB110" s="1131">
        <f t="shared" si="21"/>
        <v>43466</v>
      </c>
      <c r="AC110" s="1131">
        <f>_xlfn.IFNA(VLOOKUP($B110,'PO list'!$C:$E,3,0),$AB110)</f>
        <v>43466</v>
      </c>
      <c r="AD110" s="1131" t="str">
        <f>IF($AC110="-","-",VLOOKUP($AC110,Forex!$B:$C,2,0))</f>
        <v>FY2018</v>
      </c>
      <c r="AE110" s="1131">
        <f t="shared" si="28"/>
        <v>43466</v>
      </c>
      <c r="AF110" s="1131" t="str">
        <f>IF($AE110="-","-",VLOOKUP($AE110,Forex!$B:$C,2,0))</f>
        <v>FY2018</v>
      </c>
      <c r="AG110" s="1132" t="str">
        <f t="shared" si="22"/>
        <v>MY + MF</v>
      </c>
      <c r="AI110" s="1118"/>
    </row>
    <row r="111" spans="1:35" s="839" customFormat="1" ht="15" x14ac:dyDescent="0.25">
      <c r="A111" s="929">
        <v>110</v>
      </c>
      <c r="B111" s="927" t="s">
        <v>1632</v>
      </c>
      <c r="C111" s="927" t="s">
        <v>207</v>
      </c>
      <c r="D111" s="927" t="s">
        <v>232</v>
      </c>
      <c r="E111" s="927" t="s">
        <v>230</v>
      </c>
      <c r="F111" s="927">
        <v>2</v>
      </c>
      <c r="G111" s="927">
        <v>7060</v>
      </c>
      <c r="H111" s="927" t="s">
        <v>1634</v>
      </c>
      <c r="I111" s="927" t="s">
        <v>15</v>
      </c>
      <c r="J111" s="927" t="s">
        <v>1612</v>
      </c>
      <c r="K111" s="927" t="s">
        <v>1324</v>
      </c>
      <c r="L111" s="927" t="s">
        <v>1056</v>
      </c>
      <c r="M111" s="927" t="s">
        <v>1612</v>
      </c>
      <c r="N111" s="927" t="s">
        <v>1602</v>
      </c>
      <c r="O111" s="927" t="s">
        <v>1342</v>
      </c>
      <c r="P111" s="1129" t="str">
        <f t="shared" si="23"/>
        <v>-</v>
      </c>
      <c r="Q111" s="934" t="str">
        <f t="shared" si="24"/>
        <v>-</v>
      </c>
      <c r="R111" s="934" t="str">
        <f t="shared" si="25"/>
        <v>-</v>
      </c>
      <c r="S111" s="935" t="str">
        <f t="shared" si="18"/>
        <v>-</v>
      </c>
      <c r="T111" s="935" t="str">
        <f t="shared" si="19"/>
        <v>-</v>
      </c>
      <c r="U111" s="935" t="str">
        <f t="shared" si="20"/>
        <v>-</v>
      </c>
      <c r="V111" s="935" t="str">
        <f t="shared" si="26"/>
        <v>-</v>
      </c>
      <c r="W111" s="934" t="str">
        <f t="shared" si="27"/>
        <v>-</v>
      </c>
      <c r="X111" s="936" t="str">
        <f>IF(R111="-","-",VLOOKUP($S111,Forex!$B:$C,2,0))</f>
        <v>-</v>
      </c>
      <c r="Y111" s="936" t="str">
        <f>IF(R111="-","-",VLOOKUP($S111,Forex!$B:$D,3,0))</f>
        <v>-</v>
      </c>
      <c r="Z111" s="937" t="str">
        <f>IF($R111="-","-",VLOOKUP($L111,Legend!$E:$F,2,0))</f>
        <v>-</v>
      </c>
      <c r="AA111" s="937"/>
      <c r="AB111" s="1131" t="str">
        <f t="shared" si="21"/>
        <v>-</v>
      </c>
      <c r="AC111" s="1131" t="str">
        <f>_xlfn.IFNA(VLOOKUP($B111,'PO list'!$C:$E,3,0),$AB111)</f>
        <v>-</v>
      </c>
      <c r="AD111" s="1131" t="str">
        <f>IF($AC111="-","-",VLOOKUP($AC111,Forex!$B:$C,2,0))</f>
        <v>-</v>
      </c>
      <c r="AE111" s="1131" t="str">
        <f t="shared" si="28"/>
        <v>-</v>
      </c>
      <c r="AF111" s="1131" t="str">
        <f>IF($AE111="-","-",VLOOKUP($AE111,Forex!$B:$C,2,0))</f>
        <v>-</v>
      </c>
      <c r="AG111" s="1132" t="str">
        <f t="shared" si="22"/>
        <v>-</v>
      </c>
      <c r="AI111" s="1118"/>
    </row>
    <row r="112" spans="1:35" s="839" customFormat="1" ht="15" x14ac:dyDescent="0.25">
      <c r="A112" s="929">
        <v>111</v>
      </c>
      <c r="B112" s="927" t="s">
        <v>1635</v>
      </c>
      <c r="C112" s="927" t="s">
        <v>205</v>
      </c>
      <c r="D112" s="927" t="s">
        <v>201</v>
      </c>
      <c r="E112" s="927" t="s">
        <v>230</v>
      </c>
      <c r="F112" s="927">
        <v>1</v>
      </c>
      <c r="G112" s="927">
        <v>14570</v>
      </c>
      <c r="H112" s="927" t="s">
        <v>1636</v>
      </c>
      <c r="I112" s="927" t="s">
        <v>15</v>
      </c>
      <c r="J112" s="927" t="s">
        <v>1478</v>
      </c>
      <c r="K112" s="927" t="s">
        <v>1324</v>
      </c>
      <c r="L112" s="927" t="s">
        <v>1056</v>
      </c>
      <c r="M112" s="927" t="s">
        <v>1478</v>
      </c>
      <c r="N112" s="927" t="s">
        <v>1637</v>
      </c>
      <c r="O112" s="927" t="s">
        <v>1631</v>
      </c>
      <c r="P112" s="1129" t="str">
        <f t="shared" si="23"/>
        <v>-</v>
      </c>
      <c r="Q112" s="934" t="str">
        <f t="shared" si="24"/>
        <v>19-18410</v>
      </c>
      <c r="R112" s="934" t="str">
        <f t="shared" si="25"/>
        <v>LOCAL</v>
      </c>
      <c r="S112" s="935">
        <f t="shared" si="18"/>
        <v>43466</v>
      </c>
      <c r="T112" s="935">
        <f t="shared" si="19"/>
        <v>43466</v>
      </c>
      <c r="U112" s="935">
        <f t="shared" si="20"/>
        <v>43466</v>
      </c>
      <c r="V112" s="935">
        <f t="shared" si="26"/>
        <v>43556</v>
      </c>
      <c r="W112" s="934" t="str">
        <f t="shared" si="27"/>
        <v>Cancelled</v>
      </c>
      <c r="X112" s="936" t="str">
        <f>IF(R112="-","-",VLOOKUP($S112,Forex!$B:$C,2,0))</f>
        <v>FY2018</v>
      </c>
      <c r="Y112" s="936" t="str">
        <f>IF(R112="-","-",VLOOKUP($S112,Forex!$B:$D,3,0))</f>
        <v>2H</v>
      </c>
      <c r="Z112" s="937" t="str">
        <f>IF($R112="-","-",VLOOKUP($L112,Legend!$E:$F,2,0))</f>
        <v>-</v>
      </c>
      <c r="AA112" s="937"/>
      <c r="AB112" s="1131">
        <f t="shared" si="21"/>
        <v>43466</v>
      </c>
      <c r="AC112" s="1131">
        <f>_xlfn.IFNA(VLOOKUP($B112,'PO list'!$C:$E,3,0),$AB112)</f>
        <v>43466</v>
      </c>
      <c r="AD112" s="1131" t="str">
        <f>IF($AC112="-","-",VLOOKUP($AC112,Forex!$B:$C,2,0))</f>
        <v>FY2018</v>
      </c>
      <c r="AE112" s="1131">
        <f t="shared" si="28"/>
        <v>43466</v>
      </c>
      <c r="AF112" s="1131" t="str">
        <f>IF($AE112="-","-",VLOOKUP($AE112,Forex!$B:$C,2,0))</f>
        <v>FY2018</v>
      </c>
      <c r="AG112" s="1132" t="str">
        <f t="shared" si="22"/>
        <v>MY + MF</v>
      </c>
      <c r="AI112" s="1118"/>
    </row>
    <row r="113" spans="1:35" s="839" customFormat="1" ht="15" x14ac:dyDescent="0.25">
      <c r="A113" s="929">
        <v>112</v>
      </c>
      <c r="B113" s="927" t="s">
        <v>1638</v>
      </c>
      <c r="C113" s="927" t="s">
        <v>227</v>
      </c>
      <c r="D113" s="927" t="s">
        <v>201</v>
      </c>
      <c r="E113" s="927" t="s">
        <v>231</v>
      </c>
      <c r="F113" s="927">
        <v>5</v>
      </c>
      <c r="G113" s="927">
        <v>2802</v>
      </c>
      <c r="H113" s="927" t="s">
        <v>1639</v>
      </c>
      <c r="I113" s="927" t="s">
        <v>15</v>
      </c>
      <c r="J113" s="927" t="s">
        <v>1629</v>
      </c>
      <c r="K113" s="927" t="s">
        <v>287</v>
      </c>
      <c r="L113" s="927" t="s">
        <v>15</v>
      </c>
      <c r="M113" s="927" t="s">
        <v>1629</v>
      </c>
      <c r="N113" s="927" t="s">
        <v>1630</v>
      </c>
      <c r="O113" s="927" t="s">
        <v>1629</v>
      </c>
      <c r="P113" s="1129" t="str">
        <f t="shared" si="23"/>
        <v>-</v>
      </c>
      <c r="Q113" s="934" t="str">
        <f t="shared" si="24"/>
        <v>19-18411</v>
      </c>
      <c r="R113" s="934" t="str">
        <f t="shared" si="25"/>
        <v>LOCAL</v>
      </c>
      <c r="S113" s="935">
        <f t="shared" si="18"/>
        <v>43466</v>
      </c>
      <c r="T113" s="935">
        <f t="shared" si="19"/>
        <v>43466</v>
      </c>
      <c r="U113" s="935">
        <f t="shared" si="20"/>
        <v>43466</v>
      </c>
      <c r="V113" s="935">
        <f t="shared" si="26"/>
        <v>43466</v>
      </c>
      <c r="W113" s="934" t="str">
        <f t="shared" si="27"/>
        <v>Approved</v>
      </c>
      <c r="X113" s="936" t="str">
        <f>IF(R113="-","-",VLOOKUP($S113,Forex!$B:$C,2,0))</f>
        <v>FY2018</v>
      </c>
      <c r="Y113" s="936" t="str">
        <f>IF(R113="-","-",VLOOKUP($S113,Forex!$B:$D,3,0))</f>
        <v>2H</v>
      </c>
      <c r="Z113" s="937" t="str">
        <f>IF($R113="-","-",VLOOKUP($L113,Legend!$E:$F,2,0))</f>
        <v>-</v>
      </c>
      <c r="AA113" s="937"/>
      <c r="AB113" s="1131">
        <f t="shared" si="21"/>
        <v>43466</v>
      </c>
      <c r="AC113" s="1131">
        <f>_xlfn.IFNA(VLOOKUP($B113,'PO list'!$C:$E,3,0),$AB113)</f>
        <v>43466</v>
      </c>
      <c r="AD113" s="1131" t="str">
        <f>IF($AC113="-","-",VLOOKUP($AC113,Forex!$B:$C,2,0))</f>
        <v>FY2018</v>
      </c>
      <c r="AE113" s="1131">
        <f t="shared" si="28"/>
        <v>43466</v>
      </c>
      <c r="AF113" s="1131" t="str">
        <f>IF($AE113="-","-",VLOOKUP($AE113,Forex!$B:$C,2,0))</f>
        <v>FY2018</v>
      </c>
      <c r="AG113" s="1132" t="str">
        <f t="shared" si="22"/>
        <v>MY + MF</v>
      </c>
      <c r="AI113" s="1118"/>
    </row>
    <row r="114" spans="1:35" s="839" customFormat="1" ht="15" x14ac:dyDescent="0.25">
      <c r="A114" s="929">
        <v>113</v>
      </c>
      <c r="B114" s="927" t="s">
        <v>1638</v>
      </c>
      <c r="C114" s="927" t="s">
        <v>227</v>
      </c>
      <c r="D114" s="927" t="s">
        <v>201</v>
      </c>
      <c r="E114" s="927" t="s">
        <v>231</v>
      </c>
      <c r="F114" s="927">
        <v>2</v>
      </c>
      <c r="G114" s="927">
        <v>794</v>
      </c>
      <c r="H114" s="927" t="s">
        <v>1640</v>
      </c>
      <c r="I114" s="927" t="s">
        <v>15</v>
      </c>
      <c r="J114" s="927" t="s">
        <v>1629</v>
      </c>
      <c r="K114" s="927" t="s">
        <v>288</v>
      </c>
      <c r="L114" s="927" t="s">
        <v>158</v>
      </c>
      <c r="M114" s="927" t="s">
        <v>1629</v>
      </c>
      <c r="N114" s="927" t="s">
        <v>1630</v>
      </c>
      <c r="O114" s="927" t="s">
        <v>1629</v>
      </c>
      <c r="P114" s="1129" t="str">
        <f t="shared" si="23"/>
        <v>-</v>
      </c>
      <c r="Q114" s="934" t="str">
        <f t="shared" si="24"/>
        <v>-</v>
      </c>
      <c r="R114" s="934" t="str">
        <f t="shared" si="25"/>
        <v>-</v>
      </c>
      <c r="S114" s="935" t="str">
        <f t="shared" si="18"/>
        <v>-</v>
      </c>
      <c r="T114" s="935" t="str">
        <f t="shared" si="19"/>
        <v>-</v>
      </c>
      <c r="U114" s="935" t="str">
        <f t="shared" si="20"/>
        <v>-</v>
      </c>
      <c r="V114" s="935" t="str">
        <f t="shared" si="26"/>
        <v>-</v>
      </c>
      <c r="W114" s="934" t="str">
        <f t="shared" si="27"/>
        <v>-</v>
      </c>
      <c r="X114" s="936" t="str">
        <f>IF(R114="-","-",VLOOKUP($S114,Forex!$B:$C,2,0))</f>
        <v>-</v>
      </c>
      <c r="Y114" s="936" t="str">
        <f>IF(R114="-","-",VLOOKUP($S114,Forex!$B:$D,3,0))</f>
        <v>-</v>
      </c>
      <c r="Z114" s="937" t="str">
        <f>IF($R114="-","-",VLOOKUP($L114,Legend!$E:$F,2,0))</f>
        <v>-</v>
      </c>
      <c r="AA114" s="937"/>
      <c r="AB114" s="1131" t="str">
        <f t="shared" si="21"/>
        <v>-</v>
      </c>
      <c r="AC114" s="1131" t="str">
        <f>_xlfn.IFNA(VLOOKUP($B114,'PO list'!$C:$E,3,0),$AB114)</f>
        <v>-</v>
      </c>
      <c r="AD114" s="1131" t="str">
        <f>IF($AC114="-","-",VLOOKUP($AC114,Forex!$B:$C,2,0))</f>
        <v>-</v>
      </c>
      <c r="AE114" s="1131" t="str">
        <f t="shared" si="28"/>
        <v>-</v>
      </c>
      <c r="AF114" s="1131" t="str">
        <f>IF($AE114="-","-",VLOOKUP($AE114,Forex!$B:$C,2,0))</f>
        <v>-</v>
      </c>
      <c r="AG114" s="1132" t="str">
        <f t="shared" si="22"/>
        <v>-</v>
      </c>
      <c r="AI114" s="1118"/>
    </row>
    <row r="115" spans="1:35" s="839" customFormat="1" ht="15" x14ac:dyDescent="0.25">
      <c r="A115" s="929">
        <v>114</v>
      </c>
      <c r="B115" s="927" t="s">
        <v>1641</v>
      </c>
      <c r="C115" s="927" t="s">
        <v>207</v>
      </c>
      <c r="D115" s="927" t="s">
        <v>232</v>
      </c>
      <c r="E115" s="927" t="s">
        <v>230</v>
      </c>
      <c r="F115" s="927">
        <v>1</v>
      </c>
      <c r="G115" s="927">
        <v>17742</v>
      </c>
      <c r="H115" s="927" t="s">
        <v>1642</v>
      </c>
      <c r="I115" s="927" t="s">
        <v>15</v>
      </c>
      <c r="J115" s="927" t="s">
        <v>1643</v>
      </c>
      <c r="K115" s="927" t="s">
        <v>287</v>
      </c>
      <c r="L115" s="927" t="s">
        <v>15</v>
      </c>
      <c r="M115" s="927" t="s">
        <v>1643</v>
      </c>
      <c r="N115" s="927" t="s">
        <v>1644</v>
      </c>
      <c r="O115" s="927" t="s">
        <v>1643</v>
      </c>
      <c r="P115" s="1129" t="str">
        <f t="shared" si="23"/>
        <v>-</v>
      </c>
      <c r="Q115" s="934" t="str">
        <f t="shared" si="24"/>
        <v>19-18412</v>
      </c>
      <c r="R115" s="934" t="str">
        <f t="shared" si="25"/>
        <v>FRONTECH</v>
      </c>
      <c r="S115" s="935">
        <f t="shared" si="18"/>
        <v>43497</v>
      </c>
      <c r="T115" s="935">
        <f t="shared" si="19"/>
        <v>43497</v>
      </c>
      <c r="U115" s="935">
        <f t="shared" si="20"/>
        <v>43497</v>
      </c>
      <c r="V115" s="935">
        <f t="shared" si="26"/>
        <v>43525</v>
      </c>
      <c r="W115" s="934" t="str">
        <f t="shared" si="27"/>
        <v>Approved</v>
      </c>
      <c r="X115" s="936" t="str">
        <f>IF(R115="-","-",VLOOKUP($S115,Forex!$B:$C,2,0))</f>
        <v>FY2018</v>
      </c>
      <c r="Y115" s="936" t="str">
        <f>IF(R115="-","-",VLOOKUP($S115,Forex!$B:$D,3,0))</f>
        <v>2H</v>
      </c>
      <c r="Z115" s="937" t="str">
        <f>IF($R115="-","-",VLOOKUP($L115,Legend!$E:$F,2,0))</f>
        <v>-</v>
      </c>
      <c r="AA115" s="937"/>
      <c r="AB115" s="1131">
        <f t="shared" si="21"/>
        <v>43497</v>
      </c>
      <c r="AC115" s="1131">
        <f>_xlfn.IFNA(VLOOKUP($B115,'PO list'!$C:$E,3,0),$AB115)</f>
        <v>43497</v>
      </c>
      <c r="AD115" s="1131" t="str">
        <f>IF($AC115="-","-",VLOOKUP($AC115,Forex!$B:$C,2,0))</f>
        <v>FY2018</v>
      </c>
      <c r="AE115" s="1131">
        <f t="shared" si="28"/>
        <v>43497</v>
      </c>
      <c r="AF115" s="1131" t="str">
        <f>IF($AE115="-","-",VLOOKUP($AE115,Forex!$B:$C,2,0))</f>
        <v>FY2018</v>
      </c>
      <c r="AG115" s="1132" t="str">
        <f t="shared" si="22"/>
        <v>MY + MF</v>
      </c>
      <c r="AI115" s="1118"/>
    </row>
    <row r="116" spans="1:35" s="839" customFormat="1" ht="15" x14ac:dyDescent="0.25">
      <c r="A116" s="929">
        <v>115</v>
      </c>
      <c r="B116" s="927" t="s">
        <v>1645</v>
      </c>
      <c r="C116" s="927" t="s">
        <v>207</v>
      </c>
      <c r="D116" s="927" t="s">
        <v>232</v>
      </c>
      <c r="E116" s="927" t="s">
        <v>230</v>
      </c>
      <c r="F116" s="927">
        <v>1</v>
      </c>
      <c r="G116" s="927">
        <v>8603</v>
      </c>
      <c r="H116" s="927" t="s">
        <v>1646</v>
      </c>
      <c r="I116" s="927" t="s">
        <v>15</v>
      </c>
      <c r="J116" s="927" t="s">
        <v>1339</v>
      </c>
      <c r="K116" s="927" t="s">
        <v>1324</v>
      </c>
      <c r="L116" s="927" t="s">
        <v>1056</v>
      </c>
      <c r="M116" s="927" t="s">
        <v>1643</v>
      </c>
      <c r="N116" s="927" t="s">
        <v>1647</v>
      </c>
      <c r="O116" s="927" t="s">
        <v>1339</v>
      </c>
      <c r="P116" s="1129" t="str">
        <f t="shared" si="23"/>
        <v>-</v>
      </c>
      <c r="Q116" s="934" t="str">
        <f t="shared" si="24"/>
        <v>19-18413</v>
      </c>
      <c r="R116" s="934" t="str">
        <f t="shared" si="25"/>
        <v>FRONTECH</v>
      </c>
      <c r="S116" s="935">
        <f t="shared" si="18"/>
        <v>43497</v>
      </c>
      <c r="T116" s="935">
        <f t="shared" si="19"/>
        <v>43497</v>
      </c>
      <c r="U116" s="935">
        <f t="shared" si="20"/>
        <v>43497</v>
      </c>
      <c r="V116" s="935">
        <f t="shared" si="26"/>
        <v>43556</v>
      </c>
      <c r="W116" s="934" t="str">
        <f t="shared" si="27"/>
        <v>Cancelled</v>
      </c>
      <c r="X116" s="936" t="str">
        <f>IF(R116="-","-",VLOOKUP($S116,Forex!$B:$C,2,0))</f>
        <v>FY2018</v>
      </c>
      <c r="Y116" s="936" t="str">
        <f>IF(R116="-","-",VLOOKUP($S116,Forex!$B:$D,3,0))</f>
        <v>2H</v>
      </c>
      <c r="Z116" s="937" t="str">
        <f>IF($R116="-","-",VLOOKUP($L116,Legend!$E:$F,2,0))</f>
        <v>-</v>
      </c>
      <c r="AA116" s="937"/>
      <c r="AB116" s="1131">
        <f t="shared" si="21"/>
        <v>43497</v>
      </c>
      <c r="AC116" s="1131">
        <f>_xlfn.IFNA(VLOOKUP($B116,'PO list'!$C:$E,3,0),$AB116)</f>
        <v>43497</v>
      </c>
      <c r="AD116" s="1131" t="str">
        <f>IF($AC116="-","-",VLOOKUP($AC116,Forex!$B:$C,2,0))</f>
        <v>FY2018</v>
      </c>
      <c r="AE116" s="1131">
        <f t="shared" si="28"/>
        <v>43497</v>
      </c>
      <c r="AF116" s="1131" t="str">
        <f>IF($AE116="-","-",VLOOKUP($AE116,Forex!$B:$C,2,0))</f>
        <v>FY2018</v>
      </c>
      <c r="AG116" s="1132" t="str">
        <f t="shared" si="22"/>
        <v>MY + MF</v>
      </c>
      <c r="AI116" s="1118"/>
    </row>
    <row r="117" spans="1:35" s="839" customFormat="1" ht="15" x14ac:dyDescent="0.25">
      <c r="A117" s="929">
        <v>116</v>
      </c>
      <c r="B117" s="927" t="s">
        <v>1648</v>
      </c>
      <c r="C117" s="927" t="s">
        <v>1331</v>
      </c>
      <c r="D117" s="927" t="s">
        <v>1332</v>
      </c>
      <c r="E117" s="927" t="s">
        <v>1333</v>
      </c>
      <c r="F117" s="927">
        <v>2</v>
      </c>
      <c r="G117" s="927">
        <v>2620</v>
      </c>
      <c r="H117" s="927" t="s">
        <v>1649</v>
      </c>
      <c r="I117" s="927" t="s">
        <v>15</v>
      </c>
      <c r="J117" s="927" t="s">
        <v>1580</v>
      </c>
      <c r="K117" s="927" t="s">
        <v>1324</v>
      </c>
      <c r="L117" s="927" t="s">
        <v>1056</v>
      </c>
      <c r="M117" s="927" t="s">
        <v>1396</v>
      </c>
      <c r="N117" s="927" t="s">
        <v>1575</v>
      </c>
      <c r="O117" s="927" t="s">
        <v>1618</v>
      </c>
      <c r="P117" s="1129" t="str">
        <f t="shared" si="23"/>
        <v>-</v>
      </c>
      <c r="Q117" s="934" t="str">
        <f t="shared" si="24"/>
        <v>19-18414</v>
      </c>
      <c r="R117" s="934" t="str">
        <f t="shared" si="25"/>
        <v>-</v>
      </c>
      <c r="S117" s="935" t="str">
        <f t="shared" si="18"/>
        <v>-</v>
      </c>
      <c r="T117" s="935" t="str">
        <f t="shared" si="19"/>
        <v>-</v>
      </c>
      <c r="U117" s="935" t="str">
        <f t="shared" si="20"/>
        <v>-</v>
      </c>
      <c r="V117" s="935" t="str">
        <f t="shared" si="26"/>
        <v>-</v>
      </c>
      <c r="W117" s="934" t="str">
        <f t="shared" si="27"/>
        <v>-</v>
      </c>
      <c r="X117" s="936" t="str">
        <f>IF(R117="-","-",VLOOKUP($S117,Forex!$B:$C,2,0))</f>
        <v>-</v>
      </c>
      <c r="Y117" s="936" t="str">
        <f>IF(R117="-","-",VLOOKUP($S117,Forex!$B:$D,3,0))</f>
        <v>-</v>
      </c>
      <c r="Z117" s="937" t="str">
        <f>IF($R117="-","-",VLOOKUP($L117,Legend!$E:$F,2,0))</f>
        <v>-</v>
      </c>
      <c r="AA117" s="937"/>
      <c r="AB117" s="1131" t="str">
        <f t="shared" si="21"/>
        <v>-</v>
      </c>
      <c r="AC117" s="1131" t="str">
        <f>_xlfn.IFNA(VLOOKUP($B117,'PO list'!$C:$E,3,0),$AB117)</f>
        <v>-</v>
      </c>
      <c r="AD117" s="1131" t="str">
        <f>IF($AC117="-","-",VLOOKUP($AC117,Forex!$B:$C,2,0))</f>
        <v>-</v>
      </c>
      <c r="AE117" s="1131" t="str">
        <f t="shared" si="28"/>
        <v>-</v>
      </c>
      <c r="AF117" s="1131" t="str">
        <f>IF($AE117="-","-",VLOOKUP($AE117,Forex!$B:$C,2,0))</f>
        <v>-</v>
      </c>
      <c r="AG117" s="1132" t="str">
        <f t="shared" si="22"/>
        <v>-</v>
      </c>
      <c r="AI117" s="1118"/>
    </row>
    <row r="118" spans="1:35" s="839" customFormat="1" ht="15" x14ac:dyDescent="0.25">
      <c r="A118" s="929">
        <v>117</v>
      </c>
      <c r="B118" s="927" t="s">
        <v>1650</v>
      </c>
      <c r="C118" s="927" t="s">
        <v>207</v>
      </c>
      <c r="D118" s="927" t="s">
        <v>232</v>
      </c>
      <c r="E118" s="927" t="s">
        <v>1333</v>
      </c>
      <c r="F118" s="927">
        <v>1</v>
      </c>
      <c r="G118" s="927">
        <v>760</v>
      </c>
      <c r="H118" s="927" t="s">
        <v>1651</v>
      </c>
      <c r="I118" s="927" t="s">
        <v>15</v>
      </c>
      <c r="J118" s="927" t="s">
        <v>1535</v>
      </c>
      <c r="K118" s="927" t="s">
        <v>287</v>
      </c>
      <c r="L118" s="927" t="s">
        <v>15</v>
      </c>
      <c r="M118" s="927" t="s">
        <v>1535</v>
      </c>
      <c r="N118" s="927" t="s">
        <v>1535</v>
      </c>
      <c r="O118" s="927" t="s">
        <v>1631</v>
      </c>
      <c r="P118" s="1129" t="str">
        <f t="shared" si="23"/>
        <v>-</v>
      </c>
      <c r="Q118" s="934" t="str">
        <f t="shared" si="24"/>
        <v>19-18415</v>
      </c>
      <c r="R118" s="934" t="str">
        <f t="shared" si="25"/>
        <v>FRONTECH</v>
      </c>
      <c r="S118" s="935">
        <f t="shared" si="18"/>
        <v>43497</v>
      </c>
      <c r="T118" s="935">
        <f t="shared" si="19"/>
        <v>43466</v>
      </c>
      <c r="U118" s="935">
        <f t="shared" si="20"/>
        <v>43497</v>
      </c>
      <c r="V118" s="935">
        <f t="shared" si="26"/>
        <v>43497</v>
      </c>
      <c r="W118" s="934" t="str">
        <f t="shared" si="27"/>
        <v>Approved</v>
      </c>
      <c r="X118" s="936" t="str">
        <f>IF(R118="-","-",VLOOKUP($S118,Forex!$B:$C,2,0))</f>
        <v>FY2018</v>
      </c>
      <c r="Y118" s="936" t="str">
        <f>IF(R118="-","-",VLOOKUP($S118,Forex!$B:$D,3,0))</f>
        <v>2H</v>
      </c>
      <c r="Z118" s="937" t="str">
        <f>IF($R118="-","-",VLOOKUP($L118,Legend!$E:$F,2,0))</f>
        <v>-</v>
      </c>
      <c r="AA118" s="937"/>
      <c r="AB118" s="1131">
        <f t="shared" si="21"/>
        <v>43466</v>
      </c>
      <c r="AC118" s="1131">
        <f>_xlfn.IFNA(VLOOKUP($B118,'PO list'!$C:$E,3,0),$AB118)</f>
        <v>43466</v>
      </c>
      <c r="AD118" s="1131" t="str">
        <f>IF($AC118="-","-",VLOOKUP($AC118,Forex!$B:$C,2,0))</f>
        <v>FY2018</v>
      </c>
      <c r="AE118" s="1131">
        <f t="shared" si="28"/>
        <v>43466</v>
      </c>
      <c r="AF118" s="1131" t="str">
        <f>IF($AE118="-","-",VLOOKUP($AE118,Forex!$B:$C,2,0))</f>
        <v>FY2018</v>
      </c>
      <c r="AG118" s="1132" t="str">
        <f t="shared" si="22"/>
        <v>MY + MF</v>
      </c>
      <c r="AI118" s="1118"/>
    </row>
    <row r="119" spans="1:35" s="839" customFormat="1" ht="15" x14ac:dyDescent="0.25">
      <c r="A119" s="929">
        <v>118</v>
      </c>
      <c r="B119" s="927" t="s">
        <v>1652</v>
      </c>
      <c r="C119" s="927" t="s">
        <v>244</v>
      </c>
      <c r="D119" s="927" t="s">
        <v>201</v>
      </c>
      <c r="E119" s="927" t="s">
        <v>231</v>
      </c>
      <c r="F119" s="927">
        <v>7</v>
      </c>
      <c r="G119" s="927">
        <v>12382</v>
      </c>
      <c r="H119" s="927" t="s">
        <v>1653</v>
      </c>
      <c r="I119" s="927" t="s">
        <v>15</v>
      </c>
      <c r="J119" s="927" t="s">
        <v>1654</v>
      </c>
      <c r="K119" s="927" t="s">
        <v>288</v>
      </c>
      <c r="L119" s="927" t="s">
        <v>158</v>
      </c>
      <c r="M119" s="927" t="s">
        <v>1654</v>
      </c>
      <c r="N119" s="927" t="s">
        <v>1432</v>
      </c>
      <c r="O119" s="927" t="s">
        <v>1535</v>
      </c>
      <c r="P119" s="1129" t="str">
        <f t="shared" si="23"/>
        <v>-</v>
      </c>
      <c r="Q119" s="934" t="str">
        <f t="shared" si="24"/>
        <v>19-18416</v>
      </c>
      <c r="R119" s="934" t="str">
        <f t="shared" si="25"/>
        <v>LOCAL</v>
      </c>
      <c r="S119" s="935">
        <f t="shared" si="18"/>
        <v>43497</v>
      </c>
      <c r="T119" s="935">
        <f t="shared" si="19"/>
        <v>43497</v>
      </c>
      <c r="U119" s="935">
        <f t="shared" si="20"/>
        <v>43497</v>
      </c>
      <c r="V119" s="935">
        <f t="shared" si="26"/>
        <v>43525</v>
      </c>
      <c r="W119" s="934" t="str">
        <f t="shared" si="27"/>
        <v>Disapproved</v>
      </c>
      <c r="X119" s="936" t="str">
        <f>IF(R119="-","-",VLOOKUP($S119,Forex!$B:$C,2,0))</f>
        <v>FY2018</v>
      </c>
      <c r="Y119" s="936" t="str">
        <f>IF(R119="-","-",VLOOKUP($S119,Forex!$B:$D,3,0))</f>
        <v>2H</v>
      </c>
      <c r="Z119" s="937" t="str">
        <f>IF($R119="-","-",VLOOKUP($L119,Legend!$E:$F,2,0))</f>
        <v>ROD1</v>
      </c>
      <c r="AA119" s="937"/>
      <c r="AB119" s="1131">
        <f t="shared" si="21"/>
        <v>43497</v>
      </c>
      <c r="AC119" s="1131">
        <f>_xlfn.IFNA(VLOOKUP($B119,'PO list'!$C:$E,3,0),$AB119)</f>
        <v>43497</v>
      </c>
      <c r="AD119" s="1131" t="str">
        <f>IF($AC119="-","-",VLOOKUP($AC119,Forex!$B:$C,2,0))</f>
        <v>FY2018</v>
      </c>
      <c r="AE119" s="1131">
        <f t="shared" si="28"/>
        <v>43497</v>
      </c>
      <c r="AF119" s="1131" t="str">
        <f>IF($AE119="-","-",VLOOKUP($AE119,Forex!$B:$C,2,0))</f>
        <v>FY2018</v>
      </c>
      <c r="AG119" s="1132" t="str">
        <f t="shared" si="22"/>
        <v>MY + MF</v>
      </c>
      <c r="AI119" s="1118"/>
    </row>
    <row r="120" spans="1:35" s="839" customFormat="1" ht="15" x14ac:dyDescent="0.25">
      <c r="A120" s="929">
        <v>119</v>
      </c>
      <c r="B120" s="927" t="s">
        <v>1655</v>
      </c>
      <c r="C120" s="927" t="s">
        <v>782</v>
      </c>
      <c r="D120" s="927" t="s">
        <v>201</v>
      </c>
      <c r="E120" s="927" t="s">
        <v>231</v>
      </c>
      <c r="F120" s="927">
        <v>1</v>
      </c>
      <c r="G120" s="927">
        <v>1170</v>
      </c>
      <c r="H120" s="927" t="s">
        <v>1656</v>
      </c>
      <c r="I120" s="927" t="s">
        <v>15</v>
      </c>
      <c r="J120" s="927" t="s">
        <v>1580</v>
      </c>
      <c r="K120" s="927" t="s">
        <v>1324</v>
      </c>
      <c r="L120" s="927" t="s">
        <v>1056</v>
      </c>
      <c r="M120" s="927" t="s">
        <v>1396</v>
      </c>
      <c r="N120" s="927" t="s">
        <v>1657</v>
      </c>
      <c r="O120" s="927" t="s">
        <v>1580</v>
      </c>
      <c r="P120" s="1129" t="str">
        <f t="shared" si="23"/>
        <v>-</v>
      </c>
      <c r="Q120" s="934" t="str">
        <f t="shared" si="24"/>
        <v>19-18417</v>
      </c>
      <c r="R120" s="934" t="str">
        <f t="shared" si="25"/>
        <v>LOCAL</v>
      </c>
      <c r="S120" s="935">
        <f t="shared" si="18"/>
        <v>43466</v>
      </c>
      <c r="T120" s="935">
        <f t="shared" si="19"/>
        <v>43466</v>
      </c>
      <c r="U120" s="935">
        <f t="shared" si="20"/>
        <v>43466</v>
      </c>
      <c r="V120" s="935">
        <f t="shared" si="26"/>
        <v>43556</v>
      </c>
      <c r="W120" s="934" t="str">
        <f t="shared" si="27"/>
        <v>Cancelled</v>
      </c>
      <c r="X120" s="936" t="str">
        <f>IF(R120="-","-",VLOOKUP($S120,Forex!$B:$C,2,0))</f>
        <v>FY2018</v>
      </c>
      <c r="Y120" s="936" t="str">
        <f>IF(R120="-","-",VLOOKUP($S120,Forex!$B:$D,3,0))</f>
        <v>2H</v>
      </c>
      <c r="Z120" s="937" t="str">
        <f>IF($R120="-","-",VLOOKUP($L120,Legend!$E:$F,2,0))</f>
        <v>-</v>
      </c>
      <c r="AA120" s="937"/>
      <c r="AB120" s="1131">
        <f t="shared" si="21"/>
        <v>43466</v>
      </c>
      <c r="AC120" s="1131">
        <f>_xlfn.IFNA(VLOOKUP($B120,'PO list'!$C:$E,3,0),$AB120)</f>
        <v>43466</v>
      </c>
      <c r="AD120" s="1131" t="str">
        <f>IF($AC120="-","-",VLOOKUP($AC120,Forex!$B:$C,2,0))</f>
        <v>FY2018</v>
      </c>
      <c r="AE120" s="1131">
        <f t="shared" si="28"/>
        <v>43466</v>
      </c>
      <c r="AF120" s="1131" t="str">
        <f>IF($AE120="-","-",VLOOKUP($AE120,Forex!$B:$C,2,0))</f>
        <v>FY2018</v>
      </c>
      <c r="AG120" s="1132" t="str">
        <f t="shared" si="22"/>
        <v>MY + MF</v>
      </c>
      <c r="AI120" s="1118"/>
    </row>
    <row r="121" spans="1:35" s="839" customFormat="1" ht="15" x14ac:dyDescent="0.25">
      <c r="A121" s="929">
        <v>120</v>
      </c>
      <c r="B121" s="927" t="s">
        <v>1658</v>
      </c>
      <c r="C121" s="927" t="s">
        <v>221</v>
      </c>
      <c r="D121" s="927" t="s">
        <v>201</v>
      </c>
      <c r="E121" s="927" t="s">
        <v>231</v>
      </c>
      <c r="F121" s="927">
        <v>5</v>
      </c>
      <c r="G121" s="927">
        <v>2220</v>
      </c>
      <c r="H121" s="927" t="s">
        <v>1659</v>
      </c>
      <c r="I121" s="927" t="s">
        <v>15</v>
      </c>
      <c r="J121" s="927" t="s">
        <v>1580</v>
      </c>
      <c r="K121" s="927" t="s">
        <v>287</v>
      </c>
      <c r="L121" s="927" t="s">
        <v>15</v>
      </c>
      <c r="M121" s="927" t="s">
        <v>1580</v>
      </c>
      <c r="N121" s="927" t="s">
        <v>1580</v>
      </c>
      <c r="O121" s="927" t="s">
        <v>1580</v>
      </c>
      <c r="P121" s="1129" t="str">
        <f t="shared" si="23"/>
        <v>-</v>
      </c>
      <c r="Q121" s="934" t="str">
        <f t="shared" si="24"/>
        <v>19-18418</v>
      </c>
      <c r="R121" s="934" t="str">
        <f t="shared" si="25"/>
        <v>LOCAL</v>
      </c>
      <c r="S121" s="935">
        <f t="shared" si="18"/>
        <v>43466</v>
      </c>
      <c r="T121" s="935">
        <f t="shared" si="19"/>
        <v>43466</v>
      </c>
      <c r="U121" s="935">
        <f t="shared" si="20"/>
        <v>43466</v>
      </c>
      <c r="V121" s="935">
        <f t="shared" si="26"/>
        <v>43466</v>
      </c>
      <c r="W121" s="934" t="str">
        <f t="shared" si="27"/>
        <v>Approved</v>
      </c>
      <c r="X121" s="936" t="str">
        <f>IF(R121="-","-",VLOOKUP($S121,Forex!$B:$C,2,0))</f>
        <v>FY2018</v>
      </c>
      <c r="Y121" s="936" t="str">
        <f>IF(R121="-","-",VLOOKUP($S121,Forex!$B:$D,3,0))</f>
        <v>2H</v>
      </c>
      <c r="Z121" s="937" t="str">
        <f>IF($R121="-","-",VLOOKUP($L121,Legend!$E:$F,2,0))</f>
        <v>-</v>
      </c>
      <c r="AA121" s="937"/>
      <c r="AB121" s="1131">
        <f t="shared" si="21"/>
        <v>43466</v>
      </c>
      <c r="AC121" s="1131">
        <f>_xlfn.IFNA(VLOOKUP($B121,'PO list'!$C:$E,3,0),$AB121)</f>
        <v>43466</v>
      </c>
      <c r="AD121" s="1131" t="str">
        <f>IF($AC121="-","-",VLOOKUP($AC121,Forex!$B:$C,2,0))</f>
        <v>FY2018</v>
      </c>
      <c r="AE121" s="1131">
        <f t="shared" si="28"/>
        <v>43466</v>
      </c>
      <c r="AF121" s="1131" t="str">
        <f>IF($AE121="-","-",VLOOKUP($AE121,Forex!$B:$C,2,0))</f>
        <v>FY2018</v>
      </c>
      <c r="AG121" s="1132" t="str">
        <f t="shared" si="22"/>
        <v>MY + MF</v>
      </c>
      <c r="AI121" s="1118"/>
    </row>
    <row r="122" spans="1:35" s="839" customFormat="1" ht="15" x14ac:dyDescent="0.25">
      <c r="A122" s="929">
        <v>121</v>
      </c>
      <c r="B122" s="927" t="s">
        <v>1660</v>
      </c>
      <c r="C122" s="927" t="s">
        <v>221</v>
      </c>
      <c r="D122" s="927" t="s">
        <v>201</v>
      </c>
      <c r="E122" s="927" t="s">
        <v>231</v>
      </c>
      <c r="F122" s="927">
        <v>5</v>
      </c>
      <c r="G122" s="927">
        <v>2540</v>
      </c>
      <c r="H122" s="927" t="s">
        <v>1661</v>
      </c>
      <c r="I122" s="927" t="s">
        <v>15</v>
      </c>
      <c r="J122" s="927" t="s">
        <v>1580</v>
      </c>
      <c r="K122" s="927" t="s">
        <v>287</v>
      </c>
      <c r="L122" s="927" t="s">
        <v>15</v>
      </c>
      <c r="M122" s="927" t="s">
        <v>1580</v>
      </c>
      <c r="N122" s="927" t="s">
        <v>1580</v>
      </c>
      <c r="O122" s="927" t="s">
        <v>1580</v>
      </c>
      <c r="P122" s="1129" t="str">
        <f t="shared" si="23"/>
        <v>-</v>
      </c>
      <c r="Q122" s="934" t="str">
        <f t="shared" si="24"/>
        <v>19-18419</v>
      </c>
      <c r="R122" s="934" t="str">
        <f t="shared" si="25"/>
        <v>LOCAL</v>
      </c>
      <c r="S122" s="935">
        <f t="shared" si="18"/>
        <v>43466</v>
      </c>
      <c r="T122" s="935">
        <f t="shared" si="19"/>
        <v>43466</v>
      </c>
      <c r="U122" s="935">
        <f t="shared" si="20"/>
        <v>43466</v>
      </c>
      <c r="V122" s="935">
        <f t="shared" si="26"/>
        <v>43466</v>
      </c>
      <c r="W122" s="934" t="str">
        <f t="shared" si="27"/>
        <v>Approved</v>
      </c>
      <c r="X122" s="936" t="str">
        <f>IF(R122="-","-",VLOOKUP($S122,Forex!$B:$C,2,0))</f>
        <v>FY2018</v>
      </c>
      <c r="Y122" s="936" t="str">
        <f>IF(R122="-","-",VLOOKUP($S122,Forex!$B:$D,3,0))</f>
        <v>2H</v>
      </c>
      <c r="Z122" s="937" t="str">
        <f>IF($R122="-","-",VLOOKUP($L122,Legend!$E:$F,2,0))</f>
        <v>-</v>
      </c>
      <c r="AA122" s="937"/>
      <c r="AB122" s="1131">
        <f t="shared" si="21"/>
        <v>43466</v>
      </c>
      <c r="AC122" s="1131">
        <f>_xlfn.IFNA(VLOOKUP($B122,'PO list'!$C:$E,3,0),$AB122)</f>
        <v>43466</v>
      </c>
      <c r="AD122" s="1131" t="str">
        <f>IF($AC122="-","-",VLOOKUP($AC122,Forex!$B:$C,2,0))</f>
        <v>FY2018</v>
      </c>
      <c r="AE122" s="1131">
        <f t="shared" si="28"/>
        <v>43466</v>
      </c>
      <c r="AF122" s="1131" t="str">
        <f>IF($AE122="-","-",VLOOKUP($AE122,Forex!$B:$C,2,0))</f>
        <v>FY2018</v>
      </c>
      <c r="AG122" s="1132" t="str">
        <f t="shared" si="22"/>
        <v>MY + MF</v>
      </c>
      <c r="AI122" s="1118"/>
    </row>
    <row r="123" spans="1:35" s="839" customFormat="1" ht="15" x14ac:dyDescent="0.25">
      <c r="A123" s="929">
        <v>122</v>
      </c>
      <c r="B123" s="927" t="s">
        <v>1662</v>
      </c>
      <c r="C123" s="927" t="s">
        <v>221</v>
      </c>
      <c r="D123" s="927" t="s">
        <v>201</v>
      </c>
      <c r="E123" s="927" t="s">
        <v>231</v>
      </c>
      <c r="F123" s="927">
        <v>7</v>
      </c>
      <c r="G123" s="927">
        <v>4169</v>
      </c>
      <c r="H123" s="927" t="s">
        <v>1663</v>
      </c>
      <c r="I123" s="927" t="s">
        <v>15</v>
      </c>
      <c r="J123" s="927" t="s">
        <v>1580</v>
      </c>
      <c r="K123" s="927" t="s">
        <v>287</v>
      </c>
      <c r="L123" s="927" t="s">
        <v>15</v>
      </c>
      <c r="M123" s="927" t="s">
        <v>1580</v>
      </c>
      <c r="N123" s="927" t="s">
        <v>1580</v>
      </c>
      <c r="O123" s="927" t="s">
        <v>1580</v>
      </c>
      <c r="P123" s="1129" t="str">
        <f t="shared" si="23"/>
        <v>-</v>
      </c>
      <c r="Q123" s="934" t="str">
        <f t="shared" si="24"/>
        <v>19-18420</v>
      </c>
      <c r="R123" s="934" t="str">
        <f t="shared" si="25"/>
        <v>LOCAL</v>
      </c>
      <c r="S123" s="935">
        <f t="shared" si="18"/>
        <v>43466</v>
      </c>
      <c r="T123" s="935">
        <f t="shared" si="19"/>
        <v>43466</v>
      </c>
      <c r="U123" s="935">
        <f t="shared" si="20"/>
        <v>43466</v>
      </c>
      <c r="V123" s="935">
        <f t="shared" si="26"/>
        <v>43466</v>
      </c>
      <c r="W123" s="934" t="str">
        <f t="shared" si="27"/>
        <v>Approved</v>
      </c>
      <c r="X123" s="936" t="str">
        <f>IF(R123="-","-",VLOOKUP($S123,Forex!$B:$C,2,0))</f>
        <v>FY2018</v>
      </c>
      <c r="Y123" s="936" t="str">
        <f>IF(R123="-","-",VLOOKUP($S123,Forex!$B:$D,3,0))</f>
        <v>2H</v>
      </c>
      <c r="Z123" s="937" t="str">
        <f>IF($R123="-","-",VLOOKUP($L123,Legend!$E:$F,2,0))</f>
        <v>-</v>
      </c>
      <c r="AA123" s="937"/>
      <c r="AB123" s="1131">
        <f t="shared" si="21"/>
        <v>43466</v>
      </c>
      <c r="AC123" s="1131">
        <f>_xlfn.IFNA(VLOOKUP($B123,'PO list'!$C:$E,3,0),$AB123)</f>
        <v>43466</v>
      </c>
      <c r="AD123" s="1131" t="str">
        <f>IF($AC123="-","-",VLOOKUP($AC123,Forex!$B:$C,2,0))</f>
        <v>FY2018</v>
      </c>
      <c r="AE123" s="1131">
        <f t="shared" si="28"/>
        <v>43466</v>
      </c>
      <c r="AF123" s="1131" t="str">
        <f>IF($AE123="-","-",VLOOKUP($AE123,Forex!$B:$C,2,0))</f>
        <v>FY2018</v>
      </c>
      <c r="AG123" s="1132" t="str">
        <f t="shared" si="22"/>
        <v>MY + MF</v>
      </c>
      <c r="AI123" s="1118"/>
    </row>
    <row r="124" spans="1:35" s="839" customFormat="1" ht="15" x14ac:dyDescent="0.25">
      <c r="A124" s="929">
        <v>123</v>
      </c>
      <c r="B124" s="927" t="s">
        <v>1664</v>
      </c>
      <c r="C124" s="927" t="s">
        <v>1573</v>
      </c>
      <c r="D124" s="927" t="s">
        <v>1332</v>
      </c>
      <c r="E124" s="927" t="s">
        <v>231</v>
      </c>
      <c r="F124" s="927">
        <v>2</v>
      </c>
      <c r="G124" s="927">
        <v>194</v>
      </c>
      <c r="H124" s="927" t="s">
        <v>1665</v>
      </c>
      <c r="I124" s="927" t="s">
        <v>15</v>
      </c>
      <c r="J124" s="927" t="s">
        <v>1580</v>
      </c>
      <c r="K124" s="927" t="s">
        <v>288</v>
      </c>
      <c r="L124" s="927" t="s">
        <v>1056</v>
      </c>
      <c r="M124" s="927" t="s">
        <v>1396</v>
      </c>
      <c r="N124" s="927" t="s">
        <v>1110</v>
      </c>
      <c r="O124" s="927" t="s">
        <v>1580</v>
      </c>
      <c r="P124" s="1129" t="str">
        <f t="shared" si="23"/>
        <v>-</v>
      </c>
      <c r="Q124" s="934" t="str">
        <f t="shared" si="24"/>
        <v>19-18421</v>
      </c>
      <c r="R124" s="934" t="str">
        <f t="shared" si="25"/>
        <v>-</v>
      </c>
      <c r="S124" s="935" t="str">
        <f t="shared" si="18"/>
        <v>-</v>
      </c>
      <c r="T124" s="935" t="str">
        <f t="shared" si="19"/>
        <v>-</v>
      </c>
      <c r="U124" s="935" t="str">
        <f t="shared" si="20"/>
        <v>-</v>
      </c>
      <c r="V124" s="935" t="str">
        <f t="shared" si="26"/>
        <v>-</v>
      </c>
      <c r="W124" s="934" t="str">
        <f t="shared" si="27"/>
        <v>-</v>
      </c>
      <c r="X124" s="936" t="str">
        <f>IF(R124="-","-",VLOOKUP($S124,Forex!$B:$C,2,0))</f>
        <v>-</v>
      </c>
      <c r="Y124" s="936" t="str">
        <f>IF(R124="-","-",VLOOKUP($S124,Forex!$B:$D,3,0))</f>
        <v>-</v>
      </c>
      <c r="Z124" s="937" t="str">
        <f>IF($R124="-","-",VLOOKUP($L124,Legend!$E:$F,2,0))</f>
        <v>-</v>
      </c>
      <c r="AA124" s="937"/>
      <c r="AB124" s="1131" t="str">
        <f t="shared" si="21"/>
        <v>-</v>
      </c>
      <c r="AC124" s="1131" t="str">
        <f>_xlfn.IFNA(VLOOKUP($B124,'PO list'!$C:$E,3,0),$AB124)</f>
        <v>-</v>
      </c>
      <c r="AD124" s="1131" t="str">
        <f>IF($AC124="-","-",VLOOKUP($AC124,Forex!$B:$C,2,0))</f>
        <v>-</v>
      </c>
      <c r="AE124" s="1131" t="str">
        <f t="shared" si="28"/>
        <v>-</v>
      </c>
      <c r="AF124" s="1131" t="str">
        <f>IF($AE124="-","-",VLOOKUP($AE124,Forex!$B:$C,2,0))</f>
        <v>-</v>
      </c>
      <c r="AG124" s="1132" t="str">
        <f t="shared" si="22"/>
        <v>-</v>
      </c>
      <c r="AI124" s="1118"/>
    </row>
    <row r="125" spans="1:35" s="839" customFormat="1" ht="15" x14ac:dyDescent="0.25">
      <c r="A125" s="929">
        <v>124</v>
      </c>
      <c r="B125" s="927" t="s">
        <v>1666</v>
      </c>
      <c r="C125" s="927" t="s">
        <v>1331</v>
      </c>
      <c r="D125" s="927" t="s">
        <v>1332</v>
      </c>
      <c r="E125" s="927" t="s">
        <v>231</v>
      </c>
      <c r="F125" s="927">
        <v>2</v>
      </c>
      <c r="G125" s="927">
        <v>243</v>
      </c>
      <c r="H125" s="927" t="s">
        <v>1667</v>
      </c>
      <c r="I125" s="927" t="s">
        <v>15</v>
      </c>
      <c r="J125" s="927" t="s">
        <v>1629</v>
      </c>
      <c r="K125" s="927" t="s">
        <v>1324</v>
      </c>
      <c r="L125" s="927" t="s">
        <v>1056</v>
      </c>
      <c r="M125" s="927" t="s">
        <v>1631</v>
      </c>
      <c r="N125" s="927" t="s">
        <v>1668</v>
      </c>
      <c r="O125" s="927" t="s">
        <v>1602</v>
      </c>
      <c r="P125" s="1129" t="str">
        <f t="shared" si="23"/>
        <v>-</v>
      </c>
      <c r="Q125" s="934" t="str">
        <f t="shared" si="24"/>
        <v>19-18422</v>
      </c>
      <c r="R125" s="934" t="str">
        <f t="shared" si="25"/>
        <v>-</v>
      </c>
      <c r="S125" s="935" t="str">
        <f t="shared" si="18"/>
        <v>-</v>
      </c>
      <c r="T125" s="935" t="str">
        <f t="shared" si="19"/>
        <v>-</v>
      </c>
      <c r="U125" s="935" t="str">
        <f t="shared" si="20"/>
        <v>-</v>
      </c>
      <c r="V125" s="935" t="str">
        <f t="shared" si="26"/>
        <v>-</v>
      </c>
      <c r="W125" s="934" t="str">
        <f t="shared" si="27"/>
        <v>-</v>
      </c>
      <c r="X125" s="936" t="str">
        <f>IF(R125="-","-",VLOOKUP($S125,Forex!$B:$C,2,0))</f>
        <v>-</v>
      </c>
      <c r="Y125" s="936" t="str">
        <f>IF(R125="-","-",VLOOKUP($S125,Forex!$B:$D,3,0))</f>
        <v>-</v>
      </c>
      <c r="Z125" s="937" t="str">
        <f>IF($R125="-","-",VLOOKUP($L125,Legend!$E:$F,2,0))</f>
        <v>-</v>
      </c>
      <c r="AA125" s="937"/>
      <c r="AB125" s="1131" t="str">
        <f t="shared" si="21"/>
        <v>-</v>
      </c>
      <c r="AC125" s="1131" t="str">
        <f>_xlfn.IFNA(VLOOKUP($B125,'PO list'!$C:$E,3,0),$AB125)</f>
        <v>-</v>
      </c>
      <c r="AD125" s="1131" t="str">
        <f>IF($AC125="-","-",VLOOKUP($AC125,Forex!$B:$C,2,0))</f>
        <v>-</v>
      </c>
      <c r="AE125" s="1131" t="str">
        <f t="shared" si="28"/>
        <v>-</v>
      </c>
      <c r="AF125" s="1131" t="str">
        <f>IF($AE125="-","-",VLOOKUP($AE125,Forex!$B:$C,2,0))</f>
        <v>-</v>
      </c>
      <c r="AG125" s="1132" t="str">
        <f t="shared" si="22"/>
        <v>-</v>
      </c>
      <c r="AI125" s="1118"/>
    </row>
    <row r="126" spans="1:35" s="839" customFormat="1" ht="15" x14ac:dyDescent="0.25">
      <c r="A126" s="929">
        <v>125</v>
      </c>
      <c r="B126" s="927" t="s">
        <v>1669</v>
      </c>
      <c r="C126" s="927" t="s">
        <v>1379</v>
      </c>
      <c r="D126" s="927" t="s">
        <v>1332</v>
      </c>
      <c r="E126" s="927" t="s">
        <v>1361</v>
      </c>
      <c r="F126" s="927">
        <v>1</v>
      </c>
      <c r="G126" s="927">
        <v>17</v>
      </c>
      <c r="H126" s="927" t="s">
        <v>1670</v>
      </c>
      <c r="I126" s="927" t="s">
        <v>15</v>
      </c>
      <c r="J126" s="927" t="s">
        <v>1602</v>
      </c>
      <c r="K126" s="927" t="s">
        <v>1324</v>
      </c>
      <c r="L126" s="927" t="s">
        <v>1056</v>
      </c>
      <c r="M126" s="927" t="s">
        <v>1631</v>
      </c>
      <c r="N126" s="927" t="s">
        <v>1593</v>
      </c>
      <c r="O126" s="927" t="s">
        <v>1602</v>
      </c>
      <c r="P126" s="1129" t="str">
        <f t="shared" si="23"/>
        <v>-</v>
      </c>
      <c r="Q126" s="934" t="str">
        <f t="shared" si="24"/>
        <v>19-18423</v>
      </c>
      <c r="R126" s="934" t="str">
        <f t="shared" si="25"/>
        <v>-</v>
      </c>
      <c r="S126" s="935" t="str">
        <f t="shared" si="18"/>
        <v>-</v>
      </c>
      <c r="T126" s="935" t="str">
        <f t="shared" si="19"/>
        <v>-</v>
      </c>
      <c r="U126" s="935" t="str">
        <f t="shared" si="20"/>
        <v>-</v>
      </c>
      <c r="V126" s="935" t="str">
        <f t="shared" si="26"/>
        <v>-</v>
      </c>
      <c r="W126" s="934" t="str">
        <f t="shared" si="27"/>
        <v>-</v>
      </c>
      <c r="X126" s="936" t="str">
        <f>IF(R126="-","-",VLOOKUP($S126,Forex!$B:$C,2,0))</f>
        <v>-</v>
      </c>
      <c r="Y126" s="936" t="str">
        <f>IF(R126="-","-",VLOOKUP($S126,Forex!$B:$D,3,0))</f>
        <v>-</v>
      </c>
      <c r="Z126" s="937" t="str">
        <f>IF($R126="-","-",VLOOKUP($L126,Legend!$E:$F,2,0))</f>
        <v>-</v>
      </c>
      <c r="AA126" s="937"/>
      <c r="AB126" s="1131" t="str">
        <f t="shared" si="21"/>
        <v>-</v>
      </c>
      <c r="AC126" s="1131" t="str">
        <f>_xlfn.IFNA(VLOOKUP($B126,'PO list'!$C:$E,3,0),$AB126)</f>
        <v>-</v>
      </c>
      <c r="AD126" s="1131" t="str">
        <f>IF($AC126="-","-",VLOOKUP($AC126,Forex!$B:$C,2,0))</f>
        <v>-</v>
      </c>
      <c r="AE126" s="1131" t="str">
        <f t="shared" si="28"/>
        <v>-</v>
      </c>
      <c r="AF126" s="1131" t="str">
        <f>IF($AE126="-","-",VLOOKUP($AE126,Forex!$B:$C,2,0))</f>
        <v>-</v>
      </c>
      <c r="AG126" s="1132" t="str">
        <f t="shared" si="22"/>
        <v>-</v>
      </c>
      <c r="AI126" s="1118"/>
    </row>
    <row r="127" spans="1:35" s="839" customFormat="1" ht="15" x14ac:dyDescent="0.25">
      <c r="A127" s="929">
        <v>126</v>
      </c>
      <c r="B127" s="927" t="s">
        <v>1671</v>
      </c>
      <c r="C127" s="927" t="s">
        <v>205</v>
      </c>
      <c r="D127" s="927" t="s">
        <v>201</v>
      </c>
      <c r="E127" s="927" t="s">
        <v>230</v>
      </c>
      <c r="F127" s="927">
        <v>1</v>
      </c>
      <c r="G127" s="927">
        <v>16811</v>
      </c>
      <c r="H127" s="927" t="s">
        <v>1672</v>
      </c>
      <c r="I127" s="927" t="s">
        <v>15</v>
      </c>
      <c r="J127" s="927" t="s">
        <v>1602</v>
      </c>
      <c r="K127" s="927" t="s">
        <v>287</v>
      </c>
      <c r="L127" s="927" t="s">
        <v>15</v>
      </c>
      <c r="M127" s="927" t="s">
        <v>1602</v>
      </c>
      <c r="N127" s="927" t="s">
        <v>1673</v>
      </c>
      <c r="O127" s="927" t="s">
        <v>1602</v>
      </c>
      <c r="P127" s="1129" t="str">
        <f t="shared" si="23"/>
        <v>-</v>
      </c>
      <c r="Q127" s="934" t="str">
        <f t="shared" si="24"/>
        <v>19-18424</v>
      </c>
      <c r="R127" s="934" t="str">
        <f t="shared" si="25"/>
        <v>LOCAL</v>
      </c>
      <c r="S127" s="935">
        <f t="shared" si="18"/>
        <v>43466</v>
      </c>
      <c r="T127" s="935">
        <f t="shared" si="19"/>
        <v>43466</v>
      </c>
      <c r="U127" s="935">
        <f t="shared" si="20"/>
        <v>43466</v>
      </c>
      <c r="V127" s="935">
        <f t="shared" si="26"/>
        <v>43497</v>
      </c>
      <c r="W127" s="934" t="str">
        <f t="shared" si="27"/>
        <v>Approved</v>
      </c>
      <c r="X127" s="936" t="str">
        <f>IF(R127="-","-",VLOOKUP($S127,Forex!$B:$C,2,0))</f>
        <v>FY2018</v>
      </c>
      <c r="Y127" s="936" t="str">
        <f>IF(R127="-","-",VLOOKUP($S127,Forex!$B:$D,3,0))</f>
        <v>2H</v>
      </c>
      <c r="Z127" s="937" t="str">
        <f>IF($R127="-","-",VLOOKUP($L127,Legend!$E:$F,2,0))</f>
        <v>-</v>
      </c>
      <c r="AA127" s="937"/>
      <c r="AB127" s="1131">
        <f t="shared" si="21"/>
        <v>43466</v>
      </c>
      <c r="AC127" s="1131">
        <f>_xlfn.IFNA(VLOOKUP($B127,'PO list'!$C:$E,3,0),$AB127)</f>
        <v>43466</v>
      </c>
      <c r="AD127" s="1131" t="str">
        <f>IF($AC127="-","-",VLOOKUP($AC127,Forex!$B:$C,2,0))</f>
        <v>FY2018</v>
      </c>
      <c r="AE127" s="1131">
        <f t="shared" si="28"/>
        <v>43466</v>
      </c>
      <c r="AF127" s="1131" t="str">
        <f>IF($AE127="-","-",VLOOKUP($AE127,Forex!$B:$C,2,0))</f>
        <v>FY2018</v>
      </c>
      <c r="AG127" s="1132" t="str">
        <f t="shared" si="22"/>
        <v>MY + MF</v>
      </c>
      <c r="AI127" s="1118"/>
    </row>
    <row r="128" spans="1:35" s="839" customFormat="1" ht="15" x14ac:dyDescent="0.25">
      <c r="A128" s="929">
        <v>127</v>
      </c>
      <c r="B128" s="927" t="s">
        <v>1671</v>
      </c>
      <c r="C128" s="927" t="s">
        <v>205</v>
      </c>
      <c r="D128" s="927" t="s">
        <v>201</v>
      </c>
      <c r="E128" s="927" t="s">
        <v>230</v>
      </c>
      <c r="F128" s="927">
        <v>4</v>
      </c>
      <c r="G128" s="927">
        <v>60521</v>
      </c>
      <c r="H128" s="927" t="s">
        <v>1674</v>
      </c>
      <c r="I128" s="927" t="s">
        <v>15</v>
      </c>
      <c r="J128" s="927" t="s">
        <v>1602</v>
      </c>
      <c r="K128" s="927" t="s">
        <v>1324</v>
      </c>
      <c r="L128" s="927" t="s">
        <v>1056</v>
      </c>
      <c r="M128" s="927" t="s">
        <v>1602</v>
      </c>
      <c r="N128" s="927" t="s">
        <v>1555</v>
      </c>
      <c r="O128" s="927" t="s">
        <v>1602</v>
      </c>
      <c r="P128" s="1129" t="str">
        <f t="shared" si="23"/>
        <v>-</v>
      </c>
      <c r="Q128" s="934" t="str">
        <f t="shared" si="24"/>
        <v>-</v>
      </c>
      <c r="R128" s="934" t="str">
        <f t="shared" si="25"/>
        <v>-</v>
      </c>
      <c r="S128" s="935" t="str">
        <f t="shared" si="18"/>
        <v>-</v>
      </c>
      <c r="T128" s="935" t="str">
        <f t="shared" si="19"/>
        <v>-</v>
      </c>
      <c r="U128" s="935" t="str">
        <f t="shared" si="20"/>
        <v>-</v>
      </c>
      <c r="V128" s="935" t="str">
        <f t="shared" si="26"/>
        <v>-</v>
      </c>
      <c r="W128" s="934" t="str">
        <f t="shared" si="27"/>
        <v>-</v>
      </c>
      <c r="X128" s="936" t="str">
        <f>IF(R128="-","-",VLOOKUP($S128,Forex!$B:$C,2,0))</f>
        <v>-</v>
      </c>
      <c r="Y128" s="936" t="str">
        <f>IF(R128="-","-",VLOOKUP($S128,Forex!$B:$D,3,0))</f>
        <v>-</v>
      </c>
      <c r="Z128" s="937" t="str">
        <f>IF($R128="-","-",VLOOKUP($L128,Legend!$E:$F,2,0))</f>
        <v>-</v>
      </c>
      <c r="AA128" s="937"/>
      <c r="AB128" s="1131" t="str">
        <f t="shared" si="21"/>
        <v>-</v>
      </c>
      <c r="AC128" s="1131" t="str">
        <f>_xlfn.IFNA(VLOOKUP($B128,'PO list'!$C:$E,3,0),$AB128)</f>
        <v>-</v>
      </c>
      <c r="AD128" s="1131" t="str">
        <f>IF($AC128="-","-",VLOOKUP($AC128,Forex!$B:$C,2,0))</f>
        <v>-</v>
      </c>
      <c r="AE128" s="1131" t="str">
        <f t="shared" si="28"/>
        <v>-</v>
      </c>
      <c r="AF128" s="1131" t="str">
        <f>IF($AE128="-","-",VLOOKUP($AE128,Forex!$B:$C,2,0))</f>
        <v>-</v>
      </c>
      <c r="AG128" s="1132" t="str">
        <f t="shared" si="22"/>
        <v>-</v>
      </c>
      <c r="AI128" s="1118"/>
    </row>
    <row r="129" spans="1:35" s="839" customFormat="1" ht="15" x14ac:dyDescent="0.25">
      <c r="A129" s="929">
        <v>128</v>
      </c>
      <c r="B129" s="927" t="s">
        <v>1675</v>
      </c>
      <c r="C129" s="927" t="s">
        <v>205</v>
      </c>
      <c r="D129" s="927" t="s">
        <v>201</v>
      </c>
      <c r="E129" s="927" t="s">
        <v>1333</v>
      </c>
      <c r="F129" s="927">
        <v>2</v>
      </c>
      <c r="G129" s="927">
        <v>11132</v>
      </c>
      <c r="H129" s="927" t="s">
        <v>1676</v>
      </c>
      <c r="I129" s="927" t="s">
        <v>15</v>
      </c>
      <c r="J129" s="927" t="s">
        <v>1396</v>
      </c>
      <c r="K129" s="927" t="s">
        <v>288</v>
      </c>
      <c r="L129" s="927" t="s">
        <v>1056</v>
      </c>
      <c r="M129" s="927" t="s">
        <v>1396</v>
      </c>
      <c r="N129" s="927" t="s">
        <v>1110</v>
      </c>
      <c r="O129" s="927" t="s">
        <v>1631</v>
      </c>
      <c r="P129" s="1129" t="str">
        <f t="shared" si="23"/>
        <v>-</v>
      </c>
      <c r="Q129" s="934" t="str">
        <f t="shared" si="24"/>
        <v>19-18425</v>
      </c>
      <c r="R129" s="934" t="str">
        <f t="shared" si="25"/>
        <v>LOCAL</v>
      </c>
      <c r="S129" s="935">
        <f t="shared" si="18"/>
        <v>43466</v>
      </c>
      <c r="T129" s="935">
        <f t="shared" si="19"/>
        <v>43466</v>
      </c>
      <c r="U129" s="935">
        <f t="shared" si="20"/>
        <v>43466</v>
      </c>
      <c r="V129" s="935">
        <f t="shared" si="26"/>
        <v>44197</v>
      </c>
      <c r="W129" s="934" t="str">
        <f t="shared" si="27"/>
        <v>Disapproved</v>
      </c>
      <c r="X129" s="936" t="str">
        <f>IF(R129="-","-",VLOOKUP($S129,Forex!$B:$C,2,0))</f>
        <v>FY2018</v>
      </c>
      <c r="Y129" s="936" t="str">
        <f>IF(R129="-","-",VLOOKUP($S129,Forex!$B:$D,3,0))</f>
        <v>2H</v>
      </c>
      <c r="Z129" s="937" t="str">
        <f>IF($R129="-","-",VLOOKUP($L129,Legend!$E:$F,2,0))</f>
        <v>-</v>
      </c>
      <c r="AA129" s="937"/>
      <c r="AB129" s="1131">
        <f t="shared" si="21"/>
        <v>43466</v>
      </c>
      <c r="AC129" s="1131">
        <f>_xlfn.IFNA(VLOOKUP($B129,'PO list'!$C:$E,3,0),$AB129)</f>
        <v>43466</v>
      </c>
      <c r="AD129" s="1131" t="str">
        <f>IF($AC129="-","-",VLOOKUP($AC129,Forex!$B:$C,2,0))</f>
        <v>FY2018</v>
      </c>
      <c r="AE129" s="1131">
        <f t="shared" si="28"/>
        <v>43466</v>
      </c>
      <c r="AF129" s="1131" t="str">
        <f>IF($AE129="-","-",VLOOKUP($AE129,Forex!$B:$C,2,0))</f>
        <v>FY2018</v>
      </c>
      <c r="AG129" s="1132" t="str">
        <f t="shared" si="22"/>
        <v>MY + MF</v>
      </c>
      <c r="AI129" s="1118"/>
    </row>
    <row r="130" spans="1:35" s="839" customFormat="1" ht="15" x14ac:dyDescent="0.25">
      <c r="A130" s="929">
        <v>129</v>
      </c>
      <c r="B130" s="927" t="s">
        <v>1677</v>
      </c>
      <c r="C130" s="927" t="s">
        <v>680</v>
      </c>
      <c r="D130" s="927" t="s">
        <v>201</v>
      </c>
      <c r="E130" s="927" t="s">
        <v>231</v>
      </c>
      <c r="F130" s="927">
        <v>1</v>
      </c>
      <c r="G130" s="927">
        <v>400</v>
      </c>
      <c r="H130" s="927" t="s">
        <v>1678</v>
      </c>
      <c r="I130" s="927" t="s">
        <v>15</v>
      </c>
      <c r="J130" s="927" t="s">
        <v>1396</v>
      </c>
      <c r="K130" s="927" t="s">
        <v>287</v>
      </c>
      <c r="L130" s="927" t="s">
        <v>15</v>
      </c>
      <c r="M130" s="927" t="s">
        <v>1396</v>
      </c>
      <c r="N130" s="927" t="s">
        <v>1396</v>
      </c>
      <c r="O130" s="927" t="s">
        <v>1631</v>
      </c>
      <c r="P130" s="1129" t="str">
        <f t="shared" si="23"/>
        <v>-</v>
      </c>
      <c r="Q130" s="934" t="str">
        <f t="shared" si="24"/>
        <v>19-18426</v>
      </c>
      <c r="R130" s="934" t="str">
        <f t="shared" si="25"/>
        <v>LOCAL</v>
      </c>
      <c r="S130" s="935">
        <f t="shared" si="18"/>
        <v>43466</v>
      </c>
      <c r="T130" s="935">
        <f t="shared" si="19"/>
        <v>43466</v>
      </c>
      <c r="U130" s="935">
        <f t="shared" si="20"/>
        <v>43466</v>
      </c>
      <c r="V130" s="935">
        <f t="shared" si="26"/>
        <v>43466</v>
      </c>
      <c r="W130" s="934" t="str">
        <f t="shared" si="27"/>
        <v>Approved</v>
      </c>
      <c r="X130" s="936" t="str">
        <f>IF(R130="-","-",VLOOKUP($S130,Forex!$B:$C,2,0))</f>
        <v>FY2018</v>
      </c>
      <c r="Y130" s="936" t="str">
        <f>IF(R130="-","-",VLOOKUP($S130,Forex!$B:$D,3,0))</f>
        <v>2H</v>
      </c>
      <c r="Z130" s="937" t="str">
        <f>IF($R130="-","-",VLOOKUP($L130,Legend!$E:$F,2,0))</f>
        <v>-</v>
      </c>
      <c r="AA130" s="937"/>
      <c r="AB130" s="1131">
        <f t="shared" si="21"/>
        <v>43466</v>
      </c>
      <c r="AC130" s="1131">
        <f>_xlfn.IFNA(VLOOKUP($B130,'PO list'!$C:$E,3,0),$AB130)</f>
        <v>43466</v>
      </c>
      <c r="AD130" s="1131" t="str">
        <f>IF($AC130="-","-",VLOOKUP($AC130,Forex!$B:$C,2,0))</f>
        <v>FY2018</v>
      </c>
      <c r="AE130" s="1131">
        <f t="shared" si="28"/>
        <v>43466</v>
      </c>
      <c r="AF130" s="1131" t="str">
        <f>IF($AE130="-","-",VLOOKUP($AE130,Forex!$B:$C,2,0))</f>
        <v>FY2018</v>
      </c>
      <c r="AG130" s="1132" t="str">
        <f t="shared" si="22"/>
        <v>MY + MF</v>
      </c>
      <c r="AI130" s="1118"/>
    </row>
    <row r="131" spans="1:35" s="839" customFormat="1" ht="15" x14ac:dyDescent="0.25">
      <c r="A131" s="929">
        <v>130</v>
      </c>
      <c r="B131" s="927" t="s">
        <v>1679</v>
      </c>
      <c r="C131" s="927" t="s">
        <v>205</v>
      </c>
      <c r="D131" s="927" t="s">
        <v>201</v>
      </c>
      <c r="E131" s="927" t="s">
        <v>230</v>
      </c>
      <c r="F131" s="927">
        <v>2</v>
      </c>
      <c r="G131" s="927">
        <v>9414</v>
      </c>
      <c r="H131" s="927" t="s">
        <v>1680</v>
      </c>
      <c r="I131" s="927" t="s">
        <v>15</v>
      </c>
      <c r="J131" s="927" t="s">
        <v>1396</v>
      </c>
      <c r="K131" s="927" t="s">
        <v>1324</v>
      </c>
      <c r="L131" s="927" t="s">
        <v>1056</v>
      </c>
      <c r="M131" s="927" t="s">
        <v>1631</v>
      </c>
      <c r="N131" s="927" t="s">
        <v>1637</v>
      </c>
      <c r="O131" s="927" t="s">
        <v>1631</v>
      </c>
      <c r="P131" s="1129" t="str">
        <f t="shared" si="23"/>
        <v>-</v>
      </c>
      <c r="Q131" s="934" t="str">
        <f t="shared" si="24"/>
        <v>19-18427</v>
      </c>
      <c r="R131" s="934" t="str">
        <f t="shared" si="25"/>
        <v>LOCAL</v>
      </c>
      <c r="S131" s="935">
        <f t="shared" ref="S131:S194" si="29">IF($R131="-","-",$J131-DAY($J131)+1)</f>
        <v>43466</v>
      </c>
      <c r="T131" s="935">
        <f t="shared" ref="T131:T194" si="30">IF($R131="-","-",$O131-DAY($O131)+1)</f>
        <v>43466</v>
      </c>
      <c r="U131" s="935">
        <f t="shared" ref="U131:U194" si="31">IF($R131="-","-",$M131-DAY($M131)+1)</f>
        <v>43466</v>
      </c>
      <c r="V131" s="935">
        <f t="shared" si="26"/>
        <v>43556</v>
      </c>
      <c r="W131" s="934" t="str">
        <f t="shared" si="27"/>
        <v>Cancelled</v>
      </c>
      <c r="X131" s="936" t="str">
        <f>IF(R131="-","-",VLOOKUP($S131,Forex!$B:$C,2,0))</f>
        <v>FY2018</v>
      </c>
      <c r="Y131" s="936" t="str">
        <f>IF(R131="-","-",VLOOKUP($S131,Forex!$B:$D,3,0))</f>
        <v>2H</v>
      </c>
      <c r="Z131" s="937" t="str">
        <f>IF($R131="-","-",VLOOKUP($L131,Legend!$E:$F,2,0))</f>
        <v>-</v>
      </c>
      <c r="AA131" s="937"/>
      <c r="AB131" s="1131">
        <f t="shared" ref="AB131:AB194" si="32">IF($X131="FY2021",$V131,IF($X131="FY2022",$V131,IF($X131="FY2023",$V131,$T131)))</f>
        <v>43466</v>
      </c>
      <c r="AC131" s="1131">
        <f>_xlfn.IFNA(VLOOKUP($B131,'PO list'!$C:$E,3,0),$AB131)</f>
        <v>43466</v>
      </c>
      <c r="AD131" s="1131" t="str">
        <f>IF($AC131="-","-",VLOOKUP($AC131,Forex!$B:$C,2,0))</f>
        <v>FY2018</v>
      </c>
      <c r="AE131" s="1131">
        <f t="shared" si="28"/>
        <v>43466</v>
      </c>
      <c r="AF131" s="1131" t="str">
        <f>IF($AE131="-","-",VLOOKUP($AE131,Forex!$B:$C,2,0))</f>
        <v>FY2018</v>
      </c>
      <c r="AG131" s="1132" t="str">
        <f t="shared" ref="AG131:AG194" si="33">IF($R131="-","-","MY + MF")</f>
        <v>MY + MF</v>
      </c>
      <c r="AI131" s="1118"/>
    </row>
    <row r="132" spans="1:35" s="839" customFormat="1" ht="15" x14ac:dyDescent="0.25">
      <c r="A132" s="929">
        <v>131</v>
      </c>
      <c r="B132" s="927" t="s">
        <v>1681</v>
      </c>
      <c r="C132" s="927" t="s">
        <v>221</v>
      </c>
      <c r="D132" s="927" t="s">
        <v>201</v>
      </c>
      <c r="E132" s="927" t="s">
        <v>231</v>
      </c>
      <c r="F132" s="927">
        <v>8</v>
      </c>
      <c r="G132" s="927">
        <v>3246</v>
      </c>
      <c r="H132" s="927" t="s">
        <v>1682</v>
      </c>
      <c r="I132" s="927" t="s">
        <v>15</v>
      </c>
      <c r="J132" s="927" t="s">
        <v>1556</v>
      </c>
      <c r="K132" s="927" t="s">
        <v>288</v>
      </c>
      <c r="L132" s="927" t="s">
        <v>158</v>
      </c>
      <c r="M132" s="927" t="s">
        <v>1608</v>
      </c>
      <c r="N132" s="927" t="s">
        <v>1432</v>
      </c>
      <c r="O132" s="927" t="s">
        <v>1630</v>
      </c>
      <c r="P132" s="1129" t="str">
        <f t="shared" si="23"/>
        <v>-</v>
      </c>
      <c r="Q132" s="934" t="str">
        <f t="shared" si="24"/>
        <v>19-18428</v>
      </c>
      <c r="R132" s="934" t="str">
        <f t="shared" si="25"/>
        <v>LOCAL</v>
      </c>
      <c r="S132" s="935">
        <f t="shared" si="29"/>
        <v>43466</v>
      </c>
      <c r="T132" s="935">
        <f t="shared" si="30"/>
        <v>43466</v>
      </c>
      <c r="U132" s="935">
        <f t="shared" si="31"/>
        <v>43466</v>
      </c>
      <c r="V132" s="935">
        <f t="shared" si="26"/>
        <v>43525</v>
      </c>
      <c r="W132" s="934" t="str">
        <f t="shared" si="27"/>
        <v>Disapproved</v>
      </c>
      <c r="X132" s="936" t="str">
        <f>IF(R132="-","-",VLOOKUP($S132,Forex!$B:$C,2,0))</f>
        <v>FY2018</v>
      </c>
      <c r="Y132" s="936" t="str">
        <f>IF(R132="-","-",VLOOKUP($S132,Forex!$B:$D,3,0))</f>
        <v>2H</v>
      </c>
      <c r="Z132" s="937" t="str">
        <f>IF($R132="-","-",VLOOKUP($L132,Legend!$E:$F,2,0))</f>
        <v>ROD1</v>
      </c>
      <c r="AA132" s="937"/>
      <c r="AB132" s="1131">
        <f t="shared" si="32"/>
        <v>43466</v>
      </c>
      <c r="AC132" s="1131">
        <f>_xlfn.IFNA(VLOOKUP($B132,'PO list'!$C:$E,3,0),$AB132)</f>
        <v>43466</v>
      </c>
      <c r="AD132" s="1131" t="str">
        <f>IF($AC132="-","-",VLOOKUP($AC132,Forex!$B:$C,2,0))</f>
        <v>FY2018</v>
      </c>
      <c r="AE132" s="1131">
        <f t="shared" si="28"/>
        <v>43466</v>
      </c>
      <c r="AF132" s="1131" t="str">
        <f>IF($AE132="-","-",VLOOKUP($AE132,Forex!$B:$C,2,0))</f>
        <v>FY2018</v>
      </c>
      <c r="AG132" s="1132" t="str">
        <f t="shared" si="33"/>
        <v>MY + MF</v>
      </c>
      <c r="AI132" s="1118"/>
    </row>
    <row r="133" spans="1:35" s="839" customFormat="1" ht="15" x14ac:dyDescent="0.25">
      <c r="A133" s="929">
        <v>132</v>
      </c>
      <c r="B133" s="927" t="s">
        <v>1683</v>
      </c>
      <c r="C133" s="927" t="s">
        <v>1350</v>
      </c>
      <c r="D133" s="927" t="s">
        <v>1332</v>
      </c>
      <c r="E133" s="927" t="s">
        <v>231</v>
      </c>
      <c r="F133" s="927">
        <v>1</v>
      </c>
      <c r="G133" s="927">
        <v>1017</v>
      </c>
      <c r="H133" s="927" t="s">
        <v>1684</v>
      </c>
      <c r="I133" s="927" t="s">
        <v>15</v>
      </c>
      <c r="J133" s="927" t="s">
        <v>1556</v>
      </c>
      <c r="K133" s="927" t="s">
        <v>287</v>
      </c>
      <c r="L133" s="927" t="s">
        <v>15</v>
      </c>
      <c r="M133" s="927" t="s">
        <v>1643</v>
      </c>
      <c r="N133" s="927" t="s">
        <v>1685</v>
      </c>
      <c r="O133" s="927" t="s">
        <v>1556</v>
      </c>
      <c r="P133" s="1129" t="str">
        <f t="shared" si="23"/>
        <v>-</v>
      </c>
      <c r="Q133" s="934" t="str">
        <f t="shared" si="24"/>
        <v>19-18429</v>
      </c>
      <c r="R133" s="934" t="str">
        <f t="shared" si="25"/>
        <v>-</v>
      </c>
      <c r="S133" s="935" t="str">
        <f t="shared" si="29"/>
        <v>-</v>
      </c>
      <c r="T133" s="935" t="str">
        <f t="shared" si="30"/>
        <v>-</v>
      </c>
      <c r="U133" s="935" t="str">
        <f t="shared" si="31"/>
        <v>-</v>
      </c>
      <c r="V133" s="935" t="str">
        <f t="shared" si="26"/>
        <v>-</v>
      </c>
      <c r="W133" s="934" t="str">
        <f t="shared" si="27"/>
        <v>-</v>
      </c>
      <c r="X133" s="936" t="str">
        <f>IF(R133="-","-",VLOOKUP($S133,Forex!$B:$C,2,0))</f>
        <v>-</v>
      </c>
      <c r="Y133" s="936" t="str">
        <f>IF(R133="-","-",VLOOKUP($S133,Forex!$B:$D,3,0))</f>
        <v>-</v>
      </c>
      <c r="Z133" s="937" t="str">
        <f>IF($R133="-","-",VLOOKUP($L133,Legend!$E:$F,2,0))</f>
        <v>-</v>
      </c>
      <c r="AA133" s="937"/>
      <c r="AB133" s="1131" t="str">
        <f t="shared" si="32"/>
        <v>-</v>
      </c>
      <c r="AC133" s="1131" t="str">
        <f>_xlfn.IFNA(VLOOKUP($B133,'PO list'!$C:$E,3,0),$AB133)</f>
        <v>-</v>
      </c>
      <c r="AD133" s="1131" t="str">
        <f>IF($AC133="-","-",VLOOKUP($AC133,Forex!$B:$C,2,0))</f>
        <v>-</v>
      </c>
      <c r="AE133" s="1131" t="str">
        <f t="shared" si="28"/>
        <v>-</v>
      </c>
      <c r="AF133" s="1131" t="str">
        <f>IF($AE133="-","-",VLOOKUP($AE133,Forex!$B:$C,2,0))</f>
        <v>-</v>
      </c>
      <c r="AG133" s="1132" t="str">
        <f t="shared" si="33"/>
        <v>-</v>
      </c>
      <c r="AI133" s="1118"/>
    </row>
    <row r="134" spans="1:35" s="839" customFormat="1" ht="15" x14ac:dyDescent="0.25">
      <c r="A134" s="929">
        <v>133</v>
      </c>
      <c r="B134" s="927" t="s">
        <v>1683</v>
      </c>
      <c r="C134" s="927" t="s">
        <v>1350</v>
      </c>
      <c r="D134" s="927" t="s">
        <v>1332</v>
      </c>
      <c r="E134" s="927" t="s">
        <v>231</v>
      </c>
      <c r="F134" s="927">
        <v>1</v>
      </c>
      <c r="G134" s="927">
        <v>852</v>
      </c>
      <c r="H134" s="927" t="s">
        <v>1686</v>
      </c>
      <c r="I134" s="927" t="s">
        <v>15</v>
      </c>
      <c r="J134" s="927" t="s">
        <v>1556</v>
      </c>
      <c r="K134" s="927" t="s">
        <v>1324</v>
      </c>
      <c r="L134" s="927" t="s">
        <v>1056</v>
      </c>
      <c r="M134" s="927" t="s">
        <v>1643</v>
      </c>
      <c r="N134" s="927" t="s">
        <v>1685</v>
      </c>
      <c r="O134" s="927" t="s">
        <v>1556</v>
      </c>
      <c r="P134" s="1129" t="str">
        <f t="shared" si="23"/>
        <v>-</v>
      </c>
      <c r="Q134" s="934" t="str">
        <f t="shared" si="24"/>
        <v>-</v>
      </c>
      <c r="R134" s="934" t="str">
        <f t="shared" si="25"/>
        <v>-</v>
      </c>
      <c r="S134" s="935" t="str">
        <f t="shared" si="29"/>
        <v>-</v>
      </c>
      <c r="T134" s="935" t="str">
        <f t="shared" si="30"/>
        <v>-</v>
      </c>
      <c r="U134" s="935" t="str">
        <f t="shared" si="31"/>
        <v>-</v>
      </c>
      <c r="V134" s="935" t="str">
        <f t="shared" si="26"/>
        <v>-</v>
      </c>
      <c r="W134" s="934" t="str">
        <f t="shared" si="27"/>
        <v>-</v>
      </c>
      <c r="X134" s="936" t="str">
        <f>IF(R134="-","-",VLOOKUP($S134,Forex!$B:$C,2,0))</f>
        <v>-</v>
      </c>
      <c r="Y134" s="936" t="str">
        <f>IF(R134="-","-",VLOOKUP($S134,Forex!$B:$D,3,0))</f>
        <v>-</v>
      </c>
      <c r="Z134" s="937" t="str">
        <f>IF($R134="-","-",VLOOKUP($L134,Legend!$E:$F,2,0))</f>
        <v>-</v>
      </c>
      <c r="AA134" s="937"/>
      <c r="AB134" s="1131" t="str">
        <f t="shared" si="32"/>
        <v>-</v>
      </c>
      <c r="AC134" s="1131" t="str">
        <f>_xlfn.IFNA(VLOOKUP($B134,'PO list'!$C:$E,3,0),$AB134)</f>
        <v>-</v>
      </c>
      <c r="AD134" s="1131" t="str">
        <f>IF($AC134="-","-",VLOOKUP($AC134,Forex!$B:$C,2,0))</f>
        <v>-</v>
      </c>
      <c r="AE134" s="1131" t="str">
        <f t="shared" si="28"/>
        <v>-</v>
      </c>
      <c r="AF134" s="1131" t="str">
        <f>IF($AE134="-","-",VLOOKUP($AE134,Forex!$B:$C,2,0))</f>
        <v>-</v>
      </c>
      <c r="AG134" s="1132" t="str">
        <f t="shared" si="33"/>
        <v>-</v>
      </c>
      <c r="AI134" s="1118"/>
    </row>
    <row r="135" spans="1:35" s="839" customFormat="1" ht="15" x14ac:dyDescent="0.25">
      <c r="A135" s="929">
        <v>134</v>
      </c>
      <c r="B135" s="927" t="s">
        <v>1687</v>
      </c>
      <c r="C135" s="927" t="s">
        <v>782</v>
      </c>
      <c r="D135" s="927" t="s">
        <v>201</v>
      </c>
      <c r="E135" s="927" t="s">
        <v>231</v>
      </c>
      <c r="F135" s="927">
        <v>4</v>
      </c>
      <c r="G135" s="927">
        <v>3410</v>
      </c>
      <c r="H135" s="927" t="s">
        <v>1688</v>
      </c>
      <c r="I135" s="927" t="s">
        <v>15</v>
      </c>
      <c r="J135" s="927" t="s">
        <v>1630</v>
      </c>
      <c r="K135" s="927" t="s">
        <v>288</v>
      </c>
      <c r="L135" s="927" t="s">
        <v>158</v>
      </c>
      <c r="M135" s="927" t="s">
        <v>1519</v>
      </c>
      <c r="N135" s="927" t="s">
        <v>1689</v>
      </c>
      <c r="O135" s="927" t="s">
        <v>1630</v>
      </c>
      <c r="P135" s="1129" t="str">
        <f t="shared" si="23"/>
        <v>-</v>
      </c>
      <c r="Q135" s="934" t="str">
        <f t="shared" si="24"/>
        <v>19-18430</v>
      </c>
      <c r="R135" s="934" t="str">
        <f t="shared" si="25"/>
        <v>LOCAL</v>
      </c>
      <c r="S135" s="935">
        <f t="shared" si="29"/>
        <v>43466</v>
      </c>
      <c r="T135" s="935">
        <f t="shared" si="30"/>
        <v>43466</v>
      </c>
      <c r="U135" s="935">
        <f t="shared" si="31"/>
        <v>43466</v>
      </c>
      <c r="V135" s="935">
        <f t="shared" si="26"/>
        <v>43770</v>
      </c>
      <c r="W135" s="934" t="str">
        <f t="shared" si="27"/>
        <v>Disapproved</v>
      </c>
      <c r="X135" s="936" t="str">
        <f>IF(R135="-","-",VLOOKUP($S135,Forex!$B:$C,2,0))</f>
        <v>FY2018</v>
      </c>
      <c r="Y135" s="936" t="str">
        <f>IF(R135="-","-",VLOOKUP($S135,Forex!$B:$D,3,0))</f>
        <v>2H</v>
      </c>
      <c r="Z135" s="937" t="str">
        <f>IF($R135="-","-",VLOOKUP($L135,Legend!$E:$F,2,0))</f>
        <v>ROD1</v>
      </c>
      <c r="AA135" s="937"/>
      <c r="AB135" s="1131">
        <f t="shared" si="32"/>
        <v>43466</v>
      </c>
      <c r="AC135" s="1131">
        <f>_xlfn.IFNA(VLOOKUP($B135,'PO list'!$C:$E,3,0),$AB135)</f>
        <v>43466</v>
      </c>
      <c r="AD135" s="1131" t="str">
        <f>IF($AC135="-","-",VLOOKUP($AC135,Forex!$B:$C,2,0))</f>
        <v>FY2018</v>
      </c>
      <c r="AE135" s="1131">
        <f t="shared" si="28"/>
        <v>43466</v>
      </c>
      <c r="AF135" s="1131" t="str">
        <f>IF($AE135="-","-",VLOOKUP($AE135,Forex!$B:$C,2,0))</f>
        <v>FY2018</v>
      </c>
      <c r="AG135" s="1132" t="str">
        <f t="shared" si="33"/>
        <v>MY + MF</v>
      </c>
      <c r="AI135" s="1118"/>
    </row>
    <row r="136" spans="1:35" s="839" customFormat="1" ht="15" x14ac:dyDescent="0.25">
      <c r="A136" s="929">
        <v>135</v>
      </c>
      <c r="B136" s="927" t="s">
        <v>1690</v>
      </c>
      <c r="C136" s="927" t="s">
        <v>244</v>
      </c>
      <c r="D136" s="927" t="s">
        <v>201</v>
      </c>
      <c r="E136" s="927" t="s">
        <v>231</v>
      </c>
      <c r="F136" s="927">
        <v>10</v>
      </c>
      <c r="G136" s="927">
        <v>3120</v>
      </c>
      <c r="H136" s="927" t="s">
        <v>1691</v>
      </c>
      <c r="I136" s="927" t="s">
        <v>15</v>
      </c>
      <c r="J136" s="927" t="s">
        <v>1608</v>
      </c>
      <c r="K136" s="927" t="s">
        <v>287</v>
      </c>
      <c r="L136" s="927" t="s">
        <v>15</v>
      </c>
      <c r="M136" s="927" t="s">
        <v>1608</v>
      </c>
      <c r="N136" s="927" t="s">
        <v>1692</v>
      </c>
      <c r="O136" s="927" t="s">
        <v>1339</v>
      </c>
      <c r="P136" s="1129" t="str">
        <f t="shared" si="23"/>
        <v>-</v>
      </c>
      <c r="Q136" s="934" t="str">
        <f t="shared" si="24"/>
        <v>19-18431</v>
      </c>
      <c r="R136" s="934" t="str">
        <f t="shared" si="25"/>
        <v>LOCAL</v>
      </c>
      <c r="S136" s="935">
        <f t="shared" si="29"/>
        <v>43466</v>
      </c>
      <c r="T136" s="935">
        <f t="shared" si="30"/>
        <v>43497</v>
      </c>
      <c r="U136" s="935">
        <f t="shared" si="31"/>
        <v>43466</v>
      </c>
      <c r="V136" s="935">
        <f t="shared" si="26"/>
        <v>43556</v>
      </c>
      <c r="W136" s="934" t="str">
        <f t="shared" si="27"/>
        <v>Approved</v>
      </c>
      <c r="X136" s="936" t="str">
        <f>IF(R136="-","-",VLOOKUP($S136,Forex!$B:$C,2,0))</f>
        <v>FY2018</v>
      </c>
      <c r="Y136" s="936" t="str">
        <f>IF(R136="-","-",VLOOKUP($S136,Forex!$B:$D,3,0))</f>
        <v>2H</v>
      </c>
      <c r="Z136" s="937" t="str">
        <f>IF($R136="-","-",VLOOKUP($L136,Legend!$E:$F,2,0))</f>
        <v>-</v>
      </c>
      <c r="AA136" s="937"/>
      <c r="AB136" s="1131">
        <f t="shared" si="32"/>
        <v>43497</v>
      </c>
      <c r="AC136" s="1131">
        <f>_xlfn.IFNA(VLOOKUP($B136,'PO list'!$C:$E,3,0),$AB136)</f>
        <v>43497</v>
      </c>
      <c r="AD136" s="1131" t="str">
        <f>IF($AC136="-","-",VLOOKUP($AC136,Forex!$B:$C,2,0))</f>
        <v>FY2018</v>
      </c>
      <c r="AE136" s="1131">
        <f t="shared" si="28"/>
        <v>43497</v>
      </c>
      <c r="AF136" s="1131" t="str">
        <f>IF($AE136="-","-",VLOOKUP($AE136,Forex!$B:$C,2,0))</f>
        <v>FY2018</v>
      </c>
      <c r="AG136" s="1132" t="str">
        <f t="shared" si="33"/>
        <v>MY + MF</v>
      </c>
      <c r="AI136" s="1118"/>
    </row>
    <row r="137" spans="1:35" s="839" customFormat="1" ht="15" x14ac:dyDescent="0.25">
      <c r="A137" s="929">
        <v>136</v>
      </c>
      <c r="B137" s="927" t="s">
        <v>1690</v>
      </c>
      <c r="C137" s="927" t="s">
        <v>244</v>
      </c>
      <c r="D137" s="927" t="s">
        <v>201</v>
      </c>
      <c r="E137" s="927" t="s">
        <v>231</v>
      </c>
      <c r="F137" s="927">
        <v>20</v>
      </c>
      <c r="G137" s="927">
        <v>9223</v>
      </c>
      <c r="H137" s="927" t="s">
        <v>1693</v>
      </c>
      <c r="I137" s="927" t="s">
        <v>15</v>
      </c>
      <c r="J137" s="927" t="s">
        <v>1608</v>
      </c>
      <c r="K137" s="927" t="s">
        <v>288</v>
      </c>
      <c r="L137" s="927" t="s">
        <v>158</v>
      </c>
      <c r="M137" s="927" t="s">
        <v>1608</v>
      </c>
      <c r="N137" s="927" t="s">
        <v>1657</v>
      </c>
      <c r="O137" s="927" t="s">
        <v>1339</v>
      </c>
      <c r="P137" s="1129" t="str">
        <f t="shared" si="23"/>
        <v>-</v>
      </c>
      <c r="Q137" s="934" t="str">
        <f t="shared" si="24"/>
        <v>-</v>
      </c>
      <c r="R137" s="934" t="str">
        <f t="shared" si="25"/>
        <v>-</v>
      </c>
      <c r="S137" s="935" t="str">
        <f t="shared" si="29"/>
        <v>-</v>
      </c>
      <c r="T137" s="935" t="str">
        <f t="shared" si="30"/>
        <v>-</v>
      </c>
      <c r="U137" s="935" t="str">
        <f t="shared" si="31"/>
        <v>-</v>
      </c>
      <c r="V137" s="935" t="str">
        <f t="shared" si="26"/>
        <v>-</v>
      </c>
      <c r="W137" s="934" t="str">
        <f t="shared" si="27"/>
        <v>-</v>
      </c>
      <c r="X137" s="936" t="str">
        <f>IF(R137="-","-",VLOOKUP($S137,Forex!$B:$C,2,0))</f>
        <v>-</v>
      </c>
      <c r="Y137" s="936" t="str">
        <f>IF(R137="-","-",VLOOKUP($S137,Forex!$B:$D,3,0))</f>
        <v>-</v>
      </c>
      <c r="Z137" s="937" t="str">
        <f>IF($R137="-","-",VLOOKUP($L137,Legend!$E:$F,2,0))</f>
        <v>-</v>
      </c>
      <c r="AA137" s="937"/>
      <c r="AB137" s="1131" t="str">
        <f t="shared" si="32"/>
        <v>-</v>
      </c>
      <c r="AC137" s="1131" t="str">
        <f>_xlfn.IFNA(VLOOKUP($B137,'PO list'!$C:$E,3,0),$AB137)</f>
        <v>-</v>
      </c>
      <c r="AD137" s="1131" t="str">
        <f>IF($AC137="-","-",VLOOKUP($AC137,Forex!$B:$C,2,0))</f>
        <v>-</v>
      </c>
      <c r="AE137" s="1131" t="str">
        <f t="shared" si="28"/>
        <v>-</v>
      </c>
      <c r="AF137" s="1131" t="str">
        <f>IF($AE137="-","-",VLOOKUP($AE137,Forex!$B:$C,2,0))</f>
        <v>-</v>
      </c>
      <c r="AG137" s="1132" t="str">
        <f t="shared" si="33"/>
        <v>-</v>
      </c>
      <c r="AI137" s="1118"/>
    </row>
    <row r="138" spans="1:35" s="839" customFormat="1" ht="15" x14ac:dyDescent="0.25">
      <c r="A138" s="929">
        <v>137</v>
      </c>
      <c r="B138" s="927" t="s">
        <v>1694</v>
      </c>
      <c r="C138" s="927" t="s">
        <v>782</v>
      </c>
      <c r="D138" s="927" t="s">
        <v>201</v>
      </c>
      <c r="E138" s="927" t="s">
        <v>231</v>
      </c>
      <c r="F138" s="927">
        <v>4</v>
      </c>
      <c r="G138" s="927">
        <v>953</v>
      </c>
      <c r="H138" s="927" t="s">
        <v>1695</v>
      </c>
      <c r="I138" s="927" t="s">
        <v>15</v>
      </c>
      <c r="J138" s="927" t="s">
        <v>1339</v>
      </c>
      <c r="K138" s="927" t="s">
        <v>287</v>
      </c>
      <c r="L138" s="927" t="s">
        <v>15</v>
      </c>
      <c r="M138" s="927" t="s">
        <v>1696</v>
      </c>
      <c r="N138" s="927" t="s">
        <v>1625</v>
      </c>
      <c r="O138" s="927" t="s">
        <v>1339</v>
      </c>
      <c r="P138" s="1129" t="str">
        <f t="shared" si="23"/>
        <v>-</v>
      </c>
      <c r="Q138" s="934" t="str">
        <f t="shared" si="24"/>
        <v>19-18432</v>
      </c>
      <c r="R138" s="934" t="str">
        <f t="shared" si="25"/>
        <v>LOCAL</v>
      </c>
      <c r="S138" s="935">
        <f t="shared" si="29"/>
        <v>43497</v>
      </c>
      <c r="T138" s="935">
        <f t="shared" si="30"/>
        <v>43497</v>
      </c>
      <c r="U138" s="935">
        <f t="shared" si="31"/>
        <v>43497</v>
      </c>
      <c r="V138" s="935">
        <f t="shared" si="26"/>
        <v>43497</v>
      </c>
      <c r="W138" s="934" t="str">
        <f t="shared" si="27"/>
        <v>Approved</v>
      </c>
      <c r="X138" s="936" t="str">
        <f>IF(R138="-","-",VLOOKUP($S138,Forex!$B:$C,2,0))</f>
        <v>FY2018</v>
      </c>
      <c r="Y138" s="936" t="str">
        <f>IF(R138="-","-",VLOOKUP($S138,Forex!$B:$D,3,0))</f>
        <v>2H</v>
      </c>
      <c r="Z138" s="937" t="str">
        <f>IF($R138="-","-",VLOOKUP($L138,Legend!$E:$F,2,0))</f>
        <v>-</v>
      </c>
      <c r="AA138" s="937"/>
      <c r="AB138" s="1131">
        <f t="shared" si="32"/>
        <v>43497</v>
      </c>
      <c r="AC138" s="1131">
        <f>_xlfn.IFNA(VLOOKUP($B138,'PO list'!$C:$E,3,0),$AB138)</f>
        <v>43497</v>
      </c>
      <c r="AD138" s="1131" t="str">
        <f>IF($AC138="-","-",VLOOKUP($AC138,Forex!$B:$C,2,0))</f>
        <v>FY2018</v>
      </c>
      <c r="AE138" s="1131">
        <f t="shared" si="28"/>
        <v>43497</v>
      </c>
      <c r="AF138" s="1131" t="str">
        <f>IF($AE138="-","-",VLOOKUP($AE138,Forex!$B:$C,2,0))</f>
        <v>FY2018</v>
      </c>
      <c r="AG138" s="1132" t="str">
        <f t="shared" si="33"/>
        <v>MY + MF</v>
      </c>
      <c r="AI138" s="1118"/>
    </row>
    <row r="139" spans="1:35" s="839" customFormat="1" ht="15" x14ac:dyDescent="0.25">
      <c r="A139" s="929">
        <v>138</v>
      </c>
      <c r="B139" s="927" t="s">
        <v>1697</v>
      </c>
      <c r="C139" s="927" t="s">
        <v>225</v>
      </c>
      <c r="D139" s="927" t="s">
        <v>201</v>
      </c>
      <c r="E139" s="927" t="s">
        <v>231</v>
      </c>
      <c r="F139" s="927">
        <v>6</v>
      </c>
      <c r="G139" s="927">
        <v>8630</v>
      </c>
      <c r="H139" s="927" t="s">
        <v>1698</v>
      </c>
      <c r="I139" s="927" t="s">
        <v>15</v>
      </c>
      <c r="J139" s="927" t="s">
        <v>1535</v>
      </c>
      <c r="K139" s="927" t="s">
        <v>287</v>
      </c>
      <c r="L139" s="927" t="s">
        <v>15</v>
      </c>
      <c r="M139" s="927" t="s">
        <v>1535</v>
      </c>
      <c r="N139" s="927" t="s">
        <v>1494</v>
      </c>
      <c r="O139" s="927" t="s">
        <v>1535</v>
      </c>
      <c r="P139" s="1129" t="str">
        <f t="shared" si="23"/>
        <v>-</v>
      </c>
      <c r="Q139" s="934" t="str">
        <f t="shared" si="24"/>
        <v>19-18433</v>
      </c>
      <c r="R139" s="934" t="str">
        <f t="shared" si="25"/>
        <v>LOCAL</v>
      </c>
      <c r="S139" s="935">
        <f t="shared" si="29"/>
        <v>43497</v>
      </c>
      <c r="T139" s="935">
        <f t="shared" si="30"/>
        <v>43497</v>
      </c>
      <c r="U139" s="935">
        <f t="shared" si="31"/>
        <v>43497</v>
      </c>
      <c r="V139" s="935">
        <f t="shared" si="26"/>
        <v>43525</v>
      </c>
      <c r="W139" s="934" t="str">
        <f t="shared" si="27"/>
        <v>Approved</v>
      </c>
      <c r="X139" s="936" t="str">
        <f>IF(R139="-","-",VLOOKUP($S139,Forex!$B:$C,2,0))</f>
        <v>FY2018</v>
      </c>
      <c r="Y139" s="936" t="str">
        <f>IF(R139="-","-",VLOOKUP($S139,Forex!$B:$D,3,0))</f>
        <v>2H</v>
      </c>
      <c r="Z139" s="937" t="str">
        <f>IF($R139="-","-",VLOOKUP($L139,Legend!$E:$F,2,0))</f>
        <v>-</v>
      </c>
      <c r="AA139" s="937"/>
      <c r="AB139" s="1131">
        <f t="shared" si="32"/>
        <v>43497</v>
      </c>
      <c r="AC139" s="1131">
        <f>_xlfn.IFNA(VLOOKUP($B139,'PO list'!$C:$E,3,0),$AB139)</f>
        <v>43497</v>
      </c>
      <c r="AD139" s="1131" t="str">
        <f>IF($AC139="-","-",VLOOKUP($AC139,Forex!$B:$C,2,0))</f>
        <v>FY2018</v>
      </c>
      <c r="AE139" s="1131">
        <f t="shared" si="28"/>
        <v>43497</v>
      </c>
      <c r="AF139" s="1131" t="str">
        <f>IF($AE139="-","-",VLOOKUP($AE139,Forex!$B:$C,2,0))</f>
        <v>FY2018</v>
      </c>
      <c r="AG139" s="1132" t="str">
        <f t="shared" si="33"/>
        <v>MY + MF</v>
      </c>
      <c r="AI139" s="1118"/>
    </row>
    <row r="140" spans="1:35" s="839" customFormat="1" ht="15" x14ac:dyDescent="0.25">
      <c r="A140" s="929">
        <v>139</v>
      </c>
      <c r="B140" s="927" t="s">
        <v>1699</v>
      </c>
      <c r="C140" s="927" t="s">
        <v>227</v>
      </c>
      <c r="D140" s="927" t="s">
        <v>201</v>
      </c>
      <c r="E140" s="927" t="s">
        <v>231</v>
      </c>
      <c r="F140" s="927">
        <v>1</v>
      </c>
      <c r="G140" s="927">
        <v>2320</v>
      </c>
      <c r="H140" s="927" t="s">
        <v>1700</v>
      </c>
      <c r="I140" s="927" t="s">
        <v>15</v>
      </c>
      <c r="J140" s="927" t="s">
        <v>1696</v>
      </c>
      <c r="K140" s="927" t="s">
        <v>287</v>
      </c>
      <c r="L140" s="927" t="s">
        <v>15</v>
      </c>
      <c r="M140" s="927" t="s">
        <v>1696</v>
      </c>
      <c r="N140" s="927" t="s">
        <v>1701</v>
      </c>
      <c r="O140" s="927" t="s">
        <v>1527</v>
      </c>
      <c r="P140" s="1129" t="str">
        <f t="shared" si="23"/>
        <v>-</v>
      </c>
      <c r="Q140" s="934" t="str">
        <f t="shared" si="24"/>
        <v>19-18434</v>
      </c>
      <c r="R140" s="934" t="str">
        <f t="shared" si="25"/>
        <v>LOCAL</v>
      </c>
      <c r="S140" s="935">
        <f t="shared" si="29"/>
        <v>43497</v>
      </c>
      <c r="T140" s="935">
        <f t="shared" si="30"/>
        <v>43497</v>
      </c>
      <c r="U140" s="935">
        <f t="shared" si="31"/>
        <v>43497</v>
      </c>
      <c r="V140" s="935">
        <f t="shared" si="26"/>
        <v>43497</v>
      </c>
      <c r="W140" s="934" t="str">
        <f t="shared" si="27"/>
        <v>Approved</v>
      </c>
      <c r="X140" s="936" t="str">
        <f>IF(R140="-","-",VLOOKUP($S140,Forex!$B:$C,2,0))</f>
        <v>FY2018</v>
      </c>
      <c r="Y140" s="936" t="str">
        <f>IF(R140="-","-",VLOOKUP($S140,Forex!$B:$D,3,0))</f>
        <v>2H</v>
      </c>
      <c r="Z140" s="937" t="str">
        <f>IF($R140="-","-",VLOOKUP($L140,Legend!$E:$F,2,0))</f>
        <v>-</v>
      </c>
      <c r="AA140" s="937"/>
      <c r="AB140" s="1131">
        <f t="shared" si="32"/>
        <v>43497</v>
      </c>
      <c r="AC140" s="1131">
        <f>_xlfn.IFNA(VLOOKUP($B140,'PO list'!$C:$E,3,0),$AB140)</f>
        <v>43497</v>
      </c>
      <c r="AD140" s="1131" t="str">
        <f>IF($AC140="-","-",VLOOKUP($AC140,Forex!$B:$C,2,0))</f>
        <v>FY2018</v>
      </c>
      <c r="AE140" s="1131">
        <f t="shared" si="28"/>
        <v>43497</v>
      </c>
      <c r="AF140" s="1131" t="str">
        <f>IF($AE140="-","-",VLOOKUP($AE140,Forex!$B:$C,2,0))</f>
        <v>FY2018</v>
      </c>
      <c r="AG140" s="1132" t="str">
        <f t="shared" si="33"/>
        <v>MY + MF</v>
      </c>
      <c r="AI140" s="1118"/>
    </row>
    <row r="141" spans="1:35" s="839" customFormat="1" ht="15" x14ac:dyDescent="0.25">
      <c r="A141" s="929">
        <v>140</v>
      </c>
      <c r="B141" s="927" t="s">
        <v>1702</v>
      </c>
      <c r="C141" s="927" t="s">
        <v>1331</v>
      </c>
      <c r="D141" s="927" t="s">
        <v>1332</v>
      </c>
      <c r="E141" s="927" t="s">
        <v>1333</v>
      </c>
      <c r="F141" s="927">
        <v>5</v>
      </c>
      <c r="G141" s="927">
        <v>2775</v>
      </c>
      <c r="H141" s="927" t="s">
        <v>1703</v>
      </c>
      <c r="I141" s="927" t="s">
        <v>15</v>
      </c>
      <c r="J141" s="927" t="s">
        <v>1519</v>
      </c>
      <c r="K141" s="927" t="s">
        <v>287</v>
      </c>
      <c r="L141" s="927" t="s">
        <v>15</v>
      </c>
      <c r="M141" s="927" t="s">
        <v>1556</v>
      </c>
      <c r="N141" s="927" t="s">
        <v>1519</v>
      </c>
      <c r="O141" s="927" t="s">
        <v>1643</v>
      </c>
      <c r="P141" s="1129" t="str">
        <f t="shared" si="23"/>
        <v>-</v>
      </c>
      <c r="Q141" s="934" t="str">
        <f t="shared" si="24"/>
        <v>19-18435</v>
      </c>
      <c r="R141" s="934" t="str">
        <f t="shared" si="25"/>
        <v>-</v>
      </c>
      <c r="S141" s="935" t="str">
        <f t="shared" si="29"/>
        <v>-</v>
      </c>
      <c r="T141" s="935" t="str">
        <f t="shared" si="30"/>
        <v>-</v>
      </c>
      <c r="U141" s="935" t="str">
        <f t="shared" si="31"/>
        <v>-</v>
      </c>
      <c r="V141" s="935" t="str">
        <f t="shared" si="26"/>
        <v>-</v>
      </c>
      <c r="W141" s="934" t="str">
        <f t="shared" si="27"/>
        <v>-</v>
      </c>
      <c r="X141" s="936" t="str">
        <f>IF(R141="-","-",VLOOKUP($S141,Forex!$B:$C,2,0))</f>
        <v>-</v>
      </c>
      <c r="Y141" s="936" t="str">
        <f>IF(R141="-","-",VLOOKUP($S141,Forex!$B:$D,3,0))</f>
        <v>-</v>
      </c>
      <c r="Z141" s="937" t="str">
        <f>IF($R141="-","-",VLOOKUP($L141,Legend!$E:$F,2,0))</f>
        <v>-</v>
      </c>
      <c r="AA141" s="937"/>
      <c r="AB141" s="1131" t="str">
        <f t="shared" si="32"/>
        <v>-</v>
      </c>
      <c r="AC141" s="1131" t="str">
        <f>_xlfn.IFNA(VLOOKUP($B141,'PO list'!$C:$E,3,0),$AB141)</f>
        <v>-</v>
      </c>
      <c r="AD141" s="1131" t="str">
        <f>IF($AC141="-","-",VLOOKUP($AC141,Forex!$B:$C,2,0))</f>
        <v>-</v>
      </c>
      <c r="AE141" s="1131" t="str">
        <f t="shared" si="28"/>
        <v>-</v>
      </c>
      <c r="AF141" s="1131" t="str">
        <f>IF($AE141="-","-",VLOOKUP($AE141,Forex!$B:$C,2,0))</f>
        <v>-</v>
      </c>
      <c r="AG141" s="1132" t="str">
        <f t="shared" si="33"/>
        <v>-</v>
      </c>
      <c r="AI141" s="1118"/>
    </row>
    <row r="142" spans="1:35" s="839" customFormat="1" ht="15" x14ac:dyDescent="0.25">
      <c r="A142" s="929">
        <v>141</v>
      </c>
      <c r="B142" s="927" t="s">
        <v>1704</v>
      </c>
      <c r="C142" s="927" t="s">
        <v>221</v>
      </c>
      <c r="D142" s="927" t="s">
        <v>201</v>
      </c>
      <c r="E142" s="927" t="s">
        <v>231</v>
      </c>
      <c r="F142" s="927">
        <v>2</v>
      </c>
      <c r="G142" s="927">
        <v>680</v>
      </c>
      <c r="H142" s="927" t="s">
        <v>1705</v>
      </c>
      <c r="I142" s="927" t="s">
        <v>15</v>
      </c>
      <c r="J142" s="927" t="s">
        <v>1556</v>
      </c>
      <c r="K142" s="927" t="s">
        <v>287</v>
      </c>
      <c r="L142" s="927" t="s">
        <v>15</v>
      </c>
      <c r="M142" s="927" t="s">
        <v>1706</v>
      </c>
      <c r="N142" s="927" t="s">
        <v>1535</v>
      </c>
      <c r="O142" s="927" t="s">
        <v>1556</v>
      </c>
      <c r="P142" s="1129" t="str">
        <f t="shared" si="23"/>
        <v>-</v>
      </c>
      <c r="Q142" s="934" t="str">
        <f t="shared" si="24"/>
        <v>19-18437</v>
      </c>
      <c r="R142" s="934" t="str">
        <f t="shared" si="25"/>
        <v>LOCAL</v>
      </c>
      <c r="S142" s="935">
        <f t="shared" si="29"/>
        <v>43466</v>
      </c>
      <c r="T142" s="935">
        <f t="shared" si="30"/>
        <v>43466</v>
      </c>
      <c r="U142" s="935">
        <f t="shared" si="31"/>
        <v>43497</v>
      </c>
      <c r="V142" s="935">
        <f t="shared" si="26"/>
        <v>43497</v>
      </c>
      <c r="W142" s="934" t="str">
        <f t="shared" si="27"/>
        <v>Approved</v>
      </c>
      <c r="X142" s="936" t="str">
        <f>IF(R142="-","-",VLOOKUP($S142,Forex!$B:$C,2,0))</f>
        <v>FY2018</v>
      </c>
      <c r="Y142" s="936" t="str">
        <f>IF(R142="-","-",VLOOKUP($S142,Forex!$B:$D,3,0))</f>
        <v>2H</v>
      </c>
      <c r="Z142" s="937" t="str">
        <f>IF($R142="-","-",VLOOKUP($L142,Legend!$E:$F,2,0))</f>
        <v>-</v>
      </c>
      <c r="AA142" s="937"/>
      <c r="AB142" s="1131">
        <f t="shared" si="32"/>
        <v>43466</v>
      </c>
      <c r="AC142" s="1131">
        <f>_xlfn.IFNA(VLOOKUP($B142,'PO list'!$C:$E,3,0),$AB142)</f>
        <v>43466</v>
      </c>
      <c r="AD142" s="1131" t="str">
        <f>IF($AC142="-","-",VLOOKUP($AC142,Forex!$B:$C,2,0))</f>
        <v>FY2018</v>
      </c>
      <c r="AE142" s="1131">
        <f t="shared" si="28"/>
        <v>43466</v>
      </c>
      <c r="AF142" s="1131" t="str">
        <f>IF($AE142="-","-",VLOOKUP($AE142,Forex!$B:$C,2,0))</f>
        <v>FY2018</v>
      </c>
      <c r="AG142" s="1132" t="str">
        <f t="shared" si="33"/>
        <v>MY + MF</v>
      </c>
      <c r="AI142" s="1118"/>
    </row>
    <row r="143" spans="1:35" s="839" customFormat="1" ht="15" x14ac:dyDescent="0.25">
      <c r="A143" s="929">
        <v>142</v>
      </c>
      <c r="B143" s="927" t="s">
        <v>1707</v>
      </c>
      <c r="C143" s="927" t="s">
        <v>244</v>
      </c>
      <c r="D143" s="927" t="s">
        <v>201</v>
      </c>
      <c r="E143" s="927" t="s">
        <v>231</v>
      </c>
      <c r="F143" s="927">
        <v>6</v>
      </c>
      <c r="G143" s="927">
        <v>798</v>
      </c>
      <c r="H143" s="927" t="s">
        <v>1708</v>
      </c>
      <c r="I143" s="927" t="s">
        <v>15</v>
      </c>
      <c r="J143" s="927" t="s">
        <v>1625</v>
      </c>
      <c r="K143" s="927" t="s">
        <v>287</v>
      </c>
      <c r="L143" s="927" t="s">
        <v>15</v>
      </c>
      <c r="M143" s="927" t="s">
        <v>1625</v>
      </c>
      <c r="N143" s="927" t="s">
        <v>1626</v>
      </c>
      <c r="O143" s="927" t="s">
        <v>1339</v>
      </c>
      <c r="P143" s="1129" t="str">
        <f t="shared" si="23"/>
        <v>-</v>
      </c>
      <c r="Q143" s="934" t="str">
        <f t="shared" si="24"/>
        <v>19-18438</v>
      </c>
      <c r="R143" s="934" t="str">
        <f t="shared" si="25"/>
        <v>LOCAL</v>
      </c>
      <c r="S143" s="935">
        <f t="shared" si="29"/>
        <v>43497</v>
      </c>
      <c r="T143" s="935">
        <f t="shared" si="30"/>
        <v>43497</v>
      </c>
      <c r="U143" s="935">
        <f t="shared" si="31"/>
        <v>43497</v>
      </c>
      <c r="V143" s="935">
        <f t="shared" si="26"/>
        <v>43497</v>
      </c>
      <c r="W143" s="934" t="str">
        <f t="shared" si="27"/>
        <v>Approved</v>
      </c>
      <c r="X143" s="936" t="str">
        <f>IF(R143="-","-",VLOOKUP($S143,Forex!$B:$C,2,0))</f>
        <v>FY2018</v>
      </c>
      <c r="Y143" s="936" t="str">
        <f>IF(R143="-","-",VLOOKUP($S143,Forex!$B:$D,3,0))</f>
        <v>2H</v>
      </c>
      <c r="Z143" s="937" t="str">
        <f>IF($R143="-","-",VLOOKUP($L143,Legend!$E:$F,2,0))</f>
        <v>-</v>
      </c>
      <c r="AA143" s="937"/>
      <c r="AB143" s="1131">
        <f t="shared" si="32"/>
        <v>43497</v>
      </c>
      <c r="AC143" s="1131">
        <f>_xlfn.IFNA(VLOOKUP($B143,'PO list'!$C:$E,3,0),$AB143)</f>
        <v>43497</v>
      </c>
      <c r="AD143" s="1131" t="str">
        <f>IF($AC143="-","-",VLOOKUP($AC143,Forex!$B:$C,2,0))</f>
        <v>FY2018</v>
      </c>
      <c r="AE143" s="1131">
        <f t="shared" si="28"/>
        <v>43497</v>
      </c>
      <c r="AF143" s="1131" t="str">
        <f>IF($AE143="-","-",VLOOKUP($AE143,Forex!$B:$C,2,0))</f>
        <v>FY2018</v>
      </c>
      <c r="AG143" s="1132" t="str">
        <f t="shared" si="33"/>
        <v>MY + MF</v>
      </c>
      <c r="AI143" s="1118"/>
    </row>
    <row r="144" spans="1:35" s="839" customFormat="1" ht="15" x14ac:dyDescent="0.25">
      <c r="A144" s="929">
        <v>143</v>
      </c>
      <c r="B144" s="927" t="s">
        <v>1709</v>
      </c>
      <c r="C144" s="927" t="s">
        <v>1350</v>
      </c>
      <c r="D144" s="927" t="s">
        <v>1332</v>
      </c>
      <c r="E144" s="927" t="s">
        <v>231</v>
      </c>
      <c r="F144" s="927">
        <v>1</v>
      </c>
      <c r="G144" s="927">
        <v>858</v>
      </c>
      <c r="H144" s="927" t="s">
        <v>1710</v>
      </c>
      <c r="I144" s="927" t="s">
        <v>15</v>
      </c>
      <c r="J144" s="927" t="s">
        <v>1527</v>
      </c>
      <c r="K144" s="927" t="s">
        <v>287</v>
      </c>
      <c r="L144" s="927" t="s">
        <v>15</v>
      </c>
      <c r="M144" s="927" t="s">
        <v>1701</v>
      </c>
      <c r="N144" s="927" t="s">
        <v>1711</v>
      </c>
      <c r="O144" s="927" t="s">
        <v>1527</v>
      </c>
      <c r="P144" s="1129" t="str">
        <f t="shared" si="23"/>
        <v>-</v>
      </c>
      <c r="Q144" s="934" t="str">
        <f t="shared" si="24"/>
        <v>19-18439</v>
      </c>
      <c r="R144" s="934" t="str">
        <f t="shared" si="25"/>
        <v>-</v>
      </c>
      <c r="S144" s="935" t="str">
        <f t="shared" si="29"/>
        <v>-</v>
      </c>
      <c r="T144" s="935" t="str">
        <f t="shared" si="30"/>
        <v>-</v>
      </c>
      <c r="U144" s="935" t="str">
        <f t="shared" si="31"/>
        <v>-</v>
      </c>
      <c r="V144" s="935" t="str">
        <f t="shared" si="26"/>
        <v>-</v>
      </c>
      <c r="W144" s="934" t="str">
        <f t="shared" si="27"/>
        <v>-</v>
      </c>
      <c r="X144" s="936" t="str">
        <f>IF(R144="-","-",VLOOKUP($S144,Forex!$B:$C,2,0))</f>
        <v>-</v>
      </c>
      <c r="Y144" s="936" t="str">
        <f>IF(R144="-","-",VLOOKUP($S144,Forex!$B:$D,3,0))</f>
        <v>-</v>
      </c>
      <c r="Z144" s="937" t="str">
        <f>IF($R144="-","-",VLOOKUP($L144,Legend!$E:$F,2,0))</f>
        <v>-</v>
      </c>
      <c r="AA144" s="937"/>
      <c r="AB144" s="1131" t="str">
        <f t="shared" si="32"/>
        <v>-</v>
      </c>
      <c r="AC144" s="1131" t="str">
        <f>_xlfn.IFNA(VLOOKUP($B144,'PO list'!$C:$E,3,0),$AB144)</f>
        <v>-</v>
      </c>
      <c r="AD144" s="1131" t="str">
        <f>IF($AC144="-","-",VLOOKUP($AC144,Forex!$B:$C,2,0))</f>
        <v>-</v>
      </c>
      <c r="AE144" s="1131" t="str">
        <f t="shared" si="28"/>
        <v>-</v>
      </c>
      <c r="AF144" s="1131" t="str">
        <f>IF($AE144="-","-",VLOOKUP($AE144,Forex!$B:$C,2,0))</f>
        <v>-</v>
      </c>
      <c r="AG144" s="1132" t="str">
        <f t="shared" si="33"/>
        <v>-</v>
      </c>
      <c r="AI144" s="1118"/>
    </row>
    <row r="145" spans="1:35" s="839" customFormat="1" ht="15" x14ac:dyDescent="0.25">
      <c r="A145" s="929">
        <v>144</v>
      </c>
      <c r="B145" s="927" t="s">
        <v>1712</v>
      </c>
      <c r="C145" s="927" t="s">
        <v>782</v>
      </c>
      <c r="D145" s="927" t="s">
        <v>201</v>
      </c>
      <c r="E145" s="927" t="s">
        <v>231</v>
      </c>
      <c r="F145" s="927">
        <v>2</v>
      </c>
      <c r="G145" s="927">
        <v>1138</v>
      </c>
      <c r="H145" s="927" t="s">
        <v>1713</v>
      </c>
      <c r="I145" s="927" t="s">
        <v>15</v>
      </c>
      <c r="J145" s="927" t="s">
        <v>1535</v>
      </c>
      <c r="K145" s="927" t="s">
        <v>288</v>
      </c>
      <c r="L145" s="927" t="s">
        <v>158</v>
      </c>
      <c r="M145" s="927" t="s">
        <v>1535</v>
      </c>
      <c r="N145" s="927" t="s">
        <v>1714</v>
      </c>
      <c r="O145" s="927" t="s">
        <v>1535</v>
      </c>
      <c r="P145" s="1129" t="str">
        <f t="shared" si="23"/>
        <v>-</v>
      </c>
      <c r="Q145" s="934" t="str">
        <f t="shared" si="24"/>
        <v>19-18440</v>
      </c>
      <c r="R145" s="934" t="str">
        <f t="shared" si="25"/>
        <v>LOCAL</v>
      </c>
      <c r="S145" s="935">
        <f t="shared" si="29"/>
        <v>43497</v>
      </c>
      <c r="T145" s="935">
        <f t="shared" si="30"/>
        <v>43497</v>
      </c>
      <c r="U145" s="935">
        <f t="shared" si="31"/>
        <v>43497</v>
      </c>
      <c r="V145" s="935">
        <f t="shared" si="26"/>
        <v>43556</v>
      </c>
      <c r="W145" s="934" t="str">
        <f t="shared" si="27"/>
        <v>Disapproved</v>
      </c>
      <c r="X145" s="936" t="str">
        <f>IF(R145="-","-",VLOOKUP($S145,Forex!$B:$C,2,0))</f>
        <v>FY2018</v>
      </c>
      <c r="Y145" s="936" t="str">
        <f>IF(R145="-","-",VLOOKUP($S145,Forex!$B:$D,3,0))</f>
        <v>2H</v>
      </c>
      <c r="Z145" s="937" t="str">
        <f>IF($R145="-","-",VLOOKUP($L145,Legend!$E:$F,2,0))</f>
        <v>ROD1</v>
      </c>
      <c r="AA145" s="937"/>
      <c r="AB145" s="1131">
        <f t="shared" si="32"/>
        <v>43497</v>
      </c>
      <c r="AC145" s="1131">
        <f>_xlfn.IFNA(VLOOKUP($B145,'PO list'!$C:$E,3,0),$AB145)</f>
        <v>43497</v>
      </c>
      <c r="AD145" s="1131" t="str">
        <f>IF($AC145="-","-",VLOOKUP($AC145,Forex!$B:$C,2,0))</f>
        <v>FY2018</v>
      </c>
      <c r="AE145" s="1131">
        <f t="shared" si="28"/>
        <v>43497</v>
      </c>
      <c r="AF145" s="1131" t="str">
        <f>IF($AE145="-","-",VLOOKUP($AE145,Forex!$B:$C,2,0))</f>
        <v>FY2018</v>
      </c>
      <c r="AG145" s="1132" t="str">
        <f t="shared" si="33"/>
        <v>MY + MF</v>
      </c>
      <c r="AI145" s="1118"/>
    </row>
    <row r="146" spans="1:35" s="839" customFormat="1" ht="15" x14ac:dyDescent="0.25">
      <c r="A146" s="929">
        <v>145</v>
      </c>
      <c r="B146" s="927" t="s">
        <v>1715</v>
      </c>
      <c r="C146" s="927" t="s">
        <v>244</v>
      </c>
      <c r="D146" s="927" t="s">
        <v>201</v>
      </c>
      <c r="E146" s="927" t="s">
        <v>231</v>
      </c>
      <c r="F146" s="927">
        <v>69</v>
      </c>
      <c r="G146" s="927">
        <v>20966</v>
      </c>
      <c r="H146" s="927" t="s">
        <v>1716</v>
      </c>
      <c r="I146" s="927" t="s">
        <v>15</v>
      </c>
      <c r="J146" s="927" t="s">
        <v>1643</v>
      </c>
      <c r="K146" s="927" t="s">
        <v>288</v>
      </c>
      <c r="L146" s="927" t="s">
        <v>158</v>
      </c>
      <c r="M146" s="927" t="s">
        <v>1527</v>
      </c>
      <c r="N146" s="927" t="s">
        <v>1657</v>
      </c>
      <c r="O146" s="927" t="s">
        <v>1528</v>
      </c>
      <c r="P146" s="1129" t="str">
        <f t="shared" si="23"/>
        <v>-</v>
      </c>
      <c r="Q146" s="934" t="str">
        <f t="shared" si="24"/>
        <v>19-18441</v>
      </c>
      <c r="R146" s="934" t="str">
        <f t="shared" si="25"/>
        <v>LOCAL</v>
      </c>
      <c r="S146" s="935">
        <f t="shared" si="29"/>
        <v>43497</v>
      </c>
      <c r="T146" s="935">
        <f t="shared" si="30"/>
        <v>43497</v>
      </c>
      <c r="U146" s="935">
        <f t="shared" si="31"/>
        <v>43497</v>
      </c>
      <c r="V146" s="935">
        <f t="shared" si="26"/>
        <v>43556</v>
      </c>
      <c r="W146" s="934" t="str">
        <f t="shared" si="27"/>
        <v>Disapproved</v>
      </c>
      <c r="X146" s="936" t="str">
        <f>IF(R146="-","-",VLOOKUP($S146,Forex!$B:$C,2,0))</f>
        <v>FY2018</v>
      </c>
      <c r="Y146" s="936" t="str">
        <f>IF(R146="-","-",VLOOKUP($S146,Forex!$B:$D,3,0))</f>
        <v>2H</v>
      </c>
      <c r="Z146" s="937" t="str">
        <f>IF($R146="-","-",VLOOKUP($L146,Legend!$E:$F,2,0))</f>
        <v>ROD1</v>
      </c>
      <c r="AA146" s="937"/>
      <c r="AB146" s="1131">
        <f t="shared" si="32"/>
        <v>43497</v>
      </c>
      <c r="AC146" s="1131">
        <f>_xlfn.IFNA(VLOOKUP($B146,'PO list'!$C:$E,3,0),$AB146)</f>
        <v>43497</v>
      </c>
      <c r="AD146" s="1131" t="str">
        <f>IF($AC146="-","-",VLOOKUP($AC146,Forex!$B:$C,2,0))</f>
        <v>FY2018</v>
      </c>
      <c r="AE146" s="1131">
        <f t="shared" si="28"/>
        <v>43497</v>
      </c>
      <c r="AF146" s="1131" t="str">
        <f>IF($AE146="-","-",VLOOKUP($AE146,Forex!$B:$C,2,0))</f>
        <v>FY2018</v>
      </c>
      <c r="AG146" s="1132" t="str">
        <f t="shared" si="33"/>
        <v>MY + MF</v>
      </c>
      <c r="AI146" s="1118"/>
    </row>
    <row r="147" spans="1:35" s="839" customFormat="1" ht="15" x14ac:dyDescent="0.25">
      <c r="A147" s="929">
        <v>146</v>
      </c>
      <c r="B147" s="927" t="s">
        <v>1717</v>
      </c>
      <c r="C147" s="927" t="s">
        <v>244</v>
      </c>
      <c r="D147" s="927" t="s">
        <v>201</v>
      </c>
      <c r="E147" s="927" t="s">
        <v>231</v>
      </c>
      <c r="F147" s="927">
        <v>13</v>
      </c>
      <c r="G147" s="927">
        <v>4467</v>
      </c>
      <c r="H147" s="927" t="s">
        <v>1718</v>
      </c>
      <c r="I147" s="927" t="s">
        <v>15</v>
      </c>
      <c r="J147" s="927" t="s">
        <v>1711</v>
      </c>
      <c r="K147" s="927" t="s">
        <v>288</v>
      </c>
      <c r="L147" s="927" t="s">
        <v>158</v>
      </c>
      <c r="M147" s="927" t="s">
        <v>1609</v>
      </c>
      <c r="N147" s="927" t="s">
        <v>1714</v>
      </c>
      <c r="O147" s="927" t="s">
        <v>1711</v>
      </c>
      <c r="P147" s="1129" t="str">
        <f t="shared" si="23"/>
        <v>-</v>
      </c>
      <c r="Q147" s="934" t="str">
        <f t="shared" si="24"/>
        <v>19-18442</v>
      </c>
      <c r="R147" s="934" t="str">
        <f t="shared" si="25"/>
        <v>LOCAL</v>
      </c>
      <c r="S147" s="935">
        <f t="shared" si="29"/>
        <v>43497</v>
      </c>
      <c r="T147" s="935">
        <f t="shared" si="30"/>
        <v>43497</v>
      </c>
      <c r="U147" s="935">
        <f t="shared" si="31"/>
        <v>43497</v>
      </c>
      <c r="V147" s="935">
        <f t="shared" si="26"/>
        <v>43556</v>
      </c>
      <c r="W147" s="934" t="str">
        <f t="shared" si="27"/>
        <v>Disapproved</v>
      </c>
      <c r="X147" s="936" t="str">
        <f>IF(R147="-","-",VLOOKUP($S147,Forex!$B:$C,2,0))</f>
        <v>FY2018</v>
      </c>
      <c r="Y147" s="936" t="str">
        <f>IF(R147="-","-",VLOOKUP($S147,Forex!$B:$D,3,0))</f>
        <v>2H</v>
      </c>
      <c r="Z147" s="937" t="str">
        <f>IF($R147="-","-",VLOOKUP($L147,Legend!$E:$F,2,0))</f>
        <v>ROD1</v>
      </c>
      <c r="AA147" s="937"/>
      <c r="AB147" s="1131">
        <f t="shared" si="32"/>
        <v>43497</v>
      </c>
      <c r="AC147" s="1131">
        <f>_xlfn.IFNA(VLOOKUP($B147,'PO list'!$C:$E,3,0),$AB147)</f>
        <v>43497</v>
      </c>
      <c r="AD147" s="1131" t="str">
        <f>IF($AC147="-","-",VLOOKUP($AC147,Forex!$B:$C,2,0))</f>
        <v>FY2018</v>
      </c>
      <c r="AE147" s="1131">
        <f t="shared" si="28"/>
        <v>43497</v>
      </c>
      <c r="AF147" s="1131" t="str">
        <f>IF($AE147="-","-",VLOOKUP($AE147,Forex!$B:$C,2,0))</f>
        <v>FY2018</v>
      </c>
      <c r="AG147" s="1132" t="str">
        <f t="shared" si="33"/>
        <v>MY + MF</v>
      </c>
      <c r="AI147" s="1118"/>
    </row>
    <row r="148" spans="1:35" s="839" customFormat="1" ht="15" x14ac:dyDescent="0.25">
      <c r="A148" s="929">
        <v>147</v>
      </c>
      <c r="B148" s="927" t="s">
        <v>1719</v>
      </c>
      <c r="C148" s="927" t="s">
        <v>244</v>
      </c>
      <c r="D148" s="927" t="s">
        <v>201</v>
      </c>
      <c r="E148" s="927" t="s">
        <v>231</v>
      </c>
      <c r="F148" s="927">
        <v>20</v>
      </c>
      <c r="G148" s="927">
        <v>5363</v>
      </c>
      <c r="H148" s="927" t="s">
        <v>1720</v>
      </c>
      <c r="I148" s="927" t="s">
        <v>15</v>
      </c>
      <c r="J148" s="927" t="s">
        <v>1626</v>
      </c>
      <c r="K148" s="927" t="s">
        <v>288</v>
      </c>
      <c r="L148" s="927" t="s">
        <v>158</v>
      </c>
      <c r="M148" s="927" t="s">
        <v>1673</v>
      </c>
      <c r="N148" s="927" t="s">
        <v>1714</v>
      </c>
      <c r="O148" s="927" t="s">
        <v>1721</v>
      </c>
      <c r="P148" s="1129" t="str">
        <f t="shared" ref="P148:P211" si="34">RIGHT(I148,3)</f>
        <v>-</v>
      </c>
      <c r="Q148" s="934" t="str">
        <f t="shared" ref="Q148:Q211" si="35">IF(B148=B147,"-",B148)</f>
        <v>19-18443</v>
      </c>
      <c r="R148" s="934" t="str">
        <f t="shared" ref="R148:R211" si="36">IF(Q148="-","-",IF(D148="INTERNAL","-",D148))</f>
        <v>LOCAL</v>
      </c>
      <c r="S148" s="935">
        <f t="shared" si="29"/>
        <v>43497</v>
      </c>
      <c r="T148" s="935">
        <f t="shared" si="30"/>
        <v>43497</v>
      </c>
      <c r="U148" s="935">
        <f t="shared" si="31"/>
        <v>43497</v>
      </c>
      <c r="V148" s="935">
        <f t="shared" ref="V148:V211" si="37">IF($R148="-","-",IF(N148="-","-",$N148-DAY($N148)+1))</f>
        <v>43556</v>
      </c>
      <c r="W148" s="934" t="str">
        <f t="shared" ref="W148:W211" si="38">IF(R148="-","-",IF(P148="Ref","-",$K148))</f>
        <v>Disapproved</v>
      </c>
      <c r="X148" s="936" t="str">
        <f>IF(R148="-","-",VLOOKUP($S148,Forex!$B:$C,2,0))</f>
        <v>FY2018</v>
      </c>
      <c r="Y148" s="936" t="str">
        <f>IF(R148="-","-",VLOOKUP($S148,Forex!$B:$D,3,0))</f>
        <v>2H</v>
      </c>
      <c r="Z148" s="937" t="str">
        <f>IF($R148="-","-",VLOOKUP($L148,Legend!$E:$F,2,0))</f>
        <v>ROD1</v>
      </c>
      <c r="AA148" s="937"/>
      <c r="AB148" s="1131">
        <f t="shared" si="32"/>
        <v>43497</v>
      </c>
      <c r="AC148" s="1131">
        <f>_xlfn.IFNA(VLOOKUP($B148,'PO list'!$C:$E,3,0),$AB148)</f>
        <v>43497</v>
      </c>
      <c r="AD148" s="1131" t="str">
        <f>IF($AC148="-","-",VLOOKUP($AC148,Forex!$B:$C,2,0))</f>
        <v>FY2018</v>
      </c>
      <c r="AE148" s="1131">
        <f t="shared" ref="AE148:AE211" si="39">IF($Q148="-","-",IF(W148="-","-",IF($O148="-","-",$O148-DAY($O148)+1)))</f>
        <v>43497</v>
      </c>
      <c r="AF148" s="1131" t="str">
        <f>IF($AE148="-","-",VLOOKUP($AE148,Forex!$B:$C,2,0))</f>
        <v>FY2018</v>
      </c>
      <c r="AG148" s="1132" t="str">
        <f t="shared" si="33"/>
        <v>MY + MF</v>
      </c>
      <c r="AI148" s="1118"/>
    </row>
    <row r="149" spans="1:35" s="839" customFormat="1" ht="15" x14ac:dyDescent="0.25">
      <c r="A149" s="929">
        <v>148</v>
      </c>
      <c r="B149" s="927" t="s">
        <v>1722</v>
      </c>
      <c r="C149" s="927" t="s">
        <v>227</v>
      </c>
      <c r="D149" s="927" t="s">
        <v>201</v>
      </c>
      <c r="E149" s="927" t="s">
        <v>231</v>
      </c>
      <c r="F149" s="927">
        <v>1</v>
      </c>
      <c r="G149" s="927">
        <v>364</v>
      </c>
      <c r="H149" s="927" t="s">
        <v>1723</v>
      </c>
      <c r="I149" s="927" t="s">
        <v>15</v>
      </c>
      <c r="J149" s="927" t="s">
        <v>1696</v>
      </c>
      <c r="K149" s="927" t="s">
        <v>287</v>
      </c>
      <c r="L149" s="927" t="s">
        <v>15</v>
      </c>
      <c r="M149" s="927" t="s">
        <v>1527</v>
      </c>
      <c r="N149" s="927" t="s">
        <v>1110</v>
      </c>
      <c r="O149" s="927" t="s">
        <v>1643</v>
      </c>
      <c r="P149" s="1129" t="str">
        <f t="shared" si="34"/>
        <v>-</v>
      </c>
      <c r="Q149" s="934" t="str">
        <f t="shared" si="35"/>
        <v>19-18445</v>
      </c>
      <c r="R149" s="934" t="str">
        <f t="shared" si="36"/>
        <v>LOCAL</v>
      </c>
      <c r="S149" s="935">
        <f t="shared" si="29"/>
        <v>43497</v>
      </c>
      <c r="T149" s="935">
        <f t="shared" si="30"/>
        <v>43497</v>
      </c>
      <c r="U149" s="935">
        <f t="shared" si="31"/>
        <v>43497</v>
      </c>
      <c r="V149" s="935">
        <f t="shared" si="37"/>
        <v>44197</v>
      </c>
      <c r="W149" s="934" t="str">
        <f t="shared" si="38"/>
        <v>Approved</v>
      </c>
      <c r="X149" s="936" t="str">
        <f>IF(R149="-","-",VLOOKUP($S149,Forex!$B:$C,2,0))</f>
        <v>FY2018</v>
      </c>
      <c r="Y149" s="936" t="str">
        <f>IF(R149="-","-",VLOOKUP($S149,Forex!$B:$D,3,0))</f>
        <v>2H</v>
      </c>
      <c r="Z149" s="937" t="str">
        <f>IF($R149="-","-",VLOOKUP($L149,Legend!$E:$F,2,0))</f>
        <v>-</v>
      </c>
      <c r="AA149" s="937"/>
      <c r="AB149" s="1131">
        <f t="shared" si="32"/>
        <v>43497</v>
      </c>
      <c r="AC149" s="1131">
        <f>_xlfn.IFNA(VLOOKUP($B149,'PO list'!$C:$E,3,0),$AB149)</f>
        <v>43497</v>
      </c>
      <c r="AD149" s="1131" t="str">
        <f>IF($AC149="-","-",VLOOKUP($AC149,Forex!$B:$C,2,0))</f>
        <v>FY2018</v>
      </c>
      <c r="AE149" s="1131">
        <f t="shared" si="39"/>
        <v>43497</v>
      </c>
      <c r="AF149" s="1131" t="str">
        <f>IF($AE149="-","-",VLOOKUP($AE149,Forex!$B:$C,2,0))</f>
        <v>FY2018</v>
      </c>
      <c r="AG149" s="1132" t="str">
        <f t="shared" si="33"/>
        <v>MY + MF</v>
      </c>
      <c r="AI149" s="1118"/>
    </row>
    <row r="150" spans="1:35" s="839" customFormat="1" ht="15" x14ac:dyDescent="0.25">
      <c r="A150" s="929">
        <v>149</v>
      </c>
      <c r="B150" s="927" t="s">
        <v>1724</v>
      </c>
      <c r="C150" s="927" t="s">
        <v>207</v>
      </c>
      <c r="D150" s="927" t="s">
        <v>232</v>
      </c>
      <c r="E150" s="927" t="s">
        <v>230</v>
      </c>
      <c r="F150" s="927">
        <v>4</v>
      </c>
      <c r="G150" s="927">
        <v>16780</v>
      </c>
      <c r="H150" s="927" t="s">
        <v>1725</v>
      </c>
      <c r="I150" s="927" t="s">
        <v>15</v>
      </c>
      <c r="J150" s="927" t="s">
        <v>1527</v>
      </c>
      <c r="K150" s="927" t="s">
        <v>1324</v>
      </c>
      <c r="L150" s="927" t="s">
        <v>1056</v>
      </c>
      <c r="M150" s="927" t="s">
        <v>1527</v>
      </c>
      <c r="N150" s="927" t="s">
        <v>5585</v>
      </c>
      <c r="O150" s="927" t="s">
        <v>1527</v>
      </c>
      <c r="P150" s="1129" t="str">
        <f t="shared" si="34"/>
        <v>-</v>
      </c>
      <c r="Q150" s="934" t="str">
        <f t="shared" si="35"/>
        <v>19-18446</v>
      </c>
      <c r="R150" s="934" t="str">
        <f t="shared" si="36"/>
        <v>FRONTECH</v>
      </c>
      <c r="S150" s="935">
        <f t="shared" si="29"/>
        <v>43497</v>
      </c>
      <c r="T150" s="935">
        <f t="shared" si="30"/>
        <v>43497</v>
      </c>
      <c r="U150" s="935">
        <f t="shared" si="31"/>
        <v>43497</v>
      </c>
      <c r="V150" s="935" t="e">
        <f t="shared" si="37"/>
        <v>#VALUE!</v>
      </c>
      <c r="W150" s="934" t="str">
        <f t="shared" si="38"/>
        <v>Cancelled</v>
      </c>
      <c r="X150" s="936" t="str">
        <f>IF(R150="-","-",VLOOKUP($S150,Forex!$B:$C,2,0))</f>
        <v>FY2018</v>
      </c>
      <c r="Y150" s="936" t="str">
        <f>IF(R150="-","-",VLOOKUP($S150,Forex!$B:$D,3,0))</f>
        <v>2H</v>
      </c>
      <c r="Z150" s="937" t="str">
        <f>IF($R150="-","-",VLOOKUP($L150,Legend!$E:$F,2,0))</f>
        <v>-</v>
      </c>
      <c r="AA150" s="937"/>
      <c r="AB150" s="1131">
        <f t="shared" si="32"/>
        <v>43497</v>
      </c>
      <c r="AC150" s="1131">
        <f>_xlfn.IFNA(VLOOKUP($B150,'PO list'!$C:$E,3,0),$AB150)</f>
        <v>43497</v>
      </c>
      <c r="AD150" s="1131" t="str">
        <f>IF($AC150="-","-",VLOOKUP($AC150,Forex!$B:$C,2,0))</f>
        <v>FY2018</v>
      </c>
      <c r="AE150" s="1131">
        <f t="shared" si="39"/>
        <v>43497</v>
      </c>
      <c r="AF150" s="1131" t="str">
        <f>IF($AE150="-","-",VLOOKUP($AE150,Forex!$B:$C,2,0))</f>
        <v>FY2018</v>
      </c>
      <c r="AG150" s="1132" t="str">
        <f t="shared" si="33"/>
        <v>MY + MF</v>
      </c>
      <c r="AI150" s="1118"/>
    </row>
    <row r="151" spans="1:35" s="839" customFormat="1" ht="15" x14ac:dyDescent="0.25">
      <c r="A151" s="929">
        <v>150</v>
      </c>
      <c r="B151" s="927" t="s">
        <v>1726</v>
      </c>
      <c r="C151" s="927" t="s">
        <v>207</v>
      </c>
      <c r="D151" s="927" t="s">
        <v>232</v>
      </c>
      <c r="E151" s="927" t="s">
        <v>1333</v>
      </c>
      <c r="F151" s="927">
        <v>1</v>
      </c>
      <c r="G151" s="927">
        <v>853</v>
      </c>
      <c r="H151" s="927" t="s">
        <v>1727</v>
      </c>
      <c r="I151" s="927" t="s">
        <v>15</v>
      </c>
      <c r="J151" s="927" t="s">
        <v>1728</v>
      </c>
      <c r="K151" s="927" t="s">
        <v>1324</v>
      </c>
      <c r="L151" s="927" t="s">
        <v>1056</v>
      </c>
      <c r="M151" s="927" t="s">
        <v>1729</v>
      </c>
      <c r="N151" s="927" t="s">
        <v>5585</v>
      </c>
      <c r="O151" s="927" t="s">
        <v>1728</v>
      </c>
      <c r="P151" s="1129" t="str">
        <f t="shared" si="34"/>
        <v>-</v>
      </c>
      <c r="Q151" s="934" t="str">
        <f t="shared" si="35"/>
        <v>19-18447</v>
      </c>
      <c r="R151" s="934" t="str">
        <f t="shared" si="36"/>
        <v>FRONTECH</v>
      </c>
      <c r="S151" s="935">
        <f t="shared" si="29"/>
        <v>43497</v>
      </c>
      <c r="T151" s="935">
        <f t="shared" si="30"/>
        <v>43497</v>
      </c>
      <c r="U151" s="935">
        <f t="shared" si="31"/>
        <v>43525</v>
      </c>
      <c r="V151" s="935" t="e">
        <f t="shared" si="37"/>
        <v>#VALUE!</v>
      </c>
      <c r="W151" s="934" t="str">
        <f t="shared" si="38"/>
        <v>Cancelled</v>
      </c>
      <c r="X151" s="936" t="str">
        <f>IF(R151="-","-",VLOOKUP($S151,Forex!$B:$C,2,0))</f>
        <v>FY2018</v>
      </c>
      <c r="Y151" s="936" t="str">
        <f>IF(R151="-","-",VLOOKUP($S151,Forex!$B:$D,3,0))</f>
        <v>2H</v>
      </c>
      <c r="Z151" s="937" t="str">
        <f>IF($R151="-","-",VLOOKUP($L151,Legend!$E:$F,2,0))</f>
        <v>-</v>
      </c>
      <c r="AA151" s="937"/>
      <c r="AB151" s="1131">
        <f t="shared" si="32"/>
        <v>43497</v>
      </c>
      <c r="AC151" s="1131">
        <f>_xlfn.IFNA(VLOOKUP($B151,'PO list'!$C:$E,3,0),$AB151)</f>
        <v>43497</v>
      </c>
      <c r="AD151" s="1131" t="str">
        <f>IF($AC151="-","-",VLOOKUP($AC151,Forex!$B:$C,2,0))</f>
        <v>FY2018</v>
      </c>
      <c r="AE151" s="1131">
        <f t="shared" si="39"/>
        <v>43497</v>
      </c>
      <c r="AF151" s="1131" t="str">
        <f>IF($AE151="-","-",VLOOKUP($AE151,Forex!$B:$C,2,0))</f>
        <v>FY2018</v>
      </c>
      <c r="AG151" s="1132" t="str">
        <f t="shared" si="33"/>
        <v>MY + MF</v>
      </c>
      <c r="AI151" s="1118"/>
    </row>
    <row r="152" spans="1:35" s="839" customFormat="1" ht="15" x14ac:dyDescent="0.25">
      <c r="A152" s="929">
        <v>151</v>
      </c>
      <c r="B152" s="927" t="s">
        <v>1730</v>
      </c>
      <c r="C152" s="927" t="s">
        <v>1573</v>
      </c>
      <c r="D152" s="927" t="s">
        <v>1332</v>
      </c>
      <c r="E152" s="927" t="s">
        <v>1361</v>
      </c>
      <c r="F152" s="927">
        <v>1</v>
      </c>
      <c r="G152" s="927">
        <v>240</v>
      </c>
      <c r="H152" s="927" t="s">
        <v>1731</v>
      </c>
      <c r="I152" s="927" t="s">
        <v>15</v>
      </c>
      <c r="J152" s="927" t="s">
        <v>1626</v>
      </c>
      <c r="K152" s="927" t="s">
        <v>287</v>
      </c>
      <c r="L152" s="927" t="s">
        <v>15</v>
      </c>
      <c r="M152" s="927" t="s">
        <v>1626</v>
      </c>
      <c r="N152" s="927" t="s">
        <v>1668</v>
      </c>
      <c r="O152" s="927" t="s">
        <v>1626</v>
      </c>
      <c r="P152" s="1129" t="str">
        <f t="shared" si="34"/>
        <v>-</v>
      </c>
      <c r="Q152" s="934" t="str">
        <f t="shared" si="35"/>
        <v>19-18448</v>
      </c>
      <c r="R152" s="934" t="str">
        <f t="shared" si="36"/>
        <v>-</v>
      </c>
      <c r="S152" s="935" t="str">
        <f t="shared" si="29"/>
        <v>-</v>
      </c>
      <c r="T152" s="935" t="str">
        <f t="shared" si="30"/>
        <v>-</v>
      </c>
      <c r="U152" s="935" t="str">
        <f t="shared" si="31"/>
        <v>-</v>
      </c>
      <c r="V152" s="935" t="str">
        <f t="shared" si="37"/>
        <v>-</v>
      </c>
      <c r="W152" s="934" t="str">
        <f t="shared" si="38"/>
        <v>-</v>
      </c>
      <c r="X152" s="936" t="str">
        <f>IF(R152="-","-",VLOOKUP($S152,Forex!$B:$C,2,0))</f>
        <v>-</v>
      </c>
      <c r="Y152" s="936" t="str">
        <f>IF(R152="-","-",VLOOKUP($S152,Forex!$B:$D,3,0))</f>
        <v>-</v>
      </c>
      <c r="Z152" s="937" t="str">
        <f>IF($R152="-","-",VLOOKUP($L152,Legend!$E:$F,2,0))</f>
        <v>-</v>
      </c>
      <c r="AA152" s="937"/>
      <c r="AB152" s="1131" t="str">
        <f t="shared" si="32"/>
        <v>-</v>
      </c>
      <c r="AC152" s="1131" t="str">
        <f>_xlfn.IFNA(VLOOKUP($B152,'PO list'!$C:$E,3,0),$AB152)</f>
        <v>-</v>
      </c>
      <c r="AD152" s="1131" t="str">
        <f>IF($AC152="-","-",VLOOKUP($AC152,Forex!$B:$C,2,0))</f>
        <v>-</v>
      </c>
      <c r="AE152" s="1131" t="str">
        <f t="shared" si="39"/>
        <v>-</v>
      </c>
      <c r="AF152" s="1131" t="str">
        <f>IF($AE152="-","-",VLOOKUP($AE152,Forex!$B:$C,2,0))</f>
        <v>-</v>
      </c>
      <c r="AG152" s="1132" t="str">
        <f t="shared" si="33"/>
        <v>-</v>
      </c>
      <c r="AI152" s="1118"/>
    </row>
    <row r="153" spans="1:35" s="839" customFormat="1" ht="15" x14ac:dyDescent="0.25">
      <c r="A153" s="929">
        <v>152</v>
      </c>
      <c r="B153" s="927" t="s">
        <v>1732</v>
      </c>
      <c r="C153" s="927" t="s">
        <v>209</v>
      </c>
      <c r="D153" s="927" t="s">
        <v>232</v>
      </c>
      <c r="E153" s="927" t="s">
        <v>231</v>
      </c>
      <c r="F153" s="927">
        <v>6</v>
      </c>
      <c r="G153" s="927">
        <v>130091</v>
      </c>
      <c r="H153" s="927" t="s">
        <v>1733</v>
      </c>
      <c r="I153" s="927" t="s">
        <v>15</v>
      </c>
      <c r="J153" s="927" t="s">
        <v>1734</v>
      </c>
      <c r="K153" s="927" t="s">
        <v>287</v>
      </c>
      <c r="L153" s="927" t="s">
        <v>15</v>
      </c>
      <c r="M153" s="927" t="s">
        <v>1494</v>
      </c>
      <c r="N153" s="927" t="s">
        <v>1657</v>
      </c>
      <c r="O153" s="927" t="s">
        <v>1735</v>
      </c>
      <c r="P153" s="1129" t="str">
        <f t="shared" si="34"/>
        <v>-</v>
      </c>
      <c r="Q153" s="934" t="str">
        <f t="shared" si="35"/>
        <v>19-18449</v>
      </c>
      <c r="R153" s="934" t="str">
        <f t="shared" si="36"/>
        <v>FRONTECH</v>
      </c>
      <c r="S153" s="935">
        <f t="shared" si="29"/>
        <v>43525</v>
      </c>
      <c r="T153" s="935">
        <f t="shared" si="30"/>
        <v>43556</v>
      </c>
      <c r="U153" s="935">
        <f t="shared" si="31"/>
        <v>43525</v>
      </c>
      <c r="V153" s="935">
        <f t="shared" si="37"/>
        <v>43556</v>
      </c>
      <c r="W153" s="934" t="str">
        <f t="shared" si="38"/>
        <v>Approved</v>
      </c>
      <c r="X153" s="936" t="str">
        <f>IF(R153="-","-",VLOOKUP($S153,Forex!$B:$C,2,0))</f>
        <v>FY2018</v>
      </c>
      <c r="Y153" s="936" t="str">
        <f>IF(R153="-","-",VLOOKUP($S153,Forex!$B:$D,3,0))</f>
        <v>2H</v>
      </c>
      <c r="Z153" s="937" t="str">
        <f>IF($R153="-","-",VLOOKUP($L153,Legend!$E:$F,2,0))</f>
        <v>-</v>
      </c>
      <c r="AA153" s="937"/>
      <c r="AB153" s="1131">
        <f t="shared" si="32"/>
        <v>43556</v>
      </c>
      <c r="AC153" s="1131">
        <f>_xlfn.IFNA(VLOOKUP($B153,'PO list'!$C:$E,3,0),$AB153)</f>
        <v>43556</v>
      </c>
      <c r="AD153" s="1131" t="str">
        <f>IF($AC153="-","-",VLOOKUP($AC153,Forex!$B:$C,2,0))</f>
        <v>FY2019</v>
      </c>
      <c r="AE153" s="1131">
        <f t="shared" si="39"/>
        <v>43556</v>
      </c>
      <c r="AF153" s="1131" t="str">
        <f>IF($AE153="-","-",VLOOKUP($AE153,Forex!$B:$C,2,0))</f>
        <v>FY2019</v>
      </c>
      <c r="AG153" s="1132" t="str">
        <f t="shared" si="33"/>
        <v>MY + MF</v>
      </c>
      <c r="AI153" s="1118"/>
    </row>
    <row r="154" spans="1:35" s="839" customFormat="1" ht="15" x14ac:dyDescent="0.25">
      <c r="A154" s="929">
        <v>153</v>
      </c>
      <c r="B154" s="927" t="s">
        <v>1736</v>
      </c>
      <c r="C154" s="927" t="s">
        <v>1331</v>
      </c>
      <c r="D154" s="927" t="s">
        <v>1332</v>
      </c>
      <c r="E154" s="927" t="s">
        <v>1333</v>
      </c>
      <c r="F154" s="927">
        <v>10</v>
      </c>
      <c r="G154" s="927">
        <v>4817</v>
      </c>
      <c r="H154" s="927" t="s">
        <v>1737</v>
      </c>
      <c r="I154" s="927" t="s">
        <v>15</v>
      </c>
      <c r="J154" s="927" t="s">
        <v>1701</v>
      </c>
      <c r="K154" s="927" t="s">
        <v>287</v>
      </c>
      <c r="L154" s="927" t="s">
        <v>15</v>
      </c>
      <c r="M154" s="927" t="s">
        <v>1528</v>
      </c>
      <c r="N154" s="927" t="s">
        <v>1696</v>
      </c>
      <c r="O154" s="927" t="s">
        <v>1625</v>
      </c>
      <c r="P154" s="1129" t="str">
        <f t="shared" si="34"/>
        <v>-</v>
      </c>
      <c r="Q154" s="934" t="str">
        <f t="shared" si="35"/>
        <v>19-18450</v>
      </c>
      <c r="R154" s="934" t="str">
        <f t="shared" si="36"/>
        <v>-</v>
      </c>
      <c r="S154" s="935" t="str">
        <f t="shared" si="29"/>
        <v>-</v>
      </c>
      <c r="T154" s="935" t="str">
        <f t="shared" si="30"/>
        <v>-</v>
      </c>
      <c r="U154" s="935" t="str">
        <f t="shared" si="31"/>
        <v>-</v>
      </c>
      <c r="V154" s="935" t="str">
        <f t="shared" si="37"/>
        <v>-</v>
      </c>
      <c r="W154" s="934" t="str">
        <f t="shared" si="38"/>
        <v>-</v>
      </c>
      <c r="X154" s="936" t="str">
        <f>IF(R154="-","-",VLOOKUP($S154,Forex!$B:$C,2,0))</f>
        <v>-</v>
      </c>
      <c r="Y154" s="936" t="str">
        <f>IF(R154="-","-",VLOOKUP($S154,Forex!$B:$D,3,0))</f>
        <v>-</v>
      </c>
      <c r="Z154" s="937" t="str">
        <f>IF($R154="-","-",VLOOKUP($L154,Legend!$E:$F,2,0))</f>
        <v>-</v>
      </c>
      <c r="AA154" s="937"/>
      <c r="AB154" s="1131" t="str">
        <f t="shared" si="32"/>
        <v>-</v>
      </c>
      <c r="AC154" s="1131" t="str">
        <f>_xlfn.IFNA(VLOOKUP($B154,'PO list'!$C:$E,3,0),$AB154)</f>
        <v>-</v>
      </c>
      <c r="AD154" s="1131" t="str">
        <f>IF($AC154="-","-",VLOOKUP($AC154,Forex!$B:$C,2,0))</f>
        <v>-</v>
      </c>
      <c r="AE154" s="1131" t="str">
        <f t="shared" si="39"/>
        <v>-</v>
      </c>
      <c r="AF154" s="1131" t="str">
        <f>IF($AE154="-","-",VLOOKUP($AE154,Forex!$B:$C,2,0))</f>
        <v>-</v>
      </c>
      <c r="AG154" s="1132" t="str">
        <f t="shared" si="33"/>
        <v>-</v>
      </c>
      <c r="AI154" s="1118"/>
    </row>
    <row r="155" spans="1:35" s="839" customFormat="1" ht="15" x14ac:dyDescent="0.25">
      <c r="A155" s="929">
        <v>154</v>
      </c>
      <c r="B155" s="927" t="s">
        <v>1738</v>
      </c>
      <c r="C155" s="927" t="s">
        <v>207</v>
      </c>
      <c r="D155" s="927" t="s">
        <v>232</v>
      </c>
      <c r="E155" s="927" t="s">
        <v>1333</v>
      </c>
      <c r="F155" s="927">
        <v>3</v>
      </c>
      <c r="G155" s="927">
        <v>3000</v>
      </c>
      <c r="H155" s="927" t="s">
        <v>1725</v>
      </c>
      <c r="I155" s="927" t="s">
        <v>15</v>
      </c>
      <c r="J155" s="927" t="s">
        <v>1696</v>
      </c>
      <c r="K155" s="927" t="s">
        <v>1324</v>
      </c>
      <c r="L155" s="927" t="s">
        <v>1056</v>
      </c>
      <c r="M155" s="927" t="s">
        <v>1696</v>
      </c>
      <c r="N155" s="927" t="s">
        <v>1739</v>
      </c>
      <c r="O155" s="927" t="s">
        <v>1527</v>
      </c>
      <c r="P155" s="1129" t="str">
        <f t="shared" si="34"/>
        <v>-</v>
      </c>
      <c r="Q155" s="934" t="str">
        <f t="shared" si="35"/>
        <v>19-18451</v>
      </c>
      <c r="R155" s="934" t="str">
        <f t="shared" si="36"/>
        <v>FRONTECH</v>
      </c>
      <c r="S155" s="935">
        <f t="shared" si="29"/>
        <v>43497</v>
      </c>
      <c r="T155" s="935">
        <f t="shared" si="30"/>
        <v>43497</v>
      </c>
      <c r="U155" s="935">
        <f t="shared" si="31"/>
        <v>43497</v>
      </c>
      <c r="V155" s="935">
        <f t="shared" si="37"/>
        <v>43617</v>
      </c>
      <c r="W155" s="934" t="str">
        <f t="shared" si="38"/>
        <v>Cancelled</v>
      </c>
      <c r="X155" s="936" t="str">
        <f>IF(R155="-","-",VLOOKUP($S155,Forex!$B:$C,2,0))</f>
        <v>FY2018</v>
      </c>
      <c r="Y155" s="936" t="str">
        <f>IF(R155="-","-",VLOOKUP($S155,Forex!$B:$D,3,0))</f>
        <v>2H</v>
      </c>
      <c r="Z155" s="937" t="str">
        <f>IF($R155="-","-",VLOOKUP($L155,Legend!$E:$F,2,0))</f>
        <v>-</v>
      </c>
      <c r="AA155" s="937"/>
      <c r="AB155" s="1131">
        <f t="shared" si="32"/>
        <v>43497</v>
      </c>
      <c r="AC155" s="1131">
        <f>_xlfn.IFNA(VLOOKUP($B155,'PO list'!$C:$E,3,0),$AB155)</f>
        <v>43497</v>
      </c>
      <c r="AD155" s="1131" t="str">
        <f>IF($AC155="-","-",VLOOKUP($AC155,Forex!$B:$C,2,0))</f>
        <v>FY2018</v>
      </c>
      <c r="AE155" s="1131">
        <f t="shared" si="39"/>
        <v>43497</v>
      </c>
      <c r="AF155" s="1131" t="str">
        <f>IF($AE155="-","-",VLOOKUP($AE155,Forex!$B:$C,2,0))</f>
        <v>FY2018</v>
      </c>
      <c r="AG155" s="1132" t="str">
        <f t="shared" si="33"/>
        <v>MY + MF</v>
      </c>
      <c r="AI155" s="1118"/>
    </row>
    <row r="156" spans="1:35" s="839" customFormat="1" ht="15" x14ac:dyDescent="0.25">
      <c r="A156" s="929">
        <v>155</v>
      </c>
      <c r="B156" s="927" t="s">
        <v>1740</v>
      </c>
      <c r="C156" s="927" t="s">
        <v>244</v>
      </c>
      <c r="D156" s="927" t="s">
        <v>201</v>
      </c>
      <c r="E156" s="927" t="s">
        <v>231</v>
      </c>
      <c r="F156" s="927">
        <v>4</v>
      </c>
      <c r="G156" s="927">
        <v>2155</v>
      </c>
      <c r="H156" s="927" t="s">
        <v>1741</v>
      </c>
      <c r="I156" s="927" t="s">
        <v>15</v>
      </c>
      <c r="J156" s="927" t="s">
        <v>1626</v>
      </c>
      <c r="K156" s="927" t="s">
        <v>288</v>
      </c>
      <c r="L156" s="927" t="s">
        <v>158</v>
      </c>
      <c r="M156" s="927" t="s">
        <v>1626</v>
      </c>
      <c r="N156" s="927" t="s">
        <v>1555</v>
      </c>
      <c r="O156" s="927" t="s">
        <v>1742</v>
      </c>
      <c r="P156" s="1129" t="str">
        <f t="shared" si="34"/>
        <v>-</v>
      </c>
      <c r="Q156" s="934" t="str">
        <f t="shared" si="35"/>
        <v>19-18452</v>
      </c>
      <c r="R156" s="934" t="str">
        <f t="shared" si="36"/>
        <v>LOCAL</v>
      </c>
      <c r="S156" s="935">
        <f t="shared" si="29"/>
        <v>43497</v>
      </c>
      <c r="T156" s="935">
        <f t="shared" si="30"/>
        <v>43497</v>
      </c>
      <c r="U156" s="935">
        <f t="shared" si="31"/>
        <v>43497</v>
      </c>
      <c r="V156" s="935">
        <f t="shared" si="37"/>
        <v>43525</v>
      </c>
      <c r="W156" s="934" t="str">
        <f t="shared" si="38"/>
        <v>Disapproved</v>
      </c>
      <c r="X156" s="936" t="str">
        <f>IF(R156="-","-",VLOOKUP($S156,Forex!$B:$C,2,0))</f>
        <v>FY2018</v>
      </c>
      <c r="Y156" s="936" t="str">
        <f>IF(R156="-","-",VLOOKUP($S156,Forex!$B:$D,3,0))</f>
        <v>2H</v>
      </c>
      <c r="Z156" s="937" t="str">
        <f>IF($R156="-","-",VLOOKUP($L156,Legend!$E:$F,2,0))</f>
        <v>ROD1</v>
      </c>
      <c r="AA156" s="937"/>
      <c r="AB156" s="1131">
        <f t="shared" si="32"/>
        <v>43497</v>
      </c>
      <c r="AC156" s="1131">
        <f>_xlfn.IFNA(VLOOKUP($B156,'PO list'!$C:$E,3,0),$AB156)</f>
        <v>43497</v>
      </c>
      <c r="AD156" s="1131" t="str">
        <f>IF($AC156="-","-",VLOOKUP($AC156,Forex!$B:$C,2,0))</f>
        <v>FY2018</v>
      </c>
      <c r="AE156" s="1131">
        <f t="shared" si="39"/>
        <v>43497</v>
      </c>
      <c r="AF156" s="1131" t="str">
        <f>IF($AE156="-","-",VLOOKUP($AE156,Forex!$B:$C,2,0))</f>
        <v>FY2018</v>
      </c>
      <c r="AG156" s="1132" t="str">
        <f t="shared" si="33"/>
        <v>MY + MF</v>
      </c>
      <c r="AI156" s="1118"/>
    </row>
    <row r="157" spans="1:35" s="839" customFormat="1" ht="15" x14ac:dyDescent="0.25">
      <c r="A157" s="929">
        <v>156</v>
      </c>
      <c r="B157" s="927" t="s">
        <v>1743</v>
      </c>
      <c r="C157" s="927" t="s">
        <v>1379</v>
      </c>
      <c r="D157" s="927" t="s">
        <v>1332</v>
      </c>
      <c r="E157" s="927" t="s">
        <v>231</v>
      </c>
      <c r="F157" s="927">
        <v>1</v>
      </c>
      <c r="G157" s="927">
        <v>965</v>
      </c>
      <c r="H157" s="927" t="s">
        <v>1744</v>
      </c>
      <c r="I157" s="927" t="s">
        <v>15</v>
      </c>
      <c r="J157" s="927" t="s">
        <v>1711</v>
      </c>
      <c r="K157" s="927" t="s">
        <v>1324</v>
      </c>
      <c r="L157" s="927" t="s">
        <v>1056</v>
      </c>
      <c r="M157" s="927" t="s">
        <v>1626</v>
      </c>
      <c r="N157" s="927" t="s">
        <v>1593</v>
      </c>
      <c r="O157" s="927" t="s">
        <v>1528</v>
      </c>
      <c r="P157" s="1129" t="str">
        <f t="shared" si="34"/>
        <v>-</v>
      </c>
      <c r="Q157" s="934" t="str">
        <f t="shared" si="35"/>
        <v>19-18453</v>
      </c>
      <c r="R157" s="934" t="str">
        <f t="shared" si="36"/>
        <v>-</v>
      </c>
      <c r="S157" s="935" t="str">
        <f t="shared" si="29"/>
        <v>-</v>
      </c>
      <c r="T157" s="935" t="str">
        <f t="shared" si="30"/>
        <v>-</v>
      </c>
      <c r="U157" s="935" t="str">
        <f t="shared" si="31"/>
        <v>-</v>
      </c>
      <c r="V157" s="935" t="str">
        <f t="shared" si="37"/>
        <v>-</v>
      </c>
      <c r="W157" s="934" t="str">
        <f t="shared" si="38"/>
        <v>-</v>
      </c>
      <c r="X157" s="936" t="str">
        <f>IF(R157="-","-",VLOOKUP($S157,Forex!$B:$C,2,0))</f>
        <v>-</v>
      </c>
      <c r="Y157" s="936" t="str">
        <f>IF(R157="-","-",VLOOKUP($S157,Forex!$B:$D,3,0))</f>
        <v>-</v>
      </c>
      <c r="Z157" s="937" t="str">
        <f>IF($R157="-","-",VLOOKUP($L157,Legend!$E:$F,2,0))</f>
        <v>-</v>
      </c>
      <c r="AA157" s="937"/>
      <c r="AB157" s="1131" t="str">
        <f t="shared" si="32"/>
        <v>-</v>
      </c>
      <c r="AC157" s="1131" t="str">
        <f>_xlfn.IFNA(VLOOKUP($B157,'PO list'!$C:$E,3,0),$AB157)</f>
        <v>-</v>
      </c>
      <c r="AD157" s="1131" t="str">
        <f>IF($AC157="-","-",VLOOKUP($AC157,Forex!$B:$C,2,0))</f>
        <v>-</v>
      </c>
      <c r="AE157" s="1131" t="str">
        <f t="shared" si="39"/>
        <v>-</v>
      </c>
      <c r="AF157" s="1131" t="str">
        <f>IF($AE157="-","-",VLOOKUP($AE157,Forex!$B:$C,2,0))</f>
        <v>-</v>
      </c>
      <c r="AG157" s="1132" t="str">
        <f t="shared" si="33"/>
        <v>-</v>
      </c>
      <c r="AI157" s="1118"/>
    </row>
    <row r="158" spans="1:35" s="839" customFormat="1" ht="15" x14ac:dyDescent="0.25">
      <c r="A158" s="929">
        <v>157</v>
      </c>
      <c r="B158" s="927" t="s">
        <v>1745</v>
      </c>
      <c r="C158" s="927" t="s">
        <v>227</v>
      </c>
      <c r="D158" s="927" t="s">
        <v>201</v>
      </c>
      <c r="E158" s="927" t="s">
        <v>230</v>
      </c>
      <c r="F158" s="927">
        <v>8</v>
      </c>
      <c r="G158" s="927">
        <v>13255</v>
      </c>
      <c r="H158" s="927" t="s">
        <v>1746</v>
      </c>
      <c r="I158" s="927" t="s">
        <v>15</v>
      </c>
      <c r="J158" s="927" t="s">
        <v>1711</v>
      </c>
      <c r="K158" s="927" t="s">
        <v>288</v>
      </c>
      <c r="L158" s="927" t="s">
        <v>1111</v>
      </c>
      <c r="M158" s="927" t="s">
        <v>1609</v>
      </c>
      <c r="N158" s="927" t="s">
        <v>5585</v>
      </c>
      <c r="O158" s="927" t="s">
        <v>1626</v>
      </c>
      <c r="P158" s="1129" t="str">
        <f t="shared" si="34"/>
        <v>-</v>
      </c>
      <c r="Q158" s="934" t="str">
        <f t="shared" si="35"/>
        <v>19-18455</v>
      </c>
      <c r="R158" s="934" t="str">
        <f t="shared" si="36"/>
        <v>LOCAL</v>
      </c>
      <c r="S158" s="935">
        <f t="shared" si="29"/>
        <v>43497</v>
      </c>
      <c r="T158" s="935">
        <f t="shared" si="30"/>
        <v>43497</v>
      </c>
      <c r="U158" s="935">
        <f t="shared" si="31"/>
        <v>43497</v>
      </c>
      <c r="V158" s="935" t="e">
        <f t="shared" si="37"/>
        <v>#VALUE!</v>
      </c>
      <c r="W158" s="934" t="str">
        <f t="shared" si="38"/>
        <v>Disapproved</v>
      </c>
      <c r="X158" s="936" t="str">
        <f>IF(R158="-","-",VLOOKUP($S158,Forex!$B:$C,2,0))</f>
        <v>FY2018</v>
      </c>
      <c r="Y158" s="936" t="str">
        <f>IF(R158="-","-",VLOOKUP($S158,Forex!$B:$D,3,0))</f>
        <v>2H</v>
      </c>
      <c r="Z158" s="937" t="str">
        <f>IF($R158="-","-",VLOOKUP($L158,Legend!$E:$F,2,0))</f>
        <v>-</v>
      </c>
      <c r="AA158" s="937"/>
      <c r="AB158" s="1131">
        <f t="shared" si="32"/>
        <v>43497</v>
      </c>
      <c r="AC158" s="1131">
        <f>_xlfn.IFNA(VLOOKUP($B158,'PO list'!$C:$E,3,0),$AB158)</f>
        <v>43497</v>
      </c>
      <c r="AD158" s="1131" t="str">
        <f>IF($AC158="-","-",VLOOKUP($AC158,Forex!$B:$C,2,0))</f>
        <v>FY2018</v>
      </c>
      <c r="AE158" s="1131">
        <f t="shared" si="39"/>
        <v>43497</v>
      </c>
      <c r="AF158" s="1131" t="str">
        <f>IF($AE158="-","-",VLOOKUP($AE158,Forex!$B:$C,2,0))</f>
        <v>FY2018</v>
      </c>
      <c r="AG158" s="1132" t="str">
        <f t="shared" si="33"/>
        <v>MY + MF</v>
      </c>
      <c r="AI158" s="1118"/>
    </row>
    <row r="159" spans="1:35" s="839" customFormat="1" ht="15" x14ac:dyDescent="0.25">
      <c r="A159" s="929">
        <v>158</v>
      </c>
      <c r="B159" s="927" t="s">
        <v>1747</v>
      </c>
      <c r="C159" s="927" t="s">
        <v>782</v>
      </c>
      <c r="D159" s="927" t="s">
        <v>201</v>
      </c>
      <c r="E159" s="927" t="s">
        <v>231</v>
      </c>
      <c r="F159" s="927">
        <v>3</v>
      </c>
      <c r="G159" s="927">
        <v>1626</v>
      </c>
      <c r="H159" s="927" t="s">
        <v>1748</v>
      </c>
      <c r="I159" s="927" t="s">
        <v>15</v>
      </c>
      <c r="J159" s="927" t="s">
        <v>1528</v>
      </c>
      <c r="K159" s="927" t="s">
        <v>288</v>
      </c>
      <c r="L159" s="927" t="s">
        <v>1056</v>
      </c>
      <c r="M159" s="927" t="s">
        <v>1626</v>
      </c>
      <c r="N159" s="927" t="s">
        <v>1110</v>
      </c>
      <c r="O159" s="927" t="s">
        <v>1528</v>
      </c>
      <c r="P159" s="1129" t="str">
        <f t="shared" si="34"/>
        <v>-</v>
      </c>
      <c r="Q159" s="934" t="str">
        <f t="shared" si="35"/>
        <v>19-18456</v>
      </c>
      <c r="R159" s="934" t="str">
        <f t="shared" si="36"/>
        <v>LOCAL</v>
      </c>
      <c r="S159" s="935">
        <f t="shared" si="29"/>
        <v>43497</v>
      </c>
      <c r="T159" s="935">
        <f t="shared" si="30"/>
        <v>43497</v>
      </c>
      <c r="U159" s="935">
        <f t="shared" si="31"/>
        <v>43497</v>
      </c>
      <c r="V159" s="935">
        <f t="shared" si="37"/>
        <v>44197</v>
      </c>
      <c r="W159" s="934" t="str">
        <f t="shared" si="38"/>
        <v>Disapproved</v>
      </c>
      <c r="X159" s="936" t="str">
        <f>IF(R159="-","-",VLOOKUP($S159,Forex!$B:$C,2,0))</f>
        <v>FY2018</v>
      </c>
      <c r="Y159" s="936" t="str">
        <f>IF(R159="-","-",VLOOKUP($S159,Forex!$B:$D,3,0))</f>
        <v>2H</v>
      </c>
      <c r="Z159" s="937" t="str">
        <f>IF($R159="-","-",VLOOKUP($L159,Legend!$E:$F,2,0))</f>
        <v>-</v>
      </c>
      <c r="AA159" s="937"/>
      <c r="AB159" s="1131">
        <f t="shared" si="32"/>
        <v>43497</v>
      </c>
      <c r="AC159" s="1131">
        <f>_xlfn.IFNA(VLOOKUP($B159,'PO list'!$C:$E,3,0),$AB159)</f>
        <v>43497</v>
      </c>
      <c r="AD159" s="1131" t="str">
        <f>IF($AC159="-","-",VLOOKUP($AC159,Forex!$B:$C,2,0))</f>
        <v>FY2018</v>
      </c>
      <c r="AE159" s="1131">
        <f t="shared" si="39"/>
        <v>43497</v>
      </c>
      <c r="AF159" s="1131" t="str">
        <f>IF($AE159="-","-",VLOOKUP($AE159,Forex!$B:$C,2,0))</f>
        <v>FY2018</v>
      </c>
      <c r="AG159" s="1132" t="str">
        <f t="shared" si="33"/>
        <v>MY + MF</v>
      </c>
      <c r="AI159" s="1118"/>
    </row>
    <row r="160" spans="1:35" s="839" customFormat="1" ht="15" x14ac:dyDescent="0.25">
      <c r="A160" s="929">
        <v>159</v>
      </c>
      <c r="B160" s="927" t="s">
        <v>1749</v>
      </c>
      <c r="C160" s="927" t="s">
        <v>207</v>
      </c>
      <c r="D160" s="927" t="s">
        <v>232</v>
      </c>
      <c r="E160" s="927" t="s">
        <v>1333</v>
      </c>
      <c r="F160" s="927">
        <v>2</v>
      </c>
      <c r="G160" s="927">
        <v>114</v>
      </c>
      <c r="H160" s="927" t="s">
        <v>1566</v>
      </c>
      <c r="I160" s="927" t="s">
        <v>15</v>
      </c>
      <c r="J160" s="927" t="s">
        <v>1626</v>
      </c>
      <c r="K160" s="927" t="s">
        <v>287</v>
      </c>
      <c r="L160" s="927" t="s">
        <v>15</v>
      </c>
      <c r="M160" s="927" t="s">
        <v>1609</v>
      </c>
      <c r="N160" s="927" t="s">
        <v>1729</v>
      </c>
      <c r="O160" s="927" t="s">
        <v>1626</v>
      </c>
      <c r="P160" s="1129" t="str">
        <f t="shared" si="34"/>
        <v>-</v>
      </c>
      <c r="Q160" s="934" t="str">
        <f t="shared" si="35"/>
        <v>19-18457</v>
      </c>
      <c r="R160" s="934" t="str">
        <f t="shared" si="36"/>
        <v>FRONTECH</v>
      </c>
      <c r="S160" s="935">
        <f t="shared" si="29"/>
        <v>43497</v>
      </c>
      <c r="T160" s="935">
        <f t="shared" si="30"/>
        <v>43497</v>
      </c>
      <c r="U160" s="935">
        <f t="shared" si="31"/>
        <v>43497</v>
      </c>
      <c r="V160" s="935">
        <f t="shared" si="37"/>
        <v>43525</v>
      </c>
      <c r="W160" s="934" t="str">
        <f t="shared" si="38"/>
        <v>Approved</v>
      </c>
      <c r="X160" s="936" t="str">
        <f>IF(R160="-","-",VLOOKUP($S160,Forex!$B:$C,2,0))</f>
        <v>FY2018</v>
      </c>
      <c r="Y160" s="936" t="str">
        <f>IF(R160="-","-",VLOOKUP($S160,Forex!$B:$D,3,0))</f>
        <v>2H</v>
      </c>
      <c r="Z160" s="937" t="str">
        <f>IF($R160="-","-",VLOOKUP($L160,Legend!$E:$F,2,0))</f>
        <v>-</v>
      </c>
      <c r="AA160" s="937"/>
      <c r="AB160" s="1131">
        <f t="shared" si="32"/>
        <v>43497</v>
      </c>
      <c r="AC160" s="1131">
        <f>_xlfn.IFNA(VLOOKUP($B160,'PO list'!$C:$E,3,0),$AB160)</f>
        <v>43497</v>
      </c>
      <c r="AD160" s="1131" t="str">
        <f>IF($AC160="-","-",VLOOKUP($AC160,Forex!$B:$C,2,0))</f>
        <v>FY2018</v>
      </c>
      <c r="AE160" s="1131">
        <f t="shared" si="39"/>
        <v>43497</v>
      </c>
      <c r="AF160" s="1131" t="str">
        <f>IF($AE160="-","-",VLOOKUP($AE160,Forex!$B:$C,2,0))</f>
        <v>FY2018</v>
      </c>
      <c r="AG160" s="1132" t="str">
        <f t="shared" si="33"/>
        <v>MY + MF</v>
      </c>
      <c r="AI160" s="1118"/>
    </row>
    <row r="161" spans="1:35" s="839" customFormat="1" ht="15" x14ac:dyDescent="0.25">
      <c r="A161" s="929">
        <v>160</v>
      </c>
      <c r="B161" s="927" t="s">
        <v>1750</v>
      </c>
      <c r="C161" s="927" t="s">
        <v>244</v>
      </c>
      <c r="D161" s="927" t="s">
        <v>201</v>
      </c>
      <c r="E161" s="927" t="s">
        <v>231</v>
      </c>
      <c r="F161" s="927">
        <v>7</v>
      </c>
      <c r="G161" s="927">
        <v>884</v>
      </c>
      <c r="H161" s="927" t="s">
        <v>1751</v>
      </c>
      <c r="I161" s="927" t="s">
        <v>15</v>
      </c>
      <c r="J161" s="927" t="s">
        <v>1742</v>
      </c>
      <c r="K161" s="927" t="s">
        <v>287</v>
      </c>
      <c r="L161" s="927" t="s">
        <v>15</v>
      </c>
      <c r="M161" s="927" t="s">
        <v>1673</v>
      </c>
      <c r="N161" s="927" t="s">
        <v>1752</v>
      </c>
      <c r="O161" s="927" t="s">
        <v>1721</v>
      </c>
      <c r="P161" s="1129" t="str">
        <f t="shared" si="34"/>
        <v>-</v>
      </c>
      <c r="Q161" s="934" t="str">
        <f t="shared" si="35"/>
        <v>19-18458</v>
      </c>
      <c r="R161" s="934" t="str">
        <f t="shared" si="36"/>
        <v>LOCAL</v>
      </c>
      <c r="S161" s="935">
        <f t="shared" si="29"/>
        <v>43497</v>
      </c>
      <c r="T161" s="935">
        <f t="shared" si="30"/>
        <v>43497</v>
      </c>
      <c r="U161" s="935">
        <f t="shared" si="31"/>
        <v>43497</v>
      </c>
      <c r="V161" s="935">
        <f t="shared" si="37"/>
        <v>43525</v>
      </c>
      <c r="W161" s="934" t="str">
        <f t="shared" si="38"/>
        <v>Approved</v>
      </c>
      <c r="X161" s="936" t="str">
        <f>IF(R161="-","-",VLOOKUP($S161,Forex!$B:$C,2,0))</f>
        <v>FY2018</v>
      </c>
      <c r="Y161" s="936" t="str">
        <f>IF(R161="-","-",VLOOKUP($S161,Forex!$B:$D,3,0))</f>
        <v>2H</v>
      </c>
      <c r="Z161" s="937" t="str">
        <f>IF($R161="-","-",VLOOKUP($L161,Legend!$E:$F,2,0))</f>
        <v>-</v>
      </c>
      <c r="AA161" s="937"/>
      <c r="AB161" s="1131">
        <f t="shared" si="32"/>
        <v>43497</v>
      </c>
      <c r="AC161" s="1131">
        <f>_xlfn.IFNA(VLOOKUP($B161,'PO list'!$C:$E,3,0),$AB161)</f>
        <v>43497</v>
      </c>
      <c r="AD161" s="1131" t="str">
        <f>IF($AC161="-","-",VLOOKUP($AC161,Forex!$B:$C,2,0))</f>
        <v>FY2018</v>
      </c>
      <c r="AE161" s="1131">
        <f t="shared" si="39"/>
        <v>43497</v>
      </c>
      <c r="AF161" s="1131" t="str">
        <f>IF($AE161="-","-",VLOOKUP($AE161,Forex!$B:$C,2,0))</f>
        <v>FY2018</v>
      </c>
      <c r="AG161" s="1132" t="str">
        <f t="shared" si="33"/>
        <v>MY + MF</v>
      </c>
      <c r="AI161" s="1118"/>
    </row>
    <row r="162" spans="1:35" s="839" customFormat="1" ht="15" x14ac:dyDescent="0.25">
      <c r="A162" s="929">
        <v>161</v>
      </c>
      <c r="B162" s="927" t="s">
        <v>1753</v>
      </c>
      <c r="C162" s="927" t="s">
        <v>244</v>
      </c>
      <c r="D162" s="927" t="s">
        <v>201</v>
      </c>
      <c r="E162" s="927" t="s">
        <v>231</v>
      </c>
      <c r="F162" s="927">
        <v>1</v>
      </c>
      <c r="G162" s="927">
        <v>104</v>
      </c>
      <c r="H162" s="927" t="s">
        <v>1754</v>
      </c>
      <c r="I162" s="927" t="s">
        <v>15</v>
      </c>
      <c r="J162" s="927" t="s">
        <v>1742</v>
      </c>
      <c r="K162" s="927" t="s">
        <v>287</v>
      </c>
      <c r="L162" s="927" t="s">
        <v>15</v>
      </c>
      <c r="M162" s="927" t="s">
        <v>1673</v>
      </c>
      <c r="N162" s="927" t="s">
        <v>1752</v>
      </c>
      <c r="O162" s="927" t="s">
        <v>1721</v>
      </c>
      <c r="P162" s="1129" t="str">
        <f t="shared" si="34"/>
        <v>-</v>
      </c>
      <c r="Q162" s="934" t="str">
        <f t="shared" si="35"/>
        <v>19-18459</v>
      </c>
      <c r="R162" s="934" t="str">
        <f t="shared" si="36"/>
        <v>LOCAL</v>
      </c>
      <c r="S162" s="935">
        <f t="shared" si="29"/>
        <v>43497</v>
      </c>
      <c r="T162" s="935">
        <f t="shared" si="30"/>
        <v>43497</v>
      </c>
      <c r="U162" s="935">
        <f t="shared" si="31"/>
        <v>43497</v>
      </c>
      <c r="V162" s="935">
        <f t="shared" si="37"/>
        <v>43525</v>
      </c>
      <c r="W162" s="934" t="str">
        <f t="shared" si="38"/>
        <v>Approved</v>
      </c>
      <c r="X162" s="936" t="str">
        <f>IF(R162="-","-",VLOOKUP($S162,Forex!$B:$C,2,0))</f>
        <v>FY2018</v>
      </c>
      <c r="Y162" s="936" t="str">
        <f>IF(R162="-","-",VLOOKUP($S162,Forex!$B:$D,3,0))</f>
        <v>2H</v>
      </c>
      <c r="Z162" s="937" t="str">
        <f>IF($R162="-","-",VLOOKUP($L162,Legend!$E:$F,2,0))</f>
        <v>-</v>
      </c>
      <c r="AA162" s="937"/>
      <c r="AB162" s="1131">
        <f t="shared" si="32"/>
        <v>43497</v>
      </c>
      <c r="AC162" s="1131">
        <f>_xlfn.IFNA(VLOOKUP($B162,'PO list'!$C:$E,3,0),$AB162)</f>
        <v>43497</v>
      </c>
      <c r="AD162" s="1131" t="str">
        <f>IF($AC162="-","-",VLOOKUP($AC162,Forex!$B:$C,2,0))</f>
        <v>FY2018</v>
      </c>
      <c r="AE162" s="1131">
        <f t="shared" si="39"/>
        <v>43497</v>
      </c>
      <c r="AF162" s="1131" t="str">
        <f>IF($AE162="-","-",VLOOKUP($AE162,Forex!$B:$C,2,0))</f>
        <v>FY2018</v>
      </c>
      <c r="AG162" s="1132" t="str">
        <f t="shared" si="33"/>
        <v>MY + MF</v>
      </c>
      <c r="AI162" s="1118"/>
    </row>
    <row r="163" spans="1:35" s="839" customFormat="1" ht="15" x14ac:dyDescent="0.25">
      <c r="A163" s="929">
        <v>162</v>
      </c>
      <c r="B163" s="927" t="s">
        <v>1753</v>
      </c>
      <c r="C163" s="927" t="s">
        <v>244</v>
      </c>
      <c r="D163" s="927" t="s">
        <v>201</v>
      </c>
      <c r="E163" s="927" t="s">
        <v>231</v>
      </c>
      <c r="F163" s="927">
        <v>1</v>
      </c>
      <c r="G163" s="927">
        <v>320</v>
      </c>
      <c r="H163" s="927" t="s">
        <v>1755</v>
      </c>
      <c r="I163" s="927" t="s">
        <v>15</v>
      </c>
      <c r="J163" s="927" t="s">
        <v>1742</v>
      </c>
      <c r="K163" s="927" t="s">
        <v>288</v>
      </c>
      <c r="L163" s="927" t="s">
        <v>158</v>
      </c>
      <c r="M163" s="927" t="s">
        <v>1673</v>
      </c>
      <c r="N163" s="927" t="s">
        <v>1752</v>
      </c>
      <c r="O163" s="927" t="s">
        <v>1721</v>
      </c>
      <c r="P163" s="1129" t="str">
        <f t="shared" si="34"/>
        <v>-</v>
      </c>
      <c r="Q163" s="934" t="str">
        <f t="shared" si="35"/>
        <v>-</v>
      </c>
      <c r="R163" s="934" t="str">
        <f t="shared" si="36"/>
        <v>-</v>
      </c>
      <c r="S163" s="935" t="str">
        <f t="shared" si="29"/>
        <v>-</v>
      </c>
      <c r="T163" s="935" t="str">
        <f t="shared" si="30"/>
        <v>-</v>
      </c>
      <c r="U163" s="935" t="str">
        <f t="shared" si="31"/>
        <v>-</v>
      </c>
      <c r="V163" s="935" t="str">
        <f t="shared" si="37"/>
        <v>-</v>
      </c>
      <c r="W163" s="934" t="str">
        <f t="shared" si="38"/>
        <v>-</v>
      </c>
      <c r="X163" s="936" t="str">
        <f>IF(R163="-","-",VLOOKUP($S163,Forex!$B:$C,2,0))</f>
        <v>-</v>
      </c>
      <c r="Y163" s="936" t="str">
        <f>IF(R163="-","-",VLOOKUP($S163,Forex!$B:$D,3,0))</f>
        <v>-</v>
      </c>
      <c r="Z163" s="937" t="str">
        <f>IF($R163="-","-",VLOOKUP($L163,Legend!$E:$F,2,0))</f>
        <v>-</v>
      </c>
      <c r="AA163" s="937"/>
      <c r="AB163" s="1131" t="str">
        <f t="shared" si="32"/>
        <v>-</v>
      </c>
      <c r="AC163" s="1131" t="str">
        <f>_xlfn.IFNA(VLOOKUP($B163,'PO list'!$C:$E,3,0),$AB163)</f>
        <v>-</v>
      </c>
      <c r="AD163" s="1131" t="str">
        <f>IF($AC163="-","-",VLOOKUP($AC163,Forex!$B:$C,2,0))</f>
        <v>-</v>
      </c>
      <c r="AE163" s="1131" t="str">
        <f t="shared" si="39"/>
        <v>-</v>
      </c>
      <c r="AF163" s="1131" t="str">
        <f>IF($AE163="-","-",VLOOKUP($AE163,Forex!$B:$C,2,0))</f>
        <v>-</v>
      </c>
      <c r="AG163" s="1132" t="str">
        <f t="shared" si="33"/>
        <v>-</v>
      </c>
      <c r="AI163" s="1118"/>
    </row>
    <row r="164" spans="1:35" s="839" customFormat="1" ht="15" x14ac:dyDescent="0.25">
      <c r="A164" s="929">
        <v>163</v>
      </c>
      <c r="B164" s="927" t="s">
        <v>1756</v>
      </c>
      <c r="C164" s="927" t="s">
        <v>207</v>
      </c>
      <c r="D164" s="927" t="s">
        <v>232</v>
      </c>
      <c r="E164" s="927" t="s">
        <v>1333</v>
      </c>
      <c r="F164" s="927">
        <v>10</v>
      </c>
      <c r="G164" s="927">
        <v>6260</v>
      </c>
      <c r="H164" s="927" t="s">
        <v>1757</v>
      </c>
      <c r="I164" s="927" t="s">
        <v>15</v>
      </c>
      <c r="J164" s="927" t="s">
        <v>1668</v>
      </c>
      <c r="K164" s="927" t="s">
        <v>287</v>
      </c>
      <c r="L164" s="927" t="s">
        <v>15</v>
      </c>
      <c r="M164" s="927" t="s">
        <v>1758</v>
      </c>
      <c r="N164" s="927" t="s">
        <v>1668</v>
      </c>
      <c r="O164" s="927" t="s">
        <v>1668</v>
      </c>
      <c r="P164" s="1129" t="str">
        <f t="shared" si="34"/>
        <v>-</v>
      </c>
      <c r="Q164" s="934" t="str">
        <f t="shared" si="35"/>
        <v>19-18460</v>
      </c>
      <c r="R164" s="934" t="str">
        <f t="shared" si="36"/>
        <v>FRONTECH</v>
      </c>
      <c r="S164" s="935">
        <f t="shared" si="29"/>
        <v>43525</v>
      </c>
      <c r="T164" s="935">
        <f t="shared" si="30"/>
        <v>43525</v>
      </c>
      <c r="U164" s="935">
        <f t="shared" si="31"/>
        <v>43525</v>
      </c>
      <c r="V164" s="935">
        <f t="shared" si="37"/>
        <v>43525</v>
      </c>
      <c r="W164" s="934" t="str">
        <f t="shared" si="38"/>
        <v>Approved</v>
      </c>
      <c r="X164" s="936" t="str">
        <f>IF(R164="-","-",VLOOKUP($S164,Forex!$B:$C,2,0))</f>
        <v>FY2018</v>
      </c>
      <c r="Y164" s="936" t="str">
        <f>IF(R164="-","-",VLOOKUP($S164,Forex!$B:$D,3,0))</f>
        <v>2H</v>
      </c>
      <c r="Z164" s="937" t="str">
        <f>IF($R164="-","-",VLOOKUP($L164,Legend!$E:$F,2,0))</f>
        <v>-</v>
      </c>
      <c r="AA164" s="937"/>
      <c r="AB164" s="1131">
        <f t="shared" si="32"/>
        <v>43525</v>
      </c>
      <c r="AC164" s="1131">
        <f>_xlfn.IFNA(VLOOKUP($B164,'PO list'!$C:$E,3,0),$AB164)</f>
        <v>43525</v>
      </c>
      <c r="AD164" s="1131" t="str">
        <f>IF($AC164="-","-",VLOOKUP($AC164,Forex!$B:$C,2,0))</f>
        <v>FY2018</v>
      </c>
      <c r="AE164" s="1131">
        <f t="shared" si="39"/>
        <v>43525</v>
      </c>
      <c r="AF164" s="1131" t="str">
        <f>IF($AE164="-","-",VLOOKUP($AE164,Forex!$B:$C,2,0))</f>
        <v>FY2018</v>
      </c>
      <c r="AG164" s="1132" t="str">
        <f t="shared" si="33"/>
        <v>MY + MF</v>
      </c>
      <c r="AI164" s="1118"/>
    </row>
    <row r="165" spans="1:35" s="839" customFormat="1" ht="15" x14ac:dyDescent="0.25">
      <c r="A165" s="929">
        <v>164</v>
      </c>
      <c r="B165" s="927" t="s">
        <v>1759</v>
      </c>
      <c r="C165" s="927" t="s">
        <v>205</v>
      </c>
      <c r="D165" s="927" t="s">
        <v>201</v>
      </c>
      <c r="E165" s="927" t="s">
        <v>230</v>
      </c>
      <c r="F165" s="927">
        <v>1</v>
      </c>
      <c r="G165" s="927">
        <v>14570</v>
      </c>
      <c r="H165" s="927" t="s">
        <v>1760</v>
      </c>
      <c r="I165" s="927" t="s">
        <v>15</v>
      </c>
      <c r="J165" s="927" t="s">
        <v>1609</v>
      </c>
      <c r="K165" s="927" t="s">
        <v>287</v>
      </c>
      <c r="L165" s="927" t="s">
        <v>15</v>
      </c>
      <c r="M165" s="927" t="s">
        <v>1609</v>
      </c>
      <c r="N165" s="927" t="s">
        <v>1673</v>
      </c>
      <c r="O165" s="927" t="s">
        <v>1761</v>
      </c>
      <c r="P165" s="1129" t="str">
        <f t="shared" si="34"/>
        <v>-</v>
      </c>
      <c r="Q165" s="934" t="str">
        <f t="shared" si="35"/>
        <v>19-18461</v>
      </c>
      <c r="R165" s="934" t="str">
        <f t="shared" si="36"/>
        <v>LOCAL</v>
      </c>
      <c r="S165" s="935">
        <f t="shared" si="29"/>
        <v>43497</v>
      </c>
      <c r="T165" s="935">
        <f t="shared" si="30"/>
        <v>43497</v>
      </c>
      <c r="U165" s="935">
        <f t="shared" si="31"/>
        <v>43497</v>
      </c>
      <c r="V165" s="935">
        <f t="shared" si="37"/>
        <v>43497</v>
      </c>
      <c r="W165" s="934" t="str">
        <f t="shared" si="38"/>
        <v>Approved</v>
      </c>
      <c r="X165" s="936" t="str">
        <f>IF(R165="-","-",VLOOKUP($S165,Forex!$B:$C,2,0))</f>
        <v>FY2018</v>
      </c>
      <c r="Y165" s="936" t="str">
        <f>IF(R165="-","-",VLOOKUP($S165,Forex!$B:$D,3,0))</f>
        <v>2H</v>
      </c>
      <c r="Z165" s="937" t="str">
        <f>IF($R165="-","-",VLOOKUP($L165,Legend!$E:$F,2,0))</f>
        <v>-</v>
      </c>
      <c r="AA165" s="937"/>
      <c r="AB165" s="1131">
        <f t="shared" si="32"/>
        <v>43497</v>
      </c>
      <c r="AC165" s="1131">
        <f>_xlfn.IFNA(VLOOKUP($B165,'PO list'!$C:$E,3,0),$AB165)</f>
        <v>43497</v>
      </c>
      <c r="AD165" s="1131" t="str">
        <f>IF($AC165="-","-",VLOOKUP($AC165,Forex!$B:$C,2,0))</f>
        <v>FY2018</v>
      </c>
      <c r="AE165" s="1131">
        <f t="shared" si="39"/>
        <v>43497</v>
      </c>
      <c r="AF165" s="1131" t="str">
        <f>IF($AE165="-","-",VLOOKUP($AE165,Forex!$B:$C,2,0))</f>
        <v>FY2018</v>
      </c>
      <c r="AG165" s="1132" t="str">
        <f t="shared" si="33"/>
        <v>MY + MF</v>
      </c>
      <c r="AI165" s="1118"/>
    </row>
    <row r="166" spans="1:35" s="839" customFormat="1" ht="15" x14ac:dyDescent="0.25">
      <c r="A166" s="929">
        <v>165</v>
      </c>
      <c r="B166" s="927" t="s">
        <v>1762</v>
      </c>
      <c r="C166" s="927" t="s">
        <v>221</v>
      </c>
      <c r="D166" s="927" t="s">
        <v>201</v>
      </c>
      <c r="E166" s="927" t="s">
        <v>231</v>
      </c>
      <c r="F166" s="927">
        <v>1</v>
      </c>
      <c r="G166" s="927">
        <v>355</v>
      </c>
      <c r="H166" s="927" t="s">
        <v>1763</v>
      </c>
      <c r="I166" s="927" t="s">
        <v>15</v>
      </c>
      <c r="J166" s="927" t="s">
        <v>1742</v>
      </c>
      <c r="K166" s="927" t="s">
        <v>288</v>
      </c>
      <c r="L166" s="927" t="s">
        <v>1111</v>
      </c>
      <c r="M166" s="927" t="s">
        <v>1764</v>
      </c>
      <c r="N166" s="927" t="s">
        <v>1765</v>
      </c>
      <c r="O166" s="927" t="s">
        <v>1742</v>
      </c>
      <c r="P166" s="1129" t="str">
        <f t="shared" si="34"/>
        <v>-</v>
      </c>
      <c r="Q166" s="934" t="str">
        <f t="shared" si="35"/>
        <v>19-18462</v>
      </c>
      <c r="R166" s="934" t="str">
        <f t="shared" si="36"/>
        <v>LOCAL</v>
      </c>
      <c r="S166" s="935">
        <f t="shared" si="29"/>
        <v>43497</v>
      </c>
      <c r="T166" s="935">
        <f t="shared" si="30"/>
        <v>43497</v>
      </c>
      <c r="U166" s="935">
        <f t="shared" si="31"/>
        <v>43497</v>
      </c>
      <c r="V166" s="935">
        <f t="shared" si="37"/>
        <v>43497</v>
      </c>
      <c r="W166" s="934" t="str">
        <f t="shared" si="38"/>
        <v>Disapproved</v>
      </c>
      <c r="X166" s="936" t="str">
        <f>IF(R166="-","-",VLOOKUP($S166,Forex!$B:$C,2,0))</f>
        <v>FY2018</v>
      </c>
      <c r="Y166" s="936" t="str">
        <f>IF(R166="-","-",VLOOKUP($S166,Forex!$B:$D,3,0))</f>
        <v>2H</v>
      </c>
      <c r="Z166" s="937" t="str">
        <f>IF($R166="-","-",VLOOKUP($L166,Legend!$E:$F,2,0))</f>
        <v>-</v>
      </c>
      <c r="AA166" s="937"/>
      <c r="AB166" s="1131">
        <f t="shared" si="32"/>
        <v>43497</v>
      </c>
      <c r="AC166" s="1131">
        <f>_xlfn.IFNA(VLOOKUP($B166,'PO list'!$C:$E,3,0),$AB166)</f>
        <v>43497</v>
      </c>
      <c r="AD166" s="1131" t="str">
        <f>IF($AC166="-","-",VLOOKUP($AC166,Forex!$B:$C,2,0))</f>
        <v>FY2018</v>
      </c>
      <c r="AE166" s="1131">
        <f t="shared" si="39"/>
        <v>43497</v>
      </c>
      <c r="AF166" s="1131" t="str">
        <f>IF($AE166="-","-",VLOOKUP($AE166,Forex!$B:$C,2,0))</f>
        <v>FY2018</v>
      </c>
      <c r="AG166" s="1132" t="str">
        <f t="shared" si="33"/>
        <v>MY + MF</v>
      </c>
      <c r="AI166" s="1118"/>
    </row>
    <row r="167" spans="1:35" s="839" customFormat="1" ht="15" x14ac:dyDescent="0.25">
      <c r="A167" s="929">
        <v>166</v>
      </c>
      <c r="B167" s="927" t="s">
        <v>1766</v>
      </c>
      <c r="C167" s="927" t="s">
        <v>1379</v>
      </c>
      <c r="D167" s="927" t="s">
        <v>1332</v>
      </c>
      <c r="E167" s="927" t="s">
        <v>1361</v>
      </c>
      <c r="F167" s="927">
        <v>1</v>
      </c>
      <c r="G167" s="927">
        <v>92</v>
      </c>
      <c r="H167" s="927" t="s">
        <v>1767</v>
      </c>
      <c r="I167" s="927" t="s">
        <v>15</v>
      </c>
      <c r="J167" s="927" t="s">
        <v>1765</v>
      </c>
      <c r="K167" s="927" t="s">
        <v>287</v>
      </c>
      <c r="L167" s="927" t="s">
        <v>15</v>
      </c>
      <c r="M167" s="927" t="s">
        <v>1768</v>
      </c>
      <c r="N167" s="927" t="s">
        <v>1742</v>
      </c>
      <c r="O167" s="927" t="s">
        <v>1742</v>
      </c>
      <c r="P167" s="1129" t="str">
        <f t="shared" si="34"/>
        <v>-</v>
      </c>
      <c r="Q167" s="934" t="str">
        <f t="shared" si="35"/>
        <v>19-18463</v>
      </c>
      <c r="R167" s="934" t="str">
        <f t="shared" si="36"/>
        <v>-</v>
      </c>
      <c r="S167" s="935" t="str">
        <f t="shared" si="29"/>
        <v>-</v>
      </c>
      <c r="T167" s="935" t="str">
        <f t="shared" si="30"/>
        <v>-</v>
      </c>
      <c r="U167" s="935" t="str">
        <f t="shared" si="31"/>
        <v>-</v>
      </c>
      <c r="V167" s="935" t="str">
        <f t="shared" si="37"/>
        <v>-</v>
      </c>
      <c r="W167" s="934" t="str">
        <f t="shared" si="38"/>
        <v>-</v>
      </c>
      <c r="X167" s="936" t="str">
        <f>IF(R167="-","-",VLOOKUP($S167,Forex!$B:$C,2,0))</f>
        <v>-</v>
      </c>
      <c r="Y167" s="936" t="str">
        <f>IF(R167="-","-",VLOOKUP($S167,Forex!$B:$D,3,0))</f>
        <v>-</v>
      </c>
      <c r="Z167" s="937" t="str">
        <f>IF($R167="-","-",VLOOKUP($L167,Legend!$E:$F,2,0))</f>
        <v>-</v>
      </c>
      <c r="AA167" s="937"/>
      <c r="AB167" s="1131" t="str">
        <f t="shared" si="32"/>
        <v>-</v>
      </c>
      <c r="AC167" s="1131" t="str">
        <f>_xlfn.IFNA(VLOOKUP($B167,'PO list'!$C:$E,3,0),$AB167)</f>
        <v>-</v>
      </c>
      <c r="AD167" s="1131" t="str">
        <f>IF($AC167="-","-",VLOOKUP($AC167,Forex!$B:$C,2,0))</f>
        <v>-</v>
      </c>
      <c r="AE167" s="1131" t="str">
        <f t="shared" si="39"/>
        <v>-</v>
      </c>
      <c r="AF167" s="1131" t="str">
        <f>IF($AE167="-","-",VLOOKUP($AE167,Forex!$B:$C,2,0))</f>
        <v>-</v>
      </c>
      <c r="AG167" s="1132" t="str">
        <f t="shared" si="33"/>
        <v>-</v>
      </c>
      <c r="AI167" s="1118"/>
    </row>
    <row r="168" spans="1:35" s="839" customFormat="1" ht="15" x14ac:dyDescent="0.25">
      <c r="A168" s="929">
        <v>167</v>
      </c>
      <c r="B168" s="927" t="s">
        <v>1769</v>
      </c>
      <c r="C168" s="927" t="s">
        <v>207</v>
      </c>
      <c r="D168" s="927" t="s">
        <v>232</v>
      </c>
      <c r="E168" s="927" t="s">
        <v>1333</v>
      </c>
      <c r="F168" s="927">
        <v>1</v>
      </c>
      <c r="G168" s="927">
        <v>838</v>
      </c>
      <c r="H168" s="927" t="s">
        <v>1770</v>
      </c>
      <c r="I168" s="927" t="s">
        <v>15</v>
      </c>
      <c r="J168" s="927" t="s">
        <v>1742</v>
      </c>
      <c r="K168" s="927" t="s">
        <v>287</v>
      </c>
      <c r="L168" s="927" t="s">
        <v>15</v>
      </c>
      <c r="M168" s="927" t="s">
        <v>1764</v>
      </c>
      <c r="N168" s="927" t="s">
        <v>1771</v>
      </c>
      <c r="O168" s="927" t="s">
        <v>1761</v>
      </c>
      <c r="P168" s="1129" t="str">
        <f t="shared" si="34"/>
        <v>-</v>
      </c>
      <c r="Q168" s="934" t="str">
        <f t="shared" si="35"/>
        <v>19-18464</v>
      </c>
      <c r="R168" s="934" t="str">
        <f t="shared" si="36"/>
        <v>FRONTECH</v>
      </c>
      <c r="S168" s="935">
        <f t="shared" si="29"/>
        <v>43497</v>
      </c>
      <c r="T168" s="935">
        <f t="shared" si="30"/>
        <v>43497</v>
      </c>
      <c r="U168" s="935">
        <f t="shared" si="31"/>
        <v>43497</v>
      </c>
      <c r="V168" s="935">
        <f t="shared" si="37"/>
        <v>43525</v>
      </c>
      <c r="W168" s="934" t="str">
        <f t="shared" si="38"/>
        <v>Approved</v>
      </c>
      <c r="X168" s="936" t="str">
        <f>IF(R168="-","-",VLOOKUP($S168,Forex!$B:$C,2,0))</f>
        <v>FY2018</v>
      </c>
      <c r="Y168" s="936" t="str">
        <f>IF(R168="-","-",VLOOKUP($S168,Forex!$B:$D,3,0))</f>
        <v>2H</v>
      </c>
      <c r="Z168" s="937" t="str">
        <f>IF($R168="-","-",VLOOKUP($L168,Legend!$E:$F,2,0))</f>
        <v>-</v>
      </c>
      <c r="AA168" s="937"/>
      <c r="AB168" s="1131">
        <f t="shared" si="32"/>
        <v>43497</v>
      </c>
      <c r="AC168" s="1131">
        <f>_xlfn.IFNA(VLOOKUP($B168,'PO list'!$C:$E,3,0),$AB168)</f>
        <v>43497</v>
      </c>
      <c r="AD168" s="1131" t="str">
        <f>IF($AC168="-","-",VLOOKUP($AC168,Forex!$B:$C,2,0))</f>
        <v>FY2018</v>
      </c>
      <c r="AE168" s="1131">
        <f t="shared" si="39"/>
        <v>43497</v>
      </c>
      <c r="AF168" s="1131" t="str">
        <f>IF($AE168="-","-",VLOOKUP($AE168,Forex!$B:$C,2,0))</f>
        <v>FY2018</v>
      </c>
      <c r="AG168" s="1132" t="str">
        <f t="shared" si="33"/>
        <v>MY + MF</v>
      </c>
      <c r="AI168" s="1118"/>
    </row>
    <row r="169" spans="1:35" s="839" customFormat="1" ht="15" x14ac:dyDescent="0.25">
      <c r="A169" s="929">
        <v>168</v>
      </c>
      <c r="B169" s="927" t="s">
        <v>1772</v>
      </c>
      <c r="C169" s="927" t="s">
        <v>680</v>
      </c>
      <c r="D169" s="927" t="s">
        <v>201</v>
      </c>
      <c r="E169" s="927" t="s">
        <v>1333</v>
      </c>
      <c r="F169" s="927">
        <v>1</v>
      </c>
      <c r="G169" s="927">
        <v>720</v>
      </c>
      <c r="H169" s="927" t="s">
        <v>1773</v>
      </c>
      <c r="I169" s="927" t="s">
        <v>15</v>
      </c>
      <c r="J169" s="927" t="s">
        <v>1764</v>
      </c>
      <c r="K169" s="927" t="s">
        <v>288</v>
      </c>
      <c r="L169" s="927" t="s">
        <v>1056</v>
      </c>
      <c r="M169" s="927" t="s">
        <v>1765</v>
      </c>
      <c r="N169" s="927" t="s">
        <v>1110</v>
      </c>
      <c r="O169" s="927" t="s">
        <v>1721</v>
      </c>
      <c r="P169" s="1129" t="str">
        <f t="shared" si="34"/>
        <v>-</v>
      </c>
      <c r="Q169" s="934" t="str">
        <f t="shared" si="35"/>
        <v>19-18465</v>
      </c>
      <c r="R169" s="934" t="str">
        <f t="shared" si="36"/>
        <v>LOCAL</v>
      </c>
      <c r="S169" s="935">
        <f t="shared" si="29"/>
        <v>43497</v>
      </c>
      <c r="T169" s="935">
        <f t="shared" si="30"/>
        <v>43497</v>
      </c>
      <c r="U169" s="935">
        <f t="shared" si="31"/>
        <v>43497</v>
      </c>
      <c r="V169" s="935">
        <f t="shared" si="37"/>
        <v>44197</v>
      </c>
      <c r="W169" s="934" t="str">
        <f t="shared" si="38"/>
        <v>Disapproved</v>
      </c>
      <c r="X169" s="936" t="str">
        <f>IF(R169="-","-",VLOOKUP($S169,Forex!$B:$C,2,0))</f>
        <v>FY2018</v>
      </c>
      <c r="Y169" s="936" t="str">
        <f>IF(R169="-","-",VLOOKUP($S169,Forex!$B:$D,3,0))</f>
        <v>2H</v>
      </c>
      <c r="Z169" s="937" t="str">
        <f>IF($R169="-","-",VLOOKUP($L169,Legend!$E:$F,2,0))</f>
        <v>-</v>
      </c>
      <c r="AA169" s="937"/>
      <c r="AB169" s="1131">
        <f t="shared" si="32"/>
        <v>43497</v>
      </c>
      <c r="AC169" s="1131">
        <f>_xlfn.IFNA(VLOOKUP($B169,'PO list'!$C:$E,3,0),$AB169)</f>
        <v>43497</v>
      </c>
      <c r="AD169" s="1131" t="str">
        <f>IF($AC169="-","-",VLOOKUP($AC169,Forex!$B:$C,2,0))</f>
        <v>FY2018</v>
      </c>
      <c r="AE169" s="1131">
        <f t="shared" si="39"/>
        <v>43497</v>
      </c>
      <c r="AF169" s="1131" t="str">
        <f>IF($AE169="-","-",VLOOKUP($AE169,Forex!$B:$C,2,0))</f>
        <v>FY2018</v>
      </c>
      <c r="AG169" s="1132" t="str">
        <f t="shared" si="33"/>
        <v>MY + MF</v>
      </c>
      <c r="AI169" s="1118"/>
    </row>
    <row r="170" spans="1:35" s="839" customFormat="1" ht="15" x14ac:dyDescent="0.25">
      <c r="A170" s="929">
        <v>169</v>
      </c>
      <c r="B170" s="927" t="s">
        <v>1774</v>
      </c>
      <c r="C170" s="927" t="s">
        <v>1107</v>
      </c>
      <c r="D170" s="927" t="s">
        <v>201</v>
      </c>
      <c r="E170" s="927" t="s">
        <v>1333</v>
      </c>
      <c r="F170" s="927">
        <v>6</v>
      </c>
      <c r="G170" s="927">
        <v>300</v>
      </c>
      <c r="H170" s="927" t="s">
        <v>1775</v>
      </c>
      <c r="I170" s="927" t="s">
        <v>15</v>
      </c>
      <c r="J170" s="927" t="s">
        <v>1764</v>
      </c>
      <c r="K170" s="927" t="s">
        <v>287</v>
      </c>
      <c r="L170" s="927" t="s">
        <v>15</v>
      </c>
      <c r="M170" s="927" t="s">
        <v>1764</v>
      </c>
      <c r="N170" s="927" t="s">
        <v>1742</v>
      </c>
      <c r="O170" s="927" t="s">
        <v>1761</v>
      </c>
      <c r="P170" s="1129" t="str">
        <f t="shared" si="34"/>
        <v>-</v>
      </c>
      <c r="Q170" s="934" t="str">
        <f t="shared" si="35"/>
        <v>19-18466</v>
      </c>
      <c r="R170" s="934" t="str">
        <f t="shared" si="36"/>
        <v>LOCAL</v>
      </c>
      <c r="S170" s="935">
        <f t="shared" si="29"/>
        <v>43497</v>
      </c>
      <c r="T170" s="935">
        <f t="shared" si="30"/>
        <v>43497</v>
      </c>
      <c r="U170" s="935">
        <f t="shared" si="31"/>
        <v>43497</v>
      </c>
      <c r="V170" s="935">
        <f t="shared" si="37"/>
        <v>43497</v>
      </c>
      <c r="W170" s="934" t="str">
        <f t="shared" si="38"/>
        <v>Approved</v>
      </c>
      <c r="X170" s="936" t="str">
        <f>IF(R170="-","-",VLOOKUP($S170,Forex!$B:$C,2,0))</f>
        <v>FY2018</v>
      </c>
      <c r="Y170" s="936" t="str">
        <f>IF(R170="-","-",VLOOKUP($S170,Forex!$B:$D,3,0))</f>
        <v>2H</v>
      </c>
      <c r="Z170" s="937" t="str">
        <f>IF($R170="-","-",VLOOKUP($L170,Legend!$E:$F,2,0))</f>
        <v>-</v>
      </c>
      <c r="AA170" s="937"/>
      <c r="AB170" s="1131">
        <f t="shared" si="32"/>
        <v>43497</v>
      </c>
      <c r="AC170" s="1131">
        <f>_xlfn.IFNA(VLOOKUP($B170,'PO list'!$C:$E,3,0),$AB170)</f>
        <v>43497</v>
      </c>
      <c r="AD170" s="1131" t="str">
        <f>IF($AC170="-","-",VLOOKUP($AC170,Forex!$B:$C,2,0))</f>
        <v>FY2018</v>
      </c>
      <c r="AE170" s="1131">
        <f t="shared" si="39"/>
        <v>43497</v>
      </c>
      <c r="AF170" s="1131" t="str">
        <f>IF($AE170="-","-",VLOOKUP($AE170,Forex!$B:$C,2,0))</f>
        <v>FY2018</v>
      </c>
      <c r="AG170" s="1132" t="str">
        <f t="shared" si="33"/>
        <v>MY + MF</v>
      </c>
      <c r="AI170" s="1118"/>
    </row>
    <row r="171" spans="1:35" s="839" customFormat="1" ht="15" x14ac:dyDescent="0.25">
      <c r="A171" s="929">
        <v>170</v>
      </c>
      <c r="B171" s="927" t="s">
        <v>1776</v>
      </c>
      <c r="C171" s="927" t="s">
        <v>1331</v>
      </c>
      <c r="D171" s="927" t="s">
        <v>1332</v>
      </c>
      <c r="E171" s="927" t="s">
        <v>1333</v>
      </c>
      <c r="F171" s="927">
        <v>16</v>
      </c>
      <c r="G171" s="927">
        <v>5575</v>
      </c>
      <c r="H171" s="927" t="s">
        <v>1777</v>
      </c>
      <c r="I171" s="927" t="s">
        <v>15</v>
      </c>
      <c r="J171" s="927" t="s">
        <v>1761</v>
      </c>
      <c r="K171" s="927" t="s">
        <v>287</v>
      </c>
      <c r="L171" s="927" t="s">
        <v>15</v>
      </c>
      <c r="M171" s="927" t="s">
        <v>1761</v>
      </c>
      <c r="N171" s="927" t="s">
        <v>1768</v>
      </c>
      <c r="O171" s="927" t="s">
        <v>1761</v>
      </c>
      <c r="P171" s="1129" t="str">
        <f t="shared" si="34"/>
        <v>-</v>
      </c>
      <c r="Q171" s="934" t="str">
        <f t="shared" si="35"/>
        <v>19-18467</v>
      </c>
      <c r="R171" s="934" t="str">
        <f t="shared" si="36"/>
        <v>-</v>
      </c>
      <c r="S171" s="935" t="str">
        <f t="shared" si="29"/>
        <v>-</v>
      </c>
      <c r="T171" s="935" t="str">
        <f t="shared" si="30"/>
        <v>-</v>
      </c>
      <c r="U171" s="935" t="str">
        <f t="shared" si="31"/>
        <v>-</v>
      </c>
      <c r="V171" s="935" t="str">
        <f t="shared" si="37"/>
        <v>-</v>
      </c>
      <c r="W171" s="934" t="str">
        <f t="shared" si="38"/>
        <v>-</v>
      </c>
      <c r="X171" s="936" t="str">
        <f>IF(R171="-","-",VLOOKUP($S171,Forex!$B:$C,2,0))</f>
        <v>-</v>
      </c>
      <c r="Y171" s="936" t="str">
        <f>IF(R171="-","-",VLOOKUP($S171,Forex!$B:$D,3,0))</f>
        <v>-</v>
      </c>
      <c r="Z171" s="937" t="str">
        <f>IF($R171="-","-",VLOOKUP($L171,Legend!$E:$F,2,0))</f>
        <v>-</v>
      </c>
      <c r="AA171" s="937"/>
      <c r="AB171" s="1131" t="str">
        <f t="shared" si="32"/>
        <v>-</v>
      </c>
      <c r="AC171" s="1131" t="str">
        <f>_xlfn.IFNA(VLOOKUP($B171,'PO list'!$C:$E,3,0),$AB171)</f>
        <v>-</v>
      </c>
      <c r="AD171" s="1131" t="str">
        <f>IF($AC171="-","-",VLOOKUP($AC171,Forex!$B:$C,2,0))</f>
        <v>-</v>
      </c>
      <c r="AE171" s="1131" t="str">
        <f t="shared" si="39"/>
        <v>-</v>
      </c>
      <c r="AF171" s="1131" t="str">
        <f>IF($AE171="-","-",VLOOKUP($AE171,Forex!$B:$C,2,0))</f>
        <v>-</v>
      </c>
      <c r="AG171" s="1132" t="str">
        <f t="shared" si="33"/>
        <v>-</v>
      </c>
      <c r="AI171" s="1118"/>
    </row>
    <row r="172" spans="1:35" s="839" customFormat="1" ht="15" x14ac:dyDescent="0.25">
      <c r="A172" s="929">
        <v>171</v>
      </c>
      <c r="B172" s="927" t="s">
        <v>1778</v>
      </c>
      <c r="C172" s="927" t="s">
        <v>207</v>
      </c>
      <c r="D172" s="927" t="s">
        <v>232</v>
      </c>
      <c r="E172" s="927" t="s">
        <v>1333</v>
      </c>
      <c r="F172" s="927">
        <v>1</v>
      </c>
      <c r="G172" s="927">
        <v>671</v>
      </c>
      <c r="H172" s="927" t="s">
        <v>1779</v>
      </c>
      <c r="I172" s="927" t="s">
        <v>15</v>
      </c>
      <c r="J172" s="927" t="s">
        <v>1728</v>
      </c>
      <c r="K172" s="927" t="s">
        <v>287</v>
      </c>
      <c r="L172" s="927" t="s">
        <v>15</v>
      </c>
      <c r="M172" s="927" t="s">
        <v>1780</v>
      </c>
      <c r="N172" s="927" t="s">
        <v>1668</v>
      </c>
      <c r="O172" s="927" t="s">
        <v>1728</v>
      </c>
      <c r="P172" s="1129" t="str">
        <f t="shared" si="34"/>
        <v>-</v>
      </c>
      <c r="Q172" s="934" t="str">
        <f t="shared" si="35"/>
        <v>19-18468</v>
      </c>
      <c r="R172" s="934" t="str">
        <f t="shared" si="36"/>
        <v>FRONTECH</v>
      </c>
      <c r="S172" s="935">
        <f t="shared" si="29"/>
        <v>43497</v>
      </c>
      <c r="T172" s="935">
        <f t="shared" si="30"/>
        <v>43497</v>
      </c>
      <c r="U172" s="935">
        <f t="shared" si="31"/>
        <v>43525</v>
      </c>
      <c r="V172" s="935">
        <f t="shared" si="37"/>
        <v>43525</v>
      </c>
      <c r="W172" s="934" t="str">
        <f t="shared" si="38"/>
        <v>Approved</v>
      </c>
      <c r="X172" s="936" t="str">
        <f>IF(R172="-","-",VLOOKUP($S172,Forex!$B:$C,2,0))</f>
        <v>FY2018</v>
      </c>
      <c r="Y172" s="936" t="str">
        <f>IF(R172="-","-",VLOOKUP($S172,Forex!$B:$D,3,0))</f>
        <v>2H</v>
      </c>
      <c r="Z172" s="937" t="str">
        <f>IF($R172="-","-",VLOOKUP($L172,Legend!$E:$F,2,0))</f>
        <v>-</v>
      </c>
      <c r="AA172" s="937"/>
      <c r="AB172" s="1131">
        <f t="shared" si="32"/>
        <v>43497</v>
      </c>
      <c r="AC172" s="1131">
        <f>_xlfn.IFNA(VLOOKUP($B172,'PO list'!$C:$E,3,0),$AB172)</f>
        <v>43497</v>
      </c>
      <c r="AD172" s="1131" t="str">
        <f>IF($AC172="-","-",VLOOKUP($AC172,Forex!$B:$C,2,0))</f>
        <v>FY2018</v>
      </c>
      <c r="AE172" s="1131">
        <f t="shared" si="39"/>
        <v>43497</v>
      </c>
      <c r="AF172" s="1131" t="str">
        <f>IF($AE172="-","-",VLOOKUP($AE172,Forex!$B:$C,2,0))</f>
        <v>FY2018</v>
      </c>
      <c r="AG172" s="1132" t="str">
        <f t="shared" si="33"/>
        <v>MY + MF</v>
      </c>
      <c r="AI172" s="1118"/>
    </row>
    <row r="173" spans="1:35" s="839" customFormat="1" ht="15" x14ac:dyDescent="0.25">
      <c r="A173" s="929">
        <v>172</v>
      </c>
      <c r="B173" s="927" t="s">
        <v>1781</v>
      </c>
      <c r="C173" s="927" t="s">
        <v>207</v>
      </c>
      <c r="D173" s="927" t="s">
        <v>232</v>
      </c>
      <c r="E173" s="927" t="s">
        <v>1333</v>
      </c>
      <c r="F173" s="927">
        <v>5</v>
      </c>
      <c r="G173" s="927">
        <v>2484</v>
      </c>
      <c r="H173" s="927" t="s">
        <v>1782</v>
      </c>
      <c r="I173" s="927" t="s">
        <v>15</v>
      </c>
      <c r="J173" s="927" t="s">
        <v>1728</v>
      </c>
      <c r="K173" s="927" t="s">
        <v>287</v>
      </c>
      <c r="L173" s="927" t="s">
        <v>15</v>
      </c>
      <c r="M173" s="927" t="s">
        <v>1729</v>
      </c>
      <c r="N173" s="927" t="s">
        <v>1555</v>
      </c>
      <c r="O173" s="927" t="s">
        <v>1728</v>
      </c>
      <c r="P173" s="1129" t="str">
        <f t="shared" si="34"/>
        <v>-</v>
      </c>
      <c r="Q173" s="934" t="str">
        <f t="shared" si="35"/>
        <v>19-18469</v>
      </c>
      <c r="R173" s="934" t="str">
        <f t="shared" si="36"/>
        <v>FRONTECH</v>
      </c>
      <c r="S173" s="935">
        <f t="shared" si="29"/>
        <v>43497</v>
      </c>
      <c r="T173" s="935">
        <f t="shared" si="30"/>
        <v>43497</v>
      </c>
      <c r="U173" s="935">
        <f t="shared" si="31"/>
        <v>43525</v>
      </c>
      <c r="V173" s="935">
        <f t="shared" si="37"/>
        <v>43525</v>
      </c>
      <c r="W173" s="934" t="str">
        <f t="shared" si="38"/>
        <v>Approved</v>
      </c>
      <c r="X173" s="936" t="str">
        <f>IF(R173="-","-",VLOOKUP($S173,Forex!$B:$C,2,0))</f>
        <v>FY2018</v>
      </c>
      <c r="Y173" s="936" t="str">
        <f>IF(R173="-","-",VLOOKUP($S173,Forex!$B:$D,3,0))</f>
        <v>2H</v>
      </c>
      <c r="Z173" s="937" t="str">
        <f>IF($R173="-","-",VLOOKUP($L173,Legend!$E:$F,2,0))</f>
        <v>-</v>
      </c>
      <c r="AA173" s="937"/>
      <c r="AB173" s="1131">
        <f t="shared" si="32"/>
        <v>43497</v>
      </c>
      <c r="AC173" s="1131">
        <f>_xlfn.IFNA(VLOOKUP($B173,'PO list'!$C:$E,3,0),$AB173)</f>
        <v>43497</v>
      </c>
      <c r="AD173" s="1131" t="str">
        <f>IF($AC173="-","-",VLOOKUP($AC173,Forex!$B:$C,2,0))</f>
        <v>FY2018</v>
      </c>
      <c r="AE173" s="1131">
        <f t="shared" si="39"/>
        <v>43497</v>
      </c>
      <c r="AF173" s="1131" t="str">
        <f>IF($AE173="-","-",VLOOKUP($AE173,Forex!$B:$C,2,0))</f>
        <v>FY2018</v>
      </c>
      <c r="AG173" s="1132" t="str">
        <f t="shared" si="33"/>
        <v>MY + MF</v>
      </c>
      <c r="AI173" s="1118"/>
    </row>
    <row r="174" spans="1:35" s="839" customFormat="1" ht="15" x14ac:dyDescent="0.25">
      <c r="A174" s="929">
        <v>173</v>
      </c>
      <c r="B174" s="927" t="s">
        <v>1783</v>
      </c>
      <c r="C174" s="927" t="s">
        <v>207</v>
      </c>
      <c r="D174" s="927" t="s">
        <v>232</v>
      </c>
      <c r="E174" s="927" t="s">
        <v>1333</v>
      </c>
      <c r="F174" s="927">
        <v>1</v>
      </c>
      <c r="G174" s="927">
        <v>1578</v>
      </c>
      <c r="H174" s="927" t="s">
        <v>1784</v>
      </c>
      <c r="I174" s="927" t="s">
        <v>15</v>
      </c>
      <c r="J174" s="927" t="s">
        <v>1729</v>
      </c>
      <c r="K174" s="927" t="s">
        <v>287</v>
      </c>
      <c r="L174" s="927" t="s">
        <v>15</v>
      </c>
      <c r="M174" s="927" t="s">
        <v>1644</v>
      </c>
      <c r="N174" s="927" t="s">
        <v>1752</v>
      </c>
      <c r="O174" s="927" t="s">
        <v>1780</v>
      </c>
      <c r="P174" s="1129" t="str">
        <f t="shared" si="34"/>
        <v>-</v>
      </c>
      <c r="Q174" s="934" t="str">
        <f t="shared" si="35"/>
        <v>19-18470</v>
      </c>
      <c r="R174" s="934" t="str">
        <f t="shared" si="36"/>
        <v>FRONTECH</v>
      </c>
      <c r="S174" s="935">
        <f t="shared" si="29"/>
        <v>43525</v>
      </c>
      <c r="T174" s="935">
        <f t="shared" si="30"/>
        <v>43525</v>
      </c>
      <c r="U174" s="935">
        <f t="shared" si="31"/>
        <v>43525</v>
      </c>
      <c r="V174" s="935">
        <f t="shared" si="37"/>
        <v>43525</v>
      </c>
      <c r="W174" s="934" t="str">
        <f t="shared" si="38"/>
        <v>Approved</v>
      </c>
      <c r="X174" s="936" t="str">
        <f>IF(R174="-","-",VLOOKUP($S174,Forex!$B:$C,2,0))</f>
        <v>FY2018</v>
      </c>
      <c r="Y174" s="936" t="str">
        <f>IF(R174="-","-",VLOOKUP($S174,Forex!$B:$D,3,0))</f>
        <v>2H</v>
      </c>
      <c r="Z174" s="937" t="str">
        <f>IF($R174="-","-",VLOOKUP($L174,Legend!$E:$F,2,0))</f>
        <v>-</v>
      </c>
      <c r="AA174" s="937"/>
      <c r="AB174" s="1131">
        <f t="shared" si="32"/>
        <v>43525</v>
      </c>
      <c r="AC174" s="1131">
        <f>_xlfn.IFNA(VLOOKUP($B174,'PO list'!$C:$E,3,0),$AB174)</f>
        <v>43525</v>
      </c>
      <c r="AD174" s="1131" t="str">
        <f>IF($AC174="-","-",VLOOKUP($AC174,Forex!$B:$C,2,0))</f>
        <v>FY2018</v>
      </c>
      <c r="AE174" s="1131">
        <f t="shared" si="39"/>
        <v>43525</v>
      </c>
      <c r="AF174" s="1131" t="str">
        <f>IF($AE174="-","-",VLOOKUP($AE174,Forex!$B:$C,2,0))</f>
        <v>FY2018</v>
      </c>
      <c r="AG174" s="1132" t="str">
        <f t="shared" si="33"/>
        <v>MY + MF</v>
      </c>
      <c r="AI174" s="1118"/>
    </row>
    <row r="175" spans="1:35" s="839" customFormat="1" ht="15" x14ac:dyDescent="0.25">
      <c r="A175" s="929">
        <v>174</v>
      </c>
      <c r="B175" s="927" t="s">
        <v>1785</v>
      </c>
      <c r="C175" s="927" t="s">
        <v>1350</v>
      </c>
      <c r="D175" s="927" t="s">
        <v>1332</v>
      </c>
      <c r="E175" s="927" t="s">
        <v>1333</v>
      </c>
      <c r="F175" s="927">
        <v>1</v>
      </c>
      <c r="G175" s="927">
        <v>182</v>
      </c>
      <c r="H175" s="927" t="s">
        <v>1786</v>
      </c>
      <c r="I175" s="927" t="s">
        <v>15</v>
      </c>
      <c r="J175" s="927" t="s">
        <v>1780</v>
      </c>
      <c r="K175" s="927" t="s">
        <v>287</v>
      </c>
      <c r="L175" s="927" t="s">
        <v>15</v>
      </c>
      <c r="M175" s="927" t="s">
        <v>1668</v>
      </c>
      <c r="N175" s="927" t="s">
        <v>1728</v>
      </c>
      <c r="O175" s="927" t="s">
        <v>1728</v>
      </c>
      <c r="P175" s="1129" t="str">
        <f t="shared" si="34"/>
        <v>-</v>
      </c>
      <c r="Q175" s="934" t="str">
        <f t="shared" si="35"/>
        <v>19-18471</v>
      </c>
      <c r="R175" s="934" t="str">
        <f t="shared" si="36"/>
        <v>-</v>
      </c>
      <c r="S175" s="935" t="str">
        <f t="shared" si="29"/>
        <v>-</v>
      </c>
      <c r="T175" s="935" t="str">
        <f t="shared" si="30"/>
        <v>-</v>
      </c>
      <c r="U175" s="935" t="str">
        <f t="shared" si="31"/>
        <v>-</v>
      </c>
      <c r="V175" s="935" t="str">
        <f t="shared" si="37"/>
        <v>-</v>
      </c>
      <c r="W175" s="934" t="str">
        <f t="shared" si="38"/>
        <v>-</v>
      </c>
      <c r="X175" s="936" t="str">
        <f>IF(R175="-","-",VLOOKUP($S175,Forex!$B:$C,2,0))</f>
        <v>-</v>
      </c>
      <c r="Y175" s="936" t="str">
        <f>IF(R175="-","-",VLOOKUP($S175,Forex!$B:$D,3,0))</f>
        <v>-</v>
      </c>
      <c r="Z175" s="937" t="str">
        <f>IF($R175="-","-",VLOOKUP($L175,Legend!$E:$F,2,0))</f>
        <v>-</v>
      </c>
      <c r="AA175" s="937"/>
      <c r="AB175" s="1131" t="str">
        <f t="shared" si="32"/>
        <v>-</v>
      </c>
      <c r="AC175" s="1131" t="str">
        <f>_xlfn.IFNA(VLOOKUP($B175,'PO list'!$C:$E,3,0),$AB175)</f>
        <v>-</v>
      </c>
      <c r="AD175" s="1131" t="str">
        <f>IF($AC175="-","-",VLOOKUP($AC175,Forex!$B:$C,2,0))</f>
        <v>-</v>
      </c>
      <c r="AE175" s="1131" t="str">
        <f t="shared" si="39"/>
        <v>-</v>
      </c>
      <c r="AF175" s="1131" t="str">
        <f>IF($AE175="-","-",VLOOKUP($AE175,Forex!$B:$C,2,0))</f>
        <v>-</v>
      </c>
      <c r="AG175" s="1132" t="str">
        <f t="shared" si="33"/>
        <v>-</v>
      </c>
      <c r="AI175" s="1118"/>
    </row>
    <row r="176" spans="1:35" s="839" customFormat="1" ht="15" x14ac:dyDescent="0.25">
      <c r="A176" s="929">
        <v>175</v>
      </c>
      <c r="B176" s="927" t="s">
        <v>1787</v>
      </c>
      <c r="C176" s="927" t="s">
        <v>1379</v>
      </c>
      <c r="D176" s="927" t="s">
        <v>1332</v>
      </c>
      <c r="E176" s="927" t="s">
        <v>1788</v>
      </c>
      <c r="F176" s="927">
        <v>2</v>
      </c>
      <c r="G176" s="927">
        <v>45</v>
      </c>
      <c r="H176" s="927" t="s">
        <v>1789</v>
      </c>
      <c r="I176" s="927" t="s">
        <v>239</v>
      </c>
      <c r="J176" s="927" t="s">
        <v>1780</v>
      </c>
      <c r="K176" s="927" t="s">
        <v>287</v>
      </c>
      <c r="L176" s="927" t="s">
        <v>15</v>
      </c>
      <c r="M176" s="927" t="s">
        <v>1790</v>
      </c>
      <c r="N176" s="927" t="s">
        <v>1790</v>
      </c>
      <c r="O176" s="927" t="s">
        <v>1791</v>
      </c>
      <c r="P176" s="1129" t="str">
        <f t="shared" si="34"/>
        <v>--</v>
      </c>
      <c r="Q176" s="934" t="str">
        <f t="shared" si="35"/>
        <v>19-18472</v>
      </c>
      <c r="R176" s="934" t="str">
        <f t="shared" si="36"/>
        <v>-</v>
      </c>
      <c r="S176" s="935" t="str">
        <f t="shared" si="29"/>
        <v>-</v>
      </c>
      <c r="T176" s="935" t="str">
        <f t="shared" si="30"/>
        <v>-</v>
      </c>
      <c r="U176" s="935" t="str">
        <f t="shared" si="31"/>
        <v>-</v>
      </c>
      <c r="V176" s="935" t="str">
        <f t="shared" si="37"/>
        <v>-</v>
      </c>
      <c r="W176" s="934" t="str">
        <f t="shared" si="38"/>
        <v>-</v>
      </c>
      <c r="X176" s="936" t="str">
        <f>IF(R176="-","-",VLOOKUP($S176,Forex!$B:$C,2,0))</f>
        <v>-</v>
      </c>
      <c r="Y176" s="936" t="str">
        <f>IF(R176="-","-",VLOOKUP($S176,Forex!$B:$D,3,0))</f>
        <v>-</v>
      </c>
      <c r="Z176" s="937" t="str">
        <f>IF($R176="-","-",VLOOKUP($L176,Legend!$E:$F,2,0))</f>
        <v>-</v>
      </c>
      <c r="AA176" s="937"/>
      <c r="AB176" s="1131" t="str">
        <f t="shared" si="32"/>
        <v>-</v>
      </c>
      <c r="AC176" s="1131" t="str">
        <f>_xlfn.IFNA(VLOOKUP($B176,'PO list'!$C:$E,3,0),$AB176)</f>
        <v>-</v>
      </c>
      <c r="AD176" s="1131" t="str">
        <f>IF($AC176="-","-",VLOOKUP($AC176,Forex!$B:$C,2,0))</f>
        <v>-</v>
      </c>
      <c r="AE176" s="1131" t="str">
        <f t="shared" si="39"/>
        <v>-</v>
      </c>
      <c r="AF176" s="1131" t="str">
        <f>IF($AE176="-","-",VLOOKUP($AE176,Forex!$B:$C,2,0))</f>
        <v>-</v>
      </c>
      <c r="AG176" s="1132" t="str">
        <f t="shared" si="33"/>
        <v>-</v>
      </c>
      <c r="AI176" s="1118"/>
    </row>
    <row r="177" spans="1:35" s="839" customFormat="1" ht="15" x14ac:dyDescent="0.25">
      <c r="A177" s="929">
        <v>176</v>
      </c>
      <c r="B177" s="927" t="s">
        <v>1792</v>
      </c>
      <c r="C177" s="927" t="s">
        <v>1379</v>
      </c>
      <c r="D177" s="927" t="s">
        <v>1332</v>
      </c>
      <c r="E177" s="927" t="s">
        <v>231</v>
      </c>
      <c r="F177" s="927">
        <v>2</v>
      </c>
      <c r="G177" s="927">
        <v>1690</v>
      </c>
      <c r="H177" s="927" t="s">
        <v>1793</v>
      </c>
      <c r="I177" s="927" t="s">
        <v>239</v>
      </c>
      <c r="J177" s="927" t="s">
        <v>1780</v>
      </c>
      <c r="K177" s="927" t="s">
        <v>287</v>
      </c>
      <c r="L177" s="927" t="s">
        <v>15</v>
      </c>
      <c r="M177" s="927" t="s">
        <v>1794</v>
      </c>
      <c r="N177" s="927" t="s">
        <v>1795</v>
      </c>
      <c r="O177" s="927" t="s">
        <v>1796</v>
      </c>
      <c r="P177" s="1129" t="str">
        <f t="shared" si="34"/>
        <v>--</v>
      </c>
      <c r="Q177" s="934" t="str">
        <f t="shared" si="35"/>
        <v>19-18473</v>
      </c>
      <c r="R177" s="934" t="str">
        <f t="shared" si="36"/>
        <v>-</v>
      </c>
      <c r="S177" s="935" t="str">
        <f t="shared" si="29"/>
        <v>-</v>
      </c>
      <c r="T177" s="935" t="str">
        <f t="shared" si="30"/>
        <v>-</v>
      </c>
      <c r="U177" s="935" t="str">
        <f t="shared" si="31"/>
        <v>-</v>
      </c>
      <c r="V177" s="935" t="str">
        <f t="shared" si="37"/>
        <v>-</v>
      </c>
      <c r="W177" s="934" t="str">
        <f t="shared" si="38"/>
        <v>-</v>
      </c>
      <c r="X177" s="936" t="str">
        <f>IF(R177="-","-",VLOOKUP($S177,Forex!$B:$C,2,0))</f>
        <v>-</v>
      </c>
      <c r="Y177" s="936" t="str">
        <f>IF(R177="-","-",VLOOKUP($S177,Forex!$B:$D,3,0))</f>
        <v>-</v>
      </c>
      <c r="Z177" s="937" t="str">
        <f>IF($R177="-","-",VLOOKUP($L177,Legend!$E:$F,2,0))</f>
        <v>-</v>
      </c>
      <c r="AA177" s="937"/>
      <c r="AB177" s="1131" t="str">
        <f t="shared" si="32"/>
        <v>-</v>
      </c>
      <c r="AC177" s="1131" t="str">
        <f>_xlfn.IFNA(VLOOKUP($B177,'PO list'!$C:$E,3,0),$AB177)</f>
        <v>-</v>
      </c>
      <c r="AD177" s="1131" t="str">
        <f>IF($AC177="-","-",VLOOKUP($AC177,Forex!$B:$C,2,0))</f>
        <v>-</v>
      </c>
      <c r="AE177" s="1131" t="str">
        <f t="shared" si="39"/>
        <v>-</v>
      </c>
      <c r="AF177" s="1131" t="str">
        <f>IF($AE177="-","-",VLOOKUP($AE177,Forex!$B:$C,2,0))</f>
        <v>-</v>
      </c>
      <c r="AG177" s="1132" t="str">
        <f t="shared" si="33"/>
        <v>-</v>
      </c>
      <c r="AI177" s="1118"/>
    </row>
    <row r="178" spans="1:35" s="839" customFormat="1" ht="15" x14ac:dyDescent="0.25">
      <c r="A178" s="929">
        <v>177</v>
      </c>
      <c r="B178" s="927" t="s">
        <v>1797</v>
      </c>
      <c r="C178" s="927" t="s">
        <v>221</v>
      </c>
      <c r="D178" s="927" t="s">
        <v>201</v>
      </c>
      <c r="E178" s="927" t="s">
        <v>231</v>
      </c>
      <c r="F178" s="927">
        <v>5</v>
      </c>
      <c r="G178" s="927">
        <v>1204</v>
      </c>
      <c r="H178" s="927" t="s">
        <v>1798</v>
      </c>
      <c r="I178" s="927" t="s">
        <v>15</v>
      </c>
      <c r="J178" s="927" t="s">
        <v>1799</v>
      </c>
      <c r="K178" s="927" t="s">
        <v>287</v>
      </c>
      <c r="L178" s="927" t="s">
        <v>15</v>
      </c>
      <c r="M178" s="927" t="s">
        <v>1729</v>
      </c>
      <c r="N178" s="927" t="s">
        <v>1780</v>
      </c>
      <c r="O178" s="927" t="s">
        <v>1758</v>
      </c>
      <c r="P178" s="1129" t="str">
        <f t="shared" si="34"/>
        <v>-</v>
      </c>
      <c r="Q178" s="934" t="str">
        <f t="shared" si="35"/>
        <v>19-18474</v>
      </c>
      <c r="R178" s="934" t="str">
        <f t="shared" si="36"/>
        <v>LOCAL</v>
      </c>
      <c r="S178" s="935">
        <f t="shared" si="29"/>
        <v>43525</v>
      </c>
      <c r="T178" s="935">
        <f t="shared" si="30"/>
        <v>43525</v>
      </c>
      <c r="U178" s="935">
        <f t="shared" si="31"/>
        <v>43525</v>
      </c>
      <c r="V178" s="935">
        <f t="shared" si="37"/>
        <v>43525</v>
      </c>
      <c r="W178" s="934" t="str">
        <f t="shared" si="38"/>
        <v>Approved</v>
      </c>
      <c r="X178" s="936" t="str">
        <f>IF(R178="-","-",VLOOKUP($S178,Forex!$B:$C,2,0))</f>
        <v>FY2018</v>
      </c>
      <c r="Y178" s="936" t="str">
        <f>IF(R178="-","-",VLOOKUP($S178,Forex!$B:$D,3,0))</f>
        <v>2H</v>
      </c>
      <c r="Z178" s="937" t="str">
        <f>IF($R178="-","-",VLOOKUP($L178,Legend!$E:$F,2,0))</f>
        <v>-</v>
      </c>
      <c r="AA178" s="937"/>
      <c r="AB178" s="1131">
        <f t="shared" si="32"/>
        <v>43525</v>
      </c>
      <c r="AC178" s="1131">
        <f>_xlfn.IFNA(VLOOKUP($B178,'PO list'!$C:$E,3,0),$AB178)</f>
        <v>43525</v>
      </c>
      <c r="AD178" s="1131" t="str">
        <f>IF($AC178="-","-",VLOOKUP($AC178,Forex!$B:$C,2,0))</f>
        <v>FY2018</v>
      </c>
      <c r="AE178" s="1131">
        <f t="shared" si="39"/>
        <v>43525</v>
      </c>
      <c r="AF178" s="1131" t="str">
        <f>IF($AE178="-","-",VLOOKUP($AE178,Forex!$B:$C,2,0))</f>
        <v>FY2018</v>
      </c>
      <c r="AG178" s="1132" t="str">
        <f t="shared" si="33"/>
        <v>MY + MF</v>
      </c>
      <c r="AI178" s="1118"/>
    </row>
    <row r="179" spans="1:35" s="839" customFormat="1" ht="15" x14ac:dyDescent="0.25">
      <c r="A179" s="929">
        <v>178</v>
      </c>
      <c r="B179" s="927" t="s">
        <v>1800</v>
      </c>
      <c r="C179" s="927" t="s">
        <v>200</v>
      </c>
      <c r="D179" s="927" t="s">
        <v>201</v>
      </c>
      <c r="E179" s="927" t="s">
        <v>230</v>
      </c>
      <c r="F179" s="927">
        <v>3</v>
      </c>
      <c r="G179" s="927">
        <v>10782</v>
      </c>
      <c r="H179" s="927" t="s">
        <v>1801</v>
      </c>
      <c r="I179" s="927" t="s">
        <v>15</v>
      </c>
      <c r="J179" s="927" t="s">
        <v>1644</v>
      </c>
      <c r="K179" s="927" t="s">
        <v>1324</v>
      </c>
      <c r="L179" s="927" t="s">
        <v>1056</v>
      </c>
      <c r="M179" s="927" t="s">
        <v>1668</v>
      </c>
      <c r="N179" s="927" t="s">
        <v>1593</v>
      </c>
      <c r="O179" s="927" t="s">
        <v>1668</v>
      </c>
      <c r="P179" s="1129" t="str">
        <f t="shared" si="34"/>
        <v>-</v>
      </c>
      <c r="Q179" s="934" t="str">
        <f t="shared" si="35"/>
        <v>19-18475</v>
      </c>
      <c r="R179" s="934" t="str">
        <f t="shared" si="36"/>
        <v>LOCAL</v>
      </c>
      <c r="S179" s="935">
        <f t="shared" si="29"/>
        <v>43525</v>
      </c>
      <c r="T179" s="935">
        <f t="shared" si="30"/>
        <v>43525</v>
      </c>
      <c r="U179" s="935">
        <f t="shared" si="31"/>
        <v>43525</v>
      </c>
      <c r="V179" s="935">
        <f t="shared" si="37"/>
        <v>43586</v>
      </c>
      <c r="W179" s="934" t="str">
        <f t="shared" si="38"/>
        <v>Cancelled</v>
      </c>
      <c r="X179" s="936" t="str">
        <f>IF(R179="-","-",VLOOKUP($S179,Forex!$B:$C,2,0))</f>
        <v>FY2018</v>
      </c>
      <c r="Y179" s="936" t="str">
        <f>IF(R179="-","-",VLOOKUP($S179,Forex!$B:$D,3,0))</f>
        <v>2H</v>
      </c>
      <c r="Z179" s="937" t="str">
        <f>IF($R179="-","-",VLOOKUP($L179,Legend!$E:$F,2,0))</f>
        <v>-</v>
      </c>
      <c r="AA179" s="937"/>
      <c r="AB179" s="1131">
        <f t="shared" si="32"/>
        <v>43525</v>
      </c>
      <c r="AC179" s="1131">
        <f>_xlfn.IFNA(VLOOKUP($B179,'PO list'!$C:$E,3,0),$AB179)</f>
        <v>43525</v>
      </c>
      <c r="AD179" s="1131" t="str">
        <f>IF($AC179="-","-",VLOOKUP($AC179,Forex!$B:$C,2,0))</f>
        <v>FY2018</v>
      </c>
      <c r="AE179" s="1131">
        <f t="shared" si="39"/>
        <v>43525</v>
      </c>
      <c r="AF179" s="1131" t="str">
        <f>IF($AE179="-","-",VLOOKUP($AE179,Forex!$B:$C,2,0))</f>
        <v>FY2018</v>
      </c>
      <c r="AG179" s="1132" t="str">
        <f t="shared" si="33"/>
        <v>MY + MF</v>
      </c>
      <c r="AI179" s="1118"/>
    </row>
    <row r="180" spans="1:35" s="839" customFormat="1" ht="15" x14ac:dyDescent="0.25">
      <c r="A180" s="929">
        <v>179</v>
      </c>
      <c r="B180" s="927" t="s">
        <v>1802</v>
      </c>
      <c r="C180" s="927" t="s">
        <v>225</v>
      </c>
      <c r="D180" s="927" t="s">
        <v>201</v>
      </c>
      <c r="E180" s="927" t="s">
        <v>231</v>
      </c>
      <c r="F180" s="927">
        <v>1</v>
      </c>
      <c r="G180" s="927">
        <v>1415</v>
      </c>
      <c r="H180" s="927" t="s">
        <v>1803</v>
      </c>
      <c r="I180" s="927" t="s">
        <v>15</v>
      </c>
      <c r="J180" s="927" t="s">
        <v>1758</v>
      </c>
      <c r="K180" s="927" t="s">
        <v>287</v>
      </c>
      <c r="L180" s="927" t="s">
        <v>15</v>
      </c>
      <c r="M180" s="927" t="s">
        <v>1758</v>
      </c>
      <c r="N180" s="927" t="s">
        <v>1494</v>
      </c>
      <c r="O180" s="927" t="s">
        <v>1758</v>
      </c>
      <c r="P180" s="1129" t="str">
        <f t="shared" si="34"/>
        <v>-</v>
      </c>
      <c r="Q180" s="934" t="str">
        <f t="shared" si="35"/>
        <v>19-18476</v>
      </c>
      <c r="R180" s="934" t="str">
        <f t="shared" si="36"/>
        <v>LOCAL</v>
      </c>
      <c r="S180" s="935">
        <f t="shared" si="29"/>
        <v>43525</v>
      </c>
      <c r="T180" s="935">
        <f t="shared" si="30"/>
        <v>43525</v>
      </c>
      <c r="U180" s="935">
        <f t="shared" si="31"/>
        <v>43525</v>
      </c>
      <c r="V180" s="935">
        <f t="shared" si="37"/>
        <v>43525</v>
      </c>
      <c r="W180" s="934" t="str">
        <f t="shared" si="38"/>
        <v>Approved</v>
      </c>
      <c r="X180" s="936" t="str">
        <f>IF(R180="-","-",VLOOKUP($S180,Forex!$B:$C,2,0))</f>
        <v>FY2018</v>
      </c>
      <c r="Y180" s="936" t="str">
        <f>IF(R180="-","-",VLOOKUP($S180,Forex!$B:$D,3,0))</f>
        <v>2H</v>
      </c>
      <c r="Z180" s="937" t="str">
        <f>IF($R180="-","-",VLOOKUP($L180,Legend!$E:$F,2,0))</f>
        <v>-</v>
      </c>
      <c r="AA180" s="937"/>
      <c r="AB180" s="1131">
        <f t="shared" si="32"/>
        <v>43525</v>
      </c>
      <c r="AC180" s="1131">
        <f>_xlfn.IFNA(VLOOKUP($B180,'PO list'!$C:$E,3,0),$AB180)</f>
        <v>43525</v>
      </c>
      <c r="AD180" s="1131" t="str">
        <f>IF($AC180="-","-",VLOOKUP($AC180,Forex!$B:$C,2,0))</f>
        <v>FY2018</v>
      </c>
      <c r="AE180" s="1131">
        <f t="shared" si="39"/>
        <v>43525</v>
      </c>
      <c r="AF180" s="1131" t="str">
        <f>IF($AE180="-","-",VLOOKUP($AE180,Forex!$B:$C,2,0))</f>
        <v>FY2018</v>
      </c>
      <c r="AG180" s="1132" t="str">
        <f t="shared" si="33"/>
        <v>MY + MF</v>
      </c>
      <c r="AI180" s="1118"/>
    </row>
    <row r="181" spans="1:35" s="839" customFormat="1" ht="15" x14ac:dyDescent="0.25">
      <c r="A181" s="929">
        <v>180</v>
      </c>
      <c r="B181" s="927" t="s">
        <v>1802</v>
      </c>
      <c r="C181" s="927" t="s">
        <v>225</v>
      </c>
      <c r="D181" s="927" t="s">
        <v>201</v>
      </c>
      <c r="E181" s="927" t="s">
        <v>231</v>
      </c>
      <c r="F181" s="927">
        <v>1</v>
      </c>
      <c r="G181" s="927">
        <v>1127</v>
      </c>
      <c r="H181" s="927" t="s">
        <v>1804</v>
      </c>
      <c r="I181" s="927" t="s">
        <v>15</v>
      </c>
      <c r="J181" s="927" t="s">
        <v>1758</v>
      </c>
      <c r="K181" s="927" t="s">
        <v>288</v>
      </c>
      <c r="L181" s="927" t="s">
        <v>158</v>
      </c>
      <c r="M181" s="927" t="s">
        <v>1758</v>
      </c>
      <c r="N181" s="927" t="s">
        <v>1494</v>
      </c>
      <c r="O181" s="927" t="s">
        <v>1758</v>
      </c>
      <c r="P181" s="1129" t="str">
        <f t="shared" si="34"/>
        <v>-</v>
      </c>
      <c r="Q181" s="934" t="str">
        <f t="shared" si="35"/>
        <v>-</v>
      </c>
      <c r="R181" s="934" t="str">
        <f t="shared" si="36"/>
        <v>-</v>
      </c>
      <c r="S181" s="935" t="str">
        <f t="shared" si="29"/>
        <v>-</v>
      </c>
      <c r="T181" s="935" t="str">
        <f t="shared" si="30"/>
        <v>-</v>
      </c>
      <c r="U181" s="935" t="str">
        <f t="shared" si="31"/>
        <v>-</v>
      </c>
      <c r="V181" s="935" t="str">
        <f t="shared" si="37"/>
        <v>-</v>
      </c>
      <c r="W181" s="934" t="str">
        <f t="shared" si="38"/>
        <v>-</v>
      </c>
      <c r="X181" s="936" t="str">
        <f>IF(R181="-","-",VLOOKUP($S181,Forex!$B:$C,2,0))</f>
        <v>-</v>
      </c>
      <c r="Y181" s="936" t="str">
        <f>IF(R181="-","-",VLOOKUP($S181,Forex!$B:$D,3,0))</f>
        <v>-</v>
      </c>
      <c r="Z181" s="937" t="str">
        <f>IF($R181="-","-",VLOOKUP($L181,Legend!$E:$F,2,0))</f>
        <v>-</v>
      </c>
      <c r="AA181" s="937"/>
      <c r="AB181" s="1131" t="str">
        <f t="shared" si="32"/>
        <v>-</v>
      </c>
      <c r="AC181" s="1131" t="str">
        <f>_xlfn.IFNA(VLOOKUP($B181,'PO list'!$C:$E,3,0),$AB181)</f>
        <v>-</v>
      </c>
      <c r="AD181" s="1131" t="str">
        <f>IF($AC181="-","-",VLOOKUP($AC181,Forex!$B:$C,2,0))</f>
        <v>-</v>
      </c>
      <c r="AE181" s="1131" t="str">
        <f t="shared" si="39"/>
        <v>-</v>
      </c>
      <c r="AF181" s="1131" t="str">
        <f>IF($AE181="-","-",VLOOKUP($AE181,Forex!$B:$C,2,0))</f>
        <v>-</v>
      </c>
      <c r="AG181" s="1132" t="str">
        <f t="shared" si="33"/>
        <v>-</v>
      </c>
      <c r="AI181" s="1118"/>
    </row>
    <row r="182" spans="1:35" s="839" customFormat="1" ht="15" x14ac:dyDescent="0.25">
      <c r="A182" s="929">
        <v>181</v>
      </c>
      <c r="B182" s="927" t="s">
        <v>1805</v>
      </c>
      <c r="C182" s="927" t="s">
        <v>1806</v>
      </c>
      <c r="D182" s="927" t="s">
        <v>1332</v>
      </c>
      <c r="E182" s="927" t="s">
        <v>231</v>
      </c>
      <c r="F182" s="927">
        <v>1</v>
      </c>
      <c r="G182" s="927">
        <v>110</v>
      </c>
      <c r="H182" s="927" t="s">
        <v>1807</v>
      </c>
      <c r="I182" s="927" t="s">
        <v>15</v>
      </c>
      <c r="J182" s="927" t="s">
        <v>1668</v>
      </c>
      <c r="K182" s="927" t="s">
        <v>287</v>
      </c>
      <c r="L182" s="927" t="s">
        <v>15</v>
      </c>
      <c r="M182" s="927" t="s">
        <v>1668</v>
      </c>
      <c r="N182" s="927" t="s">
        <v>1808</v>
      </c>
      <c r="O182" s="927" t="s">
        <v>1758</v>
      </c>
      <c r="P182" s="1129" t="str">
        <f t="shared" si="34"/>
        <v>-</v>
      </c>
      <c r="Q182" s="934" t="str">
        <f t="shared" si="35"/>
        <v>19-18477</v>
      </c>
      <c r="R182" s="934" t="str">
        <f t="shared" si="36"/>
        <v>-</v>
      </c>
      <c r="S182" s="935" t="str">
        <f t="shared" si="29"/>
        <v>-</v>
      </c>
      <c r="T182" s="935" t="str">
        <f t="shared" si="30"/>
        <v>-</v>
      </c>
      <c r="U182" s="935" t="str">
        <f t="shared" si="31"/>
        <v>-</v>
      </c>
      <c r="V182" s="935" t="str">
        <f t="shared" si="37"/>
        <v>-</v>
      </c>
      <c r="W182" s="934" t="str">
        <f t="shared" si="38"/>
        <v>-</v>
      </c>
      <c r="X182" s="936" t="str">
        <f>IF(R182="-","-",VLOOKUP($S182,Forex!$B:$C,2,0))</f>
        <v>-</v>
      </c>
      <c r="Y182" s="936" t="str">
        <f>IF(R182="-","-",VLOOKUP($S182,Forex!$B:$D,3,0))</f>
        <v>-</v>
      </c>
      <c r="Z182" s="937" t="str">
        <f>IF($R182="-","-",VLOOKUP($L182,Legend!$E:$F,2,0))</f>
        <v>-</v>
      </c>
      <c r="AA182" s="937"/>
      <c r="AB182" s="1131" t="str">
        <f t="shared" si="32"/>
        <v>-</v>
      </c>
      <c r="AC182" s="1131" t="str">
        <f>_xlfn.IFNA(VLOOKUP($B182,'PO list'!$C:$E,3,0),$AB182)</f>
        <v>-</v>
      </c>
      <c r="AD182" s="1131" t="str">
        <f>IF($AC182="-","-",VLOOKUP($AC182,Forex!$B:$C,2,0))</f>
        <v>-</v>
      </c>
      <c r="AE182" s="1131" t="str">
        <f t="shared" si="39"/>
        <v>-</v>
      </c>
      <c r="AF182" s="1131" t="str">
        <f>IF($AE182="-","-",VLOOKUP($AE182,Forex!$B:$C,2,0))</f>
        <v>-</v>
      </c>
      <c r="AG182" s="1132" t="str">
        <f t="shared" si="33"/>
        <v>-</v>
      </c>
      <c r="AI182" s="1118"/>
    </row>
    <row r="183" spans="1:35" s="839" customFormat="1" ht="15" x14ac:dyDescent="0.25">
      <c r="A183" s="929">
        <v>182</v>
      </c>
      <c r="B183" s="927" t="s">
        <v>1809</v>
      </c>
      <c r="C183" s="927" t="s">
        <v>221</v>
      </c>
      <c r="D183" s="927" t="s">
        <v>201</v>
      </c>
      <c r="E183" s="927" t="s">
        <v>231</v>
      </c>
      <c r="F183" s="927">
        <v>1</v>
      </c>
      <c r="G183" s="927">
        <v>1930</v>
      </c>
      <c r="H183" s="927" t="s">
        <v>1810</v>
      </c>
      <c r="I183" s="927" t="s">
        <v>15</v>
      </c>
      <c r="J183" s="927" t="s">
        <v>1758</v>
      </c>
      <c r="K183" s="927" t="s">
        <v>287</v>
      </c>
      <c r="L183" s="927" t="s">
        <v>15</v>
      </c>
      <c r="M183" s="927" t="s">
        <v>1555</v>
      </c>
      <c r="N183" s="927" t="s">
        <v>1555</v>
      </c>
      <c r="O183" s="927" t="s">
        <v>1758</v>
      </c>
      <c r="P183" s="1129" t="str">
        <f t="shared" si="34"/>
        <v>-</v>
      </c>
      <c r="Q183" s="934" t="str">
        <f t="shared" si="35"/>
        <v>19-18478</v>
      </c>
      <c r="R183" s="934" t="str">
        <f t="shared" si="36"/>
        <v>LOCAL</v>
      </c>
      <c r="S183" s="935">
        <f t="shared" si="29"/>
        <v>43525</v>
      </c>
      <c r="T183" s="935">
        <f t="shared" si="30"/>
        <v>43525</v>
      </c>
      <c r="U183" s="935">
        <f t="shared" si="31"/>
        <v>43525</v>
      </c>
      <c r="V183" s="935">
        <f t="shared" si="37"/>
        <v>43525</v>
      </c>
      <c r="W183" s="934" t="str">
        <f t="shared" si="38"/>
        <v>Approved</v>
      </c>
      <c r="X183" s="936" t="str">
        <f>IF(R183="-","-",VLOOKUP($S183,Forex!$B:$C,2,0))</f>
        <v>FY2018</v>
      </c>
      <c r="Y183" s="936" t="str">
        <f>IF(R183="-","-",VLOOKUP($S183,Forex!$B:$D,3,0))</f>
        <v>2H</v>
      </c>
      <c r="Z183" s="937" t="str">
        <f>IF($R183="-","-",VLOOKUP($L183,Legend!$E:$F,2,0))</f>
        <v>-</v>
      </c>
      <c r="AA183" s="937"/>
      <c r="AB183" s="1131">
        <f t="shared" si="32"/>
        <v>43525</v>
      </c>
      <c r="AC183" s="1131">
        <f>_xlfn.IFNA(VLOOKUP($B183,'PO list'!$C:$E,3,0),$AB183)</f>
        <v>43525</v>
      </c>
      <c r="AD183" s="1131" t="str">
        <f>IF($AC183="-","-",VLOOKUP($AC183,Forex!$B:$C,2,0))</f>
        <v>FY2018</v>
      </c>
      <c r="AE183" s="1131">
        <f t="shared" si="39"/>
        <v>43525</v>
      </c>
      <c r="AF183" s="1131" t="str">
        <f>IF($AE183="-","-",VLOOKUP($AE183,Forex!$B:$C,2,0))</f>
        <v>FY2018</v>
      </c>
      <c r="AG183" s="1132" t="str">
        <f t="shared" si="33"/>
        <v>MY + MF</v>
      </c>
      <c r="AI183" s="1118"/>
    </row>
    <row r="184" spans="1:35" s="839" customFormat="1" ht="15" x14ac:dyDescent="0.25">
      <c r="A184" s="929">
        <v>183</v>
      </c>
      <c r="B184" s="927" t="s">
        <v>1811</v>
      </c>
      <c r="C184" s="927" t="s">
        <v>205</v>
      </c>
      <c r="D184" s="927" t="s">
        <v>201</v>
      </c>
      <c r="E184" s="927" t="s">
        <v>230</v>
      </c>
      <c r="F184" s="927">
        <v>1</v>
      </c>
      <c r="G184" s="927">
        <v>4651</v>
      </c>
      <c r="H184" s="927" t="s">
        <v>1812</v>
      </c>
      <c r="I184" s="927" t="s">
        <v>15</v>
      </c>
      <c r="J184" s="927" t="s">
        <v>1758</v>
      </c>
      <c r="K184" s="927" t="s">
        <v>1324</v>
      </c>
      <c r="L184" s="927" t="s">
        <v>1056</v>
      </c>
      <c r="M184" s="927" t="s">
        <v>1758</v>
      </c>
      <c r="N184" s="927" t="s">
        <v>1637</v>
      </c>
      <c r="O184" s="927" t="s">
        <v>1555</v>
      </c>
      <c r="P184" s="1129" t="str">
        <f t="shared" si="34"/>
        <v>-</v>
      </c>
      <c r="Q184" s="934" t="str">
        <f t="shared" si="35"/>
        <v>19-18479</v>
      </c>
      <c r="R184" s="934" t="str">
        <f t="shared" si="36"/>
        <v>LOCAL</v>
      </c>
      <c r="S184" s="935">
        <f t="shared" si="29"/>
        <v>43525</v>
      </c>
      <c r="T184" s="935">
        <f t="shared" si="30"/>
        <v>43525</v>
      </c>
      <c r="U184" s="935">
        <f t="shared" si="31"/>
        <v>43525</v>
      </c>
      <c r="V184" s="935">
        <f t="shared" si="37"/>
        <v>43556</v>
      </c>
      <c r="W184" s="934" t="str">
        <f t="shared" si="38"/>
        <v>Cancelled</v>
      </c>
      <c r="X184" s="936" t="str">
        <f>IF(R184="-","-",VLOOKUP($S184,Forex!$B:$C,2,0))</f>
        <v>FY2018</v>
      </c>
      <c r="Y184" s="936" t="str">
        <f>IF(R184="-","-",VLOOKUP($S184,Forex!$B:$D,3,0))</f>
        <v>2H</v>
      </c>
      <c r="Z184" s="937" t="str">
        <f>IF($R184="-","-",VLOOKUP($L184,Legend!$E:$F,2,0))</f>
        <v>-</v>
      </c>
      <c r="AA184" s="937"/>
      <c r="AB184" s="1131">
        <f t="shared" si="32"/>
        <v>43525</v>
      </c>
      <c r="AC184" s="1131">
        <f>_xlfn.IFNA(VLOOKUP($B184,'PO list'!$C:$E,3,0),$AB184)</f>
        <v>43525</v>
      </c>
      <c r="AD184" s="1131" t="str">
        <f>IF($AC184="-","-",VLOOKUP($AC184,Forex!$B:$C,2,0))</f>
        <v>FY2018</v>
      </c>
      <c r="AE184" s="1131">
        <f t="shared" si="39"/>
        <v>43525</v>
      </c>
      <c r="AF184" s="1131" t="str">
        <f>IF($AE184="-","-",VLOOKUP($AE184,Forex!$B:$C,2,0))</f>
        <v>FY2018</v>
      </c>
      <c r="AG184" s="1132" t="str">
        <f t="shared" si="33"/>
        <v>MY + MF</v>
      </c>
      <c r="AI184" s="1118"/>
    </row>
    <row r="185" spans="1:35" s="839" customFormat="1" ht="15" x14ac:dyDescent="0.25">
      <c r="A185" s="929">
        <v>184</v>
      </c>
      <c r="B185" s="927" t="s">
        <v>1813</v>
      </c>
      <c r="C185" s="927" t="s">
        <v>227</v>
      </c>
      <c r="D185" s="927" t="s">
        <v>201</v>
      </c>
      <c r="E185" s="927" t="s">
        <v>1546</v>
      </c>
      <c r="F185" s="927">
        <v>1</v>
      </c>
      <c r="G185" s="927">
        <v>262</v>
      </c>
      <c r="H185" s="927" t="s">
        <v>1814</v>
      </c>
      <c r="I185" s="927" t="s">
        <v>15</v>
      </c>
      <c r="J185" s="927" t="s">
        <v>1555</v>
      </c>
      <c r="K185" s="927" t="s">
        <v>287</v>
      </c>
      <c r="L185" s="927" t="s">
        <v>15</v>
      </c>
      <c r="M185" s="927" t="s">
        <v>1734</v>
      </c>
      <c r="N185" s="927" t="s">
        <v>1555</v>
      </c>
      <c r="O185" s="927" t="s">
        <v>1808</v>
      </c>
      <c r="P185" s="1129" t="str">
        <f t="shared" si="34"/>
        <v>-</v>
      </c>
      <c r="Q185" s="934" t="str">
        <f t="shared" si="35"/>
        <v>19-18480</v>
      </c>
      <c r="R185" s="934" t="str">
        <f t="shared" si="36"/>
        <v>LOCAL</v>
      </c>
      <c r="S185" s="935">
        <f t="shared" si="29"/>
        <v>43525</v>
      </c>
      <c r="T185" s="935">
        <f t="shared" si="30"/>
        <v>43525</v>
      </c>
      <c r="U185" s="935">
        <f t="shared" si="31"/>
        <v>43525</v>
      </c>
      <c r="V185" s="935">
        <f t="shared" si="37"/>
        <v>43525</v>
      </c>
      <c r="W185" s="934" t="str">
        <f t="shared" si="38"/>
        <v>Approved</v>
      </c>
      <c r="X185" s="936" t="str">
        <f>IF(R185="-","-",VLOOKUP($S185,Forex!$B:$C,2,0))</f>
        <v>FY2018</v>
      </c>
      <c r="Y185" s="936" t="str">
        <f>IF(R185="-","-",VLOOKUP($S185,Forex!$B:$D,3,0))</f>
        <v>2H</v>
      </c>
      <c r="Z185" s="937" t="str">
        <f>IF($R185="-","-",VLOOKUP($L185,Legend!$E:$F,2,0))</f>
        <v>-</v>
      </c>
      <c r="AA185" s="937"/>
      <c r="AB185" s="1131">
        <f t="shared" si="32"/>
        <v>43525</v>
      </c>
      <c r="AC185" s="1131">
        <f>_xlfn.IFNA(VLOOKUP($B185,'PO list'!$C:$E,3,0),$AB185)</f>
        <v>43525</v>
      </c>
      <c r="AD185" s="1131" t="str">
        <f>IF($AC185="-","-",VLOOKUP($AC185,Forex!$B:$C,2,0))</f>
        <v>FY2018</v>
      </c>
      <c r="AE185" s="1131">
        <f t="shared" si="39"/>
        <v>43525</v>
      </c>
      <c r="AF185" s="1131" t="str">
        <f>IF($AE185="-","-",VLOOKUP($AE185,Forex!$B:$C,2,0))</f>
        <v>FY2018</v>
      </c>
      <c r="AG185" s="1132" t="str">
        <f t="shared" si="33"/>
        <v>MY + MF</v>
      </c>
      <c r="AI185" s="1118"/>
    </row>
    <row r="186" spans="1:35" s="839" customFormat="1" ht="15" x14ac:dyDescent="0.25">
      <c r="A186" s="929">
        <v>185</v>
      </c>
      <c r="B186" s="927" t="s">
        <v>1815</v>
      </c>
      <c r="C186" s="927" t="s">
        <v>205</v>
      </c>
      <c r="D186" s="927" t="s">
        <v>201</v>
      </c>
      <c r="E186" s="927" t="s">
        <v>1333</v>
      </c>
      <c r="F186" s="927">
        <v>1</v>
      </c>
      <c r="G186" s="927">
        <v>6710</v>
      </c>
      <c r="H186" s="927" t="s">
        <v>1816</v>
      </c>
      <c r="I186" s="927" t="s">
        <v>15</v>
      </c>
      <c r="J186" s="927" t="s">
        <v>1758</v>
      </c>
      <c r="K186" s="927" t="s">
        <v>287</v>
      </c>
      <c r="L186" s="927" t="s">
        <v>15</v>
      </c>
      <c r="M186" s="927" t="s">
        <v>1758</v>
      </c>
      <c r="N186" s="927" t="s">
        <v>1817</v>
      </c>
      <c r="O186" s="927" t="s">
        <v>1555</v>
      </c>
      <c r="P186" s="1129" t="str">
        <f t="shared" si="34"/>
        <v>-</v>
      </c>
      <c r="Q186" s="934" t="str">
        <f t="shared" si="35"/>
        <v>19-18481</v>
      </c>
      <c r="R186" s="934" t="str">
        <f t="shared" si="36"/>
        <v>LOCAL</v>
      </c>
      <c r="S186" s="935">
        <f t="shared" si="29"/>
        <v>43525</v>
      </c>
      <c r="T186" s="935">
        <f t="shared" si="30"/>
        <v>43525</v>
      </c>
      <c r="U186" s="935">
        <f t="shared" si="31"/>
        <v>43525</v>
      </c>
      <c r="V186" s="935">
        <f t="shared" si="37"/>
        <v>43556</v>
      </c>
      <c r="W186" s="934" t="str">
        <f t="shared" si="38"/>
        <v>Approved</v>
      </c>
      <c r="X186" s="936" t="str">
        <f>IF(R186="-","-",VLOOKUP($S186,Forex!$B:$C,2,0))</f>
        <v>FY2018</v>
      </c>
      <c r="Y186" s="936" t="str">
        <f>IF(R186="-","-",VLOOKUP($S186,Forex!$B:$D,3,0))</f>
        <v>2H</v>
      </c>
      <c r="Z186" s="937" t="str">
        <f>IF($R186="-","-",VLOOKUP($L186,Legend!$E:$F,2,0))</f>
        <v>-</v>
      </c>
      <c r="AA186" s="937"/>
      <c r="AB186" s="1131">
        <f t="shared" si="32"/>
        <v>43525</v>
      </c>
      <c r="AC186" s="1131">
        <f>_xlfn.IFNA(VLOOKUP($B186,'PO list'!$C:$E,3,0),$AB186)</f>
        <v>43525</v>
      </c>
      <c r="AD186" s="1131" t="str">
        <f>IF($AC186="-","-",VLOOKUP($AC186,Forex!$B:$C,2,0))</f>
        <v>FY2018</v>
      </c>
      <c r="AE186" s="1131">
        <f t="shared" si="39"/>
        <v>43525</v>
      </c>
      <c r="AF186" s="1131" t="str">
        <f>IF($AE186="-","-",VLOOKUP($AE186,Forex!$B:$C,2,0))</f>
        <v>FY2018</v>
      </c>
      <c r="AG186" s="1132" t="str">
        <f t="shared" si="33"/>
        <v>MY + MF</v>
      </c>
      <c r="AI186" s="1118"/>
    </row>
    <row r="187" spans="1:35" s="839" customFormat="1" ht="15" x14ac:dyDescent="0.25">
      <c r="A187" s="929">
        <v>186</v>
      </c>
      <c r="B187" s="927" t="s">
        <v>1818</v>
      </c>
      <c r="C187" s="927" t="s">
        <v>207</v>
      </c>
      <c r="D187" s="927" t="s">
        <v>232</v>
      </c>
      <c r="E187" s="927" t="s">
        <v>1333</v>
      </c>
      <c r="F187" s="927">
        <v>2</v>
      </c>
      <c r="G187" s="927">
        <v>1178</v>
      </c>
      <c r="H187" s="927" t="s">
        <v>1819</v>
      </c>
      <c r="I187" s="927" t="s">
        <v>15</v>
      </c>
      <c r="J187" s="927" t="s">
        <v>1758</v>
      </c>
      <c r="K187" s="927" t="s">
        <v>287</v>
      </c>
      <c r="L187" s="927" t="s">
        <v>15</v>
      </c>
      <c r="M187" s="927" t="s">
        <v>1808</v>
      </c>
      <c r="N187" s="927" t="s">
        <v>1657</v>
      </c>
      <c r="O187" s="927" t="s">
        <v>1555</v>
      </c>
      <c r="P187" s="1129" t="str">
        <f t="shared" si="34"/>
        <v>-</v>
      </c>
      <c r="Q187" s="934" t="str">
        <f t="shared" si="35"/>
        <v>19-18482</v>
      </c>
      <c r="R187" s="934" t="str">
        <f t="shared" si="36"/>
        <v>FRONTECH</v>
      </c>
      <c r="S187" s="935">
        <f t="shared" si="29"/>
        <v>43525</v>
      </c>
      <c r="T187" s="935">
        <f t="shared" si="30"/>
        <v>43525</v>
      </c>
      <c r="U187" s="935">
        <f t="shared" si="31"/>
        <v>43525</v>
      </c>
      <c r="V187" s="935">
        <f t="shared" si="37"/>
        <v>43556</v>
      </c>
      <c r="W187" s="934" t="str">
        <f t="shared" si="38"/>
        <v>Approved</v>
      </c>
      <c r="X187" s="936" t="str">
        <f>IF(R187="-","-",VLOOKUP($S187,Forex!$B:$C,2,0))</f>
        <v>FY2018</v>
      </c>
      <c r="Y187" s="936" t="str">
        <f>IF(R187="-","-",VLOOKUP($S187,Forex!$B:$D,3,0))</f>
        <v>2H</v>
      </c>
      <c r="Z187" s="937" t="str">
        <f>IF($R187="-","-",VLOOKUP($L187,Legend!$E:$F,2,0))</f>
        <v>-</v>
      </c>
      <c r="AA187" s="937"/>
      <c r="AB187" s="1131">
        <f t="shared" si="32"/>
        <v>43525</v>
      </c>
      <c r="AC187" s="1131">
        <f>_xlfn.IFNA(VLOOKUP($B187,'PO list'!$C:$E,3,0),$AB187)</f>
        <v>43525</v>
      </c>
      <c r="AD187" s="1131" t="str">
        <f>IF($AC187="-","-",VLOOKUP($AC187,Forex!$B:$C,2,0))</f>
        <v>FY2018</v>
      </c>
      <c r="AE187" s="1131">
        <f t="shared" si="39"/>
        <v>43525</v>
      </c>
      <c r="AF187" s="1131" t="str">
        <f>IF($AE187="-","-",VLOOKUP($AE187,Forex!$B:$C,2,0))</f>
        <v>FY2018</v>
      </c>
      <c r="AG187" s="1132" t="str">
        <f t="shared" si="33"/>
        <v>MY + MF</v>
      </c>
      <c r="AI187" s="1118"/>
    </row>
    <row r="188" spans="1:35" s="839" customFormat="1" ht="15" x14ac:dyDescent="0.25">
      <c r="A188" s="929">
        <v>187</v>
      </c>
      <c r="B188" s="927" t="s">
        <v>1820</v>
      </c>
      <c r="C188" s="927" t="s">
        <v>209</v>
      </c>
      <c r="D188" s="927" t="s">
        <v>232</v>
      </c>
      <c r="E188" s="927" t="s">
        <v>231</v>
      </c>
      <c r="F188" s="927">
        <v>1</v>
      </c>
      <c r="G188" s="927">
        <v>36637</v>
      </c>
      <c r="H188" s="927" t="s">
        <v>1821</v>
      </c>
      <c r="I188" s="927" t="s">
        <v>1822</v>
      </c>
      <c r="J188" s="927" t="s">
        <v>1555</v>
      </c>
      <c r="K188" s="927" t="s">
        <v>287</v>
      </c>
      <c r="L188" s="927" t="s">
        <v>15</v>
      </c>
      <c r="M188" s="927" t="s">
        <v>1823</v>
      </c>
      <c r="N188" s="927" t="s">
        <v>1823</v>
      </c>
      <c r="O188" s="927" t="s">
        <v>1824</v>
      </c>
      <c r="P188" s="1129" t="str">
        <f t="shared" si="34"/>
        <v>0-1</v>
      </c>
      <c r="Q188" s="934" t="str">
        <f t="shared" si="35"/>
        <v>19-18483</v>
      </c>
      <c r="R188" s="934" t="str">
        <f t="shared" si="36"/>
        <v>FRONTECH</v>
      </c>
      <c r="S188" s="935">
        <f t="shared" si="29"/>
        <v>43525</v>
      </c>
      <c r="T188" s="935">
        <f t="shared" si="30"/>
        <v>43556</v>
      </c>
      <c r="U188" s="935">
        <f t="shared" si="31"/>
        <v>43586</v>
      </c>
      <c r="V188" s="935">
        <f t="shared" si="37"/>
        <v>43586</v>
      </c>
      <c r="W188" s="934" t="str">
        <f t="shared" si="38"/>
        <v>Approved</v>
      </c>
      <c r="X188" s="936" t="str">
        <f>IF(R188="-","-",VLOOKUP($S188,Forex!$B:$C,2,0))</f>
        <v>FY2018</v>
      </c>
      <c r="Y188" s="936" t="str">
        <f>IF(R188="-","-",VLOOKUP($S188,Forex!$B:$D,3,0))</f>
        <v>2H</v>
      </c>
      <c r="Z188" s="937" t="str">
        <f>IF($R188="-","-",VLOOKUP($L188,Legend!$E:$F,2,0))</f>
        <v>-</v>
      </c>
      <c r="AA188" s="937"/>
      <c r="AB188" s="1131">
        <f t="shared" si="32"/>
        <v>43556</v>
      </c>
      <c r="AC188" s="1131">
        <f>_xlfn.IFNA(VLOOKUP($B188,'PO list'!$C:$E,3,0),$AB188)</f>
        <v>43556</v>
      </c>
      <c r="AD188" s="1131" t="str">
        <f>IF($AC188="-","-",VLOOKUP($AC188,Forex!$B:$C,2,0))</f>
        <v>FY2019</v>
      </c>
      <c r="AE188" s="1131">
        <f t="shared" si="39"/>
        <v>43556</v>
      </c>
      <c r="AF188" s="1131" t="str">
        <f>IF($AE188="-","-",VLOOKUP($AE188,Forex!$B:$C,2,0))</f>
        <v>FY2019</v>
      </c>
      <c r="AG188" s="1132" t="str">
        <f t="shared" si="33"/>
        <v>MY + MF</v>
      </c>
      <c r="AI188" s="1118"/>
    </row>
    <row r="189" spans="1:35" s="839" customFormat="1" ht="15" x14ac:dyDescent="0.25">
      <c r="A189" s="929">
        <v>188</v>
      </c>
      <c r="B189" s="927" t="s">
        <v>1825</v>
      </c>
      <c r="C189" s="927" t="s">
        <v>215</v>
      </c>
      <c r="D189" s="927" t="s">
        <v>201</v>
      </c>
      <c r="E189" s="927" t="s">
        <v>1788</v>
      </c>
      <c r="F189" s="927">
        <v>6</v>
      </c>
      <c r="G189" s="927">
        <v>31405</v>
      </c>
      <c r="H189" s="927" t="s">
        <v>1826</v>
      </c>
      <c r="I189" s="927" t="s">
        <v>1827</v>
      </c>
      <c r="J189" s="927" t="s">
        <v>1555</v>
      </c>
      <c r="K189" s="927" t="s">
        <v>288</v>
      </c>
      <c r="L189" s="927" t="s">
        <v>1056</v>
      </c>
      <c r="M189" s="927" t="s">
        <v>1828</v>
      </c>
      <c r="N189" s="927" t="s">
        <v>1110</v>
      </c>
      <c r="O189" s="927" t="s">
        <v>1829</v>
      </c>
      <c r="P189" s="1129" t="str">
        <f t="shared" si="34"/>
        <v>G--</v>
      </c>
      <c r="Q189" s="934" t="str">
        <f t="shared" si="35"/>
        <v>19-18484</v>
      </c>
      <c r="R189" s="934" t="str">
        <f t="shared" si="36"/>
        <v>LOCAL</v>
      </c>
      <c r="S189" s="935">
        <f t="shared" si="29"/>
        <v>43525</v>
      </c>
      <c r="T189" s="935">
        <f t="shared" si="30"/>
        <v>43586</v>
      </c>
      <c r="U189" s="935">
        <f t="shared" si="31"/>
        <v>43678</v>
      </c>
      <c r="V189" s="935">
        <f t="shared" si="37"/>
        <v>44197</v>
      </c>
      <c r="W189" s="934" t="str">
        <f t="shared" si="38"/>
        <v>Disapproved</v>
      </c>
      <c r="X189" s="936" t="str">
        <f>IF(R189="-","-",VLOOKUP($S189,Forex!$B:$C,2,0))</f>
        <v>FY2018</v>
      </c>
      <c r="Y189" s="936" t="str">
        <f>IF(R189="-","-",VLOOKUP($S189,Forex!$B:$D,3,0))</f>
        <v>2H</v>
      </c>
      <c r="Z189" s="937" t="str">
        <f>IF($R189="-","-",VLOOKUP($L189,Legend!$E:$F,2,0))</f>
        <v>-</v>
      </c>
      <c r="AA189" s="937"/>
      <c r="AB189" s="1131">
        <f t="shared" si="32"/>
        <v>43586</v>
      </c>
      <c r="AC189" s="1131">
        <f>_xlfn.IFNA(VLOOKUP($B189,'PO list'!$C:$E,3,0),$AB189)</f>
        <v>43586</v>
      </c>
      <c r="AD189" s="1131" t="str">
        <f>IF($AC189="-","-",VLOOKUP($AC189,Forex!$B:$C,2,0))</f>
        <v>FY2019</v>
      </c>
      <c r="AE189" s="1131">
        <f t="shared" si="39"/>
        <v>43586</v>
      </c>
      <c r="AF189" s="1131" t="str">
        <f>IF($AE189="-","-",VLOOKUP($AE189,Forex!$B:$C,2,0))</f>
        <v>FY2019</v>
      </c>
      <c r="AG189" s="1132" t="str">
        <f t="shared" si="33"/>
        <v>MY + MF</v>
      </c>
      <c r="AI189" s="1118"/>
    </row>
    <row r="190" spans="1:35" s="839" customFormat="1" ht="15" x14ac:dyDescent="0.25">
      <c r="A190" s="929">
        <v>189</v>
      </c>
      <c r="B190" s="927" t="s">
        <v>1830</v>
      </c>
      <c r="C190" s="927" t="s">
        <v>244</v>
      </c>
      <c r="D190" s="927" t="s">
        <v>201</v>
      </c>
      <c r="E190" s="927" t="s">
        <v>231</v>
      </c>
      <c r="F190" s="927">
        <v>1</v>
      </c>
      <c r="G190" s="927">
        <v>540</v>
      </c>
      <c r="H190" s="927" t="s">
        <v>1831</v>
      </c>
      <c r="I190" s="927" t="s">
        <v>15</v>
      </c>
      <c r="J190" s="927" t="s">
        <v>1734</v>
      </c>
      <c r="K190" s="927" t="s">
        <v>288</v>
      </c>
      <c r="L190" s="927" t="s">
        <v>158</v>
      </c>
      <c r="M190" s="927" t="s">
        <v>1734</v>
      </c>
      <c r="N190" s="927" t="s">
        <v>1714</v>
      </c>
      <c r="O190" s="927" t="s">
        <v>1832</v>
      </c>
      <c r="P190" s="1129" t="str">
        <f t="shared" si="34"/>
        <v>-</v>
      </c>
      <c r="Q190" s="934" t="str">
        <f t="shared" si="35"/>
        <v>19-18485</v>
      </c>
      <c r="R190" s="934" t="str">
        <f t="shared" si="36"/>
        <v>LOCAL</v>
      </c>
      <c r="S190" s="935">
        <f t="shared" si="29"/>
        <v>43525</v>
      </c>
      <c r="T190" s="935">
        <f t="shared" si="30"/>
        <v>43525</v>
      </c>
      <c r="U190" s="935">
        <f t="shared" si="31"/>
        <v>43525</v>
      </c>
      <c r="V190" s="935">
        <f t="shared" si="37"/>
        <v>43556</v>
      </c>
      <c r="W190" s="934" t="str">
        <f t="shared" si="38"/>
        <v>Disapproved</v>
      </c>
      <c r="X190" s="936" t="str">
        <f>IF(R190="-","-",VLOOKUP($S190,Forex!$B:$C,2,0))</f>
        <v>FY2018</v>
      </c>
      <c r="Y190" s="936" t="str">
        <f>IF(R190="-","-",VLOOKUP($S190,Forex!$B:$D,3,0))</f>
        <v>2H</v>
      </c>
      <c r="Z190" s="937" t="str">
        <f>IF($R190="-","-",VLOOKUP($L190,Legend!$E:$F,2,0))</f>
        <v>ROD1</v>
      </c>
      <c r="AA190" s="937"/>
      <c r="AB190" s="1131">
        <f t="shared" si="32"/>
        <v>43525</v>
      </c>
      <c r="AC190" s="1131">
        <f>_xlfn.IFNA(VLOOKUP($B190,'PO list'!$C:$E,3,0),$AB190)</f>
        <v>43525</v>
      </c>
      <c r="AD190" s="1131" t="str">
        <f>IF($AC190="-","-",VLOOKUP($AC190,Forex!$B:$C,2,0))</f>
        <v>FY2018</v>
      </c>
      <c r="AE190" s="1131">
        <f t="shared" si="39"/>
        <v>43525</v>
      </c>
      <c r="AF190" s="1131" t="str">
        <f>IF($AE190="-","-",VLOOKUP($AE190,Forex!$B:$C,2,0))</f>
        <v>FY2018</v>
      </c>
      <c r="AG190" s="1132" t="str">
        <f t="shared" si="33"/>
        <v>MY + MF</v>
      </c>
      <c r="AI190" s="1118"/>
    </row>
    <row r="191" spans="1:35" s="839" customFormat="1" ht="15" x14ac:dyDescent="0.25">
      <c r="A191" s="929">
        <v>190</v>
      </c>
      <c r="B191" s="927" t="s">
        <v>1833</v>
      </c>
      <c r="C191" s="927" t="s">
        <v>227</v>
      </c>
      <c r="D191" s="927" t="s">
        <v>201</v>
      </c>
      <c r="E191" s="927" t="s">
        <v>1546</v>
      </c>
      <c r="F191" s="927">
        <v>1</v>
      </c>
      <c r="G191" s="927">
        <v>264</v>
      </c>
      <c r="H191" s="927" t="s">
        <v>1834</v>
      </c>
      <c r="I191" s="927" t="s">
        <v>1835</v>
      </c>
      <c r="J191" s="927" t="s">
        <v>1808</v>
      </c>
      <c r="K191" s="927" t="s">
        <v>287</v>
      </c>
      <c r="L191" s="927" t="s">
        <v>15</v>
      </c>
      <c r="M191" s="927" t="s">
        <v>1524</v>
      </c>
      <c r="N191" s="927" t="s">
        <v>1836</v>
      </c>
      <c r="O191" s="927" t="s">
        <v>1837</v>
      </c>
      <c r="P191" s="1129" t="str">
        <f t="shared" si="34"/>
        <v>-05</v>
      </c>
      <c r="Q191" s="934" t="str">
        <f t="shared" si="35"/>
        <v>19-18486</v>
      </c>
      <c r="R191" s="934" t="str">
        <f t="shared" si="36"/>
        <v>LOCAL</v>
      </c>
      <c r="S191" s="935">
        <f t="shared" si="29"/>
        <v>43525</v>
      </c>
      <c r="T191" s="935">
        <f t="shared" si="30"/>
        <v>43525</v>
      </c>
      <c r="U191" s="935">
        <f t="shared" si="31"/>
        <v>43525</v>
      </c>
      <c r="V191" s="935">
        <f t="shared" si="37"/>
        <v>43556</v>
      </c>
      <c r="W191" s="934" t="str">
        <f t="shared" si="38"/>
        <v>Approved</v>
      </c>
      <c r="X191" s="936" t="str">
        <f>IF(R191="-","-",VLOOKUP($S191,Forex!$B:$C,2,0))</f>
        <v>FY2018</v>
      </c>
      <c r="Y191" s="936" t="str">
        <f>IF(R191="-","-",VLOOKUP($S191,Forex!$B:$D,3,0))</f>
        <v>2H</v>
      </c>
      <c r="Z191" s="937" t="str">
        <f>IF($R191="-","-",VLOOKUP($L191,Legend!$E:$F,2,0))</f>
        <v>-</v>
      </c>
      <c r="AA191" s="937"/>
      <c r="AB191" s="1131">
        <f t="shared" si="32"/>
        <v>43525</v>
      </c>
      <c r="AC191" s="1131">
        <f>_xlfn.IFNA(VLOOKUP($B191,'PO list'!$C:$E,3,0),$AB191)</f>
        <v>43525</v>
      </c>
      <c r="AD191" s="1131" t="str">
        <f>IF($AC191="-","-",VLOOKUP($AC191,Forex!$B:$C,2,0))</f>
        <v>FY2018</v>
      </c>
      <c r="AE191" s="1131">
        <f t="shared" si="39"/>
        <v>43525</v>
      </c>
      <c r="AF191" s="1131" t="str">
        <f>IF($AE191="-","-",VLOOKUP($AE191,Forex!$B:$C,2,0))</f>
        <v>FY2018</v>
      </c>
      <c r="AG191" s="1132" t="str">
        <f t="shared" si="33"/>
        <v>MY + MF</v>
      </c>
      <c r="AI191" s="1118"/>
    </row>
    <row r="192" spans="1:35" s="839" customFormat="1" ht="15" x14ac:dyDescent="0.25">
      <c r="A192" s="929">
        <v>191</v>
      </c>
      <c r="B192" s="927" t="s">
        <v>1838</v>
      </c>
      <c r="C192" s="927" t="s">
        <v>205</v>
      </c>
      <c r="D192" s="927" t="s">
        <v>201</v>
      </c>
      <c r="E192" s="927" t="s">
        <v>1333</v>
      </c>
      <c r="F192" s="927">
        <v>1</v>
      </c>
      <c r="G192" s="927">
        <v>831</v>
      </c>
      <c r="H192" s="927" t="s">
        <v>1839</v>
      </c>
      <c r="I192" s="927" t="s">
        <v>15</v>
      </c>
      <c r="J192" s="927" t="s">
        <v>1494</v>
      </c>
      <c r="K192" s="927" t="s">
        <v>287</v>
      </c>
      <c r="L192" s="927" t="s">
        <v>15</v>
      </c>
      <c r="M192" s="927" t="s">
        <v>1840</v>
      </c>
      <c r="N192" s="927" t="s">
        <v>1432</v>
      </c>
      <c r="O192" s="927" t="s">
        <v>1832</v>
      </c>
      <c r="P192" s="1129" t="str">
        <f t="shared" si="34"/>
        <v>-</v>
      </c>
      <c r="Q192" s="934" t="str">
        <f t="shared" si="35"/>
        <v>19-18487</v>
      </c>
      <c r="R192" s="934" t="str">
        <f t="shared" si="36"/>
        <v>LOCAL</v>
      </c>
      <c r="S192" s="935">
        <f t="shared" si="29"/>
        <v>43525</v>
      </c>
      <c r="T192" s="935">
        <f t="shared" si="30"/>
        <v>43525</v>
      </c>
      <c r="U192" s="935">
        <f t="shared" si="31"/>
        <v>43525</v>
      </c>
      <c r="V192" s="935">
        <f t="shared" si="37"/>
        <v>43525</v>
      </c>
      <c r="W192" s="934" t="str">
        <f t="shared" si="38"/>
        <v>Approved</v>
      </c>
      <c r="X192" s="936" t="str">
        <f>IF(R192="-","-",VLOOKUP($S192,Forex!$B:$C,2,0))</f>
        <v>FY2018</v>
      </c>
      <c r="Y192" s="936" t="str">
        <f>IF(R192="-","-",VLOOKUP($S192,Forex!$B:$D,3,0))</f>
        <v>2H</v>
      </c>
      <c r="Z192" s="937" t="str">
        <f>IF($R192="-","-",VLOOKUP($L192,Legend!$E:$F,2,0))</f>
        <v>-</v>
      </c>
      <c r="AA192" s="937"/>
      <c r="AB192" s="1131">
        <f t="shared" si="32"/>
        <v>43525</v>
      </c>
      <c r="AC192" s="1131">
        <f>_xlfn.IFNA(VLOOKUP($B192,'PO list'!$C:$E,3,0),$AB192)</f>
        <v>43525</v>
      </c>
      <c r="AD192" s="1131" t="str">
        <f>IF($AC192="-","-",VLOOKUP($AC192,Forex!$B:$C,2,0))</f>
        <v>FY2018</v>
      </c>
      <c r="AE192" s="1131">
        <f t="shared" si="39"/>
        <v>43525</v>
      </c>
      <c r="AF192" s="1131" t="str">
        <f>IF($AE192="-","-",VLOOKUP($AE192,Forex!$B:$C,2,0))</f>
        <v>FY2018</v>
      </c>
      <c r="AG192" s="1132" t="str">
        <f t="shared" si="33"/>
        <v>MY + MF</v>
      </c>
      <c r="AI192" s="1118"/>
    </row>
    <row r="193" spans="1:35" s="839" customFormat="1" ht="15" x14ac:dyDescent="0.25">
      <c r="A193" s="929">
        <v>192</v>
      </c>
      <c r="B193" s="927" t="s">
        <v>1841</v>
      </c>
      <c r="C193" s="927" t="s">
        <v>209</v>
      </c>
      <c r="D193" s="927" t="s">
        <v>232</v>
      </c>
      <c r="E193" s="927" t="s">
        <v>231</v>
      </c>
      <c r="F193" s="927">
        <v>1</v>
      </c>
      <c r="G193" s="927">
        <v>46531</v>
      </c>
      <c r="H193" s="927" t="s">
        <v>1842</v>
      </c>
      <c r="I193" s="927" t="s">
        <v>1843</v>
      </c>
      <c r="J193" s="927" t="s">
        <v>1494</v>
      </c>
      <c r="K193" s="927" t="s">
        <v>287</v>
      </c>
      <c r="L193" s="927" t="s">
        <v>15</v>
      </c>
      <c r="M193" s="927" t="s">
        <v>1823</v>
      </c>
      <c r="N193" s="927" t="s">
        <v>1823</v>
      </c>
      <c r="O193" s="927" t="s">
        <v>1824</v>
      </c>
      <c r="P193" s="1129" t="str">
        <f t="shared" si="34"/>
        <v>0-2</v>
      </c>
      <c r="Q193" s="934" t="str">
        <f t="shared" si="35"/>
        <v>19-18488</v>
      </c>
      <c r="R193" s="934" t="str">
        <f t="shared" si="36"/>
        <v>FRONTECH</v>
      </c>
      <c r="S193" s="935">
        <f t="shared" si="29"/>
        <v>43525</v>
      </c>
      <c r="T193" s="935">
        <f t="shared" si="30"/>
        <v>43556</v>
      </c>
      <c r="U193" s="935">
        <f t="shared" si="31"/>
        <v>43586</v>
      </c>
      <c r="V193" s="935">
        <f t="shared" si="37"/>
        <v>43586</v>
      </c>
      <c r="W193" s="934" t="str">
        <f t="shared" si="38"/>
        <v>Approved</v>
      </c>
      <c r="X193" s="936" t="str">
        <f>IF(R193="-","-",VLOOKUP($S193,Forex!$B:$C,2,0))</f>
        <v>FY2018</v>
      </c>
      <c r="Y193" s="936" t="str">
        <f>IF(R193="-","-",VLOOKUP($S193,Forex!$B:$D,3,0))</f>
        <v>2H</v>
      </c>
      <c r="Z193" s="937" t="str">
        <f>IF($R193="-","-",VLOOKUP($L193,Legend!$E:$F,2,0))</f>
        <v>-</v>
      </c>
      <c r="AA193" s="937"/>
      <c r="AB193" s="1131">
        <f t="shared" si="32"/>
        <v>43556</v>
      </c>
      <c r="AC193" s="1131">
        <f>_xlfn.IFNA(VLOOKUP($B193,'PO list'!$C:$E,3,0),$AB193)</f>
        <v>43556</v>
      </c>
      <c r="AD193" s="1131" t="str">
        <f>IF($AC193="-","-",VLOOKUP($AC193,Forex!$B:$C,2,0))</f>
        <v>FY2019</v>
      </c>
      <c r="AE193" s="1131">
        <f t="shared" si="39"/>
        <v>43556</v>
      </c>
      <c r="AF193" s="1131" t="str">
        <f>IF($AE193="-","-",VLOOKUP($AE193,Forex!$B:$C,2,0))</f>
        <v>FY2019</v>
      </c>
      <c r="AG193" s="1132" t="str">
        <f t="shared" si="33"/>
        <v>MY + MF</v>
      </c>
      <c r="AI193" s="1118"/>
    </row>
    <row r="194" spans="1:35" s="839" customFormat="1" ht="15" x14ac:dyDescent="0.25">
      <c r="A194" s="929">
        <v>193</v>
      </c>
      <c r="B194" s="927" t="s">
        <v>1844</v>
      </c>
      <c r="C194" s="927" t="s">
        <v>1331</v>
      </c>
      <c r="D194" s="927" t="s">
        <v>1332</v>
      </c>
      <c r="E194" s="927" t="s">
        <v>1788</v>
      </c>
      <c r="F194" s="927">
        <v>1</v>
      </c>
      <c r="G194" s="927">
        <v>86</v>
      </c>
      <c r="H194" s="927" t="s">
        <v>1845</v>
      </c>
      <c r="I194" s="927" t="s">
        <v>1846</v>
      </c>
      <c r="J194" s="927" t="s">
        <v>1847</v>
      </c>
      <c r="K194" s="927" t="s">
        <v>287</v>
      </c>
      <c r="L194" s="927" t="s">
        <v>15</v>
      </c>
      <c r="M194" s="927" t="s">
        <v>1840</v>
      </c>
      <c r="N194" s="927" t="s">
        <v>1544</v>
      </c>
      <c r="O194" s="927" t="s">
        <v>1524</v>
      </c>
      <c r="P194" s="1129" t="str">
        <f t="shared" si="34"/>
        <v>66-</v>
      </c>
      <c r="Q194" s="934" t="str">
        <f t="shared" si="35"/>
        <v>19-18489</v>
      </c>
      <c r="R194" s="934" t="str">
        <f t="shared" si="36"/>
        <v>-</v>
      </c>
      <c r="S194" s="935" t="str">
        <f t="shared" si="29"/>
        <v>-</v>
      </c>
      <c r="T194" s="935" t="str">
        <f t="shared" si="30"/>
        <v>-</v>
      </c>
      <c r="U194" s="935" t="str">
        <f t="shared" si="31"/>
        <v>-</v>
      </c>
      <c r="V194" s="935" t="str">
        <f t="shared" si="37"/>
        <v>-</v>
      </c>
      <c r="W194" s="934" t="str">
        <f t="shared" si="38"/>
        <v>-</v>
      </c>
      <c r="X194" s="936" t="str">
        <f>IF(R194="-","-",VLOOKUP($S194,Forex!$B:$C,2,0))</f>
        <v>-</v>
      </c>
      <c r="Y194" s="936" t="str">
        <f>IF(R194="-","-",VLOOKUP($S194,Forex!$B:$D,3,0))</f>
        <v>-</v>
      </c>
      <c r="Z194" s="937" t="str">
        <f>IF($R194="-","-",VLOOKUP($L194,Legend!$E:$F,2,0))</f>
        <v>-</v>
      </c>
      <c r="AA194" s="937"/>
      <c r="AB194" s="1131" t="str">
        <f t="shared" si="32"/>
        <v>-</v>
      </c>
      <c r="AC194" s="1131" t="str">
        <f>_xlfn.IFNA(VLOOKUP($B194,'PO list'!$C:$E,3,0),$AB194)</f>
        <v>-</v>
      </c>
      <c r="AD194" s="1131" t="str">
        <f>IF($AC194="-","-",VLOOKUP($AC194,Forex!$B:$C,2,0))</f>
        <v>-</v>
      </c>
      <c r="AE194" s="1131" t="str">
        <f t="shared" si="39"/>
        <v>-</v>
      </c>
      <c r="AF194" s="1131" t="str">
        <f>IF($AE194="-","-",VLOOKUP($AE194,Forex!$B:$C,2,0))</f>
        <v>-</v>
      </c>
      <c r="AG194" s="1132" t="str">
        <f t="shared" si="33"/>
        <v>-</v>
      </c>
      <c r="AI194" s="1118"/>
    </row>
    <row r="195" spans="1:35" s="839" customFormat="1" ht="15" x14ac:dyDescent="0.25">
      <c r="A195" s="929">
        <v>194</v>
      </c>
      <c r="B195" s="927" t="s">
        <v>1848</v>
      </c>
      <c r="C195" s="927" t="s">
        <v>244</v>
      </c>
      <c r="D195" s="927" t="s">
        <v>201</v>
      </c>
      <c r="E195" s="927" t="s">
        <v>231</v>
      </c>
      <c r="F195" s="927">
        <v>1</v>
      </c>
      <c r="G195" s="927">
        <v>420</v>
      </c>
      <c r="H195" s="927" t="s">
        <v>1849</v>
      </c>
      <c r="I195" s="927" t="s">
        <v>15</v>
      </c>
      <c r="J195" s="927" t="s">
        <v>1752</v>
      </c>
      <c r="K195" s="927" t="s">
        <v>288</v>
      </c>
      <c r="L195" s="927" t="s">
        <v>158</v>
      </c>
      <c r="M195" s="927" t="s">
        <v>1850</v>
      </c>
      <c r="N195" s="927" t="s">
        <v>1714</v>
      </c>
      <c r="O195" s="927" t="s">
        <v>1832</v>
      </c>
      <c r="P195" s="1129" t="str">
        <f t="shared" si="34"/>
        <v>-</v>
      </c>
      <c r="Q195" s="934" t="str">
        <f t="shared" si="35"/>
        <v>19-18490</v>
      </c>
      <c r="R195" s="934" t="str">
        <f t="shared" si="36"/>
        <v>LOCAL</v>
      </c>
      <c r="S195" s="935">
        <f t="shared" ref="S195:S258" si="40">IF($R195="-","-",$J195-DAY($J195)+1)</f>
        <v>43525</v>
      </c>
      <c r="T195" s="935">
        <f t="shared" ref="T195:T258" si="41">IF($R195="-","-",$O195-DAY($O195)+1)</f>
        <v>43525</v>
      </c>
      <c r="U195" s="935">
        <f t="shared" ref="U195:U258" si="42">IF($R195="-","-",$M195-DAY($M195)+1)</f>
        <v>43525</v>
      </c>
      <c r="V195" s="935">
        <f t="shared" si="37"/>
        <v>43556</v>
      </c>
      <c r="W195" s="934" t="str">
        <f t="shared" si="38"/>
        <v>Disapproved</v>
      </c>
      <c r="X195" s="936" t="str">
        <f>IF(R195="-","-",VLOOKUP($S195,Forex!$B:$C,2,0))</f>
        <v>FY2018</v>
      </c>
      <c r="Y195" s="936" t="str">
        <f>IF(R195="-","-",VLOOKUP($S195,Forex!$B:$D,3,0))</f>
        <v>2H</v>
      </c>
      <c r="Z195" s="937" t="str">
        <f>IF($R195="-","-",VLOOKUP($L195,Legend!$E:$F,2,0))</f>
        <v>ROD1</v>
      </c>
      <c r="AA195" s="937"/>
      <c r="AB195" s="1131">
        <f t="shared" ref="AB195:AB258" si="43">IF($X195="FY2021",$V195,IF($X195="FY2022",$V195,IF($X195="FY2023",$V195,$T195)))</f>
        <v>43525</v>
      </c>
      <c r="AC195" s="1131">
        <f>_xlfn.IFNA(VLOOKUP($B195,'PO list'!$C:$E,3,0),$AB195)</f>
        <v>43525</v>
      </c>
      <c r="AD195" s="1131" t="str">
        <f>IF($AC195="-","-",VLOOKUP($AC195,Forex!$B:$C,2,0))</f>
        <v>FY2018</v>
      </c>
      <c r="AE195" s="1131">
        <f t="shared" si="39"/>
        <v>43525</v>
      </c>
      <c r="AF195" s="1131" t="str">
        <f>IF($AE195="-","-",VLOOKUP($AE195,Forex!$B:$C,2,0))</f>
        <v>FY2018</v>
      </c>
      <c r="AG195" s="1132" t="str">
        <f t="shared" ref="AG195:AG258" si="44">IF($R195="-","-","MY + MF")</f>
        <v>MY + MF</v>
      </c>
      <c r="AI195" s="1118"/>
    </row>
    <row r="196" spans="1:35" s="839" customFormat="1" ht="15" x14ac:dyDescent="0.25">
      <c r="A196" s="929">
        <v>195</v>
      </c>
      <c r="B196" s="927" t="s">
        <v>1851</v>
      </c>
      <c r="C196" s="927" t="s">
        <v>227</v>
      </c>
      <c r="D196" s="927" t="s">
        <v>201</v>
      </c>
      <c r="E196" s="927" t="s">
        <v>231</v>
      </c>
      <c r="F196" s="927">
        <v>6</v>
      </c>
      <c r="G196" s="927">
        <v>4018</v>
      </c>
      <c r="H196" s="927" t="s">
        <v>1852</v>
      </c>
      <c r="I196" s="927" t="s">
        <v>1853</v>
      </c>
      <c r="J196" s="927" t="s">
        <v>1752</v>
      </c>
      <c r="K196" s="927" t="s">
        <v>287</v>
      </c>
      <c r="L196" s="927" t="s">
        <v>15</v>
      </c>
      <c r="M196" s="927" t="s">
        <v>1771</v>
      </c>
      <c r="N196" s="927" t="s">
        <v>1714</v>
      </c>
      <c r="O196" s="927" t="s">
        <v>1837</v>
      </c>
      <c r="P196" s="1129" t="str">
        <f t="shared" si="34"/>
        <v>5--</v>
      </c>
      <c r="Q196" s="934" t="str">
        <f t="shared" si="35"/>
        <v>19-18491</v>
      </c>
      <c r="R196" s="934" t="str">
        <f t="shared" si="36"/>
        <v>LOCAL</v>
      </c>
      <c r="S196" s="935">
        <f t="shared" si="40"/>
        <v>43525</v>
      </c>
      <c r="T196" s="935">
        <f t="shared" si="41"/>
        <v>43525</v>
      </c>
      <c r="U196" s="935">
        <f t="shared" si="42"/>
        <v>43525</v>
      </c>
      <c r="V196" s="935">
        <f t="shared" si="37"/>
        <v>43556</v>
      </c>
      <c r="W196" s="934" t="str">
        <f t="shared" si="38"/>
        <v>Approved</v>
      </c>
      <c r="X196" s="936" t="str">
        <f>IF(R196="-","-",VLOOKUP($S196,Forex!$B:$C,2,0))</f>
        <v>FY2018</v>
      </c>
      <c r="Y196" s="936" t="str">
        <f>IF(R196="-","-",VLOOKUP($S196,Forex!$B:$D,3,0))</f>
        <v>2H</v>
      </c>
      <c r="Z196" s="937" t="str">
        <f>IF($R196="-","-",VLOOKUP($L196,Legend!$E:$F,2,0))</f>
        <v>-</v>
      </c>
      <c r="AA196" s="937"/>
      <c r="AB196" s="1131">
        <f t="shared" si="43"/>
        <v>43525</v>
      </c>
      <c r="AC196" s="1131">
        <f>_xlfn.IFNA(VLOOKUP($B196,'PO list'!$C:$E,3,0),$AB196)</f>
        <v>43525</v>
      </c>
      <c r="AD196" s="1131" t="str">
        <f>IF($AC196="-","-",VLOOKUP($AC196,Forex!$B:$C,2,0))</f>
        <v>FY2018</v>
      </c>
      <c r="AE196" s="1131">
        <f t="shared" si="39"/>
        <v>43525</v>
      </c>
      <c r="AF196" s="1131" t="str">
        <f>IF($AE196="-","-",VLOOKUP($AE196,Forex!$B:$C,2,0))</f>
        <v>FY2018</v>
      </c>
      <c r="AG196" s="1132" t="str">
        <f t="shared" si="44"/>
        <v>MY + MF</v>
      </c>
      <c r="AI196" s="1118"/>
    </row>
    <row r="197" spans="1:35" s="839" customFormat="1" ht="15" x14ac:dyDescent="0.25">
      <c r="A197" s="929">
        <v>196</v>
      </c>
      <c r="B197" s="927" t="s">
        <v>1854</v>
      </c>
      <c r="C197" s="927" t="s">
        <v>227</v>
      </c>
      <c r="D197" s="927" t="s">
        <v>201</v>
      </c>
      <c r="E197" s="927" t="s">
        <v>230</v>
      </c>
      <c r="F197" s="927">
        <v>4</v>
      </c>
      <c r="G197" s="927">
        <v>78256</v>
      </c>
      <c r="H197" s="927" t="s">
        <v>1855</v>
      </c>
      <c r="I197" s="927" t="s">
        <v>15</v>
      </c>
      <c r="J197" s="927" t="s">
        <v>1837</v>
      </c>
      <c r="K197" s="927" t="s">
        <v>1324</v>
      </c>
      <c r="L197" s="927" t="s">
        <v>1056</v>
      </c>
      <c r="M197" s="927" t="s">
        <v>1837</v>
      </c>
      <c r="N197" s="927" t="s">
        <v>1856</v>
      </c>
      <c r="O197" s="927" t="s">
        <v>1735</v>
      </c>
      <c r="P197" s="1129" t="str">
        <f t="shared" si="34"/>
        <v>-</v>
      </c>
      <c r="Q197" s="934" t="str">
        <f t="shared" si="35"/>
        <v>19-18493</v>
      </c>
      <c r="R197" s="934" t="str">
        <f t="shared" si="36"/>
        <v>LOCAL</v>
      </c>
      <c r="S197" s="935">
        <f t="shared" si="40"/>
        <v>43525</v>
      </c>
      <c r="T197" s="935">
        <f t="shared" si="41"/>
        <v>43556</v>
      </c>
      <c r="U197" s="935">
        <f t="shared" si="42"/>
        <v>43525</v>
      </c>
      <c r="V197" s="935">
        <f t="shared" si="37"/>
        <v>43525</v>
      </c>
      <c r="W197" s="934" t="str">
        <f t="shared" si="38"/>
        <v>Cancelled</v>
      </c>
      <c r="X197" s="936" t="str">
        <f>IF(R197="-","-",VLOOKUP($S197,Forex!$B:$C,2,0))</f>
        <v>FY2018</v>
      </c>
      <c r="Y197" s="936" t="str">
        <f>IF(R197="-","-",VLOOKUP($S197,Forex!$B:$D,3,0))</f>
        <v>2H</v>
      </c>
      <c r="Z197" s="937" t="str">
        <f>IF($R197="-","-",VLOOKUP($L197,Legend!$E:$F,2,0))</f>
        <v>-</v>
      </c>
      <c r="AA197" s="937"/>
      <c r="AB197" s="1131">
        <f t="shared" si="43"/>
        <v>43556</v>
      </c>
      <c r="AC197" s="1131">
        <f>_xlfn.IFNA(VLOOKUP($B197,'PO list'!$C:$E,3,0),$AB197)</f>
        <v>43556</v>
      </c>
      <c r="AD197" s="1131" t="str">
        <f>IF($AC197="-","-",VLOOKUP($AC197,Forex!$B:$C,2,0))</f>
        <v>FY2019</v>
      </c>
      <c r="AE197" s="1131">
        <f t="shared" si="39"/>
        <v>43556</v>
      </c>
      <c r="AF197" s="1131" t="str">
        <f>IF($AE197="-","-",VLOOKUP($AE197,Forex!$B:$C,2,0))</f>
        <v>FY2019</v>
      </c>
      <c r="AG197" s="1132" t="str">
        <f t="shared" si="44"/>
        <v>MY + MF</v>
      </c>
      <c r="AI197" s="1118"/>
    </row>
    <row r="198" spans="1:35" s="839" customFormat="1" ht="15" x14ac:dyDescent="0.25">
      <c r="A198" s="929">
        <v>197</v>
      </c>
      <c r="B198" s="927" t="s">
        <v>1857</v>
      </c>
      <c r="C198" s="927" t="s">
        <v>227</v>
      </c>
      <c r="D198" s="927" t="s">
        <v>201</v>
      </c>
      <c r="E198" s="927" t="s">
        <v>230</v>
      </c>
      <c r="F198" s="927">
        <v>6</v>
      </c>
      <c r="G198" s="927">
        <v>100452.2</v>
      </c>
      <c r="H198" s="927" t="s">
        <v>1858</v>
      </c>
      <c r="I198" s="927" t="s">
        <v>1859</v>
      </c>
      <c r="J198" s="927" t="s">
        <v>1752</v>
      </c>
      <c r="K198" s="927" t="s">
        <v>288</v>
      </c>
      <c r="L198" s="927" t="s">
        <v>158</v>
      </c>
      <c r="M198" s="927" t="s">
        <v>1575</v>
      </c>
      <c r="N198" s="927" t="s">
        <v>1575</v>
      </c>
      <c r="O198" s="927" t="s">
        <v>1860</v>
      </c>
      <c r="P198" s="1129" t="str">
        <f t="shared" si="34"/>
        <v>---</v>
      </c>
      <c r="Q198" s="934" t="str">
        <f t="shared" si="35"/>
        <v>19-18494</v>
      </c>
      <c r="R198" s="934" t="str">
        <f t="shared" si="36"/>
        <v>LOCAL</v>
      </c>
      <c r="S198" s="935">
        <f t="shared" si="40"/>
        <v>43525</v>
      </c>
      <c r="T198" s="935">
        <f t="shared" si="41"/>
        <v>43525</v>
      </c>
      <c r="U198" s="935">
        <f t="shared" si="42"/>
        <v>43586</v>
      </c>
      <c r="V198" s="935">
        <f t="shared" si="37"/>
        <v>43586</v>
      </c>
      <c r="W198" s="934" t="str">
        <f t="shared" si="38"/>
        <v>Disapproved</v>
      </c>
      <c r="X198" s="936" t="str">
        <f>IF(R198="-","-",VLOOKUP($S198,Forex!$B:$C,2,0))</f>
        <v>FY2018</v>
      </c>
      <c r="Y198" s="936" t="str">
        <f>IF(R198="-","-",VLOOKUP($S198,Forex!$B:$D,3,0))</f>
        <v>2H</v>
      </c>
      <c r="Z198" s="937" t="str">
        <f>IF($R198="-","-",VLOOKUP($L198,Legend!$E:$F,2,0))</f>
        <v>ROD1</v>
      </c>
      <c r="AA198" s="937"/>
      <c r="AB198" s="1131">
        <f t="shared" si="43"/>
        <v>43525</v>
      </c>
      <c r="AC198" s="1131">
        <f>_xlfn.IFNA(VLOOKUP($B198,'PO list'!$C:$E,3,0),$AB198)</f>
        <v>43525</v>
      </c>
      <c r="AD198" s="1131" t="str">
        <f>IF($AC198="-","-",VLOOKUP($AC198,Forex!$B:$C,2,0))</f>
        <v>FY2018</v>
      </c>
      <c r="AE198" s="1131">
        <f t="shared" si="39"/>
        <v>43525</v>
      </c>
      <c r="AF198" s="1131" t="str">
        <f>IF($AE198="-","-",VLOOKUP($AE198,Forex!$B:$C,2,0))</f>
        <v>FY2018</v>
      </c>
      <c r="AG198" s="1132" t="str">
        <f t="shared" si="44"/>
        <v>MY + MF</v>
      </c>
      <c r="AI198" s="1118"/>
    </row>
    <row r="199" spans="1:35" s="839" customFormat="1" ht="15" x14ac:dyDescent="0.25">
      <c r="A199" s="929">
        <v>198</v>
      </c>
      <c r="B199" s="927" t="s">
        <v>1861</v>
      </c>
      <c r="C199" s="927" t="s">
        <v>1350</v>
      </c>
      <c r="D199" s="927" t="s">
        <v>1332</v>
      </c>
      <c r="E199" s="927" t="s">
        <v>1361</v>
      </c>
      <c r="F199" s="927">
        <v>1</v>
      </c>
      <c r="G199" s="927">
        <v>130</v>
      </c>
      <c r="H199" s="927" t="s">
        <v>1862</v>
      </c>
      <c r="I199" s="927" t="s">
        <v>1859</v>
      </c>
      <c r="J199" s="927" t="s">
        <v>1850</v>
      </c>
      <c r="K199" s="927" t="s">
        <v>287</v>
      </c>
      <c r="L199" s="927" t="s">
        <v>15</v>
      </c>
      <c r="M199" s="927" t="s">
        <v>1837</v>
      </c>
      <c r="N199" s="927" t="s">
        <v>1863</v>
      </c>
      <c r="O199" s="927" t="s">
        <v>1837</v>
      </c>
      <c r="P199" s="1129" t="str">
        <f t="shared" si="34"/>
        <v>---</v>
      </c>
      <c r="Q199" s="934" t="str">
        <f t="shared" si="35"/>
        <v>19-18495</v>
      </c>
      <c r="R199" s="934" t="str">
        <f t="shared" si="36"/>
        <v>-</v>
      </c>
      <c r="S199" s="935" t="str">
        <f t="shared" si="40"/>
        <v>-</v>
      </c>
      <c r="T199" s="935" t="str">
        <f t="shared" si="41"/>
        <v>-</v>
      </c>
      <c r="U199" s="935" t="str">
        <f t="shared" si="42"/>
        <v>-</v>
      </c>
      <c r="V199" s="935" t="str">
        <f t="shared" si="37"/>
        <v>-</v>
      </c>
      <c r="W199" s="934" t="str">
        <f t="shared" si="38"/>
        <v>-</v>
      </c>
      <c r="X199" s="936" t="str">
        <f>IF(R199="-","-",VLOOKUP($S199,Forex!$B:$C,2,0))</f>
        <v>-</v>
      </c>
      <c r="Y199" s="936" t="str">
        <f>IF(R199="-","-",VLOOKUP($S199,Forex!$B:$D,3,0))</f>
        <v>-</v>
      </c>
      <c r="Z199" s="937" t="str">
        <f>IF($R199="-","-",VLOOKUP($L199,Legend!$E:$F,2,0))</f>
        <v>-</v>
      </c>
      <c r="AA199" s="937"/>
      <c r="AB199" s="1131" t="str">
        <f t="shared" si="43"/>
        <v>-</v>
      </c>
      <c r="AC199" s="1131" t="str">
        <f>_xlfn.IFNA(VLOOKUP($B199,'PO list'!$C:$E,3,0),$AB199)</f>
        <v>-</v>
      </c>
      <c r="AD199" s="1131" t="str">
        <f>IF($AC199="-","-",VLOOKUP($AC199,Forex!$B:$C,2,0))</f>
        <v>-</v>
      </c>
      <c r="AE199" s="1131" t="str">
        <f t="shared" si="39"/>
        <v>-</v>
      </c>
      <c r="AF199" s="1131" t="str">
        <f>IF($AE199="-","-",VLOOKUP($AE199,Forex!$B:$C,2,0))</f>
        <v>-</v>
      </c>
      <c r="AG199" s="1132" t="str">
        <f t="shared" si="44"/>
        <v>-</v>
      </c>
      <c r="AI199" s="1118"/>
    </row>
    <row r="200" spans="1:35" s="839" customFormat="1" ht="15" x14ac:dyDescent="0.25">
      <c r="A200" s="929">
        <v>199</v>
      </c>
      <c r="B200" s="927" t="s">
        <v>1864</v>
      </c>
      <c r="C200" s="927" t="s">
        <v>227</v>
      </c>
      <c r="D200" s="927" t="s">
        <v>201</v>
      </c>
      <c r="E200" s="927" t="s">
        <v>230</v>
      </c>
      <c r="F200" s="927">
        <v>1</v>
      </c>
      <c r="G200" s="927">
        <v>12022</v>
      </c>
      <c r="H200" s="927" t="s">
        <v>1865</v>
      </c>
      <c r="I200" s="927" t="s">
        <v>1859</v>
      </c>
      <c r="J200" s="927" t="s">
        <v>1544</v>
      </c>
      <c r="K200" s="927" t="s">
        <v>1324</v>
      </c>
      <c r="L200" s="927" t="s">
        <v>1056</v>
      </c>
      <c r="M200" s="927" t="s">
        <v>1685</v>
      </c>
      <c r="N200" s="927" t="s">
        <v>5585</v>
      </c>
      <c r="O200" s="927" t="s">
        <v>1866</v>
      </c>
      <c r="P200" s="1129" t="str">
        <f t="shared" si="34"/>
        <v>---</v>
      </c>
      <c r="Q200" s="934" t="str">
        <f t="shared" si="35"/>
        <v>19-18496</v>
      </c>
      <c r="R200" s="934" t="str">
        <f t="shared" si="36"/>
        <v>LOCAL</v>
      </c>
      <c r="S200" s="935">
        <f t="shared" si="40"/>
        <v>43556</v>
      </c>
      <c r="T200" s="935">
        <f t="shared" si="41"/>
        <v>43586</v>
      </c>
      <c r="U200" s="935">
        <f t="shared" si="42"/>
        <v>43586</v>
      </c>
      <c r="V200" s="935" t="e">
        <f t="shared" si="37"/>
        <v>#VALUE!</v>
      </c>
      <c r="W200" s="934" t="str">
        <f t="shared" si="38"/>
        <v>Cancelled</v>
      </c>
      <c r="X200" s="936" t="str">
        <f>IF(R200="-","-",VLOOKUP($S200,Forex!$B:$C,2,0))</f>
        <v>FY2019</v>
      </c>
      <c r="Y200" s="936" t="str">
        <f>IF(R200="-","-",VLOOKUP($S200,Forex!$B:$D,3,0))</f>
        <v>1H</v>
      </c>
      <c r="Z200" s="937" t="str">
        <f>IF($R200="-","-",VLOOKUP($L200,Legend!$E:$F,2,0))</f>
        <v>-</v>
      </c>
      <c r="AA200" s="937"/>
      <c r="AB200" s="1131">
        <f t="shared" si="43"/>
        <v>43586</v>
      </c>
      <c r="AC200" s="1131">
        <f>_xlfn.IFNA(VLOOKUP($B200,'PO list'!$C:$E,3,0),$AB200)</f>
        <v>43586</v>
      </c>
      <c r="AD200" s="1131" t="str">
        <f>IF($AC200="-","-",VLOOKUP($AC200,Forex!$B:$C,2,0))</f>
        <v>FY2019</v>
      </c>
      <c r="AE200" s="1131">
        <f t="shared" si="39"/>
        <v>43586</v>
      </c>
      <c r="AF200" s="1131" t="str">
        <f>IF($AE200="-","-",VLOOKUP($AE200,Forex!$B:$C,2,0))</f>
        <v>FY2019</v>
      </c>
      <c r="AG200" s="1132" t="str">
        <f t="shared" si="44"/>
        <v>MY + MF</v>
      </c>
      <c r="AI200" s="1118"/>
    </row>
    <row r="201" spans="1:35" s="839" customFormat="1" ht="15" x14ac:dyDescent="0.25">
      <c r="A201" s="929">
        <v>200</v>
      </c>
      <c r="B201" s="927" t="s">
        <v>1867</v>
      </c>
      <c r="C201" s="927" t="s">
        <v>1350</v>
      </c>
      <c r="D201" s="927" t="s">
        <v>1332</v>
      </c>
      <c r="E201" s="927" t="s">
        <v>231</v>
      </c>
      <c r="F201" s="927">
        <v>2</v>
      </c>
      <c r="G201" s="927">
        <v>330</v>
      </c>
      <c r="H201" s="927" t="s">
        <v>1868</v>
      </c>
      <c r="I201" s="927" t="s">
        <v>1869</v>
      </c>
      <c r="J201" s="927" t="s">
        <v>1837</v>
      </c>
      <c r="K201" s="927" t="s">
        <v>287</v>
      </c>
      <c r="L201" s="927" t="s">
        <v>15</v>
      </c>
      <c r="M201" s="927" t="s">
        <v>1870</v>
      </c>
      <c r="N201" s="927" t="s">
        <v>1863</v>
      </c>
      <c r="O201" s="927" t="s">
        <v>1837</v>
      </c>
      <c r="P201" s="1129" t="str">
        <f t="shared" si="34"/>
        <v>)--</v>
      </c>
      <c r="Q201" s="934" t="str">
        <f t="shared" si="35"/>
        <v>19-18497</v>
      </c>
      <c r="R201" s="934" t="str">
        <f t="shared" si="36"/>
        <v>-</v>
      </c>
      <c r="S201" s="935" t="str">
        <f t="shared" si="40"/>
        <v>-</v>
      </c>
      <c r="T201" s="935" t="str">
        <f t="shared" si="41"/>
        <v>-</v>
      </c>
      <c r="U201" s="935" t="str">
        <f t="shared" si="42"/>
        <v>-</v>
      </c>
      <c r="V201" s="935" t="str">
        <f t="shared" si="37"/>
        <v>-</v>
      </c>
      <c r="W201" s="934" t="str">
        <f t="shared" si="38"/>
        <v>-</v>
      </c>
      <c r="X201" s="936" t="str">
        <f>IF(R201="-","-",VLOOKUP($S201,Forex!$B:$C,2,0))</f>
        <v>-</v>
      </c>
      <c r="Y201" s="936" t="str">
        <f>IF(R201="-","-",VLOOKUP($S201,Forex!$B:$D,3,0))</f>
        <v>-</v>
      </c>
      <c r="Z201" s="937" t="str">
        <f>IF($R201="-","-",VLOOKUP($L201,Legend!$E:$F,2,0))</f>
        <v>-</v>
      </c>
      <c r="AA201" s="937"/>
      <c r="AB201" s="1131" t="str">
        <f t="shared" si="43"/>
        <v>-</v>
      </c>
      <c r="AC201" s="1131" t="str">
        <f>_xlfn.IFNA(VLOOKUP($B201,'PO list'!$C:$E,3,0),$AB201)</f>
        <v>-</v>
      </c>
      <c r="AD201" s="1131" t="str">
        <f>IF($AC201="-","-",VLOOKUP($AC201,Forex!$B:$C,2,0))</f>
        <v>-</v>
      </c>
      <c r="AE201" s="1131" t="str">
        <f t="shared" si="39"/>
        <v>-</v>
      </c>
      <c r="AF201" s="1131" t="str">
        <f>IF($AE201="-","-",VLOOKUP($AE201,Forex!$B:$C,2,0))</f>
        <v>-</v>
      </c>
      <c r="AG201" s="1132" t="str">
        <f t="shared" si="44"/>
        <v>-</v>
      </c>
      <c r="AI201" s="1118"/>
    </row>
    <row r="202" spans="1:35" s="839" customFormat="1" ht="15" x14ac:dyDescent="0.25">
      <c r="A202" s="929">
        <v>201</v>
      </c>
      <c r="B202" s="927" t="s">
        <v>1871</v>
      </c>
      <c r="C202" s="927" t="s">
        <v>1350</v>
      </c>
      <c r="D202" s="927" t="s">
        <v>1332</v>
      </c>
      <c r="E202" s="927" t="s">
        <v>1546</v>
      </c>
      <c r="F202" s="927">
        <v>1</v>
      </c>
      <c r="G202" s="927">
        <v>64</v>
      </c>
      <c r="H202" s="927" t="s">
        <v>1872</v>
      </c>
      <c r="I202" s="927" t="s">
        <v>1873</v>
      </c>
      <c r="J202" s="927" t="s">
        <v>1837</v>
      </c>
      <c r="K202" s="927" t="s">
        <v>287</v>
      </c>
      <c r="L202" s="927" t="s">
        <v>15</v>
      </c>
      <c r="M202" s="927" t="s">
        <v>1544</v>
      </c>
      <c r="N202" s="927" t="s">
        <v>1637</v>
      </c>
      <c r="O202" s="927" t="s">
        <v>1771</v>
      </c>
      <c r="P202" s="1129" t="str">
        <f t="shared" si="34"/>
        <v>742</v>
      </c>
      <c r="Q202" s="934" t="str">
        <f t="shared" si="35"/>
        <v>19-18498</v>
      </c>
      <c r="R202" s="934" t="str">
        <f t="shared" si="36"/>
        <v>-</v>
      </c>
      <c r="S202" s="935" t="str">
        <f t="shared" si="40"/>
        <v>-</v>
      </c>
      <c r="T202" s="935" t="str">
        <f t="shared" si="41"/>
        <v>-</v>
      </c>
      <c r="U202" s="935" t="str">
        <f t="shared" si="42"/>
        <v>-</v>
      </c>
      <c r="V202" s="935" t="str">
        <f t="shared" si="37"/>
        <v>-</v>
      </c>
      <c r="W202" s="934" t="str">
        <f t="shared" si="38"/>
        <v>-</v>
      </c>
      <c r="X202" s="936" t="str">
        <f>IF(R202="-","-",VLOOKUP($S202,Forex!$B:$C,2,0))</f>
        <v>-</v>
      </c>
      <c r="Y202" s="936" t="str">
        <f>IF(R202="-","-",VLOOKUP($S202,Forex!$B:$D,3,0))</f>
        <v>-</v>
      </c>
      <c r="Z202" s="937" t="str">
        <f>IF($R202="-","-",VLOOKUP($L202,Legend!$E:$F,2,0))</f>
        <v>-</v>
      </c>
      <c r="AA202" s="937"/>
      <c r="AB202" s="1131" t="str">
        <f t="shared" si="43"/>
        <v>-</v>
      </c>
      <c r="AC202" s="1131" t="str">
        <f>_xlfn.IFNA(VLOOKUP($B202,'PO list'!$C:$E,3,0),$AB202)</f>
        <v>-</v>
      </c>
      <c r="AD202" s="1131" t="str">
        <f>IF($AC202="-","-",VLOOKUP($AC202,Forex!$B:$C,2,0))</f>
        <v>-</v>
      </c>
      <c r="AE202" s="1131" t="str">
        <f t="shared" si="39"/>
        <v>-</v>
      </c>
      <c r="AF202" s="1131" t="str">
        <f>IF($AE202="-","-",VLOOKUP($AE202,Forex!$B:$C,2,0))</f>
        <v>-</v>
      </c>
      <c r="AG202" s="1132" t="str">
        <f t="shared" si="44"/>
        <v>-</v>
      </c>
      <c r="AI202" s="1118"/>
    </row>
    <row r="203" spans="1:35" s="839" customFormat="1" ht="15" x14ac:dyDescent="0.25">
      <c r="A203" s="929">
        <v>202</v>
      </c>
      <c r="B203" s="927" t="s">
        <v>1874</v>
      </c>
      <c r="C203" s="927" t="s">
        <v>227</v>
      </c>
      <c r="D203" s="927" t="s">
        <v>201</v>
      </c>
      <c r="E203" s="927" t="s">
        <v>230</v>
      </c>
      <c r="F203" s="927">
        <v>3</v>
      </c>
      <c r="G203" s="927">
        <v>12064.13</v>
      </c>
      <c r="H203" s="927" t="s">
        <v>1875</v>
      </c>
      <c r="I203" s="927" t="s">
        <v>1859</v>
      </c>
      <c r="J203" s="927" t="s">
        <v>1870</v>
      </c>
      <c r="K203" s="927" t="s">
        <v>1324</v>
      </c>
      <c r="L203" s="927" t="s">
        <v>1056</v>
      </c>
      <c r="M203" s="927" t="s">
        <v>1647</v>
      </c>
      <c r="N203" s="927" t="s">
        <v>1647</v>
      </c>
      <c r="O203" s="927" t="s">
        <v>1735</v>
      </c>
      <c r="P203" s="1129" t="str">
        <f t="shared" si="34"/>
        <v>---</v>
      </c>
      <c r="Q203" s="934" t="str">
        <f t="shared" si="35"/>
        <v>19-18499</v>
      </c>
      <c r="R203" s="934" t="str">
        <f t="shared" si="36"/>
        <v>LOCAL</v>
      </c>
      <c r="S203" s="935">
        <f t="shared" si="40"/>
        <v>43525</v>
      </c>
      <c r="T203" s="935">
        <f t="shared" si="41"/>
        <v>43556</v>
      </c>
      <c r="U203" s="935">
        <f t="shared" si="42"/>
        <v>43556</v>
      </c>
      <c r="V203" s="935">
        <f t="shared" si="37"/>
        <v>43556</v>
      </c>
      <c r="W203" s="934" t="str">
        <f t="shared" si="38"/>
        <v>Cancelled</v>
      </c>
      <c r="X203" s="936" t="str">
        <f>IF(R203="-","-",VLOOKUP($S203,Forex!$B:$C,2,0))</f>
        <v>FY2018</v>
      </c>
      <c r="Y203" s="936" t="str">
        <f>IF(R203="-","-",VLOOKUP($S203,Forex!$B:$D,3,0))</f>
        <v>2H</v>
      </c>
      <c r="Z203" s="937" t="str">
        <f>IF($R203="-","-",VLOOKUP($L203,Legend!$E:$F,2,0))</f>
        <v>-</v>
      </c>
      <c r="AA203" s="937"/>
      <c r="AB203" s="1131">
        <f t="shared" si="43"/>
        <v>43556</v>
      </c>
      <c r="AC203" s="1131">
        <f>_xlfn.IFNA(VLOOKUP($B203,'PO list'!$C:$E,3,0),$AB203)</f>
        <v>43556</v>
      </c>
      <c r="AD203" s="1131" t="str">
        <f>IF($AC203="-","-",VLOOKUP($AC203,Forex!$B:$C,2,0))</f>
        <v>FY2019</v>
      </c>
      <c r="AE203" s="1131">
        <f t="shared" si="39"/>
        <v>43556</v>
      </c>
      <c r="AF203" s="1131" t="str">
        <f>IF($AE203="-","-",VLOOKUP($AE203,Forex!$B:$C,2,0))</f>
        <v>FY2019</v>
      </c>
      <c r="AG203" s="1132" t="str">
        <f t="shared" si="44"/>
        <v>MY + MF</v>
      </c>
      <c r="AI203" s="1118"/>
    </row>
    <row r="204" spans="1:35" s="839" customFormat="1" ht="15" x14ac:dyDescent="0.25">
      <c r="A204" s="929">
        <v>203</v>
      </c>
      <c r="B204" s="927" t="s">
        <v>1876</v>
      </c>
      <c r="C204" s="927" t="s">
        <v>782</v>
      </c>
      <c r="D204" s="927" t="s">
        <v>201</v>
      </c>
      <c r="E204" s="927" t="s">
        <v>1546</v>
      </c>
      <c r="F204" s="927">
        <v>3</v>
      </c>
      <c r="G204" s="927">
        <v>473</v>
      </c>
      <c r="H204" s="927" t="s">
        <v>1877</v>
      </c>
      <c r="I204" s="927" t="s">
        <v>1878</v>
      </c>
      <c r="J204" s="927" t="s">
        <v>1870</v>
      </c>
      <c r="K204" s="927" t="s">
        <v>287</v>
      </c>
      <c r="L204" s="927" t="s">
        <v>15</v>
      </c>
      <c r="M204" s="927" t="s">
        <v>1771</v>
      </c>
      <c r="N204" s="927" t="s">
        <v>1714</v>
      </c>
      <c r="O204" s="927" t="s">
        <v>1432</v>
      </c>
      <c r="P204" s="1129" t="str">
        <f t="shared" si="34"/>
        <v>R--</v>
      </c>
      <c r="Q204" s="934" t="str">
        <f t="shared" si="35"/>
        <v>19-18500</v>
      </c>
      <c r="R204" s="934" t="str">
        <f t="shared" si="36"/>
        <v>LOCAL</v>
      </c>
      <c r="S204" s="935">
        <f t="shared" si="40"/>
        <v>43525</v>
      </c>
      <c r="T204" s="935">
        <f t="shared" si="41"/>
        <v>43525</v>
      </c>
      <c r="U204" s="935">
        <f t="shared" si="42"/>
        <v>43525</v>
      </c>
      <c r="V204" s="935">
        <f t="shared" si="37"/>
        <v>43556</v>
      </c>
      <c r="W204" s="934" t="str">
        <f t="shared" si="38"/>
        <v>Approved</v>
      </c>
      <c r="X204" s="936" t="str">
        <f>IF(R204="-","-",VLOOKUP($S204,Forex!$B:$C,2,0))</f>
        <v>FY2018</v>
      </c>
      <c r="Y204" s="936" t="str">
        <f>IF(R204="-","-",VLOOKUP($S204,Forex!$B:$D,3,0))</f>
        <v>2H</v>
      </c>
      <c r="Z204" s="937" t="str">
        <f>IF($R204="-","-",VLOOKUP($L204,Legend!$E:$F,2,0))</f>
        <v>-</v>
      </c>
      <c r="AA204" s="937"/>
      <c r="AB204" s="1131">
        <f t="shared" si="43"/>
        <v>43525</v>
      </c>
      <c r="AC204" s="1131">
        <f>_xlfn.IFNA(VLOOKUP($B204,'PO list'!$C:$E,3,0),$AB204)</f>
        <v>43525</v>
      </c>
      <c r="AD204" s="1131" t="str">
        <f>IF($AC204="-","-",VLOOKUP($AC204,Forex!$B:$C,2,0))</f>
        <v>FY2018</v>
      </c>
      <c r="AE204" s="1131">
        <f t="shared" si="39"/>
        <v>43525</v>
      </c>
      <c r="AF204" s="1131" t="str">
        <f>IF($AE204="-","-",VLOOKUP($AE204,Forex!$B:$C,2,0))</f>
        <v>FY2018</v>
      </c>
      <c r="AG204" s="1132" t="str">
        <f t="shared" si="44"/>
        <v>MY + MF</v>
      </c>
      <c r="AI204" s="1118"/>
    </row>
    <row r="205" spans="1:35" s="839" customFormat="1" ht="15" x14ac:dyDescent="0.25">
      <c r="A205" s="929">
        <v>204</v>
      </c>
      <c r="B205" s="927" t="s">
        <v>1879</v>
      </c>
      <c r="C205" s="927" t="s">
        <v>227</v>
      </c>
      <c r="D205" s="927" t="s">
        <v>201</v>
      </c>
      <c r="E205" s="927" t="s">
        <v>1788</v>
      </c>
      <c r="F205" s="927">
        <v>4</v>
      </c>
      <c r="G205" s="927">
        <v>8963</v>
      </c>
      <c r="H205" s="927" t="s">
        <v>1880</v>
      </c>
      <c r="I205" s="927" t="s">
        <v>1859</v>
      </c>
      <c r="J205" s="927" t="s">
        <v>1863</v>
      </c>
      <c r="K205" s="927" t="s">
        <v>1324</v>
      </c>
      <c r="L205" s="927" t="s">
        <v>1056</v>
      </c>
      <c r="M205" s="927" t="s">
        <v>1860</v>
      </c>
      <c r="N205" s="927" t="s">
        <v>1692</v>
      </c>
      <c r="O205" s="927" t="s">
        <v>1881</v>
      </c>
      <c r="P205" s="1129" t="str">
        <f t="shared" si="34"/>
        <v>---</v>
      </c>
      <c r="Q205" s="934" t="str">
        <f t="shared" si="35"/>
        <v>19-18501</v>
      </c>
      <c r="R205" s="934" t="str">
        <f t="shared" si="36"/>
        <v>LOCAL</v>
      </c>
      <c r="S205" s="935">
        <f t="shared" si="40"/>
        <v>43525</v>
      </c>
      <c r="T205" s="935">
        <f t="shared" si="41"/>
        <v>43556</v>
      </c>
      <c r="U205" s="935">
        <f t="shared" si="42"/>
        <v>43525</v>
      </c>
      <c r="V205" s="935">
        <f t="shared" si="37"/>
        <v>43556</v>
      </c>
      <c r="W205" s="934" t="str">
        <f t="shared" si="38"/>
        <v>Cancelled</v>
      </c>
      <c r="X205" s="936" t="str">
        <f>IF(R205="-","-",VLOOKUP($S205,Forex!$B:$C,2,0))</f>
        <v>FY2018</v>
      </c>
      <c r="Y205" s="936" t="str">
        <f>IF(R205="-","-",VLOOKUP($S205,Forex!$B:$D,3,0))</f>
        <v>2H</v>
      </c>
      <c r="Z205" s="937" t="str">
        <f>IF($R205="-","-",VLOOKUP($L205,Legend!$E:$F,2,0))</f>
        <v>-</v>
      </c>
      <c r="AA205" s="937"/>
      <c r="AB205" s="1131">
        <f t="shared" si="43"/>
        <v>43556</v>
      </c>
      <c r="AC205" s="1131">
        <f>_xlfn.IFNA(VLOOKUP($B205,'PO list'!$C:$E,3,0),$AB205)</f>
        <v>43556</v>
      </c>
      <c r="AD205" s="1131" t="str">
        <f>IF($AC205="-","-",VLOOKUP($AC205,Forex!$B:$C,2,0))</f>
        <v>FY2019</v>
      </c>
      <c r="AE205" s="1131">
        <f t="shared" si="39"/>
        <v>43556</v>
      </c>
      <c r="AF205" s="1131" t="str">
        <f>IF($AE205="-","-",VLOOKUP($AE205,Forex!$B:$C,2,0))</f>
        <v>FY2019</v>
      </c>
      <c r="AG205" s="1132" t="str">
        <f t="shared" si="44"/>
        <v>MY + MF</v>
      </c>
      <c r="AI205" s="1118"/>
    </row>
    <row r="206" spans="1:35" s="839" customFormat="1" ht="15" x14ac:dyDescent="0.25">
      <c r="A206" s="929">
        <v>205</v>
      </c>
      <c r="B206" s="927" t="s">
        <v>1882</v>
      </c>
      <c r="C206" s="927" t="s">
        <v>1806</v>
      </c>
      <c r="D206" s="927" t="s">
        <v>1332</v>
      </c>
      <c r="E206" s="927" t="s">
        <v>1333</v>
      </c>
      <c r="F206" s="927">
        <v>1</v>
      </c>
      <c r="G206" s="927">
        <v>404</v>
      </c>
      <c r="H206" s="927" t="s">
        <v>1883</v>
      </c>
      <c r="I206" s="927" t="s">
        <v>1884</v>
      </c>
      <c r="J206" s="927" t="s">
        <v>1432</v>
      </c>
      <c r="K206" s="927" t="s">
        <v>287</v>
      </c>
      <c r="L206" s="927" t="s">
        <v>15</v>
      </c>
      <c r="M206" s="927" t="s">
        <v>1432</v>
      </c>
      <c r="N206" s="927" t="s">
        <v>1881</v>
      </c>
      <c r="O206" s="927" t="s">
        <v>1524</v>
      </c>
      <c r="P206" s="1129" t="str">
        <f t="shared" si="34"/>
        <v>3--</v>
      </c>
      <c r="Q206" s="934" t="str">
        <f t="shared" si="35"/>
        <v>19-18502</v>
      </c>
      <c r="R206" s="934" t="str">
        <f t="shared" si="36"/>
        <v>-</v>
      </c>
      <c r="S206" s="935" t="str">
        <f t="shared" si="40"/>
        <v>-</v>
      </c>
      <c r="T206" s="935" t="str">
        <f t="shared" si="41"/>
        <v>-</v>
      </c>
      <c r="U206" s="935" t="str">
        <f t="shared" si="42"/>
        <v>-</v>
      </c>
      <c r="V206" s="935" t="str">
        <f t="shared" si="37"/>
        <v>-</v>
      </c>
      <c r="W206" s="934" t="str">
        <f t="shared" si="38"/>
        <v>-</v>
      </c>
      <c r="X206" s="936" t="str">
        <f>IF(R206="-","-",VLOOKUP($S206,Forex!$B:$C,2,0))</f>
        <v>-</v>
      </c>
      <c r="Y206" s="936" t="str">
        <f>IF(R206="-","-",VLOOKUP($S206,Forex!$B:$D,3,0))</f>
        <v>-</v>
      </c>
      <c r="Z206" s="937" t="str">
        <f>IF($R206="-","-",VLOOKUP($L206,Legend!$E:$F,2,0))</f>
        <v>-</v>
      </c>
      <c r="AA206" s="937"/>
      <c r="AB206" s="1131" t="str">
        <f t="shared" si="43"/>
        <v>-</v>
      </c>
      <c r="AC206" s="1131" t="str">
        <f>_xlfn.IFNA(VLOOKUP($B206,'PO list'!$C:$E,3,0),$AB206)</f>
        <v>-</v>
      </c>
      <c r="AD206" s="1131" t="str">
        <f>IF($AC206="-","-",VLOOKUP($AC206,Forex!$B:$C,2,0))</f>
        <v>-</v>
      </c>
      <c r="AE206" s="1131" t="str">
        <f t="shared" si="39"/>
        <v>-</v>
      </c>
      <c r="AF206" s="1131" t="str">
        <f>IF($AE206="-","-",VLOOKUP($AE206,Forex!$B:$C,2,0))</f>
        <v>-</v>
      </c>
      <c r="AG206" s="1132" t="str">
        <f t="shared" si="44"/>
        <v>-</v>
      </c>
      <c r="AI206" s="1118"/>
    </row>
    <row r="207" spans="1:35" s="839" customFormat="1" ht="15" x14ac:dyDescent="0.25">
      <c r="A207" s="929">
        <v>206</v>
      </c>
      <c r="B207" s="927" t="s">
        <v>1885</v>
      </c>
      <c r="C207" s="927" t="s">
        <v>244</v>
      </c>
      <c r="D207" s="927" t="s">
        <v>201</v>
      </c>
      <c r="E207" s="927" t="s">
        <v>231</v>
      </c>
      <c r="F207" s="927">
        <v>9</v>
      </c>
      <c r="G207" s="927">
        <v>4341</v>
      </c>
      <c r="H207" s="927" t="s">
        <v>1886</v>
      </c>
      <c r="I207" s="927" t="s">
        <v>1887</v>
      </c>
      <c r="J207" s="927" t="s">
        <v>1432</v>
      </c>
      <c r="K207" s="927" t="s">
        <v>288</v>
      </c>
      <c r="L207" s="927" t="s">
        <v>158</v>
      </c>
      <c r="M207" s="927" t="s">
        <v>1432</v>
      </c>
      <c r="N207" s="927" t="s">
        <v>1888</v>
      </c>
      <c r="O207" s="927" t="s">
        <v>1524</v>
      </c>
      <c r="P207" s="1129" t="str">
        <f t="shared" si="34"/>
        <v>E--</v>
      </c>
      <c r="Q207" s="934" t="str">
        <f t="shared" si="35"/>
        <v>19-18503</v>
      </c>
      <c r="R207" s="934" t="str">
        <f t="shared" si="36"/>
        <v>LOCAL</v>
      </c>
      <c r="S207" s="935">
        <f t="shared" si="40"/>
        <v>43525</v>
      </c>
      <c r="T207" s="935">
        <f t="shared" si="41"/>
        <v>43525</v>
      </c>
      <c r="U207" s="935">
        <f t="shared" si="42"/>
        <v>43525</v>
      </c>
      <c r="V207" s="935">
        <f t="shared" si="37"/>
        <v>43556</v>
      </c>
      <c r="W207" s="934" t="str">
        <f t="shared" si="38"/>
        <v>Disapproved</v>
      </c>
      <c r="X207" s="936" t="str">
        <f>IF(R207="-","-",VLOOKUP($S207,Forex!$B:$C,2,0))</f>
        <v>FY2018</v>
      </c>
      <c r="Y207" s="936" t="str">
        <f>IF(R207="-","-",VLOOKUP($S207,Forex!$B:$D,3,0))</f>
        <v>2H</v>
      </c>
      <c r="Z207" s="937" t="str">
        <f>IF($R207="-","-",VLOOKUP($L207,Legend!$E:$F,2,0))</f>
        <v>ROD1</v>
      </c>
      <c r="AA207" s="937"/>
      <c r="AB207" s="1131">
        <f t="shared" si="43"/>
        <v>43525</v>
      </c>
      <c r="AC207" s="1131">
        <f>_xlfn.IFNA(VLOOKUP($B207,'PO list'!$C:$E,3,0),$AB207)</f>
        <v>43525</v>
      </c>
      <c r="AD207" s="1131" t="str">
        <f>IF($AC207="-","-",VLOOKUP($AC207,Forex!$B:$C,2,0))</f>
        <v>FY2018</v>
      </c>
      <c r="AE207" s="1131">
        <f t="shared" si="39"/>
        <v>43525</v>
      </c>
      <c r="AF207" s="1131" t="str">
        <f>IF($AE207="-","-",VLOOKUP($AE207,Forex!$B:$C,2,0))</f>
        <v>FY2018</v>
      </c>
      <c r="AG207" s="1132" t="str">
        <f t="shared" si="44"/>
        <v>MY + MF</v>
      </c>
      <c r="AI207" s="1118"/>
    </row>
    <row r="208" spans="1:35" s="839" customFormat="1" ht="15" x14ac:dyDescent="0.25">
      <c r="A208" s="929">
        <v>207</v>
      </c>
      <c r="B208" s="927" t="s">
        <v>1889</v>
      </c>
      <c r="C208" s="927" t="s">
        <v>207</v>
      </c>
      <c r="D208" s="927" t="s">
        <v>232</v>
      </c>
      <c r="E208" s="927" t="s">
        <v>1333</v>
      </c>
      <c r="F208" s="927">
        <v>4</v>
      </c>
      <c r="G208" s="927">
        <v>5623</v>
      </c>
      <c r="H208" s="927" t="s">
        <v>1890</v>
      </c>
      <c r="I208" s="927" t="s">
        <v>1891</v>
      </c>
      <c r="J208" s="927" t="s">
        <v>1524</v>
      </c>
      <c r="K208" s="927" t="s">
        <v>287</v>
      </c>
      <c r="L208" s="927" t="s">
        <v>15</v>
      </c>
      <c r="M208" s="927" t="s">
        <v>1860</v>
      </c>
      <c r="N208" s="927" t="s">
        <v>1888</v>
      </c>
      <c r="O208" s="927" t="s">
        <v>1881</v>
      </c>
      <c r="P208" s="1129" t="str">
        <f t="shared" si="34"/>
        <v>E L</v>
      </c>
      <c r="Q208" s="934" t="str">
        <f t="shared" si="35"/>
        <v>19-18504</v>
      </c>
      <c r="R208" s="934" t="str">
        <f t="shared" si="36"/>
        <v>FRONTECH</v>
      </c>
      <c r="S208" s="935">
        <f t="shared" si="40"/>
        <v>43525</v>
      </c>
      <c r="T208" s="935">
        <f t="shared" si="41"/>
        <v>43556</v>
      </c>
      <c r="U208" s="935">
        <f t="shared" si="42"/>
        <v>43525</v>
      </c>
      <c r="V208" s="935">
        <f t="shared" si="37"/>
        <v>43556</v>
      </c>
      <c r="W208" s="934" t="str">
        <f t="shared" si="38"/>
        <v>Approved</v>
      </c>
      <c r="X208" s="936" t="str">
        <f>IF(R208="-","-",VLOOKUP($S208,Forex!$B:$C,2,0))</f>
        <v>FY2018</v>
      </c>
      <c r="Y208" s="936" t="str">
        <f>IF(R208="-","-",VLOOKUP($S208,Forex!$B:$D,3,0))</f>
        <v>2H</v>
      </c>
      <c r="Z208" s="937" t="str">
        <f>IF($R208="-","-",VLOOKUP($L208,Legend!$E:$F,2,0))</f>
        <v>-</v>
      </c>
      <c r="AA208" s="937"/>
      <c r="AB208" s="1131">
        <f t="shared" si="43"/>
        <v>43556</v>
      </c>
      <c r="AC208" s="1131">
        <f>_xlfn.IFNA(VLOOKUP($B208,'PO list'!$C:$E,3,0),$AB208)</f>
        <v>43556</v>
      </c>
      <c r="AD208" s="1131" t="str">
        <f>IF($AC208="-","-",VLOOKUP($AC208,Forex!$B:$C,2,0))</f>
        <v>FY2019</v>
      </c>
      <c r="AE208" s="1131">
        <f t="shared" si="39"/>
        <v>43556</v>
      </c>
      <c r="AF208" s="1131" t="str">
        <f>IF($AE208="-","-",VLOOKUP($AE208,Forex!$B:$C,2,0))</f>
        <v>FY2019</v>
      </c>
      <c r="AG208" s="1132" t="str">
        <f t="shared" si="44"/>
        <v>MY + MF</v>
      </c>
      <c r="AI208" s="1118"/>
    </row>
    <row r="209" spans="1:35" s="839" customFormat="1" ht="15" x14ac:dyDescent="0.25">
      <c r="A209" s="929">
        <v>208</v>
      </c>
      <c r="B209" s="927" t="s">
        <v>1892</v>
      </c>
      <c r="C209" s="927" t="s">
        <v>1331</v>
      </c>
      <c r="D209" s="927" t="s">
        <v>1332</v>
      </c>
      <c r="E209" s="927" t="s">
        <v>1788</v>
      </c>
      <c r="F209" s="927">
        <v>1</v>
      </c>
      <c r="G209" s="927">
        <v>128</v>
      </c>
      <c r="H209" s="927" t="s">
        <v>1893</v>
      </c>
      <c r="I209" s="927" t="s">
        <v>1894</v>
      </c>
      <c r="J209" s="927" t="s">
        <v>1863</v>
      </c>
      <c r="K209" s="927" t="s">
        <v>288</v>
      </c>
      <c r="L209" s="927" t="s">
        <v>158</v>
      </c>
      <c r="M209" s="927" t="s">
        <v>1771</v>
      </c>
      <c r="N209" s="927" t="s">
        <v>1544</v>
      </c>
      <c r="O209" s="927" t="s">
        <v>1860</v>
      </c>
      <c r="P209" s="1129" t="str">
        <f t="shared" si="34"/>
        <v>1--</v>
      </c>
      <c r="Q209" s="934" t="str">
        <f t="shared" si="35"/>
        <v>19-18505</v>
      </c>
      <c r="R209" s="934" t="str">
        <f t="shared" si="36"/>
        <v>-</v>
      </c>
      <c r="S209" s="935" t="str">
        <f t="shared" si="40"/>
        <v>-</v>
      </c>
      <c r="T209" s="935" t="str">
        <f t="shared" si="41"/>
        <v>-</v>
      </c>
      <c r="U209" s="935" t="str">
        <f t="shared" si="42"/>
        <v>-</v>
      </c>
      <c r="V209" s="935" t="str">
        <f t="shared" si="37"/>
        <v>-</v>
      </c>
      <c r="W209" s="934" t="str">
        <f t="shared" si="38"/>
        <v>-</v>
      </c>
      <c r="X209" s="936" t="str">
        <f>IF(R209="-","-",VLOOKUP($S209,Forex!$B:$C,2,0))</f>
        <v>-</v>
      </c>
      <c r="Y209" s="936" t="str">
        <f>IF(R209="-","-",VLOOKUP($S209,Forex!$B:$D,3,0))</f>
        <v>-</v>
      </c>
      <c r="Z209" s="937" t="str">
        <f>IF($R209="-","-",VLOOKUP($L209,Legend!$E:$F,2,0))</f>
        <v>-</v>
      </c>
      <c r="AA209" s="937"/>
      <c r="AB209" s="1131" t="str">
        <f t="shared" si="43"/>
        <v>-</v>
      </c>
      <c r="AC209" s="1131" t="str">
        <f>_xlfn.IFNA(VLOOKUP($B209,'PO list'!$C:$E,3,0),$AB209)</f>
        <v>-</v>
      </c>
      <c r="AD209" s="1131" t="str">
        <f>IF($AC209="-","-",VLOOKUP($AC209,Forex!$B:$C,2,0))</f>
        <v>-</v>
      </c>
      <c r="AE209" s="1131" t="str">
        <f t="shared" si="39"/>
        <v>-</v>
      </c>
      <c r="AF209" s="1131" t="str">
        <f>IF($AE209="-","-",VLOOKUP($AE209,Forex!$B:$C,2,0))</f>
        <v>-</v>
      </c>
      <c r="AG209" s="1132" t="str">
        <f t="shared" si="44"/>
        <v>-</v>
      </c>
      <c r="AI209" s="1118"/>
    </row>
    <row r="210" spans="1:35" s="839" customFormat="1" ht="15" x14ac:dyDescent="0.25">
      <c r="A210" s="929">
        <v>209</v>
      </c>
      <c r="B210" s="927" t="s">
        <v>1895</v>
      </c>
      <c r="C210" s="927" t="s">
        <v>1331</v>
      </c>
      <c r="D210" s="927" t="s">
        <v>1332</v>
      </c>
      <c r="E210" s="927" t="s">
        <v>1333</v>
      </c>
      <c r="F210" s="927">
        <v>12</v>
      </c>
      <c r="G210" s="927">
        <v>7132</v>
      </c>
      <c r="H210" s="927" t="s">
        <v>1896</v>
      </c>
      <c r="I210" s="927" t="s">
        <v>1859</v>
      </c>
      <c r="J210" s="927" t="s">
        <v>1860</v>
      </c>
      <c r="K210" s="927" t="s">
        <v>287</v>
      </c>
      <c r="L210" s="927" t="s">
        <v>15</v>
      </c>
      <c r="M210" s="927" t="s">
        <v>1714</v>
      </c>
      <c r="N210" s="927" t="s">
        <v>1692</v>
      </c>
      <c r="O210" s="927" t="s">
        <v>1881</v>
      </c>
      <c r="P210" s="1129" t="str">
        <f t="shared" si="34"/>
        <v>---</v>
      </c>
      <c r="Q210" s="934" t="str">
        <f t="shared" si="35"/>
        <v>19-18506</v>
      </c>
      <c r="R210" s="934" t="str">
        <f t="shared" si="36"/>
        <v>-</v>
      </c>
      <c r="S210" s="935" t="str">
        <f t="shared" si="40"/>
        <v>-</v>
      </c>
      <c r="T210" s="935" t="str">
        <f t="shared" si="41"/>
        <v>-</v>
      </c>
      <c r="U210" s="935" t="str">
        <f t="shared" si="42"/>
        <v>-</v>
      </c>
      <c r="V210" s="935" t="str">
        <f t="shared" si="37"/>
        <v>-</v>
      </c>
      <c r="W210" s="934" t="str">
        <f t="shared" si="38"/>
        <v>-</v>
      </c>
      <c r="X210" s="936" t="str">
        <f>IF(R210="-","-",VLOOKUP($S210,Forex!$B:$C,2,0))</f>
        <v>-</v>
      </c>
      <c r="Y210" s="936" t="str">
        <f>IF(R210="-","-",VLOOKUP($S210,Forex!$B:$D,3,0))</f>
        <v>-</v>
      </c>
      <c r="Z210" s="937" t="str">
        <f>IF($R210="-","-",VLOOKUP($L210,Legend!$E:$F,2,0))</f>
        <v>-</v>
      </c>
      <c r="AA210" s="937"/>
      <c r="AB210" s="1131" t="str">
        <f t="shared" si="43"/>
        <v>-</v>
      </c>
      <c r="AC210" s="1131" t="str">
        <f>_xlfn.IFNA(VLOOKUP($B210,'PO list'!$C:$E,3,0),$AB210)</f>
        <v>-</v>
      </c>
      <c r="AD210" s="1131" t="str">
        <f>IF($AC210="-","-",VLOOKUP($AC210,Forex!$B:$C,2,0))</f>
        <v>-</v>
      </c>
      <c r="AE210" s="1131" t="str">
        <f t="shared" si="39"/>
        <v>-</v>
      </c>
      <c r="AF210" s="1131" t="str">
        <f>IF($AE210="-","-",VLOOKUP($AE210,Forex!$B:$C,2,0))</f>
        <v>-</v>
      </c>
      <c r="AG210" s="1132" t="str">
        <f t="shared" si="44"/>
        <v>-</v>
      </c>
      <c r="AI210" s="1118"/>
    </row>
    <row r="211" spans="1:35" s="839" customFormat="1" ht="15" x14ac:dyDescent="0.25">
      <c r="A211" s="929">
        <v>210</v>
      </c>
      <c r="B211" s="927" t="s">
        <v>1897</v>
      </c>
      <c r="C211" s="927" t="s">
        <v>207</v>
      </c>
      <c r="D211" s="927" t="s">
        <v>232</v>
      </c>
      <c r="E211" s="927" t="s">
        <v>1333</v>
      </c>
      <c r="F211" s="927">
        <v>1</v>
      </c>
      <c r="G211" s="927">
        <v>3100</v>
      </c>
      <c r="H211" s="927" t="s">
        <v>1898</v>
      </c>
      <c r="I211" s="927" t="s">
        <v>1899</v>
      </c>
      <c r="J211" s="927" t="s">
        <v>1860</v>
      </c>
      <c r="K211" s="927" t="s">
        <v>288</v>
      </c>
      <c r="L211" s="927" t="s">
        <v>158</v>
      </c>
      <c r="M211" s="927" t="s">
        <v>1637</v>
      </c>
      <c r="N211" s="927" t="s">
        <v>1637</v>
      </c>
      <c r="O211" s="927" t="s">
        <v>1860</v>
      </c>
      <c r="P211" s="1129" t="str">
        <f t="shared" si="34"/>
        <v>3--</v>
      </c>
      <c r="Q211" s="934" t="str">
        <f t="shared" si="35"/>
        <v>19-18507</v>
      </c>
      <c r="R211" s="934" t="str">
        <f t="shared" si="36"/>
        <v>FRONTECH</v>
      </c>
      <c r="S211" s="935">
        <f t="shared" si="40"/>
        <v>43525</v>
      </c>
      <c r="T211" s="935">
        <f t="shared" si="41"/>
        <v>43525</v>
      </c>
      <c r="U211" s="935">
        <f t="shared" si="42"/>
        <v>43556</v>
      </c>
      <c r="V211" s="935">
        <f t="shared" si="37"/>
        <v>43556</v>
      </c>
      <c r="W211" s="934" t="str">
        <f t="shared" si="38"/>
        <v>Disapproved</v>
      </c>
      <c r="X211" s="936" t="str">
        <f>IF(R211="-","-",VLOOKUP($S211,Forex!$B:$C,2,0))</f>
        <v>FY2018</v>
      </c>
      <c r="Y211" s="936" t="str">
        <f>IF(R211="-","-",VLOOKUP($S211,Forex!$B:$D,3,0))</f>
        <v>2H</v>
      </c>
      <c r="Z211" s="937" t="str">
        <f>IF($R211="-","-",VLOOKUP($L211,Legend!$E:$F,2,0))</f>
        <v>ROD1</v>
      </c>
      <c r="AA211" s="937"/>
      <c r="AB211" s="1131">
        <f t="shared" si="43"/>
        <v>43525</v>
      </c>
      <c r="AC211" s="1131">
        <f>_xlfn.IFNA(VLOOKUP($B211,'PO list'!$C:$E,3,0),$AB211)</f>
        <v>43525</v>
      </c>
      <c r="AD211" s="1131" t="str">
        <f>IF($AC211="-","-",VLOOKUP($AC211,Forex!$B:$C,2,0))</f>
        <v>FY2018</v>
      </c>
      <c r="AE211" s="1131">
        <f t="shared" si="39"/>
        <v>43525</v>
      </c>
      <c r="AF211" s="1131" t="str">
        <f>IF($AE211="-","-",VLOOKUP($AE211,Forex!$B:$C,2,0))</f>
        <v>FY2018</v>
      </c>
      <c r="AG211" s="1132" t="str">
        <f t="shared" si="44"/>
        <v>MY + MF</v>
      </c>
      <c r="AI211" s="1118"/>
    </row>
    <row r="212" spans="1:35" s="839" customFormat="1" ht="15" x14ac:dyDescent="0.25">
      <c r="A212" s="929">
        <v>211</v>
      </c>
      <c r="B212" s="927" t="s">
        <v>1900</v>
      </c>
      <c r="C212" s="927" t="s">
        <v>227</v>
      </c>
      <c r="D212" s="927" t="s">
        <v>201</v>
      </c>
      <c r="E212" s="927" t="s">
        <v>231</v>
      </c>
      <c r="F212" s="927">
        <v>1</v>
      </c>
      <c r="G212" s="927">
        <v>379</v>
      </c>
      <c r="H212" s="927" t="s">
        <v>1901</v>
      </c>
      <c r="I212" s="927" t="s">
        <v>1902</v>
      </c>
      <c r="J212" s="927" t="s">
        <v>1860</v>
      </c>
      <c r="K212" s="927" t="s">
        <v>287</v>
      </c>
      <c r="L212" s="927" t="s">
        <v>15</v>
      </c>
      <c r="M212" s="927" t="s">
        <v>1860</v>
      </c>
      <c r="N212" s="927" t="s">
        <v>1836</v>
      </c>
      <c r="O212" s="927" t="s">
        <v>1860</v>
      </c>
      <c r="P212" s="1129" t="str">
        <f t="shared" ref="P212:P275" si="45">RIGHT(I212,3)</f>
        <v>NCH</v>
      </c>
      <c r="Q212" s="934" t="str">
        <f t="shared" ref="Q212:Q275" si="46">IF(B212=B211,"-",B212)</f>
        <v>19-18508</v>
      </c>
      <c r="R212" s="934" t="str">
        <f t="shared" ref="R212:R275" si="47">IF(Q212="-","-",IF(D212="INTERNAL","-",D212))</f>
        <v>LOCAL</v>
      </c>
      <c r="S212" s="935">
        <f t="shared" si="40"/>
        <v>43525</v>
      </c>
      <c r="T212" s="935">
        <f t="shared" si="41"/>
        <v>43525</v>
      </c>
      <c r="U212" s="935">
        <f t="shared" si="42"/>
        <v>43525</v>
      </c>
      <c r="V212" s="935">
        <f t="shared" ref="V212:V275" si="48">IF($R212="-","-",IF(N212="-","-",$N212-DAY($N212)+1))</f>
        <v>43556</v>
      </c>
      <c r="W212" s="934" t="str">
        <f t="shared" ref="W212:W275" si="49">IF(R212="-","-",IF(P212="Ref","-",$K212))</f>
        <v>Approved</v>
      </c>
      <c r="X212" s="936" t="str">
        <f>IF(R212="-","-",VLOOKUP($S212,Forex!$B:$C,2,0))</f>
        <v>FY2018</v>
      </c>
      <c r="Y212" s="936" t="str">
        <f>IF(R212="-","-",VLOOKUP($S212,Forex!$B:$D,3,0))</f>
        <v>2H</v>
      </c>
      <c r="Z212" s="937" t="str">
        <f>IF($R212="-","-",VLOOKUP($L212,Legend!$E:$F,2,0))</f>
        <v>-</v>
      </c>
      <c r="AA212" s="937"/>
      <c r="AB212" s="1131">
        <f t="shared" si="43"/>
        <v>43525</v>
      </c>
      <c r="AC212" s="1131">
        <f>_xlfn.IFNA(VLOOKUP($B212,'PO list'!$C:$E,3,0),$AB212)</f>
        <v>43525</v>
      </c>
      <c r="AD212" s="1131" t="str">
        <f>IF($AC212="-","-",VLOOKUP($AC212,Forex!$B:$C,2,0))</f>
        <v>FY2018</v>
      </c>
      <c r="AE212" s="1131">
        <f t="shared" ref="AE212:AE275" si="50">IF($Q212="-","-",IF(W212="-","-",IF($O212="-","-",$O212-DAY($O212)+1)))</f>
        <v>43525</v>
      </c>
      <c r="AF212" s="1131" t="str">
        <f>IF($AE212="-","-",VLOOKUP($AE212,Forex!$B:$C,2,0))</f>
        <v>FY2018</v>
      </c>
      <c r="AG212" s="1132" t="str">
        <f t="shared" si="44"/>
        <v>MY + MF</v>
      </c>
      <c r="AI212" s="1118"/>
    </row>
    <row r="213" spans="1:35" s="839" customFormat="1" ht="15" x14ac:dyDescent="0.25">
      <c r="A213" s="929">
        <v>212</v>
      </c>
      <c r="B213" s="927" t="s">
        <v>1903</v>
      </c>
      <c r="C213" s="927" t="s">
        <v>227</v>
      </c>
      <c r="D213" s="927" t="s">
        <v>201</v>
      </c>
      <c r="E213" s="927" t="s">
        <v>231</v>
      </c>
      <c r="F213" s="927">
        <v>1</v>
      </c>
      <c r="G213" s="927">
        <v>546</v>
      </c>
      <c r="H213" s="927" t="s">
        <v>1904</v>
      </c>
      <c r="I213" s="927" t="s">
        <v>1905</v>
      </c>
      <c r="J213" s="927" t="s">
        <v>1860</v>
      </c>
      <c r="K213" s="927" t="s">
        <v>287</v>
      </c>
      <c r="L213" s="927" t="s">
        <v>15</v>
      </c>
      <c r="M213" s="927" t="s">
        <v>1881</v>
      </c>
      <c r="N213" s="927" t="s">
        <v>1836</v>
      </c>
      <c r="O213" s="927" t="s">
        <v>1860</v>
      </c>
      <c r="P213" s="1129" t="str">
        <f t="shared" si="45"/>
        <v>ERT</v>
      </c>
      <c r="Q213" s="934" t="str">
        <f t="shared" si="46"/>
        <v>19-18509</v>
      </c>
      <c r="R213" s="934" t="str">
        <f t="shared" si="47"/>
        <v>LOCAL</v>
      </c>
      <c r="S213" s="935">
        <f t="shared" si="40"/>
        <v>43525</v>
      </c>
      <c r="T213" s="935">
        <f t="shared" si="41"/>
        <v>43525</v>
      </c>
      <c r="U213" s="935">
        <f t="shared" si="42"/>
        <v>43556</v>
      </c>
      <c r="V213" s="935">
        <f t="shared" si="48"/>
        <v>43556</v>
      </c>
      <c r="W213" s="934" t="str">
        <f t="shared" si="49"/>
        <v>Approved</v>
      </c>
      <c r="X213" s="936" t="str">
        <f>IF(R213="-","-",VLOOKUP($S213,Forex!$B:$C,2,0))</f>
        <v>FY2018</v>
      </c>
      <c r="Y213" s="936" t="str">
        <f>IF(R213="-","-",VLOOKUP($S213,Forex!$B:$D,3,0))</f>
        <v>2H</v>
      </c>
      <c r="Z213" s="937" t="str">
        <f>IF($R213="-","-",VLOOKUP($L213,Legend!$E:$F,2,0))</f>
        <v>-</v>
      </c>
      <c r="AA213" s="937"/>
      <c r="AB213" s="1131">
        <f t="shared" si="43"/>
        <v>43525</v>
      </c>
      <c r="AC213" s="1131">
        <f>_xlfn.IFNA(VLOOKUP($B213,'PO list'!$C:$E,3,0),$AB213)</f>
        <v>43525</v>
      </c>
      <c r="AD213" s="1131" t="str">
        <f>IF($AC213="-","-",VLOOKUP($AC213,Forex!$B:$C,2,0))</f>
        <v>FY2018</v>
      </c>
      <c r="AE213" s="1131">
        <f t="shared" si="50"/>
        <v>43525</v>
      </c>
      <c r="AF213" s="1131" t="str">
        <f>IF($AE213="-","-",VLOOKUP($AE213,Forex!$B:$C,2,0))</f>
        <v>FY2018</v>
      </c>
      <c r="AG213" s="1132" t="str">
        <f t="shared" si="44"/>
        <v>MY + MF</v>
      </c>
      <c r="AI213" s="1118"/>
    </row>
    <row r="214" spans="1:35" s="839" customFormat="1" ht="15" x14ac:dyDescent="0.25">
      <c r="A214" s="929">
        <v>213</v>
      </c>
      <c r="B214" s="927" t="s">
        <v>1906</v>
      </c>
      <c r="C214" s="927" t="s">
        <v>207</v>
      </c>
      <c r="D214" s="927" t="s">
        <v>232</v>
      </c>
      <c r="E214" s="927" t="s">
        <v>1333</v>
      </c>
      <c r="F214" s="927">
        <v>1</v>
      </c>
      <c r="G214" s="927">
        <v>123.98</v>
      </c>
      <c r="H214" s="927" t="s">
        <v>1907</v>
      </c>
      <c r="I214" s="927" t="s">
        <v>1908</v>
      </c>
      <c r="J214" s="927" t="s">
        <v>1860</v>
      </c>
      <c r="K214" s="927" t="s">
        <v>1324</v>
      </c>
      <c r="L214" s="927" t="s">
        <v>1056</v>
      </c>
      <c r="M214" s="927" t="s">
        <v>1824</v>
      </c>
      <c r="N214" s="927" t="s">
        <v>1824</v>
      </c>
      <c r="O214" s="927" t="s">
        <v>1881</v>
      </c>
      <c r="P214" s="1129" t="str">
        <f t="shared" si="45"/>
        <v>5)-</v>
      </c>
      <c r="Q214" s="934" t="str">
        <f t="shared" si="46"/>
        <v>19-18510</v>
      </c>
      <c r="R214" s="934" t="str">
        <f t="shared" si="47"/>
        <v>FRONTECH</v>
      </c>
      <c r="S214" s="935">
        <f t="shared" si="40"/>
        <v>43525</v>
      </c>
      <c r="T214" s="935">
        <f t="shared" si="41"/>
        <v>43556</v>
      </c>
      <c r="U214" s="935">
        <f t="shared" si="42"/>
        <v>43556</v>
      </c>
      <c r="V214" s="935">
        <f t="shared" si="48"/>
        <v>43556</v>
      </c>
      <c r="W214" s="934" t="str">
        <f t="shared" si="49"/>
        <v>Cancelled</v>
      </c>
      <c r="X214" s="936" t="str">
        <f>IF(R214="-","-",VLOOKUP($S214,Forex!$B:$C,2,0))</f>
        <v>FY2018</v>
      </c>
      <c r="Y214" s="936" t="str">
        <f>IF(R214="-","-",VLOOKUP($S214,Forex!$B:$D,3,0))</f>
        <v>2H</v>
      </c>
      <c r="Z214" s="937" t="str">
        <f>IF($R214="-","-",VLOOKUP($L214,Legend!$E:$F,2,0))</f>
        <v>-</v>
      </c>
      <c r="AA214" s="937"/>
      <c r="AB214" s="1131">
        <f t="shared" si="43"/>
        <v>43556</v>
      </c>
      <c r="AC214" s="1131">
        <f>_xlfn.IFNA(VLOOKUP($B214,'PO list'!$C:$E,3,0),$AB214)</f>
        <v>43556</v>
      </c>
      <c r="AD214" s="1131" t="str">
        <f>IF($AC214="-","-",VLOOKUP($AC214,Forex!$B:$C,2,0))</f>
        <v>FY2019</v>
      </c>
      <c r="AE214" s="1131">
        <f t="shared" si="50"/>
        <v>43556</v>
      </c>
      <c r="AF214" s="1131" t="str">
        <f>IF($AE214="-","-",VLOOKUP($AE214,Forex!$B:$C,2,0))</f>
        <v>FY2019</v>
      </c>
      <c r="AG214" s="1132" t="str">
        <f t="shared" si="44"/>
        <v>MY + MF</v>
      </c>
      <c r="AI214" s="1118"/>
    </row>
    <row r="215" spans="1:35" s="839" customFormat="1" ht="15" x14ac:dyDescent="0.25">
      <c r="A215" s="929">
        <v>214</v>
      </c>
      <c r="B215" s="927" t="s">
        <v>1909</v>
      </c>
      <c r="C215" s="927" t="s">
        <v>221</v>
      </c>
      <c r="D215" s="927" t="s">
        <v>201</v>
      </c>
      <c r="E215" s="927" t="s">
        <v>231</v>
      </c>
      <c r="F215" s="927">
        <v>15</v>
      </c>
      <c r="G215" s="927">
        <v>5507</v>
      </c>
      <c r="H215" s="927" t="s">
        <v>1910</v>
      </c>
      <c r="I215" s="927" t="s">
        <v>1911</v>
      </c>
      <c r="J215" s="927" t="s">
        <v>1856</v>
      </c>
      <c r="K215" s="927" t="s">
        <v>287</v>
      </c>
      <c r="L215" s="927" t="s">
        <v>15</v>
      </c>
      <c r="M215" s="927" t="s">
        <v>1881</v>
      </c>
      <c r="N215" s="927" t="s">
        <v>1912</v>
      </c>
      <c r="O215" s="927" t="s">
        <v>1881</v>
      </c>
      <c r="P215" s="1129" t="str">
        <f t="shared" si="45"/>
        <v>D--</v>
      </c>
      <c r="Q215" s="934" t="str">
        <f t="shared" si="46"/>
        <v>19-18511</v>
      </c>
      <c r="R215" s="934" t="str">
        <f t="shared" si="47"/>
        <v>LOCAL</v>
      </c>
      <c r="S215" s="935">
        <f t="shared" si="40"/>
        <v>43525</v>
      </c>
      <c r="T215" s="935">
        <f t="shared" si="41"/>
        <v>43556</v>
      </c>
      <c r="U215" s="935">
        <f t="shared" si="42"/>
        <v>43556</v>
      </c>
      <c r="V215" s="935">
        <f t="shared" si="48"/>
        <v>43647</v>
      </c>
      <c r="W215" s="934" t="str">
        <f t="shared" si="49"/>
        <v>Approved</v>
      </c>
      <c r="X215" s="936" t="str">
        <f>IF(R215="-","-",VLOOKUP($S215,Forex!$B:$C,2,0))</f>
        <v>FY2018</v>
      </c>
      <c r="Y215" s="936" t="str">
        <f>IF(R215="-","-",VLOOKUP($S215,Forex!$B:$D,3,0))</f>
        <v>2H</v>
      </c>
      <c r="Z215" s="937" t="str">
        <f>IF($R215="-","-",VLOOKUP($L215,Legend!$E:$F,2,0))</f>
        <v>-</v>
      </c>
      <c r="AA215" s="937"/>
      <c r="AB215" s="1131">
        <f t="shared" si="43"/>
        <v>43556</v>
      </c>
      <c r="AC215" s="1131">
        <f>_xlfn.IFNA(VLOOKUP($B215,'PO list'!$C:$E,3,0),$AB215)</f>
        <v>43556</v>
      </c>
      <c r="AD215" s="1131" t="str">
        <f>IF($AC215="-","-",VLOOKUP($AC215,Forex!$B:$C,2,0))</f>
        <v>FY2019</v>
      </c>
      <c r="AE215" s="1131">
        <f t="shared" si="50"/>
        <v>43556</v>
      </c>
      <c r="AF215" s="1131" t="str">
        <f>IF($AE215="-","-",VLOOKUP($AE215,Forex!$B:$C,2,0))</f>
        <v>FY2019</v>
      </c>
      <c r="AG215" s="1132" t="str">
        <f t="shared" si="44"/>
        <v>MY + MF</v>
      </c>
      <c r="AI215" s="1118"/>
    </row>
    <row r="216" spans="1:35" s="839" customFormat="1" ht="15" x14ac:dyDescent="0.25">
      <c r="A216" s="929">
        <v>215</v>
      </c>
      <c r="B216" s="927" t="s">
        <v>1913</v>
      </c>
      <c r="C216" s="927" t="s">
        <v>1104</v>
      </c>
      <c r="D216" s="927" t="s">
        <v>201</v>
      </c>
      <c r="E216" s="927" t="s">
        <v>231</v>
      </c>
      <c r="F216" s="927">
        <v>12</v>
      </c>
      <c r="G216" s="927">
        <v>20750</v>
      </c>
      <c r="H216" s="927" t="s">
        <v>1914</v>
      </c>
      <c r="I216" s="927" t="s">
        <v>1915</v>
      </c>
      <c r="J216" s="927" t="s">
        <v>1714</v>
      </c>
      <c r="K216" s="927" t="s">
        <v>287</v>
      </c>
      <c r="L216" s="927" t="s">
        <v>15</v>
      </c>
      <c r="M216" s="927" t="s">
        <v>1714</v>
      </c>
      <c r="N216" s="927" t="s">
        <v>1692</v>
      </c>
      <c r="O216" s="927" t="s">
        <v>1881</v>
      </c>
      <c r="P216" s="1129" t="str">
        <f t="shared" si="45"/>
        <v>ATE</v>
      </c>
      <c r="Q216" s="934" t="str">
        <f t="shared" si="46"/>
        <v>19-18512</v>
      </c>
      <c r="R216" s="934" t="str">
        <f t="shared" si="47"/>
        <v>LOCAL</v>
      </c>
      <c r="S216" s="935">
        <f t="shared" si="40"/>
        <v>43556</v>
      </c>
      <c r="T216" s="935">
        <f t="shared" si="41"/>
        <v>43556</v>
      </c>
      <c r="U216" s="935">
        <f t="shared" si="42"/>
        <v>43556</v>
      </c>
      <c r="V216" s="935">
        <f t="shared" si="48"/>
        <v>43556</v>
      </c>
      <c r="W216" s="934" t="str">
        <f t="shared" si="49"/>
        <v>Approved</v>
      </c>
      <c r="X216" s="936" t="str">
        <f>IF(R216="-","-",VLOOKUP($S216,Forex!$B:$C,2,0))</f>
        <v>FY2019</v>
      </c>
      <c r="Y216" s="936" t="str">
        <f>IF(R216="-","-",VLOOKUP($S216,Forex!$B:$D,3,0))</f>
        <v>1H</v>
      </c>
      <c r="Z216" s="937" t="str">
        <f>IF($R216="-","-",VLOOKUP($L216,Legend!$E:$F,2,0))</f>
        <v>-</v>
      </c>
      <c r="AA216" s="937"/>
      <c r="AB216" s="1131">
        <f t="shared" si="43"/>
        <v>43556</v>
      </c>
      <c r="AC216" s="1131">
        <f>_xlfn.IFNA(VLOOKUP($B216,'PO list'!$C:$E,3,0),$AB216)</f>
        <v>43556</v>
      </c>
      <c r="AD216" s="1131" t="str">
        <f>IF($AC216="-","-",VLOOKUP($AC216,Forex!$B:$C,2,0))</f>
        <v>FY2019</v>
      </c>
      <c r="AE216" s="1131">
        <f t="shared" si="50"/>
        <v>43556</v>
      </c>
      <c r="AF216" s="1131" t="str">
        <f>IF($AE216="-","-",VLOOKUP($AE216,Forex!$B:$C,2,0))</f>
        <v>FY2019</v>
      </c>
      <c r="AG216" s="1132" t="str">
        <f t="shared" si="44"/>
        <v>MY + MF</v>
      </c>
      <c r="AI216" s="1118"/>
    </row>
    <row r="217" spans="1:35" s="839" customFormat="1" ht="15" x14ac:dyDescent="0.25">
      <c r="A217" s="929">
        <v>216</v>
      </c>
      <c r="B217" s="927" t="s">
        <v>1916</v>
      </c>
      <c r="C217" s="927" t="s">
        <v>205</v>
      </c>
      <c r="D217" s="927" t="s">
        <v>201</v>
      </c>
      <c r="E217" s="927" t="s">
        <v>230</v>
      </c>
      <c r="F217" s="927">
        <v>3</v>
      </c>
      <c r="G217" s="927">
        <v>51428.399999999994</v>
      </c>
      <c r="H217" s="927" t="s">
        <v>1917</v>
      </c>
      <c r="I217" s="927" t="s">
        <v>1918</v>
      </c>
      <c r="J217" s="927" t="s">
        <v>1919</v>
      </c>
      <c r="K217" s="927" t="s">
        <v>287</v>
      </c>
      <c r="L217" s="927" t="s">
        <v>15</v>
      </c>
      <c r="M217" s="927" t="s">
        <v>1919</v>
      </c>
      <c r="N217" s="927" t="s">
        <v>1920</v>
      </c>
      <c r="O217" s="927" t="s">
        <v>1921</v>
      </c>
      <c r="P217" s="1129" t="str">
        <f t="shared" si="45"/>
        <v>DIE</v>
      </c>
      <c r="Q217" s="934" t="str">
        <f t="shared" si="46"/>
        <v>19-18513</v>
      </c>
      <c r="R217" s="934" t="str">
        <f t="shared" si="47"/>
        <v>LOCAL</v>
      </c>
      <c r="S217" s="935">
        <f t="shared" si="40"/>
        <v>43556</v>
      </c>
      <c r="T217" s="935">
        <f t="shared" si="41"/>
        <v>43556</v>
      </c>
      <c r="U217" s="935">
        <f t="shared" si="42"/>
        <v>43556</v>
      </c>
      <c r="V217" s="935">
        <f t="shared" si="48"/>
        <v>43709</v>
      </c>
      <c r="W217" s="934" t="str">
        <f t="shared" si="49"/>
        <v>Approved</v>
      </c>
      <c r="X217" s="936" t="str">
        <f>IF(R217="-","-",VLOOKUP($S217,Forex!$B:$C,2,0))</f>
        <v>FY2019</v>
      </c>
      <c r="Y217" s="936" t="str">
        <f>IF(R217="-","-",VLOOKUP($S217,Forex!$B:$D,3,0))</f>
        <v>1H</v>
      </c>
      <c r="Z217" s="937" t="str">
        <f>IF($R217="-","-",VLOOKUP($L217,Legend!$E:$F,2,0))</f>
        <v>-</v>
      </c>
      <c r="AA217" s="937"/>
      <c r="AB217" s="1131">
        <f t="shared" si="43"/>
        <v>43556</v>
      </c>
      <c r="AC217" s="1131">
        <f>_xlfn.IFNA(VLOOKUP($B217,'PO list'!$C:$E,3,0),$AB217)</f>
        <v>43556</v>
      </c>
      <c r="AD217" s="1131" t="str">
        <f>IF($AC217="-","-",VLOOKUP($AC217,Forex!$B:$C,2,0))</f>
        <v>FY2019</v>
      </c>
      <c r="AE217" s="1131">
        <f t="shared" si="50"/>
        <v>43556</v>
      </c>
      <c r="AF217" s="1131" t="str">
        <f>IF($AE217="-","-",VLOOKUP($AE217,Forex!$B:$C,2,0))</f>
        <v>FY2019</v>
      </c>
      <c r="AG217" s="1132" t="str">
        <f t="shared" si="44"/>
        <v>MY + MF</v>
      </c>
      <c r="AI217" s="1118"/>
    </row>
    <row r="218" spans="1:35" s="839" customFormat="1" ht="15" x14ac:dyDescent="0.25">
      <c r="A218" s="929">
        <v>217</v>
      </c>
      <c r="B218" s="927" t="s">
        <v>1916</v>
      </c>
      <c r="C218" s="927" t="s">
        <v>205</v>
      </c>
      <c r="D218" s="927" t="s">
        <v>201</v>
      </c>
      <c r="E218" s="927" t="s">
        <v>230</v>
      </c>
      <c r="F218" s="927">
        <v>9</v>
      </c>
      <c r="G218" s="927">
        <v>21743.32</v>
      </c>
      <c r="H218" s="927" t="s">
        <v>1922</v>
      </c>
      <c r="I218" s="927" t="s">
        <v>1918</v>
      </c>
      <c r="J218" s="927" t="s">
        <v>1919</v>
      </c>
      <c r="K218" s="927" t="s">
        <v>1324</v>
      </c>
      <c r="L218" s="927" t="s">
        <v>1056</v>
      </c>
      <c r="M218" s="927" t="s">
        <v>1919</v>
      </c>
      <c r="N218" s="927" t="s">
        <v>5585</v>
      </c>
      <c r="O218" s="927" t="s">
        <v>1921</v>
      </c>
      <c r="P218" s="1129" t="str">
        <f t="shared" si="45"/>
        <v>DIE</v>
      </c>
      <c r="Q218" s="934" t="str">
        <f t="shared" si="46"/>
        <v>-</v>
      </c>
      <c r="R218" s="934" t="str">
        <f t="shared" si="47"/>
        <v>-</v>
      </c>
      <c r="S218" s="935" t="str">
        <f t="shared" si="40"/>
        <v>-</v>
      </c>
      <c r="T218" s="935" t="str">
        <f t="shared" si="41"/>
        <v>-</v>
      </c>
      <c r="U218" s="935" t="str">
        <f t="shared" si="42"/>
        <v>-</v>
      </c>
      <c r="V218" s="935" t="str">
        <f t="shared" si="48"/>
        <v>-</v>
      </c>
      <c r="W218" s="934" t="str">
        <f t="shared" si="49"/>
        <v>-</v>
      </c>
      <c r="X218" s="936" t="str">
        <f>IF(R218="-","-",VLOOKUP($S218,Forex!$B:$C,2,0))</f>
        <v>-</v>
      </c>
      <c r="Y218" s="936" t="str">
        <f>IF(R218="-","-",VLOOKUP($S218,Forex!$B:$D,3,0))</f>
        <v>-</v>
      </c>
      <c r="Z218" s="937" t="str">
        <f>IF($R218="-","-",VLOOKUP($L218,Legend!$E:$F,2,0))</f>
        <v>-</v>
      </c>
      <c r="AA218" s="937"/>
      <c r="AB218" s="1131" t="str">
        <f t="shared" si="43"/>
        <v>-</v>
      </c>
      <c r="AC218" s="1131" t="str">
        <f>_xlfn.IFNA(VLOOKUP($B218,'PO list'!$C:$E,3,0),$AB218)</f>
        <v>-</v>
      </c>
      <c r="AD218" s="1131" t="str">
        <f>IF($AC218="-","-",VLOOKUP($AC218,Forex!$B:$C,2,0))</f>
        <v>-</v>
      </c>
      <c r="AE218" s="1131" t="str">
        <f t="shared" si="50"/>
        <v>-</v>
      </c>
      <c r="AF218" s="1131" t="str">
        <f>IF($AE218="-","-",VLOOKUP($AE218,Forex!$B:$C,2,0))</f>
        <v>-</v>
      </c>
      <c r="AG218" s="1132" t="str">
        <f t="shared" si="44"/>
        <v>-</v>
      </c>
      <c r="AI218" s="1118"/>
    </row>
    <row r="219" spans="1:35" s="839" customFormat="1" ht="15" x14ac:dyDescent="0.25">
      <c r="A219" s="929">
        <v>218</v>
      </c>
      <c r="B219" s="927" t="s">
        <v>1923</v>
      </c>
      <c r="C219" s="927" t="s">
        <v>205</v>
      </c>
      <c r="D219" s="927" t="s">
        <v>201</v>
      </c>
      <c r="E219" s="927" t="s">
        <v>230</v>
      </c>
      <c r="F219" s="927">
        <v>2</v>
      </c>
      <c r="G219" s="927">
        <v>29714.2</v>
      </c>
      <c r="H219" s="927" t="s">
        <v>1924</v>
      </c>
      <c r="I219" s="927" t="s">
        <v>1925</v>
      </c>
      <c r="J219" s="927" t="s">
        <v>1657</v>
      </c>
      <c r="K219" s="927" t="s">
        <v>287</v>
      </c>
      <c r="L219" s="927" t="s">
        <v>15</v>
      </c>
      <c r="M219" s="927" t="s">
        <v>1657</v>
      </c>
      <c r="N219" s="927" t="s">
        <v>5585</v>
      </c>
      <c r="O219" s="927" t="s">
        <v>1926</v>
      </c>
      <c r="P219" s="1129" t="str">
        <f t="shared" si="45"/>
        <v>ITY</v>
      </c>
      <c r="Q219" s="934" t="str">
        <f t="shared" si="46"/>
        <v>19-18514</v>
      </c>
      <c r="R219" s="934" t="str">
        <f t="shared" si="47"/>
        <v>LOCAL</v>
      </c>
      <c r="S219" s="935">
        <f t="shared" si="40"/>
        <v>43556</v>
      </c>
      <c r="T219" s="935">
        <f t="shared" si="41"/>
        <v>43556</v>
      </c>
      <c r="U219" s="935">
        <f t="shared" si="42"/>
        <v>43556</v>
      </c>
      <c r="V219" s="935" t="e">
        <f t="shared" si="48"/>
        <v>#VALUE!</v>
      </c>
      <c r="W219" s="934" t="str">
        <f t="shared" si="49"/>
        <v>Approved</v>
      </c>
      <c r="X219" s="936" t="str">
        <f>IF(R219="-","-",VLOOKUP($S219,Forex!$B:$C,2,0))</f>
        <v>FY2019</v>
      </c>
      <c r="Y219" s="936" t="str">
        <f>IF(R219="-","-",VLOOKUP($S219,Forex!$B:$D,3,0))</f>
        <v>1H</v>
      </c>
      <c r="Z219" s="937" t="str">
        <f>IF($R219="-","-",VLOOKUP($L219,Legend!$E:$F,2,0))</f>
        <v>-</v>
      </c>
      <c r="AA219" s="937"/>
      <c r="AB219" s="1131">
        <f t="shared" si="43"/>
        <v>43556</v>
      </c>
      <c r="AC219" s="1131">
        <f>_xlfn.IFNA(VLOOKUP($B219,'PO list'!$C:$E,3,0),$AB219)</f>
        <v>43556</v>
      </c>
      <c r="AD219" s="1131" t="str">
        <f>IF($AC219="-","-",VLOOKUP($AC219,Forex!$B:$C,2,0))</f>
        <v>FY2019</v>
      </c>
      <c r="AE219" s="1131">
        <f t="shared" si="50"/>
        <v>43556</v>
      </c>
      <c r="AF219" s="1131" t="str">
        <f>IF($AE219="-","-",VLOOKUP($AE219,Forex!$B:$C,2,0))</f>
        <v>FY2019</v>
      </c>
      <c r="AG219" s="1132" t="str">
        <f t="shared" si="44"/>
        <v>MY + MF</v>
      </c>
      <c r="AI219" s="1118"/>
    </row>
    <row r="220" spans="1:35" s="839" customFormat="1" ht="15" x14ac:dyDescent="0.25">
      <c r="A220" s="929">
        <v>219</v>
      </c>
      <c r="B220" s="927" t="s">
        <v>1923</v>
      </c>
      <c r="C220" s="927" t="s">
        <v>205</v>
      </c>
      <c r="D220" s="927" t="s">
        <v>201</v>
      </c>
      <c r="E220" s="927" t="s">
        <v>230</v>
      </c>
      <c r="F220" s="927">
        <v>4</v>
      </c>
      <c r="G220" s="927">
        <v>1764.88</v>
      </c>
      <c r="H220" s="927" t="s">
        <v>1927</v>
      </c>
      <c r="I220" s="927" t="s">
        <v>1925</v>
      </c>
      <c r="J220" s="927" t="s">
        <v>1657</v>
      </c>
      <c r="K220" s="927" t="s">
        <v>1324</v>
      </c>
      <c r="L220" s="927" t="s">
        <v>1056</v>
      </c>
      <c r="M220" s="927" t="s">
        <v>1657</v>
      </c>
      <c r="N220" s="927" t="s">
        <v>5585</v>
      </c>
      <c r="O220" s="927" t="s">
        <v>1926</v>
      </c>
      <c r="P220" s="1129" t="str">
        <f t="shared" si="45"/>
        <v>ITY</v>
      </c>
      <c r="Q220" s="934" t="str">
        <f t="shared" si="46"/>
        <v>-</v>
      </c>
      <c r="R220" s="934" t="str">
        <f t="shared" si="47"/>
        <v>-</v>
      </c>
      <c r="S220" s="935" t="str">
        <f t="shared" si="40"/>
        <v>-</v>
      </c>
      <c r="T220" s="935" t="str">
        <f t="shared" si="41"/>
        <v>-</v>
      </c>
      <c r="U220" s="935" t="str">
        <f t="shared" si="42"/>
        <v>-</v>
      </c>
      <c r="V220" s="935" t="str">
        <f t="shared" si="48"/>
        <v>-</v>
      </c>
      <c r="W220" s="934" t="str">
        <f t="shared" si="49"/>
        <v>-</v>
      </c>
      <c r="X220" s="936" t="str">
        <f>IF(R220="-","-",VLOOKUP($S220,Forex!$B:$C,2,0))</f>
        <v>-</v>
      </c>
      <c r="Y220" s="936" t="str">
        <f>IF(R220="-","-",VLOOKUP($S220,Forex!$B:$D,3,0))</f>
        <v>-</v>
      </c>
      <c r="Z220" s="937" t="str">
        <f>IF($R220="-","-",VLOOKUP($L220,Legend!$E:$F,2,0))</f>
        <v>-</v>
      </c>
      <c r="AA220" s="937"/>
      <c r="AB220" s="1131" t="str">
        <f t="shared" si="43"/>
        <v>-</v>
      </c>
      <c r="AC220" s="1131" t="str">
        <f>_xlfn.IFNA(VLOOKUP($B220,'PO list'!$C:$E,3,0),$AB220)</f>
        <v>-</v>
      </c>
      <c r="AD220" s="1131" t="str">
        <f>IF($AC220="-","-",VLOOKUP($AC220,Forex!$B:$C,2,0))</f>
        <v>-</v>
      </c>
      <c r="AE220" s="1131" t="str">
        <f t="shared" si="50"/>
        <v>-</v>
      </c>
      <c r="AF220" s="1131" t="str">
        <f>IF($AE220="-","-",VLOOKUP($AE220,Forex!$B:$C,2,0))</f>
        <v>-</v>
      </c>
      <c r="AG220" s="1132" t="str">
        <f t="shared" si="44"/>
        <v>-</v>
      </c>
      <c r="AI220" s="1118"/>
    </row>
    <row r="221" spans="1:35" s="839" customFormat="1" ht="15" x14ac:dyDescent="0.25">
      <c r="A221" s="929">
        <v>220</v>
      </c>
      <c r="B221" s="927" t="s">
        <v>1928</v>
      </c>
      <c r="C221" s="927" t="s">
        <v>205</v>
      </c>
      <c r="D221" s="927" t="s">
        <v>201</v>
      </c>
      <c r="E221" s="927" t="s">
        <v>230</v>
      </c>
      <c r="F221" s="927">
        <v>2</v>
      </c>
      <c r="G221" s="927">
        <v>28826.31</v>
      </c>
      <c r="H221" s="927" t="s">
        <v>1929</v>
      </c>
      <c r="I221" s="927" t="s">
        <v>1930</v>
      </c>
      <c r="J221" s="927" t="s">
        <v>1714</v>
      </c>
      <c r="K221" s="927" t="s">
        <v>288</v>
      </c>
      <c r="L221" s="927" t="s">
        <v>158</v>
      </c>
      <c r="M221" s="927" t="s">
        <v>1888</v>
      </c>
      <c r="N221" s="927" t="s">
        <v>5585</v>
      </c>
      <c r="O221" s="927" t="s">
        <v>1931</v>
      </c>
      <c r="P221" s="1129" t="str">
        <f t="shared" si="45"/>
        <v>)--</v>
      </c>
      <c r="Q221" s="934" t="str">
        <f t="shared" si="46"/>
        <v>19-18515</v>
      </c>
      <c r="R221" s="934" t="str">
        <f t="shared" si="47"/>
        <v>LOCAL</v>
      </c>
      <c r="S221" s="935">
        <f t="shared" si="40"/>
        <v>43556</v>
      </c>
      <c r="T221" s="935">
        <f t="shared" si="41"/>
        <v>43556</v>
      </c>
      <c r="U221" s="935">
        <f t="shared" si="42"/>
        <v>43556</v>
      </c>
      <c r="V221" s="935" t="e">
        <f t="shared" si="48"/>
        <v>#VALUE!</v>
      </c>
      <c r="W221" s="934" t="str">
        <f t="shared" si="49"/>
        <v>Disapproved</v>
      </c>
      <c r="X221" s="936" t="str">
        <f>IF(R221="-","-",VLOOKUP($S221,Forex!$B:$C,2,0))</f>
        <v>FY2019</v>
      </c>
      <c r="Y221" s="936" t="str">
        <f>IF(R221="-","-",VLOOKUP($S221,Forex!$B:$D,3,0))</f>
        <v>1H</v>
      </c>
      <c r="Z221" s="937" t="str">
        <f>IF($R221="-","-",VLOOKUP($L221,Legend!$E:$F,2,0))</f>
        <v>ROD1</v>
      </c>
      <c r="AA221" s="937"/>
      <c r="AB221" s="1131">
        <f t="shared" si="43"/>
        <v>43556</v>
      </c>
      <c r="AC221" s="1131">
        <f>_xlfn.IFNA(VLOOKUP($B221,'PO list'!$C:$E,3,0),$AB221)</f>
        <v>43556</v>
      </c>
      <c r="AD221" s="1131" t="str">
        <f>IF($AC221="-","-",VLOOKUP($AC221,Forex!$B:$C,2,0))</f>
        <v>FY2019</v>
      </c>
      <c r="AE221" s="1131">
        <f t="shared" si="50"/>
        <v>43556</v>
      </c>
      <c r="AF221" s="1131" t="str">
        <f>IF($AE221="-","-",VLOOKUP($AE221,Forex!$B:$C,2,0))</f>
        <v>FY2019</v>
      </c>
      <c r="AG221" s="1132" t="str">
        <f t="shared" si="44"/>
        <v>MY + MF</v>
      </c>
      <c r="AI221" s="1118"/>
    </row>
    <row r="222" spans="1:35" s="839" customFormat="1" ht="15" x14ac:dyDescent="0.25">
      <c r="A222" s="929">
        <v>221</v>
      </c>
      <c r="B222" s="927" t="s">
        <v>1932</v>
      </c>
      <c r="C222" s="927" t="s">
        <v>205</v>
      </c>
      <c r="D222" s="927" t="s">
        <v>201</v>
      </c>
      <c r="E222" s="927" t="s">
        <v>1333</v>
      </c>
      <c r="F222" s="927">
        <v>6</v>
      </c>
      <c r="G222" s="927">
        <v>10716</v>
      </c>
      <c r="H222" s="927" t="s">
        <v>1933</v>
      </c>
      <c r="I222" s="927" t="s">
        <v>1934</v>
      </c>
      <c r="J222" s="927" t="s">
        <v>1714</v>
      </c>
      <c r="K222" s="927" t="s">
        <v>288</v>
      </c>
      <c r="L222" s="927" t="s">
        <v>158</v>
      </c>
      <c r="M222" s="927" t="s">
        <v>1935</v>
      </c>
      <c r="N222" s="927" t="s">
        <v>1936</v>
      </c>
      <c r="O222" s="927" t="s">
        <v>1937</v>
      </c>
      <c r="P222" s="1129" t="str">
        <f t="shared" si="45"/>
        <v>00;</v>
      </c>
      <c r="Q222" s="934" t="str">
        <f t="shared" si="46"/>
        <v>19-18516</v>
      </c>
      <c r="R222" s="934" t="str">
        <f t="shared" si="47"/>
        <v>LOCAL</v>
      </c>
      <c r="S222" s="935">
        <f t="shared" si="40"/>
        <v>43556</v>
      </c>
      <c r="T222" s="935">
        <f t="shared" si="41"/>
        <v>43617</v>
      </c>
      <c r="U222" s="935">
        <f t="shared" si="42"/>
        <v>43647</v>
      </c>
      <c r="V222" s="935">
        <f t="shared" si="48"/>
        <v>43647</v>
      </c>
      <c r="W222" s="934" t="str">
        <f t="shared" si="49"/>
        <v>Disapproved</v>
      </c>
      <c r="X222" s="936" t="str">
        <f>IF(R222="-","-",VLOOKUP($S222,Forex!$B:$C,2,0))</f>
        <v>FY2019</v>
      </c>
      <c r="Y222" s="936" t="str">
        <f>IF(R222="-","-",VLOOKUP($S222,Forex!$B:$D,3,0))</f>
        <v>1H</v>
      </c>
      <c r="Z222" s="937" t="str">
        <f>IF($R222="-","-",VLOOKUP($L222,Legend!$E:$F,2,0))</f>
        <v>ROD1</v>
      </c>
      <c r="AA222" s="937"/>
      <c r="AB222" s="1131">
        <f t="shared" si="43"/>
        <v>43617</v>
      </c>
      <c r="AC222" s="1131">
        <f>_xlfn.IFNA(VLOOKUP($B222,'PO list'!$C:$E,3,0),$AB222)</f>
        <v>43617</v>
      </c>
      <c r="AD222" s="1131" t="str">
        <f>IF($AC222="-","-",VLOOKUP($AC222,Forex!$B:$C,2,0))</f>
        <v>FY2019</v>
      </c>
      <c r="AE222" s="1131">
        <f t="shared" si="50"/>
        <v>43617</v>
      </c>
      <c r="AF222" s="1131" t="str">
        <f>IF($AE222="-","-",VLOOKUP($AE222,Forex!$B:$C,2,0))</f>
        <v>FY2019</v>
      </c>
      <c r="AG222" s="1132" t="str">
        <f t="shared" si="44"/>
        <v>MY + MF</v>
      </c>
      <c r="AI222" s="1118"/>
    </row>
    <row r="223" spans="1:35" s="839" customFormat="1" ht="15" x14ac:dyDescent="0.25">
      <c r="A223" s="929">
        <v>222</v>
      </c>
      <c r="B223" s="927" t="s">
        <v>1938</v>
      </c>
      <c r="C223" s="927" t="s">
        <v>205</v>
      </c>
      <c r="D223" s="927" t="s">
        <v>201</v>
      </c>
      <c r="E223" s="927" t="s">
        <v>230</v>
      </c>
      <c r="F223" s="927">
        <v>1</v>
      </c>
      <c r="G223" s="927">
        <v>4571.42</v>
      </c>
      <c r="H223" s="927" t="s">
        <v>1939</v>
      </c>
      <c r="I223" s="927" t="s">
        <v>1940</v>
      </c>
      <c r="J223" s="927" t="s">
        <v>1824</v>
      </c>
      <c r="K223" s="927" t="s">
        <v>288</v>
      </c>
      <c r="L223" s="927" t="s">
        <v>158</v>
      </c>
      <c r="M223" s="927" t="s">
        <v>1921</v>
      </c>
      <c r="N223" s="927" t="s">
        <v>5585</v>
      </c>
      <c r="O223" s="927" t="s">
        <v>1824</v>
      </c>
      <c r="P223" s="1129" t="str">
        <f t="shared" si="45"/>
        <v>0--</v>
      </c>
      <c r="Q223" s="934" t="str">
        <f t="shared" si="46"/>
        <v>19-18517</v>
      </c>
      <c r="R223" s="934" t="str">
        <f t="shared" si="47"/>
        <v>LOCAL</v>
      </c>
      <c r="S223" s="935">
        <f t="shared" si="40"/>
        <v>43556</v>
      </c>
      <c r="T223" s="935">
        <f t="shared" si="41"/>
        <v>43556</v>
      </c>
      <c r="U223" s="935">
        <f t="shared" si="42"/>
        <v>43556</v>
      </c>
      <c r="V223" s="935" t="e">
        <f t="shared" si="48"/>
        <v>#VALUE!</v>
      </c>
      <c r="W223" s="934" t="str">
        <f t="shared" si="49"/>
        <v>Disapproved</v>
      </c>
      <c r="X223" s="936" t="str">
        <f>IF(R223="-","-",VLOOKUP($S223,Forex!$B:$C,2,0))</f>
        <v>FY2019</v>
      </c>
      <c r="Y223" s="936" t="str">
        <f>IF(R223="-","-",VLOOKUP($S223,Forex!$B:$D,3,0))</f>
        <v>1H</v>
      </c>
      <c r="Z223" s="937" t="str">
        <f>IF($R223="-","-",VLOOKUP($L223,Legend!$E:$F,2,0))</f>
        <v>ROD1</v>
      </c>
      <c r="AA223" s="937"/>
      <c r="AB223" s="1131">
        <f t="shared" si="43"/>
        <v>43556</v>
      </c>
      <c r="AC223" s="1131">
        <f>_xlfn.IFNA(VLOOKUP($B223,'PO list'!$C:$E,3,0),$AB223)</f>
        <v>43556</v>
      </c>
      <c r="AD223" s="1131" t="str">
        <f>IF($AC223="-","-",VLOOKUP($AC223,Forex!$B:$C,2,0))</f>
        <v>FY2019</v>
      </c>
      <c r="AE223" s="1131">
        <f t="shared" si="50"/>
        <v>43556</v>
      </c>
      <c r="AF223" s="1131" t="str">
        <f>IF($AE223="-","-",VLOOKUP($AE223,Forex!$B:$C,2,0))</f>
        <v>FY2019</v>
      </c>
      <c r="AG223" s="1132" t="str">
        <f t="shared" si="44"/>
        <v>MY + MF</v>
      </c>
      <c r="AI223" s="1118"/>
    </row>
    <row r="224" spans="1:35" s="839" customFormat="1" ht="15" x14ac:dyDescent="0.25">
      <c r="A224" s="929">
        <v>223</v>
      </c>
      <c r="B224" s="927" t="s">
        <v>1941</v>
      </c>
      <c r="C224" s="927" t="s">
        <v>1379</v>
      </c>
      <c r="D224" s="927" t="s">
        <v>1332</v>
      </c>
      <c r="E224" s="927" t="s">
        <v>1788</v>
      </c>
      <c r="F224" s="927">
        <v>2</v>
      </c>
      <c r="G224" s="927">
        <v>590</v>
      </c>
      <c r="H224" s="927" t="s">
        <v>1942</v>
      </c>
      <c r="I224" s="927" t="s">
        <v>1943</v>
      </c>
      <c r="J224" s="927" t="s">
        <v>1714</v>
      </c>
      <c r="K224" s="927" t="s">
        <v>1324</v>
      </c>
      <c r="L224" s="927" t="s">
        <v>1056</v>
      </c>
      <c r="M224" s="927" t="s">
        <v>1824</v>
      </c>
      <c r="N224" s="927" t="s">
        <v>1944</v>
      </c>
      <c r="O224" s="927" t="s">
        <v>1657</v>
      </c>
      <c r="P224" s="1129" t="str">
        <f t="shared" si="45"/>
        <v>6--</v>
      </c>
      <c r="Q224" s="934" t="str">
        <f t="shared" si="46"/>
        <v>19-18518</v>
      </c>
      <c r="R224" s="934" t="str">
        <f t="shared" si="47"/>
        <v>-</v>
      </c>
      <c r="S224" s="935" t="str">
        <f t="shared" si="40"/>
        <v>-</v>
      </c>
      <c r="T224" s="935" t="str">
        <f t="shared" si="41"/>
        <v>-</v>
      </c>
      <c r="U224" s="935" t="str">
        <f t="shared" si="42"/>
        <v>-</v>
      </c>
      <c r="V224" s="935" t="str">
        <f t="shared" si="48"/>
        <v>-</v>
      </c>
      <c r="W224" s="934" t="str">
        <f t="shared" si="49"/>
        <v>-</v>
      </c>
      <c r="X224" s="936" t="str">
        <f>IF(R224="-","-",VLOOKUP($S224,Forex!$B:$C,2,0))</f>
        <v>-</v>
      </c>
      <c r="Y224" s="936" t="str">
        <f>IF(R224="-","-",VLOOKUP($S224,Forex!$B:$D,3,0))</f>
        <v>-</v>
      </c>
      <c r="Z224" s="937" t="str">
        <f>IF($R224="-","-",VLOOKUP($L224,Legend!$E:$F,2,0))</f>
        <v>-</v>
      </c>
      <c r="AA224" s="937"/>
      <c r="AB224" s="1131" t="str">
        <f t="shared" si="43"/>
        <v>-</v>
      </c>
      <c r="AC224" s="1131" t="str">
        <f>_xlfn.IFNA(VLOOKUP($B224,'PO list'!$C:$E,3,0),$AB224)</f>
        <v>-</v>
      </c>
      <c r="AD224" s="1131" t="str">
        <f>IF($AC224="-","-",VLOOKUP($AC224,Forex!$B:$C,2,0))</f>
        <v>-</v>
      </c>
      <c r="AE224" s="1131" t="str">
        <f t="shared" si="50"/>
        <v>-</v>
      </c>
      <c r="AF224" s="1131" t="str">
        <f>IF($AE224="-","-",VLOOKUP($AE224,Forex!$B:$C,2,0))</f>
        <v>-</v>
      </c>
      <c r="AG224" s="1132" t="str">
        <f t="shared" si="44"/>
        <v>-</v>
      </c>
      <c r="AI224" s="1118"/>
    </row>
    <row r="225" spans="1:35" s="839" customFormat="1" ht="15" x14ac:dyDescent="0.25">
      <c r="A225" s="929">
        <v>224</v>
      </c>
      <c r="B225" s="927" t="s">
        <v>1945</v>
      </c>
      <c r="C225" s="927" t="s">
        <v>227</v>
      </c>
      <c r="D225" s="927" t="s">
        <v>201</v>
      </c>
      <c r="E225" s="927" t="s">
        <v>230</v>
      </c>
      <c r="F225" s="927">
        <v>1</v>
      </c>
      <c r="G225" s="927">
        <v>1308</v>
      </c>
      <c r="H225" s="927" t="s">
        <v>1946</v>
      </c>
      <c r="I225" s="927" t="s">
        <v>1947</v>
      </c>
      <c r="J225" s="927" t="s">
        <v>1881</v>
      </c>
      <c r="K225" s="927" t="s">
        <v>1324</v>
      </c>
      <c r="L225" s="927" t="s">
        <v>1056</v>
      </c>
      <c r="M225" s="927" t="s">
        <v>1637</v>
      </c>
      <c r="N225" s="927" t="s">
        <v>5585</v>
      </c>
      <c r="O225" s="927" t="s">
        <v>1657</v>
      </c>
      <c r="P225" s="1129" t="str">
        <f t="shared" si="45"/>
        <v>/R)</v>
      </c>
      <c r="Q225" s="934" t="str">
        <f t="shared" si="46"/>
        <v>19-18519</v>
      </c>
      <c r="R225" s="934" t="str">
        <f t="shared" si="47"/>
        <v>LOCAL</v>
      </c>
      <c r="S225" s="935">
        <f t="shared" si="40"/>
        <v>43556</v>
      </c>
      <c r="T225" s="935">
        <f t="shared" si="41"/>
        <v>43556</v>
      </c>
      <c r="U225" s="935">
        <f t="shared" si="42"/>
        <v>43556</v>
      </c>
      <c r="V225" s="935" t="e">
        <f t="shared" si="48"/>
        <v>#VALUE!</v>
      </c>
      <c r="W225" s="934" t="str">
        <f t="shared" si="49"/>
        <v>Cancelled</v>
      </c>
      <c r="X225" s="936" t="str">
        <f>IF(R225="-","-",VLOOKUP($S225,Forex!$B:$C,2,0))</f>
        <v>FY2019</v>
      </c>
      <c r="Y225" s="936" t="str">
        <f>IF(R225="-","-",VLOOKUP($S225,Forex!$B:$D,3,0))</f>
        <v>1H</v>
      </c>
      <c r="Z225" s="937" t="str">
        <f>IF($R225="-","-",VLOOKUP($L225,Legend!$E:$F,2,0))</f>
        <v>-</v>
      </c>
      <c r="AA225" s="937"/>
      <c r="AB225" s="1131">
        <f t="shared" si="43"/>
        <v>43556</v>
      </c>
      <c r="AC225" s="1131">
        <f>_xlfn.IFNA(VLOOKUP($B225,'PO list'!$C:$E,3,0),$AB225)</f>
        <v>43556</v>
      </c>
      <c r="AD225" s="1131" t="str">
        <f>IF($AC225="-","-",VLOOKUP($AC225,Forex!$B:$C,2,0))</f>
        <v>FY2019</v>
      </c>
      <c r="AE225" s="1131">
        <f t="shared" si="50"/>
        <v>43556</v>
      </c>
      <c r="AF225" s="1131" t="str">
        <f>IF($AE225="-","-",VLOOKUP($AE225,Forex!$B:$C,2,0))</f>
        <v>FY2019</v>
      </c>
      <c r="AG225" s="1132" t="str">
        <f t="shared" si="44"/>
        <v>MY + MF</v>
      </c>
      <c r="AI225" s="1118"/>
    </row>
    <row r="226" spans="1:35" s="839" customFormat="1" ht="15" x14ac:dyDescent="0.25">
      <c r="A226" s="929">
        <v>225</v>
      </c>
      <c r="B226" s="927" t="s">
        <v>1948</v>
      </c>
      <c r="C226" s="927" t="s">
        <v>244</v>
      </c>
      <c r="D226" s="927" t="s">
        <v>201</v>
      </c>
      <c r="E226" s="927" t="s">
        <v>231</v>
      </c>
      <c r="F226" s="927">
        <v>1</v>
      </c>
      <c r="G226" s="927">
        <v>390</v>
      </c>
      <c r="H226" s="927" t="s">
        <v>1949</v>
      </c>
      <c r="I226" s="927" t="s">
        <v>1950</v>
      </c>
      <c r="J226" s="927" t="s">
        <v>1881</v>
      </c>
      <c r="K226" s="927" t="s">
        <v>288</v>
      </c>
      <c r="L226" s="927" t="s">
        <v>158</v>
      </c>
      <c r="M226" s="927" t="s">
        <v>1735</v>
      </c>
      <c r="N226" s="927" t="s">
        <v>1657</v>
      </c>
      <c r="O226" s="927" t="s">
        <v>1657</v>
      </c>
      <c r="P226" s="1129" t="str">
        <f t="shared" si="45"/>
        <v>CAM</v>
      </c>
      <c r="Q226" s="934" t="str">
        <f t="shared" si="46"/>
        <v>19-18520</v>
      </c>
      <c r="R226" s="934" t="str">
        <f t="shared" si="47"/>
        <v>LOCAL</v>
      </c>
      <c r="S226" s="935">
        <f t="shared" si="40"/>
        <v>43556</v>
      </c>
      <c r="T226" s="935">
        <f t="shared" si="41"/>
        <v>43556</v>
      </c>
      <c r="U226" s="935">
        <f t="shared" si="42"/>
        <v>43556</v>
      </c>
      <c r="V226" s="935">
        <f t="shared" si="48"/>
        <v>43556</v>
      </c>
      <c r="W226" s="934" t="str">
        <f t="shared" si="49"/>
        <v>Disapproved</v>
      </c>
      <c r="X226" s="936" t="str">
        <f>IF(R226="-","-",VLOOKUP($S226,Forex!$B:$C,2,0))</f>
        <v>FY2019</v>
      </c>
      <c r="Y226" s="936" t="str">
        <f>IF(R226="-","-",VLOOKUP($S226,Forex!$B:$D,3,0))</f>
        <v>1H</v>
      </c>
      <c r="Z226" s="937" t="str">
        <f>IF($R226="-","-",VLOOKUP($L226,Legend!$E:$F,2,0))</f>
        <v>ROD1</v>
      </c>
      <c r="AA226" s="937"/>
      <c r="AB226" s="1131">
        <f t="shared" si="43"/>
        <v>43556</v>
      </c>
      <c r="AC226" s="1131">
        <f>_xlfn.IFNA(VLOOKUP($B226,'PO list'!$C:$E,3,0),$AB226)</f>
        <v>43556</v>
      </c>
      <c r="AD226" s="1131" t="str">
        <f>IF($AC226="-","-",VLOOKUP($AC226,Forex!$B:$C,2,0))</f>
        <v>FY2019</v>
      </c>
      <c r="AE226" s="1131">
        <f t="shared" si="50"/>
        <v>43556</v>
      </c>
      <c r="AF226" s="1131" t="str">
        <f>IF($AE226="-","-",VLOOKUP($AE226,Forex!$B:$C,2,0))</f>
        <v>FY2019</v>
      </c>
      <c r="AG226" s="1132" t="str">
        <f t="shared" si="44"/>
        <v>MY + MF</v>
      </c>
      <c r="AI226" s="1118"/>
    </row>
    <row r="227" spans="1:35" s="839" customFormat="1" ht="15" x14ac:dyDescent="0.25">
      <c r="A227" s="929">
        <v>226</v>
      </c>
      <c r="B227" s="927" t="s">
        <v>1951</v>
      </c>
      <c r="C227" s="927" t="s">
        <v>207</v>
      </c>
      <c r="D227" s="927" t="s">
        <v>232</v>
      </c>
      <c r="E227" s="927" t="s">
        <v>1333</v>
      </c>
      <c r="F227" s="927">
        <v>1</v>
      </c>
      <c r="G227" s="927">
        <v>1360</v>
      </c>
      <c r="H227" s="927" t="s">
        <v>1952</v>
      </c>
      <c r="I227" s="927" t="s">
        <v>1953</v>
      </c>
      <c r="J227" s="927" t="s">
        <v>1544</v>
      </c>
      <c r="K227" s="927" t="s">
        <v>1324</v>
      </c>
      <c r="L227" s="927" t="s">
        <v>1056</v>
      </c>
      <c r="M227" s="927" t="s">
        <v>1824</v>
      </c>
      <c r="N227" s="927" t="s">
        <v>1824</v>
      </c>
      <c r="O227" s="927" t="s">
        <v>1647</v>
      </c>
      <c r="P227" s="1129" t="str">
        <f t="shared" si="45"/>
        <v>JIG</v>
      </c>
      <c r="Q227" s="934" t="str">
        <f t="shared" si="46"/>
        <v>19-18522</v>
      </c>
      <c r="R227" s="934" t="str">
        <f t="shared" si="47"/>
        <v>FRONTECH</v>
      </c>
      <c r="S227" s="935">
        <f t="shared" si="40"/>
        <v>43556</v>
      </c>
      <c r="T227" s="935">
        <f t="shared" si="41"/>
        <v>43556</v>
      </c>
      <c r="U227" s="935">
        <f t="shared" si="42"/>
        <v>43556</v>
      </c>
      <c r="V227" s="935">
        <f t="shared" si="48"/>
        <v>43556</v>
      </c>
      <c r="W227" s="934" t="str">
        <f t="shared" si="49"/>
        <v>Cancelled</v>
      </c>
      <c r="X227" s="936" t="str">
        <f>IF(R227="-","-",VLOOKUP($S227,Forex!$B:$C,2,0))</f>
        <v>FY2019</v>
      </c>
      <c r="Y227" s="936" t="str">
        <f>IF(R227="-","-",VLOOKUP($S227,Forex!$B:$D,3,0))</f>
        <v>1H</v>
      </c>
      <c r="Z227" s="937" t="str">
        <f>IF($R227="-","-",VLOOKUP($L227,Legend!$E:$F,2,0))</f>
        <v>-</v>
      </c>
      <c r="AA227" s="937"/>
      <c r="AB227" s="1131">
        <f t="shared" si="43"/>
        <v>43556</v>
      </c>
      <c r="AC227" s="1131">
        <f>_xlfn.IFNA(VLOOKUP($B227,'PO list'!$C:$E,3,0),$AB227)</f>
        <v>43556</v>
      </c>
      <c r="AD227" s="1131" t="str">
        <f>IF($AC227="-","-",VLOOKUP($AC227,Forex!$B:$C,2,0))</f>
        <v>FY2019</v>
      </c>
      <c r="AE227" s="1131">
        <f t="shared" si="50"/>
        <v>43556</v>
      </c>
      <c r="AF227" s="1131" t="str">
        <f>IF($AE227="-","-",VLOOKUP($AE227,Forex!$B:$C,2,0))</f>
        <v>FY2019</v>
      </c>
      <c r="AG227" s="1132" t="str">
        <f t="shared" si="44"/>
        <v>MY + MF</v>
      </c>
      <c r="AI227" s="1118"/>
    </row>
    <row r="228" spans="1:35" s="839" customFormat="1" ht="15" x14ac:dyDescent="0.25">
      <c r="A228" s="929">
        <v>227</v>
      </c>
      <c r="B228" s="927" t="s">
        <v>1954</v>
      </c>
      <c r="C228" s="927" t="s">
        <v>244</v>
      </c>
      <c r="D228" s="927" t="s">
        <v>201</v>
      </c>
      <c r="E228" s="927" t="s">
        <v>231</v>
      </c>
      <c r="F228" s="927">
        <v>3</v>
      </c>
      <c r="G228" s="927">
        <v>1350</v>
      </c>
      <c r="H228" s="927" t="s">
        <v>1955</v>
      </c>
      <c r="I228" s="927" t="s">
        <v>1956</v>
      </c>
      <c r="J228" s="927" t="s">
        <v>1544</v>
      </c>
      <c r="K228" s="927" t="s">
        <v>288</v>
      </c>
      <c r="L228" s="927" t="s">
        <v>158</v>
      </c>
      <c r="M228" s="927" t="s">
        <v>1647</v>
      </c>
      <c r="N228" s="927" t="s">
        <v>1888</v>
      </c>
      <c r="O228" s="927" t="s">
        <v>1824</v>
      </c>
      <c r="P228" s="1129" t="str">
        <f t="shared" si="45"/>
        <v>)--</v>
      </c>
      <c r="Q228" s="934" t="str">
        <f t="shared" si="46"/>
        <v>19-18523</v>
      </c>
      <c r="R228" s="934" t="str">
        <f t="shared" si="47"/>
        <v>LOCAL</v>
      </c>
      <c r="S228" s="935">
        <f t="shared" si="40"/>
        <v>43556</v>
      </c>
      <c r="T228" s="935">
        <f t="shared" si="41"/>
        <v>43556</v>
      </c>
      <c r="U228" s="935">
        <f t="shared" si="42"/>
        <v>43556</v>
      </c>
      <c r="V228" s="935">
        <f t="shared" si="48"/>
        <v>43556</v>
      </c>
      <c r="W228" s="934" t="str">
        <f t="shared" si="49"/>
        <v>Disapproved</v>
      </c>
      <c r="X228" s="936" t="str">
        <f>IF(R228="-","-",VLOOKUP($S228,Forex!$B:$C,2,0))</f>
        <v>FY2019</v>
      </c>
      <c r="Y228" s="936" t="str">
        <f>IF(R228="-","-",VLOOKUP($S228,Forex!$B:$D,3,0))</f>
        <v>1H</v>
      </c>
      <c r="Z228" s="937" t="str">
        <f>IF($R228="-","-",VLOOKUP($L228,Legend!$E:$F,2,0))</f>
        <v>ROD1</v>
      </c>
      <c r="AA228" s="937"/>
      <c r="AB228" s="1131">
        <f t="shared" si="43"/>
        <v>43556</v>
      </c>
      <c r="AC228" s="1131">
        <f>_xlfn.IFNA(VLOOKUP($B228,'PO list'!$C:$E,3,0),$AB228)</f>
        <v>43556</v>
      </c>
      <c r="AD228" s="1131" t="str">
        <f>IF($AC228="-","-",VLOOKUP($AC228,Forex!$B:$C,2,0))</f>
        <v>FY2019</v>
      </c>
      <c r="AE228" s="1131">
        <f t="shared" si="50"/>
        <v>43556</v>
      </c>
      <c r="AF228" s="1131" t="str">
        <f>IF($AE228="-","-",VLOOKUP($AE228,Forex!$B:$C,2,0))</f>
        <v>FY2019</v>
      </c>
      <c r="AG228" s="1132" t="str">
        <f t="shared" si="44"/>
        <v>MY + MF</v>
      </c>
      <c r="AI228" s="1118"/>
    </row>
    <row r="229" spans="1:35" s="839" customFormat="1" ht="15" x14ac:dyDescent="0.25">
      <c r="A229" s="929">
        <v>228</v>
      </c>
      <c r="B229" s="927" t="s">
        <v>1957</v>
      </c>
      <c r="C229" s="927" t="s">
        <v>244</v>
      </c>
      <c r="D229" s="927" t="s">
        <v>201</v>
      </c>
      <c r="E229" s="927" t="s">
        <v>231</v>
      </c>
      <c r="F229" s="927">
        <v>2</v>
      </c>
      <c r="G229" s="927">
        <v>546</v>
      </c>
      <c r="H229" s="927" t="s">
        <v>1958</v>
      </c>
      <c r="I229" s="927" t="s">
        <v>1959</v>
      </c>
      <c r="J229" s="927" t="s">
        <v>1735</v>
      </c>
      <c r="K229" s="927" t="s">
        <v>288</v>
      </c>
      <c r="L229" s="927" t="s">
        <v>158</v>
      </c>
      <c r="M229" s="927" t="s">
        <v>1637</v>
      </c>
      <c r="N229" s="927" t="s">
        <v>1110</v>
      </c>
      <c r="O229" s="927" t="s">
        <v>1824</v>
      </c>
      <c r="P229" s="1129" t="str">
        <f t="shared" si="45"/>
        <v>E--</v>
      </c>
      <c r="Q229" s="934" t="str">
        <f t="shared" si="46"/>
        <v>19-18524</v>
      </c>
      <c r="R229" s="934" t="str">
        <f t="shared" si="47"/>
        <v>LOCAL</v>
      </c>
      <c r="S229" s="935">
        <f t="shared" si="40"/>
        <v>43556</v>
      </c>
      <c r="T229" s="935">
        <f t="shared" si="41"/>
        <v>43556</v>
      </c>
      <c r="U229" s="935">
        <f t="shared" si="42"/>
        <v>43556</v>
      </c>
      <c r="V229" s="935">
        <f t="shared" si="48"/>
        <v>44197</v>
      </c>
      <c r="W229" s="934" t="str">
        <f t="shared" si="49"/>
        <v>Disapproved</v>
      </c>
      <c r="X229" s="936" t="str">
        <f>IF(R229="-","-",VLOOKUP($S229,Forex!$B:$C,2,0))</f>
        <v>FY2019</v>
      </c>
      <c r="Y229" s="936" t="str">
        <f>IF(R229="-","-",VLOOKUP($S229,Forex!$B:$D,3,0))</f>
        <v>1H</v>
      </c>
      <c r="Z229" s="937" t="str">
        <f>IF($R229="-","-",VLOOKUP($L229,Legend!$E:$F,2,0))</f>
        <v>ROD1</v>
      </c>
      <c r="AA229" s="937"/>
      <c r="AB229" s="1131">
        <f t="shared" si="43"/>
        <v>43556</v>
      </c>
      <c r="AC229" s="1131">
        <f>_xlfn.IFNA(VLOOKUP($B229,'PO list'!$C:$E,3,0),$AB229)</f>
        <v>43556</v>
      </c>
      <c r="AD229" s="1131" t="str">
        <f>IF($AC229="-","-",VLOOKUP($AC229,Forex!$B:$C,2,0))</f>
        <v>FY2019</v>
      </c>
      <c r="AE229" s="1131">
        <f t="shared" si="50"/>
        <v>43556</v>
      </c>
      <c r="AF229" s="1131" t="str">
        <f>IF($AE229="-","-",VLOOKUP($AE229,Forex!$B:$C,2,0))</f>
        <v>FY2019</v>
      </c>
      <c r="AG229" s="1132" t="str">
        <f t="shared" si="44"/>
        <v>MY + MF</v>
      </c>
      <c r="AI229" s="1118"/>
    </row>
    <row r="230" spans="1:35" s="839" customFormat="1" ht="15" x14ac:dyDescent="0.25">
      <c r="A230" s="929">
        <v>229</v>
      </c>
      <c r="B230" s="927" t="s">
        <v>1960</v>
      </c>
      <c r="C230" s="927" t="s">
        <v>221</v>
      </c>
      <c r="D230" s="927" t="s">
        <v>201</v>
      </c>
      <c r="E230" s="927" t="s">
        <v>231</v>
      </c>
      <c r="F230" s="927">
        <v>4</v>
      </c>
      <c r="G230" s="927">
        <v>1309</v>
      </c>
      <c r="H230" s="927" t="s">
        <v>1961</v>
      </c>
      <c r="I230" s="927" t="s">
        <v>1962</v>
      </c>
      <c r="J230" s="927" t="s">
        <v>1692</v>
      </c>
      <c r="K230" s="927" t="s">
        <v>1324</v>
      </c>
      <c r="L230" s="927" t="s">
        <v>1056</v>
      </c>
      <c r="M230" s="927" t="s">
        <v>1921</v>
      </c>
      <c r="N230" s="927" t="s">
        <v>1575</v>
      </c>
      <c r="O230" s="927" t="s">
        <v>1926</v>
      </c>
      <c r="P230" s="1129" t="str">
        <f t="shared" si="45"/>
        <v>H--</v>
      </c>
      <c r="Q230" s="934" t="str">
        <f t="shared" si="46"/>
        <v>19-18525</v>
      </c>
      <c r="R230" s="934" t="str">
        <f t="shared" si="47"/>
        <v>LOCAL</v>
      </c>
      <c r="S230" s="935">
        <f t="shared" si="40"/>
        <v>43556</v>
      </c>
      <c r="T230" s="935">
        <f t="shared" si="41"/>
        <v>43556</v>
      </c>
      <c r="U230" s="935">
        <f t="shared" si="42"/>
        <v>43556</v>
      </c>
      <c r="V230" s="935">
        <f t="shared" si="48"/>
        <v>43586</v>
      </c>
      <c r="W230" s="934" t="str">
        <f t="shared" si="49"/>
        <v>Cancelled</v>
      </c>
      <c r="X230" s="936" t="str">
        <f>IF(R230="-","-",VLOOKUP($S230,Forex!$B:$C,2,0))</f>
        <v>FY2019</v>
      </c>
      <c r="Y230" s="936" t="str">
        <f>IF(R230="-","-",VLOOKUP($S230,Forex!$B:$D,3,0))</f>
        <v>1H</v>
      </c>
      <c r="Z230" s="937" t="str">
        <f>IF($R230="-","-",VLOOKUP($L230,Legend!$E:$F,2,0))</f>
        <v>-</v>
      </c>
      <c r="AA230" s="937"/>
      <c r="AB230" s="1131">
        <f t="shared" si="43"/>
        <v>43556</v>
      </c>
      <c r="AC230" s="1131">
        <f>_xlfn.IFNA(VLOOKUP($B230,'PO list'!$C:$E,3,0),$AB230)</f>
        <v>43556</v>
      </c>
      <c r="AD230" s="1131" t="str">
        <f>IF($AC230="-","-",VLOOKUP($AC230,Forex!$B:$C,2,0))</f>
        <v>FY2019</v>
      </c>
      <c r="AE230" s="1131">
        <f t="shared" si="50"/>
        <v>43556</v>
      </c>
      <c r="AF230" s="1131" t="str">
        <f>IF($AE230="-","-",VLOOKUP($AE230,Forex!$B:$C,2,0))</f>
        <v>FY2019</v>
      </c>
      <c r="AG230" s="1132" t="str">
        <f t="shared" si="44"/>
        <v>MY + MF</v>
      </c>
      <c r="AI230" s="1118"/>
    </row>
    <row r="231" spans="1:35" s="839" customFormat="1" ht="15" x14ac:dyDescent="0.25">
      <c r="A231" s="929">
        <v>230</v>
      </c>
      <c r="B231" s="927" t="s">
        <v>1963</v>
      </c>
      <c r="C231" s="927" t="s">
        <v>205</v>
      </c>
      <c r="D231" s="927" t="s">
        <v>201</v>
      </c>
      <c r="E231" s="927" t="s">
        <v>231</v>
      </c>
      <c r="F231" s="927">
        <v>2</v>
      </c>
      <c r="G231" s="927">
        <v>1600</v>
      </c>
      <c r="H231" s="927" t="s">
        <v>1964</v>
      </c>
      <c r="I231" s="927" t="s">
        <v>1965</v>
      </c>
      <c r="J231" s="927" t="s">
        <v>1637</v>
      </c>
      <c r="K231" s="927" t="s">
        <v>287</v>
      </c>
      <c r="L231" s="927" t="s">
        <v>15</v>
      </c>
      <c r="M231" s="927" t="s">
        <v>1966</v>
      </c>
      <c r="N231" s="927" t="s">
        <v>1824</v>
      </c>
      <c r="O231" s="927" t="s">
        <v>1824</v>
      </c>
      <c r="P231" s="1129" t="str">
        <f t="shared" si="45"/>
        <v>NCH</v>
      </c>
      <c r="Q231" s="934" t="str">
        <f t="shared" si="46"/>
        <v>19-18526</v>
      </c>
      <c r="R231" s="934" t="str">
        <f t="shared" si="47"/>
        <v>LOCAL</v>
      </c>
      <c r="S231" s="935">
        <f t="shared" si="40"/>
        <v>43556</v>
      </c>
      <c r="T231" s="935">
        <f t="shared" si="41"/>
        <v>43556</v>
      </c>
      <c r="U231" s="935">
        <f t="shared" si="42"/>
        <v>43586</v>
      </c>
      <c r="V231" s="935">
        <f t="shared" si="48"/>
        <v>43556</v>
      </c>
      <c r="W231" s="934" t="str">
        <f t="shared" si="49"/>
        <v>Approved</v>
      </c>
      <c r="X231" s="936" t="str">
        <f>IF(R231="-","-",VLOOKUP($S231,Forex!$B:$C,2,0))</f>
        <v>FY2019</v>
      </c>
      <c r="Y231" s="936" t="str">
        <f>IF(R231="-","-",VLOOKUP($S231,Forex!$B:$D,3,0))</f>
        <v>1H</v>
      </c>
      <c r="Z231" s="937" t="str">
        <f>IF($R231="-","-",VLOOKUP($L231,Legend!$E:$F,2,0))</f>
        <v>-</v>
      </c>
      <c r="AA231" s="937"/>
      <c r="AB231" s="1131">
        <f t="shared" si="43"/>
        <v>43556</v>
      </c>
      <c r="AC231" s="1131">
        <f>_xlfn.IFNA(VLOOKUP($B231,'PO list'!$C:$E,3,0),$AB231)</f>
        <v>43556</v>
      </c>
      <c r="AD231" s="1131" t="str">
        <f>IF($AC231="-","-",VLOOKUP($AC231,Forex!$B:$C,2,0))</f>
        <v>FY2019</v>
      </c>
      <c r="AE231" s="1131">
        <f t="shared" si="50"/>
        <v>43556</v>
      </c>
      <c r="AF231" s="1131" t="str">
        <f>IF($AE231="-","-",VLOOKUP($AE231,Forex!$B:$C,2,0))</f>
        <v>FY2019</v>
      </c>
      <c r="AG231" s="1132" t="str">
        <f t="shared" si="44"/>
        <v>MY + MF</v>
      </c>
      <c r="AI231" s="1118"/>
    </row>
    <row r="232" spans="1:35" s="839" customFormat="1" ht="15" x14ac:dyDescent="0.25">
      <c r="A232" s="929">
        <v>231</v>
      </c>
      <c r="B232" s="927" t="s">
        <v>1967</v>
      </c>
      <c r="C232" s="927" t="s">
        <v>209</v>
      </c>
      <c r="D232" s="927" t="s">
        <v>232</v>
      </c>
      <c r="E232" s="927" t="s">
        <v>231</v>
      </c>
      <c r="F232" s="927">
        <v>10</v>
      </c>
      <c r="G232" s="927">
        <v>39684.519999999997</v>
      </c>
      <c r="H232" s="927" t="s">
        <v>1968</v>
      </c>
      <c r="I232" s="927" t="s">
        <v>1969</v>
      </c>
      <c r="J232" s="927" t="s">
        <v>1637</v>
      </c>
      <c r="K232" s="927" t="s">
        <v>287</v>
      </c>
      <c r="L232" s="927" t="s">
        <v>15</v>
      </c>
      <c r="M232" s="927" t="s">
        <v>1921</v>
      </c>
      <c r="N232" s="927" t="s">
        <v>1931</v>
      </c>
      <c r="O232" s="927" t="s">
        <v>1921</v>
      </c>
      <c r="P232" s="1129" t="str">
        <f t="shared" si="45"/>
        <v>11)</v>
      </c>
      <c r="Q232" s="934" t="str">
        <f t="shared" si="46"/>
        <v>19-18527</v>
      </c>
      <c r="R232" s="934" t="str">
        <f t="shared" si="47"/>
        <v>FRONTECH</v>
      </c>
      <c r="S232" s="935">
        <f t="shared" si="40"/>
        <v>43556</v>
      </c>
      <c r="T232" s="935">
        <f t="shared" si="41"/>
        <v>43556</v>
      </c>
      <c r="U232" s="935">
        <f t="shared" si="42"/>
        <v>43556</v>
      </c>
      <c r="V232" s="935">
        <f t="shared" si="48"/>
        <v>43556</v>
      </c>
      <c r="W232" s="934" t="str">
        <f t="shared" si="49"/>
        <v>Approved</v>
      </c>
      <c r="X232" s="936" t="str">
        <f>IF(R232="-","-",VLOOKUP($S232,Forex!$B:$C,2,0))</f>
        <v>FY2019</v>
      </c>
      <c r="Y232" s="936" t="str">
        <f>IF(R232="-","-",VLOOKUP($S232,Forex!$B:$D,3,0))</f>
        <v>1H</v>
      </c>
      <c r="Z232" s="937" t="str">
        <f>IF($R232="-","-",VLOOKUP($L232,Legend!$E:$F,2,0))</f>
        <v>-</v>
      </c>
      <c r="AA232" s="937"/>
      <c r="AB232" s="1131">
        <f t="shared" si="43"/>
        <v>43556</v>
      </c>
      <c r="AC232" s="1131">
        <f>_xlfn.IFNA(VLOOKUP($B232,'PO list'!$C:$E,3,0),$AB232)</f>
        <v>43556</v>
      </c>
      <c r="AD232" s="1131" t="str">
        <f>IF($AC232="-","-",VLOOKUP($AC232,Forex!$B:$C,2,0))</f>
        <v>FY2019</v>
      </c>
      <c r="AE232" s="1131">
        <f t="shared" si="50"/>
        <v>43556</v>
      </c>
      <c r="AF232" s="1131" t="str">
        <f>IF($AE232="-","-",VLOOKUP($AE232,Forex!$B:$C,2,0))</f>
        <v>FY2019</v>
      </c>
      <c r="AG232" s="1132" t="str">
        <f t="shared" si="44"/>
        <v>MY + MF</v>
      </c>
      <c r="AI232" s="1118"/>
    </row>
    <row r="233" spans="1:35" s="839" customFormat="1" ht="15" x14ac:dyDescent="0.25">
      <c r="A233" s="929">
        <v>232</v>
      </c>
      <c r="B233" s="927" t="s">
        <v>1970</v>
      </c>
      <c r="C233" s="927" t="s">
        <v>1331</v>
      </c>
      <c r="D233" s="927" t="s">
        <v>1332</v>
      </c>
      <c r="E233" s="927" t="s">
        <v>1788</v>
      </c>
      <c r="F233" s="927">
        <v>2</v>
      </c>
      <c r="G233" s="927">
        <v>1085</v>
      </c>
      <c r="H233" s="927" t="s">
        <v>1971</v>
      </c>
      <c r="I233" s="927" t="s">
        <v>1859</v>
      </c>
      <c r="J233" s="927" t="s">
        <v>1637</v>
      </c>
      <c r="K233" s="927" t="s">
        <v>287</v>
      </c>
      <c r="L233" s="927" t="s">
        <v>15</v>
      </c>
      <c r="M233" s="927" t="s">
        <v>1926</v>
      </c>
      <c r="N233" s="927" t="s">
        <v>1926</v>
      </c>
      <c r="O233" s="927" t="s">
        <v>1824</v>
      </c>
      <c r="P233" s="1129" t="str">
        <f t="shared" si="45"/>
        <v>---</v>
      </c>
      <c r="Q233" s="934" t="str">
        <f t="shared" si="46"/>
        <v>19-18528</v>
      </c>
      <c r="R233" s="934" t="str">
        <f t="shared" si="47"/>
        <v>-</v>
      </c>
      <c r="S233" s="935" t="str">
        <f t="shared" si="40"/>
        <v>-</v>
      </c>
      <c r="T233" s="935" t="str">
        <f t="shared" si="41"/>
        <v>-</v>
      </c>
      <c r="U233" s="935" t="str">
        <f t="shared" si="42"/>
        <v>-</v>
      </c>
      <c r="V233" s="935" t="str">
        <f t="shared" si="48"/>
        <v>-</v>
      </c>
      <c r="W233" s="934" t="str">
        <f t="shared" si="49"/>
        <v>-</v>
      </c>
      <c r="X233" s="936" t="str">
        <f>IF(R233="-","-",VLOOKUP($S233,Forex!$B:$C,2,0))</f>
        <v>-</v>
      </c>
      <c r="Y233" s="936" t="str">
        <f>IF(R233="-","-",VLOOKUP($S233,Forex!$B:$D,3,0))</f>
        <v>-</v>
      </c>
      <c r="Z233" s="937" t="str">
        <f>IF($R233="-","-",VLOOKUP($L233,Legend!$E:$F,2,0))</f>
        <v>-</v>
      </c>
      <c r="AA233" s="937"/>
      <c r="AB233" s="1131" t="str">
        <f t="shared" si="43"/>
        <v>-</v>
      </c>
      <c r="AC233" s="1131" t="str">
        <f>_xlfn.IFNA(VLOOKUP($B233,'PO list'!$C:$E,3,0),$AB233)</f>
        <v>-</v>
      </c>
      <c r="AD233" s="1131" t="str">
        <f>IF($AC233="-","-",VLOOKUP($AC233,Forex!$B:$C,2,0))</f>
        <v>-</v>
      </c>
      <c r="AE233" s="1131" t="str">
        <f t="shared" si="50"/>
        <v>-</v>
      </c>
      <c r="AF233" s="1131" t="str">
        <f>IF($AE233="-","-",VLOOKUP($AE233,Forex!$B:$C,2,0))</f>
        <v>-</v>
      </c>
      <c r="AG233" s="1132" t="str">
        <f t="shared" si="44"/>
        <v>-</v>
      </c>
      <c r="AI233" s="1118"/>
    </row>
    <row r="234" spans="1:35" s="839" customFormat="1" ht="15" x14ac:dyDescent="0.25">
      <c r="A234" s="929">
        <v>233</v>
      </c>
      <c r="B234" s="927" t="s">
        <v>1972</v>
      </c>
      <c r="C234" s="927" t="s">
        <v>200</v>
      </c>
      <c r="D234" s="927" t="s">
        <v>201</v>
      </c>
      <c r="E234" s="927" t="s">
        <v>230</v>
      </c>
      <c r="F234" s="927">
        <v>38</v>
      </c>
      <c r="G234" s="927">
        <v>93704</v>
      </c>
      <c r="H234" s="927" t="s">
        <v>1973</v>
      </c>
      <c r="I234" s="927" t="s">
        <v>1974</v>
      </c>
      <c r="J234" s="927" t="s">
        <v>1926</v>
      </c>
      <c r="K234" s="927" t="s">
        <v>1324</v>
      </c>
      <c r="L234" s="927" t="s">
        <v>1056</v>
      </c>
      <c r="M234" s="927" t="s">
        <v>1975</v>
      </c>
      <c r="N234" s="927" t="s">
        <v>1920</v>
      </c>
      <c r="O234" s="927" t="s">
        <v>1866</v>
      </c>
      <c r="P234" s="1129" t="str">
        <f t="shared" si="45"/>
        <v>URE</v>
      </c>
      <c r="Q234" s="934" t="str">
        <f t="shared" si="46"/>
        <v>19-18529</v>
      </c>
      <c r="R234" s="934" t="str">
        <f t="shared" si="47"/>
        <v>LOCAL</v>
      </c>
      <c r="S234" s="935">
        <f t="shared" si="40"/>
        <v>43556</v>
      </c>
      <c r="T234" s="935">
        <f t="shared" si="41"/>
        <v>43586</v>
      </c>
      <c r="U234" s="935">
        <f t="shared" si="42"/>
        <v>43586</v>
      </c>
      <c r="V234" s="935">
        <f t="shared" si="48"/>
        <v>43709</v>
      </c>
      <c r="W234" s="934" t="str">
        <f t="shared" si="49"/>
        <v>Cancelled</v>
      </c>
      <c r="X234" s="936" t="str">
        <f>IF(R234="-","-",VLOOKUP($S234,Forex!$B:$C,2,0))</f>
        <v>FY2019</v>
      </c>
      <c r="Y234" s="936" t="str">
        <f>IF(R234="-","-",VLOOKUP($S234,Forex!$B:$D,3,0))</f>
        <v>1H</v>
      </c>
      <c r="Z234" s="937" t="str">
        <f>IF($R234="-","-",VLOOKUP($L234,Legend!$E:$F,2,0))</f>
        <v>-</v>
      </c>
      <c r="AA234" s="937"/>
      <c r="AB234" s="1131">
        <f t="shared" si="43"/>
        <v>43586</v>
      </c>
      <c r="AC234" s="1131">
        <f>_xlfn.IFNA(VLOOKUP($B234,'PO list'!$C:$E,3,0),$AB234)</f>
        <v>43586</v>
      </c>
      <c r="AD234" s="1131" t="str">
        <f>IF($AC234="-","-",VLOOKUP($AC234,Forex!$B:$C,2,0))</f>
        <v>FY2019</v>
      </c>
      <c r="AE234" s="1131">
        <f t="shared" si="50"/>
        <v>43586</v>
      </c>
      <c r="AF234" s="1131" t="str">
        <f>IF($AE234="-","-",VLOOKUP($AE234,Forex!$B:$C,2,0))</f>
        <v>FY2019</v>
      </c>
      <c r="AG234" s="1132" t="str">
        <f t="shared" si="44"/>
        <v>MY + MF</v>
      </c>
      <c r="AI234" s="1118"/>
    </row>
    <row r="235" spans="1:35" s="839" customFormat="1" ht="15" x14ac:dyDescent="0.25">
      <c r="A235" s="929">
        <v>234</v>
      </c>
      <c r="B235" s="927" t="s">
        <v>1976</v>
      </c>
      <c r="C235" s="927" t="s">
        <v>207</v>
      </c>
      <c r="D235" s="927" t="s">
        <v>232</v>
      </c>
      <c r="E235" s="927" t="s">
        <v>1333</v>
      </c>
      <c r="F235" s="927">
        <v>3</v>
      </c>
      <c r="G235" s="927">
        <v>2547.21</v>
      </c>
      <c r="H235" s="927" t="s">
        <v>1977</v>
      </c>
      <c r="I235" s="927" t="s">
        <v>1978</v>
      </c>
      <c r="J235" s="927" t="s">
        <v>1919</v>
      </c>
      <c r="K235" s="927" t="s">
        <v>287</v>
      </c>
      <c r="L235" s="927" t="s">
        <v>15</v>
      </c>
      <c r="M235" s="927" t="s">
        <v>1979</v>
      </c>
      <c r="N235" s="927" t="s">
        <v>1593</v>
      </c>
      <c r="O235" s="927" t="s">
        <v>1980</v>
      </c>
      <c r="P235" s="1129" t="str">
        <f t="shared" si="45"/>
        <v>)--</v>
      </c>
      <c r="Q235" s="934" t="str">
        <f t="shared" si="46"/>
        <v>19-18530</v>
      </c>
      <c r="R235" s="934" t="str">
        <f t="shared" si="47"/>
        <v>FRONTECH</v>
      </c>
      <c r="S235" s="935">
        <f t="shared" si="40"/>
        <v>43556</v>
      </c>
      <c r="T235" s="935">
        <f t="shared" si="41"/>
        <v>43556</v>
      </c>
      <c r="U235" s="935">
        <f t="shared" si="42"/>
        <v>43586</v>
      </c>
      <c r="V235" s="935">
        <f t="shared" si="48"/>
        <v>43586</v>
      </c>
      <c r="W235" s="934" t="str">
        <f t="shared" si="49"/>
        <v>Approved</v>
      </c>
      <c r="X235" s="936" t="str">
        <f>IF(R235="-","-",VLOOKUP($S235,Forex!$B:$C,2,0))</f>
        <v>FY2019</v>
      </c>
      <c r="Y235" s="936" t="str">
        <f>IF(R235="-","-",VLOOKUP($S235,Forex!$B:$D,3,0))</f>
        <v>1H</v>
      </c>
      <c r="Z235" s="937" t="str">
        <f>IF($R235="-","-",VLOOKUP($L235,Legend!$E:$F,2,0))</f>
        <v>-</v>
      </c>
      <c r="AA235" s="937"/>
      <c r="AB235" s="1131">
        <f t="shared" si="43"/>
        <v>43556</v>
      </c>
      <c r="AC235" s="1131">
        <f>_xlfn.IFNA(VLOOKUP($B235,'PO list'!$C:$E,3,0),$AB235)</f>
        <v>43556</v>
      </c>
      <c r="AD235" s="1131" t="str">
        <f>IF($AC235="-","-",VLOOKUP($AC235,Forex!$B:$C,2,0))</f>
        <v>FY2019</v>
      </c>
      <c r="AE235" s="1131">
        <f t="shared" si="50"/>
        <v>43556</v>
      </c>
      <c r="AF235" s="1131" t="str">
        <f>IF($AE235="-","-",VLOOKUP($AE235,Forex!$B:$C,2,0))</f>
        <v>FY2019</v>
      </c>
      <c r="AG235" s="1132" t="str">
        <f t="shared" si="44"/>
        <v>MY + MF</v>
      </c>
      <c r="AI235" s="1118"/>
    </row>
    <row r="236" spans="1:35" s="839" customFormat="1" ht="15" x14ac:dyDescent="0.25">
      <c r="A236" s="929">
        <v>235</v>
      </c>
      <c r="B236" s="927" t="s">
        <v>1981</v>
      </c>
      <c r="C236" s="927" t="s">
        <v>1331</v>
      </c>
      <c r="D236" s="927" t="s">
        <v>1332</v>
      </c>
      <c r="E236" s="927" t="s">
        <v>1788</v>
      </c>
      <c r="F236" s="927">
        <v>1</v>
      </c>
      <c r="G236" s="927">
        <v>703</v>
      </c>
      <c r="H236" s="927" t="s">
        <v>1982</v>
      </c>
      <c r="I236" s="927" t="s">
        <v>1983</v>
      </c>
      <c r="J236" s="927" t="s">
        <v>1919</v>
      </c>
      <c r="K236" s="927" t="s">
        <v>287</v>
      </c>
      <c r="L236" s="927" t="s">
        <v>15</v>
      </c>
      <c r="M236" s="927" t="s">
        <v>1984</v>
      </c>
      <c r="N236" s="927" t="s">
        <v>1985</v>
      </c>
      <c r="O236" s="927" t="s">
        <v>1483</v>
      </c>
      <c r="P236" s="1129" t="str">
        <f t="shared" si="45"/>
        <v>6--</v>
      </c>
      <c r="Q236" s="934" t="str">
        <f t="shared" si="46"/>
        <v>19-18532</v>
      </c>
      <c r="R236" s="934" t="str">
        <f t="shared" si="47"/>
        <v>-</v>
      </c>
      <c r="S236" s="935" t="str">
        <f t="shared" si="40"/>
        <v>-</v>
      </c>
      <c r="T236" s="935" t="str">
        <f t="shared" si="41"/>
        <v>-</v>
      </c>
      <c r="U236" s="935" t="str">
        <f t="shared" si="42"/>
        <v>-</v>
      </c>
      <c r="V236" s="935" t="str">
        <f t="shared" si="48"/>
        <v>-</v>
      </c>
      <c r="W236" s="934" t="str">
        <f t="shared" si="49"/>
        <v>-</v>
      </c>
      <c r="X236" s="936" t="str">
        <f>IF(R236="-","-",VLOOKUP($S236,Forex!$B:$C,2,0))</f>
        <v>-</v>
      </c>
      <c r="Y236" s="936" t="str">
        <f>IF(R236="-","-",VLOOKUP($S236,Forex!$B:$D,3,0))</f>
        <v>-</v>
      </c>
      <c r="Z236" s="937" t="str">
        <f>IF($R236="-","-",VLOOKUP($L236,Legend!$E:$F,2,0))</f>
        <v>-</v>
      </c>
      <c r="AA236" s="937"/>
      <c r="AB236" s="1131" t="str">
        <f t="shared" si="43"/>
        <v>-</v>
      </c>
      <c r="AC236" s="1131" t="str">
        <f>_xlfn.IFNA(VLOOKUP($B236,'PO list'!$C:$E,3,0),$AB236)</f>
        <v>-</v>
      </c>
      <c r="AD236" s="1131" t="str">
        <f>IF($AC236="-","-",VLOOKUP($AC236,Forex!$B:$C,2,0))</f>
        <v>-</v>
      </c>
      <c r="AE236" s="1131" t="str">
        <f t="shared" si="50"/>
        <v>-</v>
      </c>
      <c r="AF236" s="1131" t="str">
        <f>IF($AE236="-","-",VLOOKUP($AE236,Forex!$B:$C,2,0))</f>
        <v>-</v>
      </c>
      <c r="AG236" s="1132" t="str">
        <f t="shared" si="44"/>
        <v>-</v>
      </c>
      <c r="AI236" s="1118"/>
    </row>
    <row r="237" spans="1:35" s="839" customFormat="1" ht="15" x14ac:dyDescent="0.25">
      <c r="A237" s="929">
        <v>236</v>
      </c>
      <c r="B237" s="927" t="s">
        <v>1986</v>
      </c>
      <c r="C237" s="927" t="s">
        <v>782</v>
      </c>
      <c r="D237" s="927" t="s">
        <v>201</v>
      </c>
      <c r="E237" s="927" t="s">
        <v>230</v>
      </c>
      <c r="F237" s="927">
        <v>2</v>
      </c>
      <c r="G237" s="927">
        <v>13299.9</v>
      </c>
      <c r="H237" s="927" t="s">
        <v>1987</v>
      </c>
      <c r="I237" s="927" t="s">
        <v>1859</v>
      </c>
      <c r="J237" s="927" t="s">
        <v>1919</v>
      </c>
      <c r="K237" s="927" t="s">
        <v>287</v>
      </c>
      <c r="L237" s="927" t="s">
        <v>15</v>
      </c>
      <c r="M237" s="927" t="s">
        <v>1931</v>
      </c>
      <c r="N237" s="927" t="s">
        <v>1988</v>
      </c>
      <c r="O237" s="927" t="s">
        <v>1931</v>
      </c>
      <c r="P237" s="1129" t="str">
        <f t="shared" si="45"/>
        <v>---</v>
      </c>
      <c r="Q237" s="934" t="str">
        <f t="shared" si="46"/>
        <v>19-18533</v>
      </c>
      <c r="R237" s="934" t="str">
        <f t="shared" si="47"/>
        <v>LOCAL</v>
      </c>
      <c r="S237" s="935">
        <f t="shared" si="40"/>
        <v>43556</v>
      </c>
      <c r="T237" s="935">
        <f t="shared" si="41"/>
        <v>43556</v>
      </c>
      <c r="U237" s="935">
        <f t="shared" si="42"/>
        <v>43556</v>
      </c>
      <c r="V237" s="935">
        <f t="shared" si="48"/>
        <v>43586</v>
      </c>
      <c r="W237" s="934" t="str">
        <f t="shared" si="49"/>
        <v>Approved</v>
      </c>
      <c r="X237" s="936" t="str">
        <f>IF(R237="-","-",VLOOKUP($S237,Forex!$B:$C,2,0))</f>
        <v>FY2019</v>
      </c>
      <c r="Y237" s="936" t="str">
        <f>IF(R237="-","-",VLOOKUP($S237,Forex!$B:$D,3,0))</f>
        <v>1H</v>
      </c>
      <c r="Z237" s="937" t="str">
        <f>IF($R237="-","-",VLOOKUP($L237,Legend!$E:$F,2,0))</f>
        <v>-</v>
      </c>
      <c r="AA237" s="937"/>
      <c r="AB237" s="1131">
        <f t="shared" si="43"/>
        <v>43556</v>
      </c>
      <c r="AC237" s="1131">
        <f>_xlfn.IFNA(VLOOKUP($B237,'PO list'!$C:$E,3,0),$AB237)</f>
        <v>43556</v>
      </c>
      <c r="AD237" s="1131" t="str">
        <f>IF($AC237="-","-",VLOOKUP($AC237,Forex!$B:$C,2,0))</f>
        <v>FY2019</v>
      </c>
      <c r="AE237" s="1131">
        <f t="shared" si="50"/>
        <v>43556</v>
      </c>
      <c r="AF237" s="1131" t="str">
        <f>IF($AE237="-","-",VLOOKUP($AE237,Forex!$B:$C,2,0))</f>
        <v>FY2019</v>
      </c>
      <c r="AG237" s="1132" t="str">
        <f t="shared" si="44"/>
        <v>MY + MF</v>
      </c>
      <c r="AI237" s="1118"/>
    </row>
    <row r="238" spans="1:35" s="839" customFormat="1" ht="15" x14ac:dyDescent="0.25">
      <c r="A238" s="929">
        <v>237</v>
      </c>
      <c r="B238" s="927" t="s">
        <v>1986</v>
      </c>
      <c r="C238" s="927" t="s">
        <v>782</v>
      </c>
      <c r="D238" s="927" t="s">
        <v>201</v>
      </c>
      <c r="E238" s="927" t="s">
        <v>230</v>
      </c>
      <c r="F238" s="927">
        <v>2</v>
      </c>
      <c r="G238" s="927">
        <v>12999.96</v>
      </c>
      <c r="H238" s="927" t="s">
        <v>1989</v>
      </c>
      <c r="I238" s="927" t="s">
        <v>1859</v>
      </c>
      <c r="J238" s="927" t="s">
        <v>1919</v>
      </c>
      <c r="K238" s="927" t="s">
        <v>288</v>
      </c>
      <c r="L238" s="927" t="s">
        <v>158</v>
      </c>
      <c r="M238" s="927" t="s">
        <v>1931</v>
      </c>
      <c r="N238" s="927" t="s">
        <v>1988</v>
      </c>
      <c r="O238" s="927" t="s">
        <v>1931</v>
      </c>
      <c r="P238" s="1129" t="str">
        <f t="shared" si="45"/>
        <v>---</v>
      </c>
      <c r="Q238" s="934" t="str">
        <f t="shared" si="46"/>
        <v>-</v>
      </c>
      <c r="R238" s="934" t="str">
        <f t="shared" si="47"/>
        <v>-</v>
      </c>
      <c r="S238" s="935" t="str">
        <f t="shared" si="40"/>
        <v>-</v>
      </c>
      <c r="T238" s="935" t="str">
        <f t="shared" si="41"/>
        <v>-</v>
      </c>
      <c r="U238" s="935" t="str">
        <f t="shared" si="42"/>
        <v>-</v>
      </c>
      <c r="V238" s="935" t="str">
        <f t="shared" si="48"/>
        <v>-</v>
      </c>
      <c r="W238" s="934" t="str">
        <f t="shared" si="49"/>
        <v>-</v>
      </c>
      <c r="X238" s="936" t="str">
        <f>IF(R238="-","-",VLOOKUP($S238,Forex!$B:$C,2,0))</f>
        <v>-</v>
      </c>
      <c r="Y238" s="936" t="str">
        <f>IF(R238="-","-",VLOOKUP($S238,Forex!$B:$D,3,0))</f>
        <v>-</v>
      </c>
      <c r="Z238" s="937" t="str">
        <f>IF($R238="-","-",VLOOKUP($L238,Legend!$E:$F,2,0))</f>
        <v>-</v>
      </c>
      <c r="AA238" s="937"/>
      <c r="AB238" s="1131" t="str">
        <f t="shared" si="43"/>
        <v>-</v>
      </c>
      <c r="AC238" s="1131" t="str">
        <f>_xlfn.IFNA(VLOOKUP($B238,'PO list'!$C:$E,3,0),$AB238)</f>
        <v>-</v>
      </c>
      <c r="AD238" s="1131" t="str">
        <f>IF($AC238="-","-",VLOOKUP($AC238,Forex!$B:$C,2,0))</f>
        <v>-</v>
      </c>
      <c r="AE238" s="1131" t="str">
        <f t="shared" si="50"/>
        <v>-</v>
      </c>
      <c r="AF238" s="1131" t="str">
        <f>IF($AE238="-","-",VLOOKUP($AE238,Forex!$B:$C,2,0))</f>
        <v>-</v>
      </c>
      <c r="AG238" s="1132" t="str">
        <f t="shared" si="44"/>
        <v>-</v>
      </c>
      <c r="AI238" s="1118"/>
    </row>
    <row r="239" spans="1:35" s="839" customFormat="1" ht="15" x14ac:dyDescent="0.25">
      <c r="A239" s="929">
        <v>238</v>
      </c>
      <c r="B239" s="927" t="s">
        <v>1990</v>
      </c>
      <c r="C239" s="927" t="s">
        <v>244</v>
      </c>
      <c r="D239" s="927" t="s">
        <v>201</v>
      </c>
      <c r="E239" s="927" t="s">
        <v>231</v>
      </c>
      <c r="F239" s="927">
        <v>7</v>
      </c>
      <c r="G239" s="927">
        <v>1249</v>
      </c>
      <c r="H239" s="927" t="s">
        <v>1991</v>
      </c>
      <c r="I239" s="927" t="s">
        <v>1992</v>
      </c>
      <c r="J239" s="927" t="s">
        <v>1921</v>
      </c>
      <c r="K239" s="927" t="s">
        <v>288</v>
      </c>
      <c r="L239" s="927" t="s">
        <v>158</v>
      </c>
      <c r="M239" s="927" t="s">
        <v>1888</v>
      </c>
      <c r="N239" s="927" t="s">
        <v>1993</v>
      </c>
      <c r="O239" s="927" t="s">
        <v>1931</v>
      </c>
      <c r="P239" s="1129" t="str">
        <f t="shared" si="45"/>
        <v xml:space="preserve"> In</v>
      </c>
      <c r="Q239" s="934" t="str">
        <f t="shared" si="46"/>
        <v>19-18534</v>
      </c>
      <c r="R239" s="934" t="str">
        <f t="shared" si="47"/>
        <v>LOCAL</v>
      </c>
      <c r="S239" s="935">
        <f t="shared" si="40"/>
        <v>43556</v>
      </c>
      <c r="T239" s="935">
        <f t="shared" si="41"/>
        <v>43556</v>
      </c>
      <c r="U239" s="935">
        <f t="shared" si="42"/>
        <v>43556</v>
      </c>
      <c r="V239" s="935">
        <f t="shared" si="48"/>
        <v>43586</v>
      </c>
      <c r="W239" s="934" t="str">
        <f t="shared" si="49"/>
        <v>Disapproved</v>
      </c>
      <c r="X239" s="936" t="str">
        <f>IF(R239="-","-",VLOOKUP($S239,Forex!$B:$C,2,0))</f>
        <v>FY2019</v>
      </c>
      <c r="Y239" s="936" t="str">
        <f>IF(R239="-","-",VLOOKUP($S239,Forex!$B:$D,3,0))</f>
        <v>1H</v>
      </c>
      <c r="Z239" s="937" t="str">
        <f>IF($R239="-","-",VLOOKUP($L239,Legend!$E:$F,2,0))</f>
        <v>ROD1</v>
      </c>
      <c r="AA239" s="937"/>
      <c r="AB239" s="1131">
        <f t="shared" si="43"/>
        <v>43556</v>
      </c>
      <c r="AC239" s="1131">
        <f>_xlfn.IFNA(VLOOKUP($B239,'PO list'!$C:$E,3,0),$AB239)</f>
        <v>43556</v>
      </c>
      <c r="AD239" s="1131" t="str">
        <f>IF($AC239="-","-",VLOOKUP($AC239,Forex!$B:$C,2,0))</f>
        <v>FY2019</v>
      </c>
      <c r="AE239" s="1131">
        <f t="shared" si="50"/>
        <v>43556</v>
      </c>
      <c r="AF239" s="1131" t="str">
        <f>IF($AE239="-","-",VLOOKUP($AE239,Forex!$B:$C,2,0))</f>
        <v>FY2019</v>
      </c>
      <c r="AG239" s="1132" t="str">
        <f t="shared" si="44"/>
        <v>MY + MF</v>
      </c>
      <c r="AI239" s="1118"/>
    </row>
    <row r="240" spans="1:35" s="839" customFormat="1" ht="15" x14ac:dyDescent="0.25">
      <c r="A240" s="929">
        <v>239</v>
      </c>
      <c r="B240" s="927" t="s">
        <v>1994</v>
      </c>
      <c r="C240" s="927" t="s">
        <v>244</v>
      </c>
      <c r="D240" s="927" t="s">
        <v>201</v>
      </c>
      <c r="E240" s="927" t="s">
        <v>231</v>
      </c>
      <c r="F240" s="927">
        <v>8</v>
      </c>
      <c r="G240" s="927">
        <v>2320</v>
      </c>
      <c r="H240" s="927" t="s">
        <v>1995</v>
      </c>
      <c r="I240" s="927" t="s">
        <v>1996</v>
      </c>
      <c r="J240" s="927" t="s">
        <v>1921</v>
      </c>
      <c r="K240" s="927" t="s">
        <v>288</v>
      </c>
      <c r="L240" s="927" t="s">
        <v>158</v>
      </c>
      <c r="M240" s="927" t="s">
        <v>1997</v>
      </c>
      <c r="N240" s="927" t="s">
        <v>1997</v>
      </c>
      <c r="O240" s="927" t="s">
        <v>1593</v>
      </c>
      <c r="P240" s="1129" t="str">
        <f t="shared" si="45"/>
        <v>L--</v>
      </c>
      <c r="Q240" s="934" t="str">
        <f t="shared" si="46"/>
        <v>19-18535</v>
      </c>
      <c r="R240" s="934" t="str">
        <f t="shared" si="47"/>
        <v>LOCAL</v>
      </c>
      <c r="S240" s="935">
        <f t="shared" si="40"/>
        <v>43556</v>
      </c>
      <c r="T240" s="935">
        <f t="shared" si="41"/>
        <v>43586</v>
      </c>
      <c r="U240" s="935">
        <f t="shared" si="42"/>
        <v>43586</v>
      </c>
      <c r="V240" s="935">
        <f t="shared" si="48"/>
        <v>43586</v>
      </c>
      <c r="W240" s="934" t="str">
        <f t="shared" si="49"/>
        <v>Disapproved</v>
      </c>
      <c r="X240" s="936" t="str">
        <f>IF(R240="-","-",VLOOKUP($S240,Forex!$B:$C,2,0))</f>
        <v>FY2019</v>
      </c>
      <c r="Y240" s="936" t="str">
        <f>IF(R240="-","-",VLOOKUP($S240,Forex!$B:$D,3,0))</f>
        <v>1H</v>
      </c>
      <c r="Z240" s="937" t="str">
        <f>IF($R240="-","-",VLOOKUP($L240,Legend!$E:$F,2,0))</f>
        <v>ROD1</v>
      </c>
      <c r="AA240" s="937"/>
      <c r="AB240" s="1131">
        <f t="shared" si="43"/>
        <v>43586</v>
      </c>
      <c r="AC240" s="1131">
        <f>_xlfn.IFNA(VLOOKUP($B240,'PO list'!$C:$E,3,0),$AB240)</f>
        <v>43586</v>
      </c>
      <c r="AD240" s="1131" t="str">
        <f>IF($AC240="-","-",VLOOKUP($AC240,Forex!$B:$C,2,0))</f>
        <v>FY2019</v>
      </c>
      <c r="AE240" s="1131">
        <f t="shared" si="50"/>
        <v>43586</v>
      </c>
      <c r="AF240" s="1131" t="str">
        <f>IF($AE240="-","-",VLOOKUP($AE240,Forex!$B:$C,2,0))</f>
        <v>FY2019</v>
      </c>
      <c r="AG240" s="1132" t="str">
        <f t="shared" si="44"/>
        <v>MY + MF</v>
      </c>
      <c r="AI240" s="1118"/>
    </row>
    <row r="241" spans="1:35" s="839" customFormat="1" ht="15" x14ac:dyDescent="0.25">
      <c r="A241" s="929">
        <v>240</v>
      </c>
      <c r="B241" s="927" t="s">
        <v>1998</v>
      </c>
      <c r="C241" s="927" t="s">
        <v>244</v>
      </c>
      <c r="D241" s="927" t="s">
        <v>201</v>
      </c>
      <c r="E241" s="927" t="s">
        <v>231</v>
      </c>
      <c r="F241" s="927">
        <v>4</v>
      </c>
      <c r="G241" s="927">
        <v>1641</v>
      </c>
      <c r="H241" s="927" t="s">
        <v>1999</v>
      </c>
      <c r="I241" s="927" t="s">
        <v>2000</v>
      </c>
      <c r="J241" s="927" t="s">
        <v>1888</v>
      </c>
      <c r="K241" s="927" t="s">
        <v>288</v>
      </c>
      <c r="L241" s="927" t="s">
        <v>158</v>
      </c>
      <c r="M241" s="927" t="s">
        <v>1836</v>
      </c>
      <c r="N241" s="927" t="s">
        <v>1997</v>
      </c>
      <c r="O241" s="927" t="s">
        <v>2001</v>
      </c>
      <c r="P241" s="1129" t="str">
        <f t="shared" si="45"/>
        <v>M--</v>
      </c>
      <c r="Q241" s="934" t="str">
        <f t="shared" si="46"/>
        <v>19-18536</v>
      </c>
      <c r="R241" s="934" t="str">
        <f t="shared" si="47"/>
        <v>LOCAL</v>
      </c>
      <c r="S241" s="935">
        <f t="shared" si="40"/>
        <v>43556</v>
      </c>
      <c r="T241" s="935">
        <f t="shared" si="41"/>
        <v>43556</v>
      </c>
      <c r="U241" s="935">
        <f t="shared" si="42"/>
        <v>43556</v>
      </c>
      <c r="V241" s="935">
        <f t="shared" si="48"/>
        <v>43586</v>
      </c>
      <c r="W241" s="934" t="str">
        <f t="shared" si="49"/>
        <v>Disapproved</v>
      </c>
      <c r="X241" s="936" t="str">
        <f>IF(R241="-","-",VLOOKUP($S241,Forex!$B:$C,2,0))</f>
        <v>FY2019</v>
      </c>
      <c r="Y241" s="936" t="str">
        <f>IF(R241="-","-",VLOOKUP($S241,Forex!$B:$D,3,0))</f>
        <v>1H</v>
      </c>
      <c r="Z241" s="937" t="str">
        <f>IF($R241="-","-",VLOOKUP($L241,Legend!$E:$F,2,0))</f>
        <v>ROD1</v>
      </c>
      <c r="AA241" s="937"/>
      <c r="AB241" s="1131">
        <f t="shared" si="43"/>
        <v>43556</v>
      </c>
      <c r="AC241" s="1131">
        <f>_xlfn.IFNA(VLOOKUP($B241,'PO list'!$C:$E,3,0),$AB241)</f>
        <v>43556</v>
      </c>
      <c r="AD241" s="1131" t="str">
        <f>IF($AC241="-","-",VLOOKUP($AC241,Forex!$B:$C,2,0))</f>
        <v>FY2019</v>
      </c>
      <c r="AE241" s="1131">
        <f t="shared" si="50"/>
        <v>43556</v>
      </c>
      <c r="AF241" s="1131" t="str">
        <f>IF($AE241="-","-",VLOOKUP($AE241,Forex!$B:$C,2,0))</f>
        <v>FY2019</v>
      </c>
      <c r="AG241" s="1132" t="str">
        <f t="shared" si="44"/>
        <v>MY + MF</v>
      </c>
      <c r="AI241" s="1118"/>
    </row>
    <row r="242" spans="1:35" s="839" customFormat="1" ht="15" x14ac:dyDescent="0.25">
      <c r="A242" s="929">
        <v>241</v>
      </c>
      <c r="B242" s="927" t="s">
        <v>2002</v>
      </c>
      <c r="C242" s="927" t="s">
        <v>227</v>
      </c>
      <c r="D242" s="927" t="s">
        <v>201</v>
      </c>
      <c r="E242" s="927" t="s">
        <v>230</v>
      </c>
      <c r="F242" s="927">
        <v>2</v>
      </c>
      <c r="G242" s="927">
        <v>9707</v>
      </c>
      <c r="H242" s="927" t="s">
        <v>2003</v>
      </c>
      <c r="I242" s="927" t="s">
        <v>1859</v>
      </c>
      <c r="J242" s="927" t="s">
        <v>2001</v>
      </c>
      <c r="K242" s="927" t="s">
        <v>287</v>
      </c>
      <c r="L242" s="927" t="s">
        <v>15</v>
      </c>
      <c r="M242" s="927" t="s">
        <v>2004</v>
      </c>
      <c r="N242" s="927" t="s">
        <v>2004</v>
      </c>
      <c r="O242" s="927" t="s">
        <v>2005</v>
      </c>
      <c r="P242" s="1129" t="str">
        <f t="shared" si="45"/>
        <v>---</v>
      </c>
      <c r="Q242" s="934" t="str">
        <f t="shared" si="46"/>
        <v>19-18537</v>
      </c>
      <c r="R242" s="934" t="str">
        <f t="shared" si="47"/>
        <v>LOCAL</v>
      </c>
      <c r="S242" s="935">
        <f t="shared" si="40"/>
        <v>43556</v>
      </c>
      <c r="T242" s="935">
        <f t="shared" si="41"/>
        <v>43647</v>
      </c>
      <c r="U242" s="935">
        <f t="shared" si="42"/>
        <v>43647</v>
      </c>
      <c r="V242" s="935">
        <f t="shared" si="48"/>
        <v>43647</v>
      </c>
      <c r="W242" s="934" t="str">
        <f t="shared" si="49"/>
        <v>Approved</v>
      </c>
      <c r="X242" s="936" t="str">
        <f>IF(R242="-","-",VLOOKUP($S242,Forex!$B:$C,2,0))</f>
        <v>FY2019</v>
      </c>
      <c r="Y242" s="936" t="str">
        <f>IF(R242="-","-",VLOOKUP($S242,Forex!$B:$D,3,0))</f>
        <v>1H</v>
      </c>
      <c r="Z242" s="937" t="str">
        <f>IF($R242="-","-",VLOOKUP($L242,Legend!$E:$F,2,0))</f>
        <v>-</v>
      </c>
      <c r="AA242" s="937"/>
      <c r="AB242" s="1131">
        <f t="shared" si="43"/>
        <v>43647</v>
      </c>
      <c r="AC242" s="1131">
        <f>_xlfn.IFNA(VLOOKUP($B242,'PO list'!$C:$E,3,0),$AB242)</f>
        <v>43647</v>
      </c>
      <c r="AD242" s="1131" t="str">
        <f>IF($AC242="-","-",VLOOKUP($AC242,Forex!$B:$C,2,0))</f>
        <v>FY2019</v>
      </c>
      <c r="AE242" s="1131">
        <f t="shared" si="50"/>
        <v>43647</v>
      </c>
      <c r="AF242" s="1131" t="str">
        <f>IF($AE242="-","-",VLOOKUP($AE242,Forex!$B:$C,2,0))</f>
        <v>FY2019</v>
      </c>
      <c r="AG242" s="1132" t="str">
        <f t="shared" si="44"/>
        <v>MY + MF</v>
      </c>
      <c r="AI242" s="1118"/>
    </row>
    <row r="243" spans="1:35" s="839" customFormat="1" ht="15" x14ac:dyDescent="0.25">
      <c r="A243" s="929">
        <v>242</v>
      </c>
      <c r="B243" s="927" t="s">
        <v>2006</v>
      </c>
      <c r="C243" s="927" t="s">
        <v>207</v>
      </c>
      <c r="D243" s="927" t="s">
        <v>232</v>
      </c>
      <c r="E243" s="927" t="s">
        <v>230</v>
      </c>
      <c r="F243" s="927">
        <v>4</v>
      </c>
      <c r="G243" s="927">
        <v>57837</v>
      </c>
      <c r="H243" s="927" t="s">
        <v>2007</v>
      </c>
      <c r="I243" s="927" t="s">
        <v>2008</v>
      </c>
      <c r="J243" s="927" t="s">
        <v>2001</v>
      </c>
      <c r="K243" s="927" t="s">
        <v>287</v>
      </c>
      <c r="L243" s="927" t="s">
        <v>15</v>
      </c>
      <c r="M243" s="927" t="s">
        <v>2009</v>
      </c>
      <c r="N243" s="927" t="s">
        <v>2009</v>
      </c>
      <c r="O243" s="927" t="s">
        <v>1593</v>
      </c>
      <c r="P243" s="1129" t="str">
        <f t="shared" si="45"/>
        <v>AME</v>
      </c>
      <c r="Q243" s="934" t="str">
        <f t="shared" si="46"/>
        <v>19-18538</v>
      </c>
      <c r="R243" s="934" t="str">
        <f t="shared" si="47"/>
        <v>FRONTECH</v>
      </c>
      <c r="S243" s="935">
        <f t="shared" si="40"/>
        <v>43556</v>
      </c>
      <c r="T243" s="935">
        <f t="shared" si="41"/>
        <v>43586</v>
      </c>
      <c r="U243" s="935">
        <f t="shared" si="42"/>
        <v>43647</v>
      </c>
      <c r="V243" s="935">
        <f t="shared" si="48"/>
        <v>43647</v>
      </c>
      <c r="W243" s="934" t="str">
        <f t="shared" si="49"/>
        <v>Approved</v>
      </c>
      <c r="X243" s="936" t="str">
        <f>IF(R243="-","-",VLOOKUP($S243,Forex!$B:$C,2,0))</f>
        <v>FY2019</v>
      </c>
      <c r="Y243" s="936" t="str">
        <f>IF(R243="-","-",VLOOKUP($S243,Forex!$B:$D,3,0))</f>
        <v>1H</v>
      </c>
      <c r="Z243" s="937" t="str">
        <f>IF($R243="-","-",VLOOKUP($L243,Legend!$E:$F,2,0))</f>
        <v>-</v>
      </c>
      <c r="AA243" s="937"/>
      <c r="AB243" s="1131">
        <f t="shared" si="43"/>
        <v>43586</v>
      </c>
      <c r="AC243" s="1131">
        <f>_xlfn.IFNA(VLOOKUP($B243,'PO list'!$C:$E,3,0),$AB243)</f>
        <v>43586</v>
      </c>
      <c r="AD243" s="1131" t="str">
        <f>IF($AC243="-","-",VLOOKUP($AC243,Forex!$B:$C,2,0))</f>
        <v>FY2019</v>
      </c>
      <c r="AE243" s="1131">
        <f t="shared" si="50"/>
        <v>43586</v>
      </c>
      <c r="AF243" s="1131" t="str">
        <f>IF($AE243="-","-",VLOOKUP($AE243,Forex!$B:$C,2,0))</f>
        <v>FY2019</v>
      </c>
      <c r="AG243" s="1132" t="str">
        <f t="shared" si="44"/>
        <v>MY + MF</v>
      </c>
      <c r="AI243" s="1118"/>
    </row>
    <row r="244" spans="1:35" s="839" customFormat="1" ht="15" x14ac:dyDescent="0.25">
      <c r="A244" s="929">
        <v>243</v>
      </c>
      <c r="B244" s="927" t="s">
        <v>2010</v>
      </c>
      <c r="C244" s="927" t="s">
        <v>1331</v>
      </c>
      <c r="D244" s="927" t="s">
        <v>1332</v>
      </c>
      <c r="E244" s="927" t="s">
        <v>1333</v>
      </c>
      <c r="F244" s="927">
        <v>6</v>
      </c>
      <c r="G244" s="927">
        <v>10286.119999999999</v>
      </c>
      <c r="H244" s="927" t="s">
        <v>2011</v>
      </c>
      <c r="I244" s="927" t="s">
        <v>1859</v>
      </c>
      <c r="J244" s="927" t="s">
        <v>2001</v>
      </c>
      <c r="K244" s="927" t="s">
        <v>287</v>
      </c>
      <c r="L244" s="927" t="s">
        <v>15</v>
      </c>
      <c r="M244" s="927" t="s">
        <v>1979</v>
      </c>
      <c r="N244" s="927" t="s">
        <v>1979</v>
      </c>
      <c r="O244" s="927" t="s">
        <v>2012</v>
      </c>
      <c r="P244" s="1129" t="str">
        <f t="shared" si="45"/>
        <v>---</v>
      </c>
      <c r="Q244" s="934" t="str">
        <f t="shared" si="46"/>
        <v>19-18539</v>
      </c>
      <c r="R244" s="934" t="str">
        <f t="shared" si="47"/>
        <v>-</v>
      </c>
      <c r="S244" s="935" t="str">
        <f t="shared" si="40"/>
        <v>-</v>
      </c>
      <c r="T244" s="935" t="str">
        <f t="shared" si="41"/>
        <v>-</v>
      </c>
      <c r="U244" s="935" t="str">
        <f t="shared" si="42"/>
        <v>-</v>
      </c>
      <c r="V244" s="935" t="str">
        <f t="shared" si="48"/>
        <v>-</v>
      </c>
      <c r="W244" s="934" t="str">
        <f t="shared" si="49"/>
        <v>-</v>
      </c>
      <c r="X244" s="936" t="str">
        <f>IF(R244="-","-",VLOOKUP($S244,Forex!$B:$C,2,0))</f>
        <v>-</v>
      </c>
      <c r="Y244" s="936" t="str">
        <f>IF(R244="-","-",VLOOKUP($S244,Forex!$B:$D,3,0))</f>
        <v>-</v>
      </c>
      <c r="Z244" s="937" t="str">
        <f>IF($R244="-","-",VLOOKUP($L244,Legend!$E:$F,2,0))</f>
        <v>-</v>
      </c>
      <c r="AA244" s="937"/>
      <c r="AB244" s="1131" t="str">
        <f t="shared" si="43"/>
        <v>-</v>
      </c>
      <c r="AC244" s="1131" t="str">
        <f>_xlfn.IFNA(VLOOKUP($B244,'PO list'!$C:$E,3,0),$AB244)</f>
        <v>-</v>
      </c>
      <c r="AD244" s="1131" t="str">
        <f>IF($AC244="-","-",VLOOKUP($AC244,Forex!$B:$C,2,0))</f>
        <v>-</v>
      </c>
      <c r="AE244" s="1131" t="str">
        <f t="shared" si="50"/>
        <v>-</v>
      </c>
      <c r="AF244" s="1131" t="str">
        <f>IF($AE244="-","-",VLOOKUP($AE244,Forex!$B:$C,2,0))</f>
        <v>-</v>
      </c>
      <c r="AG244" s="1132" t="str">
        <f t="shared" si="44"/>
        <v>-</v>
      </c>
      <c r="AI244" s="1118"/>
    </row>
    <row r="245" spans="1:35" s="839" customFormat="1" ht="15" x14ac:dyDescent="0.25">
      <c r="A245" s="929">
        <v>244</v>
      </c>
      <c r="B245" s="927" t="s">
        <v>2013</v>
      </c>
      <c r="C245" s="927" t="s">
        <v>1350</v>
      </c>
      <c r="D245" s="927" t="s">
        <v>1332</v>
      </c>
      <c r="E245" s="927" t="s">
        <v>1546</v>
      </c>
      <c r="F245" s="927">
        <v>1</v>
      </c>
      <c r="G245" s="927">
        <v>65</v>
      </c>
      <c r="H245" s="927" t="s">
        <v>2014</v>
      </c>
      <c r="I245" s="927" t="s">
        <v>2015</v>
      </c>
      <c r="J245" s="927" t="s">
        <v>2012</v>
      </c>
      <c r="K245" s="927" t="s">
        <v>287</v>
      </c>
      <c r="L245" s="927" t="s">
        <v>15</v>
      </c>
      <c r="M245" s="927" t="s">
        <v>1593</v>
      </c>
      <c r="N245" s="927" t="s">
        <v>1593</v>
      </c>
      <c r="O245" s="927" t="s">
        <v>2012</v>
      </c>
      <c r="P245" s="1129" t="str">
        <f t="shared" si="45"/>
        <v>J--</v>
      </c>
      <c r="Q245" s="934" t="str">
        <f t="shared" si="46"/>
        <v>19-18540</v>
      </c>
      <c r="R245" s="934" t="str">
        <f t="shared" si="47"/>
        <v>-</v>
      </c>
      <c r="S245" s="935" t="str">
        <f t="shared" si="40"/>
        <v>-</v>
      </c>
      <c r="T245" s="935" t="str">
        <f t="shared" si="41"/>
        <v>-</v>
      </c>
      <c r="U245" s="935" t="str">
        <f t="shared" si="42"/>
        <v>-</v>
      </c>
      <c r="V245" s="935" t="str">
        <f t="shared" si="48"/>
        <v>-</v>
      </c>
      <c r="W245" s="934" t="str">
        <f t="shared" si="49"/>
        <v>-</v>
      </c>
      <c r="X245" s="936" t="str">
        <f>IF(R245="-","-",VLOOKUP($S245,Forex!$B:$C,2,0))</f>
        <v>-</v>
      </c>
      <c r="Y245" s="936" t="str">
        <f>IF(R245="-","-",VLOOKUP($S245,Forex!$B:$D,3,0))</f>
        <v>-</v>
      </c>
      <c r="Z245" s="937" t="str">
        <f>IF($R245="-","-",VLOOKUP($L245,Legend!$E:$F,2,0))</f>
        <v>-</v>
      </c>
      <c r="AA245" s="937"/>
      <c r="AB245" s="1131" t="str">
        <f t="shared" si="43"/>
        <v>-</v>
      </c>
      <c r="AC245" s="1131" t="str">
        <f>_xlfn.IFNA(VLOOKUP($B245,'PO list'!$C:$E,3,0),$AB245)</f>
        <v>-</v>
      </c>
      <c r="AD245" s="1131" t="str">
        <f>IF($AC245="-","-",VLOOKUP($AC245,Forex!$B:$C,2,0))</f>
        <v>-</v>
      </c>
      <c r="AE245" s="1131" t="str">
        <f t="shared" si="50"/>
        <v>-</v>
      </c>
      <c r="AF245" s="1131" t="str">
        <f>IF($AE245="-","-",VLOOKUP($AE245,Forex!$B:$C,2,0))</f>
        <v>-</v>
      </c>
      <c r="AG245" s="1132" t="str">
        <f t="shared" si="44"/>
        <v>-</v>
      </c>
      <c r="AI245" s="1118"/>
    </row>
    <row r="246" spans="1:35" s="839" customFormat="1" ht="15" x14ac:dyDescent="0.25">
      <c r="A246" s="929">
        <v>245</v>
      </c>
      <c r="B246" s="927" t="s">
        <v>2016</v>
      </c>
      <c r="C246" s="927" t="s">
        <v>225</v>
      </c>
      <c r="D246" s="927" t="s">
        <v>201</v>
      </c>
      <c r="E246" s="927" t="s">
        <v>231</v>
      </c>
      <c r="F246" s="927">
        <v>2</v>
      </c>
      <c r="G246" s="927">
        <v>5125</v>
      </c>
      <c r="H246" s="927" t="s">
        <v>2017</v>
      </c>
      <c r="I246" s="927" t="s">
        <v>2018</v>
      </c>
      <c r="J246" s="927" t="s">
        <v>2012</v>
      </c>
      <c r="K246" s="927" t="s">
        <v>287</v>
      </c>
      <c r="L246" s="927" t="s">
        <v>15</v>
      </c>
      <c r="M246" s="927" t="s">
        <v>2019</v>
      </c>
      <c r="N246" s="927" t="s">
        <v>2019</v>
      </c>
      <c r="O246" s="927" t="s">
        <v>1836</v>
      </c>
      <c r="P246" s="1129" t="str">
        <f t="shared" si="45"/>
        <v>E--</v>
      </c>
      <c r="Q246" s="934" t="str">
        <f t="shared" si="46"/>
        <v>19-18541</v>
      </c>
      <c r="R246" s="934" t="str">
        <f t="shared" si="47"/>
        <v>LOCAL</v>
      </c>
      <c r="S246" s="935">
        <f t="shared" si="40"/>
        <v>43556</v>
      </c>
      <c r="T246" s="935">
        <f t="shared" si="41"/>
        <v>43556</v>
      </c>
      <c r="U246" s="935">
        <f t="shared" si="42"/>
        <v>43800</v>
      </c>
      <c r="V246" s="935">
        <f t="shared" si="48"/>
        <v>43800</v>
      </c>
      <c r="W246" s="934" t="str">
        <f t="shared" si="49"/>
        <v>Approved</v>
      </c>
      <c r="X246" s="936" t="str">
        <f>IF(R246="-","-",VLOOKUP($S246,Forex!$B:$C,2,0))</f>
        <v>FY2019</v>
      </c>
      <c r="Y246" s="936" t="str">
        <f>IF(R246="-","-",VLOOKUP($S246,Forex!$B:$D,3,0))</f>
        <v>1H</v>
      </c>
      <c r="Z246" s="937" t="str">
        <f>IF($R246="-","-",VLOOKUP($L246,Legend!$E:$F,2,0))</f>
        <v>-</v>
      </c>
      <c r="AA246" s="937"/>
      <c r="AB246" s="1131">
        <f t="shared" si="43"/>
        <v>43556</v>
      </c>
      <c r="AC246" s="1131">
        <f>_xlfn.IFNA(VLOOKUP($B246,'PO list'!$C:$E,3,0),$AB246)</f>
        <v>43556</v>
      </c>
      <c r="AD246" s="1131" t="str">
        <f>IF($AC246="-","-",VLOOKUP($AC246,Forex!$B:$C,2,0))</f>
        <v>FY2019</v>
      </c>
      <c r="AE246" s="1131">
        <f t="shared" si="50"/>
        <v>43556</v>
      </c>
      <c r="AF246" s="1131" t="str">
        <f>IF($AE246="-","-",VLOOKUP($AE246,Forex!$B:$C,2,0))</f>
        <v>FY2019</v>
      </c>
      <c r="AG246" s="1132" t="str">
        <f t="shared" si="44"/>
        <v>MY + MF</v>
      </c>
      <c r="AI246" s="1118"/>
    </row>
    <row r="247" spans="1:35" s="839" customFormat="1" ht="15" x14ac:dyDescent="0.25">
      <c r="A247" s="929">
        <v>246</v>
      </c>
      <c r="B247" s="927" t="s">
        <v>2020</v>
      </c>
      <c r="C247" s="927" t="s">
        <v>207</v>
      </c>
      <c r="D247" s="927" t="s">
        <v>232</v>
      </c>
      <c r="E247" s="927" t="s">
        <v>1333</v>
      </c>
      <c r="F247" s="927">
        <v>1</v>
      </c>
      <c r="G247" s="927">
        <v>1583.93</v>
      </c>
      <c r="H247" s="927" t="s">
        <v>1952</v>
      </c>
      <c r="I247" s="927" t="s">
        <v>2021</v>
      </c>
      <c r="J247" s="927" t="s">
        <v>1836</v>
      </c>
      <c r="K247" s="927" t="s">
        <v>287</v>
      </c>
      <c r="L247" s="927" t="s">
        <v>15</v>
      </c>
      <c r="M247" s="927" t="s">
        <v>1817</v>
      </c>
      <c r="N247" s="927" t="s">
        <v>2022</v>
      </c>
      <c r="O247" s="927" t="s">
        <v>1836</v>
      </c>
      <c r="P247" s="1129" t="str">
        <f t="shared" si="45"/>
        <v>JIG</v>
      </c>
      <c r="Q247" s="934" t="str">
        <f t="shared" si="46"/>
        <v>19-18542</v>
      </c>
      <c r="R247" s="934" t="str">
        <f t="shared" si="47"/>
        <v>FRONTECH</v>
      </c>
      <c r="S247" s="935">
        <f t="shared" si="40"/>
        <v>43556</v>
      </c>
      <c r="T247" s="935">
        <f t="shared" si="41"/>
        <v>43556</v>
      </c>
      <c r="U247" s="935">
        <f t="shared" si="42"/>
        <v>43556</v>
      </c>
      <c r="V247" s="935">
        <f t="shared" si="48"/>
        <v>43586</v>
      </c>
      <c r="W247" s="934" t="str">
        <f t="shared" si="49"/>
        <v>Approved</v>
      </c>
      <c r="X247" s="936" t="str">
        <f>IF(R247="-","-",VLOOKUP($S247,Forex!$B:$C,2,0))</f>
        <v>FY2019</v>
      </c>
      <c r="Y247" s="936" t="str">
        <f>IF(R247="-","-",VLOOKUP($S247,Forex!$B:$D,3,0))</f>
        <v>1H</v>
      </c>
      <c r="Z247" s="937" t="str">
        <f>IF($R247="-","-",VLOOKUP($L247,Legend!$E:$F,2,0))</f>
        <v>-</v>
      </c>
      <c r="AA247" s="937"/>
      <c r="AB247" s="1131">
        <f t="shared" si="43"/>
        <v>43556</v>
      </c>
      <c r="AC247" s="1131">
        <f>_xlfn.IFNA(VLOOKUP($B247,'PO list'!$C:$E,3,0),$AB247)</f>
        <v>43556</v>
      </c>
      <c r="AD247" s="1131" t="str">
        <f>IF($AC247="-","-",VLOOKUP($AC247,Forex!$B:$C,2,0))</f>
        <v>FY2019</v>
      </c>
      <c r="AE247" s="1131">
        <f t="shared" si="50"/>
        <v>43556</v>
      </c>
      <c r="AF247" s="1131" t="str">
        <f>IF($AE247="-","-",VLOOKUP($AE247,Forex!$B:$C,2,0))</f>
        <v>FY2019</v>
      </c>
      <c r="AG247" s="1132" t="str">
        <f t="shared" si="44"/>
        <v>MY + MF</v>
      </c>
      <c r="AI247" s="1118"/>
    </row>
    <row r="248" spans="1:35" s="839" customFormat="1" ht="15" x14ac:dyDescent="0.25">
      <c r="A248" s="929">
        <v>247</v>
      </c>
      <c r="B248" s="927" t="s">
        <v>2023</v>
      </c>
      <c r="C248" s="927" t="s">
        <v>207</v>
      </c>
      <c r="D248" s="927" t="s">
        <v>232</v>
      </c>
      <c r="E248" s="927" t="s">
        <v>230</v>
      </c>
      <c r="F248" s="927">
        <v>8</v>
      </c>
      <c r="G248" s="927">
        <v>196725</v>
      </c>
      <c r="H248" s="927" t="s">
        <v>2024</v>
      </c>
      <c r="I248" s="927" t="s">
        <v>2025</v>
      </c>
      <c r="J248" s="927" t="s">
        <v>1836</v>
      </c>
      <c r="K248" s="927" t="s">
        <v>1324</v>
      </c>
      <c r="L248" s="927" t="s">
        <v>1056</v>
      </c>
      <c r="M248" s="927" t="s">
        <v>2026</v>
      </c>
      <c r="N248" s="927" t="s">
        <v>2026</v>
      </c>
      <c r="O248" s="927" t="s">
        <v>1979</v>
      </c>
      <c r="P248" s="1129" t="str">
        <f t="shared" si="45"/>
        <v>E L</v>
      </c>
      <c r="Q248" s="934" t="str">
        <f t="shared" si="46"/>
        <v>19-18543</v>
      </c>
      <c r="R248" s="934" t="str">
        <f t="shared" si="47"/>
        <v>FRONTECH</v>
      </c>
      <c r="S248" s="935">
        <f t="shared" si="40"/>
        <v>43556</v>
      </c>
      <c r="T248" s="935">
        <f t="shared" si="41"/>
        <v>43586</v>
      </c>
      <c r="U248" s="935">
        <f t="shared" si="42"/>
        <v>43709</v>
      </c>
      <c r="V248" s="935">
        <f t="shared" si="48"/>
        <v>43709</v>
      </c>
      <c r="W248" s="934" t="str">
        <f t="shared" si="49"/>
        <v>Cancelled</v>
      </c>
      <c r="X248" s="936" t="str">
        <f>IF(R248="-","-",VLOOKUP($S248,Forex!$B:$C,2,0))</f>
        <v>FY2019</v>
      </c>
      <c r="Y248" s="936" t="str">
        <f>IF(R248="-","-",VLOOKUP($S248,Forex!$B:$D,3,0))</f>
        <v>1H</v>
      </c>
      <c r="Z248" s="937" t="str">
        <f>IF($R248="-","-",VLOOKUP($L248,Legend!$E:$F,2,0))</f>
        <v>-</v>
      </c>
      <c r="AA248" s="937"/>
      <c r="AB248" s="1131">
        <f t="shared" si="43"/>
        <v>43586</v>
      </c>
      <c r="AC248" s="1131">
        <f>_xlfn.IFNA(VLOOKUP($B248,'PO list'!$C:$E,3,0),$AB248)</f>
        <v>43586</v>
      </c>
      <c r="AD248" s="1131" t="str">
        <f>IF($AC248="-","-",VLOOKUP($AC248,Forex!$B:$C,2,0))</f>
        <v>FY2019</v>
      </c>
      <c r="AE248" s="1131">
        <f t="shared" si="50"/>
        <v>43586</v>
      </c>
      <c r="AF248" s="1131" t="str">
        <f>IF($AE248="-","-",VLOOKUP($AE248,Forex!$B:$C,2,0))</f>
        <v>FY2019</v>
      </c>
      <c r="AG248" s="1132" t="str">
        <f t="shared" si="44"/>
        <v>MY + MF</v>
      </c>
      <c r="AI248" s="1118"/>
    </row>
    <row r="249" spans="1:35" s="839" customFormat="1" ht="15" x14ac:dyDescent="0.25">
      <c r="A249" s="929">
        <v>248</v>
      </c>
      <c r="B249" s="927" t="s">
        <v>2027</v>
      </c>
      <c r="C249" s="927" t="s">
        <v>221</v>
      </c>
      <c r="D249" s="927" t="s">
        <v>201</v>
      </c>
      <c r="E249" s="927" t="s">
        <v>231</v>
      </c>
      <c r="F249" s="927">
        <v>1</v>
      </c>
      <c r="G249" s="927">
        <v>209</v>
      </c>
      <c r="H249" s="927" t="s">
        <v>2028</v>
      </c>
      <c r="I249" s="927" t="s">
        <v>2029</v>
      </c>
      <c r="J249" s="927" t="s">
        <v>1836</v>
      </c>
      <c r="K249" s="927" t="s">
        <v>1324</v>
      </c>
      <c r="L249" s="927" t="s">
        <v>1056</v>
      </c>
      <c r="M249" s="927" t="s">
        <v>1817</v>
      </c>
      <c r="N249" s="927" t="s">
        <v>1575</v>
      </c>
      <c r="O249" s="927" t="s">
        <v>2030</v>
      </c>
      <c r="P249" s="1129" t="str">
        <f t="shared" si="45"/>
        <v>D--</v>
      </c>
      <c r="Q249" s="934" t="str">
        <f t="shared" si="46"/>
        <v>19-18544</v>
      </c>
      <c r="R249" s="934" t="str">
        <f t="shared" si="47"/>
        <v>LOCAL</v>
      </c>
      <c r="S249" s="935">
        <f t="shared" si="40"/>
        <v>43556</v>
      </c>
      <c r="T249" s="935">
        <f t="shared" si="41"/>
        <v>43556</v>
      </c>
      <c r="U249" s="935">
        <f t="shared" si="42"/>
        <v>43556</v>
      </c>
      <c r="V249" s="935">
        <f t="shared" si="48"/>
        <v>43586</v>
      </c>
      <c r="W249" s="934" t="str">
        <f t="shared" si="49"/>
        <v>Cancelled</v>
      </c>
      <c r="X249" s="936" t="str">
        <f>IF(R249="-","-",VLOOKUP($S249,Forex!$B:$C,2,0))</f>
        <v>FY2019</v>
      </c>
      <c r="Y249" s="936" t="str">
        <f>IF(R249="-","-",VLOOKUP($S249,Forex!$B:$D,3,0))</f>
        <v>1H</v>
      </c>
      <c r="Z249" s="937" t="str">
        <f>IF($R249="-","-",VLOOKUP($L249,Legend!$E:$F,2,0))</f>
        <v>-</v>
      </c>
      <c r="AA249" s="937"/>
      <c r="AB249" s="1131">
        <f t="shared" si="43"/>
        <v>43556</v>
      </c>
      <c r="AC249" s="1131">
        <f>_xlfn.IFNA(VLOOKUP($B249,'PO list'!$C:$E,3,0),$AB249)</f>
        <v>43556</v>
      </c>
      <c r="AD249" s="1131" t="str">
        <f>IF($AC249="-","-",VLOOKUP($AC249,Forex!$B:$C,2,0))</f>
        <v>FY2019</v>
      </c>
      <c r="AE249" s="1131">
        <f t="shared" si="50"/>
        <v>43556</v>
      </c>
      <c r="AF249" s="1131" t="str">
        <f>IF($AE249="-","-",VLOOKUP($AE249,Forex!$B:$C,2,0))</f>
        <v>FY2019</v>
      </c>
      <c r="AG249" s="1132" t="str">
        <f t="shared" si="44"/>
        <v>MY + MF</v>
      </c>
      <c r="AI249" s="1118"/>
    </row>
    <row r="250" spans="1:35" s="839" customFormat="1" ht="15" x14ac:dyDescent="0.25">
      <c r="A250" s="929">
        <v>249</v>
      </c>
      <c r="B250" s="927" t="s">
        <v>2031</v>
      </c>
      <c r="C250" s="927" t="s">
        <v>207</v>
      </c>
      <c r="D250" s="927" t="s">
        <v>232</v>
      </c>
      <c r="E250" s="927" t="s">
        <v>230</v>
      </c>
      <c r="F250" s="927">
        <v>1</v>
      </c>
      <c r="G250" s="927">
        <v>2325</v>
      </c>
      <c r="H250" s="927" t="s">
        <v>2032</v>
      </c>
      <c r="I250" s="927" t="s">
        <v>2033</v>
      </c>
      <c r="J250" s="927" t="s">
        <v>2030</v>
      </c>
      <c r="K250" s="927" t="s">
        <v>288</v>
      </c>
      <c r="L250" s="927" t="s">
        <v>158</v>
      </c>
      <c r="M250" s="927" t="s">
        <v>1685</v>
      </c>
      <c r="N250" s="927" t="s">
        <v>1685</v>
      </c>
      <c r="O250" s="927" t="s">
        <v>2034</v>
      </c>
      <c r="P250" s="1129" t="str">
        <f t="shared" si="45"/>
        <v>ATE</v>
      </c>
      <c r="Q250" s="934" t="str">
        <f t="shared" si="46"/>
        <v>19-18545</v>
      </c>
      <c r="R250" s="934" t="str">
        <f t="shared" si="47"/>
        <v>FRONTECH</v>
      </c>
      <c r="S250" s="935">
        <f t="shared" si="40"/>
        <v>43556</v>
      </c>
      <c r="T250" s="935">
        <f t="shared" si="41"/>
        <v>43586</v>
      </c>
      <c r="U250" s="935">
        <f t="shared" si="42"/>
        <v>43586</v>
      </c>
      <c r="V250" s="935">
        <f t="shared" si="48"/>
        <v>43586</v>
      </c>
      <c r="W250" s="934" t="str">
        <f t="shared" si="49"/>
        <v>Disapproved</v>
      </c>
      <c r="X250" s="936" t="str">
        <f>IF(R250="-","-",VLOOKUP($S250,Forex!$B:$C,2,0))</f>
        <v>FY2019</v>
      </c>
      <c r="Y250" s="936" t="str">
        <f>IF(R250="-","-",VLOOKUP($S250,Forex!$B:$D,3,0))</f>
        <v>1H</v>
      </c>
      <c r="Z250" s="937" t="str">
        <f>IF($R250="-","-",VLOOKUP($L250,Legend!$E:$F,2,0))</f>
        <v>ROD1</v>
      </c>
      <c r="AA250" s="937"/>
      <c r="AB250" s="1131">
        <f t="shared" si="43"/>
        <v>43586</v>
      </c>
      <c r="AC250" s="1131">
        <f>_xlfn.IFNA(VLOOKUP($B250,'PO list'!$C:$E,3,0),$AB250)</f>
        <v>43586</v>
      </c>
      <c r="AD250" s="1131" t="str">
        <f>IF($AC250="-","-",VLOOKUP($AC250,Forex!$B:$C,2,0))</f>
        <v>FY2019</v>
      </c>
      <c r="AE250" s="1131">
        <f t="shared" si="50"/>
        <v>43586</v>
      </c>
      <c r="AF250" s="1131" t="str">
        <f>IF($AE250="-","-",VLOOKUP($AE250,Forex!$B:$C,2,0))</f>
        <v>FY2019</v>
      </c>
      <c r="AG250" s="1132" t="str">
        <f t="shared" si="44"/>
        <v>MY + MF</v>
      </c>
      <c r="AI250" s="1118"/>
    </row>
    <row r="251" spans="1:35" s="839" customFormat="1" ht="15" x14ac:dyDescent="0.25">
      <c r="A251" s="929">
        <v>250</v>
      </c>
      <c r="B251" s="927" t="s">
        <v>2035</v>
      </c>
      <c r="C251" s="927" t="s">
        <v>211</v>
      </c>
      <c r="D251" s="927" t="s">
        <v>201</v>
      </c>
      <c r="E251" s="927" t="s">
        <v>231</v>
      </c>
      <c r="F251" s="927">
        <v>7</v>
      </c>
      <c r="G251" s="927">
        <v>2273.16</v>
      </c>
      <c r="H251" s="927" t="s">
        <v>2036</v>
      </c>
      <c r="I251" s="927" t="s">
        <v>2037</v>
      </c>
      <c r="J251" s="927" t="s">
        <v>2030</v>
      </c>
      <c r="K251" s="927" t="s">
        <v>1324</v>
      </c>
      <c r="L251" s="927" t="s">
        <v>1056</v>
      </c>
      <c r="M251" s="927" t="s">
        <v>1817</v>
      </c>
      <c r="N251" s="927" t="s">
        <v>2038</v>
      </c>
      <c r="O251" s="927" t="s">
        <v>2030</v>
      </c>
      <c r="P251" s="1129" t="str">
        <f t="shared" si="45"/>
        <v>SET</v>
      </c>
      <c r="Q251" s="934" t="str">
        <f t="shared" si="46"/>
        <v>19-18546</v>
      </c>
      <c r="R251" s="934" t="str">
        <f t="shared" si="47"/>
        <v>LOCAL</v>
      </c>
      <c r="S251" s="935">
        <f t="shared" si="40"/>
        <v>43556</v>
      </c>
      <c r="T251" s="935">
        <f t="shared" si="41"/>
        <v>43556</v>
      </c>
      <c r="U251" s="935">
        <f t="shared" si="42"/>
        <v>43556</v>
      </c>
      <c r="V251" s="935">
        <f t="shared" si="48"/>
        <v>43709</v>
      </c>
      <c r="W251" s="934" t="str">
        <f t="shared" si="49"/>
        <v>Cancelled</v>
      </c>
      <c r="X251" s="936" t="str">
        <f>IF(R251="-","-",VLOOKUP($S251,Forex!$B:$C,2,0))</f>
        <v>FY2019</v>
      </c>
      <c r="Y251" s="936" t="str">
        <f>IF(R251="-","-",VLOOKUP($S251,Forex!$B:$D,3,0))</f>
        <v>1H</v>
      </c>
      <c r="Z251" s="937" t="str">
        <f>IF($R251="-","-",VLOOKUP($L251,Legend!$E:$F,2,0))</f>
        <v>-</v>
      </c>
      <c r="AA251" s="937"/>
      <c r="AB251" s="1131">
        <f t="shared" si="43"/>
        <v>43556</v>
      </c>
      <c r="AC251" s="1131">
        <f>_xlfn.IFNA(VLOOKUP($B251,'PO list'!$C:$E,3,0),$AB251)</f>
        <v>43556</v>
      </c>
      <c r="AD251" s="1131" t="str">
        <f>IF($AC251="-","-",VLOOKUP($AC251,Forex!$B:$C,2,0))</f>
        <v>FY2019</v>
      </c>
      <c r="AE251" s="1131">
        <f t="shared" si="50"/>
        <v>43556</v>
      </c>
      <c r="AF251" s="1131" t="str">
        <f>IF($AE251="-","-",VLOOKUP($AE251,Forex!$B:$C,2,0))</f>
        <v>FY2019</v>
      </c>
      <c r="AG251" s="1132" t="str">
        <f t="shared" si="44"/>
        <v>MY + MF</v>
      </c>
      <c r="AI251" s="1118"/>
    </row>
    <row r="252" spans="1:35" s="839" customFormat="1" ht="15" x14ac:dyDescent="0.25">
      <c r="A252" s="929">
        <v>251</v>
      </c>
      <c r="B252" s="927" t="s">
        <v>2039</v>
      </c>
      <c r="C252" s="927" t="s">
        <v>244</v>
      </c>
      <c r="D252" s="927" t="s">
        <v>201</v>
      </c>
      <c r="E252" s="927" t="s">
        <v>231</v>
      </c>
      <c r="F252" s="927">
        <v>5</v>
      </c>
      <c r="G252" s="927">
        <v>1765</v>
      </c>
      <c r="H252" s="927" t="s">
        <v>2040</v>
      </c>
      <c r="I252" s="927" t="s">
        <v>239</v>
      </c>
      <c r="J252" s="927" t="s">
        <v>1817</v>
      </c>
      <c r="K252" s="927" t="s">
        <v>288</v>
      </c>
      <c r="L252" s="927" t="s">
        <v>158</v>
      </c>
      <c r="M252" s="927" t="s">
        <v>1979</v>
      </c>
      <c r="N252" s="927" t="s">
        <v>1997</v>
      </c>
      <c r="O252" s="927" t="s">
        <v>1980</v>
      </c>
      <c r="P252" s="1129" t="str">
        <f t="shared" si="45"/>
        <v>--</v>
      </c>
      <c r="Q252" s="934" t="str">
        <f t="shared" si="46"/>
        <v>19-18547</v>
      </c>
      <c r="R252" s="934" t="str">
        <f t="shared" si="47"/>
        <v>LOCAL</v>
      </c>
      <c r="S252" s="935">
        <f t="shared" si="40"/>
        <v>43556</v>
      </c>
      <c r="T252" s="935">
        <f t="shared" si="41"/>
        <v>43556</v>
      </c>
      <c r="U252" s="935">
        <f t="shared" si="42"/>
        <v>43586</v>
      </c>
      <c r="V252" s="935">
        <f t="shared" si="48"/>
        <v>43586</v>
      </c>
      <c r="W252" s="934" t="str">
        <f t="shared" si="49"/>
        <v>Disapproved</v>
      </c>
      <c r="X252" s="936" t="str">
        <f>IF(R252="-","-",VLOOKUP($S252,Forex!$B:$C,2,0))</f>
        <v>FY2019</v>
      </c>
      <c r="Y252" s="936" t="str">
        <f>IF(R252="-","-",VLOOKUP($S252,Forex!$B:$D,3,0))</f>
        <v>1H</v>
      </c>
      <c r="Z252" s="937" t="str">
        <f>IF($R252="-","-",VLOOKUP($L252,Legend!$E:$F,2,0))</f>
        <v>ROD1</v>
      </c>
      <c r="AA252" s="937"/>
      <c r="AB252" s="1131">
        <f t="shared" si="43"/>
        <v>43556</v>
      </c>
      <c r="AC252" s="1131">
        <f>_xlfn.IFNA(VLOOKUP($B252,'PO list'!$C:$E,3,0),$AB252)</f>
        <v>43556</v>
      </c>
      <c r="AD252" s="1131" t="str">
        <f>IF($AC252="-","-",VLOOKUP($AC252,Forex!$B:$C,2,0))</f>
        <v>FY2019</v>
      </c>
      <c r="AE252" s="1131">
        <f t="shared" si="50"/>
        <v>43556</v>
      </c>
      <c r="AF252" s="1131" t="str">
        <f>IF($AE252="-","-",VLOOKUP($AE252,Forex!$B:$C,2,0))</f>
        <v>FY2019</v>
      </c>
      <c r="AG252" s="1132" t="str">
        <f t="shared" si="44"/>
        <v>MY + MF</v>
      </c>
      <c r="AI252" s="1118"/>
    </row>
    <row r="253" spans="1:35" s="839" customFormat="1" ht="15" x14ac:dyDescent="0.25">
      <c r="A253" s="929">
        <v>252</v>
      </c>
      <c r="B253" s="927" t="s">
        <v>2041</v>
      </c>
      <c r="C253" s="927" t="s">
        <v>244</v>
      </c>
      <c r="D253" s="927" t="s">
        <v>201</v>
      </c>
      <c r="E253" s="927" t="s">
        <v>231</v>
      </c>
      <c r="F253" s="927">
        <v>16</v>
      </c>
      <c r="G253" s="927">
        <v>2931</v>
      </c>
      <c r="H253" s="927" t="s">
        <v>2042</v>
      </c>
      <c r="I253" s="927" t="s">
        <v>239</v>
      </c>
      <c r="J253" s="927" t="s">
        <v>1817</v>
      </c>
      <c r="K253" s="927" t="s">
        <v>288</v>
      </c>
      <c r="L253" s="927" t="s">
        <v>158</v>
      </c>
      <c r="M253" s="927" t="s">
        <v>1593</v>
      </c>
      <c r="N253" s="927" t="s">
        <v>1997</v>
      </c>
      <c r="O253" s="927" t="s">
        <v>1979</v>
      </c>
      <c r="P253" s="1129" t="str">
        <f t="shared" si="45"/>
        <v>--</v>
      </c>
      <c r="Q253" s="934" t="str">
        <f t="shared" si="46"/>
        <v>19-18548</v>
      </c>
      <c r="R253" s="934" t="str">
        <f t="shared" si="47"/>
        <v>LOCAL</v>
      </c>
      <c r="S253" s="935">
        <f t="shared" si="40"/>
        <v>43556</v>
      </c>
      <c r="T253" s="935">
        <f t="shared" si="41"/>
        <v>43586</v>
      </c>
      <c r="U253" s="935">
        <f t="shared" si="42"/>
        <v>43586</v>
      </c>
      <c r="V253" s="935">
        <f t="shared" si="48"/>
        <v>43586</v>
      </c>
      <c r="W253" s="934" t="str">
        <f t="shared" si="49"/>
        <v>Disapproved</v>
      </c>
      <c r="X253" s="936" t="str">
        <f>IF(R253="-","-",VLOOKUP($S253,Forex!$B:$C,2,0))</f>
        <v>FY2019</v>
      </c>
      <c r="Y253" s="936" t="str">
        <f>IF(R253="-","-",VLOOKUP($S253,Forex!$B:$D,3,0))</f>
        <v>1H</v>
      </c>
      <c r="Z253" s="937" t="str">
        <f>IF($R253="-","-",VLOOKUP($L253,Legend!$E:$F,2,0))</f>
        <v>ROD1</v>
      </c>
      <c r="AA253" s="937"/>
      <c r="AB253" s="1131">
        <f t="shared" si="43"/>
        <v>43586</v>
      </c>
      <c r="AC253" s="1131">
        <f>_xlfn.IFNA(VLOOKUP($B253,'PO list'!$C:$E,3,0),$AB253)</f>
        <v>43586</v>
      </c>
      <c r="AD253" s="1131" t="str">
        <f>IF($AC253="-","-",VLOOKUP($AC253,Forex!$B:$C,2,0))</f>
        <v>FY2019</v>
      </c>
      <c r="AE253" s="1131">
        <f t="shared" si="50"/>
        <v>43586</v>
      </c>
      <c r="AF253" s="1131" t="str">
        <f>IF($AE253="-","-",VLOOKUP($AE253,Forex!$B:$C,2,0))</f>
        <v>FY2019</v>
      </c>
      <c r="AG253" s="1132" t="str">
        <f t="shared" si="44"/>
        <v>MY + MF</v>
      </c>
      <c r="AI253" s="1118"/>
    </row>
    <row r="254" spans="1:35" s="839" customFormat="1" ht="15" x14ac:dyDescent="0.25">
      <c r="A254" s="929">
        <v>253</v>
      </c>
      <c r="B254" s="927" t="s">
        <v>2043</v>
      </c>
      <c r="C254" s="927" t="s">
        <v>244</v>
      </c>
      <c r="D254" s="927" t="s">
        <v>201</v>
      </c>
      <c r="E254" s="927" t="s">
        <v>231</v>
      </c>
      <c r="F254" s="927">
        <v>1</v>
      </c>
      <c r="G254" s="927">
        <v>1250</v>
      </c>
      <c r="H254" s="927" t="s">
        <v>2044</v>
      </c>
      <c r="I254" s="927" t="s">
        <v>2045</v>
      </c>
      <c r="J254" s="927" t="s">
        <v>1817</v>
      </c>
      <c r="K254" s="927" t="s">
        <v>288</v>
      </c>
      <c r="L254" s="927" t="s">
        <v>158</v>
      </c>
      <c r="M254" s="927" t="s">
        <v>2046</v>
      </c>
      <c r="N254" s="927" t="s">
        <v>1997</v>
      </c>
      <c r="O254" s="927" t="s">
        <v>1975</v>
      </c>
      <c r="P254" s="1129" t="str">
        <f t="shared" si="45"/>
        <v>JIG</v>
      </c>
      <c r="Q254" s="934" t="str">
        <f t="shared" si="46"/>
        <v>19-18549</v>
      </c>
      <c r="R254" s="934" t="str">
        <f t="shared" si="47"/>
        <v>LOCAL</v>
      </c>
      <c r="S254" s="935">
        <f t="shared" si="40"/>
        <v>43556</v>
      </c>
      <c r="T254" s="935">
        <f t="shared" si="41"/>
        <v>43586</v>
      </c>
      <c r="U254" s="935">
        <f t="shared" si="42"/>
        <v>43586</v>
      </c>
      <c r="V254" s="935">
        <f t="shared" si="48"/>
        <v>43586</v>
      </c>
      <c r="W254" s="934" t="str">
        <f t="shared" si="49"/>
        <v>Disapproved</v>
      </c>
      <c r="X254" s="936" t="str">
        <f>IF(R254="-","-",VLOOKUP($S254,Forex!$B:$C,2,0))</f>
        <v>FY2019</v>
      </c>
      <c r="Y254" s="936" t="str">
        <f>IF(R254="-","-",VLOOKUP($S254,Forex!$B:$D,3,0))</f>
        <v>1H</v>
      </c>
      <c r="Z254" s="937" t="str">
        <f>IF($R254="-","-",VLOOKUP($L254,Legend!$E:$F,2,0))</f>
        <v>ROD1</v>
      </c>
      <c r="AA254" s="937"/>
      <c r="AB254" s="1131">
        <f t="shared" si="43"/>
        <v>43586</v>
      </c>
      <c r="AC254" s="1131">
        <f>_xlfn.IFNA(VLOOKUP($B254,'PO list'!$C:$E,3,0),$AB254)</f>
        <v>43586</v>
      </c>
      <c r="AD254" s="1131" t="str">
        <f>IF($AC254="-","-",VLOOKUP($AC254,Forex!$B:$C,2,0))</f>
        <v>FY2019</v>
      </c>
      <c r="AE254" s="1131">
        <f t="shared" si="50"/>
        <v>43586</v>
      </c>
      <c r="AF254" s="1131" t="str">
        <f>IF($AE254="-","-",VLOOKUP($AE254,Forex!$B:$C,2,0))</f>
        <v>FY2019</v>
      </c>
      <c r="AG254" s="1132" t="str">
        <f t="shared" si="44"/>
        <v>MY + MF</v>
      </c>
      <c r="AI254" s="1118"/>
    </row>
    <row r="255" spans="1:35" s="839" customFormat="1" ht="15" x14ac:dyDescent="0.25">
      <c r="A255" s="929">
        <v>254</v>
      </c>
      <c r="B255" s="927" t="s">
        <v>2047</v>
      </c>
      <c r="C255" s="927" t="s">
        <v>244</v>
      </c>
      <c r="D255" s="927" t="s">
        <v>201</v>
      </c>
      <c r="E255" s="927" t="s">
        <v>231</v>
      </c>
      <c r="F255" s="927">
        <v>2</v>
      </c>
      <c r="G255" s="927">
        <v>755</v>
      </c>
      <c r="H255" s="927" t="s">
        <v>2048</v>
      </c>
      <c r="I255" s="927" t="s">
        <v>239</v>
      </c>
      <c r="J255" s="927" t="s">
        <v>1817</v>
      </c>
      <c r="K255" s="927" t="s">
        <v>288</v>
      </c>
      <c r="L255" s="927" t="s">
        <v>158</v>
      </c>
      <c r="M255" s="927" t="s">
        <v>1979</v>
      </c>
      <c r="N255" s="927" t="s">
        <v>1997</v>
      </c>
      <c r="O255" s="927" t="s">
        <v>1817</v>
      </c>
      <c r="P255" s="1129" t="str">
        <f t="shared" si="45"/>
        <v>--</v>
      </c>
      <c r="Q255" s="934" t="str">
        <f t="shared" si="46"/>
        <v>19-18550</v>
      </c>
      <c r="R255" s="934" t="str">
        <f t="shared" si="47"/>
        <v>LOCAL</v>
      </c>
      <c r="S255" s="935">
        <f t="shared" si="40"/>
        <v>43556</v>
      </c>
      <c r="T255" s="935">
        <f t="shared" si="41"/>
        <v>43556</v>
      </c>
      <c r="U255" s="935">
        <f t="shared" si="42"/>
        <v>43586</v>
      </c>
      <c r="V255" s="935">
        <f t="shared" si="48"/>
        <v>43586</v>
      </c>
      <c r="W255" s="934" t="str">
        <f t="shared" si="49"/>
        <v>Disapproved</v>
      </c>
      <c r="X255" s="936" t="str">
        <f>IF(R255="-","-",VLOOKUP($S255,Forex!$B:$C,2,0))</f>
        <v>FY2019</v>
      </c>
      <c r="Y255" s="936" t="str">
        <f>IF(R255="-","-",VLOOKUP($S255,Forex!$B:$D,3,0))</f>
        <v>1H</v>
      </c>
      <c r="Z255" s="937" t="str">
        <f>IF($R255="-","-",VLOOKUP($L255,Legend!$E:$F,2,0))</f>
        <v>ROD1</v>
      </c>
      <c r="AA255" s="937"/>
      <c r="AB255" s="1131">
        <f t="shared" si="43"/>
        <v>43556</v>
      </c>
      <c r="AC255" s="1131">
        <f>_xlfn.IFNA(VLOOKUP($B255,'PO list'!$C:$E,3,0),$AB255)</f>
        <v>43556</v>
      </c>
      <c r="AD255" s="1131" t="str">
        <f>IF($AC255="-","-",VLOOKUP($AC255,Forex!$B:$C,2,0))</f>
        <v>FY2019</v>
      </c>
      <c r="AE255" s="1131">
        <f t="shared" si="50"/>
        <v>43556</v>
      </c>
      <c r="AF255" s="1131" t="str">
        <f>IF($AE255="-","-",VLOOKUP($AE255,Forex!$B:$C,2,0))</f>
        <v>FY2019</v>
      </c>
      <c r="AG255" s="1132" t="str">
        <f t="shared" si="44"/>
        <v>MY + MF</v>
      </c>
      <c r="AI255" s="1118"/>
    </row>
    <row r="256" spans="1:35" s="839" customFormat="1" ht="15" x14ac:dyDescent="0.25">
      <c r="A256" s="929">
        <v>255</v>
      </c>
      <c r="B256" s="927" t="s">
        <v>2049</v>
      </c>
      <c r="C256" s="927" t="s">
        <v>227</v>
      </c>
      <c r="D256" s="927" t="s">
        <v>201</v>
      </c>
      <c r="E256" s="927" t="s">
        <v>1546</v>
      </c>
      <c r="F256" s="927">
        <v>4</v>
      </c>
      <c r="G256" s="927">
        <v>2793.52</v>
      </c>
      <c r="H256" s="927" t="s">
        <v>2050</v>
      </c>
      <c r="I256" s="927" t="s">
        <v>239</v>
      </c>
      <c r="J256" s="927" t="s">
        <v>1817</v>
      </c>
      <c r="K256" s="927" t="s">
        <v>287</v>
      </c>
      <c r="L256" s="927" t="s">
        <v>15</v>
      </c>
      <c r="M256" s="927" t="s">
        <v>2046</v>
      </c>
      <c r="N256" s="927" t="s">
        <v>2046</v>
      </c>
      <c r="O256" s="927" t="s">
        <v>1817</v>
      </c>
      <c r="P256" s="1129" t="str">
        <f t="shared" si="45"/>
        <v>--</v>
      </c>
      <c r="Q256" s="934" t="str">
        <f t="shared" si="46"/>
        <v>19-18551</v>
      </c>
      <c r="R256" s="934" t="str">
        <f t="shared" si="47"/>
        <v>LOCAL</v>
      </c>
      <c r="S256" s="935">
        <f t="shared" si="40"/>
        <v>43556</v>
      </c>
      <c r="T256" s="935">
        <f t="shared" si="41"/>
        <v>43556</v>
      </c>
      <c r="U256" s="935">
        <f t="shared" si="42"/>
        <v>43586</v>
      </c>
      <c r="V256" s="935">
        <f t="shared" si="48"/>
        <v>43586</v>
      </c>
      <c r="W256" s="934" t="str">
        <f t="shared" si="49"/>
        <v>Approved</v>
      </c>
      <c r="X256" s="936" t="str">
        <f>IF(R256="-","-",VLOOKUP($S256,Forex!$B:$C,2,0))</f>
        <v>FY2019</v>
      </c>
      <c r="Y256" s="936" t="str">
        <f>IF(R256="-","-",VLOOKUP($S256,Forex!$B:$D,3,0))</f>
        <v>1H</v>
      </c>
      <c r="Z256" s="937" t="str">
        <f>IF($R256="-","-",VLOOKUP($L256,Legend!$E:$F,2,0))</f>
        <v>-</v>
      </c>
      <c r="AA256" s="937"/>
      <c r="AB256" s="1131">
        <f t="shared" si="43"/>
        <v>43556</v>
      </c>
      <c r="AC256" s="1131">
        <f>_xlfn.IFNA(VLOOKUP($B256,'PO list'!$C:$E,3,0),$AB256)</f>
        <v>43556</v>
      </c>
      <c r="AD256" s="1131" t="str">
        <f>IF($AC256="-","-",VLOOKUP($AC256,Forex!$B:$C,2,0))</f>
        <v>FY2019</v>
      </c>
      <c r="AE256" s="1131">
        <f t="shared" si="50"/>
        <v>43556</v>
      </c>
      <c r="AF256" s="1131" t="str">
        <f>IF($AE256="-","-",VLOOKUP($AE256,Forex!$B:$C,2,0))</f>
        <v>FY2019</v>
      </c>
      <c r="AG256" s="1132" t="str">
        <f t="shared" si="44"/>
        <v>MY + MF</v>
      </c>
      <c r="AI256" s="1118"/>
    </row>
    <row r="257" spans="1:35" s="839" customFormat="1" ht="15" x14ac:dyDescent="0.25">
      <c r="A257" s="929">
        <v>256</v>
      </c>
      <c r="B257" s="927" t="s">
        <v>2051</v>
      </c>
      <c r="C257" s="927" t="s">
        <v>221</v>
      </c>
      <c r="D257" s="927" t="s">
        <v>201</v>
      </c>
      <c r="E257" s="927" t="s">
        <v>231</v>
      </c>
      <c r="F257" s="927">
        <v>1</v>
      </c>
      <c r="G257" s="927">
        <v>6650</v>
      </c>
      <c r="H257" s="927" t="s">
        <v>2052</v>
      </c>
      <c r="I257" s="927" t="s">
        <v>239</v>
      </c>
      <c r="J257" s="927" t="s">
        <v>2046</v>
      </c>
      <c r="K257" s="927" t="s">
        <v>287</v>
      </c>
      <c r="L257" s="927" t="s">
        <v>15</v>
      </c>
      <c r="M257" s="927" t="s">
        <v>1966</v>
      </c>
      <c r="N257" s="927" t="s">
        <v>1966</v>
      </c>
      <c r="O257" s="927" t="s">
        <v>1593</v>
      </c>
      <c r="P257" s="1129" t="str">
        <f t="shared" si="45"/>
        <v>--</v>
      </c>
      <c r="Q257" s="934" t="str">
        <f t="shared" si="46"/>
        <v>19-18552</v>
      </c>
      <c r="R257" s="934" t="str">
        <f t="shared" si="47"/>
        <v>LOCAL</v>
      </c>
      <c r="S257" s="935">
        <f t="shared" si="40"/>
        <v>43586</v>
      </c>
      <c r="T257" s="935">
        <f t="shared" si="41"/>
        <v>43586</v>
      </c>
      <c r="U257" s="935">
        <f t="shared" si="42"/>
        <v>43586</v>
      </c>
      <c r="V257" s="935">
        <f t="shared" si="48"/>
        <v>43586</v>
      </c>
      <c r="W257" s="934" t="str">
        <f t="shared" si="49"/>
        <v>Approved</v>
      </c>
      <c r="X257" s="936" t="str">
        <f>IF(R257="-","-",VLOOKUP($S257,Forex!$B:$C,2,0))</f>
        <v>FY2019</v>
      </c>
      <c r="Y257" s="936" t="str">
        <f>IF(R257="-","-",VLOOKUP($S257,Forex!$B:$D,3,0))</f>
        <v>1H</v>
      </c>
      <c r="Z257" s="937" t="str">
        <f>IF($R257="-","-",VLOOKUP($L257,Legend!$E:$F,2,0))</f>
        <v>-</v>
      </c>
      <c r="AA257" s="937"/>
      <c r="AB257" s="1131">
        <f t="shared" si="43"/>
        <v>43586</v>
      </c>
      <c r="AC257" s="1131">
        <f>_xlfn.IFNA(VLOOKUP($B257,'PO list'!$C:$E,3,0),$AB257)</f>
        <v>43586</v>
      </c>
      <c r="AD257" s="1131" t="str">
        <f>IF($AC257="-","-",VLOOKUP($AC257,Forex!$B:$C,2,0))</f>
        <v>FY2019</v>
      </c>
      <c r="AE257" s="1131">
        <f t="shared" si="50"/>
        <v>43586</v>
      </c>
      <c r="AF257" s="1131" t="str">
        <f>IF($AE257="-","-",VLOOKUP($AE257,Forex!$B:$C,2,0))</f>
        <v>FY2019</v>
      </c>
      <c r="AG257" s="1132" t="str">
        <f t="shared" si="44"/>
        <v>MY + MF</v>
      </c>
      <c r="AI257" s="1118"/>
    </row>
    <row r="258" spans="1:35" s="839" customFormat="1" ht="15" x14ac:dyDescent="0.25">
      <c r="A258" s="929">
        <v>257</v>
      </c>
      <c r="B258" s="927" t="s">
        <v>2053</v>
      </c>
      <c r="C258" s="927" t="s">
        <v>207</v>
      </c>
      <c r="D258" s="927" t="s">
        <v>232</v>
      </c>
      <c r="E258" s="927" t="s">
        <v>230</v>
      </c>
      <c r="F258" s="927">
        <v>23</v>
      </c>
      <c r="G258" s="927">
        <v>69144</v>
      </c>
      <c r="H258" s="927" t="s">
        <v>2054</v>
      </c>
      <c r="I258" s="927" t="s">
        <v>2055</v>
      </c>
      <c r="J258" s="927" t="s">
        <v>1980</v>
      </c>
      <c r="K258" s="927" t="s">
        <v>288</v>
      </c>
      <c r="L258" s="927" t="s">
        <v>158</v>
      </c>
      <c r="M258" s="927" t="s">
        <v>1935</v>
      </c>
      <c r="N258" s="927" t="s">
        <v>1935</v>
      </c>
      <c r="O258" s="927" t="s">
        <v>2034</v>
      </c>
      <c r="P258" s="1129" t="str">
        <f t="shared" si="45"/>
        <v>69-</v>
      </c>
      <c r="Q258" s="934" t="str">
        <f t="shared" si="46"/>
        <v>19-18553</v>
      </c>
      <c r="R258" s="934" t="str">
        <f t="shared" si="47"/>
        <v>FRONTECH</v>
      </c>
      <c r="S258" s="935">
        <f t="shared" si="40"/>
        <v>43556</v>
      </c>
      <c r="T258" s="935">
        <f t="shared" si="41"/>
        <v>43586</v>
      </c>
      <c r="U258" s="935">
        <f t="shared" si="42"/>
        <v>43647</v>
      </c>
      <c r="V258" s="935">
        <f t="shared" si="48"/>
        <v>43647</v>
      </c>
      <c r="W258" s="934" t="str">
        <f t="shared" si="49"/>
        <v>Disapproved</v>
      </c>
      <c r="X258" s="936" t="str">
        <f>IF(R258="-","-",VLOOKUP($S258,Forex!$B:$C,2,0))</f>
        <v>FY2019</v>
      </c>
      <c r="Y258" s="936" t="str">
        <f>IF(R258="-","-",VLOOKUP($S258,Forex!$B:$D,3,0))</f>
        <v>1H</v>
      </c>
      <c r="Z258" s="937" t="str">
        <f>IF($R258="-","-",VLOOKUP($L258,Legend!$E:$F,2,0))</f>
        <v>ROD1</v>
      </c>
      <c r="AA258" s="937"/>
      <c r="AB258" s="1131">
        <f t="shared" si="43"/>
        <v>43586</v>
      </c>
      <c r="AC258" s="1131">
        <f>_xlfn.IFNA(VLOOKUP($B258,'PO list'!$C:$E,3,0),$AB258)</f>
        <v>43586</v>
      </c>
      <c r="AD258" s="1131" t="str">
        <f>IF($AC258="-","-",VLOOKUP($AC258,Forex!$B:$C,2,0))</f>
        <v>FY2019</v>
      </c>
      <c r="AE258" s="1131">
        <f t="shared" si="50"/>
        <v>43586</v>
      </c>
      <c r="AF258" s="1131" t="str">
        <f>IF($AE258="-","-",VLOOKUP($AE258,Forex!$B:$C,2,0))</f>
        <v>FY2019</v>
      </c>
      <c r="AG258" s="1132" t="str">
        <f t="shared" si="44"/>
        <v>MY + MF</v>
      </c>
      <c r="AI258" s="1118"/>
    </row>
    <row r="259" spans="1:35" s="839" customFormat="1" ht="15" x14ac:dyDescent="0.25">
      <c r="A259" s="929">
        <v>258</v>
      </c>
      <c r="B259" s="927" t="s">
        <v>2056</v>
      </c>
      <c r="C259" s="927" t="s">
        <v>207</v>
      </c>
      <c r="D259" s="927" t="s">
        <v>232</v>
      </c>
      <c r="E259" s="927" t="s">
        <v>230</v>
      </c>
      <c r="F259" s="927">
        <v>5</v>
      </c>
      <c r="G259" s="927">
        <v>25630</v>
      </c>
      <c r="H259" s="927" t="s">
        <v>2057</v>
      </c>
      <c r="I259" s="927" t="s">
        <v>2058</v>
      </c>
      <c r="J259" s="927" t="s">
        <v>1975</v>
      </c>
      <c r="K259" s="927" t="s">
        <v>1324</v>
      </c>
      <c r="L259" s="927" t="s">
        <v>1056</v>
      </c>
      <c r="M259" s="927" t="s">
        <v>1794</v>
      </c>
      <c r="N259" s="927" t="s">
        <v>1920</v>
      </c>
      <c r="O259" s="927" t="s">
        <v>1966</v>
      </c>
      <c r="P259" s="1129" t="str">
        <f t="shared" si="45"/>
        <v>R R</v>
      </c>
      <c r="Q259" s="934" t="str">
        <f t="shared" si="46"/>
        <v>19-18554</v>
      </c>
      <c r="R259" s="934" t="str">
        <f t="shared" si="47"/>
        <v>FRONTECH</v>
      </c>
      <c r="S259" s="935">
        <f t="shared" ref="S259:S322" si="51">IF($R259="-","-",$J259-DAY($J259)+1)</f>
        <v>43586</v>
      </c>
      <c r="T259" s="935">
        <f t="shared" ref="T259:T322" si="52">IF($R259="-","-",$O259-DAY($O259)+1)</f>
        <v>43586</v>
      </c>
      <c r="U259" s="935">
        <f t="shared" ref="U259:U322" si="53">IF($R259="-","-",$M259-DAY($M259)+1)</f>
        <v>43617</v>
      </c>
      <c r="V259" s="935">
        <f t="shared" si="48"/>
        <v>43709</v>
      </c>
      <c r="W259" s="934" t="str">
        <f t="shared" si="49"/>
        <v>Cancelled</v>
      </c>
      <c r="X259" s="936" t="str">
        <f>IF(R259="-","-",VLOOKUP($S259,Forex!$B:$C,2,0))</f>
        <v>FY2019</v>
      </c>
      <c r="Y259" s="936" t="str">
        <f>IF(R259="-","-",VLOOKUP($S259,Forex!$B:$D,3,0))</f>
        <v>1H</v>
      </c>
      <c r="Z259" s="937" t="str">
        <f>IF($R259="-","-",VLOOKUP($L259,Legend!$E:$F,2,0))</f>
        <v>-</v>
      </c>
      <c r="AA259" s="937"/>
      <c r="AB259" s="1131">
        <f t="shared" ref="AB259:AB322" si="54">IF($X259="FY2021",$V259,IF($X259="FY2022",$V259,IF($X259="FY2023",$V259,$T259)))</f>
        <v>43586</v>
      </c>
      <c r="AC259" s="1131">
        <f>_xlfn.IFNA(VLOOKUP($B259,'PO list'!$C:$E,3,0),$AB259)</f>
        <v>43586</v>
      </c>
      <c r="AD259" s="1131" t="str">
        <f>IF($AC259="-","-",VLOOKUP($AC259,Forex!$B:$C,2,0))</f>
        <v>FY2019</v>
      </c>
      <c r="AE259" s="1131">
        <f t="shared" si="50"/>
        <v>43586</v>
      </c>
      <c r="AF259" s="1131" t="str">
        <f>IF($AE259="-","-",VLOOKUP($AE259,Forex!$B:$C,2,0))</f>
        <v>FY2019</v>
      </c>
      <c r="AG259" s="1132" t="str">
        <f t="shared" ref="AG259:AG322" si="55">IF($R259="-","-","MY + MF")</f>
        <v>MY + MF</v>
      </c>
      <c r="AI259" s="1118"/>
    </row>
    <row r="260" spans="1:35" s="839" customFormat="1" ht="15" x14ac:dyDescent="0.25">
      <c r="A260" s="929">
        <v>259</v>
      </c>
      <c r="B260" s="927" t="s">
        <v>2056</v>
      </c>
      <c r="C260" s="927" t="s">
        <v>207</v>
      </c>
      <c r="D260" s="927" t="s">
        <v>232</v>
      </c>
      <c r="E260" s="927" t="s">
        <v>230</v>
      </c>
      <c r="F260" s="927">
        <v>6</v>
      </c>
      <c r="G260" s="927">
        <v>27635</v>
      </c>
      <c r="H260" s="927" t="s">
        <v>2059</v>
      </c>
      <c r="I260" s="927" t="s">
        <v>2060</v>
      </c>
      <c r="J260" s="927" t="s">
        <v>1975</v>
      </c>
      <c r="K260" s="927" t="s">
        <v>288</v>
      </c>
      <c r="L260" s="927" t="s">
        <v>158</v>
      </c>
      <c r="M260" s="927" t="s">
        <v>1794</v>
      </c>
      <c r="N260" s="927" t="s">
        <v>5585</v>
      </c>
      <c r="O260" s="927" t="s">
        <v>1966</v>
      </c>
      <c r="P260" s="1129" t="str">
        <f t="shared" si="45"/>
        <v>IDE</v>
      </c>
      <c r="Q260" s="934" t="str">
        <f t="shared" si="46"/>
        <v>-</v>
      </c>
      <c r="R260" s="934" t="str">
        <f t="shared" si="47"/>
        <v>-</v>
      </c>
      <c r="S260" s="935" t="str">
        <f t="shared" si="51"/>
        <v>-</v>
      </c>
      <c r="T260" s="935" t="str">
        <f t="shared" si="52"/>
        <v>-</v>
      </c>
      <c r="U260" s="935" t="str">
        <f t="shared" si="53"/>
        <v>-</v>
      </c>
      <c r="V260" s="935" t="str">
        <f t="shared" si="48"/>
        <v>-</v>
      </c>
      <c r="W260" s="934" t="str">
        <f t="shared" si="49"/>
        <v>-</v>
      </c>
      <c r="X260" s="936" t="str">
        <f>IF(R260="-","-",VLOOKUP($S260,Forex!$B:$C,2,0))</f>
        <v>-</v>
      </c>
      <c r="Y260" s="936" t="str">
        <f>IF(R260="-","-",VLOOKUP($S260,Forex!$B:$D,3,0))</f>
        <v>-</v>
      </c>
      <c r="Z260" s="937" t="str">
        <f>IF($R260="-","-",VLOOKUP($L260,Legend!$E:$F,2,0))</f>
        <v>-</v>
      </c>
      <c r="AA260" s="937"/>
      <c r="AB260" s="1131" t="str">
        <f t="shared" si="54"/>
        <v>-</v>
      </c>
      <c r="AC260" s="1131" t="str">
        <f>_xlfn.IFNA(VLOOKUP($B260,'PO list'!$C:$E,3,0),$AB260)</f>
        <v>-</v>
      </c>
      <c r="AD260" s="1131" t="str">
        <f>IF($AC260="-","-",VLOOKUP($AC260,Forex!$B:$C,2,0))</f>
        <v>-</v>
      </c>
      <c r="AE260" s="1131" t="str">
        <f t="shared" si="50"/>
        <v>-</v>
      </c>
      <c r="AF260" s="1131" t="str">
        <f>IF($AE260="-","-",VLOOKUP($AE260,Forex!$B:$C,2,0))</f>
        <v>-</v>
      </c>
      <c r="AG260" s="1132" t="str">
        <f t="shared" si="55"/>
        <v>-</v>
      </c>
      <c r="AI260" s="1118"/>
    </row>
    <row r="261" spans="1:35" s="839" customFormat="1" ht="15" x14ac:dyDescent="0.25">
      <c r="A261" s="929">
        <v>260</v>
      </c>
      <c r="B261" s="927" t="s">
        <v>2061</v>
      </c>
      <c r="C261" s="927" t="s">
        <v>1331</v>
      </c>
      <c r="D261" s="927" t="s">
        <v>1332</v>
      </c>
      <c r="E261" s="927" t="s">
        <v>1333</v>
      </c>
      <c r="F261" s="927">
        <v>1</v>
      </c>
      <c r="G261" s="927">
        <v>964.93</v>
      </c>
      <c r="H261" s="927" t="s">
        <v>2062</v>
      </c>
      <c r="I261" s="927" t="s">
        <v>2063</v>
      </c>
      <c r="J261" s="927" t="s">
        <v>1979</v>
      </c>
      <c r="K261" s="927" t="s">
        <v>287</v>
      </c>
      <c r="L261" s="927" t="s">
        <v>15</v>
      </c>
      <c r="M261" s="927" t="s">
        <v>1593</v>
      </c>
      <c r="N261" s="927" t="s">
        <v>1593</v>
      </c>
      <c r="O261" s="927" t="s">
        <v>1979</v>
      </c>
      <c r="P261" s="1129" t="str">
        <f t="shared" si="45"/>
        <v>INK</v>
      </c>
      <c r="Q261" s="934" t="str">
        <f t="shared" si="46"/>
        <v>19-18555</v>
      </c>
      <c r="R261" s="934" t="str">
        <f t="shared" si="47"/>
        <v>-</v>
      </c>
      <c r="S261" s="935" t="str">
        <f t="shared" si="51"/>
        <v>-</v>
      </c>
      <c r="T261" s="935" t="str">
        <f t="shared" si="52"/>
        <v>-</v>
      </c>
      <c r="U261" s="935" t="str">
        <f t="shared" si="53"/>
        <v>-</v>
      </c>
      <c r="V261" s="935" t="str">
        <f t="shared" si="48"/>
        <v>-</v>
      </c>
      <c r="W261" s="934" t="str">
        <f t="shared" si="49"/>
        <v>-</v>
      </c>
      <c r="X261" s="936" t="str">
        <f>IF(R261="-","-",VLOOKUP($S261,Forex!$B:$C,2,0))</f>
        <v>-</v>
      </c>
      <c r="Y261" s="936" t="str">
        <f>IF(R261="-","-",VLOOKUP($S261,Forex!$B:$D,3,0))</f>
        <v>-</v>
      </c>
      <c r="Z261" s="937" t="str">
        <f>IF($R261="-","-",VLOOKUP($L261,Legend!$E:$F,2,0))</f>
        <v>-</v>
      </c>
      <c r="AA261" s="937"/>
      <c r="AB261" s="1131" t="str">
        <f t="shared" si="54"/>
        <v>-</v>
      </c>
      <c r="AC261" s="1131" t="str">
        <f>_xlfn.IFNA(VLOOKUP($B261,'PO list'!$C:$E,3,0),$AB261)</f>
        <v>-</v>
      </c>
      <c r="AD261" s="1131" t="str">
        <f>IF($AC261="-","-",VLOOKUP($AC261,Forex!$B:$C,2,0))</f>
        <v>-</v>
      </c>
      <c r="AE261" s="1131" t="str">
        <f t="shared" si="50"/>
        <v>-</v>
      </c>
      <c r="AF261" s="1131" t="str">
        <f>IF($AE261="-","-",VLOOKUP($AE261,Forex!$B:$C,2,0))</f>
        <v>-</v>
      </c>
      <c r="AG261" s="1132" t="str">
        <f t="shared" si="55"/>
        <v>-</v>
      </c>
      <c r="AI261" s="1118"/>
    </row>
    <row r="262" spans="1:35" s="839" customFormat="1" ht="15" x14ac:dyDescent="0.25">
      <c r="A262" s="929">
        <v>261</v>
      </c>
      <c r="B262" s="927" t="s">
        <v>2064</v>
      </c>
      <c r="C262" s="927" t="s">
        <v>207</v>
      </c>
      <c r="D262" s="927" t="s">
        <v>232</v>
      </c>
      <c r="E262" s="927" t="s">
        <v>230</v>
      </c>
      <c r="F262" s="927">
        <v>10</v>
      </c>
      <c r="G262" s="927">
        <v>246171</v>
      </c>
      <c r="H262" s="927" t="s">
        <v>2024</v>
      </c>
      <c r="I262" s="927" t="s">
        <v>2025</v>
      </c>
      <c r="J262" s="927" t="s">
        <v>2046</v>
      </c>
      <c r="K262" s="927" t="s">
        <v>288</v>
      </c>
      <c r="L262" s="927" t="s">
        <v>1056</v>
      </c>
      <c r="M262" s="927" t="s">
        <v>2065</v>
      </c>
      <c r="N262" s="927" t="s">
        <v>1110</v>
      </c>
      <c r="O262" s="927" t="s">
        <v>1593</v>
      </c>
      <c r="P262" s="1129" t="str">
        <f t="shared" si="45"/>
        <v>E L</v>
      </c>
      <c r="Q262" s="934" t="str">
        <f t="shared" si="46"/>
        <v>19-18556</v>
      </c>
      <c r="R262" s="934" t="str">
        <f t="shared" si="47"/>
        <v>FRONTECH</v>
      </c>
      <c r="S262" s="935">
        <f t="shared" si="51"/>
        <v>43586</v>
      </c>
      <c r="T262" s="935">
        <f t="shared" si="52"/>
        <v>43586</v>
      </c>
      <c r="U262" s="935">
        <f t="shared" si="53"/>
        <v>43678</v>
      </c>
      <c r="V262" s="935">
        <f t="shared" si="48"/>
        <v>44197</v>
      </c>
      <c r="W262" s="934" t="str">
        <f t="shared" si="49"/>
        <v>Disapproved</v>
      </c>
      <c r="X262" s="936" t="str">
        <f>IF(R262="-","-",VLOOKUP($S262,Forex!$B:$C,2,0))</f>
        <v>FY2019</v>
      </c>
      <c r="Y262" s="936" t="str">
        <f>IF(R262="-","-",VLOOKUP($S262,Forex!$B:$D,3,0))</f>
        <v>1H</v>
      </c>
      <c r="Z262" s="937" t="str">
        <f>IF($R262="-","-",VLOOKUP($L262,Legend!$E:$F,2,0))</f>
        <v>-</v>
      </c>
      <c r="AA262" s="937"/>
      <c r="AB262" s="1131">
        <f t="shared" si="54"/>
        <v>43586</v>
      </c>
      <c r="AC262" s="1131">
        <f>_xlfn.IFNA(VLOOKUP($B262,'PO list'!$C:$E,3,0),$AB262)</f>
        <v>43586</v>
      </c>
      <c r="AD262" s="1131" t="str">
        <f>IF($AC262="-","-",VLOOKUP($AC262,Forex!$B:$C,2,0))</f>
        <v>FY2019</v>
      </c>
      <c r="AE262" s="1131">
        <f t="shared" si="50"/>
        <v>43586</v>
      </c>
      <c r="AF262" s="1131" t="str">
        <f>IF($AE262="-","-",VLOOKUP($AE262,Forex!$B:$C,2,0))</f>
        <v>FY2019</v>
      </c>
      <c r="AG262" s="1132" t="str">
        <f t="shared" si="55"/>
        <v>MY + MF</v>
      </c>
      <c r="AI262" s="1118"/>
    </row>
    <row r="263" spans="1:35" s="839" customFormat="1" ht="15" x14ac:dyDescent="0.25">
      <c r="A263" s="929">
        <v>262</v>
      </c>
      <c r="B263" s="927" t="s">
        <v>2066</v>
      </c>
      <c r="C263" s="927" t="s">
        <v>244</v>
      </c>
      <c r="D263" s="927" t="s">
        <v>201</v>
      </c>
      <c r="E263" s="927" t="s">
        <v>231</v>
      </c>
      <c r="F263" s="927">
        <v>1</v>
      </c>
      <c r="G263" s="927">
        <v>440</v>
      </c>
      <c r="H263" s="927" t="s">
        <v>2067</v>
      </c>
      <c r="I263" s="927" t="s">
        <v>2068</v>
      </c>
      <c r="J263" s="927" t="s">
        <v>1593</v>
      </c>
      <c r="K263" s="927" t="s">
        <v>288</v>
      </c>
      <c r="L263" s="927" t="s">
        <v>158</v>
      </c>
      <c r="M263" s="927" t="s">
        <v>1966</v>
      </c>
      <c r="N263" s="927" t="s">
        <v>1984</v>
      </c>
      <c r="O263" s="927" t="s">
        <v>1593</v>
      </c>
      <c r="P263" s="1129" t="str">
        <f t="shared" si="45"/>
        <v>lot</v>
      </c>
      <c r="Q263" s="934" t="str">
        <f t="shared" si="46"/>
        <v>19-18557</v>
      </c>
      <c r="R263" s="934" t="str">
        <f t="shared" si="47"/>
        <v>LOCAL</v>
      </c>
      <c r="S263" s="935">
        <f t="shared" si="51"/>
        <v>43586</v>
      </c>
      <c r="T263" s="935">
        <f t="shared" si="52"/>
        <v>43586</v>
      </c>
      <c r="U263" s="935">
        <f t="shared" si="53"/>
        <v>43586</v>
      </c>
      <c r="V263" s="935">
        <f t="shared" si="48"/>
        <v>43617</v>
      </c>
      <c r="W263" s="934" t="str">
        <f t="shared" si="49"/>
        <v>Disapproved</v>
      </c>
      <c r="X263" s="936" t="str">
        <f>IF(R263="-","-",VLOOKUP($S263,Forex!$B:$C,2,0))</f>
        <v>FY2019</v>
      </c>
      <c r="Y263" s="936" t="str">
        <f>IF(R263="-","-",VLOOKUP($S263,Forex!$B:$D,3,0))</f>
        <v>1H</v>
      </c>
      <c r="Z263" s="937" t="str">
        <f>IF($R263="-","-",VLOOKUP($L263,Legend!$E:$F,2,0))</f>
        <v>ROD1</v>
      </c>
      <c r="AA263" s="937"/>
      <c r="AB263" s="1131">
        <f t="shared" si="54"/>
        <v>43586</v>
      </c>
      <c r="AC263" s="1131">
        <f>_xlfn.IFNA(VLOOKUP($B263,'PO list'!$C:$E,3,0),$AB263)</f>
        <v>43586</v>
      </c>
      <c r="AD263" s="1131" t="str">
        <f>IF($AC263="-","-",VLOOKUP($AC263,Forex!$B:$C,2,0))</f>
        <v>FY2019</v>
      </c>
      <c r="AE263" s="1131">
        <f t="shared" si="50"/>
        <v>43586</v>
      </c>
      <c r="AF263" s="1131" t="str">
        <f>IF($AE263="-","-",VLOOKUP($AE263,Forex!$B:$C,2,0))</f>
        <v>FY2019</v>
      </c>
      <c r="AG263" s="1132" t="str">
        <f t="shared" si="55"/>
        <v>MY + MF</v>
      </c>
      <c r="AI263" s="1118"/>
    </row>
    <row r="264" spans="1:35" s="839" customFormat="1" ht="15" x14ac:dyDescent="0.25">
      <c r="A264" s="929">
        <v>263</v>
      </c>
      <c r="B264" s="927" t="s">
        <v>2069</v>
      </c>
      <c r="C264" s="927" t="s">
        <v>244</v>
      </c>
      <c r="D264" s="927" t="s">
        <v>201</v>
      </c>
      <c r="E264" s="927" t="s">
        <v>231</v>
      </c>
      <c r="F264" s="927">
        <v>1</v>
      </c>
      <c r="G264" s="927">
        <v>264</v>
      </c>
      <c r="H264" s="927" t="s">
        <v>2070</v>
      </c>
      <c r="I264" s="927" t="s">
        <v>2071</v>
      </c>
      <c r="J264" s="927" t="s">
        <v>1593</v>
      </c>
      <c r="K264" s="927" t="s">
        <v>288</v>
      </c>
      <c r="L264" s="927" t="s">
        <v>158</v>
      </c>
      <c r="M264" s="927" t="s">
        <v>1988</v>
      </c>
      <c r="N264" s="927" t="s">
        <v>1988</v>
      </c>
      <c r="O264" s="927" t="s">
        <v>2034</v>
      </c>
      <c r="P264" s="1129" t="str">
        <f t="shared" si="45"/>
        <v>R--</v>
      </c>
      <c r="Q264" s="934" t="str">
        <f t="shared" si="46"/>
        <v>19-18558</v>
      </c>
      <c r="R264" s="934" t="str">
        <f t="shared" si="47"/>
        <v>LOCAL</v>
      </c>
      <c r="S264" s="935">
        <f t="shared" si="51"/>
        <v>43586</v>
      </c>
      <c r="T264" s="935">
        <f t="shared" si="52"/>
        <v>43586</v>
      </c>
      <c r="U264" s="935">
        <f t="shared" si="53"/>
        <v>43586</v>
      </c>
      <c r="V264" s="935">
        <f t="shared" si="48"/>
        <v>43586</v>
      </c>
      <c r="W264" s="934" t="str">
        <f t="shared" si="49"/>
        <v>Disapproved</v>
      </c>
      <c r="X264" s="936" t="str">
        <f>IF(R264="-","-",VLOOKUP($S264,Forex!$B:$C,2,0))</f>
        <v>FY2019</v>
      </c>
      <c r="Y264" s="936" t="str">
        <f>IF(R264="-","-",VLOOKUP($S264,Forex!$B:$D,3,0))</f>
        <v>1H</v>
      </c>
      <c r="Z264" s="937" t="str">
        <f>IF($R264="-","-",VLOOKUP($L264,Legend!$E:$F,2,0))</f>
        <v>ROD1</v>
      </c>
      <c r="AA264" s="937"/>
      <c r="AB264" s="1131">
        <f t="shared" si="54"/>
        <v>43586</v>
      </c>
      <c r="AC264" s="1131">
        <f>_xlfn.IFNA(VLOOKUP($B264,'PO list'!$C:$E,3,0),$AB264)</f>
        <v>43586</v>
      </c>
      <c r="AD264" s="1131" t="str">
        <f>IF($AC264="-","-",VLOOKUP($AC264,Forex!$B:$C,2,0))</f>
        <v>FY2019</v>
      </c>
      <c r="AE264" s="1131">
        <f t="shared" si="50"/>
        <v>43586</v>
      </c>
      <c r="AF264" s="1131" t="str">
        <f>IF($AE264="-","-",VLOOKUP($AE264,Forex!$B:$C,2,0))</f>
        <v>FY2019</v>
      </c>
      <c r="AG264" s="1132" t="str">
        <f t="shared" si="55"/>
        <v>MY + MF</v>
      </c>
      <c r="AI264" s="1118"/>
    </row>
    <row r="265" spans="1:35" s="839" customFormat="1" ht="15" x14ac:dyDescent="0.25">
      <c r="A265" s="929">
        <v>264</v>
      </c>
      <c r="B265" s="927" t="s">
        <v>2072</v>
      </c>
      <c r="C265" s="927" t="s">
        <v>205</v>
      </c>
      <c r="D265" s="927" t="s">
        <v>201</v>
      </c>
      <c r="E265" s="927" t="s">
        <v>231</v>
      </c>
      <c r="F265" s="927">
        <v>1</v>
      </c>
      <c r="G265" s="927">
        <v>729.28</v>
      </c>
      <c r="H265" s="927" t="s">
        <v>2073</v>
      </c>
      <c r="I265" s="927" t="s">
        <v>239</v>
      </c>
      <c r="J265" s="927" t="s">
        <v>1593</v>
      </c>
      <c r="K265" s="927" t="s">
        <v>287</v>
      </c>
      <c r="L265" s="927" t="s">
        <v>15</v>
      </c>
      <c r="M265" s="927" t="s">
        <v>1575</v>
      </c>
      <c r="N265" s="927" t="s">
        <v>1575</v>
      </c>
      <c r="O265" s="927" t="s">
        <v>2034</v>
      </c>
      <c r="P265" s="1129" t="str">
        <f t="shared" si="45"/>
        <v>--</v>
      </c>
      <c r="Q265" s="934" t="str">
        <f t="shared" si="46"/>
        <v>19-18559</v>
      </c>
      <c r="R265" s="934" t="str">
        <f t="shared" si="47"/>
        <v>LOCAL</v>
      </c>
      <c r="S265" s="935">
        <f t="shared" si="51"/>
        <v>43586</v>
      </c>
      <c r="T265" s="935">
        <f t="shared" si="52"/>
        <v>43586</v>
      </c>
      <c r="U265" s="935">
        <f t="shared" si="53"/>
        <v>43586</v>
      </c>
      <c r="V265" s="935">
        <f t="shared" si="48"/>
        <v>43586</v>
      </c>
      <c r="W265" s="934" t="str">
        <f t="shared" si="49"/>
        <v>Approved</v>
      </c>
      <c r="X265" s="936" t="str">
        <f>IF(R265="-","-",VLOOKUP($S265,Forex!$B:$C,2,0))</f>
        <v>FY2019</v>
      </c>
      <c r="Y265" s="936" t="str">
        <f>IF(R265="-","-",VLOOKUP($S265,Forex!$B:$D,3,0))</f>
        <v>1H</v>
      </c>
      <c r="Z265" s="937" t="str">
        <f>IF($R265="-","-",VLOOKUP($L265,Legend!$E:$F,2,0))</f>
        <v>-</v>
      </c>
      <c r="AA265" s="937"/>
      <c r="AB265" s="1131">
        <f t="shared" si="54"/>
        <v>43586</v>
      </c>
      <c r="AC265" s="1131">
        <f>_xlfn.IFNA(VLOOKUP($B265,'PO list'!$C:$E,3,0),$AB265)</f>
        <v>43586</v>
      </c>
      <c r="AD265" s="1131" t="str">
        <f>IF($AC265="-","-",VLOOKUP($AC265,Forex!$B:$C,2,0))</f>
        <v>FY2019</v>
      </c>
      <c r="AE265" s="1131">
        <f t="shared" si="50"/>
        <v>43586</v>
      </c>
      <c r="AF265" s="1131" t="str">
        <f>IF($AE265="-","-",VLOOKUP($AE265,Forex!$B:$C,2,0))</f>
        <v>FY2019</v>
      </c>
      <c r="AG265" s="1132" t="str">
        <f t="shared" si="55"/>
        <v>MY + MF</v>
      </c>
      <c r="AI265" s="1118"/>
    </row>
    <row r="266" spans="1:35" s="839" customFormat="1" ht="15" x14ac:dyDescent="0.25">
      <c r="A266" s="929">
        <v>265</v>
      </c>
      <c r="B266" s="927" t="s">
        <v>2074</v>
      </c>
      <c r="C266" s="927" t="s">
        <v>680</v>
      </c>
      <c r="D266" s="927" t="s">
        <v>201</v>
      </c>
      <c r="E266" s="927" t="s">
        <v>231</v>
      </c>
      <c r="F266" s="927">
        <v>4</v>
      </c>
      <c r="G266" s="927">
        <v>3520</v>
      </c>
      <c r="H266" s="927" t="s">
        <v>2075</v>
      </c>
      <c r="I266" s="927" t="s">
        <v>239</v>
      </c>
      <c r="J266" s="927" t="s">
        <v>1593</v>
      </c>
      <c r="K266" s="927" t="s">
        <v>287</v>
      </c>
      <c r="L266" s="927" t="s">
        <v>15</v>
      </c>
      <c r="M266" s="927" t="s">
        <v>1997</v>
      </c>
      <c r="N266" s="927" t="s">
        <v>1997</v>
      </c>
      <c r="O266" s="927" t="s">
        <v>1966</v>
      </c>
      <c r="P266" s="1129" t="str">
        <f t="shared" si="45"/>
        <v>--</v>
      </c>
      <c r="Q266" s="934" t="str">
        <f t="shared" si="46"/>
        <v>19-18560</v>
      </c>
      <c r="R266" s="934" t="str">
        <f t="shared" si="47"/>
        <v>LOCAL</v>
      </c>
      <c r="S266" s="935">
        <f t="shared" si="51"/>
        <v>43586</v>
      </c>
      <c r="T266" s="935">
        <f t="shared" si="52"/>
        <v>43586</v>
      </c>
      <c r="U266" s="935">
        <f t="shared" si="53"/>
        <v>43586</v>
      </c>
      <c r="V266" s="935">
        <f t="shared" si="48"/>
        <v>43586</v>
      </c>
      <c r="W266" s="934" t="str">
        <f t="shared" si="49"/>
        <v>Approved</v>
      </c>
      <c r="X266" s="936" t="str">
        <f>IF(R266="-","-",VLOOKUP($S266,Forex!$B:$C,2,0))</f>
        <v>FY2019</v>
      </c>
      <c r="Y266" s="936" t="str">
        <f>IF(R266="-","-",VLOOKUP($S266,Forex!$B:$D,3,0))</f>
        <v>1H</v>
      </c>
      <c r="Z266" s="937" t="str">
        <f>IF($R266="-","-",VLOOKUP($L266,Legend!$E:$F,2,0))</f>
        <v>-</v>
      </c>
      <c r="AA266" s="937"/>
      <c r="AB266" s="1131">
        <f t="shared" si="54"/>
        <v>43586</v>
      </c>
      <c r="AC266" s="1131">
        <f>_xlfn.IFNA(VLOOKUP($B266,'PO list'!$C:$E,3,0),$AB266)</f>
        <v>43586</v>
      </c>
      <c r="AD266" s="1131" t="str">
        <f>IF($AC266="-","-",VLOOKUP($AC266,Forex!$B:$C,2,0))</f>
        <v>FY2019</v>
      </c>
      <c r="AE266" s="1131">
        <f t="shared" si="50"/>
        <v>43586</v>
      </c>
      <c r="AF266" s="1131" t="str">
        <f>IF($AE266="-","-",VLOOKUP($AE266,Forex!$B:$C,2,0))</f>
        <v>FY2019</v>
      </c>
      <c r="AG266" s="1132" t="str">
        <f t="shared" si="55"/>
        <v>MY + MF</v>
      </c>
      <c r="AI266" s="1118"/>
    </row>
    <row r="267" spans="1:35" s="839" customFormat="1" ht="15" x14ac:dyDescent="0.25">
      <c r="A267" s="929">
        <v>266</v>
      </c>
      <c r="B267" s="927" t="s">
        <v>2076</v>
      </c>
      <c r="C267" s="927" t="s">
        <v>1331</v>
      </c>
      <c r="D267" s="927" t="s">
        <v>1332</v>
      </c>
      <c r="E267" s="927" t="s">
        <v>1546</v>
      </c>
      <c r="F267" s="927">
        <v>3</v>
      </c>
      <c r="G267" s="927">
        <v>5291</v>
      </c>
      <c r="H267" s="927" t="s">
        <v>2077</v>
      </c>
      <c r="I267" s="927" t="s">
        <v>2078</v>
      </c>
      <c r="J267" s="927" t="s">
        <v>1966</v>
      </c>
      <c r="K267" s="927" t="s">
        <v>287</v>
      </c>
      <c r="L267" s="927" t="s">
        <v>15</v>
      </c>
      <c r="M267" s="927" t="s">
        <v>1988</v>
      </c>
      <c r="N267" s="927" t="s">
        <v>1988</v>
      </c>
      <c r="O267" s="927" t="s">
        <v>2034</v>
      </c>
      <c r="P267" s="1129" t="str">
        <f t="shared" si="45"/>
        <v>E--</v>
      </c>
      <c r="Q267" s="934" t="str">
        <f t="shared" si="46"/>
        <v>19-18561</v>
      </c>
      <c r="R267" s="934" t="str">
        <f t="shared" si="47"/>
        <v>-</v>
      </c>
      <c r="S267" s="935" t="str">
        <f t="shared" si="51"/>
        <v>-</v>
      </c>
      <c r="T267" s="935" t="str">
        <f t="shared" si="52"/>
        <v>-</v>
      </c>
      <c r="U267" s="935" t="str">
        <f t="shared" si="53"/>
        <v>-</v>
      </c>
      <c r="V267" s="935" t="str">
        <f t="shared" si="48"/>
        <v>-</v>
      </c>
      <c r="W267" s="934" t="str">
        <f t="shared" si="49"/>
        <v>-</v>
      </c>
      <c r="X267" s="936" t="str">
        <f>IF(R267="-","-",VLOOKUP($S267,Forex!$B:$C,2,0))</f>
        <v>-</v>
      </c>
      <c r="Y267" s="936" t="str">
        <f>IF(R267="-","-",VLOOKUP($S267,Forex!$B:$D,3,0))</f>
        <v>-</v>
      </c>
      <c r="Z267" s="937" t="str">
        <f>IF($R267="-","-",VLOOKUP($L267,Legend!$E:$F,2,0))</f>
        <v>-</v>
      </c>
      <c r="AA267" s="937"/>
      <c r="AB267" s="1131" t="str">
        <f t="shared" si="54"/>
        <v>-</v>
      </c>
      <c r="AC267" s="1131" t="str">
        <f>_xlfn.IFNA(VLOOKUP($B267,'PO list'!$C:$E,3,0),$AB267)</f>
        <v>-</v>
      </c>
      <c r="AD267" s="1131" t="str">
        <f>IF($AC267="-","-",VLOOKUP($AC267,Forex!$B:$C,2,0))</f>
        <v>-</v>
      </c>
      <c r="AE267" s="1131" t="str">
        <f t="shared" si="50"/>
        <v>-</v>
      </c>
      <c r="AF267" s="1131" t="str">
        <f>IF($AE267="-","-",VLOOKUP($AE267,Forex!$B:$C,2,0))</f>
        <v>-</v>
      </c>
      <c r="AG267" s="1132" t="str">
        <f t="shared" si="55"/>
        <v>-</v>
      </c>
      <c r="AI267" s="1118"/>
    </row>
    <row r="268" spans="1:35" s="839" customFormat="1" ht="15" x14ac:dyDescent="0.25">
      <c r="A268" s="929">
        <v>267</v>
      </c>
      <c r="B268" s="927" t="s">
        <v>2079</v>
      </c>
      <c r="C268" s="927" t="s">
        <v>205</v>
      </c>
      <c r="D268" s="927" t="s">
        <v>201</v>
      </c>
      <c r="E268" s="927" t="s">
        <v>231</v>
      </c>
      <c r="F268" s="927">
        <v>1</v>
      </c>
      <c r="G268" s="927">
        <v>932.12</v>
      </c>
      <c r="H268" s="927" t="s">
        <v>2080</v>
      </c>
      <c r="I268" s="927" t="s">
        <v>239</v>
      </c>
      <c r="J268" s="927" t="s">
        <v>1966</v>
      </c>
      <c r="K268" s="927" t="s">
        <v>287</v>
      </c>
      <c r="L268" s="927" t="s">
        <v>15</v>
      </c>
      <c r="M268" s="927" t="s">
        <v>2022</v>
      </c>
      <c r="N268" s="927" t="s">
        <v>2022</v>
      </c>
      <c r="O268" s="927" t="s">
        <v>1966</v>
      </c>
      <c r="P268" s="1129" t="str">
        <f t="shared" si="45"/>
        <v>--</v>
      </c>
      <c r="Q268" s="934" t="str">
        <f t="shared" si="46"/>
        <v>19-18562</v>
      </c>
      <c r="R268" s="934" t="str">
        <f t="shared" si="47"/>
        <v>LOCAL</v>
      </c>
      <c r="S268" s="935">
        <f t="shared" si="51"/>
        <v>43586</v>
      </c>
      <c r="T268" s="935">
        <f t="shared" si="52"/>
        <v>43586</v>
      </c>
      <c r="U268" s="935">
        <f t="shared" si="53"/>
        <v>43586</v>
      </c>
      <c r="V268" s="935">
        <f t="shared" si="48"/>
        <v>43586</v>
      </c>
      <c r="W268" s="934" t="str">
        <f t="shared" si="49"/>
        <v>Approved</v>
      </c>
      <c r="X268" s="936" t="str">
        <f>IF(R268="-","-",VLOOKUP($S268,Forex!$B:$C,2,0))</f>
        <v>FY2019</v>
      </c>
      <c r="Y268" s="936" t="str">
        <f>IF(R268="-","-",VLOOKUP($S268,Forex!$B:$D,3,0))</f>
        <v>1H</v>
      </c>
      <c r="Z268" s="937" t="str">
        <f>IF($R268="-","-",VLOOKUP($L268,Legend!$E:$F,2,0))</f>
        <v>-</v>
      </c>
      <c r="AA268" s="937"/>
      <c r="AB268" s="1131">
        <f t="shared" si="54"/>
        <v>43586</v>
      </c>
      <c r="AC268" s="1131">
        <f>_xlfn.IFNA(VLOOKUP($B268,'PO list'!$C:$E,3,0),$AB268)</f>
        <v>43586</v>
      </c>
      <c r="AD268" s="1131" t="str">
        <f>IF($AC268="-","-",VLOOKUP($AC268,Forex!$B:$C,2,0))</f>
        <v>FY2019</v>
      </c>
      <c r="AE268" s="1131">
        <f t="shared" si="50"/>
        <v>43586</v>
      </c>
      <c r="AF268" s="1131" t="str">
        <f>IF($AE268="-","-",VLOOKUP($AE268,Forex!$B:$C,2,0))</f>
        <v>FY2019</v>
      </c>
      <c r="AG268" s="1132" t="str">
        <f t="shared" si="55"/>
        <v>MY + MF</v>
      </c>
      <c r="AI268" s="1118"/>
    </row>
    <row r="269" spans="1:35" s="839" customFormat="1" ht="15" x14ac:dyDescent="0.25">
      <c r="A269" s="929">
        <v>268</v>
      </c>
      <c r="B269" s="927" t="s">
        <v>2081</v>
      </c>
      <c r="C269" s="927" t="s">
        <v>200</v>
      </c>
      <c r="D269" s="927" t="s">
        <v>201</v>
      </c>
      <c r="E269" s="927" t="s">
        <v>230</v>
      </c>
      <c r="F269" s="927">
        <v>2</v>
      </c>
      <c r="G269" s="927">
        <v>7331</v>
      </c>
      <c r="H269" s="927" t="s">
        <v>2082</v>
      </c>
      <c r="I269" s="927" t="s">
        <v>2083</v>
      </c>
      <c r="J269" s="927" t="s">
        <v>1997</v>
      </c>
      <c r="K269" s="927" t="s">
        <v>1324</v>
      </c>
      <c r="L269" s="927" t="s">
        <v>1056</v>
      </c>
      <c r="M269" s="927" t="s">
        <v>1685</v>
      </c>
      <c r="N269" s="927" t="s">
        <v>2005</v>
      </c>
      <c r="O269" s="927" t="s">
        <v>2034</v>
      </c>
      <c r="P269" s="1129" t="str">
        <f t="shared" si="45"/>
        <v>OM-</v>
      </c>
      <c r="Q269" s="934" t="str">
        <f t="shared" si="46"/>
        <v>19-18563</v>
      </c>
      <c r="R269" s="934" t="str">
        <f t="shared" si="47"/>
        <v>LOCAL</v>
      </c>
      <c r="S269" s="935">
        <f t="shared" si="51"/>
        <v>43586</v>
      </c>
      <c r="T269" s="935">
        <f t="shared" si="52"/>
        <v>43586</v>
      </c>
      <c r="U269" s="935">
        <f t="shared" si="53"/>
        <v>43586</v>
      </c>
      <c r="V269" s="935">
        <f t="shared" si="48"/>
        <v>43647</v>
      </c>
      <c r="W269" s="934" t="str">
        <f t="shared" si="49"/>
        <v>Cancelled</v>
      </c>
      <c r="X269" s="936" t="str">
        <f>IF(R269="-","-",VLOOKUP($S269,Forex!$B:$C,2,0))</f>
        <v>FY2019</v>
      </c>
      <c r="Y269" s="936" t="str">
        <f>IF(R269="-","-",VLOOKUP($S269,Forex!$B:$D,3,0))</f>
        <v>1H</v>
      </c>
      <c r="Z269" s="937" t="str">
        <f>IF($R269="-","-",VLOOKUP($L269,Legend!$E:$F,2,0))</f>
        <v>-</v>
      </c>
      <c r="AA269" s="937"/>
      <c r="AB269" s="1131">
        <f t="shared" si="54"/>
        <v>43586</v>
      </c>
      <c r="AC269" s="1131">
        <f>_xlfn.IFNA(VLOOKUP($B269,'PO list'!$C:$E,3,0),$AB269)</f>
        <v>43586</v>
      </c>
      <c r="AD269" s="1131" t="str">
        <f>IF($AC269="-","-",VLOOKUP($AC269,Forex!$B:$C,2,0))</f>
        <v>FY2019</v>
      </c>
      <c r="AE269" s="1131">
        <f t="shared" si="50"/>
        <v>43586</v>
      </c>
      <c r="AF269" s="1131" t="str">
        <f>IF($AE269="-","-",VLOOKUP($AE269,Forex!$B:$C,2,0))</f>
        <v>FY2019</v>
      </c>
      <c r="AG269" s="1132" t="str">
        <f t="shared" si="55"/>
        <v>MY + MF</v>
      </c>
      <c r="AI269" s="1118"/>
    </row>
    <row r="270" spans="1:35" s="839" customFormat="1" ht="15" x14ac:dyDescent="0.25">
      <c r="A270" s="929">
        <v>269</v>
      </c>
      <c r="B270" s="927" t="s">
        <v>2084</v>
      </c>
      <c r="C270" s="927" t="s">
        <v>221</v>
      </c>
      <c r="D270" s="927" t="s">
        <v>201</v>
      </c>
      <c r="E270" s="927" t="s">
        <v>231</v>
      </c>
      <c r="F270" s="927">
        <v>1</v>
      </c>
      <c r="G270" s="927">
        <v>1990</v>
      </c>
      <c r="H270" s="927" t="s">
        <v>2085</v>
      </c>
      <c r="I270" s="927" t="s">
        <v>2086</v>
      </c>
      <c r="J270" s="927" t="s">
        <v>1997</v>
      </c>
      <c r="K270" s="927" t="s">
        <v>287</v>
      </c>
      <c r="L270" s="927" t="s">
        <v>15</v>
      </c>
      <c r="M270" s="927" t="s">
        <v>1823</v>
      </c>
      <c r="N270" s="927" t="s">
        <v>1823</v>
      </c>
      <c r="O270" s="927" t="s">
        <v>2034</v>
      </c>
      <c r="P270" s="1129" t="str">
        <f t="shared" si="45"/>
        <v>E--</v>
      </c>
      <c r="Q270" s="934" t="str">
        <f t="shared" si="46"/>
        <v>19-18564</v>
      </c>
      <c r="R270" s="934" t="str">
        <f t="shared" si="47"/>
        <v>LOCAL</v>
      </c>
      <c r="S270" s="935">
        <f t="shared" si="51"/>
        <v>43586</v>
      </c>
      <c r="T270" s="935">
        <f t="shared" si="52"/>
        <v>43586</v>
      </c>
      <c r="U270" s="935">
        <f t="shared" si="53"/>
        <v>43586</v>
      </c>
      <c r="V270" s="935">
        <f t="shared" si="48"/>
        <v>43586</v>
      </c>
      <c r="W270" s="934" t="str">
        <f t="shared" si="49"/>
        <v>Approved</v>
      </c>
      <c r="X270" s="936" t="str">
        <f>IF(R270="-","-",VLOOKUP($S270,Forex!$B:$C,2,0))</f>
        <v>FY2019</v>
      </c>
      <c r="Y270" s="936" t="str">
        <f>IF(R270="-","-",VLOOKUP($S270,Forex!$B:$D,3,0))</f>
        <v>1H</v>
      </c>
      <c r="Z270" s="937" t="str">
        <f>IF($R270="-","-",VLOOKUP($L270,Legend!$E:$F,2,0))</f>
        <v>-</v>
      </c>
      <c r="AA270" s="937"/>
      <c r="AB270" s="1131">
        <f t="shared" si="54"/>
        <v>43586</v>
      </c>
      <c r="AC270" s="1131">
        <f>_xlfn.IFNA(VLOOKUP($B270,'PO list'!$C:$E,3,0),$AB270)</f>
        <v>43586</v>
      </c>
      <c r="AD270" s="1131" t="str">
        <f>IF($AC270="-","-",VLOOKUP($AC270,Forex!$B:$C,2,0))</f>
        <v>FY2019</v>
      </c>
      <c r="AE270" s="1131">
        <f t="shared" si="50"/>
        <v>43586</v>
      </c>
      <c r="AF270" s="1131" t="str">
        <f>IF($AE270="-","-",VLOOKUP($AE270,Forex!$B:$C,2,0))</f>
        <v>FY2019</v>
      </c>
      <c r="AG270" s="1132" t="str">
        <f t="shared" si="55"/>
        <v>MY + MF</v>
      </c>
      <c r="AI270" s="1118"/>
    </row>
    <row r="271" spans="1:35" s="839" customFormat="1" ht="15" x14ac:dyDescent="0.25">
      <c r="A271" s="929">
        <v>270</v>
      </c>
      <c r="B271" s="927" t="s">
        <v>2087</v>
      </c>
      <c r="C271" s="927" t="s">
        <v>241</v>
      </c>
      <c r="D271" s="927" t="s">
        <v>201</v>
      </c>
      <c r="E271" s="927" t="s">
        <v>230</v>
      </c>
      <c r="F271" s="927">
        <v>12</v>
      </c>
      <c r="G271" s="927">
        <v>68000</v>
      </c>
      <c r="H271" s="927" t="s">
        <v>2088</v>
      </c>
      <c r="I271" s="927" t="s">
        <v>2089</v>
      </c>
      <c r="J271" s="927" t="s">
        <v>1997</v>
      </c>
      <c r="K271" s="927" t="s">
        <v>287</v>
      </c>
      <c r="L271" s="927" t="s">
        <v>15</v>
      </c>
      <c r="M271" s="927" t="s">
        <v>2090</v>
      </c>
      <c r="N271" s="927" t="s">
        <v>2065</v>
      </c>
      <c r="O271" s="927" t="s">
        <v>2091</v>
      </c>
      <c r="P271" s="1129" t="str">
        <f t="shared" si="45"/>
        <v>ING</v>
      </c>
      <c r="Q271" s="934" t="str">
        <f t="shared" si="46"/>
        <v>19-18565</v>
      </c>
      <c r="R271" s="934" t="str">
        <f t="shared" si="47"/>
        <v>LOCAL</v>
      </c>
      <c r="S271" s="935">
        <f t="shared" si="51"/>
        <v>43586</v>
      </c>
      <c r="T271" s="935">
        <f t="shared" si="52"/>
        <v>43647</v>
      </c>
      <c r="U271" s="935">
        <f t="shared" si="53"/>
        <v>43678</v>
      </c>
      <c r="V271" s="935">
        <f t="shared" si="48"/>
        <v>43678</v>
      </c>
      <c r="W271" s="934" t="str">
        <f t="shared" si="49"/>
        <v>Approved</v>
      </c>
      <c r="X271" s="936" t="str">
        <f>IF(R271="-","-",VLOOKUP($S271,Forex!$B:$C,2,0))</f>
        <v>FY2019</v>
      </c>
      <c r="Y271" s="936" t="str">
        <f>IF(R271="-","-",VLOOKUP($S271,Forex!$B:$D,3,0))</f>
        <v>1H</v>
      </c>
      <c r="Z271" s="937" t="str">
        <f>IF($R271="-","-",VLOOKUP($L271,Legend!$E:$F,2,0))</f>
        <v>-</v>
      </c>
      <c r="AA271" s="937"/>
      <c r="AB271" s="1131">
        <f t="shared" si="54"/>
        <v>43647</v>
      </c>
      <c r="AC271" s="1131">
        <f>_xlfn.IFNA(VLOOKUP($B271,'PO list'!$C:$E,3,0),$AB271)</f>
        <v>43647</v>
      </c>
      <c r="AD271" s="1131" t="str">
        <f>IF($AC271="-","-",VLOOKUP($AC271,Forex!$B:$C,2,0))</f>
        <v>FY2019</v>
      </c>
      <c r="AE271" s="1131">
        <f t="shared" si="50"/>
        <v>43647</v>
      </c>
      <c r="AF271" s="1131" t="str">
        <f>IF($AE271="-","-",VLOOKUP($AE271,Forex!$B:$C,2,0))</f>
        <v>FY2019</v>
      </c>
      <c r="AG271" s="1132" t="str">
        <f t="shared" si="55"/>
        <v>MY + MF</v>
      </c>
      <c r="AI271" s="1118"/>
    </row>
    <row r="272" spans="1:35" s="839" customFormat="1" ht="15" x14ac:dyDescent="0.25">
      <c r="A272" s="929">
        <v>271</v>
      </c>
      <c r="B272" s="927" t="s">
        <v>2092</v>
      </c>
      <c r="C272" s="927" t="s">
        <v>1331</v>
      </c>
      <c r="D272" s="927" t="s">
        <v>1332</v>
      </c>
      <c r="E272" s="927" t="s">
        <v>1788</v>
      </c>
      <c r="F272" s="927">
        <v>1</v>
      </c>
      <c r="G272" s="927">
        <v>377</v>
      </c>
      <c r="H272" s="927" t="s">
        <v>2093</v>
      </c>
      <c r="I272" s="927" t="s">
        <v>2094</v>
      </c>
      <c r="J272" s="927" t="s">
        <v>1997</v>
      </c>
      <c r="K272" s="927" t="s">
        <v>287</v>
      </c>
      <c r="L272" s="927" t="s">
        <v>15</v>
      </c>
      <c r="M272" s="927" t="s">
        <v>2095</v>
      </c>
      <c r="N272" s="927" t="s">
        <v>2095</v>
      </c>
      <c r="O272" s="927" t="s">
        <v>2034</v>
      </c>
      <c r="P272" s="1129" t="str">
        <f t="shared" si="45"/>
        <v>0--</v>
      </c>
      <c r="Q272" s="934" t="str">
        <f t="shared" si="46"/>
        <v>19-18566</v>
      </c>
      <c r="R272" s="934" t="str">
        <f t="shared" si="47"/>
        <v>-</v>
      </c>
      <c r="S272" s="935" t="str">
        <f t="shared" si="51"/>
        <v>-</v>
      </c>
      <c r="T272" s="935" t="str">
        <f t="shared" si="52"/>
        <v>-</v>
      </c>
      <c r="U272" s="935" t="str">
        <f t="shared" si="53"/>
        <v>-</v>
      </c>
      <c r="V272" s="935" t="str">
        <f t="shared" si="48"/>
        <v>-</v>
      </c>
      <c r="W272" s="934" t="str">
        <f t="shared" si="49"/>
        <v>-</v>
      </c>
      <c r="X272" s="936" t="str">
        <f>IF(R272="-","-",VLOOKUP($S272,Forex!$B:$C,2,0))</f>
        <v>-</v>
      </c>
      <c r="Y272" s="936" t="str">
        <f>IF(R272="-","-",VLOOKUP($S272,Forex!$B:$D,3,0))</f>
        <v>-</v>
      </c>
      <c r="Z272" s="937" t="str">
        <f>IF($R272="-","-",VLOOKUP($L272,Legend!$E:$F,2,0))</f>
        <v>-</v>
      </c>
      <c r="AA272" s="937"/>
      <c r="AB272" s="1131" t="str">
        <f t="shared" si="54"/>
        <v>-</v>
      </c>
      <c r="AC272" s="1131" t="str">
        <f>_xlfn.IFNA(VLOOKUP($B272,'PO list'!$C:$E,3,0),$AB272)</f>
        <v>-</v>
      </c>
      <c r="AD272" s="1131" t="str">
        <f>IF($AC272="-","-",VLOOKUP($AC272,Forex!$B:$C,2,0))</f>
        <v>-</v>
      </c>
      <c r="AE272" s="1131" t="str">
        <f t="shared" si="50"/>
        <v>-</v>
      </c>
      <c r="AF272" s="1131" t="str">
        <f>IF($AE272="-","-",VLOOKUP($AE272,Forex!$B:$C,2,0))</f>
        <v>-</v>
      </c>
      <c r="AG272" s="1132" t="str">
        <f t="shared" si="55"/>
        <v>-</v>
      </c>
      <c r="AI272" s="1118"/>
    </row>
    <row r="273" spans="1:35" s="839" customFormat="1" ht="15" x14ac:dyDescent="0.25">
      <c r="A273" s="929">
        <v>272</v>
      </c>
      <c r="B273" s="927" t="s">
        <v>2096</v>
      </c>
      <c r="C273" s="927" t="s">
        <v>227</v>
      </c>
      <c r="D273" s="927" t="s">
        <v>201</v>
      </c>
      <c r="E273" s="927" t="s">
        <v>231</v>
      </c>
      <c r="F273" s="927">
        <v>4</v>
      </c>
      <c r="G273" s="927">
        <v>1835.46</v>
      </c>
      <c r="H273" s="927" t="s">
        <v>2097</v>
      </c>
      <c r="I273" s="927" t="s">
        <v>239</v>
      </c>
      <c r="J273" s="927" t="s">
        <v>2022</v>
      </c>
      <c r="K273" s="927" t="s">
        <v>287</v>
      </c>
      <c r="L273" s="927" t="s">
        <v>15</v>
      </c>
      <c r="M273" s="927" t="s">
        <v>1685</v>
      </c>
      <c r="N273" s="927" t="s">
        <v>2098</v>
      </c>
      <c r="O273" s="927" t="s">
        <v>1575</v>
      </c>
      <c r="P273" s="1129" t="str">
        <f t="shared" si="45"/>
        <v>--</v>
      </c>
      <c r="Q273" s="934" t="str">
        <f t="shared" si="46"/>
        <v>19-18567</v>
      </c>
      <c r="R273" s="934" t="str">
        <f t="shared" si="47"/>
        <v>LOCAL</v>
      </c>
      <c r="S273" s="935">
        <f t="shared" si="51"/>
        <v>43586</v>
      </c>
      <c r="T273" s="935">
        <f t="shared" si="52"/>
        <v>43586</v>
      </c>
      <c r="U273" s="935">
        <f t="shared" si="53"/>
        <v>43586</v>
      </c>
      <c r="V273" s="935">
        <f t="shared" si="48"/>
        <v>43617</v>
      </c>
      <c r="W273" s="934" t="str">
        <f t="shared" si="49"/>
        <v>Approved</v>
      </c>
      <c r="X273" s="936" t="str">
        <f>IF(R273="-","-",VLOOKUP($S273,Forex!$B:$C,2,0))</f>
        <v>FY2019</v>
      </c>
      <c r="Y273" s="936" t="str">
        <f>IF(R273="-","-",VLOOKUP($S273,Forex!$B:$D,3,0))</f>
        <v>1H</v>
      </c>
      <c r="Z273" s="937" t="str">
        <f>IF($R273="-","-",VLOOKUP($L273,Legend!$E:$F,2,0))</f>
        <v>-</v>
      </c>
      <c r="AA273" s="937"/>
      <c r="AB273" s="1131">
        <f t="shared" si="54"/>
        <v>43586</v>
      </c>
      <c r="AC273" s="1131">
        <f>_xlfn.IFNA(VLOOKUP($B273,'PO list'!$C:$E,3,0),$AB273)</f>
        <v>43586</v>
      </c>
      <c r="AD273" s="1131" t="str">
        <f>IF($AC273="-","-",VLOOKUP($AC273,Forex!$B:$C,2,0))</f>
        <v>FY2019</v>
      </c>
      <c r="AE273" s="1131">
        <f t="shared" si="50"/>
        <v>43586</v>
      </c>
      <c r="AF273" s="1131" t="str">
        <f>IF($AE273="-","-",VLOOKUP($AE273,Forex!$B:$C,2,0))</f>
        <v>FY2019</v>
      </c>
      <c r="AG273" s="1132" t="str">
        <f t="shared" si="55"/>
        <v>MY + MF</v>
      </c>
      <c r="AI273" s="1118"/>
    </row>
    <row r="274" spans="1:35" s="839" customFormat="1" ht="15" x14ac:dyDescent="0.25">
      <c r="A274" s="929">
        <v>273</v>
      </c>
      <c r="B274" s="927" t="s">
        <v>2099</v>
      </c>
      <c r="C274" s="927" t="s">
        <v>221</v>
      </c>
      <c r="D274" s="927" t="s">
        <v>201</v>
      </c>
      <c r="E274" s="927" t="s">
        <v>1546</v>
      </c>
      <c r="F274" s="927">
        <v>3</v>
      </c>
      <c r="G274" s="927">
        <v>254</v>
      </c>
      <c r="H274" s="927" t="s">
        <v>2100</v>
      </c>
      <c r="I274" s="927" t="s">
        <v>15</v>
      </c>
      <c r="J274" s="927" t="s">
        <v>2101</v>
      </c>
      <c r="K274" s="927" t="s">
        <v>287</v>
      </c>
      <c r="L274" s="927" t="s">
        <v>15</v>
      </c>
      <c r="M274" s="927" t="s">
        <v>1866</v>
      </c>
      <c r="N274" s="927" t="s">
        <v>1988</v>
      </c>
      <c r="O274" s="927" t="s">
        <v>2034</v>
      </c>
      <c r="P274" s="1129" t="str">
        <f t="shared" si="45"/>
        <v>-</v>
      </c>
      <c r="Q274" s="934" t="str">
        <f t="shared" si="46"/>
        <v>19-18568</v>
      </c>
      <c r="R274" s="934" t="str">
        <f t="shared" si="47"/>
        <v>LOCAL</v>
      </c>
      <c r="S274" s="935">
        <f t="shared" si="51"/>
        <v>43586</v>
      </c>
      <c r="T274" s="935">
        <f t="shared" si="52"/>
        <v>43586</v>
      </c>
      <c r="U274" s="935">
        <f t="shared" si="53"/>
        <v>43586</v>
      </c>
      <c r="V274" s="935">
        <f t="shared" si="48"/>
        <v>43586</v>
      </c>
      <c r="W274" s="934" t="str">
        <f t="shared" si="49"/>
        <v>Approved</v>
      </c>
      <c r="X274" s="936" t="str">
        <f>IF(R274="-","-",VLOOKUP($S274,Forex!$B:$C,2,0))</f>
        <v>FY2019</v>
      </c>
      <c r="Y274" s="936" t="str">
        <f>IF(R274="-","-",VLOOKUP($S274,Forex!$B:$D,3,0))</f>
        <v>1H</v>
      </c>
      <c r="Z274" s="937" t="str">
        <f>IF($R274="-","-",VLOOKUP($L274,Legend!$E:$F,2,0))</f>
        <v>-</v>
      </c>
      <c r="AA274" s="937"/>
      <c r="AB274" s="1131">
        <f t="shared" si="54"/>
        <v>43586</v>
      </c>
      <c r="AC274" s="1131">
        <f>_xlfn.IFNA(VLOOKUP($B274,'PO list'!$C:$E,3,0),$AB274)</f>
        <v>43586</v>
      </c>
      <c r="AD274" s="1131" t="str">
        <f>IF($AC274="-","-",VLOOKUP($AC274,Forex!$B:$C,2,0))</f>
        <v>FY2019</v>
      </c>
      <c r="AE274" s="1131">
        <f t="shared" si="50"/>
        <v>43586</v>
      </c>
      <c r="AF274" s="1131" t="str">
        <f>IF($AE274="-","-",VLOOKUP($AE274,Forex!$B:$C,2,0))</f>
        <v>FY2019</v>
      </c>
      <c r="AG274" s="1132" t="str">
        <f t="shared" si="55"/>
        <v>MY + MF</v>
      </c>
      <c r="AI274" s="1118"/>
    </row>
    <row r="275" spans="1:35" s="839" customFormat="1" ht="15" x14ac:dyDescent="0.25">
      <c r="A275" s="929">
        <v>274</v>
      </c>
      <c r="B275" s="927" t="s">
        <v>2102</v>
      </c>
      <c r="C275" s="927" t="s">
        <v>244</v>
      </c>
      <c r="D275" s="927" t="s">
        <v>201</v>
      </c>
      <c r="E275" s="927" t="s">
        <v>231</v>
      </c>
      <c r="F275" s="927">
        <v>1</v>
      </c>
      <c r="G275" s="927">
        <v>690</v>
      </c>
      <c r="H275" s="927" t="s">
        <v>2103</v>
      </c>
      <c r="I275" s="927" t="s">
        <v>239</v>
      </c>
      <c r="J275" s="927" t="s">
        <v>2034</v>
      </c>
      <c r="K275" s="927" t="s">
        <v>288</v>
      </c>
      <c r="L275" s="927" t="s">
        <v>158</v>
      </c>
      <c r="M275" s="927" t="s">
        <v>1988</v>
      </c>
      <c r="N275" s="927" t="s">
        <v>1984</v>
      </c>
      <c r="O275" s="927" t="s">
        <v>2034</v>
      </c>
      <c r="P275" s="1129" t="str">
        <f t="shared" si="45"/>
        <v>--</v>
      </c>
      <c r="Q275" s="934" t="str">
        <f t="shared" si="46"/>
        <v>19-18569</v>
      </c>
      <c r="R275" s="934" t="str">
        <f t="shared" si="47"/>
        <v>LOCAL</v>
      </c>
      <c r="S275" s="935">
        <f t="shared" si="51"/>
        <v>43586</v>
      </c>
      <c r="T275" s="935">
        <f t="shared" si="52"/>
        <v>43586</v>
      </c>
      <c r="U275" s="935">
        <f t="shared" si="53"/>
        <v>43586</v>
      </c>
      <c r="V275" s="935">
        <f t="shared" si="48"/>
        <v>43617</v>
      </c>
      <c r="W275" s="934" t="str">
        <f t="shared" si="49"/>
        <v>Disapproved</v>
      </c>
      <c r="X275" s="936" t="str">
        <f>IF(R275="-","-",VLOOKUP($S275,Forex!$B:$C,2,0))</f>
        <v>FY2019</v>
      </c>
      <c r="Y275" s="936" t="str">
        <f>IF(R275="-","-",VLOOKUP($S275,Forex!$B:$D,3,0))</f>
        <v>1H</v>
      </c>
      <c r="Z275" s="937" t="str">
        <f>IF($R275="-","-",VLOOKUP($L275,Legend!$E:$F,2,0))</f>
        <v>ROD1</v>
      </c>
      <c r="AA275" s="937"/>
      <c r="AB275" s="1131">
        <f t="shared" si="54"/>
        <v>43586</v>
      </c>
      <c r="AC275" s="1131">
        <f>_xlfn.IFNA(VLOOKUP($B275,'PO list'!$C:$E,3,0),$AB275)</f>
        <v>43586</v>
      </c>
      <c r="AD275" s="1131" t="str">
        <f>IF($AC275="-","-",VLOOKUP($AC275,Forex!$B:$C,2,0))</f>
        <v>FY2019</v>
      </c>
      <c r="AE275" s="1131">
        <f t="shared" si="50"/>
        <v>43586</v>
      </c>
      <c r="AF275" s="1131" t="str">
        <f>IF($AE275="-","-",VLOOKUP($AE275,Forex!$B:$C,2,0))</f>
        <v>FY2019</v>
      </c>
      <c r="AG275" s="1132" t="str">
        <f t="shared" si="55"/>
        <v>MY + MF</v>
      </c>
      <c r="AI275" s="1118"/>
    </row>
    <row r="276" spans="1:35" s="839" customFormat="1" ht="15" x14ac:dyDescent="0.25">
      <c r="A276" s="929">
        <v>275</v>
      </c>
      <c r="B276" s="927" t="s">
        <v>2104</v>
      </c>
      <c r="C276" s="927" t="s">
        <v>244</v>
      </c>
      <c r="D276" s="927" t="s">
        <v>201</v>
      </c>
      <c r="E276" s="927" t="s">
        <v>231</v>
      </c>
      <c r="F276" s="927">
        <v>8</v>
      </c>
      <c r="G276" s="927">
        <v>1791</v>
      </c>
      <c r="H276" s="927" t="s">
        <v>2105</v>
      </c>
      <c r="I276" s="927" t="s">
        <v>239</v>
      </c>
      <c r="J276" s="927" t="s">
        <v>2034</v>
      </c>
      <c r="K276" s="927" t="s">
        <v>288</v>
      </c>
      <c r="L276" s="927" t="s">
        <v>158</v>
      </c>
      <c r="M276" s="927" t="s">
        <v>1988</v>
      </c>
      <c r="N276" s="927" t="s">
        <v>1988</v>
      </c>
      <c r="O276" s="927" t="s">
        <v>1866</v>
      </c>
      <c r="P276" s="1129" t="str">
        <f t="shared" ref="P276:P339" si="56">RIGHT(I276,3)</f>
        <v>--</v>
      </c>
      <c r="Q276" s="934" t="str">
        <f t="shared" ref="Q276:Q339" si="57">IF(B276=B275,"-",B276)</f>
        <v>19-18570</v>
      </c>
      <c r="R276" s="934" t="str">
        <f t="shared" ref="R276:R339" si="58">IF(Q276="-","-",IF(D276="INTERNAL","-",D276))</f>
        <v>LOCAL</v>
      </c>
      <c r="S276" s="935">
        <f t="shared" si="51"/>
        <v>43586</v>
      </c>
      <c r="T276" s="935">
        <f t="shared" si="52"/>
        <v>43586</v>
      </c>
      <c r="U276" s="935">
        <f t="shared" si="53"/>
        <v>43586</v>
      </c>
      <c r="V276" s="935">
        <f t="shared" ref="V276:V339" si="59">IF($R276="-","-",IF(N276="-","-",$N276-DAY($N276)+1))</f>
        <v>43586</v>
      </c>
      <c r="W276" s="934" t="str">
        <f t="shared" ref="W276:W339" si="60">IF(R276="-","-",IF(P276="Ref","-",$K276))</f>
        <v>Disapproved</v>
      </c>
      <c r="X276" s="936" t="str">
        <f>IF(R276="-","-",VLOOKUP($S276,Forex!$B:$C,2,0))</f>
        <v>FY2019</v>
      </c>
      <c r="Y276" s="936" t="str">
        <f>IF(R276="-","-",VLOOKUP($S276,Forex!$B:$D,3,0))</f>
        <v>1H</v>
      </c>
      <c r="Z276" s="937" t="str">
        <f>IF($R276="-","-",VLOOKUP($L276,Legend!$E:$F,2,0))</f>
        <v>ROD1</v>
      </c>
      <c r="AA276" s="937"/>
      <c r="AB276" s="1131">
        <f t="shared" si="54"/>
        <v>43586</v>
      </c>
      <c r="AC276" s="1131">
        <f>_xlfn.IFNA(VLOOKUP($B276,'PO list'!$C:$E,3,0),$AB276)</f>
        <v>43586</v>
      </c>
      <c r="AD276" s="1131" t="str">
        <f>IF($AC276="-","-",VLOOKUP($AC276,Forex!$B:$C,2,0))</f>
        <v>FY2019</v>
      </c>
      <c r="AE276" s="1131">
        <f t="shared" ref="AE276:AE339" si="61">IF($Q276="-","-",IF(W276="-","-",IF($O276="-","-",$O276-DAY($O276)+1)))</f>
        <v>43586</v>
      </c>
      <c r="AF276" s="1131" t="str">
        <f>IF($AE276="-","-",VLOOKUP($AE276,Forex!$B:$C,2,0))</f>
        <v>FY2019</v>
      </c>
      <c r="AG276" s="1132" t="str">
        <f t="shared" si="55"/>
        <v>MY + MF</v>
      </c>
      <c r="AI276" s="1118"/>
    </row>
    <row r="277" spans="1:35" s="839" customFormat="1" ht="15" x14ac:dyDescent="0.25">
      <c r="A277" s="929">
        <v>276</v>
      </c>
      <c r="B277" s="927" t="s">
        <v>2106</v>
      </c>
      <c r="C277" s="927" t="s">
        <v>1112</v>
      </c>
      <c r="D277" s="927" t="s">
        <v>201</v>
      </c>
      <c r="E277" s="927" t="s">
        <v>231</v>
      </c>
      <c r="F277" s="927">
        <v>11</v>
      </c>
      <c r="G277" s="927">
        <v>6757.2500000000009</v>
      </c>
      <c r="H277" s="927" t="s">
        <v>2107</v>
      </c>
      <c r="I277" s="927" t="s">
        <v>2108</v>
      </c>
      <c r="J277" s="927" t="s">
        <v>1575</v>
      </c>
      <c r="K277" s="927" t="s">
        <v>1324</v>
      </c>
      <c r="L277" s="927" t="s">
        <v>1056</v>
      </c>
      <c r="M277" s="927" t="s">
        <v>2109</v>
      </c>
      <c r="N277" s="927" t="s">
        <v>2110</v>
      </c>
      <c r="O277" s="927" t="s">
        <v>1984</v>
      </c>
      <c r="P277" s="1129" t="str">
        <f t="shared" si="56"/>
        <v>A--</v>
      </c>
      <c r="Q277" s="934" t="str">
        <f t="shared" si="57"/>
        <v>19-18571</v>
      </c>
      <c r="R277" s="934" t="str">
        <f t="shared" si="58"/>
        <v>LOCAL</v>
      </c>
      <c r="S277" s="935">
        <f t="shared" si="51"/>
        <v>43586</v>
      </c>
      <c r="T277" s="935">
        <f t="shared" si="52"/>
        <v>43617</v>
      </c>
      <c r="U277" s="935">
        <f t="shared" si="53"/>
        <v>43617</v>
      </c>
      <c r="V277" s="935">
        <f t="shared" si="59"/>
        <v>43800</v>
      </c>
      <c r="W277" s="934" t="str">
        <f t="shared" si="60"/>
        <v>Cancelled</v>
      </c>
      <c r="X277" s="936" t="str">
        <f>IF(R277="-","-",VLOOKUP($S277,Forex!$B:$C,2,0))</f>
        <v>FY2019</v>
      </c>
      <c r="Y277" s="936" t="str">
        <f>IF(R277="-","-",VLOOKUP($S277,Forex!$B:$D,3,0))</f>
        <v>1H</v>
      </c>
      <c r="Z277" s="937" t="str">
        <f>IF($R277="-","-",VLOOKUP($L277,Legend!$E:$F,2,0))</f>
        <v>-</v>
      </c>
      <c r="AA277" s="937"/>
      <c r="AB277" s="1131">
        <f t="shared" si="54"/>
        <v>43617</v>
      </c>
      <c r="AC277" s="1131">
        <f>_xlfn.IFNA(VLOOKUP($B277,'PO list'!$C:$E,3,0),$AB277)</f>
        <v>43617</v>
      </c>
      <c r="AD277" s="1131" t="str">
        <f>IF($AC277="-","-",VLOOKUP($AC277,Forex!$B:$C,2,0))</f>
        <v>FY2019</v>
      </c>
      <c r="AE277" s="1131">
        <f t="shared" si="61"/>
        <v>43617</v>
      </c>
      <c r="AF277" s="1131" t="str">
        <f>IF($AE277="-","-",VLOOKUP($AE277,Forex!$B:$C,2,0))</f>
        <v>FY2019</v>
      </c>
      <c r="AG277" s="1132" t="str">
        <f t="shared" si="55"/>
        <v>MY + MF</v>
      </c>
      <c r="AI277" s="1118"/>
    </row>
    <row r="278" spans="1:35" s="839" customFormat="1" ht="15" x14ac:dyDescent="0.25">
      <c r="A278" s="929">
        <v>277</v>
      </c>
      <c r="B278" s="927" t="s">
        <v>2111</v>
      </c>
      <c r="C278" s="927" t="s">
        <v>221</v>
      </c>
      <c r="D278" s="927" t="s">
        <v>201</v>
      </c>
      <c r="E278" s="927" t="s">
        <v>231</v>
      </c>
      <c r="F278" s="927">
        <v>1</v>
      </c>
      <c r="G278" s="927">
        <v>420</v>
      </c>
      <c r="H278" s="927" t="s">
        <v>2112</v>
      </c>
      <c r="I278" s="927" t="s">
        <v>2113</v>
      </c>
      <c r="J278" s="927" t="s">
        <v>1575</v>
      </c>
      <c r="K278" s="927" t="s">
        <v>287</v>
      </c>
      <c r="L278" s="927" t="s">
        <v>15</v>
      </c>
      <c r="M278" s="927" t="s">
        <v>2114</v>
      </c>
      <c r="N278" s="927" t="s">
        <v>2114</v>
      </c>
      <c r="O278" s="927" t="s">
        <v>1984</v>
      </c>
      <c r="P278" s="1129" t="str">
        <f t="shared" si="56"/>
        <v>NCH</v>
      </c>
      <c r="Q278" s="934" t="str">
        <f t="shared" si="57"/>
        <v>19-18572</v>
      </c>
      <c r="R278" s="934" t="str">
        <f t="shared" si="58"/>
        <v>LOCAL</v>
      </c>
      <c r="S278" s="935">
        <f t="shared" si="51"/>
        <v>43586</v>
      </c>
      <c r="T278" s="935">
        <f t="shared" si="52"/>
        <v>43617</v>
      </c>
      <c r="U278" s="935">
        <f t="shared" si="53"/>
        <v>43647</v>
      </c>
      <c r="V278" s="935">
        <f t="shared" si="59"/>
        <v>43647</v>
      </c>
      <c r="W278" s="934" t="str">
        <f t="shared" si="60"/>
        <v>Approved</v>
      </c>
      <c r="X278" s="936" t="str">
        <f>IF(R278="-","-",VLOOKUP($S278,Forex!$B:$C,2,0))</f>
        <v>FY2019</v>
      </c>
      <c r="Y278" s="936" t="str">
        <f>IF(R278="-","-",VLOOKUP($S278,Forex!$B:$D,3,0))</f>
        <v>1H</v>
      </c>
      <c r="Z278" s="937" t="str">
        <f>IF($R278="-","-",VLOOKUP($L278,Legend!$E:$F,2,0))</f>
        <v>-</v>
      </c>
      <c r="AA278" s="937"/>
      <c r="AB278" s="1131">
        <f t="shared" si="54"/>
        <v>43617</v>
      </c>
      <c r="AC278" s="1131">
        <f>_xlfn.IFNA(VLOOKUP($B278,'PO list'!$C:$E,3,0),$AB278)</f>
        <v>43617</v>
      </c>
      <c r="AD278" s="1131" t="str">
        <f>IF($AC278="-","-",VLOOKUP($AC278,Forex!$B:$C,2,0))</f>
        <v>FY2019</v>
      </c>
      <c r="AE278" s="1131">
        <f t="shared" si="61"/>
        <v>43617</v>
      </c>
      <c r="AF278" s="1131" t="str">
        <f>IF($AE278="-","-",VLOOKUP($AE278,Forex!$B:$C,2,0))</f>
        <v>FY2019</v>
      </c>
      <c r="AG278" s="1132" t="str">
        <f t="shared" si="55"/>
        <v>MY + MF</v>
      </c>
      <c r="AI278" s="1118"/>
    </row>
    <row r="279" spans="1:35" s="839" customFormat="1" ht="15" x14ac:dyDescent="0.25">
      <c r="A279" s="929">
        <v>278</v>
      </c>
      <c r="B279" s="927" t="s">
        <v>2115</v>
      </c>
      <c r="C279" s="927" t="s">
        <v>207</v>
      </c>
      <c r="D279" s="927" t="s">
        <v>232</v>
      </c>
      <c r="E279" s="927" t="s">
        <v>230</v>
      </c>
      <c r="F279" s="927">
        <v>16</v>
      </c>
      <c r="G279" s="927">
        <v>77976</v>
      </c>
      <c r="H279" s="927" t="s">
        <v>2116</v>
      </c>
      <c r="I279" s="927" t="s">
        <v>2117</v>
      </c>
      <c r="J279" s="927" t="s">
        <v>1866</v>
      </c>
      <c r="K279" s="927" t="s">
        <v>288</v>
      </c>
      <c r="L279" s="927" t="s">
        <v>158</v>
      </c>
      <c r="M279" s="927" t="s">
        <v>1823</v>
      </c>
      <c r="N279" s="927" t="s">
        <v>2109</v>
      </c>
      <c r="O279" s="927" t="s">
        <v>1514</v>
      </c>
      <c r="P279" s="1129" t="str">
        <f t="shared" si="56"/>
        <v>F A</v>
      </c>
      <c r="Q279" s="934" t="str">
        <f t="shared" si="57"/>
        <v>19-18573</v>
      </c>
      <c r="R279" s="934" t="str">
        <f t="shared" si="58"/>
        <v>FRONTECH</v>
      </c>
      <c r="S279" s="935">
        <f t="shared" si="51"/>
        <v>43586</v>
      </c>
      <c r="T279" s="935">
        <f t="shared" si="52"/>
        <v>43586</v>
      </c>
      <c r="U279" s="935">
        <f t="shared" si="53"/>
        <v>43586</v>
      </c>
      <c r="V279" s="935">
        <f t="shared" si="59"/>
        <v>43617</v>
      </c>
      <c r="W279" s="934" t="str">
        <f t="shared" si="60"/>
        <v>Disapproved</v>
      </c>
      <c r="X279" s="936" t="str">
        <f>IF(R279="-","-",VLOOKUP($S279,Forex!$B:$C,2,0))</f>
        <v>FY2019</v>
      </c>
      <c r="Y279" s="936" t="str">
        <f>IF(R279="-","-",VLOOKUP($S279,Forex!$B:$D,3,0))</f>
        <v>1H</v>
      </c>
      <c r="Z279" s="937" t="str">
        <f>IF($R279="-","-",VLOOKUP($L279,Legend!$E:$F,2,0))</f>
        <v>ROD1</v>
      </c>
      <c r="AA279" s="937"/>
      <c r="AB279" s="1131">
        <f t="shared" si="54"/>
        <v>43586</v>
      </c>
      <c r="AC279" s="1131">
        <f>_xlfn.IFNA(VLOOKUP($B279,'PO list'!$C:$E,3,0),$AB279)</f>
        <v>43586</v>
      </c>
      <c r="AD279" s="1131" t="str">
        <f>IF($AC279="-","-",VLOOKUP($AC279,Forex!$B:$C,2,0))</f>
        <v>FY2019</v>
      </c>
      <c r="AE279" s="1131">
        <f t="shared" si="61"/>
        <v>43586</v>
      </c>
      <c r="AF279" s="1131" t="str">
        <f>IF($AE279="-","-",VLOOKUP($AE279,Forex!$B:$C,2,0))</f>
        <v>FY2019</v>
      </c>
      <c r="AG279" s="1132" t="str">
        <f t="shared" si="55"/>
        <v>MY + MF</v>
      </c>
      <c r="AI279" s="1118"/>
    </row>
    <row r="280" spans="1:35" s="839" customFormat="1" ht="15" x14ac:dyDescent="0.25">
      <c r="A280" s="929">
        <v>279</v>
      </c>
      <c r="B280" s="927" t="s">
        <v>2118</v>
      </c>
      <c r="C280" s="927" t="s">
        <v>207</v>
      </c>
      <c r="D280" s="927" t="s">
        <v>232</v>
      </c>
      <c r="E280" s="927" t="s">
        <v>230</v>
      </c>
      <c r="F280" s="927">
        <v>16</v>
      </c>
      <c r="G280" s="927">
        <v>24700</v>
      </c>
      <c r="H280" s="927" t="s">
        <v>2119</v>
      </c>
      <c r="I280" s="927" t="s">
        <v>2120</v>
      </c>
      <c r="J280" s="927" t="s">
        <v>1866</v>
      </c>
      <c r="K280" s="927" t="s">
        <v>1324</v>
      </c>
      <c r="L280" s="927" t="s">
        <v>1056</v>
      </c>
      <c r="M280" s="927" t="s">
        <v>2121</v>
      </c>
      <c r="N280" s="927" t="s">
        <v>2121</v>
      </c>
      <c r="O280" s="927" t="s">
        <v>1829</v>
      </c>
      <c r="P280" s="1129" t="str">
        <f t="shared" si="56"/>
        <v>ATE</v>
      </c>
      <c r="Q280" s="934" t="str">
        <f t="shared" si="57"/>
        <v>19-18574</v>
      </c>
      <c r="R280" s="934" t="str">
        <f t="shared" si="58"/>
        <v>FRONTECH</v>
      </c>
      <c r="S280" s="935">
        <f t="shared" si="51"/>
        <v>43586</v>
      </c>
      <c r="T280" s="935">
        <f t="shared" si="52"/>
        <v>43586</v>
      </c>
      <c r="U280" s="935">
        <f t="shared" si="53"/>
        <v>43586</v>
      </c>
      <c r="V280" s="935">
        <f t="shared" si="59"/>
        <v>43586</v>
      </c>
      <c r="W280" s="934" t="str">
        <f t="shared" si="60"/>
        <v>Cancelled</v>
      </c>
      <c r="X280" s="936" t="str">
        <f>IF(R280="-","-",VLOOKUP($S280,Forex!$B:$C,2,0))</f>
        <v>FY2019</v>
      </c>
      <c r="Y280" s="936" t="str">
        <f>IF(R280="-","-",VLOOKUP($S280,Forex!$B:$D,3,0))</f>
        <v>1H</v>
      </c>
      <c r="Z280" s="937" t="str">
        <f>IF($R280="-","-",VLOOKUP($L280,Legend!$E:$F,2,0))</f>
        <v>-</v>
      </c>
      <c r="AA280" s="937"/>
      <c r="AB280" s="1131">
        <f t="shared" si="54"/>
        <v>43586</v>
      </c>
      <c r="AC280" s="1131">
        <f>_xlfn.IFNA(VLOOKUP($B280,'PO list'!$C:$E,3,0),$AB280)</f>
        <v>43586</v>
      </c>
      <c r="AD280" s="1131" t="str">
        <f>IF($AC280="-","-",VLOOKUP($AC280,Forex!$B:$C,2,0))</f>
        <v>FY2019</v>
      </c>
      <c r="AE280" s="1131">
        <f t="shared" si="61"/>
        <v>43586</v>
      </c>
      <c r="AF280" s="1131" t="str">
        <f>IF($AE280="-","-",VLOOKUP($AE280,Forex!$B:$C,2,0))</f>
        <v>FY2019</v>
      </c>
      <c r="AG280" s="1132" t="str">
        <f t="shared" si="55"/>
        <v>MY + MF</v>
      </c>
      <c r="AI280" s="1118"/>
    </row>
    <row r="281" spans="1:35" s="839" customFormat="1" ht="15" x14ac:dyDescent="0.25">
      <c r="A281" s="929">
        <v>280</v>
      </c>
      <c r="B281" s="927" t="s">
        <v>2118</v>
      </c>
      <c r="C281" s="927" t="s">
        <v>207</v>
      </c>
      <c r="D281" s="927" t="s">
        <v>232</v>
      </c>
      <c r="E281" s="927" t="s">
        <v>230</v>
      </c>
      <c r="F281" s="927">
        <v>11</v>
      </c>
      <c r="G281" s="927">
        <v>19400</v>
      </c>
      <c r="H281" s="927" t="s">
        <v>2122</v>
      </c>
      <c r="I281" s="927" t="s">
        <v>2123</v>
      </c>
      <c r="J281" s="927" t="s">
        <v>1866</v>
      </c>
      <c r="K281" s="927" t="s">
        <v>288</v>
      </c>
      <c r="L281" s="927" t="s">
        <v>158</v>
      </c>
      <c r="M281" s="927" t="s">
        <v>2121</v>
      </c>
      <c r="N281" s="927" t="s">
        <v>2121</v>
      </c>
      <c r="O281" s="927" t="s">
        <v>1829</v>
      </c>
      <c r="P281" s="1129" t="str">
        <f t="shared" si="56"/>
        <v>KET</v>
      </c>
      <c r="Q281" s="934" t="str">
        <f t="shared" si="57"/>
        <v>-</v>
      </c>
      <c r="R281" s="934" t="str">
        <f t="shared" si="58"/>
        <v>-</v>
      </c>
      <c r="S281" s="935" t="str">
        <f t="shared" si="51"/>
        <v>-</v>
      </c>
      <c r="T281" s="935" t="str">
        <f t="shared" si="52"/>
        <v>-</v>
      </c>
      <c r="U281" s="935" t="str">
        <f t="shared" si="53"/>
        <v>-</v>
      </c>
      <c r="V281" s="935" t="str">
        <f t="shared" si="59"/>
        <v>-</v>
      </c>
      <c r="W281" s="934" t="str">
        <f t="shared" si="60"/>
        <v>-</v>
      </c>
      <c r="X281" s="936" t="str">
        <f>IF(R281="-","-",VLOOKUP($S281,Forex!$B:$C,2,0))</f>
        <v>-</v>
      </c>
      <c r="Y281" s="936" t="str">
        <f>IF(R281="-","-",VLOOKUP($S281,Forex!$B:$D,3,0))</f>
        <v>-</v>
      </c>
      <c r="Z281" s="937" t="str">
        <f>IF($R281="-","-",VLOOKUP($L281,Legend!$E:$F,2,0))</f>
        <v>-</v>
      </c>
      <c r="AA281" s="937"/>
      <c r="AB281" s="1131" t="str">
        <f t="shared" si="54"/>
        <v>-</v>
      </c>
      <c r="AC281" s="1131" t="str">
        <f>_xlfn.IFNA(VLOOKUP($B281,'PO list'!$C:$E,3,0),$AB281)</f>
        <v>-</v>
      </c>
      <c r="AD281" s="1131" t="str">
        <f>IF($AC281="-","-",VLOOKUP($AC281,Forex!$B:$C,2,0))</f>
        <v>-</v>
      </c>
      <c r="AE281" s="1131" t="str">
        <f t="shared" si="61"/>
        <v>-</v>
      </c>
      <c r="AF281" s="1131" t="str">
        <f>IF($AE281="-","-",VLOOKUP($AE281,Forex!$B:$C,2,0))</f>
        <v>-</v>
      </c>
      <c r="AG281" s="1132" t="str">
        <f t="shared" si="55"/>
        <v>-</v>
      </c>
      <c r="AI281" s="1118"/>
    </row>
    <row r="282" spans="1:35" s="839" customFormat="1" ht="15" x14ac:dyDescent="0.25">
      <c r="A282" s="929">
        <v>281</v>
      </c>
      <c r="B282" s="927" t="s">
        <v>2124</v>
      </c>
      <c r="C282" s="927" t="s">
        <v>1107</v>
      </c>
      <c r="D282" s="927" t="s">
        <v>201</v>
      </c>
      <c r="E282" s="927" t="s">
        <v>231</v>
      </c>
      <c r="F282" s="927">
        <v>1</v>
      </c>
      <c r="G282" s="927">
        <v>160</v>
      </c>
      <c r="H282" s="927" t="s">
        <v>2125</v>
      </c>
      <c r="I282" s="927" t="s">
        <v>239</v>
      </c>
      <c r="J282" s="927" t="s">
        <v>1866</v>
      </c>
      <c r="K282" s="927" t="s">
        <v>287</v>
      </c>
      <c r="L282" s="927" t="s">
        <v>15</v>
      </c>
      <c r="M282" s="927" t="s">
        <v>1823</v>
      </c>
      <c r="N282" s="927" t="s">
        <v>2095</v>
      </c>
      <c r="O282" s="927" t="s">
        <v>1514</v>
      </c>
      <c r="P282" s="1129" t="str">
        <f t="shared" si="56"/>
        <v>--</v>
      </c>
      <c r="Q282" s="934" t="str">
        <f t="shared" si="57"/>
        <v>19-18575</v>
      </c>
      <c r="R282" s="934" t="str">
        <f t="shared" si="58"/>
        <v>LOCAL</v>
      </c>
      <c r="S282" s="935">
        <f t="shared" si="51"/>
        <v>43586</v>
      </c>
      <c r="T282" s="935">
        <f t="shared" si="52"/>
        <v>43586</v>
      </c>
      <c r="U282" s="935">
        <f t="shared" si="53"/>
        <v>43586</v>
      </c>
      <c r="V282" s="935">
        <f t="shared" si="59"/>
        <v>43586</v>
      </c>
      <c r="W282" s="934" t="str">
        <f t="shared" si="60"/>
        <v>Approved</v>
      </c>
      <c r="X282" s="936" t="str">
        <f>IF(R282="-","-",VLOOKUP($S282,Forex!$B:$C,2,0))</f>
        <v>FY2019</v>
      </c>
      <c r="Y282" s="936" t="str">
        <f>IF(R282="-","-",VLOOKUP($S282,Forex!$B:$D,3,0))</f>
        <v>1H</v>
      </c>
      <c r="Z282" s="937" t="str">
        <f>IF($R282="-","-",VLOOKUP($L282,Legend!$E:$F,2,0))</f>
        <v>-</v>
      </c>
      <c r="AA282" s="937"/>
      <c r="AB282" s="1131">
        <f t="shared" si="54"/>
        <v>43586</v>
      </c>
      <c r="AC282" s="1131">
        <f>_xlfn.IFNA(VLOOKUP($B282,'PO list'!$C:$E,3,0),$AB282)</f>
        <v>43586</v>
      </c>
      <c r="AD282" s="1131" t="str">
        <f>IF($AC282="-","-",VLOOKUP($AC282,Forex!$B:$C,2,0))</f>
        <v>FY2019</v>
      </c>
      <c r="AE282" s="1131">
        <f t="shared" si="61"/>
        <v>43586</v>
      </c>
      <c r="AF282" s="1131" t="str">
        <f>IF($AE282="-","-",VLOOKUP($AE282,Forex!$B:$C,2,0))</f>
        <v>FY2019</v>
      </c>
      <c r="AG282" s="1132" t="str">
        <f t="shared" si="55"/>
        <v>MY + MF</v>
      </c>
      <c r="AI282" s="1118"/>
    </row>
    <row r="283" spans="1:35" s="839" customFormat="1" ht="15" x14ac:dyDescent="0.25">
      <c r="A283" s="929">
        <v>282</v>
      </c>
      <c r="B283" s="927" t="s">
        <v>2126</v>
      </c>
      <c r="C283" s="927" t="s">
        <v>1350</v>
      </c>
      <c r="D283" s="927" t="s">
        <v>1332</v>
      </c>
      <c r="E283" s="927" t="s">
        <v>231</v>
      </c>
      <c r="F283" s="927">
        <v>2</v>
      </c>
      <c r="G283" s="927">
        <v>688</v>
      </c>
      <c r="H283" s="927" t="s">
        <v>2127</v>
      </c>
      <c r="I283" s="927" t="s">
        <v>239</v>
      </c>
      <c r="J283" s="927" t="s">
        <v>1866</v>
      </c>
      <c r="K283" s="927" t="s">
        <v>287</v>
      </c>
      <c r="L283" s="927" t="s">
        <v>15</v>
      </c>
      <c r="M283" s="927" t="s">
        <v>2110</v>
      </c>
      <c r="N283" s="927" t="s">
        <v>2128</v>
      </c>
      <c r="O283" s="927" t="s">
        <v>2129</v>
      </c>
      <c r="P283" s="1129" t="str">
        <f t="shared" si="56"/>
        <v>--</v>
      </c>
      <c r="Q283" s="934" t="str">
        <f t="shared" si="57"/>
        <v>19-18576</v>
      </c>
      <c r="R283" s="934" t="str">
        <f t="shared" si="58"/>
        <v>-</v>
      </c>
      <c r="S283" s="935" t="str">
        <f t="shared" si="51"/>
        <v>-</v>
      </c>
      <c r="T283" s="935" t="str">
        <f t="shared" si="52"/>
        <v>-</v>
      </c>
      <c r="U283" s="935" t="str">
        <f t="shared" si="53"/>
        <v>-</v>
      </c>
      <c r="V283" s="935" t="str">
        <f t="shared" si="59"/>
        <v>-</v>
      </c>
      <c r="W283" s="934" t="str">
        <f t="shared" si="60"/>
        <v>-</v>
      </c>
      <c r="X283" s="936" t="str">
        <f>IF(R283="-","-",VLOOKUP($S283,Forex!$B:$C,2,0))</f>
        <v>-</v>
      </c>
      <c r="Y283" s="936" t="str">
        <f>IF(R283="-","-",VLOOKUP($S283,Forex!$B:$D,3,0))</f>
        <v>-</v>
      </c>
      <c r="Z283" s="937" t="str">
        <f>IF($R283="-","-",VLOOKUP($L283,Legend!$E:$F,2,0))</f>
        <v>-</v>
      </c>
      <c r="AA283" s="937"/>
      <c r="AB283" s="1131" t="str">
        <f t="shared" si="54"/>
        <v>-</v>
      </c>
      <c r="AC283" s="1131" t="str">
        <f>_xlfn.IFNA(VLOOKUP($B283,'PO list'!$C:$E,3,0),$AB283)</f>
        <v>-</v>
      </c>
      <c r="AD283" s="1131" t="str">
        <f>IF($AC283="-","-",VLOOKUP($AC283,Forex!$B:$C,2,0))</f>
        <v>-</v>
      </c>
      <c r="AE283" s="1131" t="str">
        <f t="shared" si="61"/>
        <v>-</v>
      </c>
      <c r="AF283" s="1131" t="str">
        <f>IF($AE283="-","-",VLOOKUP($AE283,Forex!$B:$C,2,0))</f>
        <v>-</v>
      </c>
      <c r="AG283" s="1132" t="str">
        <f t="shared" si="55"/>
        <v>-</v>
      </c>
      <c r="AI283" s="1118"/>
    </row>
    <row r="284" spans="1:35" s="839" customFormat="1" ht="15" x14ac:dyDescent="0.25">
      <c r="A284" s="929">
        <v>283</v>
      </c>
      <c r="B284" s="927" t="s">
        <v>2130</v>
      </c>
      <c r="C284" s="927" t="s">
        <v>1379</v>
      </c>
      <c r="D284" s="927" t="s">
        <v>1332</v>
      </c>
      <c r="E284" s="927" t="s">
        <v>1361</v>
      </c>
      <c r="F284" s="927">
        <v>3</v>
      </c>
      <c r="G284" s="927">
        <v>478.4</v>
      </c>
      <c r="H284" s="927" t="s">
        <v>2131</v>
      </c>
      <c r="I284" s="927" t="s">
        <v>15</v>
      </c>
      <c r="J284" s="927" t="s">
        <v>1685</v>
      </c>
      <c r="K284" s="927" t="s">
        <v>287</v>
      </c>
      <c r="L284" s="927" t="s">
        <v>15</v>
      </c>
      <c r="M284" s="927" t="s">
        <v>1514</v>
      </c>
      <c r="N284" s="927" t="s">
        <v>1514</v>
      </c>
      <c r="O284" s="927" t="s">
        <v>1685</v>
      </c>
      <c r="P284" s="1129" t="str">
        <f t="shared" si="56"/>
        <v>-</v>
      </c>
      <c r="Q284" s="934" t="str">
        <f t="shared" si="57"/>
        <v>19-18577</v>
      </c>
      <c r="R284" s="934" t="str">
        <f t="shared" si="58"/>
        <v>-</v>
      </c>
      <c r="S284" s="935" t="str">
        <f t="shared" si="51"/>
        <v>-</v>
      </c>
      <c r="T284" s="935" t="str">
        <f t="shared" si="52"/>
        <v>-</v>
      </c>
      <c r="U284" s="935" t="str">
        <f t="shared" si="53"/>
        <v>-</v>
      </c>
      <c r="V284" s="935" t="str">
        <f t="shared" si="59"/>
        <v>-</v>
      </c>
      <c r="W284" s="934" t="str">
        <f t="shared" si="60"/>
        <v>-</v>
      </c>
      <c r="X284" s="936" t="str">
        <f>IF(R284="-","-",VLOOKUP($S284,Forex!$B:$C,2,0))</f>
        <v>-</v>
      </c>
      <c r="Y284" s="936" t="str">
        <f>IF(R284="-","-",VLOOKUP($S284,Forex!$B:$D,3,0))</f>
        <v>-</v>
      </c>
      <c r="Z284" s="937" t="str">
        <f>IF($R284="-","-",VLOOKUP($L284,Legend!$E:$F,2,0))</f>
        <v>-</v>
      </c>
      <c r="AA284" s="937"/>
      <c r="AB284" s="1131" t="str">
        <f t="shared" si="54"/>
        <v>-</v>
      </c>
      <c r="AC284" s="1131" t="str">
        <f>_xlfn.IFNA(VLOOKUP($B284,'PO list'!$C:$E,3,0),$AB284)</f>
        <v>-</v>
      </c>
      <c r="AD284" s="1131" t="str">
        <f>IF($AC284="-","-",VLOOKUP($AC284,Forex!$B:$C,2,0))</f>
        <v>-</v>
      </c>
      <c r="AE284" s="1131" t="str">
        <f t="shared" si="61"/>
        <v>-</v>
      </c>
      <c r="AF284" s="1131" t="str">
        <f>IF($AE284="-","-",VLOOKUP($AE284,Forex!$B:$C,2,0))</f>
        <v>-</v>
      </c>
      <c r="AG284" s="1132" t="str">
        <f t="shared" si="55"/>
        <v>-</v>
      </c>
      <c r="AI284" s="1118"/>
    </row>
    <row r="285" spans="1:35" s="839" customFormat="1" ht="15" x14ac:dyDescent="0.25">
      <c r="A285" s="929">
        <v>284</v>
      </c>
      <c r="B285" s="927" t="s">
        <v>2132</v>
      </c>
      <c r="C285" s="927" t="s">
        <v>1331</v>
      </c>
      <c r="D285" s="927" t="s">
        <v>1332</v>
      </c>
      <c r="E285" s="927" t="s">
        <v>1333</v>
      </c>
      <c r="F285" s="927">
        <v>6</v>
      </c>
      <c r="G285" s="927">
        <v>2670</v>
      </c>
      <c r="H285" s="927" t="s">
        <v>2133</v>
      </c>
      <c r="I285" s="927" t="s">
        <v>15</v>
      </c>
      <c r="J285" s="927" t="s">
        <v>1685</v>
      </c>
      <c r="K285" s="927" t="s">
        <v>287</v>
      </c>
      <c r="L285" s="927" t="s">
        <v>15</v>
      </c>
      <c r="M285" s="927" t="s">
        <v>2095</v>
      </c>
      <c r="N285" s="927" t="s">
        <v>2095</v>
      </c>
      <c r="O285" s="927" t="s">
        <v>1514</v>
      </c>
      <c r="P285" s="1129" t="str">
        <f t="shared" si="56"/>
        <v>-</v>
      </c>
      <c r="Q285" s="934" t="str">
        <f t="shared" si="57"/>
        <v>19-18579</v>
      </c>
      <c r="R285" s="934" t="str">
        <f t="shared" si="58"/>
        <v>-</v>
      </c>
      <c r="S285" s="935" t="str">
        <f t="shared" si="51"/>
        <v>-</v>
      </c>
      <c r="T285" s="935" t="str">
        <f t="shared" si="52"/>
        <v>-</v>
      </c>
      <c r="U285" s="935" t="str">
        <f t="shared" si="53"/>
        <v>-</v>
      </c>
      <c r="V285" s="935" t="str">
        <f t="shared" si="59"/>
        <v>-</v>
      </c>
      <c r="W285" s="934" t="str">
        <f t="shared" si="60"/>
        <v>-</v>
      </c>
      <c r="X285" s="936" t="str">
        <f>IF(R285="-","-",VLOOKUP($S285,Forex!$B:$C,2,0))</f>
        <v>-</v>
      </c>
      <c r="Y285" s="936" t="str">
        <f>IF(R285="-","-",VLOOKUP($S285,Forex!$B:$D,3,0))</f>
        <v>-</v>
      </c>
      <c r="Z285" s="937" t="str">
        <f>IF($R285="-","-",VLOOKUP($L285,Legend!$E:$F,2,0))</f>
        <v>-</v>
      </c>
      <c r="AA285" s="937"/>
      <c r="AB285" s="1131" t="str">
        <f t="shared" si="54"/>
        <v>-</v>
      </c>
      <c r="AC285" s="1131" t="str">
        <f>_xlfn.IFNA(VLOOKUP($B285,'PO list'!$C:$E,3,0),$AB285)</f>
        <v>-</v>
      </c>
      <c r="AD285" s="1131" t="str">
        <f>IF($AC285="-","-",VLOOKUP($AC285,Forex!$B:$C,2,0))</f>
        <v>-</v>
      </c>
      <c r="AE285" s="1131" t="str">
        <f t="shared" si="61"/>
        <v>-</v>
      </c>
      <c r="AF285" s="1131" t="str">
        <f>IF($AE285="-","-",VLOOKUP($AE285,Forex!$B:$C,2,0))</f>
        <v>-</v>
      </c>
      <c r="AG285" s="1132" t="str">
        <f t="shared" si="55"/>
        <v>-</v>
      </c>
      <c r="AI285" s="1118"/>
    </row>
    <row r="286" spans="1:35" s="839" customFormat="1" ht="15" x14ac:dyDescent="0.25">
      <c r="A286" s="929">
        <v>285</v>
      </c>
      <c r="B286" s="927" t="s">
        <v>2134</v>
      </c>
      <c r="C286" s="927" t="s">
        <v>207</v>
      </c>
      <c r="D286" s="927" t="s">
        <v>232</v>
      </c>
      <c r="E286" s="927" t="s">
        <v>1333</v>
      </c>
      <c r="F286" s="927">
        <v>2</v>
      </c>
      <c r="G286" s="927">
        <v>1032</v>
      </c>
      <c r="H286" s="927" t="s">
        <v>2135</v>
      </c>
      <c r="I286" s="927" t="s">
        <v>2136</v>
      </c>
      <c r="J286" s="927" t="s">
        <v>1514</v>
      </c>
      <c r="K286" s="927" t="s">
        <v>287</v>
      </c>
      <c r="L286" s="927" t="s">
        <v>15</v>
      </c>
      <c r="M286" s="927" t="s">
        <v>1823</v>
      </c>
      <c r="N286" s="927" t="s">
        <v>2137</v>
      </c>
      <c r="O286" s="927" t="s">
        <v>1514</v>
      </c>
      <c r="P286" s="1129" t="str">
        <f t="shared" si="56"/>
        <v>R A</v>
      </c>
      <c r="Q286" s="934" t="str">
        <f t="shared" si="57"/>
        <v>19-18580</v>
      </c>
      <c r="R286" s="934" t="str">
        <f t="shared" si="58"/>
        <v>FRONTECH</v>
      </c>
      <c r="S286" s="935">
        <f t="shared" si="51"/>
        <v>43586</v>
      </c>
      <c r="T286" s="935">
        <f t="shared" si="52"/>
        <v>43586</v>
      </c>
      <c r="U286" s="935">
        <f t="shared" si="53"/>
        <v>43586</v>
      </c>
      <c r="V286" s="935">
        <f t="shared" si="59"/>
        <v>43617</v>
      </c>
      <c r="W286" s="934" t="str">
        <f t="shared" si="60"/>
        <v>Approved</v>
      </c>
      <c r="X286" s="936" t="str">
        <f>IF(R286="-","-",VLOOKUP($S286,Forex!$B:$C,2,0))</f>
        <v>FY2019</v>
      </c>
      <c r="Y286" s="936" t="str">
        <f>IF(R286="-","-",VLOOKUP($S286,Forex!$B:$D,3,0))</f>
        <v>1H</v>
      </c>
      <c r="Z286" s="937" t="str">
        <f>IF($R286="-","-",VLOOKUP($L286,Legend!$E:$F,2,0))</f>
        <v>-</v>
      </c>
      <c r="AA286" s="937"/>
      <c r="AB286" s="1131">
        <f t="shared" si="54"/>
        <v>43586</v>
      </c>
      <c r="AC286" s="1131">
        <f>_xlfn.IFNA(VLOOKUP($B286,'PO list'!$C:$E,3,0),$AB286)</f>
        <v>43586</v>
      </c>
      <c r="AD286" s="1131" t="str">
        <f>IF($AC286="-","-",VLOOKUP($AC286,Forex!$B:$C,2,0))</f>
        <v>FY2019</v>
      </c>
      <c r="AE286" s="1131">
        <f t="shared" si="61"/>
        <v>43586</v>
      </c>
      <c r="AF286" s="1131" t="str">
        <f>IF($AE286="-","-",VLOOKUP($AE286,Forex!$B:$C,2,0))</f>
        <v>FY2019</v>
      </c>
      <c r="AG286" s="1132" t="str">
        <f t="shared" si="55"/>
        <v>MY + MF</v>
      </c>
      <c r="AI286" s="1118"/>
    </row>
    <row r="287" spans="1:35" s="839" customFormat="1" ht="15" x14ac:dyDescent="0.25">
      <c r="A287" s="929">
        <v>286</v>
      </c>
      <c r="B287" s="927" t="s">
        <v>2138</v>
      </c>
      <c r="C287" s="927" t="s">
        <v>200</v>
      </c>
      <c r="D287" s="927" t="s">
        <v>201</v>
      </c>
      <c r="E287" s="927" t="s">
        <v>230</v>
      </c>
      <c r="F287" s="927">
        <v>3</v>
      </c>
      <c r="G287" s="927">
        <v>8816</v>
      </c>
      <c r="H287" s="927" t="s">
        <v>2139</v>
      </c>
      <c r="I287" s="927" t="s">
        <v>1859</v>
      </c>
      <c r="J287" s="927" t="s">
        <v>1514</v>
      </c>
      <c r="K287" s="927" t="s">
        <v>1324</v>
      </c>
      <c r="L287" s="927" t="s">
        <v>1056</v>
      </c>
      <c r="M287" s="927" t="s">
        <v>2140</v>
      </c>
      <c r="N287" s="927" t="s">
        <v>1920</v>
      </c>
      <c r="O287" s="927" t="s">
        <v>1483</v>
      </c>
      <c r="P287" s="1129" t="str">
        <f t="shared" si="56"/>
        <v>---</v>
      </c>
      <c r="Q287" s="934" t="str">
        <f t="shared" si="57"/>
        <v>19-18581</v>
      </c>
      <c r="R287" s="934" t="str">
        <f t="shared" si="58"/>
        <v>LOCAL</v>
      </c>
      <c r="S287" s="935">
        <f t="shared" si="51"/>
        <v>43586</v>
      </c>
      <c r="T287" s="935">
        <f t="shared" si="52"/>
        <v>43586</v>
      </c>
      <c r="U287" s="935">
        <f t="shared" si="53"/>
        <v>43586</v>
      </c>
      <c r="V287" s="935">
        <f t="shared" si="59"/>
        <v>43709</v>
      </c>
      <c r="W287" s="934" t="str">
        <f t="shared" si="60"/>
        <v>Cancelled</v>
      </c>
      <c r="X287" s="936" t="str">
        <f>IF(R287="-","-",VLOOKUP($S287,Forex!$B:$C,2,0))</f>
        <v>FY2019</v>
      </c>
      <c r="Y287" s="936" t="str">
        <f>IF(R287="-","-",VLOOKUP($S287,Forex!$B:$D,3,0))</f>
        <v>1H</v>
      </c>
      <c r="Z287" s="937" t="str">
        <f>IF($R287="-","-",VLOOKUP($L287,Legend!$E:$F,2,0))</f>
        <v>-</v>
      </c>
      <c r="AA287" s="937"/>
      <c r="AB287" s="1131">
        <f t="shared" si="54"/>
        <v>43586</v>
      </c>
      <c r="AC287" s="1131">
        <f>_xlfn.IFNA(VLOOKUP($B287,'PO list'!$C:$E,3,0),$AB287)</f>
        <v>43586</v>
      </c>
      <c r="AD287" s="1131" t="str">
        <f>IF($AC287="-","-",VLOOKUP($AC287,Forex!$B:$C,2,0))</f>
        <v>FY2019</v>
      </c>
      <c r="AE287" s="1131">
        <f t="shared" si="61"/>
        <v>43586</v>
      </c>
      <c r="AF287" s="1131" t="str">
        <f>IF($AE287="-","-",VLOOKUP($AE287,Forex!$B:$C,2,0))</f>
        <v>FY2019</v>
      </c>
      <c r="AG287" s="1132" t="str">
        <f t="shared" si="55"/>
        <v>MY + MF</v>
      </c>
      <c r="AI287" s="1118"/>
    </row>
    <row r="288" spans="1:35" s="839" customFormat="1" ht="15" x14ac:dyDescent="0.25">
      <c r="A288" s="929">
        <v>287</v>
      </c>
      <c r="B288" s="927" t="s">
        <v>2141</v>
      </c>
      <c r="C288" s="927" t="s">
        <v>1350</v>
      </c>
      <c r="D288" s="927" t="s">
        <v>1332</v>
      </c>
      <c r="E288" s="927" t="s">
        <v>231</v>
      </c>
      <c r="F288" s="927">
        <v>1</v>
      </c>
      <c r="G288" s="927">
        <v>332</v>
      </c>
      <c r="H288" s="927" t="s">
        <v>2142</v>
      </c>
      <c r="I288" s="927" t="s">
        <v>2143</v>
      </c>
      <c r="J288" s="927" t="s">
        <v>1823</v>
      </c>
      <c r="K288" s="927" t="s">
        <v>287</v>
      </c>
      <c r="L288" s="927" t="s">
        <v>15</v>
      </c>
      <c r="M288" s="927" t="s">
        <v>2144</v>
      </c>
      <c r="N288" s="927" t="s">
        <v>2144</v>
      </c>
      <c r="O288" s="927" t="s">
        <v>2110</v>
      </c>
      <c r="P288" s="1129" t="str">
        <f t="shared" si="56"/>
        <v>58-</v>
      </c>
      <c r="Q288" s="934" t="str">
        <f t="shared" si="57"/>
        <v>19-18583</v>
      </c>
      <c r="R288" s="934" t="str">
        <f t="shared" si="58"/>
        <v>-</v>
      </c>
      <c r="S288" s="935" t="str">
        <f t="shared" si="51"/>
        <v>-</v>
      </c>
      <c r="T288" s="935" t="str">
        <f t="shared" si="52"/>
        <v>-</v>
      </c>
      <c r="U288" s="935" t="str">
        <f t="shared" si="53"/>
        <v>-</v>
      </c>
      <c r="V288" s="935" t="str">
        <f t="shared" si="59"/>
        <v>-</v>
      </c>
      <c r="W288" s="934" t="str">
        <f t="shared" si="60"/>
        <v>-</v>
      </c>
      <c r="X288" s="936" t="str">
        <f>IF(R288="-","-",VLOOKUP($S288,Forex!$B:$C,2,0))</f>
        <v>-</v>
      </c>
      <c r="Y288" s="936" t="str">
        <f>IF(R288="-","-",VLOOKUP($S288,Forex!$B:$D,3,0))</f>
        <v>-</v>
      </c>
      <c r="Z288" s="937" t="str">
        <f>IF($R288="-","-",VLOOKUP($L288,Legend!$E:$F,2,0))</f>
        <v>-</v>
      </c>
      <c r="AA288" s="937"/>
      <c r="AB288" s="1131" t="str">
        <f t="shared" si="54"/>
        <v>-</v>
      </c>
      <c r="AC288" s="1131" t="str">
        <f>_xlfn.IFNA(VLOOKUP($B288,'PO list'!$C:$E,3,0),$AB288)</f>
        <v>-</v>
      </c>
      <c r="AD288" s="1131" t="str">
        <f>IF($AC288="-","-",VLOOKUP($AC288,Forex!$B:$C,2,0))</f>
        <v>-</v>
      </c>
      <c r="AE288" s="1131" t="str">
        <f t="shared" si="61"/>
        <v>-</v>
      </c>
      <c r="AF288" s="1131" t="str">
        <f>IF($AE288="-","-",VLOOKUP($AE288,Forex!$B:$C,2,0))</f>
        <v>-</v>
      </c>
      <c r="AG288" s="1132" t="str">
        <f t="shared" si="55"/>
        <v>-</v>
      </c>
      <c r="AI288" s="1118"/>
    </row>
    <row r="289" spans="1:35" s="839" customFormat="1" ht="15" x14ac:dyDescent="0.25">
      <c r="A289" s="929">
        <v>288</v>
      </c>
      <c r="B289" s="927" t="s">
        <v>2145</v>
      </c>
      <c r="C289" s="927" t="s">
        <v>1350</v>
      </c>
      <c r="D289" s="927" t="s">
        <v>1332</v>
      </c>
      <c r="E289" s="927" t="s">
        <v>231</v>
      </c>
      <c r="F289" s="927">
        <v>4</v>
      </c>
      <c r="G289" s="927">
        <v>3118.2799999999997</v>
      </c>
      <c r="H289" s="927" t="s">
        <v>2146</v>
      </c>
      <c r="I289" s="927" t="s">
        <v>2147</v>
      </c>
      <c r="J289" s="927" t="s">
        <v>1483</v>
      </c>
      <c r="K289" s="927" t="s">
        <v>287</v>
      </c>
      <c r="L289" s="927" t="s">
        <v>15</v>
      </c>
      <c r="M289" s="927" t="s">
        <v>2095</v>
      </c>
      <c r="N289" s="927" t="s">
        <v>2148</v>
      </c>
      <c r="O289" s="927" t="s">
        <v>2149</v>
      </c>
      <c r="P289" s="1129" t="str">
        <f t="shared" si="56"/>
        <v>DE-</v>
      </c>
      <c r="Q289" s="934" t="str">
        <f t="shared" si="57"/>
        <v>19-18584</v>
      </c>
      <c r="R289" s="934" t="str">
        <f t="shared" si="58"/>
        <v>-</v>
      </c>
      <c r="S289" s="935" t="str">
        <f t="shared" si="51"/>
        <v>-</v>
      </c>
      <c r="T289" s="935" t="str">
        <f t="shared" si="52"/>
        <v>-</v>
      </c>
      <c r="U289" s="935" t="str">
        <f t="shared" si="53"/>
        <v>-</v>
      </c>
      <c r="V289" s="935" t="str">
        <f t="shared" si="59"/>
        <v>-</v>
      </c>
      <c r="W289" s="934" t="str">
        <f t="shared" si="60"/>
        <v>-</v>
      </c>
      <c r="X289" s="936" t="str">
        <f>IF(R289="-","-",VLOOKUP($S289,Forex!$B:$C,2,0))</f>
        <v>-</v>
      </c>
      <c r="Y289" s="936" t="str">
        <f>IF(R289="-","-",VLOOKUP($S289,Forex!$B:$D,3,0))</f>
        <v>-</v>
      </c>
      <c r="Z289" s="937" t="str">
        <f>IF($R289="-","-",VLOOKUP($L289,Legend!$E:$F,2,0))</f>
        <v>-</v>
      </c>
      <c r="AA289" s="937"/>
      <c r="AB289" s="1131" t="str">
        <f t="shared" si="54"/>
        <v>-</v>
      </c>
      <c r="AC289" s="1131" t="str">
        <f>_xlfn.IFNA(VLOOKUP($B289,'PO list'!$C:$E,3,0),$AB289)</f>
        <v>-</v>
      </c>
      <c r="AD289" s="1131" t="str">
        <f>IF($AC289="-","-",VLOOKUP($AC289,Forex!$B:$C,2,0))</f>
        <v>-</v>
      </c>
      <c r="AE289" s="1131" t="str">
        <f t="shared" si="61"/>
        <v>-</v>
      </c>
      <c r="AF289" s="1131" t="str">
        <f>IF($AE289="-","-",VLOOKUP($AE289,Forex!$B:$C,2,0))</f>
        <v>-</v>
      </c>
      <c r="AG289" s="1132" t="str">
        <f t="shared" si="55"/>
        <v>-</v>
      </c>
      <c r="AI289" s="1118"/>
    </row>
    <row r="290" spans="1:35" s="839" customFormat="1" ht="15" x14ac:dyDescent="0.25">
      <c r="A290" s="929">
        <v>289</v>
      </c>
      <c r="B290" s="927" t="s">
        <v>2150</v>
      </c>
      <c r="C290" s="927" t="s">
        <v>200</v>
      </c>
      <c r="D290" s="927" t="s">
        <v>201</v>
      </c>
      <c r="E290" s="927" t="s">
        <v>230</v>
      </c>
      <c r="F290" s="927">
        <v>20</v>
      </c>
      <c r="G290" s="927">
        <v>70425</v>
      </c>
      <c r="H290" s="927" t="s">
        <v>2151</v>
      </c>
      <c r="I290" s="927" t="s">
        <v>2152</v>
      </c>
      <c r="J290" s="927" t="s">
        <v>1483</v>
      </c>
      <c r="K290" s="927" t="s">
        <v>1324</v>
      </c>
      <c r="L290" s="927" t="s">
        <v>1056</v>
      </c>
      <c r="M290" s="927" t="s">
        <v>2153</v>
      </c>
      <c r="N290" s="927" t="s">
        <v>2154</v>
      </c>
      <c r="O290" s="927" t="s">
        <v>2137</v>
      </c>
      <c r="P290" s="1129" t="str">
        <f t="shared" si="56"/>
        <v>UNT</v>
      </c>
      <c r="Q290" s="934" t="str">
        <f t="shared" si="57"/>
        <v>19-18585</v>
      </c>
      <c r="R290" s="934" t="str">
        <f t="shared" si="58"/>
        <v>LOCAL</v>
      </c>
      <c r="S290" s="935">
        <f t="shared" si="51"/>
        <v>43586</v>
      </c>
      <c r="T290" s="935">
        <f t="shared" si="52"/>
        <v>43617</v>
      </c>
      <c r="U290" s="935">
        <f t="shared" si="53"/>
        <v>43739</v>
      </c>
      <c r="V290" s="935">
        <f t="shared" si="59"/>
        <v>43831</v>
      </c>
      <c r="W290" s="934" t="str">
        <f t="shared" si="60"/>
        <v>Cancelled</v>
      </c>
      <c r="X290" s="936" t="str">
        <f>IF(R290="-","-",VLOOKUP($S290,Forex!$B:$C,2,0))</f>
        <v>FY2019</v>
      </c>
      <c r="Y290" s="936" t="str">
        <f>IF(R290="-","-",VLOOKUP($S290,Forex!$B:$D,3,0))</f>
        <v>1H</v>
      </c>
      <c r="Z290" s="937" t="str">
        <f>IF($R290="-","-",VLOOKUP($L290,Legend!$E:$F,2,0))</f>
        <v>-</v>
      </c>
      <c r="AA290" s="937"/>
      <c r="AB290" s="1131">
        <f t="shared" si="54"/>
        <v>43617</v>
      </c>
      <c r="AC290" s="1131">
        <f>_xlfn.IFNA(VLOOKUP($B290,'PO list'!$C:$E,3,0),$AB290)</f>
        <v>43617</v>
      </c>
      <c r="AD290" s="1131" t="str">
        <f>IF($AC290="-","-",VLOOKUP($AC290,Forex!$B:$C,2,0))</f>
        <v>FY2019</v>
      </c>
      <c r="AE290" s="1131">
        <f t="shared" si="61"/>
        <v>43617</v>
      </c>
      <c r="AF290" s="1131" t="str">
        <f>IF($AE290="-","-",VLOOKUP($AE290,Forex!$B:$C,2,0))</f>
        <v>FY2019</v>
      </c>
      <c r="AG290" s="1132" t="str">
        <f t="shared" si="55"/>
        <v>MY + MF</v>
      </c>
      <c r="AI290" s="1118"/>
    </row>
    <row r="291" spans="1:35" s="839" customFormat="1" ht="15" x14ac:dyDescent="0.25">
      <c r="A291" s="929">
        <v>290</v>
      </c>
      <c r="B291" s="927" t="s">
        <v>2155</v>
      </c>
      <c r="C291" s="927" t="s">
        <v>1806</v>
      </c>
      <c r="D291" s="927" t="s">
        <v>1332</v>
      </c>
      <c r="E291" s="927" t="s">
        <v>1361</v>
      </c>
      <c r="F291" s="927">
        <v>1</v>
      </c>
      <c r="G291" s="927">
        <v>17.100000000000001</v>
      </c>
      <c r="H291" s="927" t="s">
        <v>2156</v>
      </c>
      <c r="I291" s="927" t="s">
        <v>2157</v>
      </c>
      <c r="J291" s="927" t="s">
        <v>1483</v>
      </c>
      <c r="K291" s="927" t="s">
        <v>287</v>
      </c>
      <c r="L291" s="927" t="s">
        <v>15</v>
      </c>
      <c r="M291" s="927" t="s">
        <v>2158</v>
      </c>
      <c r="N291" s="927" t="s">
        <v>2158</v>
      </c>
      <c r="O291" s="927" t="s">
        <v>2148</v>
      </c>
      <c r="P291" s="1129" t="str">
        <f t="shared" si="56"/>
        <v>CS-</v>
      </c>
      <c r="Q291" s="934" t="str">
        <f t="shared" si="57"/>
        <v>19-18586</v>
      </c>
      <c r="R291" s="934" t="str">
        <f t="shared" si="58"/>
        <v>-</v>
      </c>
      <c r="S291" s="935" t="str">
        <f t="shared" si="51"/>
        <v>-</v>
      </c>
      <c r="T291" s="935" t="str">
        <f t="shared" si="52"/>
        <v>-</v>
      </c>
      <c r="U291" s="935" t="str">
        <f t="shared" si="53"/>
        <v>-</v>
      </c>
      <c r="V291" s="935" t="str">
        <f t="shared" si="59"/>
        <v>-</v>
      </c>
      <c r="W291" s="934" t="str">
        <f t="shared" si="60"/>
        <v>-</v>
      </c>
      <c r="X291" s="936" t="str">
        <f>IF(R291="-","-",VLOOKUP($S291,Forex!$B:$C,2,0))</f>
        <v>-</v>
      </c>
      <c r="Y291" s="936" t="str">
        <f>IF(R291="-","-",VLOOKUP($S291,Forex!$B:$D,3,0))</f>
        <v>-</v>
      </c>
      <c r="Z291" s="937" t="str">
        <f>IF($R291="-","-",VLOOKUP($L291,Legend!$E:$F,2,0))</f>
        <v>-</v>
      </c>
      <c r="AA291" s="937"/>
      <c r="AB291" s="1131" t="str">
        <f t="shared" si="54"/>
        <v>-</v>
      </c>
      <c r="AC291" s="1131" t="str">
        <f>_xlfn.IFNA(VLOOKUP($B291,'PO list'!$C:$E,3,0),$AB291)</f>
        <v>-</v>
      </c>
      <c r="AD291" s="1131" t="str">
        <f>IF($AC291="-","-",VLOOKUP($AC291,Forex!$B:$C,2,0))</f>
        <v>-</v>
      </c>
      <c r="AE291" s="1131" t="str">
        <f t="shared" si="61"/>
        <v>-</v>
      </c>
      <c r="AF291" s="1131" t="str">
        <f>IF($AE291="-","-",VLOOKUP($AE291,Forex!$B:$C,2,0))</f>
        <v>-</v>
      </c>
      <c r="AG291" s="1132" t="str">
        <f t="shared" si="55"/>
        <v>-</v>
      </c>
      <c r="AI291" s="1118"/>
    </row>
    <row r="292" spans="1:35" s="839" customFormat="1" ht="15" x14ac:dyDescent="0.25">
      <c r="A292" s="929">
        <v>291</v>
      </c>
      <c r="B292" s="927" t="s">
        <v>2159</v>
      </c>
      <c r="C292" s="927" t="s">
        <v>200</v>
      </c>
      <c r="D292" s="927" t="s">
        <v>201</v>
      </c>
      <c r="E292" s="927" t="s">
        <v>230</v>
      </c>
      <c r="F292" s="927">
        <v>3</v>
      </c>
      <c r="G292" s="927">
        <v>8872</v>
      </c>
      <c r="H292" s="927" t="s">
        <v>2139</v>
      </c>
      <c r="I292" s="927" t="s">
        <v>2160</v>
      </c>
      <c r="J292" s="927" t="s">
        <v>1483</v>
      </c>
      <c r="K292" s="927" t="s">
        <v>1324</v>
      </c>
      <c r="L292" s="927" t="s">
        <v>1056</v>
      </c>
      <c r="M292" s="927" t="s">
        <v>2140</v>
      </c>
      <c r="N292" s="927" t="s">
        <v>1920</v>
      </c>
      <c r="O292" s="927" t="s">
        <v>1483</v>
      </c>
      <c r="P292" s="1129" t="str">
        <f t="shared" si="56"/>
        <v>BIG</v>
      </c>
      <c r="Q292" s="934" t="str">
        <f t="shared" si="57"/>
        <v>19-18587</v>
      </c>
      <c r="R292" s="934" t="str">
        <f t="shared" si="58"/>
        <v>LOCAL</v>
      </c>
      <c r="S292" s="935">
        <f t="shared" si="51"/>
        <v>43586</v>
      </c>
      <c r="T292" s="935">
        <f t="shared" si="52"/>
        <v>43586</v>
      </c>
      <c r="U292" s="935">
        <f t="shared" si="53"/>
        <v>43586</v>
      </c>
      <c r="V292" s="935">
        <f t="shared" si="59"/>
        <v>43709</v>
      </c>
      <c r="W292" s="934" t="str">
        <f t="shared" si="60"/>
        <v>Cancelled</v>
      </c>
      <c r="X292" s="936" t="str">
        <f>IF(R292="-","-",VLOOKUP($S292,Forex!$B:$C,2,0))</f>
        <v>FY2019</v>
      </c>
      <c r="Y292" s="936" t="str">
        <f>IF(R292="-","-",VLOOKUP($S292,Forex!$B:$D,3,0))</f>
        <v>1H</v>
      </c>
      <c r="Z292" s="937" t="str">
        <f>IF($R292="-","-",VLOOKUP($L292,Legend!$E:$F,2,0))</f>
        <v>-</v>
      </c>
      <c r="AA292" s="937"/>
      <c r="AB292" s="1131">
        <f t="shared" si="54"/>
        <v>43586</v>
      </c>
      <c r="AC292" s="1131">
        <f>_xlfn.IFNA(VLOOKUP($B292,'PO list'!$C:$E,3,0),$AB292)</f>
        <v>43586</v>
      </c>
      <c r="AD292" s="1131" t="str">
        <f>IF($AC292="-","-",VLOOKUP($AC292,Forex!$B:$C,2,0))</f>
        <v>FY2019</v>
      </c>
      <c r="AE292" s="1131">
        <f t="shared" si="61"/>
        <v>43586</v>
      </c>
      <c r="AF292" s="1131" t="str">
        <f>IF($AE292="-","-",VLOOKUP($AE292,Forex!$B:$C,2,0))</f>
        <v>FY2019</v>
      </c>
      <c r="AG292" s="1132" t="str">
        <f t="shared" si="55"/>
        <v>MY + MF</v>
      </c>
      <c r="AI292" s="1118"/>
    </row>
    <row r="293" spans="1:35" s="839" customFormat="1" ht="15" x14ac:dyDescent="0.25">
      <c r="A293" s="929">
        <v>292</v>
      </c>
      <c r="B293" s="927" t="s">
        <v>2161</v>
      </c>
      <c r="C293" s="927" t="s">
        <v>227</v>
      </c>
      <c r="D293" s="927" t="s">
        <v>201</v>
      </c>
      <c r="E293" s="927" t="s">
        <v>231</v>
      </c>
      <c r="F293" s="927">
        <v>2</v>
      </c>
      <c r="G293" s="927">
        <v>781.42</v>
      </c>
      <c r="H293" s="927" t="s">
        <v>2162</v>
      </c>
      <c r="I293" s="927" t="s">
        <v>239</v>
      </c>
      <c r="J293" s="927" t="s">
        <v>2149</v>
      </c>
      <c r="K293" s="927" t="s">
        <v>1324</v>
      </c>
      <c r="L293" s="927" t="s">
        <v>1056</v>
      </c>
      <c r="M293" s="927" t="s">
        <v>1564</v>
      </c>
      <c r="N293" s="927" t="s">
        <v>2163</v>
      </c>
      <c r="O293" s="927" t="s">
        <v>1829</v>
      </c>
      <c r="P293" s="1129" t="str">
        <f t="shared" si="56"/>
        <v>--</v>
      </c>
      <c r="Q293" s="934" t="str">
        <f t="shared" si="57"/>
        <v>19-18588</v>
      </c>
      <c r="R293" s="934" t="str">
        <f t="shared" si="58"/>
        <v>LOCAL</v>
      </c>
      <c r="S293" s="935">
        <f t="shared" si="51"/>
        <v>43586</v>
      </c>
      <c r="T293" s="935">
        <f t="shared" si="52"/>
        <v>43586</v>
      </c>
      <c r="U293" s="935">
        <f t="shared" si="53"/>
        <v>43617</v>
      </c>
      <c r="V293" s="935">
        <f t="shared" si="59"/>
        <v>43647</v>
      </c>
      <c r="W293" s="934" t="str">
        <f t="shared" si="60"/>
        <v>Cancelled</v>
      </c>
      <c r="X293" s="936" t="str">
        <f>IF(R293="-","-",VLOOKUP($S293,Forex!$B:$C,2,0))</f>
        <v>FY2019</v>
      </c>
      <c r="Y293" s="936" t="str">
        <f>IF(R293="-","-",VLOOKUP($S293,Forex!$B:$D,3,0))</f>
        <v>1H</v>
      </c>
      <c r="Z293" s="937" t="str">
        <f>IF($R293="-","-",VLOOKUP($L293,Legend!$E:$F,2,0))</f>
        <v>-</v>
      </c>
      <c r="AA293" s="937"/>
      <c r="AB293" s="1131">
        <f t="shared" si="54"/>
        <v>43586</v>
      </c>
      <c r="AC293" s="1131">
        <f>_xlfn.IFNA(VLOOKUP($B293,'PO list'!$C:$E,3,0),$AB293)</f>
        <v>43586</v>
      </c>
      <c r="AD293" s="1131" t="str">
        <f>IF($AC293="-","-",VLOOKUP($AC293,Forex!$B:$C,2,0))</f>
        <v>FY2019</v>
      </c>
      <c r="AE293" s="1131">
        <f t="shared" si="61"/>
        <v>43586</v>
      </c>
      <c r="AF293" s="1131" t="str">
        <f>IF($AE293="-","-",VLOOKUP($AE293,Forex!$B:$C,2,0))</f>
        <v>FY2019</v>
      </c>
      <c r="AG293" s="1132" t="str">
        <f t="shared" si="55"/>
        <v>MY + MF</v>
      </c>
      <c r="AI293" s="1118"/>
    </row>
    <row r="294" spans="1:35" s="839" customFormat="1" ht="15" x14ac:dyDescent="0.25">
      <c r="A294" s="929">
        <v>293</v>
      </c>
      <c r="B294" s="927" t="s">
        <v>2164</v>
      </c>
      <c r="C294" s="927" t="s">
        <v>207</v>
      </c>
      <c r="D294" s="927" t="s">
        <v>232</v>
      </c>
      <c r="E294" s="927" t="s">
        <v>230</v>
      </c>
      <c r="F294" s="927">
        <v>10</v>
      </c>
      <c r="G294" s="927">
        <v>12200</v>
      </c>
      <c r="H294" s="927" t="s">
        <v>2165</v>
      </c>
      <c r="I294" s="927" t="s">
        <v>2166</v>
      </c>
      <c r="J294" s="927" t="s">
        <v>2149</v>
      </c>
      <c r="K294" s="927" t="s">
        <v>287</v>
      </c>
      <c r="L294" s="927" t="s">
        <v>15</v>
      </c>
      <c r="M294" s="927" t="s">
        <v>2009</v>
      </c>
      <c r="N294" s="927" t="s">
        <v>2009</v>
      </c>
      <c r="O294" s="927" t="s">
        <v>1829</v>
      </c>
      <c r="P294" s="1129" t="str">
        <f t="shared" si="56"/>
        <v>E L</v>
      </c>
      <c r="Q294" s="934" t="str">
        <f t="shared" si="57"/>
        <v>19-18590</v>
      </c>
      <c r="R294" s="934" t="str">
        <f t="shared" si="58"/>
        <v>FRONTECH</v>
      </c>
      <c r="S294" s="935">
        <f t="shared" si="51"/>
        <v>43586</v>
      </c>
      <c r="T294" s="935">
        <f t="shared" si="52"/>
        <v>43586</v>
      </c>
      <c r="U294" s="935">
        <f t="shared" si="53"/>
        <v>43647</v>
      </c>
      <c r="V294" s="935">
        <f t="shared" si="59"/>
        <v>43647</v>
      </c>
      <c r="W294" s="934" t="str">
        <f t="shared" si="60"/>
        <v>Approved</v>
      </c>
      <c r="X294" s="936" t="str">
        <f>IF(R294="-","-",VLOOKUP($S294,Forex!$B:$C,2,0))</f>
        <v>FY2019</v>
      </c>
      <c r="Y294" s="936" t="str">
        <f>IF(R294="-","-",VLOOKUP($S294,Forex!$B:$D,3,0))</f>
        <v>1H</v>
      </c>
      <c r="Z294" s="937" t="str">
        <f>IF($R294="-","-",VLOOKUP($L294,Legend!$E:$F,2,0))</f>
        <v>-</v>
      </c>
      <c r="AA294" s="937"/>
      <c r="AB294" s="1131">
        <f t="shared" si="54"/>
        <v>43586</v>
      </c>
      <c r="AC294" s="1131">
        <f>_xlfn.IFNA(VLOOKUP($B294,'PO list'!$C:$E,3,0),$AB294)</f>
        <v>43586</v>
      </c>
      <c r="AD294" s="1131" t="str">
        <f>IF($AC294="-","-",VLOOKUP($AC294,Forex!$B:$C,2,0))</f>
        <v>FY2019</v>
      </c>
      <c r="AE294" s="1131">
        <f t="shared" si="61"/>
        <v>43586</v>
      </c>
      <c r="AF294" s="1131" t="str">
        <f>IF($AE294="-","-",VLOOKUP($AE294,Forex!$B:$C,2,0))</f>
        <v>FY2019</v>
      </c>
      <c r="AG294" s="1132" t="str">
        <f t="shared" si="55"/>
        <v>MY + MF</v>
      </c>
      <c r="AI294" s="1118"/>
    </row>
    <row r="295" spans="1:35" s="839" customFormat="1" ht="15" x14ac:dyDescent="0.25">
      <c r="A295" s="929">
        <v>294</v>
      </c>
      <c r="B295" s="927" t="s">
        <v>2167</v>
      </c>
      <c r="C295" s="927" t="s">
        <v>207</v>
      </c>
      <c r="D295" s="927" t="s">
        <v>232</v>
      </c>
      <c r="E295" s="927" t="s">
        <v>1333</v>
      </c>
      <c r="F295" s="927">
        <v>5</v>
      </c>
      <c r="G295" s="927">
        <v>3306</v>
      </c>
      <c r="H295" s="927" t="s">
        <v>2168</v>
      </c>
      <c r="I295" s="927" t="s">
        <v>2169</v>
      </c>
      <c r="J295" s="927" t="s">
        <v>2149</v>
      </c>
      <c r="K295" s="927" t="s">
        <v>287</v>
      </c>
      <c r="L295" s="927" t="s">
        <v>15</v>
      </c>
      <c r="M295" s="927" t="s">
        <v>1791</v>
      </c>
      <c r="N295" s="927" t="s">
        <v>2170</v>
      </c>
      <c r="O295" s="927" t="s">
        <v>2171</v>
      </c>
      <c r="P295" s="1129" t="str">
        <f t="shared" si="56"/>
        <v>)--</v>
      </c>
      <c r="Q295" s="934" t="str">
        <f t="shared" si="57"/>
        <v>19-18591</v>
      </c>
      <c r="R295" s="934" t="str">
        <f t="shared" si="58"/>
        <v>FRONTECH</v>
      </c>
      <c r="S295" s="935">
        <f t="shared" si="51"/>
        <v>43586</v>
      </c>
      <c r="T295" s="935">
        <f t="shared" si="52"/>
        <v>43647</v>
      </c>
      <c r="U295" s="935">
        <f t="shared" si="53"/>
        <v>43647</v>
      </c>
      <c r="V295" s="935">
        <f t="shared" si="59"/>
        <v>43709</v>
      </c>
      <c r="W295" s="934" t="str">
        <f t="shared" si="60"/>
        <v>Approved</v>
      </c>
      <c r="X295" s="936" t="str">
        <f>IF(R295="-","-",VLOOKUP($S295,Forex!$B:$C,2,0))</f>
        <v>FY2019</v>
      </c>
      <c r="Y295" s="936" t="str">
        <f>IF(R295="-","-",VLOOKUP($S295,Forex!$B:$D,3,0))</f>
        <v>1H</v>
      </c>
      <c r="Z295" s="937" t="str">
        <f>IF($R295="-","-",VLOOKUP($L295,Legend!$E:$F,2,0))</f>
        <v>-</v>
      </c>
      <c r="AA295" s="937"/>
      <c r="AB295" s="1131">
        <f t="shared" si="54"/>
        <v>43647</v>
      </c>
      <c r="AC295" s="1131">
        <f>_xlfn.IFNA(VLOOKUP($B295,'PO list'!$C:$E,3,0),$AB295)</f>
        <v>43647</v>
      </c>
      <c r="AD295" s="1131" t="str">
        <f>IF($AC295="-","-",VLOOKUP($AC295,Forex!$B:$C,2,0))</f>
        <v>FY2019</v>
      </c>
      <c r="AE295" s="1131">
        <f t="shared" si="61"/>
        <v>43647</v>
      </c>
      <c r="AF295" s="1131" t="str">
        <f>IF($AE295="-","-",VLOOKUP($AE295,Forex!$B:$C,2,0))</f>
        <v>FY2019</v>
      </c>
      <c r="AG295" s="1132" t="str">
        <f t="shared" si="55"/>
        <v>MY + MF</v>
      </c>
      <c r="AI295" s="1118"/>
    </row>
    <row r="296" spans="1:35" s="839" customFormat="1" ht="15" x14ac:dyDescent="0.25">
      <c r="A296" s="929">
        <v>295</v>
      </c>
      <c r="B296" s="927" t="s">
        <v>2172</v>
      </c>
      <c r="C296" s="927" t="s">
        <v>227</v>
      </c>
      <c r="D296" s="927" t="s">
        <v>201</v>
      </c>
      <c r="E296" s="927" t="s">
        <v>231</v>
      </c>
      <c r="F296" s="927">
        <v>7</v>
      </c>
      <c r="G296" s="927">
        <v>3121.4900000000002</v>
      </c>
      <c r="H296" s="927" t="s">
        <v>2173</v>
      </c>
      <c r="I296" s="927" t="s">
        <v>2174</v>
      </c>
      <c r="J296" s="927" t="s">
        <v>1829</v>
      </c>
      <c r="K296" s="927" t="s">
        <v>287</v>
      </c>
      <c r="L296" s="927" t="s">
        <v>15</v>
      </c>
      <c r="M296" s="927" t="s">
        <v>1564</v>
      </c>
      <c r="N296" s="927" t="s">
        <v>2098</v>
      </c>
      <c r="O296" s="927" t="s">
        <v>1829</v>
      </c>
      <c r="P296" s="1129" t="str">
        <f t="shared" si="56"/>
        <v>3--</v>
      </c>
      <c r="Q296" s="934" t="str">
        <f t="shared" si="57"/>
        <v>19-18592</v>
      </c>
      <c r="R296" s="934" t="str">
        <f t="shared" si="58"/>
        <v>LOCAL</v>
      </c>
      <c r="S296" s="935">
        <f t="shared" si="51"/>
        <v>43586</v>
      </c>
      <c r="T296" s="935">
        <f t="shared" si="52"/>
        <v>43586</v>
      </c>
      <c r="U296" s="935">
        <f t="shared" si="53"/>
        <v>43617</v>
      </c>
      <c r="V296" s="935">
        <f t="shared" si="59"/>
        <v>43617</v>
      </c>
      <c r="W296" s="934" t="str">
        <f t="shared" si="60"/>
        <v>Approved</v>
      </c>
      <c r="X296" s="936" t="str">
        <f>IF(R296="-","-",VLOOKUP($S296,Forex!$B:$C,2,0))</f>
        <v>FY2019</v>
      </c>
      <c r="Y296" s="936" t="str">
        <f>IF(R296="-","-",VLOOKUP($S296,Forex!$B:$D,3,0))</f>
        <v>1H</v>
      </c>
      <c r="Z296" s="937" t="str">
        <f>IF($R296="-","-",VLOOKUP($L296,Legend!$E:$F,2,0))</f>
        <v>-</v>
      </c>
      <c r="AA296" s="937"/>
      <c r="AB296" s="1131">
        <f t="shared" si="54"/>
        <v>43586</v>
      </c>
      <c r="AC296" s="1131">
        <f>_xlfn.IFNA(VLOOKUP($B296,'PO list'!$C:$E,3,0),$AB296)</f>
        <v>43586</v>
      </c>
      <c r="AD296" s="1131" t="str">
        <f>IF($AC296="-","-",VLOOKUP($AC296,Forex!$B:$C,2,0))</f>
        <v>FY2019</v>
      </c>
      <c r="AE296" s="1131">
        <f t="shared" si="61"/>
        <v>43586</v>
      </c>
      <c r="AF296" s="1131" t="str">
        <f>IF($AE296="-","-",VLOOKUP($AE296,Forex!$B:$C,2,0))</f>
        <v>FY2019</v>
      </c>
      <c r="AG296" s="1132" t="str">
        <f t="shared" si="55"/>
        <v>MY + MF</v>
      </c>
      <c r="AI296" s="1118"/>
    </row>
    <row r="297" spans="1:35" s="839" customFormat="1" ht="15" x14ac:dyDescent="0.25">
      <c r="A297" s="929">
        <v>296</v>
      </c>
      <c r="B297" s="927" t="s">
        <v>2175</v>
      </c>
      <c r="C297" s="927" t="s">
        <v>207</v>
      </c>
      <c r="D297" s="927" t="s">
        <v>232</v>
      </c>
      <c r="E297" s="927" t="s">
        <v>1333</v>
      </c>
      <c r="F297" s="927">
        <v>1</v>
      </c>
      <c r="G297" s="927">
        <v>128</v>
      </c>
      <c r="H297" s="927" t="s">
        <v>2176</v>
      </c>
      <c r="I297" s="927" t="s">
        <v>2177</v>
      </c>
      <c r="J297" s="927" t="s">
        <v>2121</v>
      </c>
      <c r="K297" s="927" t="s">
        <v>288</v>
      </c>
      <c r="L297" s="927" t="s">
        <v>1056</v>
      </c>
      <c r="M297" s="927" t="s">
        <v>1564</v>
      </c>
      <c r="N297" s="927" t="s">
        <v>1110</v>
      </c>
      <c r="O297" s="927" t="s">
        <v>2121</v>
      </c>
      <c r="P297" s="1129" t="str">
        <f t="shared" si="56"/>
        <v>ATE</v>
      </c>
      <c r="Q297" s="934" t="str">
        <f t="shared" si="57"/>
        <v>19-18593</v>
      </c>
      <c r="R297" s="934" t="str">
        <f t="shared" si="58"/>
        <v>FRONTECH</v>
      </c>
      <c r="S297" s="935">
        <f t="shared" si="51"/>
        <v>43586</v>
      </c>
      <c r="T297" s="935">
        <f t="shared" si="52"/>
        <v>43586</v>
      </c>
      <c r="U297" s="935">
        <f t="shared" si="53"/>
        <v>43617</v>
      </c>
      <c r="V297" s="935">
        <f t="shared" si="59"/>
        <v>44197</v>
      </c>
      <c r="W297" s="934" t="str">
        <f t="shared" si="60"/>
        <v>Disapproved</v>
      </c>
      <c r="X297" s="936" t="str">
        <f>IF(R297="-","-",VLOOKUP($S297,Forex!$B:$C,2,0))</f>
        <v>FY2019</v>
      </c>
      <c r="Y297" s="936" t="str">
        <f>IF(R297="-","-",VLOOKUP($S297,Forex!$B:$D,3,0))</f>
        <v>1H</v>
      </c>
      <c r="Z297" s="937" t="str">
        <f>IF($R297="-","-",VLOOKUP($L297,Legend!$E:$F,2,0))</f>
        <v>-</v>
      </c>
      <c r="AA297" s="937"/>
      <c r="AB297" s="1131">
        <f t="shared" si="54"/>
        <v>43586</v>
      </c>
      <c r="AC297" s="1131">
        <f>_xlfn.IFNA(VLOOKUP($B297,'PO list'!$C:$E,3,0),$AB297)</f>
        <v>43586</v>
      </c>
      <c r="AD297" s="1131" t="str">
        <f>IF($AC297="-","-",VLOOKUP($AC297,Forex!$B:$C,2,0))</f>
        <v>FY2019</v>
      </c>
      <c r="AE297" s="1131">
        <f t="shared" si="61"/>
        <v>43586</v>
      </c>
      <c r="AF297" s="1131" t="str">
        <f>IF($AE297="-","-",VLOOKUP($AE297,Forex!$B:$C,2,0))</f>
        <v>FY2019</v>
      </c>
      <c r="AG297" s="1132" t="str">
        <f t="shared" si="55"/>
        <v>MY + MF</v>
      </c>
      <c r="AI297" s="1118"/>
    </row>
    <row r="298" spans="1:35" s="839" customFormat="1" ht="15" x14ac:dyDescent="0.25">
      <c r="A298" s="929">
        <v>297</v>
      </c>
      <c r="B298" s="927" t="s">
        <v>2178</v>
      </c>
      <c r="C298" s="927" t="s">
        <v>1331</v>
      </c>
      <c r="D298" s="927" t="s">
        <v>1332</v>
      </c>
      <c r="E298" s="927" t="s">
        <v>1546</v>
      </c>
      <c r="F298" s="927">
        <v>1</v>
      </c>
      <c r="G298" s="927">
        <v>52</v>
      </c>
      <c r="H298" s="927" t="s">
        <v>2179</v>
      </c>
      <c r="I298" s="927" t="s">
        <v>239</v>
      </c>
      <c r="J298" s="927" t="s">
        <v>2121</v>
      </c>
      <c r="K298" s="927" t="s">
        <v>287</v>
      </c>
      <c r="L298" s="927" t="s">
        <v>15</v>
      </c>
      <c r="M298" s="927" t="s">
        <v>2180</v>
      </c>
      <c r="N298" s="927" t="s">
        <v>2180</v>
      </c>
      <c r="O298" s="927" t="s">
        <v>2121</v>
      </c>
      <c r="P298" s="1129" t="str">
        <f t="shared" si="56"/>
        <v>--</v>
      </c>
      <c r="Q298" s="934" t="str">
        <f t="shared" si="57"/>
        <v>19-18594</v>
      </c>
      <c r="R298" s="934" t="str">
        <f t="shared" si="58"/>
        <v>-</v>
      </c>
      <c r="S298" s="935" t="str">
        <f t="shared" si="51"/>
        <v>-</v>
      </c>
      <c r="T298" s="935" t="str">
        <f t="shared" si="52"/>
        <v>-</v>
      </c>
      <c r="U298" s="935" t="str">
        <f t="shared" si="53"/>
        <v>-</v>
      </c>
      <c r="V298" s="935" t="str">
        <f t="shared" si="59"/>
        <v>-</v>
      </c>
      <c r="W298" s="934" t="str">
        <f t="shared" si="60"/>
        <v>-</v>
      </c>
      <c r="X298" s="936" t="str">
        <f>IF(R298="-","-",VLOOKUP($S298,Forex!$B:$C,2,0))</f>
        <v>-</v>
      </c>
      <c r="Y298" s="936" t="str">
        <f>IF(R298="-","-",VLOOKUP($S298,Forex!$B:$D,3,0))</f>
        <v>-</v>
      </c>
      <c r="Z298" s="937" t="str">
        <f>IF($R298="-","-",VLOOKUP($L298,Legend!$E:$F,2,0))</f>
        <v>-</v>
      </c>
      <c r="AA298" s="937"/>
      <c r="AB298" s="1131" t="str">
        <f t="shared" si="54"/>
        <v>-</v>
      </c>
      <c r="AC298" s="1131" t="str">
        <f>_xlfn.IFNA(VLOOKUP($B298,'PO list'!$C:$E,3,0),$AB298)</f>
        <v>-</v>
      </c>
      <c r="AD298" s="1131" t="str">
        <f>IF($AC298="-","-",VLOOKUP($AC298,Forex!$B:$C,2,0))</f>
        <v>-</v>
      </c>
      <c r="AE298" s="1131" t="str">
        <f t="shared" si="61"/>
        <v>-</v>
      </c>
      <c r="AF298" s="1131" t="str">
        <f>IF($AE298="-","-",VLOOKUP($AE298,Forex!$B:$C,2,0))</f>
        <v>-</v>
      </c>
      <c r="AG298" s="1132" t="str">
        <f t="shared" si="55"/>
        <v>-</v>
      </c>
      <c r="AI298" s="1118"/>
    </row>
    <row r="299" spans="1:35" s="839" customFormat="1" ht="15" x14ac:dyDescent="0.25">
      <c r="A299" s="929">
        <v>298</v>
      </c>
      <c r="B299" s="927" t="s">
        <v>2181</v>
      </c>
      <c r="C299" s="927" t="s">
        <v>244</v>
      </c>
      <c r="D299" s="927" t="s">
        <v>201</v>
      </c>
      <c r="E299" s="927" t="s">
        <v>231</v>
      </c>
      <c r="F299" s="927">
        <v>4</v>
      </c>
      <c r="G299" s="927">
        <v>1097.71</v>
      </c>
      <c r="H299" s="927" t="s">
        <v>2182</v>
      </c>
      <c r="I299" s="927" t="s">
        <v>2183</v>
      </c>
      <c r="J299" s="927" t="s">
        <v>2121</v>
      </c>
      <c r="K299" s="927" t="s">
        <v>288</v>
      </c>
      <c r="L299" s="927" t="s">
        <v>158</v>
      </c>
      <c r="M299" s="927" t="s">
        <v>2184</v>
      </c>
      <c r="N299" s="927" t="s">
        <v>2184</v>
      </c>
      <c r="O299" s="927" t="s">
        <v>2137</v>
      </c>
      <c r="P299" s="1129" t="str">
        <f t="shared" si="56"/>
        <v>)--</v>
      </c>
      <c r="Q299" s="934" t="str">
        <f t="shared" si="57"/>
        <v>19-18595</v>
      </c>
      <c r="R299" s="934" t="str">
        <f t="shared" si="58"/>
        <v>LOCAL</v>
      </c>
      <c r="S299" s="935">
        <f t="shared" si="51"/>
        <v>43586</v>
      </c>
      <c r="T299" s="935">
        <f t="shared" si="52"/>
        <v>43617</v>
      </c>
      <c r="U299" s="935">
        <f t="shared" si="53"/>
        <v>43617</v>
      </c>
      <c r="V299" s="935">
        <f t="shared" si="59"/>
        <v>43617</v>
      </c>
      <c r="W299" s="934" t="str">
        <f t="shared" si="60"/>
        <v>Disapproved</v>
      </c>
      <c r="X299" s="936" t="str">
        <f>IF(R299="-","-",VLOOKUP($S299,Forex!$B:$C,2,0))</f>
        <v>FY2019</v>
      </c>
      <c r="Y299" s="936" t="str">
        <f>IF(R299="-","-",VLOOKUP($S299,Forex!$B:$D,3,0))</f>
        <v>1H</v>
      </c>
      <c r="Z299" s="937" t="str">
        <f>IF($R299="-","-",VLOOKUP($L299,Legend!$E:$F,2,0))</f>
        <v>ROD1</v>
      </c>
      <c r="AA299" s="937"/>
      <c r="AB299" s="1131">
        <f t="shared" si="54"/>
        <v>43617</v>
      </c>
      <c r="AC299" s="1131">
        <f>_xlfn.IFNA(VLOOKUP($B299,'PO list'!$C:$E,3,0),$AB299)</f>
        <v>43617</v>
      </c>
      <c r="AD299" s="1131" t="str">
        <f>IF($AC299="-","-",VLOOKUP($AC299,Forex!$B:$C,2,0))</f>
        <v>FY2019</v>
      </c>
      <c r="AE299" s="1131">
        <f t="shared" si="61"/>
        <v>43617</v>
      </c>
      <c r="AF299" s="1131" t="str">
        <f>IF($AE299="-","-",VLOOKUP($AE299,Forex!$B:$C,2,0))</f>
        <v>FY2019</v>
      </c>
      <c r="AG299" s="1132" t="str">
        <f t="shared" si="55"/>
        <v>MY + MF</v>
      </c>
      <c r="AI299" s="1118"/>
    </row>
    <row r="300" spans="1:35" s="839" customFormat="1" ht="15" x14ac:dyDescent="0.25">
      <c r="A300" s="929">
        <v>299</v>
      </c>
      <c r="B300" s="927" t="s">
        <v>2185</v>
      </c>
      <c r="C300" s="927" t="s">
        <v>1379</v>
      </c>
      <c r="D300" s="927" t="s">
        <v>1332</v>
      </c>
      <c r="E300" s="927" t="s">
        <v>1361</v>
      </c>
      <c r="F300" s="927">
        <v>1</v>
      </c>
      <c r="G300" s="927">
        <v>42.94</v>
      </c>
      <c r="H300" s="927" t="s">
        <v>2186</v>
      </c>
      <c r="I300" s="927" t="s">
        <v>2187</v>
      </c>
      <c r="J300" s="927" t="s">
        <v>1564</v>
      </c>
      <c r="K300" s="927" t="s">
        <v>287</v>
      </c>
      <c r="L300" s="927" t="s">
        <v>15</v>
      </c>
      <c r="M300" s="927" t="s">
        <v>2158</v>
      </c>
      <c r="N300" s="927" t="s">
        <v>2188</v>
      </c>
      <c r="O300" s="927" t="s">
        <v>1564</v>
      </c>
      <c r="P300" s="1129" t="str">
        <f t="shared" si="56"/>
        <v>CT-</v>
      </c>
      <c r="Q300" s="934" t="str">
        <f t="shared" si="57"/>
        <v>19-18596</v>
      </c>
      <c r="R300" s="934" t="str">
        <f t="shared" si="58"/>
        <v>-</v>
      </c>
      <c r="S300" s="935" t="str">
        <f t="shared" si="51"/>
        <v>-</v>
      </c>
      <c r="T300" s="935" t="str">
        <f t="shared" si="52"/>
        <v>-</v>
      </c>
      <c r="U300" s="935" t="str">
        <f t="shared" si="53"/>
        <v>-</v>
      </c>
      <c r="V300" s="935" t="str">
        <f t="shared" si="59"/>
        <v>-</v>
      </c>
      <c r="W300" s="934" t="str">
        <f t="shared" si="60"/>
        <v>-</v>
      </c>
      <c r="X300" s="936" t="str">
        <f>IF(R300="-","-",VLOOKUP($S300,Forex!$B:$C,2,0))</f>
        <v>-</v>
      </c>
      <c r="Y300" s="936" t="str">
        <f>IF(R300="-","-",VLOOKUP($S300,Forex!$B:$D,3,0))</f>
        <v>-</v>
      </c>
      <c r="Z300" s="937" t="str">
        <f>IF($R300="-","-",VLOOKUP($L300,Legend!$E:$F,2,0))</f>
        <v>-</v>
      </c>
      <c r="AA300" s="937"/>
      <c r="AB300" s="1131" t="str">
        <f t="shared" si="54"/>
        <v>-</v>
      </c>
      <c r="AC300" s="1131" t="str">
        <f>_xlfn.IFNA(VLOOKUP($B300,'PO list'!$C:$E,3,0),$AB300)</f>
        <v>-</v>
      </c>
      <c r="AD300" s="1131" t="str">
        <f>IF($AC300="-","-",VLOOKUP($AC300,Forex!$B:$C,2,0))</f>
        <v>-</v>
      </c>
      <c r="AE300" s="1131" t="str">
        <f t="shared" si="61"/>
        <v>-</v>
      </c>
      <c r="AF300" s="1131" t="str">
        <f>IF($AE300="-","-",VLOOKUP($AE300,Forex!$B:$C,2,0))</f>
        <v>-</v>
      </c>
      <c r="AG300" s="1132" t="str">
        <f t="shared" si="55"/>
        <v>-</v>
      </c>
      <c r="AI300" s="1118"/>
    </row>
    <row r="301" spans="1:35" s="839" customFormat="1" ht="15" x14ac:dyDescent="0.25">
      <c r="A301" s="929">
        <v>300</v>
      </c>
      <c r="B301" s="927" t="s">
        <v>2185</v>
      </c>
      <c r="C301" s="927" t="s">
        <v>1379</v>
      </c>
      <c r="D301" s="927" t="s">
        <v>1332</v>
      </c>
      <c r="E301" s="927" t="s">
        <v>1361</v>
      </c>
      <c r="F301" s="927">
        <v>1</v>
      </c>
      <c r="G301" s="927">
        <v>17.2</v>
      </c>
      <c r="H301" s="927" t="s">
        <v>2189</v>
      </c>
      <c r="I301" s="927" t="s">
        <v>2190</v>
      </c>
      <c r="J301" s="927" t="s">
        <v>1564</v>
      </c>
      <c r="K301" s="927" t="s">
        <v>288</v>
      </c>
      <c r="L301" s="927" t="s">
        <v>158</v>
      </c>
      <c r="M301" s="927" t="s">
        <v>2158</v>
      </c>
      <c r="N301" s="927" t="s">
        <v>5585</v>
      </c>
      <c r="O301" s="927" t="s">
        <v>1564</v>
      </c>
      <c r="P301" s="1129" t="str">
        <f t="shared" si="56"/>
        <v>IG-</v>
      </c>
      <c r="Q301" s="934" t="str">
        <f t="shared" si="57"/>
        <v>-</v>
      </c>
      <c r="R301" s="934" t="str">
        <f t="shared" si="58"/>
        <v>-</v>
      </c>
      <c r="S301" s="935" t="str">
        <f t="shared" si="51"/>
        <v>-</v>
      </c>
      <c r="T301" s="935" t="str">
        <f t="shared" si="52"/>
        <v>-</v>
      </c>
      <c r="U301" s="935" t="str">
        <f t="shared" si="53"/>
        <v>-</v>
      </c>
      <c r="V301" s="935" t="str">
        <f t="shared" si="59"/>
        <v>-</v>
      </c>
      <c r="W301" s="934" t="str">
        <f t="shared" si="60"/>
        <v>-</v>
      </c>
      <c r="X301" s="936" t="str">
        <f>IF(R301="-","-",VLOOKUP($S301,Forex!$B:$C,2,0))</f>
        <v>-</v>
      </c>
      <c r="Y301" s="936" t="str">
        <f>IF(R301="-","-",VLOOKUP($S301,Forex!$B:$D,3,0))</f>
        <v>-</v>
      </c>
      <c r="Z301" s="937" t="str">
        <f>IF($R301="-","-",VLOOKUP($L301,Legend!$E:$F,2,0))</f>
        <v>-</v>
      </c>
      <c r="AA301" s="937"/>
      <c r="AB301" s="1131" t="str">
        <f t="shared" si="54"/>
        <v>-</v>
      </c>
      <c r="AC301" s="1131" t="str">
        <f>_xlfn.IFNA(VLOOKUP($B301,'PO list'!$C:$E,3,0),$AB301)</f>
        <v>-</v>
      </c>
      <c r="AD301" s="1131" t="str">
        <f>IF($AC301="-","-",VLOOKUP($AC301,Forex!$B:$C,2,0))</f>
        <v>-</v>
      </c>
      <c r="AE301" s="1131" t="str">
        <f t="shared" si="61"/>
        <v>-</v>
      </c>
      <c r="AF301" s="1131" t="str">
        <f>IF($AE301="-","-",VLOOKUP($AE301,Forex!$B:$C,2,0))</f>
        <v>-</v>
      </c>
      <c r="AG301" s="1132" t="str">
        <f t="shared" si="55"/>
        <v>-</v>
      </c>
      <c r="AI301" s="1118"/>
    </row>
    <row r="302" spans="1:35" s="839" customFormat="1" ht="15" x14ac:dyDescent="0.25">
      <c r="A302" s="929">
        <v>301</v>
      </c>
      <c r="B302" s="927" t="s">
        <v>2191</v>
      </c>
      <c r="C302" s="927" t="s">
        <v>1806</v>
      </c>
      <c r="D302" s="927" t="s">
        <v>1332</v>
      </c>
      <c r="E302" s="927" t="s">
        <v>1333</v>
      </c>
      <c r="F302" s="927">
        <v>1</v>
      </c>
      <c r="G302" s="927">
        <v>366</v>
      </c>
      <c r="H302" s="927" t="s">
        <v>2192</v>
      </c>
      <c r="I302" s="927" t="s">
        <v>2193</v>
      </c>
      <c r="J302" s="927" t="s">
        <v>2095</v>
      </c>
      <c r="K302" s="927" t="s">
        <v>1324</v>
      </c>
      <c r="L302" s="927" t="s">
        <v>1056</v>
      </c>
      <c r="M302" s="927" t="s">
        <v>2158</v>
      </c>
      <c r="N302" s="927" t="s">
        <v>2194</v>
      </c>
      <c r="O302" s="927" t="s">
        <v>1564</v>
      </c>
      <c r="P302" s="1129" t="str">
        <f t="shared" si="56"/>
        <v>5--</v>
      </c>
      <c r="Q302" s="934" t="str">
        <f t="shared" si="57"/>
        <v>19-18597</v>
      </c>
      <c r="R302" s="934" t="str">
        <f t="shared" si="58"/>
        <v>-</v>
      </c>
      <c r="S302" s="935" t="str">
        <f t="shared" si="51"/>
        <v>-</v>
      </c>
      <c r="T302" s="935" t="str">
        <f t="shared" si="52"/>
        <v>-</v>
      </c>
      <c r="U302" s="935" t="str">
        <f t="shared" si="53"/>
        <v>-</v>
      </c>
      <c r="V302" s="935" t="str">
        <f t="shared" si="59"/>
        <v>-</v>
      </c>
      <c r="W302" s="934" t="str">
        <f t="shared" si="60"/>
        <v>-</v>
      </c>
      <c r="X302" s="936" t="str">
        <f>IF(R302="-","-",VLOOKUP($S302,Forex!$B:$C,2,0))</f>
        <v>-</v>
      </c>
      <c r="Y302" s="936" t="str">
        <f>IF(R302="-","-",VLOOKUP($S302,Forex!$B:$D,3,0))</f>
        <v>-</v>
      </c>
      <c r="Z302" s="937" t="str">
        <f>IF($R302="-","-",VLOOKUP($L302,Legend!$E:$F,2,0))</f>
        <v>-</v>
      </c>
      <c r="AA302" s="937"/>
      <c r="AB302" s="1131" t="str">
        <f t="shared" si="54"/>
        <v>-</v>
      </c>
      <c r="AC302" s="1131" t="str">
        <f>_xlfn.IFNA(VLOOKUP($B302,'PO list'!$C:$E,3,0),$AB302)</f>
        <v>-</v>
      </c>
      <c r="AD302" s="1131" t="str">
        <f>IF($AC302="-","-",VLOOKUP($AC302,Forex!$B:$C,2,0))</f>
        <v>-</v>
      </c>
      <c r="AE302" s="1131" t="str">
        <f t="shared" si="61"/>
        <v>-</v>
      </c>
      <c r="AF302" s="1131" t="str">
        <f>IF($AE302="-","-",VLOOKUP($AE302,Forex!$B:$C,2,0))</f>
        <v>-</v>
      </c>
      <c r="AG302" s="1132" t="str">
        <f t="shared" si="55"/>
        <v>-</v>
      </c>
      <c r="AI302" s="1118"/>
    </row>
    <row r="303" spans="1:35" s="839" customFormat="1" ht="15" x14ac:dyDescent="0.25">
      <c r="A303" s="929">
        <v>302</v>
      </c>
      <c r="B303" s="927" t="s">
        <v>2195</v>
      </c>
      <c r="C303" s="927" t="s">
        <v>1379</v>
      </c>
      <c r="D303" s="927" t="s">
        <v>1332</v>
      </c>
      <c r="E303" s="927" t="s">
        <v>1361</v>
      </c>
      <c r="F303" s="927">
        <v>3</v>
      </c>
      <c r="G303" s="927">
        <v>795.48</v>
      </c>
      <c r="H303" s="927" t="s">
        <v>2196</v>
      </c>
      <c r="I303" s="927" t="s">
        <v>2197</v>
      </c>
      <c r="J303" s="927" t="s">
        <v>2095</v>
      </c>
      <c r="K303" s="927" t="s">
        <v>287</v>
      </c>
      <c r="L303" s="927" t="s">
        <v>15</v>
      </c>
      <c r="M303" s="927" t="s">
        <v>2148</v>
      </c>
      <c r="N303" s="927" t="s">
        <v>2148</v>
      </c>
      <c r="O303" s="927" t="s">
        <v>1564</v>
      </c>
      <c r="P303" s="1129" t="str">
        <f t="shared" si="56"/>
        <v>97-</v>
      </c>
      <c r="Q303" s="934" t="str">
        <f t="shared" si="57"/>
        <v>19-18598</v>
      </c>
      <c r="R303" s="934" t="str">
        <f t="shared" si="58"/>
        <v>-</v>
      </c>
      <c r="S303" s="935" t="str">
        <f t="shared" si="51"/>
        <v>-</v>
      </c>
      <c r="T303" s="935" t="str">
        <f t="shared" si="52"/>
        <v>-</v>
      </c>
      <c r="U303" s="935" t="str">
        <f t="shared" si="53"/>
        <v>-</v>
      </c>
      <c r="V303" s="935" t="str">
        <f t="shared" si="59"/>
        <v>-</v>
      </c>
      <c r="W303" s="934" t="str">
        <f t="shared" si="60"/>
        <v>-</v>
      </c>
      <c r="X303" s="936" t="str">
        <f>IF(R303="-","-",VLOOKUP($S303,Forex!$B:$C,2,0))</f>
        <v>-</v>
      </c>
      <c r="Y303" s="936" t="str">
        <f>IF(R303="-","-",VLOOKUP($S303,Forex!$B:$D,3,0))</f>
        <v>-</v>
      </c>
      <c r="Z303" s="937" t="str">
        <f>IF($R303="-","-",VLOOKUP($L303,Legend!$E:$F,2,0))</f>
        <v>-</v>
      </c>
      <c r="AA303" s="937"/>
      <c r="AB303" s="1131" t="str">
        <f t="shared" si="54"/>
        <v>-</v>
      </c>
      <c r="AC303" s="1131" t="str">
        <f>_xlfn.IFNA(VLOOKUP($B303,'PO list'!$C:$E,3,0),$AB303)</f>
        <v>-</v>
      </c>
      <c r="AD303" s="1131" t="str">
        <f>IF($AC303="-","-",VLOOKUP($AC303,Forex!$B:$C,2,0))</f>
        <v>-</v>
      </c>
      <c r="AE303" s="1131" t="str">
        <f t="shared" si="61"/>
        <v>-</v>
      </c>
      <c r="AF303" s="1131" t="str">
        <f>IF($AE303="-","-",VLOOKUP($AE303,Forex!$B:$C,2,0))</f>
        <v>-</v>
      </c>
      <c r="AG303" s="1132" t="str">
        <f t="shared" si="55"/>
        <v>-</v>
      </c>
      <c r="AI303" s="1118"/>
    </row>
    <row r="304" spans="1:35" s="839" customFormat="1" ht="15" x14ac:dyDescent="0.25">
      <c r="A304" s="929">
        <v>303</v>
      </c>
      <c r="B304" s="927" t="s">
        <v>2198</v>
      </c>
      <c r="C304" s="927" t="s">
        <v>244</v>
      </c>
      <c r="D304" s="927" t="s">
        <v>201</v>
      </c>
      <c r="E304" s="927" t="s">
        <v>231</v>
      </c>
      <c r="F304" s="927">
        <v>1</v>
      </c>
      <c r="G304" s="927">
        <v>116</v>
      </c>
      <c r="H304" s="927" t="s">
        <v>2199</v>
      </c>
      <c r="I304" s="927" t="s">
        <v>2200</v>
      </c>
      <c r="J304" s="927" t="s">
        <v>1564</v>
      </c>
      <c r="K304" s="927" t="s">
        <v>288</v>
      </c>
      <c r="L304" s="927" t="s">
        <v>158</v>
      </c>
      <c r="M304" s="927" t="s">
        <v>2137</v>
      </c>
      <c r="N304" s="927" t="s">
        <v>2201</v>
      </c>
      <c r="O304" s="927" t="s">
        <v>1564</v>
      </c>
      <c r="P304" s="1129" t="str">
        <f t="shared" si="56"/>
        <v>ATE</v>
      </c>
      <c r="Q304" s="934" t="str">
        <f t="shared" si="57"/>
        <v>19-18599</v>
      </c>
      <c r="R304" s="934" t="str">
        <f t="shared" si="58"/>
        <v>LOCAL</v>
      </c>
      <c r="S304" s="935">
        <f t="shared" si="51"/>
        <v>43617</v>
      </c>
      <c r="T304" s="935">
        <f t="shared" si="52"/>
        <v>43617</v>
      </c>
      <c r="U304" s="935">
        <f t="shared" si="53"/>
        <v>43617</v>
      </c>
      <c r="V304" s="935">
        <f t="shared" si="59"/>
        <v>43647</v>
      </c>
      <c r="W304" s="934" t="str">
        <f t="shared" si="60"/>
        <v>Disapproved</v>
      </c>
      <c r="X304" s="936" t="str">
        <f>IF(R304="-","-",VLOOKUP($S304,Forex!$B:$C,2,0))</f>
        <v>FY2019</v>
      </c>
      <c r="Y304" s="936" t="str">
        <f>IF(R304="-","-",VLOOKUP($S304,Forex!$B:$D,3,0))</f>
        <v>1H</v>
      </c>
      <c r="Z304" s="937" t="str">
        <f>IF($R304="-","-",VLOOKUP($L304,Legend!$E:$F,2,0))</f>
        <v>ROD1</v>
      </c>
      <c r="AA304" s="937"/>
      <c r="AB304" s="1131">
        <f t="shared" si="54"/>
        <v>43617</v>
      </c>
      <c r="AC304" s="1131">
        <f>_xlfn.IFNA(VLOOKUP($B304,'PO list'!$C:$E,3,0),$AB304)</f>
        <v>43617</v>
      </c>
      <c r="AD304" s="1131" t="str">
        <f>IF($AC304="-","-",VLOOKUP($AC304,Forex!$B:$C,2,0))</f>
        <v>FY2019</v>
      </c>
      <c r="AE304" s="1131">
        <f t="shared" si="61"/>
        <v>43617</v>
      </c>
      <c r="AF304" s="1131" t="str">
        <f>IF($AE304="-","-",VLOOKUP($AE304,Forex!$B:$C,2,0))</f>
        <v>FY2019</v>
      </c>
      <c r="AG304" s="1132" t="str">
        <f t="shared" si="55"/>
        <v>MY + MF</v>
      </c>
      <c r="AI304" s="1118"/>
    </row>
    <row r="305" spans="1:35" s="839" customFormat="1" ht="15" x14ac:dyDescent="0.25">
      <c r="A305" s="929">
        <v>304</v>
      </c>
      <c r="B305" s="927" t="s">
        <v>2202</v>
      </c>
      <c r="C305" s="927" t="s">
        <v>1331</v>
      </c>
      <c r="D305" s="927" t="s">
        <v>1332</v>
      </c>
      <c r="E305" s="927" t="s">
        <v>1333</v>
      </c>
      <c r="F305" s="927">
        <v>8</v>
      </c>
      <c r="G305" s="927">
        <v>5138</v>
      </c>
      <c r="H305" s="927" t="s">
        <v>2203</v>
      </c>
      <c r="I305" s="927" t="s">
        <v>15</v>
      </c>
      <c r="J305" s="927" t="s">
        <v>1564</v>
      </c>
      <c r="K305" s="927" t="s">
        <v>287</v>
      </c>
      <c r="L305" s="927" t="s">
        <v>15</v>
      </c>
      <c r="M305" s="927" t="s">
        <v>2148</v>
      </c>
      <c r="N305" s="927" t="s">
        <v>2148</v>
      </c>
      <c r="O305" s="927" t="s">
        <v>2137</v>
      </c>
      <c r="P305" s="1129" t="str">
        <f t="shared" si="56"/>
        <v>-</v>
      </c>
      <c r="Q305" s="934" t="str">
        <f t="shared" si="57"/>
        <v>19-18600</v>
      </c>
      <c r="R305" s="934" t="str">
        <f t="shared" si="58"/>
        <v>-</v>
      </c>
      <c r="S305" s="935" t="str">
        <f t="shared" si="51"/>
        <v>-</v>
      </c>
      <c r="T305" s="935" t="str">
        <f t="shared" si="52"/>
        <v>-</v>
      </c>
      <c r="U305" s="935" t="str">
        <f t="shared" si="53"/>
        <v>-</v>
      </c>
      <c r="V305" s="935" t="str">
        <f t="shared" si="59"/>
        <v>-</v>
      </c>
      <c r="W305" s="934" t="str">
        <f t="shared" si="60"/>
        <v>-</v>
      </c>
      <c r="X305" s="936" t="str">
        <f>IF(R305="-","-",VLOOKUP($S305,Forex!$B:$C,2,0))</f>
        <v>-</v>
      </c>
      <c r="Y305" s="936" t="str">
        <f>IF(R305="-","-",VLOOKUP($S305,Forex!$B:$D,3,0))</f>
        <v>-</v>
      </c>
      <c r="Z305" s="937" t="str">
        <f>IF($R305="-","-",VLOOKUP($L305,Legend!$E:$F,2,0))</f>
        <v>-</v>
      </c>
      <c r="AA305" s="937"/>
      <c r="AB305" s="1131" t="str">
        <f t="shared" si="54"/>
        <v>-</v>
      </c>
      <c r="AC305" s="1131" t="str">
        <f>_xlfn.IFNA(VLOOKUP($B305,'PO list'!$C:$E,3,0),$AB305)</f>
        <v>-</v>
      </c>
      <c r="AD305" s="1131" t="str">
        <f>IF($AC305="-","-",VLOOKUP($AC305,Forex!$B:$C,2,0))</f>
        <v>-</v>
      </c>
      <c r="AE305" s="1131" t="str">
        <f t="shared" si="61"/>
        <v>-</v>
      </c>
      <c r="AF305" s="1131" t="str">
        <f>IF($AE305="-","-",VLOOKUP($AE305,Forex!$B:$C,2,0))</f>
        <v>-</v>
      </c>
      <c r="AG305" s="1132" t="str">
        <f t="shared" si="55"/>
        <v>-</v>
      </c>
      <c r="AI305" s="1118"/>
    </row>
    <row r="306" spans="1:35" s="839" customFormat="1" ht="15" x14ac:dyDescent="0.25">
      <c r="A306" s="929">
        <v>305</v>
      </c>
      <c r="B306" s="927" t="s">
        <v>2204</v>
      </c>
      <c r="C306" s="927" t="s">
        <v>221</v>
      </c>
      <c r="D306" s="927" t="s">
        <v>201</v>
      </c>
      <c r="E306" s="927" t="s">
        <v>231</v>
      </c>
      <c r="F306" s="927">
        <v>1</v>
      </c>
      <c r="G306" s="927">
        <v>1160</v>
      </c>
      <c r="H306" s="927" t="s">
        <v>2205</v>
      </c>
      <c r="I306" s="927" t="s">
        <v>2206</v>
      </c>
      <c r="J306" s="927" t="s">
        <v>1564</v>
      </c>
      <c r="K306" s="927" t="s">
        <v>287</v>
      </c>
      <c r="L306" s="927" t="s">
        <v>15</v>
      </c>
      <c r="M306" s="927" t="s">
        <v>2207</v>
      </c>
      <c r="N306" s="927" t="s">
        <v>2114</v>
      </c>
      <c r="O306" s="927" t="s">
        <v>1794</v>
      </c>
      <c r="P306" s="1129" t="str">
        <f t="shared" si="56"/>
        <v>H--</v>
      </c>
      <c r="Q306" s="934" t="str">
        <f t="shared" si="57"/>
        <v>19-18601</v>
      </c>
      <c r="R306" s="934" t="str">
        <f t="shared" si="58"/>
        <v>LOCAL</v>
      </c>
      <c r="S306" s="935">
        <f t="shared" si="51"/>
        <v>43617</v>
      </c>
      <c r="T306" s="935">
        <f t="shared" si="52"/>
        <v>43617</v>
      </c>
      <c r="U306" s="935">
        <f t="shared" si="53"/>
        <v>43647</v>
      </c>
      <c r="V306" s="935">
        <f t="shared" si="59"/>
        <v>43647</v>
      </c>
      <c r="W306" s="934" t="str">
        <f t="shared" si="60"/>
        <v>Approved</v>
      </c>
      <c r="X306" s="936" t="str">
        <f>IF(R306="-","-",VLOOKUP($S306,Forex!$B:$C,2,0))</f>
        <v>FY2019</v>
      </c>
      <c r="Y306" s="936" t="str">
        <f>IF(R306="-","-",VLOOKUP($S306,Forex!$B:$D,3,0))</f>
        <v>1H</v>
      </c>
      <c r="Z306" s="937" t="str">
        <f>IF($R306="-","-",VLOOKUP($L306,Legend!$E:$F,2,0))</f>
        <v>-</v>
      </c>
      <c r="AA306" s="937"/>
      <c r="AB306" s="1131">
        <f t="shared" si="54"/>
        <v>43617</v>
      </c>
      <c r="AC306" s="1131">
        <f>_xlfn.IFNA(VLOOKUP($B306,'PO list'!$C:$E,3,0),$AB306)</f>
        <v>43617</v>
      </c>
      <c r="AD306" s="1131" t="str">
        <f>IF($AC306="-","-",VLOOKUP($AC306,Forex!$B:$C,2,0))</f>
        <v>FY2019</v>
      </c>
      <c r="AE306" s="1131">
        <f t="shared" si="61"/>
        <v>43617</v>
      </c>
      <c r="AF306" s="1131" t="str">
        <f>IF($AE306="-","-",VLOOKUP($AE306,Forex!$B:$C,2,0))</f>
        <v>FY2019</v>
      </c>
      <c r="AG306" s="1132" t="str">
        <f t="shared" si="55"/>
        <v>MY + MF</v>
      </c>
      <c r="AI306" s="1118"/>
    </row>
    <row r="307" spans="1:35" s="839" customFormat="1" ht="15" x14ac:dyDescent="0.25">
      <c r="A307" s="929">
        <v>306</v>
      </c>
      <c r="B307" s="927" t="s">
        <v>2208</v>
      </c>
      <c r="C307" s="927" t="s">
        <v>244</v>
      </c>
      <c r="D307" s="927" t="s">
        <v>201</v>
      </c>
      <c r="E307" s="927" t="s">
        <v>231</v>
      </c>
      <c r="F307" s="927">
        <v>9</v>
      </c>
      <c r="G307" s="927">
        <v>3361.96</v>
      </c>
      <c r="H307" s="927" t="s">
        <v>2209</v>
      </c>
      <c r="I307" s="927" t="s">
        <v>239</v>
      </c>
      <c r="J307" s="927" t="s">
        <v>2137</v>
      </c>
      <c r="K307" s="927" t="s">
        <v>288</v>
      </c>
      <c r="L307" s="927" t="s">
        <v>158</v>
      </c>
      <c r="M307" s="927" t="s">
        <v>1984</v>
      </c>
      <c r="N307" s="927" t="s">
        <v>2109</v>
      </c>
      <c r="O307" s="927" t="s">
        <v>2148</v>
      </c>
      <c r="P307" s="1129" t="str">
        <f t="shared" si="56"/>
        <v>--</v>
      </c>
      <c r="Q307" s="934" t="str">
        <f t="shared" si="57"/>
        <v>19-18602</v>
      </c>
      <c r="R307" s="934" t="str">
        <f t="shared" si="58"/>
        <v>LOCAL</v>
      </c>
      <c r="S307" s="935">
        <f t="shared" si="51"/>
        <v>43617</v>
      </c>
      <c r="T307" s="935">
        <f t="shared" si="52"/>
        <v>43617</v>
      </c>
      <c r="U307" s="935">
        <f t="shared" si="53"/>
        <v>43617</v>
      </c>
      <c r="V307" s="935">
        <f t="shared" si="59"/>
        <v>43617</v>
      </c>
      <c r="W307" s="934" t="str">
        <f t="shared" si="60"/>
        <v>Disapproved</v>
      </c>
      <c r="X307" s="936" t="str">
        <f>IF(R307="-","-",VLOOKUP($S307,Forex!$B:$C,2,0))</f>
        <v>FY2019</v>
      </c>
      <c r="Y307" s="936" t="str">
        <f>IF(R307="-","-",VLOOKUP($S307,Forex!$B:$D,3,0))</f>
        <v>1H</v>
      </c>
      <c r="Z307" s="937" t="str">
        <f>IF($R307="-","-",VLOOKUP($L307,Legend!$E:$F,2,0))</f>
        <v>ROD1</v>
      </c>
      <c r="AA307" s="937"/>
      <c r="AB307" s="1131">
        <f t="shared" si="54"/>
        <v>43617</v>
      </c>
      <c r="AC307" s="1131">
        <f>_xlfn.IFNA(VLOOKUP($B307,'PO list'!$C:$E,3,0),$AB307)</f>
        <v>43617</v>
      </c>
      <c r="AD307" s="1131" t="str">
        <f>IF($AC307="-","-",VLOOKUP($AC307,Forex!$B:$C,2,0))</f>
        <v>FY2019</v>
      </c>
      <c r="AE307" s="1131">
        <f t="shared" si="61"/>
        <v>43617</v>
      </c>
      <c r="AF307" s="1131" t="str">
        <f>IF($AE307="-","-",VLOOKUP($AE307,Forex!$B:$C,2,0))</f>
        <v>FY2019</v>
      </c>
      <c r="AG307" s="1132" t="str">
        <f t="shared" si="55"/>
        <v>MY + MF</v>
      </c>
      <c r="AI307" s="1118"/>
    </row>
    <row r="308" spans="1:35" s="839" customFormat="1" ht="15" x14ac:dyDescent="0.25">
      <c r="A308" s="929">
        <v>307</v>
      </c>
      <c r="B308" s="927" t="s">
        <v>2210</v>
      </c>
      <c r="C308" s="927" t="s">
        <v>221</v>
      </c>
      <c r="D308" s="927" t="s">
        <v>201</v>
      </c>
      <c r="E308" s="927" t="s">
        <v>231</v>
      </c>
      <c r="F308" s="927">
        <v>2</v>
      </c>
      <c r="G308" s="927">
        <v>788.68</v>
      </c>
      <c r="H308" s="927" t="s">
        <v>2211</v>
      </c>
      <c r="I308" s="927" t="s">
        <v>239</v>
      </c>
      <c r="J308" s="927" t="s">
        <v>2137</v>
      </c>
      <c r="K308" s="927" t="s">
        <v>287</v>
      </c>
      <c r="L308" s="927" t="s">
        <v>15</v>
      </c>
      <c r="M308" s="927" t="s">
        <v>2184</v>
      </c>
      <c r="N308" s="927" t="s">
        <v>1739</v>
      </c>
      <c r="O308" s="927" t="s">
        <v>1739</v>
      </c>
      <c r="P308" s="1129" t="str">
        <f t="shared" si="56"/>
        <v>--</v>
      </c>
      <c r="Q308" s="934" t="str">
        <f t="shared" si="57"/>
        <v>19-18603</v>
      </c>
      <c r="R308" s="934" t="str">
        <f t="shared" si="58"/>
        <v>LOCAL</v>
      </c>
      <c r="S308" s="935">
        <f t="shared" si="51"/>
        <v>43617</v>
      </c>
      <c r="T308" s="935">
        <f t="shared" si="52"/>
        <v>43617</v>
      </c>
      <c r="U308" s="935">
        <f t="shared" si="53"/>
        <v>43617</v>
      </c>
      <c r="V308" s="935">
        <f t="shared" si="59"/>
        <v>43617</v>
      </c>
      <c r="W308" s="934" t="str">
        <f t="shared" si="60"/>
        <v>Approved</v>
      </c>
      <c r="X308" s="936" t="str">
        <f>IF(R308="-","-",VLOOKUP($S308,Forex!$B:$C,2,0))</f>
        <v>FY2019</v>
      </c>
      <c r="Y308" s="936" t="str">
        <f>IF(R308="-","-",VLOOKUP($S308,Forex!$B:$D,3,0))</f>
        <v>1H</v>
      </c>
      <c r="Z308" s="937" t="str">
        <f>IF($R308="-","-",VLOOKUP($L308,Legend!$E:$F,2,0))</f>
        <v>-</v>
      </c>
      <c r="AA308" s="937"/>
      <c r="AB308" s="1131">
        <f t="shared" si="54"/>
        <v>43617</v>
      </c>
      <c r="AC308" s="1131">
        <f>_xlfn.IFNA(VLOOKUP($B308,'PO list'!$C:$E,3,0),$AB308)</f>
        <v>43617</v>
      </c>
      <c r="AD308" s="1131" t="str">
        <f>IF($AC308="-","-",VLOOKUP($AC308,Forex!$B:$C,2,0))</f>
        <v>FY2019</v>
      </c>
      <c r="AE308" s="1131">
        <f t="shared" si="61"/>
        <v>43617</v>
      </c>
      <c r="AF308" s="1131" t="str">
        <f>IF($AE308="-","-",VLOOKUP($AE308,Forex!$B:$C,2,0))</f>
        <v>FY2019</v>
      </c>
      <c r="AG308" s="1132" t="str">
        <f t="shared" si="55"/>
        <v>MY + MF</v>
      </c>
      <c r="AI308" s="1118"/>
    </row>
    <row r="309" spans="1:35" s="839" customFormat="1" ht="15" x14ac:dyDescent="0.25">
      <c r="A309" s="929">
        <v>308</v>
      </c>
      <c r="B309" s="927" t="s">
        <v>2212</v>
      </c>
      <c r="C309" s="927" t="s">
        <v>1350</v>
      </c>
      <c r="D309" s="927" t="s">
        <v>1332</v>
      </c>
      <c r="E309" s="927" t="s">
        <v>231</v>
      </c>
      <c r="F309" s="927">
        <v>3</v>
      </c>
      <c r="G309" s="927">
        <v>388.6</v>
      </c>
      <c r="H309" s="927" t="s">
        <v>2213</v>
      </c>
      <c r="I309" s="927" t="s">
        <v>2214</v>
      </c>
      <c r="J309" s="927" t="s">
        <v>2137</v>
      </c>
      <c r="K309" s="927" t="s">
        <v>287</v>
      </c>
      <c r="L309" s="927" t="s">
        <v>15</v>
      </c>
      <c r="M309" s="927" t="s">
        <v>1984</v>
      </c>
      <c r="N309" s="927" t="s">
        <v>2215</v>
      </c>
      <c r="O309" s="927" t="s">
        <v>1739</v>
      </c>
      <c r="P309" s="1129" t="str">
        <f t="shared" si="56"/>
        <v>45-</v>
      </c>
      <c r="Q309" s="934" t="str">
        <f t="shared" si="57"/>
        <v>19-18604</v>
      </c>
      <c r="R309" s="934" t="str">
        <f t="shared" si="58"/>
        <v>-</v>
      </c>
      <c r="S309" s="935" t="str">
        <f t="shared" si="51"/>
        <v>-</v>
      </c>
      <c r="T309" s="935" t="str">
        <f t="shared" si="52"/>
        <v>-</v>
      </c>
      <c r="U309" s="935" t="str">
        <f t="shared" si="53"/>
        <v>-</v>
      </c>
      <c r="V309" s="935" t="str">
        <f t="shared" si="59"/>
        <v>-</v>
      </c>
      <c r="W309" s="934" t="str">
        <f t="shared" si="60"/>
        <v>-</v>
      </c>
      <c r="X309" s="936" t="str">
        <f>IF(R309="-","-",VLOOKUP($S309,Forex!$B:$C,2,0))</f>
        <v>-</v>
      </c>
      <c r="Y309" s="936" t="str">
        <f>IF(R309="-","-",VLOOKUP($S309,Forex!$B:$D,3,0))</f>
        <v>-</v>
      </c>
      <c r="Z309" s="937" t="str">
        <f>IF($R309="-","-",VLOOKUP($L309,Legend!$E:$F,2,0))</f>
        <v>-</v>
      </c>
      <c r="AA309" s="937"/>
      <c r="AB309" s="1131" t="str">
        <f t="shared" si="54"/>
        <v>-</v>
      </c>
      <c r="AC309" s="1131" t="str">
        <f>_xlfn.IFNA(VLOOKUP($B309,'PO list'!$C:$E,3,0),$AB309)</f>
        <v>-</v>
      </c>
      <c r="AD309" s="1131" t="str">
        <f>IF($AC309="-","-",VLOOKUP($AC309,Forex!$B:$C,2,0))</f>
        <v>-</v>
      </c>
      <c r="AE309" s="1131" t="str">
        <f t="shared" si="61"/>
        <v>-</v>
      </c>
      <c r="AF309" s="1131" t="str">
        <f>IF($AE309="-","-",VLOOKUP($AE309,Forex!$B:$C,2,0))</f>
        <v>-</v>
      </c>
      <c r="AG309" s="1132" t="str">
        <f t="shared" si="55"/>
        <v>-</v>
      </c>
      <c r="AI309" s="1118"/>
    </row>
    <row r="310" spans="1:35" s="839" customFormat="1" ht="15" x14ac:dyDescent="0.25">
      <c r="A310" s="929">
        <v>309</v>
      </c>
      <c r="B310" s="927" t="s">
        <v>2216</v>
      </c>
      <c r="C310" s="927" t="s">
        <v>1331</v>
      </c>
      <c r="D310" s="927" t="s">
        <v>1332</v>
      </c>
      <c r="E310" s="927" t="s">
        <v>1788</v>
      </c>
      <c r="F310" s="927">
        <v>1</v>
      </c>
      <c r="G310" s="927">
        <v>132</v>
      </c>
      <c r="H310" s="927" t="s">
        <v>2217</v>
      </c>
      <c r="I310" s="927" t="s">
        <v>2218</v>
      </c>
      <c r="J310" s="927" t="s">
        <v>2098</v>
      </c>
      <c r="K310" s="927" t="s">
        <v>287</v>
      </c>
      <c r="L310" s="927" t="s">
        <v>15</v>
      </c>
      <c r="M310" s="927" t="s">
        <v>2158</v>
      </c>
      <c r="N310" s="927" t="s">
        <v>2163</v>
      </c>
      <c r="O310" s="927" t="s">
        <v>2098</v>
      </c>
      <c r="P310" s="1129" t="str">
        <f t="shared" si="56"/>
        <v>0--</v>
      </c>
      <c r="Q310" s="934" t="str">
        <f t="shared" si="57"/>
        <v>19-18606</v>
      </c>
      <c r="R310" s="934" t="str">
        <f t="shared" si="58"/>
        <v>-</v>
      </c>
      <c r="S310" s="935" t="str">
        <f t="shared" si="51"/>
        <v>-</v>
      </c>
      <c r="T310" s="935" t="str">
        <f t="shared" si="52"/>
        <v>-</v>
      </c>
      <c r="U310" s="935" t="str">
        <f t="shared" si="53"/>
        <v>-</v>
      </c>
      <c r="V310" s="935" t="str">
        <f t="shared" si="59"/>
        <v>-</v>
      </c>
      <c r="W310" s="934" t="str">
        <f t="shared" si="60"/>
        <v>-</v>
      </c>
      <c r="X310" s="936" t="str">
        <f>IF(R310="-","-",VLOOKUP($S310,Forex!$B:$C,2,0))</f>
        <v>-</v>
      </c>
      <c r="Y310" s="936" t="str">
        <f>IF(R310="-","-",VLOOKUP($S310,Forex!$B:$D,3,0))</f>
        <v>-</v>
      </c>
      <c r="Z310" s="937" t="str">
        <f>IF($R310="-","-",VLOOKUP($L310,Legend!$E:$F,2,0))</f>
        <v>-</v>
      </c>
      <c r="AA310" s="937"/>
      <c r="AB310" s="1131" t="str">
        <f t="shared" si="54"/>
        <v>-</v>
      </c>
      <c r="AC310" s="1131" t="str">
        <f>_xlfn.IFNA(VLOOKUP($B310,'PO list'!$C:$E,3,0),$AB310)</f>
        <v>-</v>
      </c>
      <c r="AD310" s="1131" t="str">
        <f>IF($AC310="-","-",VLOOKUP($AC310,Forex!$B:$C,2,0))</f>
        <v>-</v>
      </c>
      <c r="AE310" s="1131" t="str">
        <f t="shared" si="61"/>
        <v>-</v>
      </c>
      <c r="AF310" s="1131" t="str">
        <f>IF($AE310="-","-",VLOOKUP($AE310,Forex!$B:$C,2,0))</f>
        <v>-</v>
      </c>
      <c r="AG310" s="1132" t="str">
        <f t="shared" si="55"/>
        <v>-</v>
      </c>
      <c r="AI310" s="1118"/>
    </row>
    <row r="311" spans="1:35" s="839" customFormat="1" ht="15" x14ac:dyDescent="0.25">
      <c r="A311" s="929">
        <v>310</v>
      </c>
      <c r="B311" s="927" t="s">
        <v>2219</v>
      </c>
      <c r="C311" s="927" t="s">
        <v>207</v>
      </c>
      <c r="D311" s="927" t="s">
        <v>232</v>
      </c>
      <c r="E311" s="927" t="s">
        <v>230</v>
      </c>
      <c r="F311" s="927">
        <v>52</v>
      </c>
      <c r="G311" s="927">
        <v>104938</v>
      </c>
      <c r="H311" s="927" t="s">
        <v>2220</v>
      </c>
      <c r="I311" s="927" t="s">
        <v>2221</v>
      </c>
      <c r="J311" s="927" t="s">
        <v>2098</v>
      </c>
      <c r="K311" s="927" t="s">
        <v>288</v>
      </c>
      <c r="L311" s="927" t="s">
        <v>1056</v>
      </c>
      <c r="M311" s="927" t="s">
        <v>1828</v>
      </c>
      <c r="N311" s="927" t="s">
        <v>1110</v>
      </c>
      <c r="O311" s="927" t="s">
        <v>1828</v>
      </c>
      <c r="P311" s="1129" t="str">
        <f t="shared" si="56"/>
        <v>AME</v>
      </c>
      <c r="Q311" s="934" t="str">
        <f t="shared" si="57"/>
        <v>19-18607</v>
      </c>
      <c r="R311" s="934" t="str">
        <f t="shared" si="58"/>
        <v>FRONTECH</v>
      </c>
      <c r="S311" s="935">
        <f t="shared" si="51"/>
        <v>43617</v>
      </c>
      <c r="T311" s="935">
        <f t="shared" si="52"/>
        <v>43678</v>
      </c>
      <c r="U311" s="935">
        <f t="shared" si="53"/>
        <v>43678</v>
      </c>
      <c r="V311" s="935">
        <f t="shared" si="59"/>
        <v>44197</v>
      </c>
      <c r="W311" s="934" t="str">
        <f t="shared" si="60"/>
        <v>Disapproved</v>
      </c>
      <c r="X311" s="936" t="str">
        <f>IF(R311="-","-",VLOOKUP($S311,Forex!$B:$C,2,0))</f>
        <v>FY2019</v>
      </c>
      <c r="Y311" s="936" t="str">
        <f>IF(R311="-","-",VLOOKUP($S311,Forex!$B:$D,3,0))</f>
        <v>1H</v>
      </c>
      <c r="Z311" s="937" t="str">
        <f>IF($R311="-","-",VLOOKUP($L311,Legend!$E:$F,2,0))</f>
        <v>-</v>
      </c>
      <c r="AA311" s="937"/>
      <c r="AB311" s="1131">
        <f t="shared" si="54"/>
        <v>43678</v>
      </c>
      <c r="AC311" s="1131">
        <f>_xlfn.IFNA(VLOOKUP($B311,'PO list'!$C:$E,3,0),$AB311)</f>
        <v>43678</v>
      </c>
      <c r="AD311" s="1131" t="str">
        <f>IF($AC311="-","-",VLOOKUP($AC311,Forex!$B:$C,2,0))</f>
        <v>FY2019</v>
      </c>
      <c r="AE311" s="1131">
        <f t="shared" si="61"/>
        <v>43678</v>
      </c>
      <c r="AF311" s="1131" t="str">
        <f>IF($AE311="-","-",VLOOKUP($AE311,Forex!$B:$C,2,0))</f>
        <v>FY2019</v>
      </c>
      <c r="AG311" s="1132" t="str">
        <f t="shared" si="55"/>
        <v>MY + MF</v>
      </c>
      <c r="AI311" s="1118"/>
    </row>
    <row r="312" spans="1:35" s="839" customFormat="1" ht="15" x14ac:dyDescent="0.25">
      <c r="A312" s="929">
        <v>311</v>
      </c>
      <c r="B312" s="927" t="s">
        <v>2222</v>
      </c>
      <c r="C312" s="927" t="s">
        <v>1379</v>
      </c>
      <c r="D312" s="927" t="s">
        <v>1332</v>
      </c>
      <c r="E312" s="927" t="s">
        <v>1333</v>
      </c>
      <c r="F312" s="927">
        <v>2</v>
      </c>
      <c r="G312" s="927">
        <v>927</v>
      </c>
      <c r="H312" s="927" t="s">
        <v>2223</v>
      </c>
      <c r="I312" s="927" t="s">
        <v>2224</v>
      </c>
      <c r="J312" s="927" t="s">
        <v>2148</v>
      </c>
      <c r="K312" s="927" t="s">
        <v>1324</v>
      </c>
      <c r="L312" s="927" t="s">
        <v>1056</v>
      </c>
      <c r="M312" s="927" t="s">
        <v>1794</v>
      </c>
      <c r="N312" s="927" t="s">
        <v>2194</v>
      </c>
      <c r="O312" s="927" t="s">
        <v>2158</v>
      </c>
      <c r="P312" s="1129" t="str">
        <f t="shared" si="56"/>
        <v>t T</v>
      </c>
      <c r="Q312" s="934" t="str">
        <f t="shared" si="57"/>
        <v>19-18608</v>
      </c>
      <c r="R312" s="934" t="str">
        <f t="shared" si="58"/>
        <v>-</v>
      </c>
      <c r="S312" s="935" t="str">
        <f t="shared" si="51"/>
        <v>-</v>
      </c>
      <c r="T312" s="935" t="str">
        <f t="shared" si="52"/>
        <v>-</v>
      </c>
      <c r="U312" s="935" t="str">
        <f t="shared" si="53"/>
        <v>-</v>
      </c>
      <c r="V312" s="935" t="str">
        <f t="shared" si="59"/>
        <v>-</v>
      </c>
      <c r="W312" s="934" t="str">
        <f t="shared" si="60"/>
        <v>-</v>
      </c>
      <c r="X312" s="936" t="str">
        <f>IF(R312="-","-",VLOOKUP($S312,Forex!$B:$C,2,0))</f>
        <v>-</v>
      </c>
      <c r="Y312" s="936" t="str">
        <f>IF(R312="-","-",VLOOKUP($S312,Forex!$B:$D,3,0))</f>
        <v>-</v>
      </c>
      <c r="Z312" s="937" t="str">
        <f>IF($R312="-","-",VLOOKUP($L312,Legend!$E:$F,2,0))</f>
        <v>-</v>
      </c>
      <c r="AA312" s="937"/>
      <c r="AB312" s="1131" t="str">
        <f t="shared" si="54"/>
        <v>-</v>
      </c>
      <c r="AC312" s="1131" t="str">
        <f>_xlfn.IFNA(VLOOKUP($B312,'PO list'!$C:$E,3,0),$AB312)</f>
        <v>-</v>
      </c>
      <c r="AD312" s="1131" t="str">
        <f>IF($AC312="-","-",VLOOKUP($AC312,Forex!$B:$C,2,0))</f>
        <v>-</v>
      </c>
      <c r="AE312" s="1131" t="str">
        <f t="shared" si="61"/>
        <v>-</v>
      </c>
      <c r="AF312" s="1131" t="str">
        <f>IF($AE312="-","-",VLOOKUP($AE312,Forex!$B:$C,2,0))</f>
        <v>-</v>
      </c>
      <c r="AG312" s="1132" t="str">
        <f t="shared" si="55"/>
        <v>-</v>
      </c>
      <c r="AI312" s="1118"/>
    </row>
    <row r="313" spans="1:35" s="839" customFormat="1" ht="15" x14ac:dyDescent="0.25">
      <c r="A313" s="929">
        <v>312</v>
      </c>
      <c r="B313" s="927" t="s">
        <v>2225</v>
      </c>
      <c r="C313" s="927" t="s">
        <v>244</v>
      </c>
      <c r="D313" s="927" t="s">
        <v>201</v>
      </c>
      <c r="E313" s="927" t="s">
        <v>231</v>
      </c>
      <c r="F313" s="927">
        <v>7</v>
      </c>
      <c r="G313" s="927">
        <v>854.34</v>
      </c>
      <c r="H313" s="927" t="s">
        <v>2226</v>
      </c>
      <c r="I313" s="927" t="s">
        <v>239</v>
      </c>
      <c r="J313" s="927" t="s">
        <v>2158</v>
      </c>
      <c r="K313" s="927" t="s">
        <v>288</v>
      </c>
      <c r="L313" s="927" t="s">
        <v>158</v>
      </c>
      <c r="M313" s="927" t="s">
        <v>2227</v>
      </c>
      <c r="N313" s="927" t="s">
        <v>2201</v>
      </c>
      <c r="O313" s="927" t="s">
        <v>2228</v>
      </c>
      <c r="P313" s="1129" t="str">
        <f t="shared" si="56"/>
        <v>--</v>
      </c>
      <c r="Q313" s="934" t="str">
        <f t="shared" si="57"/>
        <v>19-18609</v>
      </c>
      <c r="R313" s="934" t="str">
        <f t="shared" si="58"/>
        <v>LOCAL</v>
      </c>
      <c r="S313" s="935">
        <f t="shared" si="51"/>
        <v>43617</v>
      </c>
      <c r="T313" s="935">
        <f t="shared" si="52"/>
        <v>43617</v>
      </c>
      <c r="U313" s="935">
        <f t="shared" si="53"/>
        <v>43617</v>
      </c>
      <c r="V313" s="935">
        <f t="shared" si="59"/>
        <v>43647</v>
      </c>
      <c r="W313" s="934" t="str">
        <f t="shared" si="60"/>
        <v>Disapproved</v>
      </c>
      <c r="X313" s="936" t="str">
        <f>IF(R313="-","-",VLOOKUP($S313,Forex!$B:$C,2,0))</f>
        <v>FY2019</v>
      </c>
      <c r="Y313" s="936" t="str">
        <f>IF(R313="-","-",VLOOKUP($S313,Forex!$B:$D,3,0))</f>
        <v>1H</v>
      </c>
      <c r="Z313" s="937" t="str">
        <f>IF($R313="-","-",VLOOKUP($L313,Legend!$E:$F,2,0))</f>
        <v>ROD1</v>
      </c>
      <c r="AA313" s="937"/>
      <c r="AB313" s="1131">
        <f t="shared" si="54"/>
        <v>43617</v>
      </c>
      <c r="AC313" s="1131">
        <f>_xlfn.IFNA(VLOOKUP($B313,'PO list'!$C:$E,3,0),$AB313)</f>
        <v>43617</v>
      </c>
      <c r="AD313" s="1131" t="str">
        <f>IF($AC313="-","-",VLOOKUP($AC313,Forex!$B:$C,2,0))</f>
        <v>FY2019</v>
      </c>
      <c r="AE313" s="1131">
        <f t="shared" si="61"/>
        <v>43617</v>
      </c>
      <c r="AF313" s="1131" t="str">
        <f>IF($AE313="-","-",VLOOKUP($AE313,Forex!$B:$C,2,0))</f>
        <v>FY2019</v>
      </c>
      <c r="AG313" s="1132" t="str">
        <f t="shared" si="55"/>
        <v>MY + MF</v>
      </c>
      <c r="AI313" s="1118"/>
    </row>
    <row r="314" spans="1:35" s="839" customFormat="1" ht="15" x14ac:dyDescent="0.25">
      <c r="A314" s="929">
        <v>313</v>
      </c>
      <c r="B314" s="927" t="s">
        <v>2229</v>
      </c>
      <c r="C314" s="927" t="s">
        <v>1350</v>
      </c>
      <c r="D314" s="927" t="s">
        <v>1332</v>
      </c>
      <c r="E314" s="927" t="s">
        <v>231</v>
      </c>
      <c r="F314" s="927">
        <v>2</v>
      </c>
      <c r="G314" s="927">
        <v>167.76</v>
      </c>
      <c r="H314" s="927" t="s">
        <v>2230</v>
      </c>
      <c r="I314" s="927" t="s">
        <v>15</v>
      </c>
      <c r="J314" s="927" t="s">
        <v>2148</v>
      </c>
      <c r="K314" s="927" t="s">
        <v>287</v>
      </c>
      <c r="L314" s="927" t="s">
        <v>15</v>
      </c>
      <c r="M314" s="927" t="s">
        <v>1984</v>
      </c>
      <c r="N314" s="927" t="s">
        <v>2215</v>
      </c>
      <c r="O314" s="927" t="s">
        <v>1796</v>
      </c>
      <c r="P314" s="1129" t="str">
        <f t="shared" si="56"/>
        <v>-</v>
      </c>
      <c r="Q314" s="934" t="str">
        <f t="shared" si="57"/>
        <v>19-18610</v>
      </c>
      <c r="R314" s="934" t="str">
        <f t="shared" si="58"/>
        <v>-</v>
      </c>
      <c r="S314" s="935" t="str">
        <f t="shared" si="51"/>
        <v>-</v>
      </c>
      <c r="T314" s="935" t="str">
        <f t="shared" si="52"/>
        <v>-</v>
      </c>
      <c r="U314" s="935" t="str">
        <f t="shared" si="53"/>
        <v>-</v>
      </c>
      <c r="V314" s="935" t="str">
        <f t="shared" si="59"/>
        <v>-</v>
      </c>
      <c r="W314" s="934" t="str">
        <f t="shared" si="60"/>
        <v>-</v>
      </c>
      <c r="X314" s="936" t="str">
        <f>IF(R314="-","-",VLOOKUP($S314,Forex!$B:$C,2,0))</f>
        <v>-</v>
      </c>
      <c r="Y314" s="936" t="str">
        <f>IF(R314="-","-",VLOOKUP($S314,Forex!$B:$D,3,0))</f>
        <v>-</v>
      </c>
      <c r="Z314" s="937" t="str">
        <f>IF($R314="-","-",VLOOKUP($L314,Legend!$E:$F,2,0))</f>
        <v>-</v>
      </c>
      <c r="AA314" s="937"/>
      <c r="AB314" s="1131" t="str">
        <f t="shared" si="54"/>
        <v>-</v>
      </c>
      <c r="AC314" s="1131" t="str">
        <f>_xlfn.IFNA(VLOOKUP($B314,'PO list'!$C:$E,3,0),$AB314)</f>
        <v>-</v>
      </c>
      <c r="AD314" s="1131" t="str">
        <f>IF($AC314="-","-",VLOOKUP($AC314,Forex!$B:$C,2,0))</f>
        <v>-</v>
      </c>
      <c r="AE314" s="1131" t="str">
        <f t="shared" si="61"/>
        <v>-</v>
      </c>
      <c r="AF314" s="1131" t="str">
        <f>IF($AE314="-","-",VLOOKUP($AE314,Forex!$B:$C,2,0))</f>
        <v>-</v>
      </c>
      <c r="AG314" s="1132" t="str">
        <f t="shared" si="55"/>
        <v>-</v>
      </c>
      <c r="AI314" s="1118"/>
    </row>
    <row r="315" spans="1:35" s="839" customFormat="1" ht="15" x14ac:dyDescent="0.25">
      <c r="A315" s="929">
        <v>314</v>
      </c>
      <c r="B315" s="927" t="s">
        <v>2231</v>
      </c>
      <c r="C315" s="927" t="s">
        <v>1331</v>
      </c>
      <c r="D315" s="927" t="s">
        <v>1332</v>
      </c>
      <c r="E315" s="927" t="s">
        <v>1333</v>
      </c>
      <c r="F315" s="927">
        <v>1</v>
      </c>
      <c r="G315" s="927">
        <v>262</v>
      </c>
      <c r="H315" s="927" t="s">
        <v>2232</v>
      </c>
      <c r="I315" s="927" t="s">
        <v>2233</v>
      </c>
      <c r="J315" s="927" t="s">
        <v>1984</v>
      </c>
      <c r="K315" s="927" t="s">
        <v>287</v>
      </c>
      <c r="L315" s="927" t="s">
        <v>15</v>
      </c>
      <c r="M315" s="927" t="s">
        <v>1985</v>
      </c>
      <c r="N315" s="927" t="s">
        <v>1985</v>
      </c>
      <c r="O315" s="927" t="s">
        <v>1984</v>
      </c>
      <c r="P315" s="1129" t="str">
        <f t="shared" si="56"/>
        <v>1--</v>
      </c>
      <c r="Q315" s="934" t="str">
        <f t="shared" si="57"/>
        <v>19-18611</v>
      </c>
      <c r="R315" s="934" t="str">
        <f t="shared" si="58"/>
        <v>-</v>
      </c>
      <c r="S315" s="935" t="str">
        <f t="shared" si="51"/>
        <v>-</v>
      </c>
      <c r="T315" s="935" t="str">
        <f t="shared" si="52"/>
        <v>-</v>
      </c>
      <c r="U315" s="935" t="str">
        <f t="shared" si="53"/>
        <v>-</v>
      </c>
      <c r="V315" s="935" t="str">
        <f t="shared" si="59"/>
        <v>-</v>
      </c>
      <c r="W315" s="934" t="str">
        <f t="shared" si="60"/>
        <v>-</v>
      </c>
      <c r="X315" s="936" t="str">
        <f>IF(R315="-","-",VLOOKUP($S315,Forex!$B:$C,2,0))</f>
        <v>-</v>
      </c>
      <c r="Y315" s="936" t="str">
        <f>IF(R315="-","-",VLOOKUP($S315,Forex!$B:$D,3,0))</f>
        <v>-</v>
      </c>
      <c r="Z315" s="937" t="str">
        <f>IF($R315="-","-",VLOOKUP($L315,Legend!$E:$F,2,0))</f>
        <v>-</v>
      </c>
      <c r="AA315" s="937"/>
      <c r="AB315" s="1131" t="str">
        <f t="shared" si="54"/>
        <v>-</v>
      </c>
      <c r="AC315" s="1131" t="str">
        <f>_xlfn.IFNA(VLOOKUP($B315,'PO list'!$C:$E,3,0),$AB315)</f>
        <v>-</v>
      </c>
      <c r="AD315" s="1131" t="str">
        <f>IF($AC315="-","-",VLOOKUP($AC315,Forex!$B:$C,2,0))</f>
        <v>-</v>
      </c>
      <c r="AE315" s="1131" t="str">
        <f t="shared" si="61"/>
        <v>-</v>
      </c>
      <c r="AF315" s="1131" t="str">
        <f>IF($AE315="-","-",VLOOKUP($AE315,Forex!$B:$C,2,0))</f>
        <v>-</v>
      </c>
      <c r="AG315" s="1132" t="str">
        <f t="shared" si="55"/>
        <v>-</v>
      </c>
      <c r="AI315" s="1118"/>
    </row>
    <row r="316" spans="1:35" s="839" customFormat="1" ht="15" x14ac:dyDescent="0.25">
      <c r="A316" s="929">
        <v>315</v>
      </c>
      <c r="B316" s="927" t="s">
        <v>2234</v>
      </c>
      <c r="C316" s="927" t="s">
        <v>1379</v>
      </c>
      <c r="D316" s="927" t="s">
        <v>1332</v>
      </c>
      <c r="E316" s="927" t="s">
        <v>1361</v>
      </c>
      <c r="F316" s="927">
        <v>7</v>
      </c>
      <c r="G316" s="927">
        <v>454.73</v>
      </c>
      <c r="H316" s="927" t="s">
        <v>2235</v>
      </c>
      <c r="I316" s="927" t="s">
        <v>2236</v>
      </c>
      <c r="J316" s="927" t="s">
        <v>2158</v>
      </c>
      <c r="K316" s="927" t="s">
        <v>1324</v>
      </c>
      <c r="L316" s="927" t="s">
        <v>1056</v>
      </c>
      <c r="M316" s="927" t="s">
        <v>1937</v>
      </c>
      <c r="N316" s="927" t="s">
        <v>2237</v>
      </c>
      <c r="O316" s="927" t="s">
        <v>2158</v>
      </c>
      <c r="P316" s="1129" t="str">
        <f t="shared" si="56"/>
        <v>JIG</v>
      </c>
      <c r="Q316" s="934" t="str">
        <f t="shared" si="57"/>
        <v>19-18612</v>
      </c>
      <c r="R316" s="934" t="str">
        <f t="shared" si="58"/>
        <v>-</v>
      </c>
      <c r="S316" s="935" t="str">
        <f t="shared" si="51"/>
        <v>-</v>
      </c>
      <c r="T316" s="935" t="str">
        <f t="shared" si="52"/>
        <v>-</v>
      </c>
      <c r="U316" s="935" t="str">
        <f t="shared" si="53"/>
        <v>-</v>
      </c>
      <c r="V316" s="935" t="str">
        <f t="shared" si="59"/>
        <v>-</v>
      </c>
      <c r="W316" s="934" t="str">
        <f t="shared" si="60"/>
        <v>-</v>
      </c>
      <c r="X316" s="936" t="str">
        <f>IF(R316="-","-",VLOOKUP($S316,Forex!$B:$C,2,0))</f>
        <v>-</v>
      </c>
      <c r="Y316" s="936" t="str">
        <f>IF(R316="-","-",VLOOKUP($S316,Forex!$B:$D,3,0))</f>
        <v>-</v>
      </c>
      <c r="Z316" s="937" t="str">
        <f>IF($R316="-","-",VLOOKUP($L316,Legend!$E:$F,2,0))</f>
        <v>-</v>
      </c>
      <c r="AA316" s="937"/>
      <c r="AB316" s="1131" t="str">
        <f t="shared" si="54"/>
        <v>-</v>
      </c>
      <c r="AC316" s="1131" t="str">
        <f>_xlfn.IFNA(VLOOKUP($B316,'PO list'!$C:$E,3,0),$AB316)</f>
        <v>-</v>
      </c>
      <c r="AD316" s="1131" t="str">
        <f>IF($AC316="-","-",VLOOKUP($AC316,Forex!$B:$C,2,0))</f>
        <v>-</v>
      </c>
      <c r="AE316" s="1131" t="str">
        <f t="shared" si="61"/>
        <v>-</v>
      </c>
      <c r="AF316" s="1131" t="str">
        <f>IF($AE316="-","-",VLOOKUP($AE316,Forex!$B:$C,2,0))</f>
        <v>-</v>
      </c>
      <c r="AG316" s="1132" t="str">
        <f t="shared" si="55"/>
        <v>-</v>
      </c>
      <c r="AI316" s="1118"/>
    </row>
    <row r="317" spans="1:35" s="839" customFormat="1" ht="15" x14ac:dyDescent="0.25">
      <c r="A317" s="929">
        <v>316</v>
      </c>
      <c r="B317" s="927" t="s">
        <v>2238</v>
      </c>
      <c r="C317" s="927" t="s">
        <v>244</v>
      </c>
      <c r="D317" s="927" t="s">
        <v>201</v>
      </c>
      <c r="E317" s="927" t="s">
        <v>231</v>
      </c>
      <c r="F317" s="927">
        <v>3</v>
      </c>
      <c r="G317" s="927">
        <v>1050</v>
      </c>
      <c r="H317" s="927" t="s">
        <v>2239</v>
      </c>
      <c r="I317" s="927" t="s">
        <v>239</v>
      </c>
      <c r="J317" s="927" t="s">
        <v>1984</v>
      </c>
      <c r="K317" s="927" t="s">
        <v>287</v>
      </c>
      <c r="L317" s="927" t="s">
        <v>15</v>
      </c>
      <c r="M317" s="927" t="s">
        <v>2215</v>
      </c>
      <c r="N317" s="927" t="s">
        <v>2215</v>
      </c>
      <c r="O317" s="927" t="s">
        <v>1984</v>
      </c>
      <c r="P317" s="1129" t="str">
        <f t="shared" si="56"/>
        <v>--</v>
      </c>
      <c r="Q317" s="934" t="str">
        <f t="shared" si="57"/>
        <v>19-18613</v>
      </c>
      <c r="R317" s="934" t="str">
        <f t="shared" si="58"/>
        <v>LOCAL</v>
      </c>
      <c r="S317" s="935">
        <f t="shared" si="51"/>
        <v>43617</v>
      </c>
      <c r="T317" s="935">
        <f t="shared" si="52"/>
        <v>43617</v>
      </c>
      <c r="U317" s="935">
        <f t="shared" si="53"/>
        <v>43617</v>
      </c>
      <c r="V317" s="935">
        <f t="shared" si="59"/>
        <v>43617</v>
      </c>
      <c r="W317" s="934" t="str">
        <f t="shared" si="60"/>
        <v>Approved</v>
      </c>
      <c r="X317" s="936" t="str">
        <f>IF(R317="-","-",VLOOKUP($S317,Forex!$B:$C,2,0))</f>
        <v>FY2019</v>
      </c>
      <c r="Y317" s="936" t="str">
        <f>IF(R317="-","-",VLOOKUP($S317,Forex!$B:$D,3,0))</f>
        <v>1H</v>
      </c>
      <c r="Z317" s="937" t="str">
        <f>IF($R317="-","-",VLOOKUP($L317,Legend!$E:$F,2,0))</f>
        <v>-</v>
      </c>
      <c r="AA317" s="937"/>
      <c r="AB317" s="1131">
        <f t="shared" si="54"/>
        <v>43617</v>
      </c>
      <c r="AC317" s="1131">
        <f>_xlfn.IFNA(VLOOKUP($B317,'PO list'!$C:$E,3,0),$AB317)</f>
        <v>43617</v>
      </c>
      <c r="AD317" s="1131" t="str">
        <f>IF($AC317="-","-",VLOOKUP($AC317,Forex!$B:$C,2,0))</f>
        <v>FY2019</v>
      </c>
      <c r="AE317" s="1131">
        <f t="shared" si="61"/>
        <v>43617</v>
      </c>
      <c r="AF317" s="1131" t="str">
        <f>IF($AE317="-","-",VLOOKUP($AE317,Forex!$B:$C,2,0))</f>
        <v>FY2019</v>
      </c>
      <c r="AG317" s="1132" t="str">
        <f t="shared" si="55"/>
        <v>MY + MF</v>
      </c>
      <c r="AI317" s="1118"/>
    </row>
    <row r="318" spans="1:35" s="839" customFormat="1" ht="15" x14ac:dyDescent="0.25">
      <c r="A318" s="929">
        <v>317</v>
      </c>
      <c r="B318" s="927" t="s">
        <v>2240</v>
      </c>
      <c r="C318" s="927" t="s">
        <v>227</v>
      </c>
      <c r="D318" s="927" t="s">
        <v>201</v>
      </c>
      <c r="E318" s="927" t="s">
        <v>231</v>
      </c>
      <c r="F318" s="927">
        <v>1</v>
      </c>
      <c r="G318" s="927">
        <v>936</v>
      </c>
      <c r="H318" s="927" t="s">
        <v>2241</v>
      </c>
      <c r="I318" s="927" t="s">
        <v>2242</v>
      </c>
      <c r="J318" s="927" t="s">
        <v>2158</v>
      </c>
      <c r="K318" s="927" t="s">
        <v>287</v>
      </c>
      <c r="L318" s="927" t="s">
        <v>15</v>
      </c>
      <c r="M318" s="927" t="s">
        <v>2109</v>
      </c>
      <c r="N318" s="927" t="s">
        <v>1912</v>
      </c>
      <c r="O318" s="927" t="s">
        <v>1937</v>
      </c>
      <c r="P318" s="1129" t="str">
        <f t="shared" si="56"/>
        <v>NCH</v>
      </c>
      <c r="Q318" s="934" t="str">
        <f t="shared" si="57"/>
        <v>19-18614</v>
      </c>
      <c r="R318" s="934" t="str">
        <f t="shared" si="58"/>
        <v>LOCAL</v>
      </c>
      <c r="S318" s="935">
        <f t="shared" si="51"/>
        <v>43617</v>
      </c>
      <c r="T318" s="935">
        <f t="shared" si="52"/>
        <v>43617</v>
      </c>
      <c r="U318" s="935">
        <f t="shared" si="53"/>
        <v>43617</v>
      </c>
      <c r="V318" s="935">
        <f t="shared" si="59"/>
        <v>43647</v>
      </c>
      <c r="W318" s="934" t="str">
        <f t="shared" si="60"/>
        <v>Approved</v>
      </c>
      <c r="X318" s="936" t="str">
        <f>IF(R318="-","-",VLOOKUP($S318,Forex!$B:$C,2,0))</f>
        <v>FY2019</v>
      </c>
      <c r="Y318" s="936" t="str">
        <f>IF(R318="-","-",VLOOKUP($S318,Forex!$B:$D,3,0))</f>
        <v>1H</v>
      </c>
      <c r="Z318" s="937" t="str">
        <f>IF($R318="-","-",VLOOKUP($L318,Legend!$E:$F,2,0))</f>
        <v>-</v>
      </c>
      <c r="AA318" s="937"/>
      <c r="AB318" s="1131">
        <f t="shared" si="54"/>
        <v>43617</v>
      </c>
      <c r="AC318" s="1131">
        <f>_xlfn.IFNA(VLOOKUP($B318,'PO list'!$C:$E,3,0),$AB318)</f>
        <v>43617</v>
      </c>
      <c r="AD318" s="1131" t="str">
        <f>IF($AC318="-","-",VLOOKUP($AC318,Forex!$B:$C,2,0))</f>
        <v>FY2019</v>
      </c>
      <c r="AE318" s="1131">
        <f t="shared" si="61"/>
        <v>43617</v>
      </c>
      <c r="AF318" s="1131" t="str">
        <f>IF($AE318="-","-",VLOOKUP($AE318,Forex!$B:$C,2,0))</f>
        <v>FY2019</v>
      </c>
      <c r="AG318" s="1132" t="str">
        <f t="shared" si="55"/>
        <v>MY + MF</v>
      </c>
      <c r="AI318" s="1118"/>
    </row>
    <row r="319" spans="1:35" s="839" customFormat="1" ht="15" x14ac:dyDescent="0.25">
      <c r="A319" s="929">
        <v>318</v>
      </c>
      <c r="B319" s="927" t="s">
        <v>2243</v>
      </c>
      <c r="C319" s="927" t="s">
        <v>207</v>
      </c>
      <c r="D319" s="927" t="s">
        <v>232</v>
      </c>
      <c r="E319" s="927" t="s">
        <v>1788</v>
      </c>
      <c r="F319" s="927">
        <v>1</v>
      </c>
      <c r="G319" s="927">
        <v>473</v>
      </c>
      <c r="H319" s="927" t="s">
        <v>2244</v>
      </c>
      <c r="I319" s="927" t="s">
        <v>15</v>
      </c>
      <c r="J319" s="927" t="s">
        <v>2158</v>
      </c>
      <c r="K319" s="927" t="s">
        <v>287</v>
      </c>
      <c r="L319" s="927" t="s">
        <v>15</v>
      </c>
      <c r="M319" s="927" t="s">
        <v>2207</v>
      </c>
      <c r="N319" s="927" t="s">
        <v>2245</v>
      </c>
      <c r="O319" s="927" t="s">
        <v>2158</v>
      </c>
      <c r="P319" s="1129" t="str">
        <f t="shared" si="56"/>
        <v>-</v>
      </c>
      <c r="Q319" s="934" t="str">
        <f t="shared" si="57"/>
        <v>19-18615</v>
      </c>
      <c r="R319" s="934" t="str">
        <f t="shared" si="58"/>
        <v>FRONTECH</v>
      </c>
      <c r="S319" s="935">
        <f t="shared" si="51"/>
        <v>43617</v>
      </c>
      <c r="T319" s="935">
        <f t="shared" si="52"/>
        <v>43617</v>
      </c>
      <c r="U319" s="935">
        <f t="shared" si="53"/>
        <v>43647</v>
      </c>
      <c r="V319" s="935">
        <f t="shared" si="59"/>
        <v>43647</v>
      </c>
      <c r="W319" s="934" t="str">
        <f t="shared" si="60"/>
        <v>Approved</v>
      </c>
      <c r="X319" s="936" t="str">
        <f>IF(R319="-","-",VLOOKUP($S319,Forex!$B:$C,2,0))</f>
        <v>FY2019</v>
      </c>
      <c r="Y319" s="936" t="str">
        <f>IF(R319="-","-",VLOOKUP($S319,Forex!$B:$D,3,0))</f>
        <v>1H</v>
      </c>
      <c r="Z319" s="937" t="str">
        <f>IF($R319="-","-",VLOOKUP($L319,Legend!$E:$F,2,0))</f>
        <v>-</v>
      </c>
      <c r="AA319" s="937"/>
      <c r="AB319" s="1131">
        <f t="shared" si="54"/>
        <v>43617</v>
      </c>
      <c r="AC319" s="1131">
        <f>_xlfn.IFNA(VLOOKUP($B319,'PO list'!$C:$E,3,0),$AB319)</f>
        <v>43617</v>
      </c>
      <c r="AD319" s="1131" t="str">
        <f>IF($AC319="-","-",VLOOKUP($AC319,Forex!$B:$C,2,0))</f>
        <v>FY2019</v>
      </c>
      <c r="AE319" s="1131">
        <f t="shared" si="61"/>
        <v>43617</v>
      </c>
      <c r="AF319" s="1131" t="str">
        <f>IF($AE319="-","-",VLOOKUP($AE319,Forex!$B:$C,2,0))</f>
        <v>FY2019</v>
      </c>
      <c r="AG319" s="1132" t="str">
        <f t="shared" si="55"/>
        <v>MY + MF</v>
      </c>
      <c r="AI319" s="1118"/>
    </row>
    <row r="320" spans="1:35" s="839" customFormat="1" ht="15" x14ac:dyDescent="0.25">
      <c r="A320" s="929">
        <v>319</v>
      </c>
      <c r="B320" s="927" t="s">
        <v>2246</v>
      </c>
      <c r="C320" s="927" t="s">
        <v>1379</v>
      </c>
      <c r="D320" s="927" t="s">
        <v>1332</v>
      </c>
      <c r="E320" s="927" t="s">
        <v>1361</v>
      </c>
      <c r="F320" s="927">
        <v>1</v>
      </c>
      <c r="G320" s="927">
        <v>13</v>
      </c>
      <c r="H320" s="927" t="s">
        <v>2247</v>
      </c>
      <c r="I320" s="927" t="s">
        <v>2248</v>
      </c>
      <c r="J320" s="927" t="s">
        <v>2158</v>
      </c>
      <c r="K320" s="927" t="s">
        <v>287</v>
      </c>
      <c r="L320" s="927" t="s">
        <v>15</v>
      </c>
      <c r="M320" s="927" t="s">
        <v>2249</v>
      </c>
      <c r="N320" s="927" t="s">
        <v>2250</v>
      </c>
      <c r="O320" s="927" t="s">
        <v>2251</v>
      </c>
      <c r="P320" s="1129" t="str">
        <f t="shared" si="56"/>
        <v>T T</v>
      </c>
      <c r="Q320" s="934" t="str">
        <f t="shared" si="57"/>
        <v>19-18616</v>
      </c>
      <c r="R320" s="934" t="str">
        <f t="shared" si="58"/>
        <v>-</v>
      </c>
      <c r="S320" s="935" t="str">
        <f t="shared" si="51"/>
        <v>-</v>
      </c>
      <c r="T320" s="935" t="str">
        <f t="shared" si="52"/>
        <v>-</v>
      </c>
      <c r="U320" s="935" t="str">
        <f t="shared" si="53"/>
        <v>-</v>
      </c>
      <c r="V320" s="935" t="str">
        <f t="shared" si="59"/>
        <v>-</v>
      </c>
      <c r="W320" s="934" t="str">
        <f t="shared" si="60"/>
        <v>-</v>
      </c>
      <c r="X320" s="936" t="str">
        <f>IF(R320="-","-",VLOOKUP($S320,Forex!$B:$C,2,0))</f>
        <v>-</v>
      </c>
      <c r="Y320" s="936" t="str">
        <f>IF(R320="-","-",VLOOKUP($S320,Forex!$B:$D,3,0))</f>
        <v>-</v>
      </c>
      <c r="Z320" s="937" t="str">
        <f>IF($R320="-","-",VLOOKUP($L320,Legend!$E:$F,2,0))</f>
        <v>-</v>
      </c>
      <c r="AA320" s="937"/>
      <c r="AB320" s="1131" t="str">
        <f t="shared" si="54"/>
        <v>-</v>
      </c>
      <c r="AC320" s="1131" t="str">
        <f>_xlfn.IFNA(VLOOKUP($B320,'PO list'!$C:$E,3,0),$AB320)</f>
        <v>-</v>
      </c>
      <c r="AD320" s="1131" t="str">
        <f>IF($AC320="-","-",VLOOKUP($AC320,Forex!$B:$C,2,0))</f>
        <v>-</v>
      </c>
      <c r="AE320" s="1131" t="str">
        <f t="shared" si="61"/>
        <v>-</v>
      </c>
      <c r="AF320" s="1131" t="str">
        <f>IF($AE320="-","-",VLOOKUP($AE320,Forex!$B:$C,2,0))</f>
        <v>-</v>
      </c>
      <c r="AG320" s="1132" t="str">
        <f t="shared" si="55"/>
        <v>-</v>
      </c>
      <c r="AI320" s="1118"/>
    </row>
    <row r="321" spans="1:35" s="839" customFormat="1" ht="15" x14ac:dyDescent="0.25">
      <c r="A321" s="929">
        <v>320</v>
      </c>
      <c r="B321" s="927" t="s">
        <v>2252</v>
      </c>
      <c r="C321" s="927" t="s">
        <v>221</v>
      </c>
      <c r="D321" s="927" t="s">
        <v>201</v>
      </c>
      <c r="E321" s="927" t="s">
        <v>231</v>
      </c>
      <c r="F321" s="927">
        <v>2</v>
      </c>
      <c r="G321" s="927">
        <v>1398</v>
      </c>
      <c r="H321" s="927" t="s">
        <v>2253</v>
      </c>
      <c r="I321" s="927" t="s">
        <v>15</v>
      </c>
      <c r="J321" s="927" t="s">
        <v>1985</v>
      </c>
      <c r="K321" s="927" t="s">
        <v>1324</v>
      </c>
      <c r="L321" s="927" t="s">
        <v>1056</v>
      </c>
      <c r="M321" s="927" t="s">
        <v>1935</v>
      </c>
      <c r="N321" s="927" t="s">
        <v>5585</v>
      </c>
      <c r="O321" s="927" t="s">
        <v>2207</v>
      </c>
      <c r="P321" s="1129" t="str">
        <f t="shared" si="56"/>
        <v>-</v>
      </c>
      <c r="Q321" s="934" t="str">
        <f t="shared" si="57"/>
        <v>19-18617</v>
      </c>
      <c r="R321" s="934" t="str">
        <f t="shared" si="58"/>
        <v>LOCAL</v>
      </c>
      <c r="S321" s="935">
        <f t="shared" si="51"/>
        <v>43617</v>
      </c>
      <c r="T321" s="935">
        <f t="shared" si="52"/>
        <v>43647</v>
      </c>
      <c r="U321" s="935">
        <f t="shared" si="53"/>
        <v>43647</v>
      </c>
      <c r="V321" s="935" t="e">
        <f t="shared" si="59"/>
        <v>#VALUE!</v>
      </c>
      <c r="W321" s="934" t="str">
        <f t="shared" si="60"/>
        <v>Cancelled</v>
      </c>
      <c r="X321" s="936" t="str">
        <f>IF(R321="-","-",VLOOKUP($S321,Forex!$B:$C,2,0))</f>
        <v>FY2019</v>
      </c>
      <c r="Y321" s="936" t="str">
        <f>IF(R321="-","-",VLOOKUP($S321,Forex!$B:$D,3,0))</f>
        <v>1H</v>
      </c>
      <c r="Z321" s="937" t="str">
        <f>IF($R321="-","-",VLOOKUP($L321,Legend!$E:$F,2,0))</f>
        <v>-</v>
      </c>
      <c r="AA321" s="937"/>
      <c r="AB321" s="1131">
        <f t="shared" si="54"/>
        <v>43647</v>
      </c>
      <c r="AC321" s="1131">
        <f>_xlfn.IFNA(VLOOKUP($B321,'PO list'!$C:$E,3,0),$AB321)</f>
        <v>43647</v>
      </c>
      <c r="AD321" s="1131" t="str">
        <f>IF($AC321="-","-",VLOOKUP($AC321,Forex!$B:$C,2,0))</f>
        <v>FY2019</v>
      </c>
      <c r="AE321" s="1131">
        <f t="shared" si="61"/>
        <v>43647</v>
      </c>
      <c r="AF321" s="1131" t="str">
        <f>IF($AE321="-","-",VLOOKUP($AE321,Forex!$B:$C,2,0))</f>
        <v>FY2019</v>
      </c>
      <c r="AG321" s="1132" t="str">
        <f t="shared" si="55"/>
        <v>MY + MF</v>
      </c>
      <c r="AI321" s="1118"/>
    </row>
    <row r="322" spans="1:35" s="839" customFormat="1" ht="15" x14ac:dyDescent="0.25">
      <c r="A322" s="929">
        <v>321</v>
      </c>
      <c r="B322" s="927" t="s">
        <v>2254</v>
      </c>
      <c r="C322" s="927" t="s">
        <v>1350</v>
      </c>
      <c r="D322" s="927" t="s">
        <v>1332</v>
      </c>
      <c r="E322" s="927" t="s">
        <v>1546</v>
      </c>
      <c r="F322" s="927">
        <v>1</v>
      </c>
      <c r="G322" s="927">
        <v>80</v>
      </c>
      <c r="H322" s="927" t="s">
        <v>2255</v>
      </c>
      <c r="I322" s="927" t="s">
        <v>15</v>
      </c>
      <c r="J322" s="927" t="s">
        <v>2228</v>
      </c>
      <c r="K322" s="927" t="s">
        <v>287</v>
      </c>
      <c r="L322" s="927" t="s">
        <v>15</v>
      </c>
      <c r="M322" s="927" t="s">
        <v>1912</v>
      </c>
      <c r="N322" s="927" t="s">
        <v>1912</v>
      </c>
      <c r="O322" s="927" t="s">
        <v>2227</v>
      </c>
      <c r="P322" s="1129" t="str">
        <f t="shared" si="56"/>
        <v>-</v>
      </c>
      <c r="Q322" s="934" t="str">
        <f t="shared" si="57"/>
        <v>19-18618</v>
      </c>
      <c r="R322" s="934" t="str">
        <f t="shared" si="58"/>
        <v>-</v>
      </c>
      <c r="S322" s="935" t="str">
        <f t="shared" si="51"/>
        <v>-</v>
      </c>
      <c r="T322" s="935" t="str">
        <f t="shared" si="52"/>
        <v>-</v>
      </c>
      <c r="U322" s="935" t="str">
        <f t="shared" si="53"/>
        <v>-</v>
      </c>
      <c r="V322" s="935" t="str">
        <f t="shared" si="59"/>
        <v>-</v>
      </c>
      <c r="W322" s="934" t="str">
        <f t="shared" si="60"/>
        <v>-</v>
      </c>
      <c r="X322" s="936" t="str">
        <f>IF(R322="-","-",VLOOKUP($S322,Forex!$B:$C,2,0))</f>
        <v>-</v>
      </c>
      <c r="Y322" s="936" t="str">
        <f>IF(R322="-","-",VLOOKUP($S322,Forex!$B:$D,3,0))</f>
        <v>-</v>
      </c>
      <c r="Z322" s="937" t="str">
        <f>IF($R322="-","-",VLOOKUP($L322,Legend!$E:$F,2,0))</f>
        <v>-</v>
      </c>
      <c r="AA322" s="937"/>
      <c r="AB322" s="1131" t="str">
        <f t="shared" si="54"/>
        <v>-</v>
      </c>
      <c r="AC322" s="1131" t="str">
        <f>_xlfn.IFNA(VLOOKUP($B322,'PO list'!$C:$E,3,0),$AB322)</f>
        <v>-</v>
      </c>
      <c r="AD322" s="1131" t="str">
        <f>IF($AC322="-","-",VLOOKUP($AC322,Forex!$B:$C,2,0))</f>
        <v>-</v>
      </c>
      <c r="AE322" s="1131" t="str">
        <f t="shared" si="61"/>
        <v>-</v>
      </c>
      <c r="AF322" s="1131" t="str">
        <f>IF($AE322="-","-",VLOOKUP($AE322,Forex!$B:$C,2,0))</f>
        <v>-</v>
      </c>
      <c r="AG322" s="1132" t="str">
        <f t="shared" si="55"/>
        <v>-</v>
      </c>
      <c r="AI322" s="1118"/>
    </row>
    <row r="323" spans="1:35" s="839" customFormat="1" ht="15" x14ac:dyDescent="0.25">
      <c r="A323" s="929">
        <v>322</v>
      </c>
      <c r="B323" s="927" t="s">
        <v>2256</v>
      </c>
      <c r="C323" s="927" t="s">
        <v>211</v>
      </c>
      <c r="D323" s="927" t="s">
        <v>201</v>
      </c>
      <c r="E323" s="927" t="s">
        <v>231</v>
      </c>
      <c r="F323" s="927">
        <v>1</v>
      </c>
      <c r="G323" s="927">
        <v>427.5</v>
      </c>
      <c r="H323" s="927" t="s">
        <v>2257</v>
      </c>
      <c r="I323" s="927" t="s">
        <v>2258</v>
      </c>
      <c r="J323" s="927" t="s">
        <v>2259</v>
      </c>
      <c r="K323" s="927" t="s">
        <v>1324</v>
      </c>
      <c r="L323" s="927" t="s">
        <v>1056</v>
      </c>
      <c r="M323" s="927" t="s">
        <v>2109</v>
      </c>
      <c r="N323" s="927" t="s">
        <v>2259</v>
      </c>
      <c r="O323" s="927" t="s">
        <v>2215</v>
      </c>
      <c r="P323" s="1129" t="str">
        <f t="shared" si="56"/>
        <v>MTG</v>
      </c>
      <c r="Q323" s="934" t="str">
        <f t="shared" si="57"/>
        <v>19-18619</v>
      </c>
      <c r="R323" s="934" t="str">
        <f t="shared" si="58"/>
        <v>LOCAL</v>
      </c>
      <c r="S323" s="935">
        <f t="shared" ref="S323:S386" si="62">IF($R323="-","-",$J323-DAY($J323)+1)</f>
        <v>43617</v>
      </c>
      <c r="T323" s="935">
        <f t="shared" ref="T323:T386" si="63">IF($R323="-","-",$O323-DAY($O323)+1)</f>
        <v>43617</v>
      </c>
      <c r="U323" s="935">
        <f t="shared" ref="U323:U386" si="64">IF($R323="-","-",$M323-DAY($M323)+1)</f>
        <v>43617</v>
      </c>
      <c r="V323" s="935">
        <f t="shared" si="59"/>
        <v>43617</v>
      </c>
      <c r="W323" s="934" t="str">
        <f t="shared" si="60"/>
        <v>Cancelled</v>
      </c>
      <c r="X323" s="936" t="str">
        <f>IF(R323="-","-",VLOOKUP($S323,Forex!$B:$C,2,0))</f>
        <v>FY2019</v>
      </c>
      <c r="Y323" s="936" t="str">
        <f>IF(R323="-","-",VLOOKUP($S323,Forex!$B:$D,3,0))</f>
        <v>1H</v>
      </c>
      <c r="Z323" s="937" t="str">
        <f>IF($R323="-","-",VLOOKUP($L323,Legend!$E:$F,2,0))</f>
        <v>-</v>
      </c>
      <c r="AA323" s="937"/>
      <c r="AB323" s="1131">
        <f t="shared" ref="AB323:AB386" si="65">IF($X323="FY2021",$V323,IF($X323="FY2022",$V323,IF($X323="FY2023",$V323,$T323)))</f>
        <v>43617</v>
      </c>
      <c r="AC323" s="1131">
        <f>_xlfn.IFNA(VLOOKUP($B323,'PO list'!$C:$E,3,0),$AB323)</f>
        <v>43617</v>
      </c>
      <c r="AD323" s="1131" t="str">
        <f>IF($AC323="-","-",VLOOKUP($AC323,Forex!$B:$C,2,0))</f>
        <v>FY2019</v>
      </c>
      <c r="AE323" s="1131">
        <f t="shared" si="61"/>
        <v>43617</v>
      </c>
      <c r="AF323" s="1131" t="str">
        <f>IF($AE323="-","-",VLOOKUP($AE323,Forex!$B:$C,2,0))</f>
        <v>FY2019</v>
      </c>
      <c r="AG323" s="1132" t="str">
        <f t="shared" ref="AG323:AG386" si="66">IF($R323="-","-","MY + MF")</f>
        <v>MY + MF</v>
      </c>
      <c r="AI323" s="1118"/>
    </row>
    <row r="324" spans="1:35" s="839" customFormat="1" ht="15" x14ac:dyDescent="0.25">
      <c r="A324" s="929">
        <v>323</v>
      </c>
      <c r="B324" s="927" t="s">
        <v>2260</v>
      </c>
      <c r="C324" s="927" t="s">
        <v>200</v>
      </c>
      <c r="D324" s="927" t="s">
        <v>201</v>
      </c>
      <c r="E324" s="927" t="s">
        <v>230</v>
      </c>
      <c r="F324" s="927">
        <v>9</v>
      </c>
      <c r="G324" s="927">
        <v>14699</v>
      </c>
      <c r="H324" s="927" t="s">
        <v>2261</v>
      </c>
      <c r="I324" s="927" t="s">
        <v>2262</v>
      </c>
      <c r="J324" s="927" t="s">
        <v>2259</v>
      </c>
      <c r="K324" s="927" t="s">
        <v>1324</v>
      </c>
      <c r="L324" s="927" t="s">
        <v>1056</v>
      </c>
      <c r="M324" s="927" t="s">
        <v>2005</v>
      </c>
      <c r="N324" s="927" t="s">
        <v>1920</v>
      </c>
      <c r="O324" s="927" t="s">
        <v>2227</v>
      </c>
      <c r="P324" s="1129" t="str">
        <f t="shared" si="56"/>
        <v>(5)</v>
      </c>
      <c r="Q324" s="934" t="str">
        <f t="shared" si="57"/>
        <v>19-18620</v>
      </c>
      <c r="R324" s="934" t="str">
        <f t="shared" si="58"/>
        <v>LOCAL</v>
      </c>
      <c r="S324" s="935">
        <f t="shared" si="62"/>
        <v>43617</v>
      </c>
      <c r="T324" s="935">
        <f t="shared" si="63"/>
        <v>43617</v>
      </c>
      <c r="U324" s="935">
        <f t="shared" si="64"/>
        <v>43647</v>
      </c>
      <c r="V324" s="935">
        <f t="shared" si="59"/>
        <v>43709</v>
      </c>
      <c r="W324" s="934" t="str">
        <f t="shared" si="60"/>
        <v>Cancelled</v>
      </c>
      <c r="X324" s="936" t="str">
        <f>IF(R324="-","-",VLOOKUP($S324,Forex!$B:$C,2,0))</f>
        <v>FY2019</v>
      </c>
      <c r="Y324" s="936" t="str">
        <f>IF(R324="-","-",VLOOKUP($S324,Forex!$B:$D,3,0))</f>
        <v>1H</v>
      </c>
      <c r="Z324" s="937" t="str">
        <f>IF($R324="-","-",VLOOKUP($L324,Legend!$E:$F,2,0))</f>
        <v>-</v>
      </c>
      <c r="AA324" s="937"/>
      <c r="AB324" s="1131">
        <f t="shared" si="65"/>
        <v>43617</v>
      </c>
      <c r="AC324" s="1131">
        <f>_xlfn.IFNA(VLOOKUP($B324,'PO list'!$C:$E,3,0),$AB324)</f>
        <v>43617</v>
      </c>
      <c r="AD324" s="1131" t="str">
        <f>IF($AC324="-","-",VLOOKUP($AC324,Forex!$B:$C,2,0))</f>
        <v>FY2019</v>
      </c>
      <c r="AE324" s="1131">
        <f t="shared" si="61"/>
        <v>43617</v>
      </c>
      <c r="AF324" s="1131" t="str">
        <f>IF($AE324="-","-",VLOOKUP($AE324,Forex!$B:$C,2,0))</f>
        <v>FY2019</v>
      </c>
      <c r="AG324" s="1132" t="str">
        <f t="shared" si="66"/>
        <v>MY + MF</v>
      </c>
      <c r="AI324" s="1118"/>
    </row>
    <row r="325" spans="1:35" s="839" customFormat="1" ht="15" x14ac:dyDescent="0.25">
      <c r="A325" s="929">
        <v>324</v>
      </c>
      <c r="B325" s="927" t="s">
        <v>2263</v>
      </c>
      <c r="C325" s="927" t="s">
        <v>200</v>
      </c>
      <c r="D325" s="927" t="s">
        <v>201</v>
      </c>
      <c r="E325" s="927" t="s">
        <v>230</v>
      </c>
      <c r="F325" s="927">
        <v>12</v>
      </c>
      <c r="G325" s="927">
        <v>34317</v>
      </c>
      <c r="H325" s="927" t="s">
        <v>2264</v>
      </c>
      <c r="I325" s="927" t="s">
        <v>2265</v>
      </c>
      <c r="J325" s="927" t="s">
        <v>2227</v>
      </c>
      <c r="K325" s="927" t="s">
        <v>1324</v>
      </c>
      <c r="L325" s="927" t="s">
        <v>1056</v>
      </c>
      <c r="M325" s="927" t="s">
        <v>2153</v>
      </c>
      <c r="N325" s="927" t="s">
        <v>2154</v>
      </c>
      <c r="O325" s="927" t="s">
        <v>1937</v>
      </c>
      <c r="P325" s="1129" t="str">
        <f t="shared" si="56"/>
        <v>RTH</v>
      </c>
      <c r="Q325" s="934" t="str">
        <f t="shared" si="57"/>
        <v>19-18621</v>
      </c>
      <c r="R325" s="934" t="str">
        <f t="shared" si="58"/>
        <v>LOCAL</v>
      </c>
      <c r="S325" s="935">
        <f t="shared" si="62"/>
        <v>43617</v>
      </c>
      <c r="T325" s="935">
        <f t="shared" si="63"/>
        <v>43617</v>
      </c>
      <c r="U325" s="935">
        <f t="shared" si="64"/>
        <v>43739</v>
      </c>
      <c r="V325" s="935">
        <f t="shared" si="59"/>
        <v>43831</v>
      </c>
      <c r="W325" s="934" t="str">
        <f t="shared" si="60"/>
        <v>Cancelled</v>
      </c>
      <c r="X325" s="936" t="str">
        <f>IF(R325="-","-",VLOOKUP($S325,Forex!$B:$C,2,0))</f>
        <v>FY2019</v>
      </c>
      <c r="Y325" s="936" t="str">
        <f>IF(R325="-","-",VLOOKUP($S325,Forex!$B:$D,3,0))</f>
        <v>1H</v>
      </c>
      <c r="Z325" s="937" t="str">
        <f>IF($R325="-","-",VLOOKUP($L325,Legend!$E:$F,2,0))</f>
        <v>-</v>
      </c>
      <c r="AA325" s="937"/>
      <c r="AB325" s="1131">
        <f t="shared" si="65"/>
        <v>43617</v>
      </c>
      <c r="AC325" s="1131">
        <f>_xlfn.IFNA(VLOOKUP($B325,'PO list'!$C:$E,3,0),$AB325)</f>
        <v>43617</v>
      </c>
      <c r="AD325" s="1131" t="str">
        <f>IF($AC325="-","-",VLOOKUP($AC325,Forex!$B:$C,2,0))</f>
        <v>FY2019</v>
      </c>
      <c r="AE325" s="1131">
        <f t="shared" si="61"/>
        <v>43617</v>
      </c>
      <c r="AF325" s="1131" t="str">
        <f>IF($AE325="-","-",VLOOKUP($AE325,Forex!$B:$C,2,0))</f>
        <v>FY2019</v>
      </c>
      <c r="AG325" s="1132" t="str">
        <f t="shared" si="66"/>
        <v>MY + MF</v>
      </c>
      <c r="AI325" s="1118"/>
    </row>
    <row r="326" spans="1:35" s="839" customFormat="1" ht="15" x14ac:dyDescent="0.25">
      <c r="A326" s="929">
        <v>325</v>
      </c>
      <c r="B326" s="927" t="s">
        <v>2266</v>
      </c>
      <c r="C326" s="927" t="s">
        <v>221</v>
      </c>
      <c r="D326" s="927" t="s">
        <v>201</v>
      </c>
      <c r="E326" s="927" t="s">
        <v>231</v>
      </c>
      <c r="F326" s="927">
        <v>2</v>
      </c>
      <c r="G326" s="927">
        <v>680</v>
      </c>
      <c r="H326" s="927" t="s">
        <v>2267</v>
      </c>
      <c r="I326" s="927" t="s">
        <v>2268</v>
      </c>
      <c r="J326" s="927" t="s">
        <v>2269</v>
      </c>
      <c r="K326" s="927" t="s">
        <v>288</v>
      </c>
      <c r="L326" s="927" t="s">
        <v>1111</v>
      </c>
      <c r="M326" s="927" t="s">
        <v>2109</v>
      </c>
      <c r="N326" s="927" t="s">
        <v>2270</v>
      </c>
      <c r="O326" s="927" t="s">
        <v>1937</v>
      </c>
      <c r="P326" s="1129" t="str">
        <f t="shared" si="56"/>
        <v>116</v>
      </c>
      <c r="Q326" s="934" t="str">
        <f t="shared" si="57"/>
        <v>19-18622</v>
      </c>
      <c r="R326" s="934" t="str">
        <f t="shared" si="58"/>
        <v>LOCAL</v>
      </c>
      <c r="S326" s="935">
        <f t="shared" si="62"/>
        <v>43617</v>
      </c>
      <c r="T326" s="935">
        <f t="shared" si="63"/>
        <v>43617</v>
      </c>
      <c r="U326" s="935">
        <f t="shared" si="64"/>
        <v>43617</v>
      </c>
      <c r="V326" s="935">
        <f t="shared" si="59"/>
        <v>43709</v>
      </c>
      <c r="W326" s="934" t="str">
        <f t="shared" si="60"/>
        <v>Disapproved</v>
      </c>
      <c r="X326" s="936" t="str">
        <f>IF(R326="-","-",VLOOKUP($S326,Forex!$B:$C,2,0))</f>
        <v>FY2019</v>
      </c>
      <c r="Y326" s="936" t="str">
        <f>IF(R326="-","-",VLOOKUP($S326,Forex!$B:$D,3,0))</f>
        <v>1H</v>
      </c>
      <c r="Z326" s="937" t="str">
        <f>IF($R326="-","-",VLOOKUP($L326,Legend!$E:$F,2,0))</f>
        <v>-</v>
      </c>
      <c r="AA326" s="937"/>
      <c r="AB326" s="1131">
        <f t="shared" si="65"/>
        <v>43617</v>
      </c>
      <c r="AC326" s="1131">
        <f>_xlfn.IFNA(VLOOKUP($B326,'PO list'!$C:$E,3,0),$AB326)</f>
        <v>43617</v>
      </c>
      <c r="AD326" s="1131" t="str">
        <f>IF($AC326="-","-",VLOOKUP($AC326,Forex!$B:$C,2,0))</f>
        <v>FY2019</v>
      </c>
      <c r="AE326" s="1131">
        <f t="shared" si="61"/>
        <v>43617</v>
      </c>
      <c r="AF326" s="1131" t="str">
        <f>IF($AE326="-","-",VLOOKUP($AE326,Forex!$B:$C,2,0))</f>
        <v>FY2019</v>
      </c>
      <c r="AG326" s="1132" t="str">
        <f t="shared" si="66"/>
        <v>MY + MF</v>
      </c>
      <c r="AI326" s="1118"/>
    </row>
    <row r="327" spans="1:35" s="839" customFormat="1" ht="15" x14ac:dyDescent="0.25">
      <c r="A327" s="929">
        <v>326</v>
      </c>
      <c r="B327" s="927" t="s">
        <v>2271</v>
      </c>
      <c r="C327" s="927" t="s">
        <v>221</v>
      </c>
      <c r="D327" s="927" t="s">
        <v>201</v>
      </c>
      <c r="E327" s="927" t="s">
        <v>231</v>
      </c>
      <c r="F327" s="927">
        <v>25</v>
      </c>
      <c r="G327" s="927">
        <v>7601.82</v>
      </c>
      <c r="H327" s="927" t="s">
        <v>2272</v>
      </c>
      <c r="I327" s="927" t="s">
        <v>2273</v>
      </c>
      <c r="J327" s="927" t="s">
        <v>2269</v>
      </c>
      <c r="K327" s="927" t="s">
        <v>288</v>
      </c>
      <c r="L327" s="927" t="s">
        <v>158</v>
      </c>
      <c r="M327" s="927" t="s">
        <v>2109</v>
      </c>
      <c r="N327" s="927" t="s">
        <v>2270</v>
      </c>
      <c r="O327" s="927" t="s">
        <v>1937</v>
      </c>
      <c r="P327" s="1129" t="str">
        <f t="shared" si="56"/>
        <v>ARE</v>
      </c>
      <c r="Q327" s="934" t="str">
        <f t="shared" si="57"/>
        <v>19-18623</v>
      </c>
      <c r="R327" s="934" t="str">
        <f t="shared" si="58"/>
        <v>LOCAL</v>
      </c>
      <c r="S327" s="935">
        <f t="shared" si="62"/>
        <v>43617</v>
      </c>
      <c r="T327" s="935">
        <f t="shared" si="63"/>
        <v>43617</v>
      </c>
      <c r="U327" s="935">
        <f t="shared" si="64"/>
        <v>43617</v>
      </c>
      <c r="V327" s="935">
        <f t="shared" si="59"/>
        <v>43709</v>
      </c>
      <c r="W327" s="934" t="str">
        <f t="shared" si="60"/>
        <v>Disapproved</v>
      </c>
      <c r="X327" s="936" t="str">
        <f>IF(R327="-","-",VLOOKUP($S327,Forex!$B:$C,2,0))</f>
        <v>FY2019</v>
      </c>
      <c r="Y327" s="936" t="str">
        <f>IF(R327="-","-",VLOOKUP($S327,Forex!$B:$D,3,0))</f>
        <v>1H</v>
      </c>
      <c r="Z327" s="937" t="str">
        <f>IF($R327="-","-",VLOOKUP($L327,Legend!$E:$F,2,0))</f>
        <v>ROD1</v>
      </c>
      <c r="AA327" s="937"/>
      <c r="AB327" s="1131">
        <f t="shared" si="65"/>
        <v>43617</v>
      </c>
      <c r="AC327" s="1131">
        <f>_xlfn.IFNA(VLOOKUP($B327,'PO list'!$C:$E,3,0),$AB327)</f>
        <v>43617</v>
      </c>
      <c r="AD327" s="1131" t="str">
        <f>IF($AC327="-","-",VLOOKUP($AC327,Forex!$B:$C,2,0))</f>
        <v>FY2019</v>
      </c>
      <c r="AE327" s="1131">
        <f t="shared" si="61"/>
        <v>43617</v>
      </c>
      <c r="AF327" s="1131" t="str">
        <f>IF($AE327="-","-",VLOOKUP($AE327,Forex!$B:$C,2,0))</f>
        <v>FY2019</v>
      </c>
      <c r="AG327" s="1132" t="str">
        <f t="shared" si="66"/>
        <v>MY + MF</v>
      </c>
      <c r="AI327" s="1118"/>
    </row>
    <row r="328" spans="1:35" s="839" customFormat="1" ht="15" x14ac:dyDescent="0.25">
      <c r="A328" s="929">
        <v>327</v>
      </c>
      <c r="B328" s="927" t="s">
        <v>2274</v>
      </c>
      <c r="C328" s="927" t="s">
        <v>200</v>
      </c>
      <c r="D328" s="927" t="s">
        <v>201</v>
      </c>
      <c r="E328" s="927" t="s">
        <v>231</v>
      </c>
      <c r="F328" s="927">
        <v>1</v>
      </c>
      <c r="G328" s="927">
        <v>3396</v>
      </c>
      <c r="H328" s="927" t="s">
        <v>2275</v>
      </c>
      <c r="I328" s="927" t="s">
        <v>2276</v>
      </c>
      <c r="J328" s="927" t="s">
        <v>2227</v>
      </c>
      <c r="K328" s="927" t="s">
        <v>1324</v>
      </c>
      <c r="L328" s="927" t="s">
        <v>1056</v>
      </c>
      <c r="M328" s="927" t="s">
        <v>2153</v>
      </c>
      <c r="N328" s="927" t="s">
        <v>2154</v>
      </c>
      <c r="O328" s="927" t="s">
        <v>2215</v>
      </c>
      <c r="P328" s="1129" t="str">
        <f t="shared" si="56"/>
        <v>DIE</v>
      </c>
      <c r="Q328" s="934" t="str">
        <f t="shared" si="57"/>
        <v>19-18624</v>
      </c>
      <c r="R328" s="934" t="str">
        <f t="shared" si="58"/>
        <v>LOCAL</v>
      </c>
      <c r="S328" s="935">
        <f t="shared" si="62"/>
        <v>43617</v>
      </c>
      <c r="T328" s="935">
        <f t="shared" si="63"/>
        <v>43617</v>
      </c>
      <c r="U328" s="935">
        <f t="shared" si="64"/>
        <v>43739</v>
      </c>
      <c r="V328" s="935">
        <f t="shared" si="59"/>
        <v>43831</v>
      </c>
      <c r="W328" s="934" t="str">
        <f t="shared" si="60"/>
        <v>Cancelled</v>
      </c>
      <c r="X328" s="936" t="str">
        <f>IF(R328="-","-",VLOOKUP($S328,Forex!$B:$C,2,0))</f>
        <v>FY2019</v>
      </c>
      <c r="Y328" s="936" t="str">
        <f>IF(R328="-","-",VLOOKUP($S328,Forex!$B:$D,3,0))</f>
        <v>1H</v>
      </c>
      <c r="Z328" s="937" t="str">
        <f>IF($R328="-","-",VLOOKUP($L328,Legend!$E:$F,2,0))</f>
        <v>-</v>
      </c>
      <c r="AA328" s="937"/>
      <c r="AB328" s="1131">
        <f t="shared" si="65"/>
        <v>43617</v>
      </c>
      <c r="AC328" s="1131">
        <f>_xlfn.IFNA(VLOOKUP($B328,'PO list'!$C:$E,3,0),$AB328)</f>
        <v>43617</v>
      </c>
      <c r="AD328" s="1131" t="str">
        <f>IF($AC328="-","-",VLOOKUP($AC328,Forex!$B:$C,2,0))</f>
        <v>FY2019</v>
      </c>
      <c r="AE328" s="1131">
        <f t="shared" si="61"/>
        <v>43617</v>
      </c>
      <c r="AF328" s="1131" t="str">
        <f>IF($AE328="-","-",VLOOKUP($AE328,Forex!$B:$C,2,0))</f>
        <v>FY2019</v>
      </c>
      <c r="AG328" s="1132" t="str">
        <f t="shared" si="66"/>
        <v>MY + MF</v>
      </c>
      <c r="AI328" s="1118"/>
    </row>
    <row r="329" spans="1:35" s="839" customFormat="1" ht="15" x14ac:dyDescent="0.25">
      <c r="A329" s="929">
        <v>328</v>
      </c>
      <c r="B329" s="927" t="s">
        <v>2277</v>
      </c>
      <c r="C329" s="927" t="s">
        <v>244</v>
      </c>
      <c r="D329" s="927" t="s">
        <v>201</v>
      </c>
      <c r="E329" s="927" t="s">
        <v>231</v>
      </c>
      <c r="F329" s="927">
        <v>3</v>
      </c>
      <c r="G329" s="927">
        <v>724</v>
      </c>
      <c r="H329" s="927" t="s">
        <v>2278</v>
      </c>
      <c r="I329" s="927" t="s">
        <v>2279</v>
      </c>
      <c r="J329" s="927" t="s">
        <v>2227</v>
      </c>
      <c r="K329" s="927" t="s">
        <v>288</v>
      </c>
      <c r="L329" s="927" t="s">
        <v>158</v>
      </c>
      <c r="M329" s="927" t="s">
        <v>2109</v>
      </c>
      <c r="N329" s="927" t="s">
        <v>2201</v>
      </c>
      <c r="O329" s="927" t="s">
        <v>1937</v>
      </c>
      <c r="P329" s="1129" t="str">
        <f t="shared" si="56"/>
        <v>EMS</v>
      </c>
      <c r="Q329" s="934" t="str">
        <f t="shared" si="57"/>
        <v>19-18625</v>
      </c>
      <c r="R329" s="934" t="str">
        <f t="shared" si="58"/>
        <v>LOCAL</v>
      </c>
      <c r="S329" s="935">
        <f t="shared" si="62"/>
        <v>43617</v>
      </c>
      <c r="T329" s="935">
        <f t="shared" si="63"/>
        <v>43617</v>
      </c>
      <c r="U329" s="935">
        <f t="shared" si="64"/>
        <v>43617</v>
      </c>
      <c r="V329" s="935">
        <f t="shared" si="59"/>
        <v>43647</v>
      </c>
      <c r="W329" s="934" t="str">
        <f t="shared" si="60"/>
        <v>Disapproved</v>
      </c>
      <c r="X329" s="936" t="str">
        <f>IF(R329="-","-",VLOOKUP($S329,Forex!$B:$C,2,0))</f>
        <v>FY2019</v>
      </c>
      <c r="Y329" s="936" t="str">
        <f>IF(R329="-","-",VLOOKUP($S329,Forex!$B:$D,3,0))</f>
        <v>1H</v>
      </c>
      <c r="Z329" s="937" t="str">
        <f>IF($R329="-","-",VLOOKUP($L329,Legend!$E:$F,2,0))</f>
        <v>ROD1</v>
      </c>
      <c r="AA329" s="937"/>
      <c r="AB329" s="1131">
        <f t="shared" si="65"/>
        <v>43617</v>
      </c>
      <c r="AC329" s="1131">
        <f>_xlfn.IFNA(VLOOKUP($B329,'PO list'!$C:$E,3,0),$AB329)</f>
        <v>43617</v>
      </c>
      <c r="AD329" s="1131" t="str">
        <f>IF($AC329="-","-",VLOOKUP($AC329,Forex!$B:$C,2,0))</f>
        <v>FY2019</v>
      </c>
      <c r="AE329" s="1131">
        <f t="shared" si="61"/>
        <v>43617</v>
      </c>
      <c r="AF329" s="1131" t="str">
        <f>IF($AE329="-","-",VLOOKUP($AE329,Forex!$B:$C,2,0))</f>
        <v>FY2019</v>
      </c>
      <c r="AG329" s="1132" t="str">
        <f t="shared" si="66"/>
        <v>MY + MF</v>
      </c>
      <c r="AI329" s="1118"/>
    </row>
    <row r="330" spans="1:35" s="839" customFormat="1" ht="15" x14ac:dyDescent="0.25">
      <c r="A330" s="929">
        <v>329</v>
      </c>
      <c r="B330" s="927" t="s">
        <v>2280</v>
      </c>
      <c r="C330" s="927" t="s">
        <v>244</v>
      </c>
      <c r="D330" s="927" t="s">
        <v>201</v>
      </c>
      <c r="E330" s="927" t="s">
        <v>231</v>
      </c>
      <c r="F330" s="927">
        <v>1</v>
      </c>
      <c r="G330" s="927">
        <v>227</v>
      </c>
      <c r="H330" s="927" t="s">
        <v>2281</v>
      </c>
      <c r="I330" s="927" t="s">
        <v>239</v>
      </c>
      <c r="J330" s="927" t="s">
        <v>2215</v>
      </c>
      <c r="K330" s="927" t="s">
        <v>287</v>
      </c>
      <c r="L330" s="927" t="s">
        <v>15</v>
      </c>
      <c r="M330" s="927" t="s">
        <v>2109</v>
      </c>
      <c r="N330" s="927" t="s">
        <v>2245</v>
      </c>
      <c r="O330" s="927" t="s">
        <v>1937</v>
      </c>
      <c r="P330" s="1129" t="str">
        <f t="shared" si="56"/>
        <v>--</v>
      </c>
      <c r="Q330" s="934" t="str">
        <f t="shared" si="57"/>
        <v>19-18626</v>
      </c>
      <c r="R330" s="934" t="str">
        <f t="shared" si="58"/>
        <v>LOCAL</v>
      </c>
      <c r="S330" s="935">
        <f t="shared" si="62"/>
        <v>43617</v>
      </c>
      <c r="T330" s="935">
        <f t="shared" si="63"/>
        <v>43617</v>
      </c>
      <c r="U330" s="935">
        <f t="shared" si="64"/>
        <v>43617</v>
      </c>
      <c r="V330" s="935">
        <f t="shared" si="59"/>
        <v>43647</v>
      </c>
      <c r="W330" s="934" t="str">
        <f t="shared" si="60"/>
        <v>Approved</v>
      </c>
      <c r="X330" s="936" t="str">
        <f>IF(R330="-","-",VLOOKUP($S330,Forex!$B:$C,2,0))</f>
        <v>FY2019</v>
      </c>
      <c r="Y330" s="936" t="str">
        <f>IF(R330="-","-",VLOOKUP($S330,Forex!$B:$D,3,0))</f>
        <v>1H</v>
      </c>
      <c r="Z330" s="937" t="str">
        <f>IF($R330="-","-",VLOOKUP($L330,Legend!$E:$F,2,0))</f>
        <v>-</v>
      </c>
      <c r="AA330" s="937"/>
      <c r="AB330" s="1131">
        <f t="shared" si="65"/>
        <v>43617</v>
      </c>
      <c r="AC330" s="1131">
        <f>_xlfn.IFNA(VLOOKUP($B330,'PO list'!$C:$E,3,0),$AB330)</f>
        <v>43617</v>
      </c>
      <c r="AD330" s="1131" t="str">
        <f>IF($AC330="-","-",VLOOKUP($AC330,Forex!$B:$C,2,0))</f>
        <v>FY2019</v>
      </c>
      <c r="AE330" s="1131">
        <f t="shared" si="61"/>
        <v>43617</v>
      </c>
      <c r="AF330" s="1131" t="str">
        <f>IF($AE330="-","-",VLOOKUP($AE330,Forex!$B:$C,2,0))</f>
        <v>FY2019</v>
      </c>
      <c r="AG330" s="1132" t="str">
        <f t="shared" si="66"/>
        <v>MY + MF</v>
      </c>
      <c r="AI330" s="1118"/>
    </row>
    <row r="331" spans="1:35" s="839" customFormat="1" ht="15" x14ac:dyDescent="0.25">
      <c r="A331" s="929">
        <v>330</v>
      </c>
      <c r="B331" s="927" t="s">
        <v>2280</v>
      </c>
      <c r="C331" s="927" t="s">
        <v>244</v>
      </c>
      <c r="D331" s="927" t="s">
        <v>201</v>
      </c>
      <c r="E331" s="927" t="s">
        <v>231</v>
      </c>
      <c r="F331" s="927">
        <v>1</v>
      </c>
      <c r="G331" s="927">
        <v>582</v>
      </c>
      <c r="H331" s="927" t="s">
        <v>2282</v>
      </c>
      <c r="I331" s="927" t="s">
        <v>239</v>
      </c>
      <c r="J331" s="927" t="s">
        <v>2215</v>
      </c>
      <c r="K331" s="927" t="s">
        <v>288</v>
      </c>
      <c r="L331" s="927" t="s">
        <v>158</v>
      </c>
      <c r="M331" s="927" t="s">
        <v>2109</v>
      </c>
      <c r="N331" s="927" t="s">
        <v>2245</v>
      </c>
      <c r="O331" s="927" t="s">
        <v>1937</v>
      </c>
      <c r="P331" s="1129" t="str">
        <f t="shared" si="56"/>
        <v>--</v>
      </c>
      <c r="Q331" s="934" t="str">
        <f t="shared" si="57"/>
        <v>-</v>
      </c>
      <c r="R331" s="934" t="str">
        <f t="shared" si="58"/>
        <v>-</v>
      </c>
      <c r="S331" s="935" t="str">
        <f t="shared" si="62"/>
        <v>-</v>
      </c>
      <c r="T331" s="935" t="str">
        <f t="shared" si="63"/>
        <v>-</v>
      </c>
      <c r="U331" s="935" t="str">
        <f t="shared" si="64"/>
        <v>-</v>
      </c>
      <c r="V331" s="935" t="str">
        <f t="shared" si="59"/>
        <v>-</v>
      </c>
      <c r="W331" s="934" t="str">
        <f t="shared" si="60"/>
        <v>-</v>
      </c>
      <c r="X331" s="936" t="str">
        <f>IF(R331="-","-",VLOOKUP($S331,Forex!$B:$C,2,0))</f>
        <v>-</v>
      </c>
      <c r="Y331" s="936" t="str">
        <f>IF(R331="-","-",VLOOKUP($S331,Forex!$B:$D,3,0))</f>
        <v>-</v>
      </c>
      <c r="Z331" s="937" t="str">
        <f>IF($R331="-","-",VLOOKUP($L331,Legend!$E:$F,2,0))</f>
        <v>-</v>
      </c>
      <c r="AA331" s="937"/>
      <c r="AB331" s="1131" t="str">
        <f t="shared" si="65"/>
        <v>-</v>
      </c>
      <c r="AC331" s="1131" t="str">
        <f>_xlfn.IFNA(VLOOKUP($B331,'PO list'!$C:$E,3,0),$AB331)</f>
        <v>-</v>
      </c>
      <c r="AD331" s="1131" t="str">
        <f>IF($AC331="-","-",VLOOKUP($AC331,Forex!$B:$C,2,0))</f>
        <v>-</v>
      </c>
      <c r="AE331" s="1131" t="str">
        <f t="shared" si="61"/>
        <v>-</v>
      </c>
      <c r="AF331" s="1131" t="str">
        <f>IF($AE331="-","-",VLOOKUP($AE331,Forex!$B:$C,2,0))</f>
        <v>-</v>
      </c>
      <c r="AG331" s="1132" t="str">
        <f t="shared" si="66"/>
        <v>-</v>
      </c>
      <c r="AI331" s="1118"/>
    </row>
    <row r="332" spans="1:35" s="839" customFormat="1" ht="15" x14ac:dyDescent="0.25">
      <c r="A332" s="929">
        <v>331</v>
      </c>
      <c r="B332" s="927" t="s">
        <v>2283</v>
      </c>
      <c r="C332" s="927" t="s">
        <v>244</v>
      </c>
      <c r="D332" s="927" t="s">
        <v>201</v>
      </c>
      <c r="E332" s="927" t="s">
        <v>231</v>
      </c>
      <c r="F332" s="927">
        <v>1</v>
      </c>
      <c r="G332" s="927">
        <v>576</v>
      </c>
      <c r="H332" s="927" t="s">
        <v>2284</v>
      </c>
      <c r="I332" s="927" t="s">
        <v>2285</v>
      </c>
      <c r="J332" s="927" t="s">
        <v>2227</v>
      </c>
      <c r="K332" s="927" t="s">
        <v>288</v>
      </c>
      <c r="L332" s="927" t="s">
        <v>158</v>
      </c>
      <c r="M332" s="927" t="s">
        <v>2109</v>
      </c>
      <c r="N332" s="927" t="s">
        <v>2201</v>
      </c>
      <c r="O332" s="927" t="s">
        <v>1937</v>
      </c>
      <c r="P332" s="1129" t="str">
        <f t="shared" si="56"/>
        <v>PIN</v>
      </c>
      <c r="Q332" s="934" t="str">
        <f t="shared" si="57"/>
        <v>19-18627</v>
      </c>
      <c r="R332" s="934" t="str">
        <f t="shared" si="58"/>
        <v>LOCAL</v>
      </c>
      <c r="S332" s="935">
        <f t="shared" si="62"/>
        <v>43617</v>
      </c>
      <c r="T332" s="935">
        <f t="shared" si="63"/>
        <v>43617</v>
      </c>
      <c r="U332" s="935">
        <f t="shared" si="64"/>
        <v>43617</v>
      </c>
      <c r="V332" s="935">
        <f t="shared" si="59"/>
        <v>43647</v>
      </c>
      <c r="W332" s="934" t="str">
        <f t="shared" si="60"/>
        <v>Disapproved</v>
      </c>
      <c r="X332" s="936" t="str">
        <f>IF(R332="-","-",VLOOKUP($S332,Forex!$B:$C,2,0))</f>
        <v>FY2019</v>
      </c>
      <c r="Y332" s="936" t="str">
        <f>IF(R332="-","-",VLOOKUP($S332,Forex!$B:$D,3,0))</f>
        <v>1H</v>
      </c>
      <c r="Z332" s="937" t="str">
        <f>IF($R332="-","-",VLOOKUP($L332,Legend!$E:$F,2,0))</f>
        <v>ROD1</v>
      </c>
      <c r="AA332" s="937"/>
      <c r="AB332" s="1131">
        <f t="shared" si="65"/>
        <v>43617</v>
      </c>
      <c r="AC332" s="1131">
        <f>_xlfn.IFNA(VLOOKUP($B332,'PO list'!$C:$E,3,0),$AB332)</f>
        <v>43617</v>
      </c>
      <c r="AD332" s="1131" t="str">
        <f>IF($AC332="-","-",VLOOKUP($AC332,Forex!$B:$C,2,0))</f>
        <v>FY2019</v>
      </c>
      <c r="AE332" s="1131">
        <f t="shared" si="61"/>
        <v>43617</v>
      </c>
      <c r="AF332" s="1131" t="str">
        <f>IF($AE332="-","-",VLOOKUP($AE332,Forex!$B:$C,2,0))</f>
        <v>FY2019</v>
      </c>
      <c r="AG332" s="1132" t="str">
        <f t="shared" si="66"/>
        <v>MY + MF</v>
      </c>
      <c r="AI332" s="1118"/>
    </row>
    <row r="333" spans="1:35" s="839" customFormat="1" ht="15" x14ac:dyDescent="0.25">
      <c r="A333" s="929">
        <v>332</v>
      </c>
      <c r="B333" s="927" t="s">
        <v>2286</v>
      </c>
      <c r="C333" s="927" t="s">
        <v>244</v>
      </c>
      <c r="D333" s="927" t="s">
        <v>201</v>
      </c>
      <c r="E333" s="927" t="s">
        <v>231</v>
      </c>
      <c r="F333" s="927">
        <v>1</v>
      </c>
      <c r="G333" s="927">
        <v>142</v>
      </c>
      <c r="H333" s="927" t="s">
        <v>2287</v>
      </c>
      <c r="I333" s="927" t="s">
        <v>2288</v>
      </c>
      <c r="J333" s="927" t="s">
        <v>2227</v>
      </c>
      <c r="K333" s="927" t="s">
        <v>288</v>
      </c>
      <c r="L333" s="927" t="s">
        <v>158</v>
      </c>
      <c r="M333" s="927" t="s">
        <v>2109</v>
      </c>
      <c r="N333" s="927" t="s">
        <v>2201</v>
      </c>
      <c r="O333" s="927" t="s">
        <v>1937</v>
      </c>
      <c r="P333" s="1129" t="str">
        <f t="shared" si="56"/>
        <v>LOT</v>
      </c>
      <c r="Q333" s="934" t="str">
        <f t="shared" si="57"/>
        <v>19-18628</v>
      </c>
      <c r="R333" s="934" t="str">
        <f t="shared" si="58"/>
        <v>LOCAL</v>
      </c>
      <c r="S333" s="935">
        <f t="shared" si="62"/>
        <v>43617</v>
      </c>
      <c r="T333" s="935">
        <f t="shared" si="63"/>
        <v>43617</v>
      </c>
      <c r="U333" s="935">
        <f t="shared" si="64"/>
        <v>43617</v>
      </c>
      <c r="V333" s="935">
        <f t="shared" si="59"/>
        <v>43647</v>
      </c>
      <c r="W333" s="934" t="str">
        <f t="shared" si="60"/>
        <v>Disapproved</v>
      </c>
      <c r="X333" s="936" t="str">
        <f>IF(R333="-","-",VLOOKUP($S333,Forex!$B:$C,2,0))</f>
        <v>FY2019</v>
      </c>
      <c r="Y333" s="936" t="str">
        <f>IF(R333="-","-",VLOOKUP($S333,Forex!$B:$D,3,0))</f>
        <v>1H</v>
      </c>
      <c r="Z333" s="937" t="str">
        <f>IF($R333="-","-",VLOOKUP($L333,Legend!$E:$F,2,0))</f>
        <v>ROD1</v>
      </c>
      <c r="AA333" s="937"/>
      <c r="AB333" s="1131">
        <f t="shared" si="65"/>
        <v>43617</v>
      </c>
      <c r="AC333" s="1131">
        <f>_xlfn.IFNA(VLOOKUP($B333,'PO list'!$C:$E,3,0),$AB333)</f>
        <v>43617</v>
      </c>
      <c r="AD333" s="1131" t="str">
        <f>IF($AC333="-","-",VLOOKUP($AC333,Forex!$B:$C,2,0))</f>
        <v>FY2019</v>
      </c>
      <c r="AE333" s="1131">
        <f t="shared" si="61"/>
        <v>43617</v>
      </c>
      <c r="AF333" s="1131" t="str">
        <f>IF($AE333="-","-",VLOOKUP($AE333,Forex!$B:$C,2,0))</f>
        <v>FY2019</v>
      </c>
      <c r="AG333" s="1132" t="str">
        <f t="shared" si="66"/>
        <v>MY + MF</v>
      </c>
      <c r="AI333" s="1118"/>
    </row>
    <row r="334" spans="1:35" s="839" customFormat="1" ht="15" x14ac:dyDescent="0.25">
      <c r="A334" s="929">
        <v>333</v>
      </c>
      <c r="B334" s="927" t="s">
        <v>2289</v>
      </c>
      <c r="C334" s="927" t="s">
        <v>244</v>
      </c>
      <c r="D334" s="927" t="s">
        <v>201</v>
      </c>
      <c r="E334" s="927" t="s">
        <v>231</v>
      </c>
      <c r="F334" s="927">
        <v>2</v>
      </c>
      <c r="G334" s="927">
        <v>114</v>
      </c>
      <c r="H334" s="927" t="s">
        <v>2290</v>
      </c>
      <c r="I334" s="927" t="s">
        <v>239</v>
      </c>
      <c r="J334" s="927" t="s">
        <v>2215</v>
      </c>
      <c r="K334" s="927" t="s">
        <v>288</v>
      </c>
      <c r="L334" s="927" t="s">
        <v>158</v>
      </c>
      <c r="M334" s="927" t="s">
        <v>2109</v>
      </c>
      <c r="N334" s="927" t="s">
        <v>2201</v>
      </c>
      <c r="O334" s="927" t="s">
        <v>1937</v>
      </c>
      <c r="P334" s="1129" t="str">
        <f t="shared" si="56"/>
        <v>--</v>
      </c>
      <c r="Q334" s="934" t="str">
        <f t="shared" si="57"/>
        <v>19-18629</v>
      </c>
      <c r="R334" s="934" t="str">
        <f t="shared" si="58"/>
        <v>LOCAL</v>
      </c>
      <c r="S334" s="935">
        <f t="shared" si="62"/>
        <v>43617</v>
      </c>
      <c r="T334" s="935">
        <f t="shared" si="63"/>
        <v>43617</v>
      </c>
      <c r="U334" s="935">
        <f t="shared" si="64"/>
        <v>43617</v>
      </c>
      <c r="V334" s="935">
        <f t="shared" si="59"/>
        <v>43647</v>
      </c>
      <c r="W334" s="934" t="str">
        <f t="shared" si="60"/>
        <v>Disapproved</v>
      </c>
      <c r="X334" s="936" t="str">
        <f>IF(R334="-","-",VLOOKUP($S334,Forex!$B:$C,2,0))</f>
        <v>FY2019</v>
      </c>
      <c r="Y334" s="936" t="str">
        <f>IF(R334="-","-",VLOOKUP($S334,Forex!$B:$D,3,0))</f>
        <v>1H</v>
      </c>
      <c r="Z334" s="937" t="str">
        <f>IF($R334="-","-",VLOOKUP($L334,Legend!$E:$F,2,0))</f>
        <v>ROD1</v>
      </c>
      <c r="AA334" s="937"/>
      <c r="AB334" s="1131">
        <f t="shared" si="65"/>
        <v>43617</v>
      </c>
      <c r="AC334" s="1131">
        <f>_xlfn.IFNA(VLOOKUP($B334,'PO list'!$C:$E,3,0),$AB334)</f>
        <v>43617</v>
      </c>
      <c r="AD334" s="1131" t="str">
        <f>IF($AC334="-","-",VLOOKUP($AC334,Forex!$B:$C,2,0))</f>
        <v>FY2019</v>
      </c>
      <c r="AE334" s="1131">
        <f t="shared" si="61"/>
        <v>43617</v>
      </c>
      <c r="AF334" s="1131" t="str">
        <f>IF($AE334="-","-",VLOOKUP($AE334,Forex!$B:$C,2,0))</f>
        <v>FY2019</v>
      </c>
      <c r="AG334" s="1132" t="str">
        <f t="shared" si="66"/>
        <v>MY + MF</v>
      </c>
      <c r="AI334" s="1118"/>
    </row>
    <row r="335" spans="1:35" s="839" customFormat="1" ht="15" x14ac:dyDescent="0.25">
      <c r="A335" s="929">
        <v>334</v>
      </c>
      <c r="B335" s="927" t="s">
        <v>2291</v>
      </c>
      <c r="C335" s="927" t="s">
        <v>227</v>
      </c>
      <c r="D335" s="927" t="s">
        <v>201</v>
      </c>
      <c r="E335" s="927" t="s">
        <v>231</v>
      </c>
      <c r="F335" s="927">
        <v>6</v>
      </c>
      <c r="G335" s="927">
        <v>1449.92</v>
      </c>
      <c r="H335" s="927" t="s">
        <v>2292</v>
      </c>
      <c r="I335" s="927" t="s">
        <v>15</v>
      </c>
      <c r="J335" s="927" t="s">
        <v>2227</v>
      </c>
      <c r="K335" s="927" t="s">
        <v>287</v>
      </c>
      <c r="L335" s="927" t="s">
        <v>15</v>
      </c>
      <c r="M335" s="927" t="s">
        <v>2293</v>
      </c>
      <c r="N335" s="927" t="s">
        <v>2293</v>
      </c>
      <c r="O335" s="927" t="s">
        <v>2294</v>
      </c>
      <c r="P335" s="1129" t="str">
        <f t="shared" si="56"/>
        <v>-</v>
      </c>
      <c r="Q335" s="934" t="str">
        <f t="shared" si="57"/>
        <v>19-18630</v>
      </c>
      <c r="R335" s="934" t="str">
        <f t="shared" si="58"/>
        <v>LOCAL</v>
      </c>
      <c r="S335" s="935">
        <f t="shared" si="62"/>
        <v>43617</v>
      </c>
      <c r="T335" s="935">
        <f t="shared" si="63"/>
        <v>43647</v>
      </c>
      <c r="U335" s="935">
        <f t="shared" si="64"/>
        <v>43647</v>
      </c>
      <c r="V335" s="935">
        <f t="shared" si="59"/>
        <v>43647</v>
      </c>
      <c r="W335" s="934" t="str">
        <f t="shared" si="60"/>
        <v>Approved</v>
      </c>
      <c r="X335" s="936" t="str">
        <f>IF(R335="-","-",VLOOKUP($S335,Forex!$B:$C,2,0))</f>
        <v>FY2019</v>
      </c>
      <c r="Y335" s="936" t="str">
        <f>IF(R335="-","-",VLOOKUP($S335,Forex!$B:$D,3,0))</f>
        <v>1H</v>
      </c>
      <c r="Z335" s="937" t="str">
        <f>IF($R335="-","-",VLOOKUP($L335,Legend!$E:$F,2,0))</f>
        <v>-</v>
      </c>
      <c r="AA335" s="937"/>
      <c r="AB335" s="1131">
        <f t="shared" si="65"/>
        <v>43647</v>
      </c>
      <c r="AC335" s="1131">
        <f>_xlfn.IFNA(VLOOKUP($B335,'PO list'!$C:$E,3,0),$AB335)</f>
        <v>43647</v>
      </c>
      <c r="AD335" s="1131" t="str">
        <f>IF($AC335="-","-",VLOOKUP($AC335,Forex!$B:$C,2,0))</f>
        <v>FY2019</v>
      </c>
      <c r="AE335" s="1131">
        <f t="shared" si="61"/>
        <v>43647</v>
      </c>
      <c r="AF335" s="1131" t="str">
        <f>IF($AE335="-","-",VLOOKUP($AE335,Forex!$B:$C,2,0))</f>
        <v>FY2019</v>
      </c>
      <c r="AG335" s="1132" t="str">
        <f t="shared" si="66"/>
        <v>MY + MF</v>
      </c>
      <c r="AI335" s="1118"/>
    </row>
    <row r="336" spans="1:35" s="839" customFormat="1" ht="15" x14ac:dyDescent="0.25">
      <c r="A336" s="929">
        <v>335</v>
      </c>
      <c r="B336" s="927" t="s">
        <v>2295</v>
      </c>
      <c r="C336" s="927" t="s">
        <v>221</v>
      </c>
      <c r="D336" s="927" t="s">
        <v>201</v>
      </c>
      <c r="E336" s="927" t="s">
        <v>231</v>
      </c>
      <c r="F336" s="927">
        <v>2</v>
      </c>
      <c r="G336" s="927">
        <v>527</v>
      </c>
      <c r="H336" s="927" t="s">
        <v>2296</v>
      </c>
      <c r="I336" s="927" t="s">
        <v>2297</v>
      </c>
      <c r="J336" s="927" t="s">
        <v>2269</v>
      </c>
      <c r="K336" s="927" t="s">
        <v>1324</v>
      </c>
      <c r="L336" s="927" t="s">
        <v>1056</v>
      </c>
      <c r="M336" s="927" t="s">
        <v>2207</v>
      </c>
      <c r="N336" s="927" t="s">
        <v>2270</v>
      </c>
      <c r="O336" s="927" t="s">
        <v>1794</v>
      </c>
      <c r="P336" s="1129" t="str">
        <f t="shared" si="56"/>
        <v>A.D</v>
      </c>
      <c r="Q336" s="934" t="str">
        <f t="shared" si="57"/>
        <v>19-18631</v>
      </c>
      <c r="R336" s="934" t="str">
        <f t="shared" si="58"/>
        <v>LOCAL</v>
      </c>
      <c r="S336" s="935">
        <f t="shared" si="62"/>
        <v>43617</v>
      </c>
      <c r="T336" s="935">
        <f t="shared" si="63"/>
        <v>43617</v>
      </c>
      <c r="U336" s="935">
        <f t="shared" si="64"/>
        <v>43647</v>
      </c>
      <c r="V336" s="935">
        <f t="shared" si="59"/>
        <v>43709</v>
      </c>
      <c r="W336" s="934" t="str">
        <f t="shared" si="60"/>
        <v>Cancelled</v>
      </c>
      <c r="X336" s="936" t="str">
        <f>IF(R336="-","-",VLOOKUP($S336,Forex!$B:$C,2,0))</f>
        <v>FY2019</v>
      </c>
      <c r="Y336" s="936" t="str">
        <f>IF(R336="-","-",VLOOKUP($S336,Forex!$B:$D,3,0))</f>
        <v>1H</v>
      </c>
      <c r="Z336" s="937" t="str">
        <f>IF($R336="-","-",VLOOKUP($L336,Legend!$E:$F,2,0))</f>
        <v>-</v>
      </c>
      <c r="AA336" s="937"/>
      <c r="AB336" s="1131">
        <f t="shared" si="65"/>
        <v>43617</v>
      </c>
      <c r="AC336" s="1131">
        <f>_xlfn.IFNA(VLOOKUP($B336,'PO list'!$C:$E,3,0),$AB336)</f>
        <v>43617</v>
      </c>
      <c r="AD336" s="1131" t="str">
        <f>IF($AC336="-","-",VLOOKUP($AC336,Forex!$B:$C,2,0))</f>
        <v>FY2019</v>
      </c>
      <c r="AE336" s="1131">
        <f t="shared" si="61"/>
        <v>43617</v>
      </c>
      <c r="AF336" s="1131" t="str">
        <f>IF($AE336="-","-",VLOOKUP($AE336,Forex!$B:$C,2,0))</f>
        <v>FY2019</v>
      </c>
      <c r="AG336" s="1132" t="str">
        <f t="shared" si="66"/>
        <v>MY + MF</v>
      </c>
      <c r="AI336" s="1118"/>
    </row>
    <row r="337" spans="1:35" s="839" customFormat="1" ht="15" x14ac:dyDescent="0.25">
      <c r="A337" s="929">
        <v>336</v>
      </c>
      <c r="B337" s="927" t="s">
        <v>2298</v>
      </c>
      <c r="C337" s="927" t="s">
        <v>1350</v>
      </c>
      <c r="D337" s="927" t="s">
        <v>1332</v>
      </c>
      <c r="E337" s="927" t="s">
        <v>231</v>
      </c>
      <c r="F337" s="927">
        <v>7</v>
      </c>
      <c r="G337" s="927">
        <v>1558</v>
      </c>
      <c r="H337" s="927" t="s">
        <v>2299</v>
      </c>
      <c r="I337" s="927" t="s">
        <v>2300</v>
      </c>
      <c r="J337" s="927" t="s">
        <v>1937</v>
      </c>
      <c r="K337" s="927" t="s">
        <v>1324</v>
      </c>
      <c r="L337" s="927" t="s">
        <v>1056</v>
      </c>
      <c r="M337" s="927" t="s">
        <v>1935</v>
      </c>
      <c r="N337" s="927" t="s">
        <v>2301</v>
      </c>
      <c r="O337" s="927" t="s">
        <v>1912</v>
      </c>
      <c r="P337" s="1129" t="str">
        <f t="shared" si="56"/>
        <v>41-</v>
      </c>
      <c r="Q337" s="934" t="str">
        <f t="shared" si="57"/>
        <v>19-18632</v>
      </c>
      <c r="R337" s="934" t="str">
        <f t="shared" si="58"/>
        <v>-</v>
      </c>
      <c r="S337" s="935" t="str">
        <f t="shared" si="62"/>
        <v>-</v>
      </c>
      <c r="T337" s="935" t="str">
        <f t="shared" si="63"/>
        <v>-</v>
      </c>
      <c r="U337" s="935" t="str">
        <f t="shared" si="64"/>
        <v>-</v>
      </c>
      <c r="V337" s="935" t="str">
        <f t="shared" si="59"/>
        <v>-</v>
      </c>
      <c r="W337" s="934" t="str">
        <f t="shared" si="60"/>
        <v>-</v>
      </c>
      <c r="X337" s="936" t="str">
        <f>IF(R337="-","-",VLOOKUP($S337,Forex!$B:$C,2,0))</f>
        <v>-</v>
      </c>
      <c r="Y337" s="936" t="str">
        <f>IF(R337="-","-",VLOOKUP($S337,Forex!$B:$D,3,0))</f>
        <v>-</v>
      </c>
      <c r="Z337" s="937" t="str">
        <f>IF($R337="-","-",VLOOKUP($L337,Legend!$E:$F,2,0))</f>
        <v>-</v>
      </c>
      <c r="AA337" s="937"/>
      <c r="AB337" s="1131" t="str">
        <f t="shared" si="65"/>
        <v>-</v>
      </c>
      <c r="AC337" s="1131" t="str">
        <f>_xlfn.IFNA(VLOOKUP($B337,'PO list'!$C:$E,3,0),$AB337)</f>
        <v>-</v>
      </c>
      <c r="AD337" s="1131" t="str">
        <f>IF($AC337="-","-",VLOOKUP($AC337,Forex!$B:$C,2,0))</f>
        <v>-</v>
      </c>
      <c r="AE337" s="1131" t="str">
        <f t="shared" si="61"/>
        <v>-</v>
      </c>
      <c r="AF337" s="1131" t="str">
        <f>IF($AE337="-","-",VLOOKUP($AE337,Forex!$B:$C,2,0))</f>
        <v>-</v>
      </c>
      <c r="AG337" s="1132" t="str">
        <f t="shared" si="66"/>
        <v>-</v>
      </c>
      <c r="AI337" s="1118"/>
    </row>
    <row r="338" spans="1:35" s="839" customFormat="1" ht="15" x14ac:dyDescent="0.25">
      <c r="A338" s="929">
        <v>337</v>
      </c>
      <c r="B338" s="927" t="s">
        <v>2302</v>
      </c>
      <c r="C338" s="927" t="s">
        <v>207</v>
      </c>
      <c r="D338" s="927" t="s">
        <v>232</v>
      </c>
      <c r="E338" s="927" t="s">
        <v>1788</v>
      </c>
      <c r="F338" s="927">
        <v>2</v>
      </c>
      <c r="G338" s="927">
        <v>999</v>
      </c>
      <c r="H338" s="927" t="s">
        <v>2303</v>
      </c>
      <c r="I338" s="927" t="s">
        <v>2304</v>
      </c>
      <c r="J338" s="927" t="s">
        <v>1937</v>
      </c>
      <c r="K338" s="927" t="s">
        <v>1324</v>
      </c>
      <c r="L338" s="927" t="s">
        <v>1056</v>
      </c>
      <c r="M338" s="927" t="s">
        <v>2009</v>
      </c>
      <c r="N338" s="927" t="s">
        <v>5585</v>
      </c>
      <c r="O338" s="927" t="s">
        <v>2005</v>
      </c>
      <c r="P338" s="1129" t="str">
        <f t="shared" si="56"/>
        <v>9--</v>
      </c>
      <c r="Q338" s="934" t="str">
        <f t="shared" si="57"/>
        <v>19-18633</v>
      </c>
      <c r="R338" s="934" t="str">
        <f t="shared" si="58"/>
        <v>FRONTECH</v>
      </c>
      <c r="S338" s="935">
        <f t="shared" si="62"/>
        <v>43617</v>
      </c>
      <c r="T338" s="935">
        <f t="shared" si="63"/>
        <v>43647</v>
      </c>
      <c r="U338" s="935">
        <f t="shared" si="64"/>
        <v>43647</v>
      </c>
      <c r="V338" s="935" t="e">
        <f t="shared" si="59"/>
        <v>#VALUE!</v>
      </c>
      <c r="W338" s="934" t="str">
        <f t="shared" si="60"/>
        <v>Cancelled</v>
      </c>
      <c r="X338" s="936" t="str">
        <f>IF(R338="-","-",VLOOKUP($S338,Forex!$B:$C,2,0))</f>
        <v>FY2019</v>
      </c>
      <c r="Y338" s="936" t="str">
        <f>IF(R338="-","-",VLOOKUP($S338,Forex!$B:$D,3,0))</f>
        <v>1H</v>
      </c>
      <c r="Z338" s="937" t="str">
        <f>IF($R338="-","-",VLOOKUP($L338,Legend!$E:$F,2,0))</f>
        <v>-</v>
      </c>
      <c r="AA338" s="937"/>
      <c r="AB338" s="1131">
        <f t="shared" si="65"/>
        <v>43647</v>
      </c>
      <c r="AC338" s="1131">
        <f>_xlfn.IFNA(VLOOKUP($B338,'PO list'!$C:$E,3,0),$AB338)</f>
        <v>43647</v>
      </c>
      <c r="AD338" s="1131" t="str">
        <f>IF($AC338="-","-",VLOOKUP($AC338,Forex!$B:$C,2,0))</f>
        <v>FY2019</v>
      </c>
      <c r="AE338" s="1131">
        <f t="shared" si="61"/>
        <v>43647</v>
      </c>
      <c r="AF338" s="1131" t="str">
        <f>IF($AE338="-","-",VLOOKUP($AE338,Forex!$B:$C,2,0))</f>
        <v>FY2019</v>
      </c>
      <c r="AG338" s="1132" t="str">
        <f t="shared" si="66"/>
        <v>MY + MF</v>
      </c>
      <c r="AI338" s="1118"/>
    </row>
    <row r="339" spans="1:35" s="839" customFormat="1" ht="15" x14ac:dyDescent="0.25">
      <c r="A339" s="929">
        <v>338</v>
      </c>
      <c r="B339" s="927" t="s">
        <v>2305</v>
      </c>
      <c r="C339" s="927" t="s">
        <v>200</v>
      </c>
      <c r="D339" s="927" t="s">
        <v>201</v>
      </c>
      <c r="E339" s="927" t="s">
        <v>230</v>
      </c>
      <c r="F339" s="927">
        <v>24</v>
      </c>
      <c r="G339" s="927">
        <v>130653</v>
      </c>
      <c r="H339" s="927" t="s">
        <v>2306</v>
      </c>
      <c r="I339" s="927" t="s">
        <v>2307</v>
      </c>
      <c r="J339" s="927" t="s">
        <v>1937</v>
      </c>
      <c r="K339" s="927" t="s">
        <v>1324</v>
      </c>
      <c r="L339" s="927" t="s">
        <v>1056</v>
      </c>
      <c r="M339" s="927" t="s">
        <v>2153</v>
      </c>
      <c r="N339" s="927" t="s">
        <v>2154</v>
      </c>
      <c r="O339" s="927" t="s">
        <v>2308</v>
      </c>
      <c r="P339" s="1129" t="str">
        <f t="shared" si="56"/>
        <v xml:space="preserve"> #1</v>
      </c>
      <c r="Q339" s="934" t="str">
        <f t="shared" si="57"/>
        <v>19-18634</v>
      </c>
      <c r="R339" s="934" t="str">
        <f t="shared" si="58"/>
        <v>LOCAL</v>
      </c>
      <c r="S339" s="935">
        <f t="shared" si="62"/>
        <v>43617</v>
      </c>
      <c r="T339" s="935">
        <f t="shared" si="63"/>
        <v>43617</v>
      </c>
      <c r="U339" s="935">
        <f t="shared" si="64"/>
        <v>43739</v>
      </c>
      <c r="V339" s="935">
        <f t="shared" si="59"/>
        <v>43831</v>
      </c>
      <c r="W339" s="934" t="str">
        <f t="shared" si="60"/>
        <v>Cancelled</v>
      </c>
      <c r="X339" s="936" t="str">
        <f>IF(R339="-","-",VLOOKUP($S339,Forex!$B:$C,2,0))</f>
        <v>FY2019</v>
      </c>
      <c r="Y339" s="936" t="str">
        <f>IF(R339="-","-",VLOOKUP($S339,Forex!$B:$D,3,0))</f>
        <v>1H</v>
      </c>
      <c r="Z339" s="937" t="str">
        <f>IF($R339="-","-",VLOOKUP($L339,Legend!$E:$F,2,0))</f>
        <v>-</v>
      </c>
      <c r="AA339" s="937"/>
      <c r="AB339" s="1131">
        <f t="shared" si="65"/>
        <v>43617</v>
      </c>
      <c r="AC339" s="1131">
        <f>_xlfn.IFNA(VLOOKUP($B339,'PO list'!$C:$E,3,0),$AB339)</f>
        <v>43617</v>
      </c>
      <c r="AD339" s="1131" t="str">
        <f>IF($AC339="-","-",VLOOKUP($AC339,Forex!$B:$C,2,0))</f>
        <v>FY2019</v>
      </c>
      <c r="AE339" s="1131">
        <f t="shared" si="61"/>
        <v>43617</v>
      </c>
      <c r="AF339" s="1131" t="str">
        <f>IF($AE339="-","-",VLOOKUP($AE339,Forex!$B:$C,2,0))</f>
        <v>FY2019</v>
      </c>
      <c r="AG339" s="1132" t="str">
        <f t="shared" si="66"/>
        <v>MY + MF</v>
      </c>
      <c r="AI339" s="1118"/>
    </row>
    <row r="340" spans="1:35" s="839" customFormat="1" ht="15" x14ac:dyDescent="0.25">
      <c r="A340" s="929">
        <v>339</v>
      </c>
      <c r="B340" s="927" t="s">
        <v>2309</v>
      </c>
      <c r="C340" s="927" t="s">
        <v>244</v>
      </c>
      <c r="D340" s="927" t="s">
        <v>201</v>
      </c>
      <c r="E340" s="927" t="s">
        <v>231</v>
      </c>
      <c r="F340" s="927">
        <v>4</v>
      </c>
      <c r="G340" s="927">
        <v>1030</v>
      </c>
      <c r="H340" s="927" t="s">
        <v>2310</v>
      </c>
      <c r="I340" s="927" t="s">
        <v>239</v>
      </c>
      <c r="J340" s="927" t="s">
        <v>1794</v>
      </c>
      <c r="K340" s="927" t="s">
        <v>287</v>
      </c>
      <c r="L340" s="927" t="s">
        <v>15</v>
      </c>
      <c r="M340" s="927" t="s">
        <v>2293</v>
      </c>
      <c r="N340" s="927" t="s">
        <v>2311</v>
      </c>
      <c r="O340" s="927" t="s">
        <v>2312</v>
      </c>
      <c r="P340" s="1129" t="str">
        <f t="shared" ref="P340:P403" si="67">RIGHT(I340,3)</f>
        <v>--</v>
      </c>
      <c r="Q340" s="934" t="str">
        <f t="shared" ref="Q340:Q403" si="68">IF(B340=B339,"-",B340)</f>
        <v>19-18635</v>
      </c>
      <c r="R340" s="934" t="str">
        <f t="shared" ref="R340:R403" si="69">IF(Q340="-","-",IF(D340="INTERNAL","-",D340))</f>
        <v>LOCAL</v>
      </c>
      <c r="S340" s="935">
        <f t="shared" si="62"/>
        <v>43617</v>
      </c>
      <c r="T340" s="935">
        <f t="shared" si="63"/>
        <v>43647</v>
      </c>
      <c r="U340" s="935">
        <f t="shared" si="64"/>
        <v>43647</v>
      </c>
      <c r="V340" s="935">
        <f t="shared" ref="V340:V403" si="70">IF($R340="-","-",IF(N340="-","-",$N340-DAY($N340)+1))</f>
        <v>43647</v>
      </c>
      <c r="W340" s="934" t="str">
        <f t="shared" ref="W340:W403" si="71">IF(R340="-","-",IF(P340="Ref","-",$K340))</f>
        <v>Approved</v>
      </c>
      <c r="X340" s="936" t="str">
        <f>IF(R340="-","-",VLOOKUP($S340,Forex!$B:$C,2,0))</f>
        <v>FY2019</v>
      </c>
      <c r="Y340" s="936" t="str">
        <f>IF(R340="-","-",VLOOKUP($S340,Forex!$B:$D,3,0))</f>
        <v>1H</v>
      </c>
      <c r="Z340" s="937" t="str">
        <f>IF($R340="-","-",VLOOKUP($L340,Legend!$E:$F,2,0))</f>
        <v>-</v>
      </c>
      <c r="AA340" s="937"/>
      <c r="AB340" s="1131">
        <f t="shared" si="65"/>
        <v>43647</v>
      </c>
      <c r="AC340" s="1131">
        <f>_xlfn.IFNA(VLOOKUP($B340,'PO list'!$C:$E,3,0),$AB340)</f>
        <v>43647</v>
      </c>
      <c r="AD340" s="1131" t="str">
        <f>IF($AC340="-","-",VLOOKUP($AC340,Forex!$B:$C,2,0))</f>
        <v>FY2019</v>
      </c>
      <c r="AE340" s="1131">
        <f t="shared" ref="AE340:AE403" si="72">IF($Q340="-","-",IF(W340="-","-",IF($O340="-","-",$O340-DAY($O340)+1)))</f>
        <v>43647</v>
      </c>
      <c r="AF340" s="1131" t="str">
        <f>IF($AE340="-","-",VLOOKUP($AE340,Forex!$B:$C,2,0))</f>
        <v>FY2019</v>
      </c>
      <c r="AG340" s="1132" t="str">
        <f t="shared" si="66"/>
        <v>MY + MF</v>
      </c>
      <c r="AI340" s="1118"/>
    </row>
    <row r="341" spans="1:35" s="839" customFormat="1" ht="15" x14ac:dyDescent="0.25">
      <c r="A341" s="929">
        <v>340</v>
      </c>
      <c r="B341" s="927" t="s">
        <v>2313</v>
      </c>
      <c r="C341" s="927" t="s">
        <v>244</v>
      </c>
      <c r="D341" s="927" t="s">
        <v>201</v>
      </c>
      <c r="E341" s="927" t="s">
        <v>231</v>
      </c>
      <c r="F341" s="927">
        <v>3</v>
      </c>
      <c r="G341" s="927">
        <v>352</v>
      </c>
      <c r="H341" s="927" t="s">
        <v>2314</v>
      </c>
      <c r="I341" s="927" t="s">
        <v>239</v>
      </c>
      <c r="J341" s="927" t="s">
        <v>1794</v>
      </c>
      <c r="K341" s="927" t="s">
        <v>288</v>
      </c>
      <c r="L341" s="927" t="s">
        <v>158</v>
      </c>
      <c r="M341" s="927" t="s">
        <v>2207</v>
      </c>
      <c r="N341" s="927" t="s">
        <v>2201</v>
      </c>
      <c r="O341" s="927" t="s">
        <v>2308</v>
      </c>
      <c r="P341" s="1129" t="str">
        <f t="shared" si="67"/>
        <v>--</v>
      </c>
      <c r="Q341" s="934" t="str">
        <f t="shared" si="68"/>
        <v>19-18636</v>
      </c>
      <c r="R341" s="934" t="str">
        <f t="shared" si="69"/>
        <v>LOCAL</v>
      </c>
      <c r="S341" s="935">
        <f t="shared" si="62"/>
        <v>43617</v>
      </c>
      <c r="T341" s="935">
        <f t="shared" si="63"/>
        <v>43617</v>
      </c>
      <c r="U341" s="935">
        <f t="shared" si="64"/>
        <v>43647</v>
      </c>
      <c r="V341" s="935">
        <f t="shared" si="70"/>
        <v>43647</v>
      </c>
      <c r="W341" s="934" t="str">
        <f t="shared" si="71"/>
        <v>Disapproved</v>
      </c>
      <c r="X341" s="936" t="str">
        <f>IF(R341="-","-",VLOOKUP($S341,Forex!$B:$C,2,0))</f>
        <v>FY2019</v>
      </c>
      <c r="Y341" s="936" t="str">
        <f>IF(R341="-","-",VLOOKUP($S341,Forex!$B:$D,3,0))</f>
        <v>1H</v>
      </c>
      <c r="Z341" s="937" t="str">
        <f>IF($R341="-","-",VLOOKUP($L341,Legend!$E:$F,2,0))</f>
        <v>ROD1</v>
      </c>
      <c r="AA341" s="937"/>
      <c r="AB341" s="1131">
        <f t="shared" si="65"/>
        <v>43617</v>
      </c>
      <c r="AC341" s="1131">
        <f>_xlfn.IFNA(VLOOKUP($B341,'PO list'!$C:$E,3,0),$AB341)</f>
        <v>43617</v>
      </c>
      <c r="AD341" s="1131" t="str">
        <f>IF($AC341="-","-",VLOOKUP($AC341,Forex!$B:$C,2,0))</f>
        <v>FY2019</v>
      </c>
      <c r="AE341" s="1131">
        <f t="shared" si="72"/>
        <v>43617</v>
      </c>
      <c r="AF341" s="1131" t="str">
        <f>IF($AE341="-","-",VLOOKUP($AE341,Forex!$B:$C,2,0))</f>
        <v>FY2019</v>
      </c>
      <c r="AG341" s="1132" t="str">
        <f t="shared" si="66"/>
        <v>MY + MF</v>
      </c>
      <c r="AI341" s="1118"/>
    </row>
    <row r="342" spans="1:35" s="839" customFormat="1" ht="15" x14ac:dyDescent="0.25">
      <c r="A342" s="929">
        <v>341</v>
      </c>
      <c r="B342" s="927" t="s">
        <v>2315</v>
      </c>
      <c r="C342" s="927" t="s">
        <v>1331</v>
      </c>
      <c r="D342" s="927" t="s">
        <v>1332</v>
      </c>
      <c r="E342" s="927" t="s">
        <v>1333</v>
      </c>
      <c r="F342" s="927">
        <v>5</v>
      </c>
      <c r="G342" s="927">
        <v>3390</v>
      </c>
      <c r="H342" s="927" t="s">
        <v>2316</v>
      </c>
      <c r="I342" s="927" t="s">
        <v>1859</v>
      </c>
      <c r="J342" s="927" t="s">
        <v>1795</v>
      </c>
      <c r="K342" s="927" t="s">
        <v>287</v>
      </c>
      <c r="L342" s="927" t="s">
        <v>15</v>
      </c>
      <c r="M342" s="927" t="s">
        <v>2237</v>
      </c>
      <c r="N342" s="927" t="s">
        <v>2237</v>
      </c>
      <c r="O342" s="927" t="s">
        <v>2308</v>
      </c>
      <c r="P342" s="1129" t="str">
        <f t="shared" si="67"/>
        <v>---</v>
      </c>
      <c r="Q342" s="934" t="str">
        <f t="shared" si="68"/>
        <v>19-18637</v>
      </c>
      <c r="R342" s="934" t="str">
        <f t="shared" si="69"/>
        <v>-</v>
      </c>
      <c r="S342" s="935" t="str">
        <f t="shared" si="62"/>
        <v>-</v>
      </c>
      <c r="T342" s="935" t="str">
        <f t="shared" si="63"/>
        <v>-</v>
      </c>
      <c r="U342" s="935" t="str">
        <f t="shared" si="64"/>
        <v>-</v>
      </c>
      <c r="V342" s="935" t="str">
        <f t="shared" si="70"/>
        <v>-</v>
      </c>
      <c r="W342" s="934" t="str">
        <f t="shared" si="71"/>
        <v>-</v>
      </c>
      <c r="X342" s="936" t="str">
        <f>IF(R342="-","-",VLOOKUP($S342,Forex!$B:$C,2,0))</f>
        <v>-</v>
      </c>
      <c r="Y342" s="936" t="str">
        <f>IF(R342="-","-",VLOOKUP($S342,Forex!$B:$D,3,0))</f>
        <v>-</v>
      </c>
      <c r="Z342" s="937" t="str">
        <f>IF($R342="-","-",VLOOKUP($L342,Legend!$E:$F,2,0))</f>
        <v>-</v>
      </c>
      <c r="AA342" s="937"/>
      <c r="AB342" s="1131" t="str">
        <f t="shared" si="65"/>
        <v>-</v>
      </c>
      <c r="AC342" s="1131" t="str">
        <f>_xlfn.IFNA(VLOOKUP($B342,'PO list'!$C:$E,3,0),$AB342)</f>
        <v>-</v>
      </c>
      <c r="AD342" s="1131" t="str">
        <f>IF($AC342="-","-",VLOOKUP($AC342,Forex!$B:$C,2,0))</f>
        <v>-</v>
      </c>
      <c r="AE342" s="1131" t="str">
        <f t="shared" si="72"/>
        <v>-</v>
      </c>
      <c r="AF342" s="1131" t="str">
        <f>IF($AE342="-","-",VLOOKUP($AE342,Forex!$B:$C,2,0))</f>
        <v>-</v>
      </c>
      <c r="AG342" s="1132" t="str">
        <f t="shared" si="66"/>
        <v>-</v>
      </c>
      <c r="AI342" s="1118"/>
    </row>
    <row r="343" spans="1:35" s="839" customFormat="1" ht="15" x14ac:dyDescent="0.25">
      <c r="A343" s="929">
        <v>342</v>
      </c>
      <c r="B343" s="927" t="s">
        <v>2317</v>
      </c>
      <c r="C343" s="927" t="s">
        <v>227</v>
      </c>
      <c r="D343" s="927" t="s">
        <v>201</v>
      </c>
      <c r="E343" s="927" t="s">
        <v>230</v>
      </c>
      <c r="F343" s="927">
        <v>18</v>
      </c>
      <c r="G343" s="927">
        <v>53054</v>
      </c>
      <c r="H343" s="927" t="s">
        <v>2318</v>
      </c>
      <c r="I343" s="927" t="s">
        <v>2319</v>
      </c>
      <c r="J343" s="927" t="s">
        <v>1912</v>
      </c>
      <c r="K343" s="927" t="s">
        <v>1324</v>
      </c>
      <c r="L343" s="927" t="s">
        <v>1056</v>
      </c>
      <c r="M343" s="927" t="s">
        <v>1935</v>
      </c>
      <c r="N343" s="927" t="s">
        <v>2320</v>
      </c>
      <c r="O343" s="927" t="s">
        <v>2201</v>
      </c>
      <c r="P343" s="1129" t="str">
        <f t="shared" si="67"/>
        <v>UPR</v>
      </c>
      <c r="Q343" s="934" t="str">
        <f t="shared" si="68"/>
        <v>19-18638</v>
      </c>
      <c r="R343" s="934" t="str">
        <f t="shared" si="69"/>
        <v>LOCAL</v>
      </c>
      <c r="S343" s="935">
        <f t="shared" si="62"/>
        <v>43647</v>
      </c>
      <c r="T343" s="935">
        <f t="shared" si="63"/>
        <v>43647</v>
      </c>
      <c r="U343" s="935">
        <f t="shared" si="64"/>
        <v>43647</v>
      </c>
      <c r="V343" s="935">
        <f t="shared" si="70"/>
        <v>43770</v>
      </c>
      <c r="W343" s="934" t="str">
        <f t="shared" si="71"/>
        <v>Cancelled</v>
      </c>
      <c r="X343" s="936" t="str">
        <f>IF(R343="-","-",VLOOKUP($S343,Forex!$B:$C,2,0))</f>
        <v>FY2019</v>
      </c>
      <c r="Y343" s="936" t="str">
        <f>IF(R343="-","-",VLOOKUP($S343,Forex!$B:$D,3,0))</f>
        <v>1H</v>
      </c>
      <c r="Z343" s="937" t="str">
        <f>IF($R343="-","-",VLOOKUP($L343,Legend!$E:$F,2,0))</f>
        <v>-</v>
      </c>
      <c r="AA343" s="937"/>
      <c r="AB343" s="1131">
        <f t="shared" si="65"/>
        <v>43647</v>
      </c>
      <c r="AC343" s="1131">
        <f>_xlfn.IFNA(VLOOKUP($B343,'PO list'!$C:$E,3,0),$AB343)</f>
        <v>43647</v>
      </c>
      <c r="AD343" s="1131" t="str">
        <f>IF($AC343="-","-",VLOOKUP($AC343,Forex!$B:$C,2,0))</f>
        <v>FY2019</v>
      </c>
      <c r="AE343" s="1131">
        <f t="shared" si="72"/>
        <v>43647</v>
      </c>
      <c r="AF343" s="1131" t="str">
        <f>IF($AE343="-","-",VLOOKUP($AE343,Forex!$B:$C,2,0))</f>
        <v>FY2019</v>
      </c>
      <c r="AG343" s="1132" t="str">
        <f t="shared" si="66"/>
        <v>MY + MF</v>
      </c>
      <c r="AI343" s="1118"/>
    </row>
    <row r="344" spans="1:35" s="839" customFormat="1" ht="15" x14ac:dyDescent="0.25">
      <c r="A344" s="929">
        <v>343</v>
      </c>
      <c r="B344" s="927" t="s">
        <v>2321</v>
      </c>
      <c r="C344" s="927" t="s">
        <v>227</v>
      </c>
      <c r="D344" s="927" t="s">
        <v>201</v>
      </c>
      <c r="E344" s="927" t="s">
        <v>230</v>
      </c>
      <c r="F344" s="927">
        <v>18</v>
      </c>
      <c r="G344" s="927">
        <v>60977</v>
      </c>
      <c r="H344" s="927" t="s">
        <v>2322</v>
      </c>
      <c r="I344" s="927" t="s">
        <v>2323</v>
      </c>
      <c r="J344" s="927" t="s">
        <v>2114</v>
      </c>
      <c r="K344" s="927" t="s">
        <v>1324</v>
      </c>
      <c r="L344" s="927" t="s">
        <v>1056</v>
      </c>
      <c r="M344" s="927" t="s">
        <v>1935</v>
      </c>
      <c r="N344" s="927" t="s">
        <v>2320</v>
      </c>
      <c r="O344" s="927" t="s">
        <v>1935</v>
      </c>
      <c r="P344" s="1129" t="str">
        <f t="shared" si="67"/>
        <v>LWR</v>
      </c>
      <c r="Q344" s="934" t="str">
        <f t="shared" si="68"/>
        <v>19-18639</v>
      </c>
      <c r="R344" s="934" t="str">
        <f t="shared" si="69"/>
        <v>LOCAL</v>
      </c>
      <c r="S344" s="935">
        <f t="shared" si="62"/>
        <v>43647</v>
      </c>
      <c r="T344" s="935">
        <f t="shared" si="63"/>
        <v>43647</v>
      </c>
      <c r="U344" s="935">
        <f t="shared" si="64"/>
        <v>43647</v>
      </c>
      <c r="V344" s="935">
        <f t="shared" si="70"/>
        <v>43770</v>
      </c>
      <c r="W344" s="934" t="str">
        <f t="shared" si="71"/>
        <v>Cancelled</v>
      </c>
      <c r="X344" s="936" t="str">
        <f>IF(R344="-","-",VLOOKUP($S344,Forex!$B:$C,2,0))</f>
        <v>FY2019</v>
      </c>
      <c r="Y344" s="936" t="str">
        <f>IF(R344="-","-",VLOOKUP($S344,Forex!$B:$D,3,0))</f>
        <v>1H</v>
      </c>
      <c r="Z344" s="937" t="str">
        <f>IF($R344="-","-",VLOOKUP($L344,Legend!$E:$F,2,0))</f>
        <v>-</v>
      </c>
      <c r="AA344" s="937"/>
      <c r="AB344" s="1131">
        <f t="shared" si="65"/>
        <v>43647</v>
      </c>
      <c r="AC344" s="1131">
        <f>_xlfn.IFNA(VLOOKUP($B344,'PO list'!$C:$E,3,0),$AB344)</f>
        <v>43647</v>
      </c>
      <c r="AD344" s="1131" t="str">
        <f>IF($AC344="-","-",VLOOKUP($AC344,Forex!$B:$C,2,0))</f>
        <v>FY2019</v>
      </c>
      <c r="AE344" s="1131">
        <f t="shared" si="72"/>
        <v>43647</v>
      </c>
      <c r="AF344" s="1131" t="str">
        <f>IF($AE344="-","-",VLOOKUP($AE344,Forex!$B:$C,2,0))</f>
        <v>FY2019</v>
      </c>
      <c r="AG344" s="1132" t="str">
        <f t="shared" si="66"/>
        <v>MY + MF</v>
      </c>
      <c r="AI344" s="1118"/>
    </row>
    <row r="345" spans="1:35" s="839" customFormat="1" ht="15" x14ac:dyDescent="0.25">
      <c r="A345" s="929">
        <v>344</v>
      </c>
      <c r="B345" s="927" t="s">
        <v>2324</v>
      </c>
      <c r="C345" s="927" t="s">
        <v>227</v>
      </c>
      <c r="D345" s="927" t="s">
        <v>201</v>
      </c>
      <c r="E345" s="927" t="s">
        <v>230</v>
      </c>
      <c r="F345" s="927">
        <v>18</v>
      </c>
      <c r="G345" s="927">
        <v>70487</v>
      </c>
      <c r="H345" s="927" t="s">
        <v>2325</v>
      </c>
      <c r="I345" s="927" t="s">
        <v>2319</v>
      </c>
      <c r="J345" s="927" t="s">
        <v>1935</v>
      </c>
      <c r="K345" s="927" t="s">
        <v>1324</v>
      </c>
      <c r="L345" s="927" t="s">
        <v>1056</v>
      </c>
      <c r="M345" s="927" t="s">
        <v>1936</v>
      </c>
      <c r="N345" s="927" t="s">
        <v>2320</v>
      </c>
      <c r="O345" s="927" t="s">
        <v>2312</v>
      </c>
      <c r="P345" s="1129" t="str">
        <f t="shared" si="67"/>
        <v>UPR</v>
      </c>
      <c r="Q345" s="934" t="str">
        <f t="shared" si="68"/>
        <v>19-18640</v>
      </c>
      <c r="R345" s="934" t="str">
        <f t="shared" si="69"/>
        <v>LOCAL</v>
      </c>
      <c r="S345" s="935">
        <f t="shared" si="62"/>
        <v>43647</v>
      </c>
      <c r="T345" s="935">
        <f t="shared" si="63"/>
        <v>43647</v>
      </c>
      <c r="U345" s="935">
        <f t="shared" si="64"/>
        <v>43647</v>
      </c>
      <c r="V345" s="935">
        <f t="shared" si="70"/>
        <v>43770</v>
      </c>
      <c r="W345" s="934" t="str">
        <f t="shared" si="71"/>
        <v>Cancelled</v>
      </c>
      <c r="X345" s="936" t="str">
        <f>IF(R345="-","-",VLOOKUP($S345,Forex!$B:$C,2,0))</f>
        <v>FY2019</v>
      </c>
      <c r="Y345" s="936" t="str">
        <f>IF(R345="-","-",VLOOKUP($S345,Forex!$B:$D,3,0))</f>
        <v>1H</v>
      </c>
      <c r="Z345" s="937" t="str">
        <f>IF($R345="-","-",VLOOKUP($L345,Legend!$E:$F,2,0))</f>
        <v>-</v>
      </c>
      <c r="AA345" s="937"/>
      <c r="AB345" s="1131">
        <f t="shared" si="65"/>
        <v>43647</v>
      </c>
      <c r="AC345" s="1131">
        <f>_xlfn.IFNA(VLOOKUP($B345,'PO list'!$C:$E,3,0),$AB345)</f>
        <v>43647</v>
      </c>
      <c r="AD345" s="1131" t="str">
        <f>IF($AC345="-","-",VLOOKUP($AC345,Forex!$B:$C,2,0))</f>
        <v>FY2019</v>
      </c>
      <c r="AE345" s="1131">
        <f t="shared" si="72"/>
        <v>43647</v>
      </c>
      <c r="AF345" s="1131" t="str">
        <f>IF($AE345="-","-",VLOOKUP($AE345,Forex!$B:$C,2,0))</f>
        <v>FY2019</v>
      </c>
      <c r="AG345" s="1132" t="str">
        <f t="shared" si="66"/>
        <v>MY + MF</v>
      </c>
      <c r="AI345" s="1118"/>
    </row>
    <row r="346" spans="1:35" s="839" customFormat="1" ht="15" x14ac:dyDescent="0.25">
      <c r="A346" s="929">
        <v>345</v>
      </c>
      <c r="B346" s="927" t="s">
        <v>2326</v>
      </c>
      <c r="C346" s="927" t="s">
        <v>1350</v>
      </c>
      <c r="D346" s="927" t="s">
        <v>1332</v>
      </c>
      <c r="E346" s="927" t="s">
        <v>231</v>
      </c>
      <c r="F346" s="927">
        <v>1</v>
      </c>
      <c r="G346" s="927">
        <v>32</v>
      </c>
      <c r="H346" s="927" t="s">
        <v>2327</v>
      </c>
      <c r="I346" s="927" t="s">
        <v>15</v>
      </c>
      <c r="J346" s="927" t="s">
        <v>1912</v>
      </c>
      <c r="K346" s="927" t="s">
        <v>287</v>
      </c>
      <c r="L346" s="927" t="s">
        <v>15</v>
      </c>
      <c r="M346" s="927" t="s">
        <v>1935</v>
      </c>
      <c r="N346" s="927" t="s">
        <v>2311</v>
      </c>
      <c r="O346" s="927" t="s">
        <v>1912</v>
      </c>
      <c r="P346" s="1129" t="str">
        <f t="shared" si="67"/>
        <v>-</v>
      </c>
      <c r="Q346" s="934" t="str">
        <f t="shared" si="68"/>
        <v>19-18641</v>
      </c>
      <c r="R346" s="934" t="str">
        <f t="shared" si="69"/>
        <v>-</v>
      </c>
      <c r="S346" s="935" t="str">
        <f t="shared" si="62"/>
        <v>-</v>
      </c>
      <c r="T346" s="935" t="str">
        <f t="shared" si="63"/>
        <v>-</v>
      </c>
      <c r="U346" s="935" t="str">
        <f t="shared" si="64"/>
        <v>-</v>
      </c>
      <c r="V346" s="935" t="str">
        <f t="shared" si="70"/>
        <v>-</v>
      </c>
      <c r="W346" s="934" t="str">
        <f t="shared" si="71"/>
        <v>-</v>
      </c>
      <c r="X346" s="936" t="str">
        <f>IF(R346="-","-",VLOOKUP($S346,Forex!$B:$C,2,0))</f>
        <v>-</v>
      </c>
      <c r="Y346" s="936" t="str">
        <f>IF(R346="-","-",VLOOKUP($S346,Forex!$B:$D,3,0))</f>
        <v>-</v>
      </c>
      <c r="Z346" s="937" t="str">
        <f>IF($R346="-","-",VLOOKUP($L346,Legend!$E:$F,2,0))</f>
        <v>-</v>
      </c>
      <c r="AA346" s="937"/>
      <c r="AB346" s="1131" t="str">
        <f t="shared" si="65"/>
        <v>-</v>
      </c>
      <c r="AC346" s="1131" t="str">
        <f>_xlfn.IFNA(VLOOKUP($B346,'PO list'!$C:$E,3,0),$AB346)</f>
        <v>-</v>
      </c>
      <c r="AD346" s="1131" t="str">
        <f>IF($AC346="-","-",VLOOKUP($AC346,Forex!$B:$C,2,0))</f>
        <v>-</v>
      </c>
      <c r="AE346" s="1131" t="str">
        <f t="shared" si="72"/>
        <v>-</v>
      </c>
      <c r="AF346" s="1131" t="str">
        <f>IF($AE346="-","-",VLOOKUP($AE346,Forex!$B:$C,2,0))</f>
        <v>-</v>
      </c>
      <c r="AG346" s="1132" t="str">
        <f t="shared" si="66"/>
        <v>-</v>
      </c>
      <c r="AI346" s="1118"/>
    </row>
    <row r="347" spans="1:35" s="839" customFormat="1" ht="15" x14ac:dyDescent="0.25">
      <c r="A347" s="929">
        <v>346</v>
      </c>
      <c r="B347" s="927" t="s">
        <v>2328</v>
      </c>
      <c r="C347" s="927" t="s">
        <v>221</v>
      </c>
      <c r="D347" s="927" t="s">
        <v>201</v>
      </c>
      <c r="E347" s="927" t="s">
        <v>231</v>
      </c>
      <c r="F347" s="927">
        <v>4</v>
      </c>
      <c r="G347" s="927">
        <v>596</v>
      </c>
      <c r="H347" s="927" t="s">
        <v>2329</v>
      </c>
      <c r="I347" s="927" t="s">
        <v>239</v>
      </c>
      <c r="J347" s="927" t="s">
        <v>1912</v>
      </c>
      <c r="K347" s="927" t="s">
        <v>287</v>
      </c>
      <c r="L347" s="927" t="s">
        <v>15</v>
      </c>
      <c r="M347" s="927" t="s">
        <v>1935</v>
      </c>
      <c r="N347" s="927" t="s">
        <v>2005</v>
      </c>
      <c r="O347" s="927" t="s">
        <v>2114</v>
      </c>
      <c r="P347" s="1129" t="str">
        <f t="shared" si="67"/>
        <v>--</v>
      </c>
      <c r="Q347" s="934" t="str">
        <f t="shared" si="68"/>
        <v>19-18642</v>
      </c>
      <c r="R347" s="934" t="str">
        <f t="shared" si="69"/>
        <v>LOCAL</v>
      </c>
      <c r="S347" s="935">
        <f t="shared" si="62"/>
        <v>43647</v>
      </c>
      <c r="T347" s="935">
        <f t="shared" si="63"/>
        <v>43647</v>
      </c>
      <c r="U347" s="935">
        <f t="shared" si="64"/>
        <v>43647</v>
      </c>
      <c r="V347" s="935">
        <f t="shared" si="70"/>
        <v>43647</v>
      </c>
      <c r="W347" s="934" t="str">
        <f t="shared" si="71"/>
        <v>Approved</v>
      </c>
      <c r="X347" s="936" t="str">
        <f>IF(R347="-","-",VLOOKUP($S347,Forex!$B:$C,2,0))</f>
        <v>FY2019</v>
      </c>
      <c r="Y347" s="936" t="str">
        <f>IF(R347="-","-",VLOOKUP($S347,Forex!$B:$D,3,0))</f>
        <v>1H</v>
      </c>
      <c r="Z347" s="937" t="str">
        <f>IF($R347="-","-",VLOOKUP($L347,Legend!$E:$F,2,0))</f>
        <v>-</v>
      </c>
      <c r="AA347" s="937"/>
      <c r="AB347" s="1131">
        <f t="shared" si="65"/>
        <v>43647</v>
      </c>
      <c r="AC347" s="1131">
        <f>_xlfn.IFNA(VLOOKUP($B347,'PO list'!$C:$E,3,0),$AB347)</f>
        <v>43647</v>
      </c>
      <c r="AD347" s="1131" t="str">
        <f>IF($AC347="-","-",VLOOKUP($AC347,Forex!$B:$C,2,0))</f>
        <v>FY2019</v>
      </c>
      <c r="AE347" s="1131">
        <f t="shared" si="72"/>
        <v>43647</v>
      </c>
      <c r="AF347" s="1131" t="str">
        <f>IF($AE347="-","-",VLOOKUP($AE347,Forex!$B:$C,2,0))</f>
        <v>FY2019</v>
      </c>
      <c r="AG347" s="1132" t="str">
        <f t="shared" si="66"/>
        <v>MY + MF</v>
      </c>
      <c r="AI347" s="1118"/>
    </row>
    <row r="348" spans="1:35" s="839" customFormat="1" ht="15" x14ac:dyDescent="0.25">
      <c r="A348" s="929">
        <v>347</v>
      </c>
      <c r="B348" s="927" t="s">
        <v>2330</v>
      </c>
      <c r="C348" s="927" t="s">
        <v>207</v>
      </c>
      <c r="D348" s="927" t="s">
        <v>232</v>
      </c>
      <c r="E348" s="927" t="s">
        <v>230</v>
      </c>
      <c r="F348" s="927">
        <v>6</v>
      </c>
      <c r="G348" s="927">
        <v>10858</v>
      </c>
      <c r="H348" s="927" t="s">
        <v>2331</v>
      </c>
      <c r="I348" s="927" t="s">
        <v>2332</v>
      </c>
      <c r="J348" s="927" t="s">
        <v>1912</v>
      </c>
      <c r="K348" s="927" t="s">
        <v>288</v>
      </c>
      <c r="L348" s="927" t="s">
        <v>158</v>
      </c>
      <c r="M348" s="927" t="s">
        <v>1791</v>
      </c>
      <c r="N348" s="927" t="s">
        <v>1791</v>
      </c>
      <c r="O348" s="927" t="s">
        <v>2114</v>
      </c>
      <c r="P348" s="1129" t="str">
        <f t="shared" si="67"/>
        <v>TAY</v>
      </c>
      <c r="Q348" s="934" t="str">
        <f t="shared" si="68"/>
        <v>19-18643</v>
      </c>
      <c r="R348" s="934" t="str">
        <f t="shared" si="69"/>
        <v>FRONTECH</v>
      </c>
      <c r="S348" s="935">
        <f t="shared" si="62"/>
        <v>43647</v>
      </c>
      <c r="T348" s="935">
        <f t="shared" si="63"/>
        <v>43647</v>
      </c>
      <c r="U348" s="935">
        <f t="shared" si="64"/>
        <v>43647</v>
      </c>
      <c r="V348" s="935">
        <f t="shared" si="70"/>
        <v>43647</v>
      </c>
      <c r="W348" s="934" t="str">
        <f t="shared" si="71"/>
        <v>Disapproved</v>
      </c>
      <c r="X348" s="936" t="str">
        <f>IF(R348="-","-",VLOOKUP($S348,Forex!$B:$C,2,0))</f>
        <v>FY2019</v>
      </c>
      <c r="Y348" s="936" t="str">
        <f>IF(R348="-","-",VLOOKUP($S348,Forex!$B:$D,3,0))</f>
        <v>1H</v>
      </c>
      <c r="Z348" s="937" t="str">
        <f>IF($R348="-","-",VLOOKUP($L348,Legend!$E:$F,2,0))</f>
        <v>ROD1</v>
      </c>
      <c r="AA348" s="937"/>
      <c r="AB348" s="1131">
        <f t="shared" si="65"/>
        <v>43647</v>
      </c>
      <c r="AC348" s="1131">
        <f>_xlfn.IFNA(VLOOKUP($B348,'PO list'!$C:$E,3,0),$AB348)</f>
        <v>43647</v>
      </c>
      <c r="AD348" s="1131" t="str">
        <f>IF($AC348="-","-",VLOOKUP($AC348,Forex!$B:$C,2,0))</f>
        <v>FY2019</v>
      </c>
      <c r="AE348" s="1131">
        <f t="shared" si="72"/>
        <v>43647</v>
      </c>
      <c r="AF348" s="1131" t="str">
        <f>IF($AE348="-","-",VLOOKUP($AE348,Forex!$B:$C,2,0))</f>
        <v>FY2019</v>
      </c>
      <c r="AG348" s="1132" t="str">
        <f t="shared" si="66"/>
        <v>MY + MF</v>
      </c>
      <c r="AI348" s="1118"/>
    </row>
    <row r="349" spans="1:35" s="839" customFormat="1" ht="15" x14ac:dyDescent="0.25">
      <c r="A349" s="929">
        <v>348</v>
      </c>
      <c r="B349" s="927" t="s">
        <v>2333</v>
      </c>
      <c r="C349" s="927" t="s">
        <v>207</v>
      </c>
      <c r="D349" s="927" t="s">
        <v>232</v>
      </c>
      <c r="E349" s="927" t="s">
        <v>230</v>
      </c>
      <c r="F349" s="927">
        <v>3</v>
      </c>
      <c r="G349" s="927">
        <v>5652</v>
      </c>
      <c r="H349" s="927" t="s">
        <v>2331</v>
      </c>
      <c r="I349" s="927" t="s">
        <v>2332</v>
      </c>
      <c r="J349" s="927" t="s">
        <v>2114</v>
      </c>
      <c r="K349" s="927" t="s">
        <v>287</v>
      </c>
      <c r="L349" s="927" t="s">
        <v>15</v>
      </c>
      <c r="M349" s="927" t="s">
        <v>1935</v>
      </c>
      <c r="N349" s="927" t="s">
        <v>2334</v>
      </c>
      <c r="O349" s="927" t="s">
        <v>2114</v>
      </c>
      <c r="P349" s="1129" t="str">
        <f t="shared" si="67"/>
        <v>TAY</v>
      </c>
      <c r="Q349" s="934" t="str">
        <f t="shared" si="68"/>
        <v>19-18644</v>
      </c>
      <c r="R349" s="934" t="str">
        <f t="shared" si="69"/>
        <v>FRONTECH</v>
      </c>
      <c r="S349" s="935">
        <f t="shared" si="62"/>
        <v>43647</v>
      </c>
      <c r="T349" s="935">
        <f t="shared" si="63"/>
        <v>43647</v>
      </c>
      <c r="U349" s="935">
        <f t="shared" si="64"/>
        <v>43647</v>
      </c>
      <c r="V349" s="935">
        <f t="shared" si="70"/>
        <v>43647</v>
      </c>
      <c r="W349" s="934" t="str">
        <f t="shared" si="71"/>
        <v>Approved</v>
      </c>
      <c r="X349" s="936" t="str">
        <f>IF(R349="-","-",VLOOKUP($S349,Forex!$B:$C,2,0))</f>
        <v>FY2019</v>
      </c>
      <c r="Y349" s="936" t="str">
        <f>IF(R349="-","-",VLOOKUP($S349,Forex!$B:$D,3,0))</f>
        <v>1H</v>
      </c>
      <c r="Z349" s="937" t="str">
        <f>IF($R349="-","-",VLOOKUP($L349,Legend!$E:$F,2,0))</f>
        <v>-</v>
      </c>
      <c r="AA349" s="937"/>
      <c r="AB349" s="1131">
        <f t="shared" si="65"/>
        <v>43647</v>
      </c>
      <c r="AC349" s="1131">
        <f>_xlfn.IFNA(VLOOKUP($B349,'PO list'!$C:$E,3,0),$AB349)</f>
        <v>43647</v>
      </c>
      <c r="AD349" s="1131" t="str">
        <f>IF($AC349="-","-",VLOOKUP($AC349,Forex!$B:$C,2,0))</f>
        <v>FY2019</v>
      </c>
      <c r="AE349" s="1131">
        <f t="shared" si="72"/>
        <v>43647</v>
      </c>
      <c r="AF349" s="1131" t="str">
        <f>IF($AE349="-","-",VLOOKUP($AE349,Forex!$B:$C,2,0))</f>
        <v>FY2019</v>
      </c>
      <c r="AG349" s="1132" t="str">
        <f t="shared" si="66"/>
        <v>MY + MF</v>
      </c>
      <c r="AI349" s="1118"/>
    </row>
    <row r="350" spans="1:35" s="839" customFormat="1" ht="15" x14ac:dyDescent="0.25">
      <c r="A350" s="929">
        <v>349</v>
      </c>
      <c r="B350" s="927" t="s">
        <v>2335</v>
      </c>
      <c r="C350" s="927" t="s">
        <v>207</v>
      </c>
      <c r="D350" s="927" t="s">
        <v>232</v>
      </c>
      <c r="E350" s="927" t="s">
        <v>1788</v>
      </c>
      <c r="F350" s="927">
        <v>1</v>
      </c>
      <c r="G350" s="927">
        <v>133</v>
      </c>
      <c r="H350" s="927" t="s">
        <v>2336</v>
      </c>
      <c r="I350" s="927" t="s">
        <v>2337</v>
      </c>
      <c r="J350" s="927" t="s">
        <v>2207</v>
      </c>
      <c r="K350" s="927" t="s">
        <v>287</v>
      </c>
      <c r="L350" s="927" t="s">
        <v>15</v>
      </c>
      <c r="M350" s="927" t="s">
        <v>1935</v>
      </c>
      <c r="N350" s="927" t="s">
        <v>5585</v>
      </c>
      <c r="O350" s="927" t="s">
        <v>2207</v>
      </c>
      <c r="P350" s="1129" t="str">
        <f t="shared" si="67"/>
        <v>JIG</v>
      </c>
      <c r="Q350" s="934" t="str">
        <f t="shared" si="68"/>
        <v>19-18645</v>
      </c>
      <c r="R350" s="934" t="str">
        <f t="shared" si="69"/>
        <v>FRONTECH</v>
      </c>
      <c r="S350" s="935">
        <f t="shared" si="62"/>
        <v>43647</v>
      </c>
      <c r="T350" s="935">
        <f t="shared" si="63"/>
        <v>43647</v>
      </c>
      <c r="U350" s="935">
        <f t="shared" si="64"/>
        <v>43647</v>
      </c>
      <c r="V350" s="935" t="e">
        <f t="shared" si="70"/>
        <v>#VALUE!</v>
      </c>
      <c r="W350" s="934" t="str">
        <f t="shared" si="71"/>
        <v>Approved</v>
      </c>
      <c r="X350" s="936" t="str">
        <f>IF(R350="-","-",VLOOKUP($S350,Forex!$B:$C,2,0))</f>
        <v>FY2019</v>
      </c>
      <c r="Y350" s="936" t="str">
        <f>IF(R350="-","-",VLOOKUP($S350,Forex!$B:$D,3,0))</f>
        <v>1H</v>
      </c>
      <c r="Z350" s="937" t="str">
        <f>IF($R350="-","-",VLOOKUP($L350,Legend!$E:$F,2,0))</f>
        <v>-</v>
      </c>
      <c r="AA350" s="937"/>
      <c r="AB350" s="1131">
        <f t="shared" si="65"/>
        <v>43647</v>
      </c>
      <c r="AC350" s="1131">
        <f>_xlfn.IFNA(VLOOKUP($B350,'PO list'!$C:$E,3,0),$AB350)</f>
        <v>43647</v>
      </c>
      <c r="AD350" s="1131" t="str">
        <f>IF($AC350="-","-",VLOOKUP($AC350,Forex!$B:$C,2,0))</f>
        <v>FY2019</v>
      </c>
      <c r="AE350" s="1131">
        <f t="shared" si="72"/>
        <v>43647</v>
      </c>
      <c r="AF350" s="1131" t="str">
        <f>IF($AE350="-","-",VLOOKUP($AE350,Forex!$B:$C,2,0))</f>
        <v>FY2019</v>
      </c>
      <c r="AG350" s="1132" t="str">
        <f t="shared" si="66"/>
        <v>MY + MF</v>
      </c>
      <c r="AI350" s="1118"/>
    </row>
    <row r="351" spans="1:35" s="839" customFormat="1" ht="15" x14ac:dyDescent="0.25">
      <c r="A351" s="929">
        <v>350</v>
      </c>
      <c r="B351" s="927" t="s">
        <v>2338</v>
      </c>
      <c r="C351" s="927" t="s">
        <v>2339</v>
      </c>
      <c r="D351" s="927" t="s">
        <v>1332</v>
      </c>
      <c r="E351" s="927" t="s">
        <v>1361</v>
      </c>
      <c r="F351" s="927">
        <v>1</v>
      </c>
      <c r="G351" s="927">
        <v>110</v>
      </c>
      <c r="H351" s="927" t="s">
        <v>2340</v>
      </c>
      <c r="I351" s="927" t="s">
        <v>239</v>
      </c>
      <c r="J351" s="927" t="s">
        <v>2207</v>
      </c>
      <c r="K351" s="927" t="s">
        <v>287</v>
      </c>
      <c r="L351" s="927" t="s">
        <v>15</v>
      </c>
      <c r="M351" s="927" t="s">
        <v>1935</v>
      </c>
      <c r="N351" s="927" t="s">
        <v>1935</v>
      </c>
      <c r="O351" s="927" t="s">
        <v>2114</v>
      </c>
      <c r="P351" s="1129" t="str">
        <f t="shared" si="67"/>
        <v>--</v>
      </c>
      <c r="Q351" s="934" t="str">
        <f t="shared" si="68"/>
        <v>19-18646</v>
      </c>
      <c r="R351" s="934" t="str">
        <f t="shared" si="69"/>
        <v>-</v>
      </c>
      <c r="S351" s="935" t="str">
        <f t="shared" si="62"/>
        <v>-</v>
      </c>
      <c r="T351" s="935" t="str">
        <f t="shared" si="63"/>
        <v>-</v>
      </c>
      <c r="U351" s="935" t="str">
        <f t="shared" si="64"/>
        <v>-</v>
      </c>
      <c r="V351" s="935" t="str">
        <f t="shared" si="70"/>
        <v>-</v>
      </c>
      <c r="W351" s="934" t="str">
        <f t="shared" si="71"/>
        <v>-</v>
      </c>
      <c r="X351" s="936" t="str">
        <f>IF(R351="-","-",VLOOKUP($S351,Forex!$B:$C,2,0))</f>
        <v>-</v>
      </c>
      <c r="Y351" s="936" t="str">
        <f>IF(R351="-","-",VLOOKUP($S351,Forex!$B:$D,3,0))</f>
        <v>-</v>
      </c>
      <c r="Z351" s="937" t="str">
        <f>IF($R351="-","-",VLOOKUP($L351,Legend!$E:$F,2,0))</f>
        <v>-</v>
      </c>
      <c r="AA351" s="937"/>
      <c r="AB351" s="1131" t="str">
        <f t="shared" si="65"/>
        <v>-</v>
      </c>
      <c r="AC351" s="1131" t="str">
        <f>_xlfn.IFNA(VLOOKUP($B351,'PO list'!$C:$E,3,0),$AB351)</f>
        <v>-</v>
      </c>
      <c r="AD351" s="1131" t="str">
        <f>IF($AC351="-","-",VLOOKUP($AC351,Forex!$B:$C,2,0))</f>
        <v>-</v>
      </c>
      <c r="AE351" s="1131" t="str">
        <f t="shared" si="72"/>
        <v>-</v>
      </c>
      <c r="AF351" s="1131" t="str">
        <f>IF($AE351="-","-",VLOOKUP($AE351,Forex!$B:$C,2,0))</f>
        <v>-</v>
      </c>
      <c r="AG351" s="1132" t="str">
        <f t="shared" si="66"/>
        <v>-</v>
      </c>
      <c r="AI351" s="1118"/>
    </row>
    <row r="352" spans="1:35" s="839" customFormat="1" ht="15" x14ac:dyDescent="0.25">
      <c r="A352" s="929">
        <v>351</v>
      </c>
      <c r="B352" s="927" t="s">
        <v>2341</v>
      </c>
      <c r="C352" s="927" t="s">
        <v>225</v>
      </c>
      <c r="D352" s="927" t="s">
        <v>201</v>
      </c>
      <c r="E352" s="927" t="s">
        <v>231</v>
      </c>
      <c r="F352" s="927">
        <v>4</v>
      </c>
      <c r="G352" s="927">
        <v>4160</v>
      </c>
      <c r="H352" s="927" t="s">
        <v>2342</v>
      </c>
      <c r="I352" s="927" t="s">
        <v>239</v>
      </c>
      <c r="J352" s="927" t="s">
        <v>2114</v>
      </c>
      <c r="K352" s="927" t="s">
        <v>287</v>
      </c>
      <c r="L352" s="927" t="s">
        <v>15</v>
      </c>
      <c r="M352" s="927" t="s">
        <v>1935</v>
      </c>
      <c r="N352" s="927" t="s">
        <v>2005</v>
      </c>
      <c r="O352" s="927" t="s">
        <v>2201</v>
      </c>
      <c r="P352" s="1129" t="str">
        <f t="shared" si="67"/>
        <v>--</v>
      </c>
      <c r="Q352" s="934" t="str">
        <f t="shared" si="68"/>
        <v>19-18647</v>
      </c>
      <c r="R352" s="934" t="str">
        <f t="shared" si="69"/>
        <v>LOCAL</v>
      </c>
      <c r="S352" s="935">
        <f t="shared" si="62"/>
        <v>43647</v>
      </c>
      <c r="T352" s="935">
        <f t="shared" si="63"/>
        <v>43647</v>
      </c>
      <c r="U352" s="935">
        <f t="shared" si="64"/>
        <v>43647</v>
      </c>
      <c r="V352" s="935">
        <f t="shared" si="70"/>
        <v>43647</v>
      </c>
      <c r="W352" s="934" t="str">
        <f t="shared" si="71"/>
        <v>Approved</v>
      </c>
      <c r="X352" s="936" t="str">
        <f>IF(R352="-","-",VLOOKUP($S352,Forex!$B:$C,2,0))</f>
        <v>FY2019</v>
      </c>
      <c r="Y352" s="936" t="str">
        <f>IF(R352="-","-",VLOOKUP($S352,Forex!$B:$D,3,0))</f>
        <v>1H</v>
      </c>
      <c r="Z352" s="937" t="str">
        <f>IF($R352="-","-",VLOOKUP($L352,Legend!$E:$F,2,0))</f>
        <v>-</v>
      </c>
      <c r="AA352" s="937"/>
      <c r="AB352" s="1131">
        <f t="shared" si="65"/>
        <v>43647</v>
      </c>
      <c r="AC352" s="1131">
        <f>_xlfn.IFNA(VLOOKUP($B352,'PO list'!$C:$E,3,0),$AB352)</f>
        <v>43647</v>
      </c>
      <c r="AD352" s="1131" t="str">
        <f>IF($AC352="-","-",VLOOKUP($AC352,Forex!$B:$C,2,0))</f>
        <v>FY2019</v>
      </c>
      <c r="AE352" s="1131">
        <f t="shared" si="72"/>
        <v>43647</v>
      </c>
      <c r="AF352" s="1131" t="str">
        <f>IF($AE352="-","-",VLOOKUP($AE352,Forex!$B:$C,2,0))</f>
        <v>FY2019</v>
      </c>
      <c r="AG352" s="1132" t="str">
        <f t="shared" si="66"/>
        <v>MY + MF</v>
      </c>
      <c r="AI352" s="1118"/>
    </row>
    <row r="353" spans="1:35" s="839" customFormat="1" ht="15" x14ac:dyDescent="0.25">
      <c r="A353" s="929">
        <v>352</v>
      </c>
      <c r="B353" s="927" t="s">
        <v>2343</v>
      </c>
      <c r="C353" s="927" t="s">
        <v>244</v>
      </c>
      <c r="D353" s="927" t="s">
        <v>201</v>
      </c>
      <c r="E353" s="927" t="s">
        <v>231</v>
      </c>
      <c r="F353" s="927">
        <v>1</v>
      </c>
      <c r="G353" s="927">
        <v>132</v>
      </c>
      <c r="H353" s="927" t="s">
        <v>2344</v>
      </c>
      <c r="I353" s="927" t="s">
        <v>239</v>
      </c>
      <c r="J353" s="927" t="s">
        <v>2114</v>
      </c>
      <c r="K353" s="927" t="s">
        <v>287</v>
      </c>
      <c r="L353" s="927" t="s">
        <v>15</v>
      </c>
      <c r="M353" s="927" t="s">
        <v>1935</v>
      </c>
      <c r="N353" s="927" t="s">
        <v>2163</v>
      </c>
      <c r="O353" s="927" t="s">
        <v>2201</v>
      </c>
      <c r="P353" s="1129" t="str">
        <f t="shared" si="67"/>
        <v>--</v>
      </c>
      <c r="Q353" s="934" t="str">
        <f t="shared" si="68"/>
        <v>19-18648</v>
      </c>
      <c r="R353" s="934" t="str">
        <f t="shared" si="69"/>
        <v>LOCAL</v>
      </c>
      <c r="S353" s="935">
        <f t="shared" si="62"/>
        <v>43647</v>
      </c>
      <c r="T353" s="935">
        <f t="shared" si="63"/>
        <v>43647</v>
      </c>
      <c r="U353" s="935">
        <f t="shared" si="64"/>
        <v>43647</v>
      </c>
      <c r="V353" s="935">
        <f t="shared" si="70"/>
        <v>43647</v>
      </c>
      <c r="W353" s="934" t="str">
        <f t="shared" si="71"/>
        <v>Approved</v>
      </c>
      <c r="X353" s="936" t="str">
        <f>IF(R353="-","-",VLOOKUP($S353,Forex!$B:$C,2,0))</f>
        <v>FY2019</v>
      </c>
      <c r="Y353" s="936" t="str">
        <f>IF(R353="-","-",VLOOKUP($S353,Forex!$B:$D,3,0))</f>
        <v>1H</v>
      </c>
      <c r="Z353" s="937" t="str">
        <f>IF($R353="-","-",VLOOKUP($L353,Legend!$E:$F,2,0))</f>
        <v>-</v>
      </c>
      <c r="AA353" s="937"/>
      <c r="AB353" s="1131">
        <f t="shared" si="65"/>
        <v>43647</v>
      </c>
      <c r="AC353" s="1131">
        <f>_xlfn.IFNA(VLOOKUP($B353,'PO list'!$C:$E,3,0),$AB353)</f>
        <v>43647</v>
      </c>
      <c r="AD353" s="1131" t="str">
        <f>IF($AC353="-","-",VLOOKUP($AC353,Forex!$B:$C,2,0))</f>
        <v>FY2019</v>
      </c>
      <c r="AE353" s="1131">
        <f t="shared" si="72"/>
        <v>43647</v>
      </c>
      <c r="AF353" s="1131" t="str">
        <f>IF($AE353="-","-",VLOOKUP($AE353,Forex!$B:$C,2,0))</f>
        <v>FY2019</v>
      </c>
      <c r="AG353" s="1132" t="str">
        <f t="shared" si="66"/>
        <v>MY + MF</v>
      </c>
      <c r="AI353" s="1118"/>
    </row>
    <row r="354" spans="1:35" s="839" customFormat="1" ht="15" x14ac:dyDescent="0.25">
      <c r="A354" s="929">
        <v>353</v>
      </c>
      <c r="B354" s="927" t="s">
        <v>2345</v>
      </c>
      <c r="C354" s="927" t="s">
        <v>1350</v>
      </c>
      <c r="D354" s="927" t="s">
        <v>1332</v>
      </c>
      <c r="E354" s="927" t="s">
        <v>231</v>
      </c>
      <c r="F354" s="927">
        <v>4</v>
      </c>
      <c r="G354" s="927">
        <v>1193.5999999999999</v>
      </c>
      <c r="H354" s="927" t="s">
        <v>2346</v>
      </c>
      <c r="I354" s="927" t="s">
        <v>239</v>
      </c>
      <c r="J354" s="927" t="s">
        <v>1935</v>
      </c>
      <c r="K354" s="927" t="s">
        <v>288</v>
      </c>
      <c r="L354" s="927" t="s">
        <v>158</v>
      </c>
      <c r="M354" s="927" t="s">
        <v>2090</v>
      </c>
      <c r="N354" s="927" t="s">
        <v>2301</v>
      </c>
      <c r="O354" s="927" t="s">
        <v>2312</v>
      </c>
      <c r="P354" s="1129" t="str">
        <f t="shared" si="67"/>
        <v>--</v>
      </c>
      <c r="Q354" s="934" t="str">
        <f t="shared" si="68"/>
        <v>19-18649</v>
      </c>
      <c r="R354" s="934" t="str">
        <f t="shared" si="69"/>
        <v>-</v>
      </c>
      <c r="S354" s="935" t="str">
        <f t="shared" si="62"/>
        <v>-</v>
      </c>
      <c r="T354" s="935" t="str">
        <f t="shared" si="63"/>
        <v>-</v>
      </c>
      <c r="U354" s="935" t="str">
        <f t="shared" si="64"/>
        <v>-</v>
      </c>
      <c r="V354" s="935" t="str">
        <f t="shared" si="70"/>
        <v>-</v>
      </c>
      <c r="W354" s="934" t="str">
        <f t="shared" si="71"/>
        <v>-</v>
      </c>
      <c r="X354" s="936" t="str">
        <f>IF(R354="-","-",VLOOKUP($S354,Forex!$B:$C,2,0))</f>
        <v>-</v>
      </c>
      <c r="Y354" s="936" t="str">
        <f>IF(R354="-","-",VLOOKUP($S354,Forex!$B:$D,3,0))</f>
        <v>-</v>
      </c>
      <c r="Z354" s="937" t="str">
        <f>IF($R354="-","-",VLOOKUP($L354,Legend!$E:$F,2,0))</f>
        <v>-</v>
      </c>
      <c r="AA354" s="937"/>
      <c r="AB354" s="1131" t="str">
        <f t="shared" si="65"/>
        <v>-</v>
      </c>
      <c r="AC354" s="1131" t="str">
        <f>_xlfn.IFNA(VLOOKUP($B354,'PO list'!$C:$E,3,0),$AB354)</f>
        <v>-</v>
      </c>
      <c r="AD354" s="1131" t="str">
        <f>IF($AC354="-","-",VLOOKUP($AC354,Forex!$B:$C,2,0))</f>
        <v>-</v>
      </c>
      <c r="AE354" s="1131" t="str">
        <f t="shared" si="72"/>
        <v>-</v>
      </c>
      <c r="AF354" s="1131" t="str">
        <f>IF($AE354="-","-",VLOOKUP($AE354,Forex!$B:$C,2,0))</f>
        <v>-</v>
      </c>
      <c r="AG354" s="1132" t="str">
        <f t="shared" si="66"/>
        <v>-</v>
      </c>
      <c r="AI354" s="1118"/>
    </row>
    <row r="355" spans="1:35" s="839" customFormat="1" ht="15" x14ac:dyDescent="0.25">
      <c r="A355" s="929">
        <v>354</v>
      </c>
      <c r="B355" s="927" t="s">
        <v>2347</v>
      </c>
      <c r="C355" s="927" t="s">
        <v>205</v>
      </c>
      <c r="D355" s="927" t="s">
        <v>201</v>
      </c>
      <c r="E355" s="927" t="s">
        <v>1333</v>
      </c>
      <c r="F355" s="927">
        <v>1</v>
      </c>
      <c r="G355" s="927">
        <v>1352</v>
      </c>
      <c r="H355" s="927" t="s">
        <v>2348</v>
      </c>
      <c r="I355" s="927" t="s">
        <v>2349</v>
      </c>
      <c r="J355" s="927" t="s">
        <v>2201</v>
      </c>
      <c r="K355" s="927" t="s">
        <v>288</v>
      </c>
      <c r="L355" s="927" t="s">
        <v>158</v>
      </c>
      <c r="M355" s="927" t="s">
        <v>2293</v>
      </c>
      <c r="N355" s="927" t="s">
        <v>2350</v>
      </c>
      <c r="O355" s="927" t="s">
        <v>2312</v>
      </c>
      <c r="P355" s="1129" t="str">
        <f t="shared" si="67"/>
        <v>ode</v>
      </c>
      <c r="Q355" s="934" t="str">
        <f t="shared" si="68"/>
        <v>19-18650</v>
      </c>
      <c r="R355" s="934" t="str">
        <f t="shared" si="69"/>
        <v>LOCAL</v>
      </c>
      <c r="S355" s="935">
        <f t="shared" si="62"/>
        <v>43647</v>
      </c>
      <c r="T355" s="935">
        <f t="shared" si="63"/>
        <v>43647</v>
      </c>
      <c r="U355" s="935">
        <f t="shared" si="64"/>
        <v>43647</v>
      </c>
      <c r="V355" s="935">
        <f t="shared" si="70"/>
        <v>43709</v>
      </c>
      <c r="W355" s="934" t="str">
        <f t="shared" si="71"/>
        <v>Disapproved</v>
      </c>
      <c r="X355" s="936" t="str">
        <f>IF(R355="-","-",VLOOKUP($S355,Forex!$B:$C,2,0))</f>
        <v>FY2019</v>
      </c>
      <c r="Y355" s="936" t="str">
        <f>IF(R355="-","-",VLOOKUP($S355,Forex!$B:$D,3,0))</f>
        <v>1H</v>
      </c>
      <c r="Z355" s="937" t="str">
        <f>IF($R355="-","-",VLOOKUP($L355,Legend!$E:$F,2,0))</f>
        <v>ROD1</v>
      </c>
      <c r="AA355" s="937"/>
      <c r="AB355" s="1131">
        <f t="shared" si="65"/>
        <v>43647</v>
      </c>
      <c r="AC355" s="1131">
        <f>_xlfn.IFNA(VLOOKUP($B355,'PO list'!$C:$E,3,0),$AB355)</f>
        <v>43647</v>
      </c>
      <c r="AD355" s="1131" t="str">
        <f>IF($AC355="-","-",VLOOKUP($AC355,Forex!$B:$C,2,0))</f>
        <v>FY2019</v>
      </c>
      <c r="AE355" s="1131">
        <f t="shared" si="72"/>
        <v>43647</v>
      </c>
      <c r="AF355" s="1131" t="str">
        <f>IF($AE355="-","-",VLOOKUP($AE355,Forex!$B:$C,2,0))</f>
        <v>FY2019</v>
      </c>
      <c r="AG355" s="1132" t="str">
        <f t="shared" si="66"/>
        <v>MY + MF</v>
      </c>
      <c r="AI355" s="1118"/>
    </row>
    <row r="356" spans="1:35" s="839" customFormat="1" ht="15" x14ac:dyDescent="0.25">
      <c r="A356" s="929">
        <v>355</v>
      </c>
      <c r="B356" s="927" t="s">
        <v>2351</v>
      </c>
      <c r="C356" s="927" t="s">
        <v>207</v>
      </c>
      <c r="D356" s="927" t="s">
        <v>232</v>
      </c>
      <c r="E356" s="927" t="s">
        <v>230</v>
      </c>
      <c r="F356" s="927">
        <v>12</v>
      </c>
      <c r="G356" s="927">
        <v>19800</v>
      </c>
      <c r="H356" s="927" t="s">
        <v>2119</v>
      </c>
      <c r="I356" s="927" t="s">
        <v>2120</v>
      </c>
      <c r="J356" s="927" t="s">
        <v>2201</v>
      </c>
      <c r="K356" s="927" t="s">
        <v>287</v>
      </c>
      <c r="L356" s="927" t="s">
        <v>15</v>
      </c>
      <c r="M356" s="927" t="s">
        <v>2005</v>
      </c>
      <c r="N356" s="927" t="s">
        <v>2005</v>
      </c>
      <c r="O356" s="927" t="s">
        <v>1935</v>
      </c>
      <c r="P356" s="1129" t="str">
        <f t="shared" si="67"/>
        <v>ATE</v>
      </c>
      <c r="Q356" s="934" t="str">
        <f t="shared" si="68"/>
        <v>19-18651</v>
      </c>
      <c r="R356" s="934" t="str">
        <f t="shared" si="69"/>
        <v>FRONTECH</v>
      </c>
      <c r="S356" s="935">
        <f t="shared" si="62"/>
        <v>43647</v>
      </c>
      <c r="T356" s="935">
        <f t="shared" si="63"/>
        <v>43647</v>
      </c>
      <c r="U356" s="935">
        <f t="shared" si="64"/>
        <v>43647</v>
      </c>
      <c r="V356" s="935">
        <f t="shared" si="70"/>
        <v>43647</v>
      </c>
      <c r="W356" s="934" t="str">
        <f t="shared" si="71"/>
        <v>Approved</v>
      </c>
      <c r="X356" s="936" t="str">
        <f>IF(R356="-","-",VLOOKUP($S356,Forex!$B:$C,2,0))</f>
        <v>FY2019</v>
      </c>
      <c r="Y356" s="936" t="str">
        <f>IF(R356="-","-",VLOOKUP($S356,Forex!$B:$D,3,0))</f>
        <v>1H</v>
      </c>
      <c r="Z356" s="937" t="str">
        <f>IF($R356="-","-",VLOOKUP($L356,Legend!$E:$F,2,0))</f>
        <v>-</v>
      </c>
      <c r="AA356" s="937"/>
      <c r="AB356" s="1131">
        <f t="shared" si="65"/>
        <v>43647</v>
      </c>
      <c r="AC356" s="1131">
        <f>_xlfn.IFNA(VLOOKUP($B356,'PO list'!$C:$E,3,0),$AB356)</f>
        <v>43647</v>
      </c>
      <c r="AD356" s="1131" t="str">
        <f>IF($AC356="-","-",VLOOKUP($AC356,Forex!$B:$C,2,0))</f>
        <v>FY2019</v>
      </c>
      <c r="AE356" s="1131">
        <f t="shared" si="72"/>
        <v>43647</v>
      </c>
      <c r="AF356" s="1131" t="str">
        <f>IF($AE356="-","-",VLOOKUP($AE356,Forex!$B:$C,2,0))</f>
        <v>FY2019</v>
      </c>
      <c r="AG356" s="1132" t="str">
        <f t="shared" si="66"/>
        <v>MY + MF</v>
      </c>
      <c r="AI356" s="1118"/>
    </row>
    <row r="357" spans="1:35" s="839" customFormat="1" ht="15" x14ac:dyDescent="0.25">
      <c r="A357" s="929">
        <v>356</v>
      </c>
      <c r="B357" s="927" t="s">
        <v>2351</v>
      </c>
      <c r="C357" s="927" t="s">
        <v>207</v>
      </c>
      <c r="D357" s="927" t="s">
        <v>232</v>
      </c>
      <c r="E357" s="927" t="s">
        <v>230</v>
      </c>
      <c r="F357" s="927">
        <v>3</v>
      </c>
      <c r="G357" s="927">
        <v>3700</v>
      </c>
      <c r="H357" s="927" t="s">
        <v>2352</v>
      </c>
      <c r="I357" s="927" t="s">
        <v>2353</v>
      </c>
      <c r="J357" s="927" t="s">
        <v>2201</v>
      </c>
      <c r="K357" s="927" t="s">
        <v>1324</v>
      </c>
      <c r="L357" s="927" t="s">
        <v>1056</v>
      </c>
      <c r="M357" s="927" t="s">
        <v>2005</v>
      </c>
      <c r="N357" s="927" t="s">
        <v>5585</v>
      </c>
      <c r="O357" s="927" t="s">
        <v>1935</v>
      </c>
      <c r="P357" s="1129" t="str">
        <f t="shared" si="67"/>
        <v>KET</v>
      </c>
      <c r="Q357" s="934" t="str">
        <f t="shared" si="68"/>
        <v>-</v>
      </c>
      <c r="R357" s="934" t="str">
        <f t="shared" si="69"/>
        <v>-</v>
      </c>
      <c r="S357" s="935" t="str">
        <f t="shared" si="62"/>
        <v>-</v>
      </c>
      <c r="T357" s="935" t="str">
        <f t="shared" si="63"/>
        <v>-</v>
      </c>
      <c r="U357" s="935" t="str">
        <f t="shared" si="64"/>
        <v>-</v>
      </c>
      <c r="V357" s="935" t="str">
        <f t="shared" si="70"/>
        <v>-</v>
      </c>
      <c r="W357" s="934" t="str">
        <f t="shared" si="71"/>
        <v>-</v>
      </c>
      <c r="X357" s="936" t="str">
        <f>IF(R357="-","-",VLOOKUP($S357,Forex!$B:$C,2,0))</f>
        <v>-</v>
      </c>
      <c r="Y357" s="936" t="str">
        <f>IF(R357="-","-",VLOOKUP($S357,Forex!$B:$D,3,0))</f>
        <v>-</v>
      </c>
      <c r="Z357" s="937" t="str">
        <f>IF($R357="-","-",VLOOKUP($L357,Legend!$E:$F,2,0))</f>
        <v>-</v>
      </c>
      <c r="AA357" s="937"/>
      <c r="AB357" s="1131" t="str">
        <f t="shared" si="65"/>
        <v>-</v>
      </c>
      <c r="AC357" s="1131" t="str">
        <f>_xlfn.IFNA(VLOOKUP($B357,'PO list'!$C:$E,3,0),$AB357)</f>
        <v>-</v>
      </c>
      <c r="AD357" s="1131" t="str">
        <f>IF($AC357="-","-",VLOOKUP($AC357,Forex!$B:$C,2,0))</f>
        <v>-</v>
      </c>
      <c r="AE357" s="1131" t="str">
        <f t="shared" si="72"/>
        <v>-</v>
      </c>
      <c r="AF357" s="1131" t="str">
        <f>IF($AE357="-","-",VLOOKUP($AE357,Forex!$B:$C,2,0))</f>
        <v>-</v>
      </c>
      <c r="AG357" s="1132" t="str">
        <f t="shared" si="66"/>
        <v>-</v>
      </c>
      <c r="AI357" s="1118"/>
    </row>
    <row r="358" spans="1:35" s="839" customFormat="1" ht="15" x14ac:dyDescent="0.25">
      <c r="A358" s="929">
        <v>357</v>
      </c>
      <c r="B358" s="927" t="s">
        <v>2354</v>
      </c>
      <c r="C358" s="927" t="s">
        <v>227</v>
      </c>
      <c r="D358" s="927" t="s">
        <v>201</v>
      </c>
      <c r="E358" s="927" t="s">
        <v>231</v>
      </c>
      <c r="F358" s="927">
        <v>4</v>
      </c>
      <c r="G358" s="927">
        <v>1348.12</v>
      </c>
      <c r="H358" s="927" t="s">
        <v>2355</v>
      </c>
      <c r="I358" s="927" t="s">
        <v>2356</v>
      </c>
      <c r="J358" s="927" t="s">
        <v>1935</v>
      </c>
      <c r="K358" s="927" t="s">
        <v>287</v>
      </c>
      <c r="L358" s="927" t="s">
        <v>15</v>
      </c>
      <c r="M358" s="927" t="s">
        <v>2293</v>
      </c>
      <c r="N358" s="927" t="s">
        <v>2293</v>
      </c>
      <c r="O358" s="927" t="s">
        <v>2312</v>
      </c>
      <c r="P358" s="1129" t="str">
        <f t="shared" si="67"/>
        <v>R--</v>
      </c>
      <c r="Q358" s="934" t="str">
        <f t="shared" si="68"/>
        <v>19-18652</v>
      </c>
      <c r="R358" s="934" t="str">
        <f t="shared" si="69"/>
        <v>LOCAL</v>
      </c>
      <c r="S358" s="935">
        <f t="shared" si="62"/>
        <v>43647</v>
      </c>
      <c r="T358" s="935">
        <f t="shared" si="63"/>
        <v>43647</v>
      </c>
      <c r="U358" s="935">
        <f t="shared" si="64"/>
        <v>43647</v>
      </c>
      <c r="V358" s="935">
        <f t="shared" si="70"/>
        <v>43647</v>
      </c>
      <c r="W358" s="934" t="str">
        <f t="shared" si="71"/>
        <v>Approved</v>
      </c>
      <c r="X358" s="936" t="str">
        <f>IF(R358="-","-",VLOOKUP($S358,Forex!$B:$C,2,0))</f>
        <v>FY2019</v>
      </c>
      <c r="Y358" s="936" t="str">
        <f>IF(R358="-","-",VLOOKUP($S358,Forex!$B:$D,3,0))</f>
        <v>1H</v>
      </c>
      <c r="Z358" s="937" t="str">
        <f>IF($R358="-","-",VLOOKUP($L358,Legend!$E:$F,2,0))</f>
        <v>-</v>
      </c>
      <c r="AA358" s="937"/>
      <c r="AB358" s="1131">
        <f t="shared" si="65"/>
        <v>43647</v>
      </c>
      <c r="AC358" s="1131">
        <f>_xlfn.IFNA(VLOOKUP($B358,'PO list'!$C:$E,3,0),$AB358)</f>
        <v>43647</v>
      </c>
      <c r="AD358" s="1131" t="str">
        <f>IF($AC358="-","-",VLOOKUP($AC358,Forex!$B:$C,2,0))</f>
        <v>FY2019</v>
      </c>
      <c r="AE358" s="1131">
        <f t="shared" si="72"/>
        <v>43647</v>
      </c>
      <c r="AF358" s="1131" t="str">
        <f>IF($AE358="-","-",VLOOKUP($AE358,Forex!$B:$C,2,0))</f>
        <v>FY2019</v>
      </c>
      <c r="AG358" s="1132" t="str">
        <f t="shared" si="66"/>
        <v>MY + MF</v>
      </c>
      <c r="AI358" s="1118"/>
    </row>
    <row r="359" spans="1:35" s="839" customFormat="1" ht="15" x14ac:dyDescent="0.25">
      <c r="A359" s="929">
        <v>358</v>
      </c>
      <c r="B359" s="927" t="s">
        <v>2357</v>
      </c>
      <c r="C359" s="927" t="s">
        <v>244</v>
      </c>
      <c r="D359" s="927" t="s">
        <v>201</v>
      </c>
      <c r="E359" s="927" t="s">
        <v>231</v>
      </c>
      <c r="F359" s="927">
        <v>2</v>
      </c>
      <c r="G359" s="927">
        <v>782.08</v>
      </c>
      <c r="H359" s="927" t="s">
        <v>2358</v>
      </c>
      <c r="I359" s="927" t="s">
        <v>2359</v>
      </c>
      <c r="J359" s="927" t="s">
        <v>1935</v>
      </c>
      <c r="K359" s="927" t="s">
        <v>287</v>
      </c>
      <c r="L359" s="927" t="s">
        <v>15</v>
      </c>
      <c r="M359" s="927" t="s">
        <v>2163</v>
      </c>
      <c r="N359" s="927" t="s">
        <v>2171</v>
      </c>
      <c r="O359" s="927" t="s">
        <v>2005</v>
      </c>
      <c r="P359" s="1129" t="str">
        <f t="shared" si="67"/>
        <v>der</v>
      </c>
      <c r="Q359" s="934" t="str">
        <f t="shared" si="68"/>
        <v>19-18653</v>
      </c>
      <c r="R359" s="934" t="str">
        <f t="shared" si="69"/>
        <v>LOCAL</v>
      </c>
      <c r="S359" s="935">
        <f t="shared" si="62"/>
        <v>43647</v>
      </c>
      <c r="T359" s="935">
        <f t="shared" si="63"/>
        <v>43647</v>
      </c>
      <c r="U359" s="935">
        <f t="shared" si="64"/>
        <v>43647</v>
      </c>
      <c r="V359" s="935">
        <f t="shared" si="70"/>
        <v>43647</v>
      </c>
      <c r="W359" s="934" t="str">
        <f t="shared" si="71"/>
        <v>Approved</v>
      </c>
      <c r="X359" s="936" t="str">
        <f>IF(R359="-","-",VLOOKUP($S359,Forex!$B:$C,2,0))</f>
        <v>FY2019</v>
      </c>
      <c r="Y359" s="936" t="str">
        <f>IF(R359="-","-",VLOOKUP($S359,Forex!$B:$D,3,0))</f>
        <v>1H</v>
      </c>
      <c r="Z359" s="937" t="str">
        <f>IF($R359="-","-",VLOOKUP($L359,Legend!$E:$F,2,0))</f>
        <v>-</v>
      </c>
      <c r="AA359" s="937"/>
      <c r="AB359" s="1131">
        <f t="shared" si="65"/>
        <v>43647</v>
      </c>
      <c r="AC359" s="1131">
        <f>_xlfn.IFNA(VLOOKUP($B359,'PO list'!$C:$E,3,0),$AB359)</f>
        <v>43647</v>
      </c>
      <c r="AD359" s="1131" t="str">
        <f>IF($AC359="-","-",VLOOKUP($AC359,Forex!$B:$C,2,0))</f>
        <v>FY2019</v>
      </c>
      <c r="AE359" s="1131">
        <f t="shared" si="72"/>
        <v>43647</v>
      </c>
      <c r="AF359" s="1131" t="str">
        <f>IF($AE359="-","-",VLOOKUP($AE359,Forex!$B:$C,2,0))</f>
        <v>FY2019</v>
      </c>
      <c r="AG359" s="1132" t="str">
        <f t="shared" si="66"/>
        <v>MY + MF</v>
      </c>
      <c r="AI359" s="1118"/>
    </row>
    <row r="360" spans="1:35" s="839" customFormat="1" ht="15" x14ac:dyDescent="0.25">
      <c r="A360" s="929">
        <v>359</v>
      </c>
      <c r="B360" s="927" t="s">
        <v>2360</v>
      </c>
      <c r="C360" s="927" t="s">
        <v>244</v>
      </c>
      <c r="D360" s="927" t="s">
        <v>201</v>
      </c>
      <c r="E360" s="927" t="s">
        <v>231</v>
      </c>
      <c r="F360" s="927">
        <v>6</v>
      </c>
      <c r="G360" s="927">
        <v>733.61</v>
      </c>
      <c r="H360" s="927" t="s">
        <v>2361</v>
      </c>
      <c r="I360" s="927" t="s">
        <v>239</v>
      </c>
      <c r="J360" s="927" t="s">
        <v>1935</v>
      </c>
      <c r="K360" s="927" t="s">
        <v>287</v>
      </c>
      <c r="L360" s="927" t="s">
        <v>15</v>
      </c>
      <c r="M360" s="927" t="s">
        <v>2009</v>
      </c>
      <c r="N360" s="927" t="s">
        <v>2009</v>
      </c>
      <c r="O360" s="927" t="s">
        <v>2163</v>
      </c>
      <c r="P360" s="1129" t="str">
        <f t="shared" si="67"/>
        <v>--</v>
      </c>
      <c r="Q360" s="934" t="str">
        <f t="shared" si="68"/>
        <v>19-18654</v>
      </c>
      <c r="R360" s="934" t="str">
        <f t="shared" si="69"/>
        <v>LOCAL</v>
      </c>
      <c r="S360" s="935">
        <f t="shared" si="62"/>
        <v>43647</v>
      </c>
      <c r="T360" s="935">
        <f t="shared" si="63"/>
        <v>43647</v>
      </c>
      <c r="U360" s="935">
        <f t="shared" si="64"/>
        <v>43647</v>
      </c>
      <c r="V360" s="935">
        <f t="shared" si="70"/>
        <v>43647</v>
      </c>
      <c r="W360" s="934" t="str">
        <f t="shared" si="71"/>
        <v>Approved</v>
      </c>
      <c r="X360" s="936" t="str">
        <f>IF(R360="-","-",VLOOKUP($S360,Forex!$B:$C,2,0))</f>
        <v>FY2019</v>
      </c>
      <c r="Y360" s="936" t="str">
        <f>IF(R360="-","-",VLOOKUP($S360,Forex!$B:$D,3,0))</f>
        <v>1H</v>
      </c>
      <c r="Z360" s="937" t="str">
        <f>IF($R360="-","-",VLOOKUP($L360,Legend!$E:$F,2,0))</f>
        <v>-</v>
      </c>
      <c r="AA360" s="937"/>
      <c r="AB360" s="1131">
        <f t="shared" si="65"/>
        <v>43647</v>
      </c>
      <c r="AC360" s="1131">
        <f>_xlfn.IFNA(VLOOKUP($B360,'PO list'!$C:$E,3,0),$AB360)</f>
        <v>43647</v>
      </c>
      <c r="AD360" s="1131" t="str">
        <f>IF($AC360="-","-",VLOOKUP($AC360,Forex!$B:$C,2,0))</f>
        <v>FY2019</v>
      </c>
      <c r="AE360" s="1131">
        <f t="shared" si="72"/>
        <v>43647</v>
      </c>
      <c r="AF360" s="1131" t="str">
        <f>IF($AE360="-","-",VLOOKUP($AE360,Forex!$B:$C,2,0))</f>
        <v>FY2019</v>
      </c>
      <c r="AG360" s="1132" t="str">
        <f t="shared" si="66"/>
        <v>MY + MF</v>
      </c>
      <c r="AI360" s="1118"/>
    </row>
    <row r="361" spans="1:35" s="839" customFormat="1" ht="15" x14ac:dyDescent="0.25">
      <c r="A361" s="929">
        <v>360</v>
      </c>
      <c r="B361" s="927" t="s">
        <v>2362</v>
      </c>
      <c r="C361" s="927" t="s">
        <v>227</v>
      </c>
      <c r="D361" s="927" t="s">
        <v>201</v>
      </c>
      <c r="E361" s="927" t="s">
        <v>231</v>
      </c>
      <c r="F361" s="927">
        <v>1</v>
      </c>
      <c r="G361" s="927">
        <v>379</v>
      </c>
      <c r="H361" s="927" t="s">
        <v>2363</v>
      </c>
      <c r="I361" s="927" t="s">
        <v>2364</v>
      </c>
      <c r="J361" s="927" t="s">
        <v>2312</v>
      </c>
      <c r="K361" s="927" t="s">
        <v>287</v>
      </c>
      <c r="L361" s="927" t="s">
        <v>15</v>
      </c>
      <c r="M361" s="927" t="s">
        <v>2293</v>
      </c>
      <c r="N361" s="927" t="s">
        <v>2293</v>
      </c>
      <c r="O361" s="927" t="s">
        <v>2312</v>
      </c>
      <c r="P361" s="1129" t="str">
        <f t="shared" si="67"/>
        <v>NCH</v>
      </c>
      <c r="Q361" s="934" t="str">
        <f t="shared" si="68"/>
        <v>19-18655</v>
      </c>
      <c r="R361" s="934" t="str">
        <f t="shared" si="69"/>
        <v>LOCAL</v>
      </c>
      <c r="S361" s="935">
        <f t="shared" si="62"/>
        <v>43647</v>
      </c>
      <c r="T361" s="935">
        <f t="shared" si="63"/>
        <v>43647</v>
      </c>
      <c r="U361" s="935">
        <f t="shared" si="64"/>
        <v>43647</v>
      </c>
      <c r="V361" s="935">
        <f t="shared" si="70"/>
        <v>43647</v>
      </c>
      <c r="W361" s="934" t="str">
        <f t="shared" si="71"/>
        <v>Approved</v>
      </c>
      <c r="X361" s="936" t="str">
        <f>IF(R361="-","-",VLOOKUP($S361,Forex!$B:$C,2,0))</f>
        <v>FY2019</v>
      </c>
      <c r="Y361" s="936" t="str">
        <f>IF(R361="-","-",VLOOKUP($S361,Forex!$B:$D,3,0))</f>
        <v>1H</v>
      </c>
      <c r="Z361" s="937" t="str">
        <f>IF($R361="-","-",VLOOKUP($L361,Legend!$E:$F,2,0))</f>
        <v>-</v>
      </c>
      <c r="AA361" s="937"/>
      <c r="AB361" s="1131">
        <f t="shared" si="65"/>
        <v>43647</v>
      </c>
      <c r="AC361" s="1131">
        <f>_xlfn.IFNA(VLOOKUP($B361,'PO list'!$C:$E,3,0),$AB361)</f>
        <v>43647</v>
      </c>
      <c r="AD361" s="1131" t="str">
        <f>IF($AC361="-","-",VLOOKUP($AC361,Forex!$B:$C,2,0))</f>
        <v>FY2019</v>
      </c>
      <c r="AE361" s="1131">
        <f t="shared" si="72"/>
        <v>43647</v>
      </c>
      <c r="AF361" s="1131" t="str">
        <f>IF($AE361="-","-",VLOOKUP($AE361,Forex!$B:$C,2,0))</f>
        <v>FY2019</v>
      </c>
      <c r="AG361" s="1132" t="str">
        <f t="shared" si="66"/>
        <v>MY + MF</v>
      </c>
      <c r="AI361" s="1118"/>
    </row>
    <row r="362" spans="1:35" s="839" customFormat="1" ht="15" x14ac:dyDescent="0.25">
      <c r="A362" s="929">
        <v>361</v>
      </c>
      <c r="B362" s="927" t="s">
        <v>2365</v>
      </c>
      <c r="C362" s="927" t="s">
        <v>207</v>
      </c>
      <c r="D362" s="927" t="s">
        <v>232</v>
      </c>
      <c r="E362" s="927" t="s">
        <v>1333</v>
      </c>
      <c r="F362" s="927">
        <v>3</v>
      </c>
      <c r="G362" s="927">
        <v>965</v>
      </c>
      <c r="H362" s="927" t="s">
        <v>2366</v>
      </c>
      <c r="I362" s="927" t="s">
        <v>2367</v>
      </c>
      <c r="J362" s="927" t="s">
        <v>2312</v>
      </c>
      <c r="K362" s="927" t="s">
        <v>287</v>
      </c>
      <c r="L362" s="927" t="s">
        <v>15</v>
      </c>
      <c r="M362" s="927" t="s">
        <v>2293</v>
      </c>
      <c r="N362" s="927" t="s">
        <v>2170</v>
      </c>
      <c r="O362" s="927" t="s">
        <v>2294</v>
      </c>
      <c r="P362" s="1129" t="str">
        <f t="shared" si="67"/>
        <v>T T</v>
      </c>
      <c r="Q362" s="934" t="str">
        <f t="shared" si="68"/>
        <v>19-18656</v>
      </c>
      <c r="R362" s="934" t="str">
        <f t="shared" si="69"/>
        <v>FRONTECH</v>
      </c>
      <c r="S362" s="935">
        <f t="shared" si="62"/>
        <v>43647</v>
      </c>
      <c r="T362" s="935">
        <f t="shared" si="63"/>
        <v>43647</v>
      </c>
      <c r="U362" s="935">
        <f t="shared" si="64"/>
        <v>43647</v>
      </c>
      <c r="V362" s="935">
        <f t="shared" si="70"/>
        <v>43709</v>
      </c>
      <c r="W362" s="934" t="str">
        <f t="shared" si="71"/>
        <v>Approved</v>
      </c>
      <c r="X362" s="936" t="str">
        <f>IF(R362="-","-",VLOOKUP($S362,Forex!$B:$C,2,0))</f>
        <v>FY2019</v>
      </c>
      <c r="Y362" s="936" t="str">
        <f>IF(R362="-","-",VLOOKUP($S362,Forex!$B:$D,3,0))</f>
        <v>1H</v>
      </c>
      <c r="Z362" s="937" t="str">
        <f>IF($R362="-","-",VLOOKUP($L362,Legend!$E:$F,2,0))</f>
        <v>-</v>
      </c>
      <c r="AA362" s="937"/>
      <c r="AB362" s="1131">
        <f t="shared" si="65"/>
        <v>43647</v>
      </c>
      <c r="AC362" s="1131">
        <f>_xlfn.IFNA(VLOOKUP($B362,'PO list'!$C:$E,3,0),$AB362)</f>
        <v>43647</v>
      </c>
      <c r="AD362" s="1131" t="str">
        <f>IF($AC362="-","-",VLOOKUP($AC362,Forex!$B:$C,2,0))</f>
        <v>FY2019</v>
      </c>
      <c r="AE362" s="1131">
        <f t="shared" si="72"/>
        <v>43647</v>
      </c>
      <c r="AF362" s="1131" t="str">
        <f>IF($AE362="-","-",VLOOKUP($AE362,Forex!$B:$C,2,0))</f>
        <v>FY2019</v>
      </c>
      <c r="AG362" s="1132" t="str">
        <f t="shared" si="66"/>
        <v>MY + MF</v>
      </c>
      <c r="AI362" s="1118"/>
    </row>
    <row r="363" spans="1:35" s="839" customFormat="1" ht="15" x14ac:dyDescent="0.25">
      <c r="A363" s="929">
        <v>362</v>
      </c>
      <c r="B363" s="927" t="s">
        <v>2368</v>
      </c>
      <c r="C363" s="927" t="s">
        <v>200</v>
      </c>
      <c r="D363" s="927" t="s">
        <v>201</v>
      </c>
      <c r="E363" s="927" t="s">
        <v>1333</v>
      </c>
      <c r="F363" s="927">
        <v>17</v>
      </c>
      <c r="G363" s="927">
        <v>29618</v>
      </c>
      <c r="H363" s="927" t="s">
        <v>202</v>
      </c>
      <c r="I363" s="927" t="s">
        <v>2369</v>
      </c>
      <c r="J363" s="927" t="s">
        <v>2370</v>
      </c>
      <c r="K363" s="927" t="s">
        <v>288</v>
      </c>
      <c r="L363" s="927" t="s">
        <v>1056</v>
      </c>
      <c r="M363" s="927" t="s">
        <v>2371</v>
      </c>
      <c r="N363" s="927" t="s">
        <v>2372</v>
      </c>
      <c r="O363" s="927" t="s">
        <v>2370</v>
      </c>
      <c r="P363" s="1129" t="str">
        <f t="shared" si="67"/>
        <v>AIR</v>
      </c>
      <c r="Q363" s="934" t="str">
        <f t="shared" si="68"/>
        <v>19-18657</v>
      </c>
      <c r="R363" s="934" t="str">
        <f t="shared" si="69"/>
        <v>LOCAL</v>
      </c>
      <c r="S363" s="935">
        <f t="shared" si="62"/>
        <v>43709</v>
      </c>
      <c r="T363" s="935">
        <f t="shared" si="63"/>
        <v>43709</v>
      </c>
      <c r="U363" s="935">
        <f t="shared" si="64"/>
        <v>43709</v>
      </c>
      <c r="V363" s="935">
        <f t="shared" si="70"/>
        <v>44166</v>
      </c>
      <c r="W363" s="934" t="str">
        <f t="shared" si="71"/>
        <v>Disapproved</v>
      </c>
      <c r="X363" s="936" t="str">
        <f>IF(R363="-","-",VLOOKUP($S363,Forex!$B:$C,2,0))</f>
        <v>FY2019</v>
      </c>
      <c r="Y363" s="936" t="str">
        <f>IF(R363="-","-",VLOOKUP($S363,Forex!$B:$D,3,0))</f>
        <v>1H</v>
      </c>
      <c r="Z363" s="937" t="str">
        <f>IF($R363="-","-",VLOOKUP($L363,Legend!$E:$F,2,0))</f>
        <v>-</v>
      </c>
      <c r="AA363" s="937"/>
      <c r="AB363" s="1131">
        <f t="shared" si="65"/>
        <v>43709</v>
      </c>
      <c r="AC363" s="1131">
        <f>_xlfn.IFNA(VLOOKUP($B363,'PO list'!$C:$E,3,0),$AB363)</f>
        <v>43709</v>
      </c>
      <c r="AD363" s="1131" t="str">
        <f>IF($AC363="-","-",VLOOKUP($AC363,Forex!$B:$C,2,0))</f>
        <v>FY2019</v>
      </c>
      <c r="AE363" s="1131">
        <f t="shared" si="72"/>
        <v>43709</v>
      </c>
      <c r="AF363" s="1131" t="str">
        <f>IF($AE363="-","-",VLOOKUP($AE363,Forex!$B:$C,2,0))</f>
        <v>FY2019</v>
      </c>
      <c r="AG363" s="1132" t="str">
        <f t="shared" si="66"/>
        <v>MY + MF</v>
      </c>
      <c r="AI363" s="1118"/>
    </row>
    <row r="364" spans="1:35" s="839" customFormat="1" ht="15" x14ac:dyDescent="0.25">
      <c r="A364" s="929">
        <v>363</v>
      </c>
      <c r="B364" s="927" t="s">
        <v>2373</v>
      </c>
      <c r="C364" s="927" t="s">
        <v>221</v>
      </c>
      <c r="D364" s="927" t="s">
        <v>201</v>
      </c>
      <c r="E364" s="927" t="s">
        <v>1546</v>
      </c>
      <c r="F364" s="927">
        <v>2</v>
      </c>
      <c r="G364" s="927">
        <v>1238</v>
      </c>
      <c r="H364" s="927" t="s">
        <v>2374</v>
      </c>
      <c r="I364" s="927" t="s">
        <v>2375</v>
      </c>
      <c r="J364" s="927" t="s">
        <v>2312</v>
      </c>
      <c r="K364" s="927" t="s">
        <v>287</v>
      </c>
      <c r="L364" s="927" t="s">
        <v>15</v>
      </c>
      <c r="M364" s="927" t="s">
        <v>1791</v>
      </c>
      <c r="N364" s="927" t="s">
        <v>2376</v>
      </c>
      <c r="O364" s="927" t="s">
        <v>2188</v>
      </c>
      <c r="P364" s="1129" t="str">
        <f t="shared" si="67"/>
        <v>e M</v>
      </c>
      <c r="Q364" s="934" t="str">
        <f t="shared" si="68"/>
        <v>19-18658</v>
      </c>
      <c r="R364" s="934" t="str">
        <f t="shared" si="69"/>
        <v>LOCAL</v>
      </c>
      <c r="S364" s="935">
        <f t="shared" si="62"/>
        <v>43647</v>
      </c>
      <c r="T364" s="935">
        <f t="shared" si="63"/>
        <v>43647</v>
      </c>
      <c r="U364" s="935">
        <f t="shared" si="64"/>
        <v>43647</v>
      </c>
      <c r="V364" s="935">
        <f t="shared" si="70"/>
        <v>43647</v>
      </c>
      <c r="W364" s="934" t="str">
        <f t="shared" si="71"/>
        <v>Approved</v>
      </c>
      <c r="X364" s="936" t="str">
        <f>IF(R364="-","-",VLOOKUP($S364,Forex!$B:$C,2,0))</f>
        <v>FY2019</v>
      </c>
      <c r="Y364" s="936" t="str">
        <f>IF(R364="-","-",VLOOKUP($S364,Forex!$B:$D,3,0))</f>
        <v>1H</v>
      </c>
      <c r="Z364" s="937" t="str">
        <f>IF($R364="-","-",VLOOKUP($L364,Legend!$E:$F,2,0))</f>
        <v>-</v>
      </c>
      <c r="AA364" s="937"/>
      <c r="AB364" s="1131">
        <f t="shared" si="65"/>
        <v>43647</v>
      </c>
      <c r="AC364" s="1131">
        <f>_xlfn.IFNA(VLOOKUP($B364,'PO list'!$C:$E,3,0),$AB364)</f>
        <v>43647</v>
      </c>
      <c r="AD364" s="1131" t="str">
        <f>IF($AC364="-","-",VLOOKUP($AC364,Forex!$B:$C,2,0))</f>
        <v>FY2019</v>
      </c>
      <c r="AE364" s="1131">
        <f t="shared" si="72"/>
        <v>43647</v>
      </c>
      <c r="AF364" s="1131" t="str">
        <f>IF($AE364="-","-",VLOOKUP($AE364,Forex!$B:$C,2,0))</f>
        <v>FY2019</v>
      </c>
      <c r="AG364" s="1132" t="str">
        <f t="shared" si="66"/>
        <v>MY + MF</v>
      </c>
      <c r="AI364" s="1118"/>
    </row>
    <row r="365" spans="1:35" s="839" customFormat="1" ht="15" x14ac:dyDescent="0.25">
      <c r="A365" s="929">
        <v>364</v>
      </c>
      <c r="B365" s="927" t="s">
        <v>2377</v>
      </c>
      <c r="C365" s="927" t="s">
        <v>221</v>
      </c>
      <c r="D365" s="927" t="s">
        <v>201</v>
      </c>
      <c r="E365" s="927" t="s">
        <v>231</v>
      </c>
      <c r="F365" s="927">
        <v>1</v>
      </c>
      <c r="G365" s="927">
        <v>484</v>
      </c>
      <c r="H365" s="927" t="s">
        <v>2378</v>
      </c>
      <c r="I365" s="927" t="s">
        <v>2379</v>
      </c>
      <c r="J365" s="927" t="s">
        <v>2312</v>
      </c>
      <c r="K365" s="927" t="s">
        <v>288</v>
      </c>
      <c r="L365" s="927" t="s">
        <v>1111</v>
      </c>
      <c r="M365" s="927" t="s">
        <v>2005</v>
      </c>
      <c r="N365" s="927" t="s">
        <v>2270</v>
      </c>
      <c r="O365" s="927" t="s">
        <v>1936</v>
      </c>
      <c r="P365" s="1129" t="str">
        <f t="shared" si="67"/>
        <v>H--</v>
      </c>
      <c r="Q365" s="934" t="str">
        <f t="shared" si="68"/>
        <v>19-18659</v>
      </c>
      <c r="R365" s="934" t="str">
        <f t="shared" si="69"/>
        <v>LOCAL</v>
      </c>
      <c r="S365" s="935">
        <f t="shared" si="62"/>
        <v>43647</v>
      </c>
      <c r="T365" s="935">
        <f t="shared" si="63"/>
        <v>43647</v>
      </c>
      <c r="U365" s="935">
        <f t="shared" si="64"/>
        <v>43647</v>
      </c>
      <c r="V365" s="935">
        <f t="shared" si="70"/>
        <v>43709</v>
      </c>
      <c r="W365" s="934" t="str">
        <f t="shared" si="71"/>
        <v>Disapproved</v>
      </c>
      <c r="X365" s="936" t="str">
        <f>IF(R365="-","-",VLOOKUP($S365,Forex!$B:$C,2,0))</f>
        <v>FY2019</v>
      </c>
      <c r="Y365" s="936" t="str">
        <f>IF(R365="-","-",VLOOKUP($S365,Forex!$B:$D,3,0))</f>
        <v>1H</v>
      </c>
      <c r="Z365" s="937" t="str">
        <f>IF($R365="-","-",VLOOKUP($L365,Legend!$E:$F,2,0))</f>
        <v>-</v>
      </c>
      <c r="AA365" s="937"/>
      <c r="AB365" s="1131">
        <f t="shared" si="65"/>
        <v>43647</v>
      </c>
      <c r="AC365" s="1131">
        <f>_xlfn.IFNA(VLOOKUP($B365,'PO list'!$C:$E,3,0),$AB365)</f>
        <v>43647</v>
      </c>
      <c r="AD365" s="1131" t="str">
        <f>IF($AC365="-","-",VLOOKUP($AC365,Forex!$B:$C,2,0))</f>
        <v>FY2019</v>
      </c>
      <c r="AE365" s="1131">
        <f t="shared" si="72"/>
        <v>43647</v>
      </c>
      <c r="AF365" s="1131" t="str">
        <f>IF($AE365="-","-",VLOOKUP($AE365,Forex!$B:$C,2,0))</f>
        <v>FY2019</v>
      </c>
      <c r="AG365" s="1132" t="str">
        <f t="shared" si="66"/>
        <v>MY + MF</v>
      </c>
      <c r="AI365" s="1118"/>
    </row>
    <row r="366" spans="1:35" s="839" customFormat="1" ht="15" x14ac:dyDescent="0.25">
      <c r="A366" s="929">
        <v>365</v>
      </c>
      <c r="B366" s="927" t="s">
        <v>2380</v>
      </c>
      <c r="C366" s="927" t="s">
        <v>207</v>
      </c>
      <c r="D366" s="927" t="s">
        <v>232</v>
      </c>
      <c r="E366" s="927" t="s">
        <v>1788</v>
      </c>
      <c r="F366" s="927">
        <v>32</v>
      </c>
      <c r="G366" s="927">
        <v>9720</v>
      </c>
      <c r="H366" s="927" t="s">
        <v>2381</v>
      </c>
      <c r="I366" s="927" t="s">
        <v>1859</v>
      </c>
      <c r="J366" s="927" t="s">
        <v>2245</v>
      </c>
      <c r="K366" s="927" t="s">
        <v>287</v>
      </c>
      <c r="L366" s="927" t="s">
        <v>15</v>
      </c>
      <c r="M366" s="927" t="s">
        <v>2009</v>
      </c>
      <c r="N366" s="927" t="s">
        <v>2009</v>
      </c>
      <c r="O366" s="927" t="s">
        <v>2294</v>
      </c>
      <c r="P366" s="1129" t="str">
        <f t="shared" si="67"/>
        <v>---</v>
      </c>
      <c r="Q366" s="934" t="str">
        <f t="shared" si="68"/>
        <v>19-18660</v>
      </c>
      <c r="R366" s="934" t="str">
        <f t="shared" si="69"/>
        <v>FRONTECH</v>
      </c>
      <c r="S366" s="935">
        <f t="shared" si="62"/>
        <v>43647</v>
      </c>
      <c r="T366" s="935">
        <f t="shared" si="63"/>
        <v>43647</v>
      </c>
      <c r="U366" s="935">
        <f t="shared" si="64"/>
        <v>43647</v>
      </c>
      <c r="V366" s="935">
        <f t="shared" si="70"/>
        <v>43647</v>
      </c>
      <c r="W366" s="934" t="str">
        <f t="shared" si="71"/>
        <v>Approved</v>
      </c>
      <c r="X366" s="936" t="str">
        <f>IF(R366="-","-",VLOOKUP($S366,Forex!$B:$C,2,0))</f>
        <v>FY2019</v>
      </c>
      <c r="Y366" s="936" t="str">
        <f>IF(R366="-","-",VLOOKUP($S366,Forex!$B:$D,3,0))</f>
        <v>1H</v>
      </c>
      <c r="Z366" s="937" t="str">
        <f>IF($R366="-","-",VLOOKUP($L366,Legend!$E:$F,2,0))</f>
        <v>-</v>
      </c>
      <c r="AA366" s="937"/>
      <c r="AB366" s="1131">
        <f t="shared" si="65"/>
        <v>43647</v>
      </c>
      <c r="AC366" s="1131">
        <f>_xlfn.IFNA(VLOOKUP($B366,'PO list'!$C:$E,3,0),$AB366)</f>
        <v>43647</v>
      </c>
      <c r="AD366" s="1131" t="str">
        <f>IF($AC366="-","-",VLOOKUP($AC366,Forex!$B:$C,2,0))</f>
        <v>FY2019</v>
      </c>
      <c r="AE366" s="1131">
        <f t="shared" si="72"/>
        <v>43647</v>
      </c>
      <c r="AF366" s="1131" t="str">
        <f>IF($AE366="-","-",VLOOKUP($AE366,Forex!$B:$C,2,0))</f>
        <v>FY2019</v>
      </c>
      <c r="AG366" s="1132" t="str">
        <f t="shared" si="66"/>
        <v>MY + MF</v>
      </c>
      <c r="AI366" s="1118"/>
    </row>
    <row r="367" spans="1:35" s="839" customFormat="1" ht="15" x14ac:dyDescent="0.25">
      <c r="A367" s="929">
        <v>366</v>
      </c>
      <c r="B367" s="927" t="s">
        <v>2382</v>
      </c>
      <c r="C367" s="927" t="s">
        <v>1331</v>
      </c>
      <c r="D367" s="927" t="s">
        <v>1332</v>
      </c>
      <c r="E367" s="927" t="s">
        <v>1361</v>
      </c>
      <c r="F367" s="927">
        <v>1</v>
      </c>
      <c r="G367" s="927">
        <v>360</v>
      </c>
      <c r="H367" s="927" t="s">
        <v>2383</v>
      </c>
      <c r="I367" s="927" t="s">
        <v>239</v>
      </c>
      <c r="J367" s="927" t="s">
        <v>2245</v>
      </c>
      <c r="K367" s="927" t="s">
        <v>287</v>
      </c>
      <c r="L367" s="927" t="s">
        <v>15</v>
      </c>
      <c r="M367" s="927" t="s">
        <v>2163</v>
      </c>
      <c r="N367" s="927" t="s">
        <v>2163</v>
      </c>
      <c r="O367" s="927" t="s">
        <v>2294</v>
      </c>
      <c r="P367" s="1129" t="str">
        <f t="shared" si="67"/>
        <v>--</v>
      </c>
      <c r="Q367" s="934" t="str">
        <f t="shared" si="68"/>
        <v>19-18661</v>
      </c>
      <c r="R367" s="934" t="str">
        <f t="shared" si="69"/>
        <v>-</v>
      </c>
      <c r="S367" s="935" t="str">
        <f t="shared" si="62"/>
        <v>-</v>
      </c>
      <c r="T367" s="935" t="str">
        <f t="shared" si="63"/>
        <v>-</v>
      </c>
      <c r="U367" s="935" t="str">
        <f t="shared" si="64"/>
        <v>-</v>
      </c>
      <c r="V367" s="935" t="str">
        <f t="shared" si="70"/>
        <v>-</v>
      </c>
      <c r="W367" s="934" t="str">
        <f t="shared" si="71"/>
        <v>-</v>
      </c>
      <c r="X367" s="936" t="str">
        <f>IF(R367="-","-",VLOOKUP($S367,Forex!$B:$C,2,0))</f>
        <v>-</v>
      </c>
      <c r="Y367" s="936" t="str">
        <f>IF(R367="-","-",VLOOKUP($S367,Forex!$B:$D,3,0))</f>
        <v>-</v>
      </c>
      <c r="Z367" s="937" t="str">
        <f>IF($R367="-","-",VLOOKUP($L367,Legend!$E:$F,2,0))</f>
        <v>-</v>
      </c>
      <c r="AA367" s="937"/>
      <c r="AB367" s="1131" t="str">
        <f t="shared" si="65"/>
        <v>-</v>
      </c>
      <c r="AC367" s="1131" t="str">
        <f>_xlfn.IFNA(VLOOKUP($B367,'PO list'!$C:$E,3,0),$AB367)</f>
        <v>-</v>
      </c>
      <c r="AD367" s="1131" t="str">
        <f>IF($AC367="-","-",VLOOKUP($AC367,Forex!$B:$C,2,0))</f>
        <v>-</v>
      </c>
      <c r="AE367" s="1131" t="str">
        <f t="shared" si="72"/>
        <v>-</v>
      </c>
      <c r="AF367" s="1131" t="str">
        <f>IF($AE367="-","-",VLOOKUP($AE367,Forex!$B:$C,2,0))</f>
        <v>-</v>
      </c>
      <c r="AG367" s="1132" t="str">
        <f t="shared" si="66"/>
        <v>-</v>
      </c>
      <c r="AI367" s="1118"/>
    </row>
    <row r="368" spans="1:35" s="839" customFormat="1" ht="15" x14ac:dyDescent="0.25">
      <c r="A368" s="929">
        <v>367</v>
      </c>
      <c r="B368" s="927" t="s">
        <v>2384</v>
      </c>
      <c r="C368" s="927" t="s">
        <v>1331</v>
      </c>
      <c r="D368" s="927" t="s">
        <v>1332</v>
      </c>
      <c r="E368" s="927" t="s">
        <v>1546</v>
      </c>
      <c r="F368" s="927">
        <v>1</v>
      </c>
      <c r="G368" s="927">
        <v>116</v>
      </c>
      <c r="H368" s="927" t="s">
        <v>2385</v>
      </c>
      <c r="I368" s="927" t="s">
        <v>15</v>
      </c>
      <c r="J368" s="927" t="s">
        <v>2294</v>
      </c>
      <c r="K368" s="927" t="s">
        <v>287</v>
      </c>
      <c r="L368" s="927" t="s">
        <v>15</v>
      </c>
      <c r="M368" s="927" t="s">
        <v>2188</v>
      </c>
      <c r="N368" s="927" t="s">
        <v>2171</v>
      </c>
      <c r="O368" s="927" t="s">
        <v>2294</v>
      </c>
      <c r="P368" s="1129" t="str">
        <f t="shared" si="67"/>
        <v>-</v>
      </c>
      <c r="Q368" s="934" t="str">
        <f t="shared" si="68"/>
        <v>19-18662</v>
      </c>
      <c r="R368" s="934" t="str">
        <f t="shared" si="69"/>
        <v>-</v>
      </c>
      <c r="S368" s="935" t="str">
        <f t="shared" si="62"/>
        <v>-</v>
      </c>
      <c r="T368" s="935" t="str">
        <f t="shared" si="63"/>
        <v>-</v>
      </c>
      <c r="U368" s="935" t="str">
        <f t="shared" si="64"/>
        <v>-</v>
      </c>
      <c r="V368" s="935" t="str">
        <f t="shared" si="70"/>
        <v>-</v>
      </c>
      <c r="W368" s="934" t="str">
        <f t="shared" si="71"/>
        <v>-</v>
      </c>
      <c r="X368" s="936" t="str">
        <f>IF(R368="-","-",VLOOKUP($S368,Forex!$B:$C,2,0))</f>
        <v>-</v>
      </c>
      <c r="Y368" s="936" t="str">
        <f>IF(R368="-","-",VLOOKUP($S368,Forex!$B:$D,3,0))</f>
        <v>-</v>
      </c>
      <c r="Z368" s="937" t="str">
        <f>IF($R368="-","-",VLOOKUP($L368,Legend!$E:$F,2,0))</f>
        <v>-</v>
      </c>
      <c r="AA368" s="937"/>
      <c r="AB368" s="1131" t="str">
        <f t="shared" si="65"/>
        <v>-</v>
      </c>
      <c r="AC368" s="1131" t="str">
        <f>_xlfn.IFNA(VLOOKUP($B368,'PO list'!$C:$E,3,0),$AB368)</f>
        <v>-</v>
      </c>
      <c r="AD368" s="1131" t="str">
        <f>IF($AC368="-","-",VLOOKUP($AC368,Forex!$B:$C,2,0))</f>
        <v>-</v>
      </c>
      <c r="AE368" s="1131" t="str">
        <f t="shared" si="72"/>
        <v>-</v>
      </c>
      <c r="AF368" s="1131" t="str">
        <f>IF($AE368="-","-",VLOOKUP($AE368,Forex!$B:$C,2,0))</f>
        <v>-</v>
      </c>
      <c r="AG368" s="1132" t="str">
        <f t="shared" si="66"/>
        <v>-</v>
      </c>
      <c r="AI368" s="1118"/>
    </row>
    <row r="369" spans="1:35" s="839" customFormat="1" ht="15" x14ac:dyDescent="0.25">
      <c r="A369" s="929">
        <v>368</v>
      </c>
      <c r="B369" s="927" t="s">
        <v>2384</v>
      </c>
      <c r="C369" s="927" t="s">
        <v>1331</v>
      </c>
      <c r="D369" s="927" t="s">
        <v>1332</v>
      </c>
      <c r="E369" s="927" t="s">
        <v>1546</v>
      </c>
      <c r="F369" s="927">
        <v>6</v>
      </c>
      <c r="G369" s="927">
        <v>237</v>
      </c>
      <c r="H369" s="927" t="s">
        <v>2386</v>
      </c>
      <c r="I369" s="927" t="s">
        <v>15</v>
      </c>
      <c r="J369" s="927" t="s">
        <v>2294</v>
      </c>
      <c r="K369" s="927" t="s">
        <v>1324</v>
      </c>
      <c r="L369" s="927" t="s">
        <v>1056</v>
      </c>
      <c r="M369" s="927" t="s">
        <v>2188</v>
      </c>
      <c r="N369" s="927" t="s">
        <v>2171</v>
      </c>
      <c r="O369" s="927" t="s">
        <v>2294</v>
      </c>
      <c r="P369" s="1129" t="str">
        <f t="shared" si="67"/>
        <v>-</v>
      </c>
      <c r="Q369" s="934" t="str">
        <f t="shared" si="68"/>
        <v>-</v>
      </c>
      <c r="R369" s="934" t="str">
        <f t="shared" si="69"/>
        <v>-</v>
      </c>
      <c r="S369" s="935" t="str">
        <f t="shared" si="62"/>
        <v>-</v>
      </c>
      <c r="T369" s="935" t="str">
        <f t="shared" si="63"/>
        <v>-</v>
      </c>
      <c r="U369" s="935" t="str">
        <f t="shared" si="64"/>
        <v>-</v>
      </c>
      <c r="V369" s="935" t="str">
        <f t="shared" si="70"/>
        <v>-</v>
      </c>
      <c r="W369" s="934" t="str">
        <f t="shared" si="71"/>
        <v>-</v>
      </c>
      <c r="X369" s="936" t="str">
        <f>IF(R369="-","-",VLOOKUP($S369,Forex!$B:$C,2,0))</f>
        <v>-</v>
      </c>
      <c r="Y369" s="936" t="str">
        <f>IF(R369="-","-",VLOOKUP($S369,Forex!$B:$D,3,0))</f>
        <v>-</v>
      </c>
      <c r="Z369" s="937" t="str">
        <f>IF($R369="-","-",VLOOKUP($L369,Legend!$E:$F,2,0))</f>
        <v>-</v>
      </c>
      <c r="AA369" s="937"/>
      <c r="AB369" s="1131" t="str">
        <f t="shared" si="65"/>
        <v>-</v>
      </c>
      <c r="AC369" s="1131" t="str">
        <f>_xlfn.IFNA(VLOOKUP($B369,'PO list'!$C:$E,3,0),$AB369)</f>
        <v>-</v>
      </c>
      <c r="AD369" s="1131" t="str">
        <f>IF($AC369="-","-",VLOOKUP($AC369,Forex!$B:$C,2,0))</f>
        <v>-</v>
      </c>
      <c r="AE369" s="1131" t="str">
        <f t="shared" si="72"/>
        <v>-</v>
      </c>
      <c r="AF369" s="1131" t="str">
        <f>IF($AE369="-","-",VLOOKUP($AE369,Forex!$B:$C,2,0))</f>
        <v>-</v>
      </c>
      <c r="AG369" s="1132" t="str">
        <f t="shared" si="66"/>
        <v>-</v>
      </c>
      <c r="AI369" s="1118"/>
    </row>
    <row r="370" spans="1:35" s="839" customFormat="1" ht="15" x14ac:dyDescent="0.25">
      <c r="A370" s="929">
        <v>369</v>
      </c>
      <c r="B370" s="927" t="s">
        <v>2387</v>
      </c>
      <c r="C370" s="927" t="s">
        <v>227</v>
      </c>
      <c r="D370" s="927" t="s">
        <v>201</v>
      </c>
      <c r="E370" s="927" t="s">
        <v>1788</v>
      </c>
      <c r="F370" s="927">
        <v>1</v>
      </c>
      <c r="G370" s="927">
        <v>1256</v>
      </c>
      <c r="H370" s="927" t="s">
        <v>2388</v>
      </c>
      <c r="I370" s="927" t="s">
        <v>2389</v>
      </c>
      <c r="J370" s="927" t="s">
        <v>2312</v>
      </c>
      <c r="K370" s="927" t="s">
        <v>287</v>
      </c>
      <c r="L370" s="927" t="s">
        <v>15</v>
      </c>
      <c r="M370" s="927" t="s">
        <v>2005</v>
      </c>
      <c r="N370" s="927" t="s">
        <v>2005</v>
      </c>
      <c r="O370" s="927" t="s">
        <v>1936</v>
      </c>
      <c r="P370" s="1129" t="str">
        <f t="shared" si="67"/>
        <v>-42</v>
      </c>
      <c r="Q370" s="934" t="str">
        <f t="shared" si="68"/>
        <v>19-18663</v>
      </c>
      <c r="R370" s="934" t="str">
        <f t="shared" si="69"/>
        <v>LOCAL</v>
      </c>
      <c r="S370" s="935">
        <f t="shared" si="62"/>
        <v>43647</v>
      </c>
      <c r="T370" s="935">
        <f t="shared" si="63"/>
        <v>43647</v>
      </c>
      <c r="U370" s="935">
        <f t="shared" si="64"/>
        <v>43647</v>
      </c>
      <c r="V370" s="935">
        <f t="shared" si="70"/>
        <v>43647</v>
      </c>
      <c r="W370" s="934" t="str">
        <f t="shared" si="71"/>
        <v>Approved</v>
      </c>
      <c r="X370" s="936" t="str">
        <f>IF(R370="-","-",VLOOKUP($S370,Forex!$B:$C,2,0))</f>
        <v>FY2019</v>
      </c>
      <c r="Y370" s="936" t="str">
        <f>IF(R370="-","-",VLOOKUP($S370,Forex!$B:$D,3,0))</f>
        <v>1H</v>
      </c>
      <c r="Z370" s="937" t="str">
        <f>IF($R370="-","-",VLOOKUP($L370,Legend!$E:$F,2,0))</f>
        <v>-</v>
      </c>
      <c r="AA370" s="937"/>
      <c r="AB370" s="1131">
        <f t="shared" si="65"/>
        <v>43647</v>
      </c>
      <c r="AC370" s="1131">
        <f>_xlfn.IFNA(VLOOKUP($B370,'PO list'!$C:$E,3,0),$AB370)</f>
        <v>43647</v>
      </c>
      <c r="AD370" s="1131" t="str">
        <f>IF($AC370="-","-",VLOOKUP($AC370,Forex!$B:$C,2,0))</f>
        <v>FY2019</v>
      </c>
      <c r="AE370" s="1131">
        <f t="shared" si="72"/>
        <v>43647</v>
      </c>
      <c r="AF370" s="1131" t="str">
        <f>IF($AE370="-","-",VLOOKUP($AE370,Forex!$B:$C,2,0))</f>
        <v>FY2019</v>
      </c>
      <c r="AG370" s="1132" t="str">
        <f t="shared" si="66"/>
        <v>MY + MF</v>
      </c>
      <c r="AI370" s="1118"/>
    </row>
    <row r="371" spans="1:35" s="839" customFormat="1" ht="15" x14ac:dyDescent="0.25">
      <c r="A371" s="929">
        <v>370</v>
      </c>
      <c r="B371" s="927" t="s">
        <v>2390</v>
      </c>
      <c r="C371" s="927" t="s">
        <v>227</v>
      </c>
      <c r="D371" s="927" t="s">
        <v>201</v>
      </c>
      <c r="E371" s="927" t="s">
        <v>1788</v>
      </c>
      <c r="F371" s="927">
        <v>1</v>
      </c>
      <c r="G371" s="927">
        <v>1268</v>
      </c>
      <c r="H371" s="927" t="s">
        <v>2391</v>
      </c>
      <c r="I371" s="927" t="s">
        <v>2392</v>
      </c>
      <c r="J371" s="927" t="s">
        <v>2312</v>
      </c>
      <c r="K371" s="927" t="s">
        <v>287</v>
      </c>
      <c r="L371" s="927" t="s">
        <v>15</v>
      </c>
      <c r="M371" s="927" t="s">
        <v>2005</v>
      </c>
      <c r="N371" s="927" t="s">
        <v>2005</v>
      </c>
      <c r="O371" s="927" t="s">
        <v>1936</v>
      </c>
      <c r="P371" s="1129" t="str">
        <f t="shared" si="67"/>
        <v>-42</v>
      </c>
      <c r="Q371" s="934" t="str">
        <f t="shared" si="68"/>
        <v>19-18664</v>
      </c>
      <c r="R371" s="934" t="str">
        <f t="shared" si="69"/>
        <v>LOCAL</v>
      </c>
      <c r="S371" s="935">
        <f t="shared" si="62"/>
        <v>43647</v>
      </c>
      <c r="T371" s="935">
        <f t="shared" si="63"/>
        <v>43647</v>
      </c>
      <c r="U371" s="935">
        <f t="shared" si="64"/>
        <v>43647</v>
      </c>
      <c r="V371" s="935">
        <f t="shared" si="70"/>
        <v>43647</v>
      </c>
      <c r="W371" s="934" t="str">
        <f t="shared" si="71"/>
        <v>Approved</v>
      </c>
      <c r="X371" s="936" t="str">
        <f>IF(R371="-","-",VLOOKUP($S371,Forex!$B:$C,2,0))</f>
        <v>FY2019</v>
      </c>
      <c r="Y371" s="936" t="str">
        <f>IF(R371="-","-",VLOOKUP($S371,Forex!$B:$D,3,0))</f>
        <v>1H</v>
      </c>
      <c r="Z371" s="937" t="str">
        <f>IF($R371="-","-",VLOOKUP($L371,Legend!$E:$F,2,0))</f>
        <v>-</v>
      </c>
      <c r="AA371" s="937"/>
      <c r="AB371" s="1131">
        <f t="shared" si="65"/>
        <v>43647</v>
      </c>
      <c r="AC371" s="1131">
        <f>_xlfn.IFNA(VLOOKUP($B371,'PO list'!$C:$E,3,0),$AB371)</f>
        <v>43647</v>
      </c>
      <c r="AD371" s="1131" t="str">
        <f>IF($AC371="-","-",VLOOKUP($AC371,Forex!$B:$C,2,0))</f>
        <v>FY2019</v>
      </c>
      <c r="AE371" s="1131">
        <f t="shared" si="72"/>
        <v>43647</v>
      </c>
      <c r="AF371" s="1131" t="str">
        <f>IF($AE371="-","-",VLOOKUP($AE371,Forex!$B:$C,2,0))</f>
        <v>FY2019</v>
      </c>
      <c r="AG371" s="1132" t="str">
        <f t="shared" si="66"/>
        <v>MY + MF</v>
      </c>
      <c r="AI371" s="1118"/>
    </row>
    <row r="372" spans="1:35" s="839" customFormat="1" ht="15" x14ac:dyDescent="0.25">
      <c r="A372" s="929">
        <v>371</v>
      </c>
      <c r="B372" s="927" t="s">
        <v>2393</v>
      </c>
      <c r="C372" s="927" t="s">
        <v>227</v>
      </c>
      <c r="D372" s="927" t="s">
        <v>201</v>
      </c>
      <c r="E372" s="927" t="s">
        <v>1788</v>
      </c>
      <c r="F372" s="927">
        <v>1</v>
      </c>
      <c r="G372" s="927">
        <v>1268</v>
      </c>
      <c r="H372" s="927" t="s">
        <v>2391</v>
      </c>
      <c r="I372" s="927" t="s">
        <v>2394</v>
      </c>
      <c r="J372" s="927" t="s">
        <v>2312</v>
      </c>
      <c r="K372" s="927" t="s">
        <v>287</v>
      </c>
      <c r="L372" s="927" t="s">
        <v>15</v>
      </c>
      <c r="M372" s="927" t="s">
        <v>2005</v>
      </c>
      <c r="N372" s="927" t="s">
        <v>2005</v>
      </c>
      <c r="O372" s="927" t="s">
        <v>1936</v>
      </c>
      <c r="P372" s="1129" t="str">
        <f t="shared" si="67"/>
        <v>-41</v>
      </c>
      <c r="Q372" s="934" t="str">
        <f t="shared" si="68"/>
        <v>19-18665</v>
      </c>
      <c r="R372" s="934" t="str">
        <f t="shared" si="69"/>
        <v>LOCAL</v>
      </c>
      <c r="S372" s="935">
        <f t="shared" si="62"/>
        <v>43647</v>
      </c>
      <c r="T372" s="935">
        <f t="shared" si="63"/>
        <v>43647</v>
      </c>
      <c r="U372" s="935">
        <f t="shared" si="64"/>
        <v>43647</v>
      </c>
      <c r="V372" s="935">
        <f t="shared" si="70"/>
        <v>43647</v>
      </c>
      <c r="W372" s="934" t="str">
        <f t="shared" si="71"/>
        <v>Approved</v>
      </c>
      <c r="X372" s="936" t="str">
        <f>IF(R372="-","-",VLOOKUP($S372,Forex!$B:$C,2,0))</f>
        <v>FY2019</v>
      </c>
      <c r="Y372" s="936" t="str">
        <f>IF(R372="-","-",VLOOKUP($S372,Forex!$B:$D,3,0))</f>
        <v>1H</v>
      </c>
      <c r="Z372" s="937" t="str">
        <f>IF($R372="-","-",VLOOKUP($L372,Legend!$E:$F,2,0))</f>
        <v>-</v>
      </c>
      <c r="AA372" s="937"/>
      <c r="AB372" s="1131">
        <f t="shared" si="65"/>
        <v>43647</v>
      </c>
      <c r="AC372" s="1131">
        <f>_xlfn.IFNA(VLOOKUP($B372,'PO list'!$C:$E,3,0),$AB372)</f>
        <v>43647</v>
      </c>
      <c r="AD372" s="1131" t="str">
        <f>IF($AC372="-","-",VLOOKUP($AC372,Forex!$B:$C,2,0))</f>
        <v>FY2019</v>
      </c>
      <c r="AE372" s="1131">
        <f t="shared" si="72"/>
        <v>43647</v>
      </c>
      <c r="AF372" s="1131" t="str">
        <f>IF($AE372="-","-",VLOOKUP($AE372,Forex!$B:$C,2,0))</f>
        <v>FY2019</v>
      </c>
      <c r="AG372" s="1132" t="str">
        <f t="shared" si="66"/>
        <v>MY + MF</v>
      </c>
      <c r="AI372" s="1118"/>
    </row>
    <row r="373" spans="1:35" s="839" customFormat="1" ht="15" x14ac:dyDescent="0.25">
      <c r="A373" s="929">
        <v>372</v>
      </c>
      <c r="B373" s="927" t="s">
        <v>2395</v>
      </c>
      <c r="C373" s="927" t="s">
        <v>227</v>
      </c>
      <c r="D373" s="927" t="s">
        <v>201</v>
      </c>
      <c r="E373" s="927" t="s">
        <v>1788</v>
      </c>
      <c r="F373" s="927">
        <v>1</v>
      </c>
      <c r="G373" s="927">
        <v>1268</v>
      </c>
      <c r="H373" s="927" t="s">
        <v>2391</v>
      </c>
      <c r="I373" s="927" t="s">
        <v>2396</v>
      </c>
      <c r="J373" s="927" t="s">
        <v>2312</v>
      </c>
      <c r="K373" s="927" t="s">
        <v>287</v>
      </c>
      <c r="L373" s="927" t="s">
        <v>15</v>
      </c>
      <c r="M373" s="927" t="s">
        <v>2005</v>
      </c>
      <c r="N373" s="927" t="s">
        <v>2005</v>
      </c>
      <c r="O373" s="927" t="s">
        <v>1936</v>
      </c>
      <c r="P373" s="1129" t="str">
        <f t="shared" si="67"/>
        <v>-41</v>
      </c>
      <c r="Q373" s="934" t="str">
        <f t="shared" si="68"/>
        <v>19-18666</v>
      </c>
      <c r="R373" s="934" t="str">
        <f t="shared" si="69"/>
        <v>LOCAL</v>
      </c>
      <c r="S373" s="935">
        <f t="shared" si="62"/>
        <v>43647</v>
      </c>
      <c r="T373" s="935">
        <f t="shared" si="63"/>
        <v>43647</v>
      </c>
      <c r="U373" s="935">
        <f t="shared" si="64"/>
        <v>43647</v>
      </c>
      <c r="V373" s="935">
        <f t="shared" si="70"/>
        <v>43647</v>
      </c>
      <c r="W373" s="934" t="str">
        <f t="shared" si="71"/>
        <v>Approved</v>
      </c>
      <c r="X373" s="936" t="str">
        <f>IF(R373="-","-",VLOOKUP($S373,Forex!$B:$C,2,0))</f>
        <v>FY2019</v>
      </c>
      <c r="Y373" s="936" t="str">
        <f>IF(R373="-","-",VLOOKUP($S373,Forex!$B:$D,3,0))</f>
        <v>1H</v>
      </c>
      <c r="Z373" s="937" t="str">
        <f>IF($R373="-","-",VLOOKUP($L373,Legend!$E:$F,2,0))</f>
        <v>-</v>
      </c>
      <c r="AA373" s="937"/>
      <c r="AB373" s="1131">
        <f t="shared" si="65"/>
        <v>43647</v>
      </c>
      <c r="AC373" s="1131">
        <f>_xlfn.IFNA(VLOOKUP($B373,'PO list'!$C:$E,3,0),$AB373)</f>
        <v>43647</v>
      </c>
      <c r="AD373" s="1131" t="str">
        <f>IF($AC373="-","-",VLOOKUP($AC373,Forex!$B:$C,2,0))</f>
        <v>FY2019</v>
      </c>
      <c r="AE373" s="1131">
        <f t="shared" si="72"/>
        <v>43647</v>
      </c>
      <c r="AF373" s="1131" t="str">
        <f>IF($AE373="-","-",VLOOKUP($AE373,Forex!$B:$C,2,0))</f>
        <v>FY2019</v>
      </c>
      <c r="AG373" s="1132" t="str">
        <f t="shared" si="66"/>
        <v>MY + MF</v>
      </c>
      <c r="AI373" s="1118"/>
    </row>
    <row r="374" spans="1:35" s="839" customFormat="1" ht="15" x14ac:dyDescent="0.25">
      <c r="A374" s="929">
        <v>373</v>
      </c>
      <c r="B374" s="927" t="s">
        <v>2397</v>
      </c>
      <c r="C374" s="927" t="s">
        <v>244</v>
      </c>
      <c r="D374" s="927" t="s">
        <v>201</v>
      </c>
      <c r="E374" s="927" t="s">
        <v>231</v>
      </c>
      <c r="F374" s="927">
        <v>1</v>
      </c>
      <c r="G374" s="927">
        <v>1040</v>
      </c>
      <c r="H374" s="927" t="s">
        <v>2398</v>
      </c>
      <c r="I374" s="927" t="s">
        <v>239</v>
      </c>
      <c r="J374" s="927" t="s">
        <v>2293</v>
      </c>
      <c r="K374" s="927" t="s">
        <v>288</v>
      </c>
      <c r="L374" s="927" t="s">
        <v>158</v>
      </c>
      <c r="M374" s="927" t="s">
        <v>2009</v>
      </c>
      <c r="N374" s="927" t="s">
        <v>2399</v>
      </c>
      <c r="O374" s="927" t="s">
        <v>2163</v>
      </c>
      <c r="P374" s="1129" t="str">
        <f t="shared" si="67"/>
        <v>--</v>
      </c>
      <c r="Q374" s="934" t="str">
        <f t="shared" si="68"/>
        <v>19-18667</v>
      </c>
      <c r="R374" s="934" t="str">
        <f t="shared" si="69"/>
        <v>LOCAL</v>
      </c>
      <c r="S374" s="935">
        <f t="shared" si="62"/>
        <v>43647</v>
      </c>
      <c r="T374" s="935">
        <f t="shared" si="63"/>
        <v>43647</v>
      </c>
      <c r="U374" s="935">
        <f t="shared" si="64"/>
        <v>43647</v>
      </c>
      <c r="V374" s="935">
        <f t="shared" si="70"/>
        <v>43709</v>
      </c>
      <c r="W374" s="934" t="str">
        <f t="shared" si="71"/>
        <v>Disapproved</v>
      </c>
      <c r="X374" s="936" t="str">
        <f>IF(R374="-","-",VLOOKUP($S374,Forex!$B:$C,2,0))</f>
        <v>FY2019</v>
      </c>
      <c r="Y374" s="936" t="str">
        <f>IF(R374="-","-",VLOOKUP($S374,Forex!$B:$D,3,0))</f>
        <v>1H</v>
      </c>
      <c r="Z374" s="937" t="str">
        <f>IF($R374="-","-",VLOOKUP($L374,Legend!$E:$F,2,0))</f>
        <v>ROD1</v>
      </c>
      <c r="AA374" s="937"/>
      <c r="AB374" s="1131">
        <f t="shared" si="65"/>
        <v>43647</v>
      </c>
      <c r="AC374" s="1131">
        <f>_xlfn.IFNA(VLOOKUP($B374,'PO list'!$C:$E,3,0),$AB374)</f>
        <v>43647</v>
      </c>
      <c r="AD374" s="1131" t="str">
        <f>IF($AC374="-","-",VLOOKUP($AC374,Forex!$B:$C,2,0))</f>
        <v>FY2019</v>
      </c>
      <c r="AE374" s="1131">
        <f t="shared" si="72"/>
        <v>43647</v>
      </c>
      <c r="AF374" s="1131" t="str">
        <f>IF($AE374="-","-",VLOOKUP($AE374,Forex!$B:$C,2,0))</f>
        <v>FY2019</v>
      </c>
      <c r="AG374" s="1132" t="str">
        <f t="shared" si="66"/>
        <v>MY + MF</v>
      </c>
      <c r="AI374" s="1118"/>
    </row>
    <row r="375" spans="1:35" s="839" customFormat="1" ht="15" x14ac:dyDescent="0.25">
      <c r="A375" s="929">
        <v>374</v>
      </c>
      <c r="B375" s="927" t="s">
        <v>2400</v>
      </c>
      <c r="C375" s="927" t="s">
        <v>244</v>
      </c>
      <c r="D375" s="927" t="s">
        <v>201</v>
      </c>
      <c r="E375" s="927" t="s">
        <v>231</v>
      </c>
      <c r="F375" s="927">
        <v>3</v>
      </c>
      <c r="G375" s="927">
        <v>1133.6399999999999</v>
      </c>
      <c r="H375" s="927" t="s">
        <v>2401</v>
      </c>
      <c r="I375" s="927" t="s">
        <v>239</v>
      </c>
      <c r="J375" s="927" t="s">
        <v>2293</v>
      </c>
      <c r="K375" s="927" t="s">
        <v>288</v>
      </c>
      <c r="L375" s="927" t="s">
        <v>158</v>
      </c>
      <c r="M375" s="927" t="s">
        <v>1791</v>
      </c>
      <c r="N375" s="927" t="s">
        <v>2399</v>
      </c>
      <c r="O375" s="927" t="s">
        <v>2188</v>
      </c>
      <c r="P375" s="1129" t="str">
        <f t="shared" si="67"/>
        <v>--</v>
      </c>
      <c r="Q375" s="934" t="str">
        <f t="shared" si="68"/>
        <v>19-18668</v>
      </c>
      <c r="R375" s="934" t="str">
        <f t="shared" si="69"/>
        <v>LOCAL</v>
      </c>
      <c r="S375" s="935">
        <f t="shared" si="62"/>
        <v>43647</v>
      </c>
      <c r="T375" s="935">
        <f t="shared" si="63"/>
        <v>43647</v>
      </c>
      <c r="U375" s="935">
        <f t="shared" si="64"/>
        <v>43647</v>
      </c>
      <c r="V375" s="935">
        <f t="shared" si="70"/>
        <v>43709</v>
      </c>
      <c r="W375" s="934" t="str">
        <f t="shared" si="71"/>
        <v>Disapproved</v>
      </c>
      <c r="X375" s="936" t="str">
        <f>IF(R375="-","-",VLOOKUP($S375,Forex!$B:$C,2,0))</f>
        <v>FY2019</v>
      </c>
      <c r="Y375" s="936" t="str">
        <f>IF(R375="-","-",VLOOKUP($S375,Forex!$B:$D,3,0))</f>
        <v>1H</v>
      </c>
      <c r="Z375" s="937" t="str">
        <f>IF($R375="-","-",VLOOKUP($L375,Legend!$E:$F,2,0))</f>
        <v>ROD1</v>
      </c>
      <c r="AA375" s="937"/>
      <c r="AB375" s="1131">
        <f t="shared" si="65"/>
        <v>43647</v>
      </c>
      <c r="AC375" s="1131">
        <f>_xlfn.IFNA(VLOOKUP($B375,'PO list'!$C:$E,3,0),$AB375)</f>
        <v>43647</v>
      </c>
      <c r="AD375" s="1131" t="str">
        <f>IF($AC375="-","-",VLOOKUP($AC375,Forex!$B:$C,2,0))</f>
        <v>FY2019</v>
      </c>
      <c r="AE375" s="1131">
        <f t="shared" si="72"/>
        <v>43647</v>
      </c>
      <c r="AF375" s="1131" t="str">
        <f>IF($AE375="-","-",VLOOKUP($AE375,Forex!$B:$C,2,0))</f>
        <v>FY2019</v>
      </c>
      <c r="AG375" s="1132" t="str">
        <f t="shared" si="66"/>
        <v>MY + MF</v>
      </c>
      <c r="AI375" s="1118"/>
    </row>
    <row r="376" spans="1:35" s="839" customFormat="1" ht="15" x14ac:dyDescent="0.25">
      <c r="A376" s="929">
        <v>375</v>
      </c>
      <c r="B376" s="927" t="s">
        <v>2402</v>
      </c>
      <c r="C376" s="927" t="s">
        <v>227</v>
      </c>
      <c r="D376" s="927" t="s">
        <v>201</v>
      </c>
      <c r="E376" s="927" t="s">
        <v>230</v>
      </c>
      <c r="F376" s="927">
        <v>15</v>
      </c>
      <c r="G376" s="927">
        <v>47768</v>
      </c>
      <c r="H376" s="927" t="s">
        <v>2403</v>
      </c>
      <c r="I376" s="927" t="s">
        <v>2404</v>
      </c>
      <c r="J376" s="927" t="s">
        <v>1936</v>
      </c>
      <c r="K376" s="927" t="s">
        <v>1324</v>
      </c>
      <c r="L376" s="927" t="s">
        <v>1056</v>
      </c>
      <c r="M376" s="927" t="s">
        <v>2026</v>
      </c>
      <c r="N376" s="927" t="s">
        <v>2320</v>
      </c>
      <c r="O376" s="927" t="s">
        <v>2405</v>
      </c>
      <c r="P376" s="1129" t="str">
        <f t="shared" si="67"/>
        <v>P B</v>
      </c>
      <c r="Q376" s="934" t="str">
        <f t="shared" si="68"/>
        <v>19-18669</v>
      </c>
      <c r="R376" s="934" t="str">
        <f t="shared" si="69"/>
        <v>LOCAL</v>
      </c>
      <c r="S376" s="935">
        <f t="shared" si="62"/>
        <v>43647</v>
      </c>
      <c r="T376" s="935">
        <f t="shared" si="63"/>
        <v>43678</v>
      </c>
      <c r="U376" s="935">
        <f t="shared" si="64"/>
        <v>43709</v>
      </c>
      <c r="V376" s="935">
        <f t="shared" si="70"/>
        <v>43770</v>
      </c>
      <c r="W376" s="934" t="str">
        <f t="shared" si="71"/>
        <v>Cancelled</v>
      </c>
      <c r="X376" s="936" t="str">
        <f>IF(R376="-","-",VLOOKUP($S376,Forex!$B:$C,2,0))</f>
        <v>FY2019</v>
      </c>
      <c r="Y376" s="936" t="str">
        <f>IF(R376="-","-",VLOOKUP($S376,Forex!$B:$D,3,0))</f>
        <v>1H</v>
      </c>
      <c r="Z376" s="937" t="str">
        <f>IF($R376="-","-",VLOOKUP($L376,Legend!$E:$F,2,0))</f>
        <v>-</v>
      </c>
      <c r="AA376" s="937"/>
      <c r="AB376" s="1131">
        <f t="shared" si="65"/>
        <v>43678</v>
      </c>
      <c r="AC376" s="1131">
        <f>_xlfn.IFNA(VLOOKUP($B376,'PO list'!$C:$E,3,0),$AB376)</f>
        <v>43678</v>
      </c>
      <c r="AD376" s="1131" t="str">
        <f>IF($AC376="-","-",VLOOKUP($AC376,Forex!$B:$C,2,0))</f>
        <v>FY2019</v>
      </c>
      <c r="AE376" s="1131">
        <f t="shared" si="72"/>
        <v>43678</v>
      </c>
      <c r="AF376" s="1131" t="str">
        <f>IF($AE376="-","-",VLOOKUP($AE376,Forex!$B:$C,2,0))</f>
        <v>FY2019</v>
      </c>
      <c r="AG376" s="1132" t="str">
        <f t="shared" si="66"/>
        <v>MY + MF</v>
      </c>
      <c r="AI376" s="1118"/>
    </row>
    <row r="377" spans="1:35" s="839" customFormat="1" ht="15" x14ac:dyDescent="0.25">
      <c r="A377" s="929">
        <v>376</v>
      </c>
      <c r="B377" s="927" t="s">
        <v>2406</v>
      </c>
      <c r="C377" s="927" t="s">
        <v>227</v>
      </c>
      <c r="D377" s="927" t="s">
        <v>201</v>
      </c>
      <c r="E377" s="927" t="s">
        <v>230</v>
      </c>
      <c r="F377" s="927">
        <v>15</v>
      </c>
      <c r="G377" s="927">
        <v>47108</v>
      </c>
      <c r="H377" s="927" t="s">
        <v>2403</v>
      </c>
      <c r="I377" s="927" t="s">
        <v>2407</v>
      </c>
      <c r="J377" s="927" t="s">
        <v>1936</v>
      </c>
      <c r="K377" s="927" t="s">
        <v>1324</v>
      </c>
      <c r="L377" s="927" t="s">
        <v>1056</v>
      </c>
      <c r="M377" s="927" t="s">
        <v>2026</v>
      </c>
      <c r="N377" s="927" t="s">
        <v>2320</v>
      </c>
      <c r="O377" s="927" t="s">
        <v>2405</v>
      </c>
      <c r="P377" s="1129" t="str">
        <f t="shared" si="67"/>
        <v>P A</v>
      </c>
      <c r="Q377" s="934" t="str">
        <f t="shared" si="68"/>
        <v>19-18670</v>
      </c>
      <c r="R377" s="934" t="str">
        <f t="shared" si="69"/>
        <v>LOCAL</v>
      </c>
      <c r="S377" s="935">
        <f t="shared" si="62"/>
        <v>43647</v>
      </c>
      <c r="T377" s="935">
        <f t="shared" si="63"/>
        <v>43678</v>
      </c>
      <c r="U377" s="935">
        <f t="shared" si="64"/>
        <v>43709</v>
      </c>
      <c r="V377" s="935">
        <f t="shared" si="70"/>
        <v>43770</v>
      </c>
      <c r="W377" s="934" t="str">
        <f t="shared" si="71"/>
        <v>Cancelled</v>
      </c>
      <c r="X377" s="936" t="str">
        <f>IF(R377="-","-",VLOOKUP($S377,Forex!$B:$C,2,0))</f>
        <v>FY2019</v>
      </c>
      <c r="Y377" s="936" t="str">
        <f>IF(R377="-","-",VLOOKUP($S377,Forex!$B:$D,3,0))</f>
        <v>1H</v>
      </c>
      <c r="Z377" s="937" t="str">
        <f>IF($R377="-","-",VLOOKUP($L377,Legend!$E:$F,2,0))</f>
        <v>-</v>
      </c>
      <c r="AA377" s="937"/>
      <c r="AB377" s="1131">
        <f t="shared" si="65"/>
        <v>43678</v>
      </c>
      <c r="AC377" s="1131">
        <f>_xlfn.IFNA(VLOOKUP($B377,'PO list'!$C:$E,3,0),$AB377)</f>
        <v>43678</v>
      </c>
      <c r="AD377" s="1131" t="str">
        <f>IF($AC377="-","-",VLOOKUP($AC377,Forex!$B:$C,2,0))</f>
        <v>FY2019</v>
      </c>
      <c r="AE377" s="1131">
        <f t="shared" si="72"/>
        <v>43678</v>
      </c>
      <c r="AF377" s="1131" t="str">
        <f>IF($AE377="-","-",VLOOKUP($AE377,Forex!$B:$C,2,0))</f>
        <v>FY2019</v>
      </c>
      <c r="AG377" s="1132" t="str">
        <f t="shared" si="66"/>
        <v>MY + MF</v>
      </c>
      <c r="AI377" s="1118"/>
    </row>
    <row r="378" spans="1:35" s="839" customFormat="1" ht="15" x14ac:dyDescent="0.25">
      <c r="A378" s="929">
        <v>377</v>
      </c>
      <c r="B378" s="927" t="s">
        <v>2408</v>
      </c>
      <c r="C378" s="927" t="s">
        <v>221</v>
      </c>
      <c r="D378" s="927" t="s">
        <v>201</v>
      </c>
      <c r="E378" s="927" t="s">
        <v>231</v>
      </c>
      <c r="F378" s="927">
        <v>3</v>
      </c>
      <c r="G378" s="927">
        <v>840</v>
      </c>
      <c r="H378" s="927" t="s">
        <v>2409</v>
      </c>
      <c r="I378" s="927" t="s">
        <v>239</v>
      </c>
      <c r="J378" s="927" t="s">
        <v>1936</v>
      </c>
      <c r="K378" s="927" t="s">
        <v>287</v>
      </c>
      <c r="L378" s="927" t="s">
        <v>15</v>
      </c>
      <c r="M378" s="927" t="s">
        <v>2065</v>
      </c>
      <c r="N378" s="927" t="s">
        <v>2065</v>
      </c>
      <c r="O378" s="927" t="s">
        <v>2090</v>
      </c>
      <c r="P378" s="1129" t="str">
        <f t="shared" si="67"/>
        <v>--</v>
      </c>
      <c r="Q378" s="934" t="str">
        <f t="shared" si="68"/>
        <v>19-18671</v>
      </c>
      <c r="R378" s="934" t="str">
        <f t="shared" si="69"/>
        <v>LOCAL</v>
      </c>
      <c r="S378" s="935">
        <f t="shared" si="62"/>
        <v>43647</v>
      </c>
      <c r="T378" s="935">
        <f t="shared" si="63"/>
        <v>43678</v>
      </c>
      <c r="U378" s="935">
        <f t="shared" si="64"/>
        <v>43678</v>
      </c>
      <c r="V378" s="935">
        <f t="shared" si="70"/>
        <v>43678</v>
      </c>
      <c r="W378" s="934" t="str">
        <f t="shared" si="71"/>
        <v>Approved</v>
      </c>
      <c r="X378" s="936" t="str">
        <f>IF(R378="-","-",VLOOKUP($S378,Forex!$B:$C,2,0))</f>
        <v>FY2019</v>
      </c>
      <c r="Y378" s="936" t="str">
        <f>IF(R378="-","-",VLOOKUP($S378,Forex!$B:$D,3,0))</f>
        <v>1H</v>
      </c>
      <c r="Z378" s="937" t="str">
        <f>IF($R378="-","-",VLOOKUP($L378,Legend!$E:$F,2,0))</f>
        <v>-</v>
      </c>
      <c r="AA378" s="937"/>
      <c r="AB378" s="1131">
        <f t="shared" si="65"/>
        <v>43678</v>
      </c>
      <c r="AC378" s="1131">
        <f>_xlfn.IFNA(VLOOKUP($B378,'PO list'!$C:$E,3,0),$AB378)</f>
        <v>43678</v>
      </c>
      <c r="AD378" s="1131" t="str">
        <f>IF($AC378="-","-",VLOOKUP($AC378,Forex!$B:$C,2,0))</f>
        <v>FY2019</v>
      </c>
      <c r="AE378" s="1131">
        <f t="shared" si="72"/>
        <v>43678</v>
      </c>
      <c r="AF378" s="1131" t="str">
        <f>IF($AE378="-","-",VLOOKUP($AE378,Forex!$B:$C,2,0))</f>
        <v>FY2019</v>
      </c>
      <c r="AG378" s="1132" t="str">
        <f t="shared" si="66"/>
        <v>MY + MF</v>
      </c>
      <c r="AI378" s="1118"/>
    </row>
    <row r="379" spans="1:35" s="839" customFormat="1" ht="15" x14ac:dyDescent="0.25">
      <c r="A379" s="929">
        <v>378</v>
      </c>
      <c r="B379" s="927" t="s">
        <v>2408</v>
      </c>
      <c r="C379" s="927" t="s">
        <v>221</v>
      </c>
      <c r="D379" s="927" t="s">
        <v>201</v>
      </c>
      <c r="E379" s="927" t="s">
        <v>231</v>
      </c>
      <c r="F379" s="927">
        <v>4</v>
      </c>
      <c r="G379" s="927">
        <v>2731</v>
      </c>
      <c r="H379" s="927" t="s">
        <v>2410</v>
      </c>
      <c r="I379" s="927" t="s">
        <v>239</v>
      </c>
      <c r="J379" s="927" t="s">
        <v>1936</v>
      </c>
      <c r="K379" s="927" t="s">
        <v>288</v>
      </c>
      <c r="L379" s="927" t="s">
        <v>158</v>
      </c>
      <c r="M379" s="927" t="s">
        <v>2065</v>
      </c>
      <c r="N379" s="927" t="s">
        <v>2065</v>
      </c>
      <c r="O379" s="927" t="s">
        <v>2090</v>
      </c>
      <c r="P379" s="1129" t="str">
        <f t="shared" si="67"/>
        <v>--</v>
      </c>
      <c r="Q379" s="934" t="str">
        <f t="shared" si="68"/>
        <v>-</v>
      </c>
      <c r="R379" s="934" t="str">
        <f t="shared" si="69"/>
        <v>-</v>
      </c>
      <c r="S379" s="935" t="str">
        <f t="shared" si="62"/>
        <v>-</v>
      </c>
      <c r="T379" s="935" t="str">
        <f t="shared" si="63"/>
        <v>-</v>
      </c>
      <c r="U379" s="935" t="str">
        <f t="shared" si="64"/>
        <v>-</v>
      </c>
      <c r="V379" s="935" t="str">
        <f t="shared" si="70"/>
        <v>-</v>
      </c>
      <c r="W379" s="934" t="str">
        <f t="shared" si="71"/>
        <v>-</v>
      </c>
      <c r="X379" s="936" t="str">
        <f>IF(R379="-","-",VLOOKUP($S379,Forex!$B:$C,2,0))</f>
        <v>-</v>
      </c>
      <c r="Y379" s="936" t="str">
        <f>IF(R379="-","-",VLOOKUP($S379,Forex!$B:$D,3,0))</f>
        <v>-</v>
      </c>
      <c r="Z379" s="937" t="str">
        <f>IF($R379="-","-",VLOOKUP($L379,Legend!$E:$F,2,0))</f>
        <v>-</v>
      </c>
      <c r="AA379" s="937"/>
      <c r="AB379" s="1131" t="str">
        <f t="shared" si="65"/>
        <v>-</v>
      </c>
      <c r="AC379" s="1131" t="str">
        <f>_xlfn.IFNA(VLOOKUP($B379,'PO list'!$C:$E,3,0),$AB379)</f>
        <v>-</v>
      </c>
      <c r="AD379" s="1131" t="str">
        <f>IF($AC379="-","-",VLOOKUP($AC379,Forex!$B:$C,2,0))</f>
        <v>-</v>
      </c>
      <c r="AE379" s="1131" t="str">
        <f t="shared" si="72"/>
        <v>-</v>
      </c>
      <c r="AF379" s="1131" t="str">
        <f>IF($AE379="-","-",VLOOKUP($AE379,Forex!$B:$C,2,0))</f>
        <v>-</v>
      </c>
      <c r="AG379" s="1132" t="str">
        <f t="shared" si="66"/>
        <v>-</v>
      </c>
      <c r="AI379" s="1118"/>
    </row>
    <row r="380" spans="1:35" s="839" customFormat="1" ht="15" x14ac:dyDescent="0.25">
      <c r="A380" s="929">
        <v>379</v>
      </c>
      <c r="B380" s="927" t="s">
        <v>2411</v>
      </c>
      <c r="C380" s="927" t="s">
        <v>221</v>
      </c>
      <c r="D380" s="927" t="s">
        <v>201</v>
      </c>
      <c r="E380" s="927" t="s">
        <v>231</v>
      </c>
      <c r="F380" s="927">
        <v>3</v>
      </c>
      <c r="G380" s="927">
        <v>597</v>
      </c>
      <c r="H380" s="927" t="s">
        <v>2412</v>
      </c>
      <c r="I380" s="927" t="s">
        <v>239</v>
      </c>
      <c r="J380" s="927" t="s">
        <v>1936</v>
      </c>
      <c r="K380" s="927" t="s">
        <v>1324</v>
      </c>
      <c r="L380" s="927" t="s">
        <v>1056</v>
      </c>
      <c r="M380" s="927" t="s">
        <v>1791</v>
      </c>
      <c r="N380" s="927" t="s">
        <v>2350</v>
      </c>
      <c r="O380" s="927" t="s">
        <v>2188</v>
      </c>
      <c r="P380" s="1129" t="str">
        <f t="shared" si="67"/>
        <v>--</v>
      </c>
      <c r="Q380" s="934" t="str">
        <f t="shared" si="68"/>
        <v>19-18672</v>
      </c>
      <c r="R380" s="934" t="str">
        <f t="shared" si="69"/>
        <v>LOCAL</v>
      </c>
      <c r="S380" s="935">
        <f t="shared" si="62"/>
        <v>43647</v>
      </c>
      <c r="T380" s="935">
        <f t="shared" si="63"/>
        <v>43647</v>
      </c>
      <c r="U380" s="935">
        <f t="shared" si="64"/>
        <v>43647</v>
      </c>
      <c r="V380" s="935">
        <f t="shared" si="70"/>
        <v>43709</v>
      </c>
      <c r="W380" s="934" t="str">
        <f t="shared" si="71"/>
        <v>Cancelled</v>
      </c>
      <c r="X380" s="936" t="str">
        <f>IF(R380="-","-",VLOOKUP($S380,Forex!$B:$C,2,0))</f>
        <v>FY2019</v>
      </c>
      <c r="Y380" s="936" t="str">
        <f>IF(R380="-","-",VLOOKUP($S380,Forex!$B:$D,3,0))</f>
        <v>1H</v>
      </c>
      <c r="Z380" s="937" t="str">
        <f>IF($R380="-","-",VLOOKUP($L380,Legend!$E:$F,2,0))</f>
        <v>-</v>
      </c>
      <c r="AA380" s="937"/>
      <c r="AB380" s="1131">
        <f t="shared" si="65"/>
        <v>43647</v>
      </c>
      <c r="AC380" s="1131">
        <f>_xlfn.IFNA(VLOOKUP($B380,'PO list'!$C:$E,3,0),$AB380)</f>
        <v>43647</v>
      </c>
      <c r="AD380" s="1131" t="str">
        <f>IF($AC380="-","-",VLOOKUP($AC380,Forex!$B:$C,2,0))</f>
        <v>FY2019</v>
      </c>
      <c r="AE380" s="1131">
        <f t="shared" si="72"/>
        <v>43647</v>
      </c>
      <c r="AF380" s="1131" t="str">
        <f>IF($AE380="-","-",VLOOKUP($AE380,Forex!$B:$C,2,0))</f>
        <v>FY2019</v>
      </c>
      <c r="AG380" s="1132" t="str">
        <f t="shared" si="66"/>
        <v>MY + MF</v>
      </c>
      <c r="AI380" s="1118"/>
    </row>
    <row r="381" spans="1:35" s="839" customFormat="1" ht="15" x14ac:dyDescent="0.25">
      <c r="A381" s="929">
        <v>380</v>
      </c>
      <c r="B381" s="927" t="s">
        <v>2413</v>
      </c>
      <c r="C381" s="927" t="s">
        <v>205</v>
      </c>
      <c r="D381" s="927" t="s">
        <v>201</v>
      </c>
      <c r="E381" s="927" t="s">
        <v>1788</v>
      </c>
      <c r="F381" s="927">
        <v>7</v>
      </c>
      <c r="G381" s="927">
        <v>1273.6299999999999</v>
      </c>
      <c r="H381" s="927" t="s">
        <v>2414</v>
      </c>
      <c r="I381" s="927" t="s">
        <v>239</v>
      </c>
      <c r="J381" s="927" t="s">
        <v>1936</v>
      </c>
      <c r="K381" s="927" t="s">
        <v>288</v>
      </c>
      <c r="L381" s="927" t="s">
        <v>158</v>
      </c>
      <c r="M381" s="927" t="s">
        <v>2009</v>
      </c>
      <c r="N381" s="927" t="s">
        <v>5585</v>
      </c>
      <c r="O381" s="927" t="s">
        <v>2005</v>
      </c>
      <c r="P381" s="1129" t="str">
        <f t="shared" si="67"/>
        <v>--</v>
      </c>
      <c r="Q381" s="934" t="str">
        <f t="shared" si="68"/>
        <v>19-18673</v>
      </c>
      <c r="R381" s="934" t="str">
        <f t="shared" si="69"/>
        <v>LOCAL</v>
      </c>
      <c r="S381" s="935">
        <f t="shared" si="62"/>
        <v>43647</v>
      </c>
      <c r="T381" s="935">
        <f t="shared" si="63"/>
        <v>43647</v>
      </c>
      <c r="U381" s="935">
        <f t="shared" si="64"/>
        <v>43647</v>
      </c>
      <c r="V381" s="935" t="e">
        <f t="shared" si="70"/>
        <v>#VALUE!</v>
      </c>
      <c r="W381" s="934" t="str">
        <f t="shared" si="71"/>
        <v>Disapproved</v>
      </c>
      <c r="X381" s="936" t="str">
        <f>IF(R381="-","-",VLOOKUP($S381,Forex!$B:$C,2,0))</f>
        <v>FY2019</v>
      </c>
      <c r="Y381" s="936" t="str">
        <f>IF(R381="-","-",VLOOKUP($S381,Forex!$B:$D,3,0))</f>
        <v>1H</v>
      </c>
      <c r="Z381" s="937" t="str">
        <f>IF($R381="-","-",VLOOKUP($L381,Legend!$E:$F,2,0))</f>
        <v>ROD1</v>
      </c>
      <c r="AA381" s="937"/>
      <c r="AB381" s="1131">
        <f t="shared" si="65"/>
        <v>43647</v>
      </c>
      <c r="AC381" s="1131">
        <f>_xlfn.IFNA(VLOOKUP($B381,'PO list'!$C:$E,3,0),$AB381)</f>
        <v>43647</v>
      </c>
      <c r="AD381" s="1131" t="str">
        <f>IF($AC381="-","-",VLOOKUP($AC381,Forex!$B:$C,2,0))</f>
        <v>FY2019</v>
      </c>
      <c r="AE381" s="1131">
        <f t="shared" si="72"/>
        <v>43647</v>
      </c>
      <c r="AF381" s="1131" t="str">
        <f>IF($AE381="-","-",VLOOKUP($AE381,Forex!$B:$C,2,0))</f>
        <v>FY2019</v>
      </c>
      <c r="AG381" s="1132" t="str">
        <f t="shared" si="66"/>
        <v>MY + MF</v>
      </c>
      <c r="AI381" s="1118"/>
    </row>
    <row r="382" spans="1:35" s="839" customFormat="1" ht="15" x14ac:dyDescent="0.25">
      <c r="A382" s="929">
        <v>381</v>
      </c>
      <c r="B382" s="927" t="s">
        <v>2415</v>
      </c>
      <c r="C382" s="927" t="s">
        <v>200</v>
      </c>
      <c r="D382" s="927" t="s">
        <v>201</v>
      </c>
      <c r="E382" s="927" t="s">
        <v>230</v>
      </c>
      <c r="F382" s="927">
        <v>3</v>
      </c>
      <c r="G382" s="927">
        <v>2113</v>
      </c>
      <c r="H382" s="927" t="s">
        <v>2416</v>
      </c>
      <c r="I382" s="927" t="s">
        <v>2417</v>
      </c>
      <c r="J382" s="927" t="s">
        <v>1936</v>
      </c>
      <c r="K382" s="927" t="s">
        <v>287</v>
      </c>
      <c r="L382" s="927" t="s">
        <v>15</v>
      </c>
      <c r="M382" s="927" t="s">
        <v>2009</v>
      </c>
      <c r="N382" s="927" t="s">
        <v>1828</v>
      </c>
      <c r="O382" s="927" t="s">
        <v>2163</v>
      </c>
      <c r="P382" s="1129" t="str">
        <f t="shared" si="67"/>
        <v>T B</v>
      </c>
      <c r="Q382" s="934" t="str">
        <f t="shared" si="68"/>
        <v>19-18674</v>
      </c>
      <c r="R382" s="934" t="str">
        <f t="shared" si="69"/>
        <v>LOCAL</v>
      </c>
      <c r="S382" s="935">
        <f t="shared" si="62"/>
        <v>43647</v>
      </c>
      <c r="T382" s="935">
        <f t="shared" si="63"/>
        <v>43647</v>
      </c>
      <c r="U382" s="935">
        <f t="shared" si="64"/>
        <v>43647</v>
      </c>
      <c r="V382" s="935">
        <f t="shared" si="70"/>
        <v>43678</v>
      </c>
      <c r="W382" s="934" t="str">
        <f t="shared" si="71"/>
        <v>Approved</v>
      </c>
      <c r="X382" s="936" t="str">
        <f>IF(R382="-","-",VLOOKUP($S382,Forex!$B:$C,2,0))</f>
        <v>FY2019</v>
      </c>
      <c r="Y382" s="936" t="str">
        <f>IF(R382="-","-",VLOOKUP($S382,Forex!$B:$D,3,0))</f>
        <v>1H</v>
      </c>
      <c r="Z382" s="937" t="str">
        <f>IF($R382="-","-",VLOOKUP($L382,Legend!$E:$F,2,0))</f>
        <v>-</v>
      </c>
      <c r="AA382" s="937"/>
      <c r="AB382" s="1131">
        <f t="shared" si="65"/>
        <v>43647</v>
      </c>
      <c r="AC382" s="1131">
        <f>_xlfn.IFNA(VLOOKUP($B382,'PO list'!$C:$E,3,0),$AB382)</f>
        <v>43647</v>
      </c>
      <c r="AD382" s="1131" t="str">
        <f>IF($AC382="-","-",VLOOKUP($AC382,Forex!$B:$C,2,0))</f>
        <v>FY2019</v>
      </c>
      <c r="AE382" s="1131">
        <f t="shared" si="72"/>
        <v>43647</v>
      </c>
      <c r="AF382" s="1131" t="str">
        <f>IF($AE382="-","-",VLOOKUP($AE382,Forex!$B:$C,2,0))</f>
        <v>FY2019</v>
      </c>
      <c r="AG382" s="1132" t="str">
        <f t="shared" si="66"/>
        <v>MY + MF</v>
      </c>
      <c r="AI382" s="1118"/>
    </row>
    <row r="383" spans="1:35" s="839" customFormat="1" ht="15" x14ac:dyDescent="0.25">
      <c r="A383" s="929">
        <v>382</v>
      </c>
      <c r="B383" s="927" t="s">
        <v>2418</v>
      </c>
      <c r="C383" s="927" t="s">
        <v>227</v>
      </c>
      <c r="D383" s="927" t="s">
        <v>201</v>
      </c>
      <c r="E383" s="927" t="s">
        <v>1546</v>
      </c>
      <c r="F383" s="927">
        <v>1</v>
      </c>
      <c r="G383" s="927">
        <v>184.47</v>
      </c>
      <c r="H383" s="927" t="s">
        <v>2419</v>
      </c>
      <c r="I383" s="927" t="s">
        <v>239</v>
      </c>
      <c r="J383" s="927" t="s">
        <v>1936</v>
      </c>
      <c r="K383" s="927" t="s">
        <v>287</v>
      </c>
      <c r="L383" s="927" t="s">
        <v>15</v>
      </c>
      <c r="M383" s="927" t="s">
        <v>2163</v>
      </c>
      <c r="N383" s="927" t="s">
        <v>2171</v>
      </c>
      <c r="O383" s="927" t="s">
        <v>2005</v>
      </c>
      <c r="P383" s="1129" t="str">
        <f t="shared" si="67"/>
        <v>--</v>
      </c>
      <c r="Q383" s="934" t="str">
        <f t="shared" si="68"/>
        <v>19-18675</v>
      </c>
      <c r="R383" s="934" t="str">
        <f t="shared" si="69"/>
        <v>LOCAL</v>
      </c>
      <c r="S383" s="935">
        <f t="shared" si="62"/>
        <v>43647</v>
      </c>
      <c r="T383" s="935">
        <f t="shared" si="63"/>
        <v>43647</v>
      </c>
      <c r="U383" s="935">
        <f t="shared" si="64"/>
        <v>43647</v>
      </c>
      <c r="V383" s="935">
        <f t="shared" si="70"/>
        <v>43647</v>
      </c>
      <c r="W383" s="934" t="str">
        <f t="shared" si="71"/>
        <v>Approved</v>
      </c>
      <c r="X383" s="936" t="str">
        <f>IF(R383="-","-",VLOOKUP($S383,Forex!$B:$C,2,0))</f>
        <v>FY2019</v>
      </c>
      <c r="Y383" s="936" t="str">
        <f>IF(R383="-","-",VLOOKUP($S383,Forex!$B:$D,3,0))</f>
        <v>1H</v>
      </c>
      <c r="Z383" s="937" t="str">
        <f>IF($R383="-","-",VLOOKUP($L383,Legend!$E:$F,2,0))</f>
        <v>-</v>
      </c>
      <c r="AA383" s="937"/>
      <c r="AB383" s="1131">
        <f t="shared" si="65"/>
        <v>43647</v>
      </c>
      <c r="AC383" s="1131">
        <f>_xlfn.IFNA(VLOOKUP($B383,'PO list'!$C:$E,3,0),$AB383)</f>
        <v>43647</v>
      </c>
      <c r="AD383" s="1131" t="str">
        <f>IF($AC383="-","-",VLOOKUP($AC383,Forex!$B:$C,2,0))</f>
        <v>FY2019</v>
      </c>
      <c r="AE383" s="1131">
        <f t="shared" si="72"/>
        <v>43647</v>
      </c>
      <c r="AF383" s="1131" t="str">
        <f>IF($AE383="-","-",VLOOKUP($AE383,Forex!$B:$C,2,0))</f>
        <v>FY2019</v>
      </c>
      <c r="AG383" s="1132" t="str">
        <f t="shared" si="66"/>
        <v>MY + MF</v>
      </c>
      <c r="AI383" s="1118"/>
    </row>
    <row r="384" spans="1:35" s="839" customFormat="1" ht="15" x14ac:dyDescent="0.25">
      <c r="A384" s="929">
        <v>383</v>
      </c>
      <c r="B384" s="927" t="s">
        <v>2420</v>
      </c>
      <c r="C384" s="927" t="s">
        <v>205</v>
      </c>
      <c r="D384" s="927" t="s">
        <v>201</v>
      </c>
      <c r="E384" s="927" t="s">
        <v>230</v>
      </c>
      <c r="F384" s="927">
        <v>2</v>
      </c>
      <c r="G384" s="927">
        <v>35040</v>
      </c>
      <c r="H384" s="927" t="s">
        <v>2421</v>
      </c>
      <c r="I384" s="927" t="s">
        <v>2422</v>
      </c>
      <c r="J384" s="927" t="s">
        <v>2163</v>
      </c>
      <c r="K384" s="927" t="s">
        <v>1324</v>
      </c>
      <c r="L384" s="927" t="s">
        <v>1056</v>
      </c>
      <c r="M384" s="927" t="s">
        <v>2009</v>
      </c>
      <c r="N384" s="927" t="s">
        <v>2423</v>
      </c>
      <c r="O384" s="927" t="s">
        <v>2163</v>
      </c>
      <c r="P384" s="1129" t="str">
        <f t="shared" si="67"/>
        <v>ITY</v>
      </c>
      <c r="Q384" s="934" t="str">
        <f t="shared" si="68"/>
        <v>19-18676</v>
      </c>
      <c r="R384" s="934" t="str">
        <f t="shared" si="69"/>
        <v>LOCAL</v>
      </c>
      <c r="S384" s="935">
        <f t="shared" si="62"/>
        <v>43647</v>
      </c>
      <c r="T384" s="935">
        <f t="shared" si="63"/>
        <v>43647</v>
      </c>
      <c r="U384" s="935">
        <f t="shared" si="64"/>
        <v>43647</v>
      </c>
      <c r="V384" s="935">
        <f t="shared" si="70"/>
        <v>43678</v>
      </c>
      <c r="W384" s="934" t="str">
        <f t="shared" si="71"/>
        <v>Cancelled</v>
      </c>
      <c r="X384" s="936" t="str">
        <f>IF(R384="-","-",VLOOKUP($S384,Forex!$B:$C,2,0))</f>
        <v>FY2019</v>
      </c>
      <c r="Y384" s="936" t="str">
        <f>IF(R384="-","-",VLOOKUP($S384,Forex!$B:$D,3,0))</f>
        <v>1H</v>
      </c>
      <c r="Z384" s="937" t="str">
        <f>IF($R384="-","-",VLOOKUP($L384,Legend!$E:$F,2,0))</f>
        <v>-</v>
      </c>
      <c r="AA384" s="937"/>
      <c r="AB384" s="1131">
        <f t="shared" si="65"/>
        <v>43647</v>
      </c>
      <c r="AC384" s="1131">
        <f>_xlfn.IFNA(VLOOKUP($B384,'PO list'!$C:$E,3,0),$AB384)</f>
        <v>43647</v>
      </c>
      <c r="AD384" s="1131" t="str">
        <f>IF($AC384="-","-",VLOOKUP($AC384,Forex!$B:$C,2,0))</f>
        <v>FY2019</v>
      </c>
      <c r="AE384" s="1131">
        <f t="shared" si="72"/>
        <v>43647</v>
      </c>
      <c r="AF384" s="1131" t="str">
        <f>IF($AE384="-","-",VLOOKUP($AE384,Forex!$B:$C,2,0))</f>
        <v>FY2019</v>
      </c>
      <c r="AG384" s="1132" t="str">
        <f t="shared" si="66"/>
        <v>MY + MF</v>
      </c>
      <c r="AI384" s="1118"/>
    </row>
    <row r="385" spans="1:35" s="839" customFormat="1" ht="15" x14ac:dyDescent="0.25">
      <c r="A385" s="929">
        <v>384</v>
      </c>
      <c r="B385" s="927" t="s">
        <v>2424</v>
      </c>
      <c r="C385" s="927" t="s">
        <v>205</v>
      </c>
      <c r="D385" s="927" t="s">
        <v>201</v>
      </c>
      <c r="E385" s="927" t="s">
        <v>230</v>
      </c>
      <c r="F385" s="927">
        <v>1</v>
      </c>
      <c r="G385" s="927">
        <v>5103</v>
      </c>
      <c r="H385" s="927" t="s">
        <v>2425</v>
      </c>
      <c r="I385" s="927" t="s">
        <v>2426</v>
      </c>
      <c r="J385" s="927" t="s">
        <v>2163</v>
      </c>
      <c r="K385" s="927" t="s">
        <v>287</v>
      </c>
      <c r="L385" s="927" t="s">
        <v>15</v>
      </c>
      <c r="M385" s="927" t="s">
        <v>2009</v>
      </c>
      <c r="N385" s="927" t="s">
        <v>2427</v>
      </c>
      <c r="O385" s="927" t="s">
        <v>2163</v>
      </c>
      <c r="P385" s="1129" t="str">
        <f t="shared" si="67"/>
        <v>AIR</v>
      </c>
      <c r="Q385" s="934" t="str">
        <f t="shared" si="68"/>
        <v>19-18677</v>
      </c>
      <c r="R385" s="934" t="str">
        <f t="shared" si="69"/>
        <v>LOCAL</v>
      </c>
      <c r="S385" s="935">
        <f t="shared" si="62"/>
        <v>43647</v>
      </c>
      <c r="T385" s="935">
        <f t="shared" si="63"/>
        <v>43647</v>
      </c>
      <c r="U385" s="935">
        <f t="shared" si="64"/>
        <v>43647</v>
      </c>
      <c r="V385" s="935">
        <f t="shared" si="70"/>
        <v>43862</v>
      </c>
      <c r="W385" s="934" t="str">
        <f t="shared" si="71"/>
        <v>Approved</v>
      </c>
      <c r="X385" s="936" t="str">
        <f>IF(R385="-","-",VLOOKUP($S385,Forex!$B:$C,2,0))</f>
        <v>FY2019</v>
      </c>
      <c r="Y385" s="936" t="str">
        <f>IF(R385="-","-",VLOOKUP($S385,Forex!$B:$D,3,0))</f>
        <v>1H</v>
      </c>
      <c r="Z385" s="937" t="str">
        <f>IF($R385="-","-",VLOOKUP($L385,Legend!$E:$F,2,0))</f>
        <v>-</v>
      </c>
      <c r="AA385" s="937"/>
      <c r="AB385" s="1131">
        <f t="shared" si="65"/>
        <v>43647</v>
      </c>
      <c r="AC385" s="1131">
        <f>_xlfn.IFNA(VLOOKUP($B385,'PO list'!$C:$E,3,0),$AB385)</f>
        <v>43647</v>
      </c>
      <c r="AD385" s="1131" t="str">
        <f>IF($AC385="-","-",VLOOKUP($AC385,Forex!$B:$C,2,0))</f>
        <v>FY2019</v>
      </c>
      <c r="AE385" s="1131">
        <f t="shared" si="72"/>
        <v>43647</v>
      </c>
      <c r="AF385" s="1131" t="str">
        <f>IF($AE385="-","-",VLOOKUP($AE385,Forex!$B:$C,2,0))</f>
        <v>FY2019</v>
      </c>
      <c r="AG385" s="1132" t="str">
        <f t="shared" si="66"/>
        <v>MY + MF</v>
      </c>
      <c r="AI385" s="1118"/>
    </row>
    <row r="386" spans="1:35" s="839" customFormat="1" ht="15" x14ac:dyDescent="0.25">
      <c r="A386" s="929">
        <v>385</v>
      </c>
      <c r="B386" s="927" t="s">
        <v>2428</v>
      </c>
      <c r="C386" s="927" t="s">
        <v>207</v>
      </c>
      <c r="D386" s="927" t="s">
        <v>232</v>
      </c>
      <c r="E386" s="927" t="s">
        <v>1333</v>
      </c>
      <c r="F386" s="927">
        <v>1</v>
      </c>
      <c r="G386" s="927">
        <v>366</v>
      </c>
      <c r="H386" s="927" t="s">
        <v>2429</v>
      </c>
      <c r="I386" s="927" t="s">
        <v>2430</v>
      </c>
      <c r="J386" s="927" t="s">
        <v>2163</v>
      </c>
      <c r="K386" s="927" t="s">
        <v>287</v>
      </c>
      <c r="L386" s="927" t="s">
        <v>15</v>
      </c>
      <c r="M386" s="927" t="s">
        <v>1791</v>
      </c>
      <c r="N386" s="927" t="s">
        <v>2376</v>
      </c>
      <c r="O386" s="927" t="s">
        <v>2188</v>
      </c>
      <c r="P386" s="1129" t="str">
        <f t="shared" si="67"/>
        <v>)--</v>
      </c>
      <c r="Q386" s="934" t="str">
        <f t="shared" si="68"/>
        <v>19-18678</v>
      </c>
      <c r="R386" s="934" t="str">
        <f t="shared" si="69"/>
        <v>FRONTECH</v>
      </c>
      <c r="S386" s="935">
        <f t="shared" si="62"/>
        <v>43647</v>
      </c>
      <c r="T386" s="935">
        <f t="shared" si="63"/>
        <v>43647</v>
      </c>
      <c r="U386" s="935">
        <f t="shared" si="64"/>
        <v>43647</v>
      </c>
      <c r="V386" s="935">
        <f t="shared" si="70"/>
        <v>43647</v>
      </c>
      <c r="W386" s="934" t="str">
        <f t="shared" si="71"/>
        <v>Approved</v>
      </c>
      <c r="X386" s="936" t="str">
        <f>IF(R386="-","-",VLOOKUP($S386,Forex!$B:$C,2,0))</f>
        <v>FY2019</v>
      </c>
      <c r="Y386" s="936" t="str">
        <f>IF(R386="-","-",VLOOKUP($S386,Forex!$B:$D,3,0))</f>
        <v>1H</v>
      </c>
      <c r="Z386" s="937" t="str">
        <f>IF($R386="-","-",VLOOKUP($L386,Legend!$E:$F,2,0))</f>
        <v>-</v>
      </c>
      <c r="AA386" s="937"/>
      <c r="AB386" s="1131">
        <f t="shared" si="65"/>
        <v>43647</v>
      </c>
      <c r="AC386" s="1131">
        <f>_xlfn.IFNA(VLOOKUP($B386,'PO list'!$C:$E,3,0),$AB386)</f>
        <v>43647</v>
      </c>
      <c r="AD386" s="1131" t="str">
        <f>IF($AC386="-","-",VLOOKUP($AC386,Forex!$B:$C,2,0))</f>
        <v>FY2019</v>
      </c>
      <c r="AE386" s="1131">
        <f t="shared" si="72"/>
        <v>43647</v>
      </c>
      <c r="AF386" s="1131" t="str">
        <f>IF($AE386="-","-",VLOOKUP($AE386,Forex!$B:$C,2,0))</f>
        <v>FY2019</v>
      </c>
      <c r="AG386" s="1132" t="str">
        <f t="shared" si="66"/>
        <v>MY + MF</v>
      </c>
      <c r="AI386" s="1118"/>
    </row>
    <row r="387" spans="1:35" s="839" customFormat="1" ht="15" x14ac:dyDescent="0.25">
      <c r="A387" s="929">
        <v>386</v>
      </c>
      <c r="B387" s="927" t="s">
        <v>2431</v>
      </c>
      <c r="C387" s="927" t="s">
        <v>782</v>
      </c>
      <c r="D387" s="927" t="s">
        <v>201</v>
      </c>
      <c r="E387" s="927" t="s">
        <v>231</v>
      </c>
      <c r="F387" s="927">
        <v>1</v>
      </c>
      <c r="G387" s="927">
        <v>340</v>
      </c>
      <c r="H387" s="927" t="s">
        <v>2432</v>
      </c>
      <c r="I387" s="927" t="s">
        <v>239</v>
      </c>
      <c r="J387" s="927" t="s">
        <v>2163</v>
      </c>
      <c r="K387" s="927" t="s">
        <v>288</v>
      </c>
      <c r="L387" s="927" t="s">
        <v>158</v>
      </c>
      <c r="M387" s="927" t="s">
        <v>2009</v>
      </c>
      <c r="N387" s="927" t="s">
        <v>2433</v>
      </c>
      <c r="O387" s="927" t="s">
        <v>2163</v>
      </c>
      <c r="P387" s="1129" t="str">
        <f t="shared" si="67"/>
        <v>--</v>
      </c>
      <c r="Q387" s="934" t="str">
        <f t="shared" si="68"/>
        <v>19-18679</v>
      </c>
      <c r="R387" s="934" t="str">
        <f t="shared" si="69"/>
        <v>LOCAL</v>
      </c>
      <c r="S387" s="935">
        <f t="shared" ref="S387:S450" si="73">IF($R387="-","-",$J387-DAY($J387)+1)</f>
        <v>43647</v>
      </c>
      <c r="T387" s="935">
        <f t="shared" ref="T387:T450" si="74">IF($R387="-","-",$O387-DAY($O387)+1)</f>
        <v>43647</v>
      </c>
      <c r="U387" s="935">
        <f t="shared" ref="U387:U450" si="75">IF($R387="-","-",$M387-DAY($M387)+1)</f>
        <v>43647</v>
      </c>
      <c r="V387" s="935">
        <f t="shared" si="70"/>
        <v>43709</v>
      </c>
      <c r="W387" s="934" t="str">
        <f t="shared" si="71"/>
        <v>Disapproved</v>
      </c>
      <c r="X387" s="936" t="str">
        <f>IF(R387="-","-",VLOOKUP($S387,Forex!$B:$C,2,0))</f>
        <v>FY2019</v>
      </c>
      <c r="Y387" s="936" t="str">
        <f>IF(R387="-","-",VLOOKUP($S387,Forex!$B:$D,3,0))</f>
        <v>1H</v>
      </c>
      <c r="Z387" s="937" t="str">
        <f>IF($R387="-","-",VLOOKUP($L387,Legend!$E:$F,2,0))</f>
        <v>ROD1</v>
      </c>
      <c r="AA387" s="937"/>
      <c r="AB387" s="1131">
        <f t="shared" ref="AB387:AB450" si="76">IF($X387="FY2021",$V387,IF($X387="FY2022",$V387,IF($X387="FY2023",$V387,$T387)))</f>
        <v>43647</v>
      </c>
      <c r="AC387" s="1131">
        <f>_xlfn.IFNA(VLOOKUP($B387,'PO list'!$C:$E,3,0),$AB387)</f>
        <v>43647</v>
      </c>
      <c r="AD387" s="1131" t="str">
        <f>IF($AC387="-","-",VLOOKUP($AC387,Forex!$B:$C,2,0))</f>
        <v>FY2019</v>
      </c>
      <c r="AE387" s="1131">
        <f t="shared" si="72"/>
        <v>43647</v>
      </c>
      <c r="AF387" s="1131" t="str">
        <f>IF($AE387="-","-",VLOOKUP($AE387,Forex!$B:$C,2,0))</f>
        <v>FY2019</v>
      </c>
      <c r="AG387" s="1132" t="str">
        <f t="shared" ref="AG387:AG450" si="77">IF($R387="-","-","MY + MF")</f>
        <v>MY + MF</v>
      </c>
      <c r="AI387" s="1118"/>
    </row>
    <row r="388" spans="1:35" s="839" customFormat="1" ht="15" x14ac:dyDescent="0.25">
      <c r="A388" s="929">
        <v>387</v>
      </c>
      <c r="B388" s="927" t="s">
        <v>2434</v>
      </c>
      <c r="C388" s="927" t="s">
        <v>782</v>
      </c>
      <c r="D388" s="927" t="s">
        <v>201</v>
      </c>
      <c r="E388" s="927" t="s">
        <v>231</v>
      </c>
      <c r="F388" s="927">
        <v>2</v>
      </c>
      <c r="G388" s="927">
        <v>1392</v>
      </c>
      <c r="H388" s="927" t="s">
        <v>2435</v>
      </c>
      <c r="I388" s="927" t="s">
        <v>239</v>
      </c>
      <c r="J388" s="927" t="s">
        <v>2163</v>
      </c>
      <c r="K388" s="927" t="s">
        <v>287</v>
      </c>
      <c r="L388" s="927" t="s">
        <v>15</v>
      </c>
      <c r="M388" s="927" t="s">
        <v>2009</v>
      </c>
      <c r="N388" s="927" t="s">
        <v>2171</v>
      </c>
      <c r="O388" s="927" t="s">
        <v>2163</v>
      </c>
      <c r="P388" s="1129" t="str">
        <f t="shared" si="67"/>
        <v>--</v>
      </c>
      <c r="Q388" s="934" t="str">
        <f t="shared" si="68"/>
        <v>19-18680</v>
      </c>
      <c r="R388" s="934" t="str">
        <f t="shared" si="69"/>
        <v>LOCAL</v>
      </c>
      <c r="S388" s="935">
        <f t="shared" si="73"/>
        <v>43647</v>
      </c>
      <c r="T388" s="935">
        <f t="shared" si="74"/>
        <v>43647</v>
      </c>
      <c r="U388" s="935">
        <f t="shared" si="75"/>
        <v>43647</v>
      </c>
      <c r="V388" s="935">
        <f t="shared" si="70"/>
        <v>43647</v>
      </c>
      <c r="W388" s="934" t="str">
        <f t="shared" si="71"/>
        <v>Approved</v>
      </c>
      <c r="X388" s="936" t="str">
        <f>IF(R388="-","-",VLOOKUP($S388,Forex!$B:$C,2,0))</f>
        <v>FY2019</v>
      </c>
      <c r="Y388" s="936" t="str">
        <f>IF(R388="-","-",VLOOKUP($S388,Forex!$B:$D,3,0))</f>
        <v>1H</v>
      </c>
      <c r="Z388" s="937" t="str">
        <f>IF($R388="-","-",VLOOKUP($L388,Legend!$E:$F,2,0))</f>
        <v>-</v>
      </c>
      <c r="AA388" s="937"/>
      <c r="AB388" s="1131">
        <f t="shared" si="76"/>
        <v>43647</v>
      </c>
      <c r="AC388" s="1131">
        <f>_xlfn.IFNA(VLOOKUP($B388,'PO list'!$C:$E,3,0),$AB388)</f>
        <v>43647</v>
      </c>
      <c r="AD388" s="1131" t="str">
        <f>IF($AC388="-","-",VLOOKUP($AC388,Forex!$B:$C,2,0))</f>
        <v>FY2019</v>
      </c>
      <c r="AE388" s="1131">
        <f t="shared" si="72"/>
        <v>43647</v>
      </c>
      <c r="AF388" s="1131" t="str">
        <f>IF($AE388="-","-",VLOOKUP($AE388,Forex!$B:$C,2,0))</f>
        <v>FY2019</v>
      </c>
      <c r="AG388" s="1132" t="str">
        <f t="shared" si="77"/>
        <v>MY + MF</v>
      </c>
      <c r="AI388" s="1118"/>
    </row>
    <row r="389" spans="1:35" s="839" customFormat="1" ht="15" x14ac:dyDescent="0.25">
      <c r="A389" s="929">
        <v>388</v>
      </c>
      <c r="B389" s="927" t="s">
        <v>2436</v>
      </c>
      <c r="C389" s="927" t="s">
        <v>1113</v>
      </c>
      <c r="D389" s="927" t="s">
        <v>201</v>
      </c>
      <c r="E389" s="927" t="s">
        <v>230</v>
      </c>
      <c r="F389" s="927">
        <v>2</v>
      </c>
      <c r="G389" s="927">
        <v>2882</v>
      </c>
      <c r="H389" s="927" t="s">
        <v>2437</v>
      </c>
      <c r="I389" s="927" t="s">
        <v>2438</v>
      </c>
      <c r="J389" s="927" t="s">
        <v>2311</v>
      </c>
      <c r="K389" s="927" t="s">
        <v>1324</v>
      </c>
      <c r="L389" s="927" t="s">
        <v>1056</v>
      </c>
      <c r="M389" s="927" t="s">
        <v>1791</v>
      </c>
      <c r="N389" s="927" t="s">
        <v>2439</v>
      </c>
      <c r="O389" s="927" t="s">
        <v>2188</v>
      </c>
      <c r="P389" s="1129" t="str">
        <f t="shared" si="67"/>
        <v>NGE</v>
      </c>
      <c r="Q389" s="934" t="str">
        <f t="shared" si="68"/>
        <v>19-18681</v>
      </c>
      <c r="R389" s="934" t="str">
        <f t="shared" si="69"/>
        <v>LOCAL</v>
      </c>
      <c r="S389" s="935">
        <f t="shared" si="73"/>
        <v>43647</v>
      </c>
      <c r="T389" s="935">
        <f t="shared" si="74"/>
        <v>43647</v>
      </c>
      <c r="U389" s="935">
        <f t="shared" si="75"/>
        <v>43647</v>
      </c>
      <c r="V389" s="935">
        <f t="shared" si="70"/>
        <v>43800</v>
      </c>
      <c r="W389" s="934" t="str">
        <f t="shared" si="71"/>
        <v>Cancelled</v>
      </c>
      <c r="X389" s="936" t="str">
        <f>IF(R389="-","-",VLOOKUP($S389,Forex!$B:$C,2,0))</f>
        <v>FY2019</v>
      </c>
      <c r="Y389" s="936" t="str">
        <f>IF(R389="-","-",VLOOKUP($S389,Forex!$B:$D,3,0))</f>
        <v>1H</v>
      </c>
      <c r="Z389" s="937" t="str">
        <f>IF($R389="-","-",VLOOKUP($L389,Legend!$E:$F,2,0))</f>
        <v>-</v>
      </c>
      <c r="AA389" s="937"/>
      <c r="AB389" s="1131">
        <f t="shared" si="76"/>
        <v>43647</v>
      </c>
      <c r="AC389" s="1131">
        <f>_xlfn.IFNA(VLOOKUP($B389,'PO list'!$C:$E,3,0),$AB389)</f>
        <v>43647</v>
      </c>
      <c r="AD389" s="1131" t="str">
        <f>IF($AC389="-","-",VLOOKUP($AC389,Forex!$B:$C,2,0))</f>
        <v>FY2019</v>
      </c>
      <c r="AE389" s="1131">
        <f t="shared" si="72"/>
        <v>43647</v>
      </c>
      <c r="AF389" s="1131" t="str">
        <f>IF($AE389="-","-",VLOOKUP($AE389,Forex!$B:$C,2,0))</f>
        <v>FY2019</v>
      </c>
      <c r="AG389" s="1132" t="str">
        <f t="shared" si="77"/>
        <v>MY + MF</v>
      </c>
      <c r="AI389" s="1118"/>
    </row>
    <row r="390" spans="1:35" s="839" customFormat="1" ht="15" x14ac:dyDescent="0.25">
      <c r="A390" s="929">
        <v>389</v>
      </c>
      <c r="B390" s="927" t="s">
        <v>2440</v>
      </c>
      <c r="C390" s="927" t="s">
        <v>225</v>
      </c>
      <c r="D390" s="927" t="s">
        <v>201</v>
      </c>
      <c r="E390" s="927" t="s">
        <v>1333</v>
      </c>
      <c r="F390" s="927">
        <v>2</v>
      </c>
      <c r="G390" s="927">
        <v>2156</v>
      </c>
      <c r="H390" s="927" t="s">
        <v>2441</v>
      </c>
      <c r="I390" s="927" t="s">
        <v>1859</v>
      </c>
      <c r="J390" s="927" t="s">
        <v>2311</v>
      </c>
      <c r="K390" s="927" t="s">
        <v>287</v>
      </c>
      <c r="L390" s="927" t="s">
        <v>15</v>
      </c>
      <c r="M390" s="927" t="s">
        <v>2405</v>
      </c>
      <c r="N390" s="927" t="s">
        <v>2442</v>
      </c>
      <c r="O390" s="927" t="s">
        <v>2443</v>
      </c>
      <c r="P390" s="1129" t="str">
        <f t="shared" si="67"/>
        <v>---</v>
      </c>
      <c r="Q390" s="934" t="str">
        <f t="shared" si="68"/>
        <v>19-18682</v>
      </c>
      <c r="R390" s="934" t="str">
        <f t="shared" si="69"/>
        <v>LOCAL</v>
      </c>
      <c r="S390" s="935">
        <f t="shared" si="73"/>
        <v>43647</v>
      </c>
      <c r="T390" s="935">
        <f t="shared" si="74"/>
        <v>43678</v>
      </c>
      <c r="U390" s="935">
        <f t="shared" si="75"/>
        <v>43678</v>
      </c>
      <c r="V390" s="935">
        <f t="shared" si="70"/>
        <v>43770</v>
      </c>
      <c r="W390" s="934" t="str">
        <f t="shared" si="71"/>
        <v>Approved</v>
      </c>
      <c r="X390" s="936" t="str">
        <f>IF(R390="-","-",VLOOKUP($S390,Forex!$B:$C,2,0))</f>
        <v>FY2019</v>
      </c>
      <c r="Y390" s="936" t="str">
        <f>IF(R390="-","-",VLOOKUP($S390,Forex!$B:$D,3,0))</f>
        <v>1H</v>
      </c>
      <c r="Z390" s="937" t="str">
        <f>IF($R390="-","-",VLOOKUP($L390,Legend!$E:$F,2,0))</f>
        <v>-</v>
      </c>
      <c r="AA390" s="937"/>
      <c r="AB390" s="1131">
        <f t="shared" si="76"/>
        <v>43678</v>
      </c>
      <c r="AC390" s="1131">
        <f>_xlfn.IFNA(VLOOKUP($B390,'PO list'!$C:$E,3,0),$AB390)</f>
        <v>43678</v>
      </c>
      <c r="AD390" s="1131" t="str">
        <f>IF($AC390="-","-",VLOOKUP($AC390,Forex!$B:$C,2,0))</f>
        <v>FY2019</v>
      </c>
      <c r="AE390" s="1131">
        <f t="shared" si="72"/>
        <v>43678</v>
      </c>
      <c r="AF390" s="1131" t="str">
        <f>IF($AE390="-","-",VLOOKUP($AE390,Forex!$B:$C,2,0))</f>
        <v>FY2019</v>
      </c>
      <c r="AG390" s="1132" t="str">
        <f t="shared" si="77"/>
        <v>MY + MF</v>
      </c>
      <c r="AI390" s="1118"/>
    </row>
    <row r="391" spans="1:35" s="839" customFormat="1" ht="15" x14ac:dyDescent="0.25">
      <c r="A391" s="929">
        <v>390</v>
      </c>
      <c r="B391" s="927" t="s">
        <v>2444</v>
      </c>
      <c r="C391" s="927" t="s">
        <v>1331</v>
      </c>
      <c r="D391" s="927" t="s">
        <v>1332</v>
      </c>
      <c r="E391" s="927" t="s">
        <v>1333</v>
      </c>
      <c r="F391" s="927">
        <v>15</v>
      </c>
      <c r="G391" s="927">
        <v>5747</v>
      </c>
      <c r="H391" s="927" t="s">
        <v>2445</v>
      </c>
      <c r="I391" s="927" t="s">
        <v>15</v>
      </c>
      <c r="J391" s="927" t="s">
        <v>2311</v>
      </c>
      <c r="K391" s="927" t="s">
        <v>287</v>
      </c>
      <c r="L391" s="927" t="s">
        <v>15</v>
      </c>
      <c r="M391" s="927" t="s">
        <v>2334</v>
      </c>
      <c r="N391" s="927" t="s">
        <v>2334</v>
      </c>
      <c r="O391" s="927" t="s">
        <v>2188</v>
      </c>
      <c r="P391" s="1129" t="str">
        <f t="shared" si="67"/>
        <v>-</v>
      </c>
      <c r="Q391" s="934" t="str">
        <f t="shared" si="68"/>
        <v>19-18683</v>
      </c>
      <c r="R391" s="934" t="str">
        <f t="shared" si="69"/>
        <v>-</v>
      </c>
      <c r="S391" s="935" t="str">
        <f t="shared" si="73"/>
        <v>-</v>
      </c>
      <c r="T391" s="935" t="str">
        <f t="shared" si="74"/>
        <v>-</v>
      </c>
      <c r="U391" s="935" t="str">
        <f t="shared" si="75"/>
        <v>-</v>
      </c>
      <c r="V391" s="935" t="str">
        <f t="shared" si="70"/>
        <v>-</v>
      </c>
      <c r="W391" s="934" t="str">
        <f t="shared" si="71"/>
        <v>-</v>
      </c>
      <c r="X391" s="936" t="str">
        <f>IF(R391="-","-",VLOOKUP($S391,Forex!$B:$C,2,0))</f>
        <v>-</v>
      </c>
      <c r="Y391" s="936" t="str">
        <f>IF(R391="-","-",VLOOKUP($S391,Forex!$B:$D,3,0))</f>
        <v>-</v>
      </c>
      <c r="Z391" s="937" t="str">
        <f>IF($R391="-","-",VLOOKUP($L391,Legend!$E:$F,2,0))</f>
        <v>-</v>
      </c>
      <c r="AA391" s="937"/>
      <c r="AB391" s="1131" t="str">
        <f t="shared" si="76"/>
        <v>-</v>
      </c>
      <c r="AC391" s="1131" t="str">
        <f>_xlfn.IFNA(VLOOKUP($B391,'PO list'!$C:$E,3,0),$AB391)</f>
        <v>-</v>
      </c>
      <c r="AD391" s="1131" t="str">
        <f>IF($AC391="-","-",VLOOKUP($AC391,Forex!$B:$C,2,0))</f>
        <v>-</v>
      </c>
      <c r="AE391" s="1131" t="str">
        <f t="shared" si="72"/>
        <v>-</v>
      </c>
      <c r="AF391" s="1131" t="str">
        <f>IF($AE391="-","-",VLOOKUP($AE391,Forex!$B:$C,2,0))</f>
        <v>-</v>
      </c>
      <c r="AG391" s="1132" t="str">
        <f t="shared" si="77"/>
        <v>-</v>
      </c>
      <c r="AI391" s="1118"/>
    </row>
    <row r="392" spans="1:35" s="839" customFormat="1" ht="15" x14ac:dyDescent="0.25">
      <c r="A392" s="929">
        <v>391</v>
      </c>
      <c r="B392" s="927" t="s">
        <v>2446</v>
      </c>
      <c r="C392" s="927" t="s">
        <v>782</v>
      </c>
      <c r="D392" s="927" t="s">
        <v>201</v>
      </c>
      <c r="E392" s="927" t="s">
        <v>231</v>
      </c>
      <c r="F392" s="927">
        <v>4</v>
      </c>
      <c r="G392" s="927">
        <v>4175.18</v>
      </c>
      <c r="H392" s="927" t="s">
        <v>2447</v>
      </c>
      <c r="I392" s="927" t="s">
        <v>2448</v>
      </c>
      <c r="J392" s="927" t="s">
        <v>2009</v>
      </c>
      <c r="K392" s="927" t="s">
        <v>288</v>
      </c>
      <c r="L392" s="927" t="s">
        <v>158</v>
      </c>
      <c r="M392" s="927" t="s">
        <v>1791</v>
      </c>
      <c r="N392" s="927" t="s">
        <v>2433</v>
      </c>
      <c r="O392" s="927" t="s">
        <v>2188</v>
      </c>
      <c r="P392" s="1129" t="str">
        <f t="shared" si="67"/>
        <v>3--</v>
      </c>
      <c r="Q392" s="934" t="str">
        <f t="shared" si="68"/>
        <v>19-18684</v>
      </c>
      <c r="R392" s="934" t="str">
        <f t="shared" si="69"/>
        <v>LOCAL</v>
      </c>
      <c r="S392" s="935">
        <f t="shared" si="73"/>
        <v>43647</v>
      </c>
      <c r="T392" s="935">
        <f t="shared" si="74"/>
        <v>43647</v>
      </c>
      <c r="U392" s="935">
        <f t="shared" si="75"/>
        <v>43647</v>
      </c>
      <c r="V392" s="935">
        <f t="shared" si="70"/>
        <v>43709</v>
      </c>
      <c r="W392" s="934" t="str">
        <f t="shared" si="71"/>
        <v>Disapproved</v>
      </c>
      <c r="X392" s="936" t="str">
        <f>IF(R392="-","-",VLOOKUP($S392,Forex!$B:$C,2,0))</f>
        <v>FY2019</v>
      </c>
      <c r="Y392" s="936" t="str">
        <f>IF(R392="-","-",VLOOKUP($S392,Forex!$B:$D,3,0))</f>
        <v>1H</v>
      </c>
      <c r="Z392" s="937" t="str">
        <f>IF($R392="-","-",VLOOKUP($L392,Legend!$E:$F,2,0))</f>
        <v>ROD1</v>
      </c>
      <c r="AA392" s="937"/>
      <c r="AB392" s="1131">
        <f t="shared" si="76"/>
        <v>43647</v>
      </c>
      <c r="AC392" s="1131">
        <f>_xlfn.IFNA(VLOOKUP($B392,'PO list'!$C:$E,3,0),$AB392)</f>
        <v>43647</v>
      </c>
      <c r="AD392" s="1131" t="str">
        <f>IF($AC392="-","-",VLOOKUP($AC392,Forex!$B:$C,2,0))</f>
        <v>FY2019</v>
      </c>
      <c r="AE392" s="1131">
        <f t="shared" si="72"/>
        <v>43647</v>
      </c>
      <c r="AF392" s="1131" t="str">
        <f>IF($AE392="-","-",VLOOKUP($AE392,Forex!$B:$C,2,0))</f>
        <v>FY2019</v>
      </c>
      <c r="AG392" s="1132" t="str">
        <f t="shared" si="77"/>
        <v>MY + MF</v>
      </c>
      <c r="AI392" s="1118"/>
    </row>
    <row r="393" spans="1:35" s="839" customFormat="1" ht="15" x14ac:dyDescent="0.25">
      <c r="A393" s="929">
        <v>392</v>
      </c>
      <c r="B393" s="927" t="s">
        <v>2449</v>
      </c>
      <c r="C393" s="927" t="s">
        <v>244</v>
      </c>
      <c r="D393" s="927" t="s">
        <v>201</v>
      </c>
      <c r="E393" s="927" t="s">
        <v>231</v>
      </c>
      <c r="F393" s="927">
        <v>1</v>
      </c>
      <c r="G393" s="927">
        <v>1123.5</v>
      </c>
      <c r="H393" s="927" t="s">
        <v>2450</v>
      </c>
      <c r="I393" s="927" t="s">
        <v>239</v>
      </c>
      <c r="J393" s="927" t="s">
        <v>2009</v>
      </c>
      <c r="K393" s="927" t="s">
        <v>288</v>
      </c>
      <c r="L393" s="927" t="s">
        <v>158</v>
      </c>
      <c r="M393" s="927" t="s">
        <v>1791</v>
      </c>
      <c r="N393" s="927" t="s">
        <v>2399</v>
      </c>
      <c r="O393" s="927" t="s">
        <v>2004</v>
      </c>
      <c r="P393" s="1129" t="str">
        <f t="shared" si="67"/>
        <v>--</v>
      </c>
      <c r="Q393" s="934" t="str">
        <f t="shared" si="68"/>
        <v>19-18685</v>
      </c>
      <c r="R393" s="934" t="str">
        <f t="shared" si="69"/>
        <v>LOCAL</v>
      </c>
      <c r="S393" s="935">
        <f t="shared" si="73"/>
        <v>43647</v>
      </c>
      <c r="T393" s="935">
        <f t="shared" si="74"/>
        <v>43647</v>
      </c>
      <c r="U393" s="935">
        <f t="shared" si="75"/>
        <v>43647</v>
      </c>
      <c r="V393" s="935">
        <f t="shared" si="70"/>
        <v>43709</v>
      </c>
      <c r="W393" s="934" t="str">
        <f t="shared" si="71"/>
        <v>Disapproved</v>
      </c>
      <c r="X393" s="936" t="str">
        <f>IF(R393="-","-",VLOOKUP($S393,Forex!$B:$C,2,0))</f>
        <v>FY2019</v>
      </c>
      <c r="Y393" s="936" t="str">
        <f>IF(R393="-","-",VLOOKUP($S393,Forex!$B:$D,3,0))</f>
        <v>1H</v>
      </c>
      <c r="Z393" s="937" t="str">
        <f>IF($R393="-","-",VLOOKUP($L393,Legend!$E:$F,2,0))</f>
        <v>ROD1</v>
      </c>
      <c r="AA393" s="937"/>
      <c r="AB393" s="1131">
        <f t="shared" si="76"/>
        <v>43647</v>
      </c>
      <c r="AC393" s="1131">
        <f>_xlfn.IFNA(VLOOKUP($B393,'PO list'!$C:$E,3,0),$AB393)</f>
        <v>43647</v>
      </c>
      <c r="AD393" s="1131" t="str">
        <f>IF($AC393="-","-",VLOOKUP($AC393,Forex!$B:$C,2,0))</f>
        <v>FY2019</v>
      </c>
      <c r="AE393" s="1131">
        <f t="shared" si="72"/>
        <v>43647</v>
      </c>
      <c r="AF393" s="1131" t="str">
        <f>IF($AE393="-","-",VLOOKUP($AE393,Forex!$B:$C,2,0))</f>
        <v>FY2019</v>
      </c>
      <c r="AG393" s="1132" t="str">
        <f t="shared" si="77"/>
        <v>MY + MF</v>
      </c>
      <c r="AI393" s="1118"/>
    </row>
    <row r="394" spans="1:35" s="839" customFormat="1" ht="15" x14ac:dyDescent="0.25">
      <c r="A394" s="929">
        <v>393</v>
      </c>
      <c r="B394" s="927" t="s">
        <v>2451</v>
      </c>
      <c r="C394" s="927" t="s">
        <v>244</v>
      </c>
      <c r="D394" s="927" t="s">
        <v>201</v>
      </c>
      <c r="E394" s="927" t="s">
        <v>231</v>
      </c>
      <c r="F394" s="927">
        <v>4</v>
      </c>
      <c r="G394" s="927">
        <v>1036.75</v>
      </c>
      <c r="H394" s="927" t="s">
        <v>2452</v>
      </c>
      <c r="I394" s="927" t="s">
        <v>2453</v>
      </c>
      <c r="J394" s="927" t="s">
        <v>2009</v>
      </c>
      <c r="K394" s="927" t="s">
        <v>288</v>
      </c>
      <c r="L394" s="927" t="s">
        <v>158</v>
      </c>
      <c r="M394" s="927" t="s">
        <v>1791</v>
      </c>
      <c r="N394" s="927" t="s">
        <v>2399</v>
      </c>
      <c r="O394" s="927" t="s">
        <v>2171</v>
      </c>
      <c r="P394" s="1129" t="str">
        <f t="shared" si="67"/>
        <v>2--</v>
      </c>
      <c r="Q394" s="934" t="str">
        <f t="shared" si="68"/>
        <v>19-18686</v>
      </c>
      <c r="R394" s="934" t="str">
        <f t="shared" si="69"/>
        <v>LOCAL</v>
      </c>
      <c r="S394" s="935">
        <f t="shared" si="73"/>
        <v>43647</v>
      </c>
      <c r="T394" s="935">
        <f t="shared" si="74"/>
        <v>43647</v>
      </c>
      <c r="U394" s="935">
        <f t="shared" si="75"/>
        <v>43647</v>
      </c>
      <c r="V394" s="935">
        <f t="shared" si="70"/>
        <v>43709</v>
      </c>
      <c r="W394" s="934" t="str">
        <f t="shared" si="71"/>
        <v>Disapproved</v>
      </c>
      <c r="X394" s="936" t="str">
        <f>IF(R394="-","-",VLOOKUP($S394,Forex!$B:$C,2,0))</f>
        <v>FY2019</v>
      </c>
      <c r="Y394" s="936" t="str">
        <f>IF(R394="-","-",VLOOKUP($S394,Forex!$B:$D,3,0))</f>
        <v>1H</v>
      </c>
      <c r="Z394" s="937" t="str">
        <f>IF($R394="-","-",VLOOKUP($L394,Legend!$E:$F,2,0))</f>
        <v>ROD1</v>
      </c>
      <c r="AA394" s="937"/>
      <c r="AB394" s="1131">
        <f t="shared" si="76"/>
        <v>43647</v>
      </c>
      <c r="AC394" s="1131">
        <f>_xlfn.IFNA(VLOOKUP($B394,'PO list'!$C:$E,3,0),$AB394)</f>
        <v>43647</v>
      </c>
      <c r="AD394" s="1131" t="str">
        <f>IF($AC394="-","-",VLOOKUP($AC394,Forex!$B:$C,2,0))</f>
        <v>FY2019</v>
      </c>
      <c r="AE394" s="1131">
        <f t="shared" si="72"/>
        <v>43647</v>
      </c>
      <c r="AF394" s="1131" t="str">
        <f>IF($AE394="-","-",VLOOKUP($AE394,Forex!$B:$C,2,0))</f>
        <v>FY2019</v>
      </c>
      <c r="AG394" s="1132" t="str">
        <f t="shared" si="77"/>
        <v>MY + MF</v>
      </c>
      <c r="AI394" s="1118"/>
    </row>
    <row r="395" spans="1:35" s="839" customFormat="1" ht="15" x14ac:dyDescent="0.25">
      <c r="A395" s="929">
        <v>394</v>
      </c>
      <c r="B395" s="927" t="s">
        <v>2454</v>
      </c>
      <c r="C395" s="927" t="s">
        <v>221</v>
      </c>
      <c r="D395" s="927" t="s">
        <v>201</v>
      </c>
      <c r="E395" s="927" t="s">
        <v>231</v>
      </c>
      <c r="F395" s="927">
        <v>1</v>
      </c>
      <c r="G395" s="927">
        <v>198</v>
      </c>
      <c r="H395" s="927" t="s">
        <v>2455</v>
      </c>
      <c r="I395" s="927" t="s">
        <v>239</v>
      </c>
      <c r="J395" s="927" t="s">
        <v>2009</v>
      </c>
      <c r="K395" s="927" t="s">
        <v>287</v>
      </c>
      <c r="L395" s="927" t="s">
        <v>15</v>
      </c>
      <c r="M395" s="927" t="s">
        <v>1791</v>
      </c>
      <c r="N395" s="927" t="s">
        <v>2249</v>
      </c>
      <c r="O395" s="927" t="s">
        <v>2188</v>
      </c>
      <c r="P395" s="1129" t="str">
        <f t="shared" si="67"/>
        <v>--</v>
      </c>
      <c r="Q395" s="934" t="str">
        <f t="shared" si="68"/>
        <v>19-18687</v>
      </c>
      <c r="R395" s="934" t="str">
        <f t="shared" si="69"/>
        <v>LOCAL</v>
      </c>
      <c r="S395" s="935">
        <f t="shared" si="73"/>
        <v>43647</v>
      </c>
      <c r="T395" s="935">
        <f t="shared" si="74"/>
        <v>43647</v>
      </c>
      <c r="U395" s="935">
        <f t="shared" si="75"/>
        <v>43647</v>
      </c>
      <c r="V395" s="935">
        <f t="shared" si="70"/>
        <v>43678</v>
      </c>
      <c r="W395" s="934" t="str">
        <f t="shared" si="71"/>
        <v>Approved</v>
      </c>
      <c r="X395" s="936" t="str">
        <f>IF(R395="-","-",VLOOKUP($S395,Forex!$B:$C,2,0))</f>
        <v>FY2019</v>
      </c>
      <c r="Y395" s="936" t="str">
        <f>IF(R395="-","-",VLOOKUP($S395,Forex!$B:$D,3,0))</f>
        <v>1H</v>
      </c>
      <c r="Z395" s="937" t="str">
        <f>IF($R395="-","-",VLOOKUP($L395,Legend!$E:$F,2,0))</f>
        <v>-</v>
      </c>
      <c r="AA395" s="937"/>
      <c r="AB395" s="1131">
        <f t="shared" si="76"/>
        <v>43647</v>
      </c>
      <c r="AC395" s="1131">
        <f>_xlfn.IFNA(VLOOKUP($B395,'PO list'!$C:$E,3,0),$AB395)</f>
        <v>43647</v>
      </c>
      <c r="AD395" s="1131" t="str">
        <f>IF($AC395="-","-",VLOOKUP($AC395,Forex!$B:$C,2,0))</f>
        <v>FY2019</v>
      </c>
      <c r="AE395" s="1131">
        <f t="shared" si="72"/>
        <v>43647</v>
      </c>
      <c r="AF395" s="1131" t="str">
        <f>IF($AE395="-","-",VLOOKUP($AE395,Forex!$B:$C,2,0))</f>
        <v>FY2019</v>
      </c>
      <c r="AG395" s="1132" t="str">
        <f t="shared" si="77"/>
        <v>MY + MF</v>
      </c>
      <c r="AI395" s="1118"/>
    </row>
    <row r="396" spans="1:35" s="839" customFormat="1" ht="15" x14ac:dyDescent="0.25">
      <c r="A396" s="929">
        <v>395</v>
      </c>
      <c r="B396" s="927" t="s">
        <v>2456</v>
      </c>
      <c r="C396" s="927" t="s">
        <v>205</v>
      </c>
      <c r="D396" s="927" t="s">
        <v>201</v>
      </c>
      <c r="E396" s="927" t="s">
        <v>1333</v>
      </c>
      <c r="F396" s="927">
        <v>1</v>
      </c>
      <c r="G396" s="927">
        <v>3608</v>
      </c>
      <c r="H396" s="927" t="s">
        <v>2457</v>
      </c>
      <c r="I396" s="927" t="s">
        <v>2458</v>
      </c>
      <c r="J396" s="927" t="s">
        <v>2188</v>
      </c>
      <c r="K396" s="927" t="s">
        <v>1324</v>
      </c>
      <c r="L396" s="927" t="s">
        <v>1056</v>
      </c>
      <c r="M396" s="927" t="s">
        <v>1791</v>
      </c>
      <c r="N396" s="927" t="s">
        <v>5585</v>
      </c>
      <c r="O396" s="927" t="s">
        <v>1791</v>
      </c>
      <c r="P396" s="1129" t="str">
        <f t="shared" si="67"/>
        <v>0--</v>
      </c>
      <c r="Q396" s="934" t="str">
        <f t="shared" si="68"/>
        <v>19-18688</v>
      </c>
      <c r="R396" s="934" t="str">
        <f t="shared" si="69"/>
        <v>LOCAL</v>
      </c>
      <c r="S396" s="935">
        <f t="shared" si="73"/>
        <v>43647</v>
      </c>
      <c r="T396" s="935">
        <f t="shared" si="74"/>
        <v>43647</v>
      </c>
      <c r="U396" s="935">
        <f t="shared" si="75"/>
        <v>43647</v>
      </c>
      <c r="V396" s="935" t="e">
        <f t="shared" si="70"/>
        <v>#VALUE!</v>
      </c>
      <c r="W396" s="934" t="str">
        <f t="shared" si="71"/>
        <v>Cancelled</v>
      </c>
      <c r="X396" s="936" t="str">
        <f>IF(R396="-","-",VLOOKUP($S396,Forex!$B:$C,2,0))</f>
        <v>FY2019</v>
      </c>
      <c r="Y396" s="936" t="str">
        <f>IF(R396="-","-",VLOOKUP($S396,Forex!$B:$D,3,0))</f>
        <v>1H</v>
      </c>
      <c r="Z396" s="937" t="str">
        <f>IF($R396="-","-",VLOOKUP($L396,Legend!$E:$F,2,0))</f>
        <v>-</v>
      </c>
      <c r="AA396" s="937"/>
      <c r="AB396" s="1131">
        <f t="shared" si="76"/>
        <v>43647</v>
      </c>
      <c r="AC396" s="1131">
        <f>_xlfn.IFNA(VLOOKUP($B396,'PO list'!$C:$E,3,0),$AB396)</f>
        <v>43647</v>
      </c>
      <c r="AD396" s="1131" t="str">
        <f>IF($AC396="-","-",VLOOKUP($AC396,Forex!$B:$C,2,0))</f>
        <v>FY2019</v>
      </c>
      <c r="AE396" s="1131">
        <f t="shared" si="72"/>
        <v>43647</v>
      </c>
      <c r="AF396" s="1131" t="str">
        <f>IF($AE396="-","-",VLOOKUP($AE396,Forex!$B:$C,2,0))</f>
        <v>FY2019</v>
      </c>
      <c r="AG396" s="1132" t="str">
        <f t="shared" si="77"/>
        <v>MY + MF</v>
      </c>
      <c r="AI396" s="1118"/>
    </row>
    <row r="397" spans="1:35" s="839" customFormat="1" ht="15" x14ac:dyDescent="0.25">
      <c r="A397" s="929">
        <v>396</v>
      </c>
      <c r="B397" s="927" t="s">
        <v>2459</v>
      </c>
      <c r="C397" s="927" t="s">
        <v>205</v>
      </c>
      <c r="D397" s="927" t="s">
        <v>201</v>
      </c>
      <c r="E397" s="927" t="s">
        <v>231</v>
      </c>
      <c r="F397" s="927">
        <v>1</v>
      </c>
      <c r="G397" s="927">
        <v>6061</v>
      </c>
      <c r="H397" s="927" t="s">
        <v>2460</v>
      </c>
      <c r="I397" s="927" t="s">
        <v>2461</v>
      </c>
      <c r="J397" s="927" t="s">
        <v>2188</v>
      </c>
      <c r="K397" s="927" t="s">
        <v>1324</v>
      </c>
      <c r="L397" s="927" t="s">
        <v>1056</v>
      </c>
      <c r="M397" s="927" t="s">
        <v>1791</v>
      </c>
      <c r="N397" s="927" t="s">
        <v>2462</v>
      </c>
      <c r="O397" s="927" t="s">
        <v>1791</v>
      </c>
      <c r="P397" s="1129" t="str">
        <f t="shared" si="67"/>
        <v>E--</v>
      </c>
      <c r="Q397" s="934" t="str">
        <f t="shared" si="68"/>
        <v>19-18689</v>
      </c>
      <c r="R397" s="934" t="str">
        <f t="shared" si="69"/>
        <v>LOCAL</v>
      </c>
      <c r="S397" s="935">
        <f t="shared" si="73"/>
        <v>43647</v>
      </c>
      <c r="T397" s="935">
        <f t="shared" si="74"/>
        <v>43647</v>
      </c>
      <c r="U397" s="935">
        <f t="shared" si="75"/>
        <v>43647</v>
      </c>
      <c r="V397" s="935">
        <f t="shared" si="70"/>
        <v>43739</v>
      </c>
      <c r="W397" s="934" t="str">
        <f t="shared" si="71"/>
        <v>Cancelled</v>
      </c>
      <c r="X397" s="936" t="str">
        <f>IF(R397="-","-",VLOOKUP($S397,Forex!$B:$C,2,0))</f>
        <v>FY2019</v>
      </c>
      <c r="Y397" s="936" t="str">
        <f>IF(R397="-","-",VLOOKUP($S397,Forex!$B:$D,3,0))</f>
        <v>1H</v>
      </c>
      <c r="Z397" s="937" t="str">
        <f>IF($R397="-","-",VLOOKUP($L397,Legend!$E:$F,2,0))</f>
        <v>-</v>
      </c>
      <c r="AA397" s="937"/>
      <c r="AB397" s="1131">
        <f t="shared" si="76"/>
        <v>43647</v>
      </c>
      <c r="AC397" s="1131">
        <f>_xlfn.IFNA(VLOOKUP($B397,'PO list'!$C:$E,3,0),$AB397)</f>
        <v>43647</v>
      </c>
      <c r="AD397" s="1131" t="str">
        <f>IF($AC397="-","-",VLOOKUP($AC397,Forex!$B:$C,2,0))</f>
        <v>FY2019</v>
      </c>
      <c r="AE397" s="1131">
        <f t="shared" si="72"/>
        <v>43647</v>
      </c>
      <c r="AF397" s="1131" t="str">
        <f>IF($AE397="-","-",VLOOKUP($AE397,Forex!$B:$C,2,0))</f>
        <v>FY2019</v>
      </c>
      <c r="AG397" s="1132" t="str">
        <f t="shared" si="77"/>
        <v>MY + MF</v>
      </c>
      <c r="AI397" s="1118"/>
    </row>
    <row r="398" spans="1:35" s="839" customFormat="1" ht="15" x14ac:dyDescent="0.25">
      <c r="A398" s="929">
        <v>397</v>
      </c>
      <c r="B398" s="927" t="s">
        <v>2463</v>
      </c>
      <c r="C398" s="927" t="s">
        <v>221</v>
      </c>
      <c r="D398" s="927" t="s">
        <v>201</v>
      </c>
      <c r="E398" s="927" t="s">
        <v>231</v>
      </c>
      <c r="F398" s="927">
        <v>1</v>
      </c>
      <c r="G398" s="927">
        <v>788</v>
      </c>
      <c r="H398" s="927" t="s">
        <v>2464</v>
      </c>
      <c r="I398" s="927" t="s">
        <v>2465</v>
      </c>
      <c r="J398" s="927" t="s">
        <v>2188</v>
      </c>
      <c r="K398" s="927" t="s">
        <v>288</v>
      </c>
      <c r="L398" s="927" t="s">
        <v>158</v>
      </c>
      <c r="M398" s="927" t="s">
        <v>2376</v>
      </c>
      <c r="N398" s="927" t="s">
        <v>2466</v>
      </c>
      <c r="O398" s="927" t="s">
        <v>2334</v>
      </c>
      <c r="P398" s="1129" t="str">
        <f t="shared" si="67"/>
        <v>1--</v>
      </c>
      <c r="Q398" s="934" t="str">
        <f t="shared" si="68"/>
        <v>19-18690</v>
      </c>
      <c r="R398" s="934" t="str">
        <f t="shared" si="69"/>
        <v>LOCAL</v>
      </c>
      <c r="S398" s="935">
        <f t="shared" si="73"/>
        <v>43647</v>
      </c>
      <c r="T398" s="935">
        <f t="shared" si="74"/>
        <v>43647</v>
      </c>
      <c r="U398" s="935">
        <f t="shared" si="75"/>
        <v>43647</v>
      </c>
      <c r="V398" s="935">
        <f t="shared" si="70"/>
        <v>43770</v>
      </c>
      <c r="W398" s="934" t="str">
        <f t="shared" si="71"/>
        <v>Disapproved</v>
      </c>
      <c r="X398" s="936" t="str">
        <f>IF(R398="-","-",VLOOKUP($S398,Forex!$B:$C,2,0))</f>
        <v>FY2019</v>
      </c>
      <c r="Y398" s="936" t="str">
        <f>IF(R398="-","-",VLOOKUP($S398,Forex!$B:$D,3,0))</f>
        <v>1H</v>
      </c>
      <c r="Z398" s="937" t="str">
        <f>IF($R398="-","-",VLOOKUP($L398,Legend!$E:$F,2,0))</f>
        <v>ROD1</v>
      </c>
      <c r="AA398" s="937"/>
      <c r="AB398" s="1131">
        <f t="shared" si="76"/>
        <v>43647</v>
      </c>
      <c r="AC398" s="1131">
        <f>_xlfn.IFNA(VLOOKUP($B398,'PO list'!$C:$E,3,0),$AB398)</f>
        <v>43647</v>
      </c>
      <c r="AD398" s="1131" t="str">
        <f>IF($AC398="-","-",VLOOKUP($AC398,Forex!$B:$C,2,0))</f>
        <v>FY2019</v>
      </c>
      <c r="AE398" s="1131">
        <f t="shared" si="72"/>
        <v>43647</v>
      </c>
      <c r="AF398" s="1131" t="str">
        <f>IF($AE398="-","-",VLOOKUP($AE398,Forex!$B:$C,2,0))</f>
        <v>FY2019</v>
      </c>
      <c r="AG398" s="1132" t="str">
        <f t="shared" si="77"/>
        <v>MY + MF</v>
      </c>
      <c r="AI398" s="1118"/>
    </row>
    <row r="399" spans="1:35" s="839" customFormat="1" ht="15" x14ac:dyDescent="0.25">
      <c r="A399" s="929">
        <v>398</v>
      </c>
      <c r="B399" s="927" t="s">
        <v>2467</v>
      </c>
      <c r="C399" s="927" t="s">
        <v>244</v>
      </c>
      <c r="D399" s="927" t="s">
        <v>201</v>
      </c>
      <c r="E399" s="927" t="s">
        <v>231</v>
      </c>
      <c r="F399" s="927">
        <v>11</v>
      </c>
      <c r="G399" s="927">
        <v>1314</v>
      </c>
      <c r="H399" s="927" t="s">
        <v>2468</v>
      </c>
      <c r="I399" s="927" t="s">
        <v>2469</v>
      </c>
      <c r="J399" s="927" t="s">
        <v>2188</v>
      </c>
      <c r="K399" s="927" t="s">
        <v>288</v>
      </c>
      <c r="L399" s="927" t="s">
        <v>158</v>
      </c>
      <c r="M399" s="927" t="s">
        <v>2376</v>
      </c>
      <c r="N399" s="927" t="s">
        <v>2399</v>
      </c>
      <c r="O399" s="927" t="s">
        <v>2334</v>
      </c>
      <c r="P399" s="1129" t="str">
        <f t="shared" si="67"/>
        <v>7--</v>
      </c>
      <c r="Q399" s="934" t="str">
        <f t="shared" si="68"/>
        <v>19-18691</v>
      </c>
      <c r="R399" s="934" t="str">
        <f t="shared" si="69"/>
        <v>LOCAL</v>
      </c>
      <c r="S399" s="935">
        <f t="shared" si="73"/>
        <v>43647</v>
      </c>
      <c r="T399" s="935">
        <f t="shared" si="74"/>
        <v>43647</v>
      </c>
      <c r="U399" s="935">
        <f t="shared" si="75"/>
        <v>43647</v>
      </c>
      <c r="V399" s="935">
        <f t="shared" si="70"/>
        <v>43709</v>
      </c>
      <c r="W399" s="934" t="str">
        <f t="shared" si="71"/>
        <v>Disapproved</v>
      </c>
      <c r="X399" s="936" t="str">
        <f>IF(R399="-","-",VLOOKUP($S399,Forex!$B:$C,2,0))</f>
        <v>FY2019</v>
      </c>
      <c r="Y399" s="936" t="str">
        <f>IF(R399="-","-",VLOOKUP($S399,Forex!$B:$D,3,0))</f>
        <v>1H</v>
      </c>
      <c r="Z399" s="937" t="str">
        <f>IF($R399="-","-",VLOOKUP($L399,Legend!$E:$F,2,0))</f>
        <v>ROD1</v>
      </c>
      <c r="AA399" s="937"/>
      <c r="AB399" s="1131">
        <f t="shared" si="76"/>
        <v>43647</v>
      </c>
      <c r="AC399" s="1131">
        <f>_xlfn.IFNA(VLOOKUP($B399,'PO list'!$C:$E,3,0),$AB399)</f>
        <v>43647</v>
      </c>
      <c r="AD399" s="1131" t="str">
        <f>IF($AC399="-","-",VLOOKUP($AC399,Forex!$B:$C,2,0))</f>
        <v>FY2019</v>
      </c>
      <c r="AE399" s="1131">
        <f t="shared" si="72"/>
        <v>43647</v>
      </c>
      <c r="AF399" s="1131" t="str">
        <f>IF($AE399="-","-",VLOOKUP($AE399,Forex!$B:$C,2,0))</f>
        <v>FY2019</v>
      </c>
      <c r="AG399" s="1132" t="str">
        <f t="shared" si="77"/>
        <v>MY + MF</v>
      </c>
      <c r="AI399" s="1118"/>
    </row>
    <row r="400" spans="1:35" s="839" customFormat="1" ht="15" x14ac:dyDescent="0.25">
      <c r="A400" s="929">
        <v>399</v>
      </c>
      <c r="B400" s="927" t="s">
        <v>2470</v>
      </c>
      <c r="C400" s="927" t="s">
        <v>227</v>
      </c>
      <c r="D400" s="927" t="s">
        <v>201</v>
      </c>
      <c r="E400" s="927" t="s">
        <v>231</v>
      </c>
      <c r="F400" s="927">
        <v>10</v>
      </c>
      <c r="G400" s="927">
        <v>6235.8899999999994</v>
      </c>
      <c r="H400" s="927" t="s">
        <v>2471</v>
      </c>
      <c r="I400" s="927" t="s">
        <v>239</v>
      </c>
      <c r="J400" s="927" t="s">
        <v>2188</v>
      </c>
      <c r="K400" s="927" t="s">
        <v>287</v>
      </c>
      <c r="L400" s="927" t="s">
        <v>15</v>
      </c>
      <c r="M400" s="927" t="s">
        <v>1791</v>
      </c>
      <c r="N400" s="927" t="s">
        <v>1790</v>
      </c>
      <c r="O400" s="927" t="s">
        <v>1791</v>
      </c>
      <c r="P400" s="1129" t="str">
        <f t="shared" si="67"/>
        <v>--</v>
      </c>
      <c r="Q400" s="934" t="str">
        <f t="shared" si="68"/>
        <v>19-18692</v>
      </c>
      <c r="R400" s="934" t="str">
        <f t="shared" si="69"/>
        <v>LOCAL</v>
      </c>
      <c r="S400" s="935">
        <f t="shared" si="73"/>
        <v>43647</v>
      </c>
      <c r="T400" s="935">
        <f t="shared" si="74"/>
        <v>43647</v>
      </c>
      <c r="U400" s="935">
        <f t="shared" si="75"/>
        <v>43647</v>
      </c>
      <c r="V400" s="935">
        <f t="shared" si="70"/>
        <v>43678</v>
      </c>
      <c r="W400" s="934" t="str">
        <f t="shared" si="71"/>
        <v>Approved</v>
      </c>
      <c r="X400" s="936" t="str">
        <f>IF(R400="-","-",VLOOKUP($S400,Forex!$B:$C,2,0))</f>
        <v>FY2019</v>
      </c>
      <c r="Y400" s="936" t="str">
        <f>IF(R400="-","-",VLOOKUP($S400,Forex!$B:$D,3,0))</f>
        <v>1H</v>
      </c>
      <c r="Z400" s="937" t="str">
        <f>IF($R400="-","-",VLOOKUP($L400,Legend!$E:$F,2,0))</f>
        <v>-</v>
      </c>
      <c r="AA400" s="937"/>
      <c r="AB400" s="1131">
        <f t="shared" si="76"/>
        <v>43647</v>
      </c>
      <c r="AC400" s="1131">
        <f>_xlfn.IFNA(VLOOKUP($B400,'PO list'!$C:$E,3,0),$AB400)</f>
        <v>43647</v>
      </c>
      <c r="AD400" s="1131" t="str">
        <f>IF($AC400="-","-",VLOOKUP($AC400,Forex!$B:$C,2,0))</f>
        <v>FY2019</v>
      </c>
      <c r="AE400" s="1131">
        <f t="shared" si="72"/>
        <v>43647</v>
      </c>
      <c r="AF400" s="1131" t="str">
        <f>IF($AE400="-","-",VLOOKUP($AE400,Forex!$B:$C,2,0))</f>
        <v>FY2019</v>
      </c>
      <c r="AG400" s="1132" t="str">
        <f t="shared" si="77"/>
        <v>MY + MF</v>
      </c>
      <c r="AI400" s="1118"/>
    </row>
    <row r="401" spans="1:35" s="839" customFormat="1" ht="15" x14ac:dyDescent="0.25">
      <c r="A401" s="929">
        <v>400</v>
      </c>
      <c r="B401" s="927" t="s">
        <v>2470</v>
      </c>
      <c r="C401" s="927" t="s">
        <v>227</v>
      </c>
      <c r="D401" s="927" t="s">
        <v>201</v>
      </c>
      <c r="E401" s="927" t="s">
        <v>231</v>
      </c>
      <c r="F401" s="927">
        <v>2</v>
      </c>
      <c r="G401" s="927">
        <v>165.64</v>
      </c>
      <c r="H401" s="927" t="s">
        <v>2472</v>
      </c>
      <c r="I401" s="927" t="s">
        <v>2473</v>
      </c>
      <c r="J401" s="927" t="s">
        <v>2188</v>
      </c>
      <c r="K401" s="927" t="s">
        <v>1324</v>
      </c>
      <c r="L401" s="927" t="s">
        <v>1056</v>
      </c>
      <c r="M401" s="927" t="s">
        <v>1791</v>
      </c>
      <c r="N401" s="927" t="s">
        <v>5585</v>
      </c>
      <c r="O401" s="927" t="s">
        <v>1791</v>
      </c>
      <c r="P401" s="1129" t="str">
        <f t="shared" si="67"/>
        <v>S--</v>
      </c>
      <c r="Q401" s="934" t="str">
        <f t="shared" si="68"/>
        <v>-</v>
      </c>
      <c r="R401" s="934" t="str">
        <f t="shared" si="69"/>
        <v>-</v>
      </c>
      <c r="S401" s="935" t="str">
        <f t="shared" si="73"/>
        <v>-</v>
      </c>
      <c r="T401" s="935" t="str">
        <f t="shared" si="74"/>
        <v>-</v>
      </c>
      <c r="U401" s="935" t="str">
        <f t="shared" si="75"/>
        <v>-</v>
      </c>
      <c r="V401" s="935" t="str">
        <f t="shared" si="70"/>
        <v>-</v>
      </c>
      <c r="W401" s="934" t="str">
        <f t="shared" si="71"/>
        <v>-</v>
      </c>
      <c r="X401" s="936" t="str">
        <f>IF(R401="-","-",VLOOKUP($S401,Forex!$B:$C,2,0))</f>
        <v>-</v>
      </c>
      <c r="Y401" s="936" t="str">
        <f>IF(R401="-","-",VLOOKUP($S401,Forex!$B:$D,3,0))</f>
        <v>-</v>
      </c>
      <c r="Z401" s="937" t="str">
        <f>IF($R401="-","-",VLOOKUP($L401,Legend!$E:$F,2,0))</f>
        <v>-</v>
      </c>
      <c r="AA401" s="937"/>
      <c r="AB401" s="1131" t="str">
        <f t="shared" si="76"/>
        <v>-</v>
      </c>
      <c r="AC401" s="1131" t="str">
        <f>_xlfn.IFNA(VLOOKUP($B401,'PO list'!$C:$E,3,0),$AB401)</f>
        <v>-</v>
      </c>
      <c r="AD401" s="1131" t="str">
        <f>IF($AC401="-","-",VLOOKUP($AC401,Forex!$B:$C,2,0))</f>
        <v>-</v>
      </c>
      <c r="AE401" s="1131" t="str">
        <f t="shared" si="72"/>
        <v>-</v>
      </c>
      <c r="AF401" s="1131" t="str">
        <f>IF($AE401="-","-",VLOOKUP($AE401,Forex!$B:$C,2,0))</f>
        <v>-</v>
      </c>
      <c r="AG401" s="1132" t="str">
        <f t="shared" si="77"/>
        <v>-</v>
      </c>
      <c r="AI401" s="1118"/>
    </row>
    <row r="402" spans="1:35" s="839" customFormat="1" ht="15" x14ac:dyDescent="0.25">
      <c r="A402" s="929">
        <v>401</v>
      </c>
      <c r="B402" s="927" t="s">
        <v>2474</v>
      </c>
      <c r="C402" s="927" t="s">
        <v>227</v>
      </c>
      <c r="D402" s="927" t="s">
        <v>201</v>
      </c>
      <c r="E402" s="927" t="s">
        <v>230</v>
      </c>
      <c r="F402" s="927">
        <v>1</v>
      </c>
      <c r="G402" s="927">
        <v>5610</v>
      </c>
      <c r="H402" s="927" t="s">
        <v>2475</v>
      </c>
      <c r="I402" s="927" t="s">
        <v>2476</v>
      </c>
      <c r="J402" s="927" t="s">
        <v>2188</v>
      </c>
      <c r="K402" s="927" t="s">
        <v>287</v>
      </c>
      <c r="L402" s="927" t="s">
        <v>15</v>
      </c>
      <c r="M402" s="927" t="s">
        <v>2065</v>
      </c>
      <c r="N402" s="927" t="s">
        <v>2065</v>
      </c>
      <c r="O402" s="927" t="s">
        <v>2065</v>
      </c>
      <c r="P402" s="1129" t="str">
        <f t="shared" si="67"/>
        <v>0--</v>
      </c>
      <c r="Q402" s="934" t="str">
        <f t="shared" si="68"/>
        <v>19-18693</v>
      </c>
      <c r="R402" s="934" t="str">
        <f t="shared" si="69"/>
        <v>LOCAL</v>
      </c>
      <c r="S402" s="935">
        <f t="shared" si="73"/>
        <v>43647</v>
      </c>
      <c r="T402" s="935">
        <f t="shared" si="74"/>
        <v>43678</v>
      </c>
      <c r="U402" s="935">
        <f t="shared" si="75"/>
        <v>43678</v>
      </c>
      <c r="V402" s="935">
        <f t="shared" si="70"/>
        <v>43678</v>
      </c>
      <c r="W402" s="934" t="str">
        <f t="shared" si="71"/>
        <v>Approved</v>
      </c>
      <c r="X402" s="936" t="str">
        <f>IF(R402="-","-",VLOOKUP($S402,Forex!$B:$C,2,0))</f>
        <v>FY2019</v>
      </c>
      <c r="Y402" s="936" t="str">
        <f>IF(R402="-","-",VLOOKUP($S402,Forex!$B:$D,3,0))</f>
        <v>1H</v>
      </c>
      <c r="Z402" s="937" t="str">
        <f>IF($R402="-","-",VLOOKUP($L402,Legend!$E:$F,2,0))</f>
        <v>-</v>
      </c>
      <c r="AA402" s="937"/>
      <c r="AB402" s="1131">
        <f t="shared" si="76"/>
        <v>43678</v>
      </c>
      <c r="AC402" s="1131">
        <f>_xlfn.IFNA(VLOOKUP($B402,'PO list'!$C:$E,3,0),$AB402)</f>
        <v>43678</v>
      </c>
      <c r="AD402" s="1131" t="str">
        <f>IF($AC402="-","-",VLOOKUP($AC402,Forex!$B:$C,2,0))</f>
        <v>FY2019</v>
      </c>
      <c r="AE402" s="1131">
        <f t="shared" si="72"/>
        <v>43678</v>
      </c>
      <c r="AF402" s="1131" t="str">
        <f>IF($AE402="-","-",VLOOKUP($AE402,Forex!$B:$C,2,0))</f>
        <v>FY2019</v>
      </c>
      <c r="AG402" s="1132" t="str">
        <f t="shared" si="77"/>
        <v>MY + MF</v>
      </c>
      <c r="AI402" s="1118"/>
    </row>
    <row r="403" spans="1:35" s="839" customFormat="1" ht="15" x14ac:dyDescent="0.25">
      <c r="A403" s="929">
        <v>402</v>
      </c>
      <c r="B403" s="927" t="s">
        <v>2477</v>
      </c>
      <c r="C403" s="927" t="s">
        <v>207</v>
      </c>
      <c r="D403" s="927" t="s">
        <v>232</v>
      </c>
      <c r="E403" s="927" t="s">
        <v>230</v>
      </c>
      <c r="F403" s="927">
        <v>1</v>
      </c>
      <c r="G403" s="927">
        <v>8602</v>
      </c>
      <c r="H403" s="927" t="s">
        <v>2478</v>
      </c>
      <c r="I403" s="927" t="s">
        <v>2479</v>
      </c>
      <c r="J403" s="927" t="s">
        <v>2188</v>
      </c>
      <c r="K403" s="927" t="s">
        <v>287</v>
      </c>
      <c r="L403" s="927" t="s">
        <v>15</v>
      </c>
      <c r="M403" s="927" t="s">
        <v>2334</v>
      </c>
      <c r="N403" s="927" t="s">
        <v>2480</v>
      </c>
      <c r="O403" s="927" t="s">
        <v>2004</v>
      </c>
      <c r="P403" s="1129" t="str">
        <f t="shared" si="67"/>
        <v>0--</v>
      </c>
      <c r="Q403" s="934" t="str">
        <f t="shared" si="68"/>
        <v>19-18694</v>
      </c>
      <c r="R403" s="934" t="str">
        <f t="shared" si="69"/>
        <v>FRONTECH</v>
      </c>
      <c r="S403" s="935">
        <f t="shared" si="73"/>
        <v>43647</v>
      </c>
      <c r="T403" s="935">
        <f t="shared" si="74"/>
        <v>43647</v>
      </c>
      <c r="U403" s="935">
        <f t="shared" si="75"/>
        <v>43647</v>
      </c>
      <c r="V403" s="935">
        <f t="shared" si="70"/>
        <v>43709</v>
      </c>
      <c r="W403" s="934" t="str">
        <f t="shared" si="71"/>
        <v>Approved</v>
      </c>
      <c r="X403" s="936" t="str">
        <f>IF(R403="-","-",VLOOKUP($S403,Forex!$B:$C,2,0))</f>
        <v>FY2019</v>
      </c>
      <c r="Y403" s="936" t="str">
        <f>IF(R403="-","-",VLOOKUP($S403,Forex!$B:$D,3,0))</f>
        <v>1H</v>
      </c>
      <c r="Z403" s="937" t="str">
        <f>IF($R403="-","-",VLOOKUP($L403,Legend!$E:$F,2,0))</f>
        <v>-</v>
      </c>
      <c r="AA403" s="937"/>
      <c r="AB403" s="1131">
        <f t="shared" si="76"/>
        <v>43647</v>
      </c>
      <c r="AC403" s="1131">
        <f>_xlfn.IFNA(VLOOKUP($B403,'PO list'!$C:$E,3,0),$AB403)</f>
        <v>43647</v>
      </c>
      <c r="AD403" s="1131" t="str">
        <f>IF($AC403="-","-",VLOOKUP($AC403,Forex!$B:$C,2,0))</f>
        <v>FY2019</v>
      </c>
      <c r="AE403" s="1131">
        <f t="shared" si="72"/>
        <v>43647</v>
      </c>
      <c r="AF403" s="1131" t="str">
        <f>IF($AE403="-","-",VLOOKUP($AE403,Forex!$B:$C,2,0))</f>
        <v>FY2019</v>
      </c>
      <c r="AG403" s="1132" t="str">
        <f t="shared" si="77"/>
        <v>MY + MF</v>
      </c>
      <c r="AI403" s="1118"/>
    </row>
    <row r="404" spans="1:35" s="839" customFormat="1" ht="15" x14ac:dyDescent="0.25">
      <c r="A404" s="929">
        <v>403</v>
      </c>
      <c r="B404" s="927" t="s">
        <v>2481</v>
      </c>
      <c r="C404" s="927" t="s">
        <v>1114</v>
      </c>
      <c r="D404" s="927" t="s">
        <v>201</v>
      </c>
      <c r="E404" s="927" t="s">
        <v>230</v>
      </c>
      <c r="F404" s="927">
        <v>4</v>
      </c>
      <c r="G404" s="927">
        <v>35999</v>
      </c>
      <c r="H404" s="927" t="s">
        <v>2482</v>
      </c>
      <c r="I404" s="927" t="s">
        <v>2483</v>
      </c>
      <c r="J404" s="927" t="s">
        <v>1791</v>
      </c>
      <c r="K404" s="927" t="s">
        <v>1324</v>
      </c>
      <c r="L404" s="927" t="s">
        <v>1056</v>
      </c>
      <c r="M404" s="927" t="s">
        <v>2026</v>
      </c>
      <c r="N404" s="927" t="s">
        <v>2370</v>
      </c>
      <c r="O404" s="927" t="s">
        <v>2090</v>
      </c>
      <c r="P404" s="1129" t="str">
        <f t="shared" ref="P404:P467" si="78">RIGHT(I404,3)</f>
        <v>E--</v>
      </c>
      <c r="Q404" s="934" t="str">
        <f t="shared" ref="Q404:Q467" si="79">IF(B404=B403,"-",B404)</f>
        <v>19-18695</v>
      </c>
      <c r="R404" s="934" t="str">
        <f t="shared" ref="R404:R467" si="80">IF(Q404="-","-",IF(D404="INTERNAL","-",D404))</f>
        <v>LOCAL</v>
      </c>
      <c r="S404" s="935">
        <f t="shared" si="73"/>
        <v>43647</v>
      </c>
      <c r="T404" s="935">
        <f t="shared" si="74"/>
        <v>43678</v>
      </c>
      <c r="U404" s="935">
        <f t="shared" si="75"/>
        <v>43709</v>
      </c>
      <c r="V404" s="935">
        <f t="shared" ref="V404:V467" si="81">IF($R404="-","-",IF(N404="-","-",$N404-DAY($N404)+1))</f>
        <v>43709</v>
      </c>
      <c r="W404" s="934" t="str">
        <f t="shared" ref="W404:W467" si="82">IF(R404="-","-",IF(P404="Ref","-",$K404))</f>
        <v>Cancelled</v>
      </c>
      <c r="X404" s="936" t="str">
        <f>IF(R404="-","-",VLOOKUP($S404,Forex!$B:$C,2,0))</f>
        <v>FY2019</v>
      </c>
      <c r="Y404" s="936" t="str">
        <f>IF(R404="-","-",VLOOKUP($S404,Forex!$B:$D,3,0))</f>
        <v>1H</v>
      </c>
      <c r="Z404" s="937" t="str">
        <f>IF($R404="-","-",VLOOKUP($L404,Legend!$E:$F,2,0))</f>
        <v>-</v>
      </c>
      <c r="AA404" s="937"/>
      <c r="AB404" s="1131">
        <f t="shared" si="76"/>
        <v>43678</v>
      </c>
      <c r="AC404" s="1131">
        <f>_xlfn.IFNA(VLOOKUP($B404,'PO list'!$C:$E,3,0),$AB404)</f>
        <v>43678</v>
      </c>
      <c r="AD404" s="1131" t="str">
        <f>IF($AC404="-","-",VLOOKUP($AC404,Forex!$B:$C,2,0))</f>
        <v>FY2019</v>
      </c>
      <c r="AE404" s="1131">
        <f t="shared" ref="AE404:AE467" si="83">IF($Q404="-","-",IF(W404="-","-",IF($O404="-","-",$O404-DAY($O404)+1)))</f>
        <v>43678</v>
      </c>
      <c r="AF404" s="1131" t="str">
        <f>IF($AE404="-","-",VLOOKUP($AE404,Forex!$B:$C,2,0))</f>
        <v>FY2019</v>
      </c>
      <c r="AG404" s="1132" t="str">
        <f t="shared" si="77"/>
        <v>MY + MF</v>
      </c>
      <c r="AI404" s="1118"/>
    </row>
    <row r="405" spans="1:35" s="839" customFormat="1" ht="15" x14ac:dyDescent="0.25">
      <c r="A405" s="929">
        <v>404</v>
      </c>
      <c r="B405" s="927" t="s">
        <v>2484</v>
      </c>
      <c r="C405" s="927" t="s">
        <v>1350</v>
      </c>
      <c r="D405" s="927" t="s">
        <v>1332</v>
      </c>
      <c r="E405" s="927" t="s">
        <v>231</v>
      </c>
      <c r="F405" s="927">
        <v>1</v>
      </c>
      <c r="G405" s="927">
        <v>161</v>
      </c>
      <c r="H405" s="927" t="s">
        <v>2485</v>
      </c>
      <c r="I405" s="927" t="s">
        <v>2486</v>
      </c>
      <c r="J405" s="927" t="s">
        <v>2171</v>
      </c>
      <c r="K405" s="927" t="s">
        <v>287</v>
      </c>
      <c r="L405" s="927" t="s">
        <v>15</v>
      </c>
      <c r="M405" s="927" t="s">
        <v>2091</v>
      </c>
      <c r="N405" s="927" t="s">
        <v>2091</v>
      </c>
      <c r="O405" s="927" t="s">
        <v>1791</v>
      </c>
      <c r="P405" s="1129" t="str">
        <f t="shared" si="78"/>
        <v>ERT</v>
      </c>
      <c r="Q405" s="934" t="str">
        <f t="shared" si="79"/>
        <v>19-18696</v>
      </c>
      <c r="R405" s="934" t="str">
        <f t="shared" si="80"/>
        <v>-</v>
      </c>
      <c r="S405" s="935" t="str">
        <f t="shared" si="73"/>
        <v>-</v>
      </c>
      <c r="T405" s="935" t="str">
        <f t="shared" si="74"/>
        <v>-</v>
      </c>
      <c r="U405" s="935" t="str">
        <f t="shared" si="75"/>
        <v>-</v>
      </c>
      <c r="V405" s="935" t="str">
        <f t="shared" si="81"/>
        <v>-</v>
      </c>
      <c r="W405" s="934" t="str">
        <f t="shared" si="82"/>
        <v>-</v>
      </c>
      <c r="X405" s="936" t="str">
        <f>IF(R405="-","-",VLOOKUP($S405,Forex!$B:$C,2,0))</f>
        <v>-</v>
      </c>
      <c r="Y405" s="936" t="str">
        <f>IF(R405="-","-",VLOOKUP($S405,Forex!$B:$D,3,0))</f>
        <v>-</v>
      </c>
      <c r="Z405" s="937" t="str">
        <f>IF($R405="-","-",VLOOKUP($L405,Legend!$E:$F,2,0))</f>
        <v>-</v>
      </c>
      <c r="AA405" s="937"/>
      <c r="AB405" s="1131" t="str">
        <f t="shared" si="76"/>
        <v>-</v>
      </c>
      <c r="AC405" s="1131" t="str">
        <f>_xlfn.IFNA(VLOOKUP($B405,'PO list'!$C:$E,3,0),$AB405)</f>
        <v>-</v>
      </c>
      <c r="AD405" s="1131" t="str">
        <f>IF($AC405="-","-",VLOOKUP($AC405,Forex!$B:$C,2,0))</f>
        <v>-</v>
      </c>
      <c r="AE405" s="1131" t="str">
        <f t="shared" si="83"/>
        <v>-</v>
      </c>
      <c r="AF405" s="1131" t="str">
        <f>IF($AE405="-","-",VLOOKUP($AE405,Forex!$B:$C,2,0))</f>
        <v>-</v>
      </c>
      <c r="AG405" s="1132" t="str">
        <f t="shared" si="77"/>
        <v>-</v>
      </c>
      <c r="AI405" s="1118"/>
    </row>
    <row r="406" spans="1:35" s="839" customFormat="1" ht="15" x14ac:dyDescent="0.25">
      <c r="A406" s="929">
        <v>405</v>
      </c>
      <c r="B406" s="927" t="s">
        <v>2487</v>
      </c>
      <c r="C406" s="927" t="s">
        <v>782</v>
      </c>
      <c r="D406" s="927" t="s">
        <v>201</v>
      </c>
      <c r="E406" s="927" t="s">
        <v>231</v>
      </c>
      <c r="F406" s="927">
        <v>1</v>
      </c>
      <c r="G406" s="927">
        <v>900</v>
      </c>
      <c r="H406" s="927" t="s">
        <v>2488</v>
      </c>
      <c r="I406" s="927" t="s">
        <v>239</v>
      </c>
      <c r="J406" s="927" t="s">
        <v>2171</v>
      </c>
      <c r="K406" s="927" t="s">
        <v>288</v>
      </c>
      <c r="L406" s="927" t="s">
        <v>158</v>
      </c>
      <c r="M406" s="927" t="s">
        <v>1791</v>
      </c>
      <c r="N406" s="927" t="s">
        <v>2301</v>
      </c>
      <c r="O406" s="927" t="s">
        <v>1791</v>
      </c>
      <c r="P406" s="1129" t="str">
        <f t="shared" si="78"/>
        <v>--</v>
      </c>
      <c r="Q406" s="934" t="str">
        <f t="shared" si="79"/>
        <v>19-18697</v>
      </c>
      <c r="R406" s="934" t="str">
        <f t="shared" si="80"/>
        <v>LOCAL</v>
      </c>
      <c r="S406" s="935">
        <f t="shared" si="73"/>
        <v>43647</v>
      </c>
      <c r="T406" s="935">
        <f t="shared" si="74"/>
        <v>43647</v>
      </c>
      <c r="U406" s="935">
        <f t="shared" si="75"/>
        <v>43647</v>
      </c>
      <c r="V406" s="935">
        <f t="shared" si="81"/>
        <v>43678</v>
      </c>
      <c r="W406" s="934" t="str">
        <f t="shared" si="82"/>
        <v>Disapproved</v>
      </c>
      <c r="X406" s="936" t="str">
        <f>IF(R406="-","-",VLOOKUP($S406,Forex!$B:$C,2,0))</f>
        <v>FY2019</v>
      </c>
      <c r="Y406" s="936" t="str">
        <f>IF(R406="-","-",VLOOKUP($S406,Forex!$B:$D,3,0))</f>
        <v>1H</v>
      </c>
      <c r="Z406" s="937" t="str">
        <f>IF($R406="-","-",VLOOKUP($L406,Legend!$E:$F,2,0))</f>
        <v>ROD1</v>
      </c>
      <c r="AA406" s="937"/>
      <c r="AB406" s="1131">
        <f t="shared" si="76"/>
        <v>43647</v>
      </c>
      <c r="AC406" s="1131">
        <f>_xlfn.IFNA(VLOOKUP($B406,'PO list'!$C:$E,3,0),$AB406)</f>
        <v>43647</v>
      </c>
      <c r="AD406" s="1131" t="str">
        <f>IF($AC406="-","-",VLOOKUP($AC406,Forex!$B:$C,2,0))</f>
        <v>FY2019</v>
      </c>
      <c r="AE406" s="1131">
        <f t="shared" si="83"/>
        <v>43647</v>
      </c>
      <c r="AF406" s="1131" t="str">
        <f>IF($AE406="-","-",VLOOKUP($AE406,Forex!$B:$C,2,0))</f>
        <v>FY2019</v>
      </c>
      <c r="AG406" s="1132" t="str">
        <f t="shared" si="77"/>
        <v>MY + MF</v>
      </c>
      <c r="AI406" s="1118"/>
    </row>
    <row r="407" spans="1:35" s="839" customFormat="1" ht="15" x14ac:dyDescent="0.25">
      <c r="A407" s="929">
        <v>406</v>
      </c>
      <c r="B407" s="927" t="s">
        <v>2489</v>
      </c>
      <c r="C407" s="927" t="s">
        <v>782</v>
      </c>
      <c r="D407" s="927" t="s">
        <v>201</v>
      </c>
      <c r="E407" s="927" t="s">
        <v>231</v>
      </c>
      <c r="F407" s="927">
        <v>1</v>
      </c>
      <c r="G407" s="927">
        <v>420</v>
      </c>
      <c r="H407" s="927" t="s">
        <v>2488</v>
      </c>
      <c r="I407" s="927" t="s">
        <v>239</v>
      </c>
      <c r="J407" s="927" t="s">
        <v>2171</v>
      </c>
      <c r="K407" s="927" t="s">
        <v>288</v>
      </c>
      <c r="L407" s="927" t="s">
        <v>158</v>
      </c>
      <c r="M407" s="927" t="s">
        <v>2065</v>
      </c>
      <c r="N407" s="927" t="s">
        <v>2301</v>
      </c>
      <c r="O407" s="927" t="s">
        <v>1791</v>
      </c>
      <c r="P407" s="1129" t="str">
        <f t="shared" si="78"/>
        <v>--</v>
      </c>
      <c r="Q407" s="934" t="str">
        <f t="shared" si="79"/>
        <v>19-18698</v>
      </c>
      <c r="R407" s="934" t="str">
        <f t="shared" si="80"/>
        <v>LOCAL</v>
      </c>
      <c r="S407" s="935">
        <f t="shared" si="73"/>
        <v>43647</v>
      </c>
      <c r="T407" s="935">
        <f t="shared" si="74"/>
        <v>43647</v>
      </c>
      <c r="U407" s="935">
        <f t="shared" si="75"/>
        <v>43678</v>
      </c>
      <c r="V407" s="935">
        <f t="shared" si="81"/>
        <v>43678</v>
      </c>
      <c r="W407" s="934" t="str">
        <f t="shared" si="82"/>
        <v>Disapproved</v>
      </c>
      <c r="X407" s="936" t="str">
        <f>IF(R407="-","-",VLOOKUP($S407,Forex!$B:$C,2,0))</f>
        <v>FY2019</v>
      </c>
      <c r="Y407" s="936" t="str">
        <f>IF(R407="-","-",VLOOKUP($S407,Forex!$B:$D,3,0))</f>
        <v>1H</v>
      </c>
      <c r="Z407" s="937" t="str">
        <f>IF($R407="-","-",VLOOKUP($L407,Legend!$E:$F,2,0))</f>
        <v>ROD1</v>
      </c>
      <c r="AA407" s="937"/>
      <c r="AB407" s="1131">
        <f t="shared" si="76"/>
        <v>43647</v>
      </c>
      <c r="AC407" s="1131">
        <f>_xlfn.IFNA(VLOOKUP($B407,'PO list'!$C:$E,3,0),$AB407)</f>
        <v>43647</v>
      </c>
      <c r="AD407" s="1131" t="str">
        <f>IF($AC407="-","-",VLOOKUP($AC407,Forex!$B:$C,2,0))</f>
        <v>FY2019</v>
      </c>
      <c r="AE407" s="1131">
        <f t="shared" si="83"/>
        <v>43647</v>
      </c>
      <c r="AF407" s="1131" t="str">
        <f>IF($AE407="-","-",VLOOKUP($AE407,Forex!$B:$C,2,0))</f>
        <v>FY2019</v>
      </c>
      <c r="AG407" s="1132" t="str">
        <f t="shared" si="77"/>
        <v>MY + MF</v>
      </c>
      <c r="AI407" s="1118"/>
    </row>
    <row r="408" spans="1:35" s="839" customFormat="1" ht="15" x14ac:dyDescent="0.25">
      <c r="A408" s="929">
        <v>407</v>
      </c>
      <c r="B408" s="927" t="s">
        <v>2490</v>
      </c>
      <c r="C408" s="927" t="s">
        <v>244</v>
      </c>
      <c r="D408" s="927" t="s">
        <v>201</v>
      </c>
      <c r="E408" s="927" t="s">
        <v>231</v>
      </c>
      <c r="F408" s="927">
        <v>2</v>
      </c>
      <c r="G408" s="927">
        <v>340</v>
      </c>
      <c r="H408" s="927" t="s">
        <v>2491</v>
      </c>
      <c r="I408" s="927" t="s">
        <v>2465</v>
      </c>
      <c r="J408" s="927" t="s">
        <v>1791</v>
      </c>
      <c r="K408" s="927" t="s">
        <v>287</v>
      </c>
      <c r="L408" s="927" t="s">
        <v>15</v>
      </c>
      <c r="M408" s="927" t="s">
        <v>2065</v>
      </c>
      <c r="N408" s="927" t="s">
        <v>2249</v>
      </c>
      <c r="O408" s="927" t="s">
        <v>2090</v>
      </c>
      <c r="P408" s="1129" t="str">
        <f t="shared" si="78"/>
        <v>1--</v>
      </c>
      <c r="Q408" s="934" t="str">
        <f t="shared" si="79"/>
        <v>19-18699</v>
      </c>
      <c r="R408" s="934" t="str">
        <f t="shared" si="80"/>
        <v>LOCAL</v>
      </c>
      <c r="S408" s="935">
        <f t="shared" si="73"/>
        <v>43647</v>
      </c>
      <c r="T408" s="935">
        <f t="shared" si="74"/>
        <v>43678</v>
      </c>
      <c r="U408" s="935">
        <f t="shared" si="75"/>
        <v>43678</v>
      </c>
      <c r="V408" s="935">
        <f t="shared" si="81"/>
        <v>43678</v>
      </c>
      <c r="W408" s="934" t="str">
        <f t="shared" si="82"/>
        <v>Approved</v>
      </c>
      <c r="X408" s="936" t="str">
        <f>IF(R408="-","-",VLOOKUP($S408,Forex!$B:$C,2,0))</f>
        <v>FY2019</v>
      </c>
      <c r="Y408" s="936" t="str">
        <f>IF(R408="-","-",VLOOKUP($S408,Forex!$B:$D,3,0))</f>
        <v>1H</v>
      </c>
      <c r="Z408" s="937" t="str">
        <f>IF($R408="-","-",VLOOKUP($L408,Legend!$E:$F,2,0))</f>
        <v>-</v>
      </c>
      <c r="AA408" s="937"/>
      <c r="AB408" s="1131">
        <f t="shared" si="76"/>
        <v>43678</v>
      </c>
      <c r="AC408" s="1131">
        <f>_xlfn.IFNA(VLOOKUP($B408,'PO list'!$C:$E,3,0),$AB408)</f>
        <v>43678</v>
      </c>
      <c r="AD408" s="1131" t="str">
        <f>IF($AC408="-","-",VLOOKUP($AC408,Forex!$B:$C,2,0))</f>
        <v>FY2019</v>
      </c>
      <c r="AE408" s="1131">
        <f t="shared" si="83"/>
        <v>43678</v>
      </c>
      <c r="AF408" s="1131" t="str">
        <f>IF($AE408="-","-",VLOOKUP($AE408,Forex!$B:$C,2,0))</f>
        <v>FY2019</v>
      </c>
      <c r="AG408" s="1132" t="str">
        <f t="shared" si="77"/>
        <v>MY + MF</v>
      </c>
      <c r="AI408" s="1118"/>
    </row>
    <row r="409" spans="1:35" s="839" customFormat="1" ht="15" x14ac:dyDescent="0.25">
      <c r="A409" s="929">
        <v>408</v>
      </c>
      <c r="B409" s="927" t="s">
        <v>2492</v>
      </c>
      <c r="C409" s="927" t="s">
        <v>1113</v>
      </c>
      <c r="D409" s="927" t="s">
        <v>201</v>
      </c>
      <c r="E409" s="927" t="s">
        <v>230</v>
      </c>
      <c r="F409" s="927">
        <v>1</v>
      </c>
      <c r="G409" s="927">
        <v>5999</v>
      </c>
      <c r="H409" s="927" t="s">
        <v>2493</v>
      </c>
      <c r="I409" s="927" t="s">
        <v>2494</v>
      </c>
      <c r="J409" s="927" t="s">
        <v>1791</v>
      </c>
      <c r="K409" s="927" t="s">
        <v>288</v>
      </c>
      <c r="L409" s="927" t="s">
        <v>1056</v>
      </c>
      <c r="M409" s="927" t="s">
        <v>2423</v>
      </c>
      <c r="N409" s="927" t="s">
        <v>1110</v>
      </c>
      <c r="O409" s="927" t="s">
        <v>2090</v>
      </c>
      <c r="P409" s="1129" t="str">
        <f t="shared" si="78"/>
        <v>DIE</v>
      </c>
      <c r="Q409" s="934" t="str">
        <f t="shared" si="79"/>
        <v>19-18700</v>
      </c>
      <c r="R409" s="934" t="str">
        <f t="shared" si="80"/>
        <v>LOCAL</v>
      </c>
      <c r="S409" s="935">
        <f t="shared" si="73"/>
        <v>43647</v>
      </c>
      <c r="T409" s="935">
        <f t="shared" si="74"/>
        <v>43678</v>
      </c>
      <c r="U409" s="935">
        <f t="shared" si="75"/>
        <v>43678</v>
      </c>
      <c r="V409" s="935">
        <f t="shared" si="81"/>
        <v>44197</v>
      </c>
      <c r="W409" s="934" t="str">
        <f t="shared" si="82"/>
        <v>Disapproved</v>
      </c>
      <c r="X409" s="936" t="str">
        <f>IF(R409="-","-",VLOOKUP($S409,Forex!$B:$C,2,0))</f>
        <v>FY2019</v>
      </c>
      <c r="Y409" s="936" t="str">
        <f>IF(R409="-","-",VLOOKUP($S409,Forex!$B:$D,3,0))</f>
        <v>1H</v>
      </c>
      <c r="Z409" s="937" t="str">
        <f>IF($R409="-","-",VLOOKUP($L409,Legend!$E:$F,2,0))</f>
        <v>-</v>
      </c>
      <c r="AA409" s="937"/>
      <c r="AB409" s="1131">
        <f t="shared" si="76"/>
        <v>43678</v>
      </c>
      <c r="AC409" s="1131">
        <f>_xlfn.IFNA(VLOOKUP($B409,'PO list'!$C:$E,3,0),$AB409)</f>
        <v>43678</v>
      </c>
      <c r="AD409" s="1131" t="str">
        <f>IF($AC409="-","-",VLOOKUP($AC409,Forex!$B:$C,2,0))</f>
        <v>FY2019</v>
      </c>
      <c r="AE409" s="1131">
        <f t="shared" si="83"/>
        <v>43678</v>
      </c>
      <c r="AF409" s="1131" t="str">
        <f>IF($AE409="-","-",VLOOKUP($AE409,Forex!$B:$C,2,0))</f>
        <v>FY2019</v>
      </c>
      <c r="AG409" s="1132" t="str">
        <f t="shared" si="77"/>
        <v>MY + MF</v>
      </c>
      <c r="AI409" s="1118"/>
    </row>
    <row r="410" spans="1:35" s="839" customFormat="1" ht="15" x14ac:dyDescent="0.25">
      <c r="A410" s="929">
        <v>409</v>
      </c>
      <c r="B410" s="927" t="s">
        <v>2495</v>
      </c>
      <c r="C410" s="927" t="s">
        <v>1113</v>
      </c>
      <c r="D410" s="927" t="s">
        <v>201</v>
      </c>
      <c r="E410" s="927" t="s">
        <v>230</v>
      </c>
      <c r="F410" s="927">
        <v>2</v>
      </c>
      <c r="G410" s="927">
        <v>3743</v>
      </c>
      <c r="H410" s="927" t="s">
        <v>2437</v>
      </c>
      <c r="I410" s="927" t="s">
        <v>2438</v>
      </c>
      <c r="J410" s="927" t="s">
        <v>1791</v>
      </c>
      <c r="K410" s="927" t="s">
        <v>288</v>
      </c>
      <c r="L410" s="927" t="s">
        <v>1056</v>
      </c>
      <c r="M410" s="927" t="s">
        <v>2249</v>
      </c>
      <c r="N410" s="927" t="s">
        <v>1110</v>
      </c>
      <c r="O410" s="927" t="s">
        <v>2090</v>
      </c>
      <c r="P410" s="1129" t="str">
        <f t="shared" si="78"/>
        <v>NGE</v>
      </c>
      <c r="Q410" s="934" t="str">
        <f t="shared" si="79"/>
        <v>19-18701</v>
      </c>
      <c r="R410" s="934" t="str">
        <f t="shared" si="80"/>
        <v>LOCAL</v>
      </c>
      <c r="S410" s="935">
        <f t="shared" si="73"/>
        <v>43647</v>
      </c>
      <c r="T410" s="935">
        <f t="shared" si="74"/>
        <v>43678</v>
      </c>
      <c r="U410" s="935">
        <f t="shared" si="75"/>
        <v>43678</v>
      </c>
      <c r="V410" s="935">
        <f t="shared" si="81"/>
        <v>44197</v>
      </c>
      <c r="W410" s="934" t="str">
        <f t="shared" si="82"/>
        <v>Disapproved</v>
      </c>
      <c r="X410" s="936" t="str">
        <f>IF(R410="-","-",VLOOKUP($S410,Forex!$B:$C,2,0))</f>
        <v>FY2019</v>
      </c>
      <c r="Y410" s="936" t="str">
        <f>IF(R410="-","-",VLOOKUP($S410,Forex!$B:$D,3,0))</f>
        <v>1H</v>
      </c>
      <c r="Z410" s="937" t="str">
        <f>IF($R410="-","-",VLOOKUP($L410,Legend!$E:$F,2,0))</f>
        <v>-</v>
      </c>
      <c r="AA410" s="937"/>
      <c r="AB410" s="1131">
        <f t="shared" si="76"/>
        <v>43678</v>
      </c>
      <c r="AC410" s="1131">
        <f>_xlfn.IFNA(VLOOKUP($B410,'PO list'!$C:$E,3,0),$AB410)</f>
        <v>43678</v>
      </c>
      <c r="AD410" s="1131" t="str">
        <f>IF($AC410="-","-",VLOOKUP($AC410,Forex!$B:$C,2,0))</f>
        <v>FY2019</v>
      </c>
      <c r="AE410" s="1131">
        <f t="shared" si="83"/>
        <v>43678</v>
      </c>
      <c r="AF410" s="1131" t="str">
        <f>IF($AE410="-","-",VLOOKUP($AE410,Forex!$B:$C,2,0))</f>
        <v>FY2019</v>
      </c>
      <c r="AG410" s="1132" t="str">
        <f t="shared" si="77"/>
        <v>MY + MF</v>
      </c>
      <c r="AI410" s="1118"/>
    </row>
    <row r="411" spans="1:35" s="839" customFormat="1" ht="15" x14ac:dyDescent="0.25">
      <c r="A411" s="929">
        <v>410</v>
      </c>
      <c r="B411" s="927" t="s">
        <v>2496</v>
      </c>
      <c r="C411" s="927" t="s">
        <v>205</v>
      </c>
      <c r="D411" s="927" t="s">
        <v>201</v>
      </c>
      <c r="E411" s="927" t="s">
        <v>230</v>
      </c>
      <c r="F411" s="927">
        <v>4</v>
      </c>
      <c r="G411" s="927">
        <v>17643</v>
      </c>
      <c r="H411" s="927" t="s">
        <v>2497</v>
      </c>
      <c r="I411" s="927" t="s">
        <v>2498</v>
      </c>
      <c r="J411" s="927" t="s">
        <v>1791</v>
      </c>
      <c r="K411" s="927" t="s">
        <v>287</v>
      </c>
      <c r="L411" s="927" t="s">
        <v>15</v>
      </c>
      <c r="M411" s="927" t="s">
        <v>2499</v>
      </c>
      <c r="N411" s="927" t="s">
        <v>2500</v>
      </c>
      <c r="O411" s="927" t="s">
        <v>2501</v>
      </c>
      <c r="P411" s="1129" t="str">
        <f t="shared" si="78"/>
        <v>ITY</v>
      </c>
      <c r="Q411" s="934" t="str">
        <f t="shared" si="79"/>
        <v>19-18702</v>
      </c>
      <c r="R411" s="934" t="str">
        <f t="shared" si="80"/>
        <v>LOCAL</v>
      </c>
      <c r="S411" s="935">
        <f t="shared" si="73"/>
        <v>43647</v>
      </c>
      <c r="T411" s="935">
        <f t="shared" si="74"/>
        <v>43739</v>
      </c>
      <c r="U411" s="935">
        <f t="shared" si="75"/>
        <v>43739</v>
      </c>
      <c r="V411" s="935">
        <f t="shared" si="81"/>
        <v>43831</v>
      </c>
      <c r="W411" s="934" t="str">
        <f t="shared" si="82"/>
        <v>Approved</v>
      </c>
      <c r="X411" s="936" t="str">
        <f>IF(R411="-","-",VLOOKUP($S411,Forex!$B:$C,2,0))</f>
        <v>FY2019</v>
      </c>
      <c r="Y411" s="936" t="str">
        <f>IF(R411="-","-",VLOOKUP($S411,Forex!$B:$D,3,0))</f>
        <v>1H</v>
      </c>
      <c r="Z411" s="937" t="str">
        <f>IF($R411="-","-",VLOOKUP($L411,Legend!$E:$F,2,0))</f>
        <v>-</v>
      </c>
      <c r="AA411" s="937"/>
      <c r="AB411" s="1131">
        <f t="shared" si="76"/>
        <v>43739</v>
      </c>
      <c r="AC411" s="1131">
        <f>_xlfn.IFNA(VLOOKUP($B411,'PO list'!$C:$E,3,0),$AB411)</f>
        <v>43739</v>
      </c>
      <c r="AD411" s="1131" t="str">
        <f>IF($AC411="-","-",VLOOKUP($AC411,Forex!$B:$C,2,0))</f>
        <v>FY2019</v>
      </c>
      <c r="AE411" s="1131">
        <f t="shared" si="83"/>
        <v>43739</v>
      </c>
      <c r="AF411" s="1131" t="str">
        <f>IF($AE411="-","-",VLOOKUP($AE411,Forex!$B:$C,2,0))</f>
        <v>FY2019</v>
      </c>
      <c r="AG411" s="1132" t="str">
        <f t="shared" si="77"/>
        <v>MY + MF</v>
      </c>
      <c r="AI411" s="1118"/>
    </row>
    <row r="412" spans="1:35" s="839" customFormat="1" ht="15" x14ac:dyDescent="0.25">
      <c r="A412" s="929">
        <v>411</v>
      </c>
      <c r="B412" s="927" t="s">
        <v>2502</v>
      </c>
      <c r="C412" s="927" t="s">
        <v>221</v>
      </c>
      <c r="D412" s="927" t="s">
        <v>201</v>
      </c>
      <c r="E412" s="927" t="s">
        <v>231</v>
      </c>
      <c r="F412" s="927">
        <v>2</v>
      </c>
      <c r="G412" s="927">
        <v>1304</v>
      </c>
      <c r="H412" s="927" t="s">
        <v>2503</v>
      </c>
      <c r="I412" s="927" t="s">
        <v>2465</v>
      </c>
      <c r="J412" s="927" t="s">
        <v>2334</v>
      </c>
      <c r="K412" s="927" t="s">
        <v>288</v>
      </c>
      <c r="L412" s="927" t="s">
        <v>1111</v>
      </c>
      <c r="M412" s="927" t="s">
        <v>2090</v>
      </c>
      <c r="N412" s="927" t="s">
        <v>2270</v>
      </c>
      <c r="O412" s="927" t="s">
        <v>2091</v>
      </c>
      <c r="P412" s="1129" t="str">
        <f t="shared" si="78"/>
        <v>1--</v>
      </c>
      <c r="Q412" s="934" t="str">
        <f t="shared" si="79"/>
        <v>19-18704</v>
      </c>
      <c r="R412" s="934" t="str">
        <f t="shared" si="80"/>
        <v>LOCAL</v>
      </c>
      <c r="S412" s="935">
        <f t="shared" si="73"/>
        <v>43647</v>
      </c>
      <c r="T412" s="935">
        <f t="shared" si="74"/>
        <v>43647</v>
      </c>
      <c r="U412" s="935">
        <f t="shared" si="75"/>
        <v>43678</v>
      </c>
      <c r="V412" s="935">
        <f t="shared" si="81"/>
        <v>43709</v>
      </c>
      <c r="W412" s="934" t="str">
        <f t="shared" si="82"/>
        <v>Disapproved</v>
      </c>
      <c r="X412" s="936" t="str">
        <f>IF(R412="-","-",VLOOKUP($S412,Forex!$B:$C,2,0))</f>
        <v>FY2019</v>
      </c>
      <c r="Y412" s="936" t="str">
        <f>IF(R412="-","-",VLOOKUP($S412,Forex!$B:$D,3,0))</f>
        <v>1H</v>
      </c>
      <c r="Z412" s="937" t="str">
        <f>IF($R412="-","-",VLOOKUP($L412,Legend!$E:$F,2,0))</f>
        <v>-</v>
      </c>
      <c r="AA412" s="937"/>
      <c r="AB412" s="1131">
        <f t="shared" si="76"/>
        <v>43647</v>
      </c>
      <c r="AC412" s="1131">
        <f>_xlfn.IFNA(VLOOKUP($B412,'PO list'!$C:$E,3,0),$AB412)</f>
        <v>43647</v>
      </c>
      <c r="AD412" s="1131" t="str">
        <f>IF($AC412="-","-",VLOOKUP($AC412,Forex!$B:$C,2,0))</f>
        <v>FY2019</v>
      </c>
      <c r="AE412" s="1131">
        <f t="shared" si="83"/>
        <v>43647</v>
      </c>
      <c r="AF412" s="1131" t="str">
        <f>IF($AE412="-","-",VLOOKUP($AE412,Forex!$B:$C,2,0))</f>
        <v>FY2019</v>
      </c>
      <c r="AG412" s="1132" t="str">
        <f t="shared" si="77"/>
        <v>MY + MF</v>
      </c>
      <c r="AI412" s="1118"/>
    </row>
    <row r="413" spans="1:35" s="839" customFormat="1" ht="15" x14ac:dyDescent="0.25">
      <c r="A413" s="929">
        <v>412</v>
      </c>
      <c r="B413" s="927" t="s">
        <v>2504</v>
      </c>
      <c r="C413" s="927" t="s">
        <v>1331</v>
      </c>
      <c r="D413" s="927" t="s">
        <v>1332</v>
      </c>
      <c r="E413" s="927" t="s">
        <v>1333</v>
      </c>
      <c r="F413" s="927">
        <v>12</v>
      </c>
      <c r="G413" s="927">
        <v>4067</v>
      </c>
      <c r="H413" s="927" t="s">
        <v>2505</v>
      </c>
      <c r="I413" s="927" t="s">
        <v>239</v>
      </c>
      <c r="J413" s="927" t="s">
        <v>2334</v>
      </c>
      <c r="K413" s="927" t="s">
        <v>287</v>
      </c>
      <c r="L413" s="927" t="s">
        <v>15</v>
      </c>
      <c r="M413" s="927" t="s">
        <v>2090</v>
      </c>
      <c r="N413" s="927" t="s">
        <v>2090</v>
      </c>
      <c r="O413" s="927" t="s">
        <v>2090</v>
      </c>
      <c r="P413" s="1129" t="str">
        <f t="shared" si="78"/>
        <v>--</v>
      </c>
      <c r="Q413" s="934" t="str">
        <f t="shared" si="79"/>
        <v>19-18706</v>
      </c>
      <c r="R413" s="934" t="str">
        <f t="shared" si="80"/>
        <v>-</v>
      </c>
      <c r="S413" s="935" t="str">
        <f t="shared" si="73"/>
        <v>-</v>
      </c>
      <c r="T413" s="935" t="str">
        <f t="shared" si="74"/>
        <v>-</v>
      </c>
      <c r="U413" s="935" t="str">
        <f t="shared" si="75"/>
        <v>-</v>
      </c>
      <c r="V413" s="935" t="str">
        <f t="shared" si="81"/>
        <v>-</v>
      </c>
      <c r="W413" s="934" t="str">
        <f t="shared" si="82"/>
        <v>-</v>
      </c>
      <c r="X413" s="936" t="str">
        <f>IF(R413="-","-",VLOOKUP($S413,Forex!$B:$C,2,0))</f>
        <v>-</v>
      </c>
      <c r="Y413" s="936" t="str">
        <f>IF(R413="-","-",VLOOKUP($S413,Forex!$B:$D,3,0))</f>
        <v>-</v>
      </c>
      <c r="Z413" s="937" t="str">
        <f>IF($R413="-","-",VLOOKUP($L413,Legend!$E:$F,2,0))</f>
        <v>-</v>
      </c>
      <c r="AA413" s="937"/>
      <c r="AB413" s="1131" t="str">
        <f t="shared" si="76"/>
        <v>-</v>
      </c>
      <c r="AC413" s="1131" t="str">
        <f>_xlfn.IFNA(VLOOKUP($B413,'PO list'!$C:$E,3,0),$AB413)</f>
        <v>-</v>
      </c>
      <c r="AD413" s="1131" t="str">
        <f>IF($AC413="-","-",VLOOKUP($AC413,Forex!$B:$C,2,0))</f>
        <v>-</v>
      </c>
      <c r="AE413" s="1131" t="str">
        <f t="shared" si="83"/>
        <v>-</v>
      </c>
      <c r="AF413" s="1131" t="str">
        <f>IF($AE413="-","-",VLOOKUP($AE413,Forex!$B:$C,2,0))</f>
        <v>-</v>
      </c>
      <c r="AG413" s="1132" t="str">
        <f t="shared" si="77"/>
        <v>-</v>
      </c>
      <c r="AI413" s="1118"/>
    </row>
    <row r="414" spans="1:35" s="839" customFormat="1" ht="15" x14ac:dyDescent="0.25">
      <c r="A414" s="929">
        <v>413</v>
      </c>
      <c r="B414" s="927" t="s">
        <v>2506</v>
      </c>
      <c r="C414" s="927" t="s">
        <v>221</v>
      </c>
      <c r="D414" s="927" t="s">
        <v>201</v>
      </c>
      <c r="E414" s="927" t="s">
        <v>231</v>
      </c>
      <c r="F414" s="927">
        <v>2</v>
      </c>
      <c r="G414" s="927">
        <v>1400</v>
      </c>
      <c r="H414" s="927" t="s">
        <v>2507</v>
      </c>
      <c r="I414" s="927" t="s">
        <v>15</v>
      </c>
      <c r="J414" s="927" t="s">
        <v>2376</v>
      </c>
      <c r="K414" s="927" t="s">
        <v>287</v>
      </c>
      <c r="L414" s="927" t="s">
        <v>15</v>
      </c>
      <c r="M414" s="927" t="s">
        <v>2090</v>
      </c>
      <c r="N414" s="927" t="s">
        <v>2090</v>
      </c>
      <c r="O414" s="927" t="s">
        <v>2090</v>
      </c>
      <c r="P414" s="1129" t="str">
        <f t="shared" si="78"/>
        <v>-</v>
      </c>
      <c r="Q414" s="934" t="str">
        <f t="shared" si="79"/>
        <v>19-18707</v>
      </c>
      <c r="R414" s="934" t="str">
        <f t="shared" si="80"/>
        <v>LOCAL</v>
      </c>
      <c r="S414" s="935">
        <f t="shared" si="73"/>
        <v>43647</v>
      </c>
      <c r="T414" s="935">
        <f t="shared" si="74"/>
        <v>43678</v>
      </c>
      <c r="U414" s="935">
        <f t="shared" si="75"/>
        <v>43678</v>
      </c>
      <c r="V414" s="935">
        <f t="shared" si="81"/>
        <v>43678</v>
      </c>
      <c r="W414" s="934" t="str">
        <f t="shared" si="82"/>
        <v>Approved</v>
      </c>
      <c r="X414" s="936" t="str">
        <f>IF(R414="-","-",VLOOKUP($S414,Forex!$B:$C,2,0))</f>
        <v>FY2019</v>
      </c>
      <c r="Y414" s="936" t="str">
        <f>IF(R414="-","-",VLOOKUP($S414,Forex!$B:$D,3,0))</f>
        <v>1H</v>
      </c>
      <c r="Z414" s="937" t="str">
        <f>IF($R414="-","-",VLOOKUP($L414,Legend!$E:$F,2,0))</f>
        <v>-</v>
      </c>
      <c r="AA414" s="937"/>
      <c r="AB414" s="1131">
        <f t="shared" si="76"/>
        <v>43678</v>
      </c>
      <c r="AC414" s="1131">
        <f>_xlfn.IFNA(VLOOKUP($B414,'PO list'!$C:$E,3,0),$AB414)</f>
        <v>43678</v>
      </c>
      <c r="AD414" s="1131" t="str">
        <f>IF($AC414="-","-",VLOOKUP($AC414,Forex!$B:$C,2,0))</f>
        <v>FY2019</v>
      </c>
      <c r="AE414" s="1131">
        <f t="shared" si="83"/>
        <v>43678</v>
      </c>
      <c r="AF414" s="1131" t="str">
        <f>IF($AE414="-","-",VLOOKUP($AE414,Forex!$B:$C,2,0))</f>
        <v>FY2019</v>
      </c>
      <c r="AG414" s="1132" t="str">
        <f t="shared" si="77"/>
        <v>MY + MF</v>
      </c>
      <c r="AI414" s="1118"/>
    </row>
    <row r="415" spans="1:35" s="839" customFormat="1" ht="15" x14ac:dyDescent="0.25">
      <c r="A415" s="929">
        <v>414</v>
      </c>
      <c r="B415" s="927" t="s">
        <v>2508</v>
      </c>
      <c r="C415" s="927" t="s">
        <v>1350</v>
      </c>
      <c r="D415" s="927" t="s">
        <v>1332</v>
      </c>
      <c r="E415" s="927" t="s">
        <v>231</v>
      </c>
      <c r="F415" s="927">
        <v>1</v>
      </c>
      <c r="G415" s="927">
        <v>419</v>
      </c>
      <c r="H415" s="927" t="s">
        <v>2509</v>
      </c>
      <c r="I415" s="927" t="s">
        <v>2510</v>
      </c>
      <c r="J415" s="927" t="s">
        <v>2090</v>
      </c>
      <c r="K415" s="927" t="s">
        <v>287</v>
      </c>
      <c r="L415" s="927" t="s">
        <v>15</v>
      </c>
      <c r="M415" s="927" t="s">
        <v>2511</v>
      </c>
      <c r="N415" s="927" t="s">
        <v>2511</v>
      </c>
      <c r="O415" s="927" t="s">
        <v>2090</v>
      </c>
      <c r="P415" s="1129" t="str">
        <f t="shared" si="78"/>
        <v>6--</v>
      </c>
      <c r="Q415" s="934" t="str">
        <f t="shared" si="79"/>
        <v>19-18708</v>
      </c>
      <c r="R415" s="934" t="str">
        <f t="shared" si="80"/>
        <v>-</v>
      </c>
      <c r="S415" s="935" t="str">
        <f t="shared" si="73"/>
        <v>-</v>
      </c>
      <c r="T415" s="935" t="str">
        <f t="shared" si="74"/>
        <v>-</v>
      </c>
      <c r="U415" s="935" t="str">
        <f t="shared" si="75"/>
        <v>-</v>
      </c>
      <c r="V415" s="935" t="str">
        <f t="shared" si="81"/>
        <v>-</v>
      </c>
      <c r="W415" s="934" t="str">
        <f t="shared" si="82"/>
        <v>-</v>
      </c>
      <c r="X415" s="936" t="str">
        <f>IF(R415="-","-",VLOOKUP($S415,Forex!$B:$C,2,0))</f>
        <v>-</v>
      </c>
      <c r="Y415" s="936" t="str">
        <f>IF(R415="-","-",VLOOKUP($S415,Forex!$B:$D,3,0))</f>
        <v>-</v>
      </c>
      <c r="Z415" s="937" t="str">
        <f>IF($R415="-","-",VLOOKUP($L415,Legend!$E:$F,2,0))</f>
        <v>-</v>
      </c>
      <c r="AA415" s="937"/>
      <c r="AB415" s="1131" t="str">
        <f t="shared" si="76"/>
        <v>-</v>
      </c>
      <c r="AC415" s="1131" t="str">
        <f>_xlfn.IFNA(VLOOKUP($B415,'PO list'!$C:$E,3,0),$AB415)</f>
        <v>-</v>
      </c>
      <c r="AD415" s="1131" t="str">
        <f>IF($AC415="-","-",VLOOKUP($AC415,Forex!$B:$C,2,0))</f>
        <v>-</v>
      </c>
      <c r="AE415" s="1131" t="str">
        <f t="shared" si="83"/>
        <v>-</v>
      </c>
      <c r="AF415" s="1131" t="str">
        <f>IF($AE415="-","-",VLOOKUP($AE415,Forex!$B:$C,2,0))</f>
        <v>-</v>
      </c>
      <c r="AG415" s="1132" t="str">
        <f t="shared" si="77"/>
        <v>-</v>
      </c>
      <c r="AI415" s="1118"/>
    </row>
    <row r="416" spans="1:35" s="839" customFormat="1" ht="15" x14ac:dyDescent="0.25">
      <c r="A416" s="929">
        <v>415</v>
      </c>
      <c r="B416" s="927" t="s">
        <v>2512</v>
      </c>
      <c r="C416" s="927" t="s">
        <v>244</v>
      </c>
      <c r="D416" s="927" t="s">
        <v>201</v>
      </c>
      <c r="E416" s="927" t="s">
        <v>231</v>
      </c>
      <c r="F416" s="927">
        <v>1</v>
      </c>
      <c r="G416" s="927">
        <v>120</v>
      </c>
      <c r="H416" s="927" t="s">
        <v>2513</v>
      </c>
      <c r="I416" s="927" t="s">
        <v>239</v>
      </c>
      <c r="J416" s="927" t="s">
        <v>2090</v>
      </c>
      <c r="K416" s="927" t="s">
        <v>287</v>
      </c>
      <c r="L416" s="927" t="s">
        <v>15</v>
      </c>
      <c r="M416" s="927" t="s">
        <v>2251</v>
      </c>
      <c r="N416" s="927" t="s">
        <v>2251</v>
      </c>
      <c r="O416" s="927" t="s">
        <v>2514</v>
      </c>
      <c r="P416" s="1129" t="str">
        <f t="shared" si="78"/>
        <v>--</v>
      </c>
      <c r="Q416" s="934" t="str">
        <f t="shared" si="79"/>
        <v>19-18709</v>
      </c>
      <c r="R416" s="934" t="str">
        <f t="shared" si="80"/>
        <v>LOCAL</v>
      </c>
      <c r="S416" s="935">
        <f t="shared" si="73"/>
        <v>43678</v>
      </c>
      <c r="T416" s="935">
        <f t="shared" si="74"/>
        <v>43678</v>
      </c>
      <c r="U416" s="935">
        <f t="shared" si="75"/>
        <v>43678</v>
      </c>
      <c r="V416" s="935">
        <f t="shared" si="81"/>
        <v>43678</v>
      </c>
      <c r="W416" s="934" t="str">
        <f t="shared" si="82"/>
        <v>Approved</v>
      </c>
      <c r="X416" s="936" t="str">
        <f>IF(R416="-","-",VLOOKUP($S416,Forex!$B:$C,2,0))</f>
        <v>FY2019</v>
      </c>
      <c r="Y416" s="936" t="str">
        <f>IF(R416="-","-",VLOOKUP($S416,Forex!$B:$D,3,0))</f>
        <v>1H</v>
      </c>
      <c r="Z416" s="937" t="str">
        <f>IF($R416="-","-",VLOOKUP($L416,Legend!$E:$F,2,0))</f>
        <v>-</v>
      </c>
      <c r="AA416" s="937"/>
      <c r="AB416" s="1131">
        <f t="shared" si="76"/>
        <v>43678</v>
      </c>
      <c r="AC416" s="1131">
        <f>_xlfn.IFNA(VLOOKUP($B416,'PO list'!$C:$E,3,0),$AB416)</f>
        <v>43678</v>
      </c>
      <c r="AD416" s="1131" t="str">
        <f>IF($AC416="-","-",VLOOKUP($AC416,Forex!$B:$C,2,0))</f>
        <v>FY2019</v>
      </c>
      <c r="AE416" s="1131">
        <f t="shared" si="83"/>
        <v>43678</v>
      </c>
      <c r="AF416" s="1131" t="str">
        <f>IF($AE416="-","-",VLOOKUP($AE416,Forex!$B:$C,2,0))</f>
        <v>FY2019</v>
      </c>
      <c r="AG416" s="1132" t="str">
        <f t="shared" si="77"/>
        <v>MY + MF</v>
      </c>
      <c r="AI416" s="1118"/>
    </row>
    <row r="417" spans="1:35" s="839" customFormat="1" ht="15" x14ac:dyDescent="0.25">
      <c r="A417" s="929">
        <v>416</v>
      </c>
      <c r="B417" s="927" t="s">
        <v>2515</v>
      </c>
      <c r="C417" s="927" t="s">
        <v>244</v>
      </c>
      <c r="D417" s="927" t="s">
        <v>201</v>
      </c>
      <c r="E417" s="927" t="s">
        <v>231</v>
      </c>
      <c r="F417" s="927">
        <v>17</v>
      </c>
      <c r="G417" s="927">
        <v>1818</v>
      </c>
      <c r="H417" s="927" t="s">
        <v>2516</v>
      </c>
      <c r="I417" s="927" t="s">
        <v>2469</v>
      </c>
      <c r="J417" s="927" t="s">
        <v>2090</v>
      </c>
      <c r="K417" s="927" t="s">
        <v>288</v>
      </c>
      <c r="L417" s="927" t="s">
        <v>158</v>
      </c>
      <c r="M417" s="927" t="s">
        <v>2514</v>
      </c>
      <c r="N417" s="927" t="s">
        <v>2399</v>
      </c>
      <c r="O417" s="927" t="s">
        <v>2517</v>
      </c>
      <c r="P417" s="1129" t="str">
        <f t="shared" si="78"/>
        <v>7--</v>
      </c>
      <c r="Q417" s="934" t="str">
        <f t="shared" si="79"/>
        <v>19-18710</v>
      </c>
      <c r="R417" s="934" t="str">
        <f t="shared" si="80"/>
        <v>LOCAL</v>
      </c>
      <c r="S417" s="935">
        <f t="shared" si="73"/>
        <v>43678</v>
      </c>
      <c r="T417" s="935">
        <f t="shared" si="74"/>
        <v>43678</v>
      </c>
      <c r="U417" s="935">
        <f t="shared" si="75"/>
        <v>43678</v>
      </c>
      <c r="V417" s="935">
        <f t="shared" si="81"/>
        <v>43709</v>
      </c>
      <c r="W417" s="934" t="str">
        <f t="shared" si="82"/>
        <v>Disapproved</v>
      </c>
      <c r="X417" s="936" t="str">
        <f>IF(R417="-","-",VLOOKUP($S417,Forex!$B:$C,2,0))</f>
        <v>FY2019</v>
      </c>
      <c r="Y417" s="936" t="str">
        <f>IF(R417="-","-",VLOOKUP($S417,Forex!$B:$D,3,0))</f>
        <v>1H</v>
      </c>
      <c r="Z417" s="937" t="str">
        <f>IF($R417="-","-",VLOOKUP($L417,Legend!$E:$F,2,0))</f>
        <v>ROD1</v>
      </c>
      <c r="AA417" s="937"/>
      <c r="AB417" s="1131">
        <f t="shared" si="76"/>
        <v>43678</v>
      </c>
      <c r="AC417" s="1131">
        <f>_xlfn.IFNA(VLOOKUP($B417,'PO list'!$C:$E,3,0),$AB417)</f>
        <v>43678</v>
      </c>
      <c r="AD417" s="1131" t="str">
        <f>IF($AC417="-","-",VLOOKUP($AC417,Forex!$B:$C,2,0))</f>
        <v>FY2019</v>
      </c>
      <c r="AE417" s="1131">
        <f t="shared" si="83"/>
        <v>43678</v>
      </c>
      <c r="AF417" s="1131" t="str">
        <f>IF($AE417="-","-",VLOOKUP($AE417,Forex!$B:$C,2,0))</f>
        <v>FY2019</v>
      </c>
      <c r="AG417" s="1132" t="str">
        <f t="shared" si="77"/>
        <v>MY + MF</v>
      </c>
      <c r="AI417" s="1118"/>
    </row>
    <row r="418" spans="1:35" s="839" customFormat="1" ht="15" x14ac:dyDescent="0.25">
      <c r="A418" s="929">
        <v>417</v>
      </c>
      <c r="B418" s="927" t="s">
        <v>2518</v>
      </c>
      <c r="C418" s="927" t="s">
        <v>205</v>
      </c>
      <c r="D418" s="927" t="s">
        <v>201</v>
      </c>
      <c r="E418" s="927" t="s">
        <v>231</v>
      </c>
      <c r="F418" s="927">
        <v>2</v>
      </c>
      <c r="G418" s="927">
        <v>604</v>
      </c>
      <c r="H418" s="927" t="s">
        <v>2519</v>
      </c>
      <c r="I418" s="927" t="s">
        <v>239</v>
      </c>
      <c r="J418" s="927" t="s">
        <v>2090</v>
      </c>
      <c r="K418" s="927" t="s">
        <v>288</v>
      </c>
      <c r="L418" s="927" t="s">
        <v>1056</v>
      </c>
      <c r="M418" s="927" t="s">
        <v>1828</v>
      </c>
      <c r="N418" s="927" t="s">
        <v>1110</v>
      </c>
      <c r="O418" s="927" t="s">
        <v>2443</v>
      </c>
      <c r="P418" s="1129" t="str">
        <f t="shared" si="78"/>
        <v>--</v>
      </c>
      <c r="Q418" s="934" t="str">
        <f t="shared" si="79"/>
        <v>19-18711</v>
      </c>
      <c r="R418" s="934" t="str">
        <f t="shared" si="80"/>
        <v>LOCAL</v>
      </c>
      <c r="S418" s="935">
        <f t="shared" si="73"/>
        <v>43678</v>
      </c>
      <c r="T418" s="935">
        <f t="shared" si="74"/>
        <v>43678</v>
      </c>
      <c r="U418" s="935">
        <f t="shared" si="75"/>
        <v>43678</v>
      </c>
      <c r="V418" s="935">
        <f t="shared" si="81"/>
        <v>44197</v>
      </c>
      <c r="W418" s="934" t="str">
        <f t="shared" si="82"/>
        <v>Disapproved</v>
      </c>
      <c r="X418" s="936" t="str">
        <f>IF(R418="-","-",VLOOKUP($S418,Forex!$B:$C,2,0))</f>
        <v>FY2019</v>
      </c>
      <c r="Y418" s="936" t="str">
        <f>IF(R418="-","-",VLOOKUP($S418,Forex!$B:$D,3,0))</f>
        <v>1H</v>
      </c>
      <c r="Z418" s="937" t="str">
        <f>IF($R418="-","-",VLOOKUP($L418,Legend!$E:$F,2,0))</f>
        <v>-</v>
      </c>
      <c r="AA418" s="937"/>
      <c r="AB418" s="1131">
        <f t="shared" si="76"/>
        <v>43678</v>
      </c>
      <c r="AC418" s="1131">
        <f>_xlfn.IFNA(VLOOKUP($B418,'PO list'!$C:$E,3,0),$AB418)</f>
        <v>43678</v>
      </c>
      <c r="AD418" s="1131" t="str">
        <f>IF($AC418="-","-",VLOOKUP($AC418,Forex!$B:$C,2,0))</f>
        <v>FY2019</v>
      </c>
      <c r="AE418" s="1131">
        <f t="shared" si="83"/>
        <v>43678</v>
      </c>
      <c r="AF418" s="1131" t="str">
        <f>IF($AE418="-","-",VLOOKUP($AE418,Forex!$B:$C,2,0))</f>
        <v>FY2019</v>
      </c>
      <c r="AG418" s="1132" t="str">
        <f t="shared" si="77"/>
        <v>MY + MF</v>
      </c>
      <c r="AI418" s="1118"/>
    </row>
    <row r="419" spans="1:35" s="839" customFormat="1" ht="15" x14ac:dyDescent="0.25">
      <c r="A419" s="929">
        <v>418</v>
      </c>
      <c r="B419" s="927" t="s">
        <v>2520</v>
      </c>
      <c r="C419" s="927" t="s">
        <v>207</v>
      </c>
      <c r="D419" s="927" t="s">
        <v>232</v>
      </c>
      <c r="E419" s="927" t="s">
        <v>230</v>
      </c>
      <c r="F419" s="927">
        <v>3</v>
      </c>
      <c r="G419" s="927">
        <v>3805</v>
      </c>
      <c r="H419" s="927" t="s">
        <v>2352</v>
      </c>
      <c r="I419" s="927" t="s">
        <v>2353</v>
      </c>
      <c r="J419" s="927" t="s">
        <v>2521</v>
      </c>
      <c r="K419" s="927" t="s">
        <v>287</v>
      </c>
      <c r="L419" s="927" t="s">
        <v>15</v>
      </c>
      <c r="M419" s="927" t="s">
        <v>2514</v>
      </c>
      <c r="N419" s="927" t="s">
        <v>2514</v>
      </c>
      <c r="O419" s="927" t="s">
        <v>2517</v>
      </c>
      <c r="P419" s="1129" t="str">
        <f t="shared" si="78"/>
        <v>KET</v>
      </c>
      <c r="Q419" s="934" t="str">
        <f t="shared" si="79"/>
        <v>19-18712</v>
      </c>
      <c r="R419" s="934" t="str">
        <f t="shared" si="80"/>
        <v>FRONTECH</v>
      </c>
      <c r="S419" s="935">
        <f t="shared" si="73"/>
        <v>43678</v>
      </c>
      <c r="T419" s="935">
        <f t="shared" si="74"/>
        <v>43678</v>
      </c>
      <c r="U419" s="935">
        <f t="shared" si="75"/>
        <v>43678</v>
      </c>
      <c r="V419" s="935">
        <f t="shared" si="81"/>
        <v>43678</v>
      </c>
      <c r="W419" s="934" t="str">
        <f t="shared" si="82"/>
        <v>Approved</v>
      </c>
      <c r="X419" s="936" t="str">
        <f>IF(R419="-","-",VLOOKUP($S419,Forex!$B:$C,2,0))</f>
        <v>FY2019</v>
      </c>
      <c r="Y419" s="936" t="str">
        <f>IF(R419="-","-",VLOOKUP($S419,Forex!$B:$D,3,0))</f>
        <v>1H</v>
      </c>
      <c r="Z419" s="937" t="str">
        <f>IF($R419="-","-",VLOOKUP($L419,Legend!$E:$F,2,0))</f>
        <v>-</v>
      </c>
      <c r="AA419" s="937"/>
      <c r="AB419" s="1131">
        <f t="shared" si="76"/>
        <v>43678</v>
      </c>
      <c r="AC419" s="1131">
        <f>_xlfn.IFNA(VLOOKUP($B419,'PO list'!$C:$E,3,0),$AB419)</f>
        <v>43678</v>
      </c>
      <c r="AD419" s="1131" t="str">
        <f>IF($AC419="-","-",VLOOKUP($AC419,Forex!$B:$C,2,0))</f>
        <v>FY2019</v>
      </c>
      <c r="AE419" s="1131">
        <f t="shared" si="83"/>
        <v>43678</v>
      </c>
      <c r="AF419" s="1131" t="str">
        <f>IF($AE419="-","-",VLOOKUP($AE419,Forex!$B:$C,2,0))</f>
        <v>FY2019</v>
      </c>
      <c r="AG419" s="1132" t="str">
        <f t="shared" si="77"/>
        <v>MY + MF</v>
      </c>
      <c r="AI419" s="1118"/>
    </row>
    <row r="420" spans="1:35" s="839" customFormat="1" ht="15" x14ac:dyDescent="0.25">
      <c r="A420" s="929">
        <v>419</v>
      </c>
      <c r="B420" s="927" t="s">
        <v>2522</v>
      </c>
      <c r="C420" s="927" t="s">
        <v>1350</v>
      </c>
      <c r="D420" s="927" t="s">
        <v>1332</v>
      </c>
      <c r="E420" s="927" t="s">
        <v>1546</v>
      </c>
      <c r="F420" s="927">
        <v>1</v>
      </c>
      <c r="G420" s="927">
        <v>195</v>
      </c>
      <c r="H420" s="927" t="s">
        <v>2523</v>
      </c>
      <c r="I420" s="927" t="s">
        <v>239</v>
      </c>
      <c r="J420" s="927" t="s">
        <v>2065</v>
      </c>
      <c r="K420" s="927" t="s">
        <v>287</v>
      </c>
      <c r="L420" s="927" t="s">
        <v>15</v>
      </c>
      <c r="M420" s="927" t="s">
        <v>2249</v>
      </c>
      <c r="N420" s="927" t="s">
        <v>2511</v>
      </c>
      <c r="O420" s="927" t="s">
        <v>2524</v>
      </c>
      <c r="P420" s="1129" t="str">
        <f t="shared" si="78"/>
        <v>--</v>
      </c>
      <c r="Q420" s="934" t="str">
        <f t="shared" si="79"/>
        <v>19-18713</v>
      </c>
      <c r="R420" s="934" t="str">
        <f t="shared" si="80"/>
        <v>-</v>
      </c>
      <c r="S420" s="935" t="str">
        <f t="shared" si="73"/>
        <v>-</v>
      </c>
      <c r="T420" s="935" t="str">
        <f t="shared" si="74"/>
        <v>-</v>
      </c>
      <c r="U420" s="935" t="str">
        <f t="shared" si="75"/>
        <v>-</v>
      </c>
      <c r="V420" s="935" t="str">
        <f t="shared" si="81"/>
        <v>-</v>
      </c>
      <c r="W420" s="934" t="str">
        <f t="shared" si="82"/>
        <v>-</v>
      </c>
      <c r="X420" s="936" t="str">
        <f>IF(R420="-","-",VLOOKUP($S420,Forex!$B:$C,2,0))</f>
        <v>-</v>
      </c>
      <c r="Y420" s="936" t="str">
        <f>IF(R420="-","-",VLOOKUP($S420,Forex!$B:$D,3,0))</f>
        <v>-</v>
      </c>
      <c r="Z420" s="937" t="str">
        <f>IF($R420="-","-",VLOOKUP($L420,Legend!$E:$F,2,0))</f>
        <v>-</v>
      </c>
      <c r="AA420" s="937"/>
      <c r="AB420" s="1131" t="str">
        <f t="shared" si="76"/>
        <v>-</v>
      </c>
      <c r="AC420" s="1131" t="str">
        <f>_xlfn.IFNA(VLOOKUP($B420,'PO list'!$C:$E,3,0),$AB420)</f>
        <v>-</v>
      </c>
      <c r="AD420" s="1131" t="str">
        <f>IF($AC420="-","-",VLOOKUP($AC420,Forex!$B:$C,2,0))</f>
        <v>-</v>
      </c>
      <c r="AE420" s="1131" t="str">
        <f t="shared" si="83"/>
        <v>-</v>
      </c>
      <c r="AF420" s="1131" t="str">
        <f>IF($AE420="-","-",VLOOKUP($AE420,Forex!$B:$C,2,0))</f>
        <v>-</v>
      </c>
      <c r="AG420" s="1132" t="str">
        <f t="shared" si="77"/>
        <v>-</v>
      </c>
      <c r="AI420" s="1118"/>
    </row>
    <row r="421" spans="1:35" s="839" customFormat="1" ht="15" x14ac:dyDescent="0.25">
      <c r="A421" s="929">
        <v>420</v>
      </c>
      <c r="B421" s="927" t="s">
        <v>2525</v>
      </c>
      <c r="C421" s="927" t="s">
        <v>1115</v>
      </c>
      <c r="D421" s="927" t="s">
        <v>201</v>
      </c>
      <c r="E421" s="927" t="s">
        <v>1788</v>
      </c>
      <c r="F421" s="927">
        <v>1</v>
      </c>
      <c r="G421" s="927">
        <v>712</v>
      </c>
      <c r="H421" s="927" t="s">
        <v>2526</v>
      </c>
      <c r="I421" s="927" t="s">
        <v>2527</v>
      </c>
      <c r="J421" s="927" t="s">
        <v>2065</v>
      </c>
      <c r="K421" s="927" t="s">
        <v>1324</v>
      </c>
      <c r="L421" s="927" t="s">
        <v>1056</v>
      </c>
      <c r="M421" s="927" t="s">
        <v>2423</v>
      </c>
      <c r="N421" s="927" t="s">
        <v>2462</v>
      </c>
      <c r="O421" s="927" t="s">
        <v>2251</v>
      </c>
      <c r="P421" s="1129" t="str">
        <f t="shared" si="78"/>
        <v xml:space="preserve"> TR</v>
      </c>
      <c r="Q421" s="934" t="str">
        <f t="shared" si="79"/>
        <v>19-18714</v>
      </c>
      <c r="R421" s="934" t="str">
        <f t="shared" si="80"/>
        <v>LOCAL</v>
      </c>
      <c r="S421" s="935">
        <f t="shared" si="73"/>
        <v>43678</v>
      </c>
      <c r="T421" s="935">
        <f t="shared" si="74"/>
        <v>43678</v>
      </c>
      <c r="U421" s="935">
        <f t="shared" si="75"/>
        <v>43678</v>
      </c>
      <c r="V421" s="935">
        <f t="shared" si="81"/>
        <v>43739</v>
      </c>
      <c r="W421" s="934" t="str">
        <f t="shared" si="82"/>
        <v>Cancelled</v>
      </c>
      <c r="X421" s="936" t="str">
        <f>IF(R421="-","-",VLOOKUP($S421,Forex!$B:$C,2,0))</f>
        <v>FY2019</v>
      </c>
      <c r="Y421" s="936" t="str">
        <f>IF(R421="-","-",VLOOKUP($S421,Forex!$B:$D,3,0))</f>
        <v>1H</v>
      </c>
      <c r="Z421" s="937" t="str">
        <f>IF($R421="-","-",VLOOKUP($L421,Legend!$E:$F,2,0))</f>
        <v>-</v>
      </c>
      <c r="AA421" s="937"/>
      <c r="AB421" s="1131">
        <f t="shared" si="76"/>
        <v>43678</v>
      </c>
      <c r="AC421" s="1131">
        <f>_xlfn.IFNA(VLOOKUP($B421,'PO list'!$C:$E,3,0),$AB421)</f>
        <v>43678</v>
      </c>
      <c r="AD421" s="1131" t="str">
        <f>IF($AC421="-","-",VLOOKUP($AC421,Forex!$B:$C,2,0))</f>
        <v>FY2019</v>
      </c>
      <c r="AE421" s="1131">
        <f t="shared" si="83"/>
        <v>43678</v>
      </c>
      <c r="AF421" s="1131" t="str">
        <f>IF($AE421="-","-",VLOOKUP($AE421,Forex!$B:$C,2,0))</f>
        <v>FY2019</v>
      </c>
      <c r="AG421" s="1132" t="str">
        <f t="shared" si="77"/>
        <v>MY + MF</v>
      </c>
      <c r="AI421" s="1118"/>
    </row>
    <row r="422" spans="1:35" s="839" customFormat="1" ht="15" x14ac:dyDescent="0.25">
      <c r="A422" s="929">
        <v>421</v>
      </c>
      <c r="B422" s="927" t="s">
        <v>2528</v>
      </c>
      <c r="C422" s="927" t="s">
        <v>205</v>
      </c>
      <c r="D422" s="927" t="s">
        <v>201</v>
      </c>
      <c r="E422" s="927" t="s">
        <v>230</v>
      </c>
      <c r="F422" s="927">
        <v>1</v>
      </c>
      <c r="G422" s="927">
        <v>7561</v>
      </c>
      <c r="H422" s="927" t="s">
        <v>2529</v>
      </c>
      <c r="I422" s="927" t="s">
        <v>2530</v>
      </c>
      <c r="J422" s="927" t="s">
        <v>2065</v>
      </c>
      <c r="K422" s="927" t="s">
        <v>1324</v>
      </c>
      <c r="L422" s="927" t="s">
        <v>1056</v>
      </c>
      <c r="M422" s="927" t="s">
        <v>2514</v>
      </c>
      <c r="N422" s="927" t="s">
        <v>2439</v>
      </c>
      <c r="O422" s="927" t="s">
        <v>2517</v>
      </c>
      <c r="P422" s="1129" t="str">
        <f t="shared" si="78"/>
        <v>N--</v>
      </c>
      <c r="Q422" s="934" t="str">
        <f t="shared" si="79"/>
        <v>19-18715</v>
      </c>
      <c r="R422" s="934" t="str">
        <f t="shared" si="80"/>
        <v>LOCAL</v>
      </c>
      <c r="S422" s="935">
        <f t="shared" si="73"/>
        <v>43678</v>
      </c>
      <c r="T422" s="935">
        <f t="shared" si="74"/>
        <v>43678</v>
      </c>
      <c r="U422" s="935">
        <f t="shared" si="75"/>
        <v>43678</v>
      </c>
      <c r="V422" s="935">
        <f t="shared" si="81"/>
        <v>43800</v>
      </c>
      <c r="W422" s="934" t="str">
        <f t="shared" si="82"/>
        <v>Cancelled</v>
      </c>
      <c r="X422" s="936" t="str">
        <f>IF(R422="-","-",VLOOKUP($S422,Forex!$B:$C,2,0))</f>
        <v>FY2019</v>
      </c>
      <c r="Y422" s="936" t="str">
        <f>IF(R422="-","-",VLOOKUP($S422,Forex!$B:$D,3,0))</f>
        <v>1H</v>
      </c>
      <c r="Z422" s="937" t="str">
        <f>IF($R422="-","-",VLOOKUP($L422,Legend!$E:$F,2,0))</f>
        <v>-</v>
      </c>
      <c r="AA422" s="937"/>
      <c r="AB422" s="1131">
        <f t="shared" si="76"/>
        <v>43678</v>
      </c>
      <c r="AC422" s="1131">
        <f>_xlfn.IFNA(VLOOKUP($B422,'PO list'!$C:$E,3,0),$AB422)</f>
        <v>43678</v>
      </c>
      <c r="AD422" s="1131" t="str">
        <f>IF($AC422="-","-",VLOOKUP($AC422,Forex!$B:$C,2,0))</f>
        <v>FY2019</v>
      </c>
      <c r="AE422" s="1131">
        <f t="shared" si="83"/>
        <v>43678</v>
      </c>
      <c r="AF422" s="1131" t="str">
        <f>IF($AE422="-","-",VLOOKUP($AE422,Forex!$B:$C,2,0))</f>
        <v>FY2019</v>
      </c>
      <c r="AG422" s="1132" t="str">
        <f t="shared" si="77"/>
        <v>MY + MF</v>
      </c>
      <c r="AI422" s="1118"/>
    </row>
    <row r="423" spans="1:35" s="839" customFormat="1" ht="15" x14ac:dyDescent="0.25">
      <c r="A423" s="929">
        <v>422</v>
      </c>
      <c r="B423" s="927" t="s">
        <v>2531</v>
      </c>
      <c r="C423" s="927" t="s">
        <v>1116</v>
      </c>
      <c r="D423" s="927" t="s">
        <v>201</v>
      </c>
      <c r="E423" s="927" t="s">
        <v>230</v>
      </c>
      <c r="F423" s="927">
        <v>1</v>
      </c>
      <c r="G423" s="927">
        <v>1084</v>
      </c>
      <c r="H423" s="927" t="s">
        <v>2532</v>
      </c>
      <c r="I423" s="927" t="s">
        <v>1859</v>
      </c>
      <c r="J423" s="927" t="s">
        <v>2065</v>
      </c>
      <c r="K423" s="927" t="s">
        <v>1324</v>
      </c>
      <c r="L423" s="927" t="s">
        <v>1056</v>
      </c>
      <c r="M423" s="927" t="s">
        <v>2514</v>
      </c>
      <c r="N423" s="927" t="s">
        <v>2442</v>
      </c>
      <c r="O423" s="927" t="s">
        <v>2524</v>
      </c>
      <c r="P423" s="1129" t="str">
        <f t="shared" si="78"/>
        <v>---</v>
      </c>
      <c r="Q423" s="934" t="str">
        <f t="shared" si="79"/>
        <v>19-18716</v>
      </c>
      <c r="R423" s="934" t="str">
        <f t="shared" si="80"/>
        <v>LOCAL</v>
      </c>
      <c r="S423" s="935">
        <f t="shared" si="73"/>
        <v>43678</v>
      </c>
      <c r="T423" s="935">
        <f t="shared" si="74"/>
        <v>43678</v>
      </c>
      <c r="U423" s="935">
        <f t="shared" si="75"/>
        <v>43678</v>
      </c>
      <c r="V423" s="935">
        <f t="shared" si="81"/>
        <v>43770</v>
      </c>
      <c r="W423" s="934" t="str">
        <f t="shared" si="82"/>
        <v>Cancelled</v>
      </c>
      <c r="X423" s="936" t="str">
        <f>IF(R423="-","-",VLOOKUP($S423,Forex!$B:$C,2,0))</f>
        <v>FY2019</v>
      </c>
      <c r="Y423" s="936" t="str">
        <f>IF(R423="-","-",VLOOKUP($S423,Forex!$B:$D,3,0))</f>
        <v>1H</v>
      </c>
      <c r="Z423" s="937" t="str">
        <f>IF($R423="-","-",VLOOKUP($L423,Legend!$E:$F,2,0))</f>
        <v>-</v>
      </c>
      <c r="AA423" s="937"/>
      <c r="AB423" s="1131">
        <f t="shared" si="76"/>
        <v>43678</v>
      </c>
      <c r="AC423" s="1131">
        <f>_xlfn.IFNA(VLOOKUP($B423,'PO list'!$C:$E,3,0),$AB423)</f>
        <v>43678</v>
      </c>
      <c r="AD423" s="1131" t="str">
        <f>IF($AC423="-","-",VLOOKUP($AC423,Forex!$B:$C,2,0))</f>
        <v>FY2019</v>
      </c>
      <c r="AE423" s="1131">
        <f t="shared" si="83"/>
        <v>43678</v>
      </c>
      <c r="AF423" s="1131" t="str">
        <f>IF($AE423="-","-",VLOOKUP($AE423,Forex!$B:$C,2,0))</f>
        <v>FY2019</v>
      </c>
      <c r="AG423" s="1132" t="str">
        <f t="shared" si="77"/>
        <v>MY + MF</v>
      </c>
      <c r="AI423" s="1118"/>
    </row>
    <row r="424" spans="1:35" s="839" customFormat="1" ht="15" x14ac:dyDescent="0.25">
      <c r="A424" s="929">
        <v>423</v>
      </c>
      <c r="B424" s="927" t="s">
        <v>2533</v>
      </c>
      <c r="C424" s="927" t="s">
        <v>1112</v>
      </c>
      <c r="D424" s="927" t="s">
        <v>201</v>
      </c>
      <c r="E424" s="927" t="s">
        <v>1546</v>
      </c>
      <c r="F424" s="927">
        <v>2</v>
      </c>
      <c r="G424" s="927">
        <v>232</v>
      </c>
      <c r="H424" s="927" t="s">
        <v>2534</v>
      </c>
      <c r="I424" s="927" t="s">
        <v>1859</v>
      </c>
      <c r="J424" s="927" t="s">
        <v>2065</v>
      </c>
      <c r="K424" s="927" t="s">
        <v>287</v>
      </c>
      <c r="L424" s="927" t="s">
        <v>15</v>
      </c>
      <c r="M424" s="927" t="s">
        <v>2249</v>
      </c>
      <c r="N424" s="927" t="s">
        <v>2026</v>
      </c>
      <c r="O424" s="927" t="s">
        <v>2524</v>
      </c>
      <c r="P424" s="1129" t="str">
        <f t="shared" si="78"/>
        <v>---</v>
      </c>
      <c r="Q424" s="934" t="str">
        <f t="shared" si="79"/>
        <v>19-18717</v>
      </c>
      <c r="R424" s="934" t="str">
        <f t="shared" si="80"/>
        <v>LOCAL</v>
      </c>
      <c r="S424" s="935">
        <f t="shared" si="73"/>
        <v>43678</v>
      </c>
      <c r="T424" s="935">
        <f t="shared" si="74"/>
        <v>43678</v>
      </c>
      <c r="U424" s="935">
        <f t="shared" si="75"/>
        <v>43678</v>
      </c>
      <c r="V424" s="935">
        <f t="shared" si="81"/>
        <v>43709</v>
      </c>
      <c r="W424" s="934" t="str">
        <f t="shared" si="82"/>
        <v>Approved</v>
      </c>
      <c r="X424" s="936" t="str">
        <f>IF(R424="-","-",VLOOKUP($S424,Forex!$B:$C,2,0))</f>
        <v>FY2019</v>
      </c>
      <c r="Y424" s="936" t="str">
        <f>IF(R424="-","-",VLOOKUP($S424,Forex!$B:$D,3,0))</f>
        <v>1H</v>
      </c>
      <c r="Z424" s="937" t="str">
        <f>IF($R424="-","-",VLOOKUP($L424,Legend!$E:$F,2,0))</f>
        <v>-</v>
      </c>
      <c r="AA424" s="937"/>
      <c r="AB424" s="1131">
        <f t="shared" si="76"/>
        <v>43678</v>
      </c>
      <c r="AC424" s="1131">
        <f>_xlfn.IFNA(VLOOKUP($B424,'PO list'!$C:$E,3,0),$AB424)</f>
        <v>43678</v>
      </c>
      <c r="AD424" s="1131" t="str">
        <f>IF($AC424="-","-",VLOOKUP($AC424,Forex!$B:$C,2,0))</f>
        <v>FY2019</v>
      </c>
      <c r="AE424" s="1131">
        <f t="shared" si="83"/>
        <v>43678</v>
      </c>
      <c r="AF424" s="1131" t="str">
        <f>IF($AE424="-","-",VLOOKUP($AE424,Forex!$B:$C,2,0))</f>
        <v>FY2019</v>
      </c>
      <c r="AG424" s="1132" t="str">
        <f t="shared" si="77"/>
        <v>MY + MF</v>
      </c>
      <c r="AI424" s="1118"/>
    </row>
    <row r="425" spans="1:35" s="839" customFormat="1" ht="15" x14ac:dyDescent="0.25">
      <c r="A425" s="929">
        <v>424</v>
      </c>
      <c r="B425" s="927" t="s">
        <v>2535</v>
      </c>
      <c r="C425" s="927" t="s">
        <v>227</v>
      </c>
      <c r="D425" s="927" t="s">
        <v>201</v>
      </c>
      <c r="E425" s="927" t="s">
        <v>230</v>
      </c>
      <c r="F425" s="927">
        <v>39</v>
      </c>
      <c r="G425" s="927">
        <v>158745</v>
      </c>
      <c r="H425" s="927" t="s">
        <v>2536</v>
      </c>
      <c r="I425" s="927" t="s">
        <v>2537</v>
      </c>
      <c r="J425" s="927" t="s">
        <v>2524</v>
      </c>
      <c r="K425" s="927" t="s">
        <v>288</v>
      </c>
      <c r="L425" s="927" t="s">
        <v>1056</v>
      </c>
      <c r="M425" s="927" t="s">
        <v>1828</v>
      </c>
      <c r="N425" s="927" t="s">
        <v>1110</v>
      </c>
      <c r="O425" s="927" t="s">
        <v>2443</v>
      </c>
      <c r="P425" s="1129" t="str">
        <f t="shared" si="78"/>
        <v>HER</v>
      </c>
      <c r="Q425" s="934" t="str">
        <f t="shared" si="79"/>
        <v>19-18718</v>
      </c>
      <c r="R425" s="934" t="str">
        <f t="shared" si="80"/>
        <v>LOCAL</v>
      </c>
      <c r="S425" s="935">
        <f t="shared" si="73"/>
        <v>43678</v>
      </c>
      <c r="T425" s="935">
        <f t="shared" si="74"/>
        <v>43678</v>
      </c>
      <c r="U425" s="935">
        <f t="shared" si="75"/>
        <v>43678</v>
      </c>
      <c r="V425" s="935">
        <f t="shared" si="81"/>
        <v>44197</v>
      </c>
      <c r="W425" s="934" t="str">
        <f t="shared" si="82"/>
        <v>Disapproved</v>
      </c>
      <c r="X425" s="936" t="str">
        <f>IF(R425="-","-",VLOOKUP($S425,Forex!$B:$C,2,0))</f>
        <v>FY2019</v>
      </c>
      <c r="Y425" s="936" t="str">
        <f>IF(R425="-","-",VLOOKUP($S425,Forex!$B:$D,3,0))</f>
        <v>1H</v>
      </c>
      <c r="Z425" s="937" t="str">
        <f>IF($R425="-","-",VLOOKUP($L425,Legend!$E:$F,2,0))</f>
        <v>-</v>
      </c>
      <c r="AA425" s="937"/>
      <c r="AB425" s="1131">
        <f t="shared" si="76"/>
        <v>43678</v>
      </c>
      <c r="AC425" s="1131">
        <f>_xlfn.IFNA(VLOOKUP($B425,'PO list'!$C:$E,3,0),$AB425)</f>
        <v>43678</v>
      </c>
      <c r="AD425" s="1131" t="str">
        <f>IF($AC425="-","-",VLOOKUP($AC425,Forex!$B:$C,2,0))</f>
        <v>FY2019</v>
      </c>
      <c r="AE425" s="1131">
        <f t="shared" si="83"/>
        <v>43678</v>
      </c>
      <c r="AF425" s="1131" t="str">
        <f>IF($AE425="-","-",VLOOKUP($AE425,Forex!$B:$C,2,0))</f>
        <v>FY2019</v>
      </c>
      <c r="AG425" s="1132" t="str">
        <f t="shared" si="77"/>
        <v>MY + MF</v>
      </c>
      <c r="AI425" s="1118"/>
    </row>
    <row r="426" spans="1:35" s="839" customFormat="1" ht="15" x14ac:dyDescent="0.25">
      <c r="A426" s="929">
        <v>425</v>
      </c>
      <c r="B426" s="927" t="s">
        <v>2538</v>
      </c>
      <c r="C426" s="927" t="s">
        <v>227</v>
      </c>
      <c r="D426" s="927" t="s">
        <v>201</v>
      </c>
      <c r="E426" s="927" t="s">
        <v>230</v>
      </c>
      <c r="F426" s="927">
        <v>21</v>
      </c>
      <c r="G426" s="927">
        <v>90204</v>
      </c>
      <c r="H426" s="927" t="s">
        <v>2539</v>
      </c>
      <c r="I426" s="927" t="s">
        <v>2540</v>
      </c>
      <c r="J426" s="927" t="s">
        <v>1790</v>
      </c>
      <c r="K426" s="927" t="s">
        <v>288</v>
      </c>
      <c r="L426" s="927" t="s">
        <v>1056</v>
      </c>
      <c r="M426" s="927" t="s">
        <v>1828</v>
      </c>
      <c r="N426" s="927" t="s">
        <v>1110</v>
      </c>
      <c r="O426" s="927" t="s">
        <v>2514</v>
      </c>
      <c r="P426" s="1129" t="str">
        <f t="shared" si="78"/>
        <v>NIS</v>
      </c>
      <c r="Q426" s="934" t="str">
        <f t="shared" si="79"/>
        <v>19-18719</v>
      </c>
      <c r="R426" s="934" t="str">
        <f t="shared" si="80"/>
        <v>LOCAL</v>
      </c>
      <c r="S426" s="935">
        <f t="shared" si="73"/>
        <v>43678</v>
      </c>
      <c r="T426" s="935">
        <f t="shared" si="74"/>
        <v>43678</v>
      </c>
      <c r="U426" s="935">
        <f t="shared" si="75"/>
        <v>43678</v>
      </c>
      <c r="V426" s="935">
        <f t="shared" si="81"/>
        <v>44197</v>
      </c>
      <c r="W426" s="934" t="str">
        <f t="shared" si="82"/>
        <v>Disapproved</v>
      </c>
      <c r="X426" s="936" t="str">
        <f>IF(R426="-","-",VLOOKUP($S426,Forex!$B:$C,2,0))</f>
        <v>FY2019</v>
      </c>
      <c r="Y426" s="936" t="str">
        <f>IF(R426="-","-",VLOOKUP($S426,Forex!$B:$D,3,0))</f>
        <v>1H</v>
      </c>
      <c r="Z426" s="937" t="str">
        <f>IF($R426="-","-",VLOOKUP($L426,Legend!$E:$F,2,0))</f>
        <v>-</v>
      </c>
      <c r="AA426" s="937"/>
      <c r="AB426" s="1131">
        <f t="shared" si="76"/>
        <v>43678</v>
      </c>
      <c r="AC426" s="1131">
        <f>_xlfn.IFNA(VLOOKUP($B426,'PO list'!$C:$E,3,0),$AB426)</f>
        <v>43678</v>
      </c>
      <c r="AD426" s="1131" t="str">
        <f>IF($AC426="-","-",VLOOKUP($AC426,Forex!$B:$C,2,0))</f>
        <v>FY2019</v>
      </c>
      <c r="AE426" s="1131">
        <f t="shared" si="83"/>
        <v>43678</v>
      </c>
      <c r="AF426" s="1131" t="str">
        <f>IF($AE426="-","-",VLOOKUP($AE426,Forex!$B:$C,2,0))</f>
        <v>FY2019</v>
      </c>
      <c r="AG426" s="1132" t="str">
        <f t="shared" si="77"/>
        <v>MY + MF</v>
      </c>
      <c r="AI426" s="1118"/>
    </row>
    <row r="427" spans="1:35" s="839" customFormat="1" ht="15" x14ac:dyDescent="0.25">
      <c r="A427" s="929">
        <v>426</v>
      </c>
      <c r="B427" s="927" t="s">
        <v>2541</v>
      </c>
      <c r="C427" s="927" t="s">
        <v>227</v>
      </c>
      <c r="D427" s="927" t="s">
        <v>201</v>
      </c>
      <c r="E427" s="927" t="s">
        <v>230</v>
      </c>
      <c r="F427" s="927">
        <v>24</v>
      </c>
      <c r="G427" s="927">
        <v>100207</v>
      </c>
      <c r="H427" s="927" t="s">
        <v>2539</v>
      </c>
      <c r="I427" s="927" t="s">
        <v>2542</v>
      </c>
      <c r="J427" s="927" t="s">
        <v>2524</v>
      </c>
      <c r="K427" s="927" t="s">
        <v>288</v>
      </c>
      <c r="L427" s="927" t="s">
        <v>1056</v>
      </c>
      <c r="M427" s="927" t="s">
        <v>1828</v>
      </c>
      <c r="N427" s="927" t="s">
        <v>1110</v>
      </c>
      <c r="O427" s="927" t="s">
        <v>2443</v>
      </c>
      <c r="P427" s="1129" t="str">
        <f t="shared" si="78"/>
        <v>INI</v>
      </c>
      <c r="Q427" s="934" t="str">
        <f t="shared" si="79"/>
        <v>19-18720</v>
      </c>
      <c r="R427" s="934" t="str">
        <f t="shared" si="80"/>
        <v>LOCAL</v>
      </c>
      <c r="S427" s="935">
        <f t="shared" si="73"/>
        <v>43678</v>
      </c>
      <c r="T427" s="935">
        <f t="shared" si="74"/>
        <v>43678</v>
      </c>
      <c r="U427" s="935">
        <f t="shared" si="75"/>
        <v>43678</v>
      </c>
      <c r="V427" s="935">
        <f t="shared" si="81"/>
        <v>44197</v>
      </c>
      <c r="W427" s="934" t="str">
        <f t="shared" si="82"/>
        <v>Disapproved</v>
      </c>
      <c r="X427" s="936" t="str">
        <f>IF(R427="-","-",VLOOKUP($S427,Forex!$B:$C,2,0))</f>
        <v>FY2019</v>
      </c>
      <c r="Y427" s="936" t="str">
        <f>IF(R427="-","-",VLOOKUP($S427,Forex!$B:$D,3,0))</f>
        <v>1H</v>
      </c>
      <c r="Z427" s="937" t="str">
        <f>IF($R427="-","-",VLOOKUP($L427,Legend!$E:$F,2,0))</f>
        <v>-</v>
      </c>
      <c r="AA427" s="937"/>
      <c r="AB427" s="1131">
        <f t="shared" si="76"/>
        <v>43678</v>
      </c>
      <c r="AC427" s="1131">
        <f>_xlfn.IFNA(VLOOKUP($B427,'PO list'!$C:$E,3,0),$AB427)</f>
        <v>43678</v>
      </c>
      <c r="AD427" s="1131" t="str">
        <f>IF($AC427="-","-",VLOOKUP($AC427,Forex!$B:$C,2,0))</f>
        <v>FY2019</v>
      </c>
      <c r="AE427" s="1131">
        <f t="shared" si="83"/>
        <v>43678</v>
      </c>
      <c r="AF427" s="1131" t="str">
        <f>IF($AE427="-","-",VLOOKUP($AE427,Forex!$B:$C,2,0))</f>
        <v>FY2019</v>
      </c>
      <c r="AG427" s="1132" t="str">
        <f t="shared" si="77"/>
        <v>MY + MF</v>
      </c>
      <c r="AI427" s="1118"/>
    </row>
    <row r="428" spans="1:35" s="839" customFormat="1" ht="15" x14ac:dyDescent="0.25">
      <c r="A428" s="929">
        <v>427</v>
      </c>
      <c r="B428" s="927" t="s">
        <v>2543</v>
      </c>
      <c r="C428" s="927" t="s">
        <v>227</v>
      </c>
      <c r="D428" s="927" t="s">
        <v>201</v>
      </c>
      <c r="E428" s="927" t="s">
        <v>231</v>
      </c>
      <c r="F428" s="927">
        <v>8</v>
      </c>
      <c r="G428" s="927">
        <v>4908</v>
      </c>
      <c r="H428" s="927" t="s">
        <v>2544</v>
      </c>
      <c r="I428" s="927" t="s">
        <v>2545</v>
      </c>
      <c r="J428" s="927" t="s">
        <v>2524</v>
      </c>
      <c r="K428" s="927" t="s">
        <v>1324</v>
      </c>
      <c r="L428" s="927" t="s">
        <v>1056</v>
      </c>
      <c r="M428" s="927" t="s">
        <v>2514</v>
      </c>
      <c r="N428" s="927" t="s">
        <v>5585</v>
      </c>
      <c r="O428" s="927" t="s">
        <v>2517</v>
      </c>
      <c r="P428" s="1129" t="str">
        <f t="shared" si="78"/>
        <v>F--</v>
      </c>
      <c r="Q428" s="934" t="str">
        <f t="shared" si="79"/>
        <v>19-18721</v>
      </c>
      <c r="R428" s="934" t="str">
        <f t="shared" si="80"/>
        <v>LOCAL</v>
      </c>
      <c r="S428" s="935">
        <f t="shared" si="73"/>
        <v>43678</v>
      </c>
      <c r="T428" s="935">
        <f t="shared" si="74"/>
        <v>43678</v>
      </c>
      <c r="U428" s="935">
        <f t="shared" si="75"/>
        <v>43678</v>
      </c>
      <c r="V428" s="935" t="e">
        <f t="shared" si="81"/>
        <v>#VALUE!</v>
      </c>
      <c r="W428" s="934" t="str">
        <f t="shared" si="82"/>
        <v>Cancelled</v>
      </c>
      <c r="X428" s="936" t="str">
        <f>IF(R428="-","-",VLOOKUP($S428,Forex!$B:$C,2,0))</f>
        <v>FY2019</v>
      </c>
      <c r="Y428" s="936" t="str">
        <f>IF(R428="-","-",VLOOKUP($S428,Forex!$B:$D,3,0))</f>
        <v>1H</v>
      </c>
      <c r="Z428" s="937" t="str">
        <f>IF($R428="-","-",VLOOKUP($L428,Legend!$E:$F,2,0))</f>
        <v>-</v>
      </c>
      <c r="AA428" s="937"/>
      <c r="AB428" s="1131">
        <f t="shared" si="76"/>
        <v>43678</v>
      </c>
      <c r="AC428" s="1131">
        <f>_xlfn.IFNA(VLOOKUP($B428,'PO list'!$C:$E,3,0),$AB428)</f>
        <v>43678</v>
      </c>
      <c r="AD428" s="1131" t="str">
        <f>IF($AC428="-","-",VLOOKUP($AC428,Forex!$B:$C,2,0))</f>
        <v>FY2019</v>
      </c>
      <c r="AE428" s="1131">
        <f t="shared" si="83"/>
        <v>43678</v>
      </c>
      <c r="AF428" s="1131" t="str">
        <f>IF($AE428="-","-",VLOOKUP($AE428,Forex!$B:$C,2,0))</f>
        <v>FY2019</v>
      </c>
      <c r="AG428" s="1132" t="str">
        <f t="shared" si="77"/>
        <v>MY + MF</v>
      </c>
      <c r="AI428" s="1118"/>
    </row>
    <row r="429" spans="1:35" s="839" customFormat="1" ht="15" x14ac:dyDescent="0.25">
      <c r="A429" s="929">
        <v>428</v>
      </c>
      <c r="B429" s="927" t="s">
        <v>2546</v>
      </c>
      <c r="C429" s="927" t="s">
        <v>227</v>
      </c>
      <c r="D429" s="927" t="s">
        <v>201</v>
      </c>
      <c r="E429" s="927" t="s">
        <v>230</v>
      </c>
      <c r="F429" s="927">
        <v>21</v>
      </c>
      <c r="G429" s="927">
        <v>90204</v>
      </c>
      <c r="H429" s="927" t="s">
        <v>2539</v>
      </c>
      <c r="I429" s="927" t="s">
        <v>2547</v>
      </c>
      <c r="J429" s="927" t="s">
        <v>2524</v>
      </c>
      <c r="K429" s="927" t="s">
        <v>288</v>
      </c>
      <c r="L429" s="927" t="s">
        <v>1056</v>
      </c>
      <c r="M429" s="927" t="s">
        <v>1828</v>
      </c>
      <c r="N429" s="927" t="s">
        <v>1110</v>
      </c>
      <c r="O429" s="927" t="s">
        <v>2443</v>
      </c>
      <c r="P429" s="1129" t="str">
        <f t="shared" si="78"/>
        <v>NIS</v>
      </c>
      <c r="Q429" s="934" t="str">
        <f t="shared" si="79"/>
        <v>19-18723</v>
      </c>
      <c r="R429" s="934" t="str">
        <f t="shared" si="80"/>
        <v>LOCAL</v>
      </c>
      <c r="S429" s="935">
        <f t="shared" si="73"/>
        <v>43678</v>
      </c>
      <c r="T429" s="935">
        <f t="shared" si="74"/>
        <v>43678</v>
      </c>
      <c r="U429" s="935">
        <f t="shared" si="75"/>
        <v>43678</v>
      </c>
      <c r="V429" s="935">
        <f t="shared" si="81"/>
        <v>44197</v>
      </c>
      <c r="W429" s="934" t="str">
        <f t="shared" si="82"/>
        <v>Disapproved</v>
      </c>
      <c r="X429" s="936" t="str">
        <f>IF(R429="-","-",VLOOKUP($S429,Forex!$B:$C,2,0))</f>
        <v>FY2019</v>
      </c>
      <c r="Y429" s="936" t="str">
        <f>IF(R429="-","-",VLOOKUP($S429,Forex!$B:$D,3,0))</f>
        <v>1H</v>
      </c>
      <c r="Z429" s="937" t="str">
        <f>IF($R429="-","-",VLOOKUP($L429,Legend!$E:$F,2,0))</f>
        <v>-</v>
      </c>
      <c r="AA429" s="937"/>
      <c r="AB429" s="1131">
        <f t="shared" si="76"/>
        <v>43678</v>
      </c>
      <c r="AC429" s="1131">
        <f>_xlfn.IFNA(VLOOKUP($B429,'PO list'!$C:$E,3,0),$AB429)</f>
        <v>43678</v>
      </c>
      <c r="AD429" s="1131" t="str">
        <f>IF($AC429="-","-",VLOOKUP($AC429,Forex!$B:$C,2,0))</f>
        <v>FY2019</v>
      </c>
      <c r="AE429" s="1131">
        <f t="shared" si="83"/>
        <v>43678</v>
      </c>
      <c r="AF429" s="1131" t="str">
        <f>IF($AE429="-","-",VLOOKUP($AE429,Forex!$B:$C,2,0))</f>
        <v>FY2019</v>
      </c>
      <c r="AG429" s="1132" t="str">
        <f t="shared" si="77"/>
        <v>MY + MF</v>
      </c>
      <c r="AI429" s="1118"/>
    </row>
    <row r="430" spans="1:35" s="839" customFormat="1" ht="15" x14ac:dyDescent="0.25">
      <c r="A430" s="929">
        <v>429</v>
      </c>
      <c r="B430" s="927" t="s">
        <v>2548</v>
      </c>
      <c r="C430" s="927" t="s">
        <v>227</v>
      </c>
      <c r="D430" s="927" t="s">
        <v>201</v>
      </c>
      <c r="E430" s="927" t="s">
        <v>230</v>
      </c>
      <c r="F430" s="927">
        <v>24</v>
      </c>
      <c r="G430" s="927">
        <v>100207</v>
      </c>
      <c r="H430" s="927" t="s">
        <v>2539</v>
      </c>
      <c r="I430" s="927" t="s">
        <v>2549</v>
      </c>
      <c r="J430" s="927" t="s">
        <v>2524</v>
      </c>
      <c r="K430" s="927" t="s">
        <v>288</v>
      </c>
      <c r="L430" s="927" t="s">
        <v>1056</v>
      </c>
      <c r="M430" s="927" t="s">
        <v>1828</v>
      </c>
      <c r="N430" s="927" t="s">
        <v>1110</v>
      </c>
      <c r="O430" s="927" t="s">
        <v>2443</v>
      </c>
      <c r="P430" s="1129" t="str">
        <f t="shared" si="78"/>
        <v>INI</v>
      </c>
      <c r="Q430" s="934" t="str">
        <f t="shared" si="79"/>
        <v>19-18724</v>
      </c>
      <c r="R430" s="934" t="str">
        <f t="shared" si="80"/>
        <v>LOCAL</v>
      </c>
      <c r="S430" s="935">
        <f t="shared" si="73"/>
        <v>43678</v>
      </c>
      <c r="T430" s="935">
        <f t="shared" si="74"/>
        <v>43678</v>
      </c>
      <c r="U430" s="935">
        <f t="shared" si="75"/>
        <v>43678</v>
      </c>
      <c r="V430" s="935">
        <f t="shared" si="81"/>
        <v>44197</v>
      </c>
      <c r="W430" s="934" t="str">
        <f t="shared" si="82"/>
        <v>Disapproved</v>
      </c>
      <c r="X430" s="936" t="str">
        <f>IF(R430="-","-",VLOOKUP($S430,Forex!$B:$C,2,0))</f>
        <v>FY2019</v>
      </c>
      <c r="Y430" s="936" t="str">
        <f>IF(R430="-","-",VLOOKUP($S430,Forex!$B:$D,3,0))</f>
        <v>1H</v>
      </c>
      <c r="Z430" s="937" t="str">
        <f>IF($R430="-","-",VLOOKUP($L430,Legend!$E:$F,2,0))</f>
        <v>-</v>
      </c>
      <c r="AA430" s="937"/>
      <c r="AB430" s="1131">
        <f t="shared" si="76"/>
        <v>43678</v>
      </c>
      <c r="AC430" s="1131">
        <f>_xlfn.IFNA(VLOOKUP($B430,'PO list'!$C:$E,3,0),$AB430)</f>
        <v>43678</v>
      </c>
      <c r="AD430" s="1131" t="str">
        <f>IF($AC430="-","-",VLOOKUP($AC430,Forex!$B:$C,2,0))</f>
        <v>FY2019</v>
      </c>
      <c r="AE430" s="1131">
        <f t="shared" si="83"/>
        <v>43678</v>
      </c>
      <c r="AF430" s="1131" t="str">
        <f>IF($AE430="-","-",VLOOKUP($AE430,Forex!$B:$C,2,0))</f>
        <v>FY2019</v>
      </c>
      <c r="AG430" s="1132" t="str">
        <f t="shared" si="77"/>
        <v>MY + MF</v>
      </c>
      <c r="AI430" s="1118"/>
    </row>
    <row r="431" spans="1:35" s="839" customFormat="1" ht="15" x14ac:dyDescent="0.25">
      <c r="A431" s="929">
        <v>430</v>
      </c>
      <c r="B431" s="927" t="s">
        <v>2550</v>
      </c>
      <c r="C431" s="927" t="s">
        <v>207</v>
      </c>
      <c r="D431" s="927" t="s">
        <v>232</v>
      </c>
      <c r="E431" s="927" t="s">
        <v>2551</v>
      </c>
      <c r="F431" s="927">
        <v>1</v>
      </c>
      <c r="G431" s="927">
        <v>79</v>
      </c>
      <c r="H431" s="927" t="s">
        <v>2552</v>
      </c>
      <c r="I431" s="927" t="s">
        <v>239</v>
      </c>
      <c r="J431" s="927" t="s">
        <v>2553</v>
      </c>
      <c r="K431" s="927" t="s">
        <v>287</v>
      </c>
      <c r="L431" s="927" t="s">
        <v>15</v>
      </c>
      <c r="M431" s="927" t="s">
        <v>2443</v>
      </c>
      <c r="N431" s="927" t="s">
        <v>2301</v>
      </c>
      <c r="O431" s="927" t="s">
        <v>2514</v>
      </c>
      <c r="P431" s="1129" t="str">
        <f t="shared" si="78"/>
        <v>--</v>
      </c>
      <c r="Q431" s="934" t="str">
        <f t="shared" si="79"/>
        <v>19-18725</v>
      </c>
      <c r="R431" s="934" t="str">
        <f t="shared" si="80"/>
        <v>FRONTECH</v>
      </c>
      <c r="S431" s="935">
        <f t="shared" si="73"/>
        <v>43678</v>
      </c>
      <c r="T431" s="935">
        <f t="shared" si="74"/>
        <v>43678</v>
      </c>
      <c r="U431" s="935">
        <f t="shared" si="75"/>
        <v>43678</v>
      </c>
      <c r="V431" s="935">
        <f t="shared" si="81"/>
        <v>43678</v>
      </c>
      <c r="W431" s="934" t="str">
        <f t="shared" si="82"/>
        <v>Approved</v>
      </c>
      <c r="X431" s="936" t="str">
        <f>IF(R431="-","-",VLOOKUP($S431,Forex!$B:$C,2,0))</f>
        <v>FY2019</v>
      </c>
      <c r="Y431" s="936" t="str">
        <f>IF(R431="-","-",VLOOKUP($S431,Forex!$B:$D,3,0))</f>
        <v>1H</v>
      </c>
      <c r="Z431" s="937" t="str">
        <f>IF($R431="-","-",VLOOKUP($L431,Legend!$E:$F,2,0))</f>
        <v>-</v>
      </c>
      <c r="AA431" s="937"/>
      <c r="AB431" s="1131">
        <f t="shared" si="76"/>
        <v>43678</v>
      </c>
      <c r="AC431" s="1131">
        <f>_xlfn.IFNA(VLOOKUP($B431,'PO list'!$C:$E,3,0),$AB431)</f>
        <v>43678</v>
      </c>
      <c r="AD431" s="1131" t="str">
        <f>IF($AC431="-","-",VLOOKUP($AC431,Forex!$B:$C,2,0))</f>
        <v>FY2019</v>
      </c>
      <c r="AE431" s="1131">
        <f t="shared" si="83"/>
        <v>43678</v>
      </c>
      <c r="AF431" s="1131" t="str">
        <f>IF($AE431="-","-",VLOOKUP($AE431,Forex!$B:$C,2,0))</f>
        <v>FY2019</v>
      </c>
      <c r="AG431" s="1132" t="str">
        <f t="shared" si="77"/>
        <v>MY + MF</v>
      </c>
      <c r="AI431" s="1118"/>
    </row>
    <row r="432" spans="1:35" s="839" customFormat="1" ht="15" x14ac:dyDescent="0.25">
      <c r="A432" s="929">
        <v>431</v>
      </c>
      <c r="B432" s="927" t="s">
        <v>2550</v>
      </c>
      <c r="C432" s="927" t="s">
        <v>207</v>
      </c>
      <c r="D432" s="927" t="s">
        <v>232</v>
      </c>
      <c r="E432" s="927" t="s">
        <v>2551</v>
      </c>
      <c r="F432" s="927">
        <v>1</v>
      </c>
      <c r="G432" s="927">
        <v>79</v>
      </c>
      <c r="H432" s="927" t="s">
        <v>2552</v>
      </c>
      <c r="I432" s="927" t="s">
        <v>239</v>
      </c>
      <c r="J432" s="927" t="s">
        <v>2553</v>
      </c>
      <c r="K432" s="927" t="s">
        <v>1324</v>
      </c>
      <c r="L432" s="927" t="s">
        <v>1056</v>
      </c>
      <c r="M432" s="927" t="s">
        <v>2443</v>
      </c>
      <c r="N432" s="927" t="s">
        <v>5585</v>
      </c>
      <c r="O432" s="927" t="s">
        <v>2514</v>
      </c>
      <c r="P432" s="1129" t="str">
        <f t="shared" si="78"/>
        <v>--</v>
      </c>
      <c r="Q432" s="934" t="str">
        <f t="shared" si="79"/>
        <v>-</v>
      </c>
      <c r="R432" s="934" t="str">
        <f t="shared" si="80"/>
        <v>-</v>
      </c>
      <c r="S432" s="935" t="str">
        <f t="shared" si="73"/>
        <v>-</v>
      </c>
      <c r="T432" s="935" t="str">
        <f t="shared" si="74"/>
        <v>-</v>
      </c>
      <c r="U432" s="935" t="str">
        <f t="shared" si="75"/>
        <v>-</v>
      </c>
      <c r="V432" s="935" t="str">
        <f t="shared" si="81"/>
        <v>-</v>
      </c>
      <c r="W432" s="934" t="str">
        <f t="shared" si="82"/>
        <v>-</v>
      </c>
      <c r="X432" s="936" t="str">
        <f>IF(R432="-","-",VLOOKUP($S432,Forex!$B:$C,2,0))</f>
        <v>-</v>
      </c>
      <c r="Y432" s="936" t="str">
        <f>IF(R432="-","-",VLOOKUP($S432,Forex!$B:$D,3,0))</f>
        <v>-</v>
      </c>
      <c r="Z432" s="937" t="str">
        <f>IF($R432="-","-",VLOOKUP($L432,Legend!$E:$F,2,0))</f>
        <v>-</v>
      </c>
      <c r="AA432" s="937"/>
      <c r="AB432" s="1131" t="str">
        <f t="shared" si="76"/>
        <v>-</v>
      </c>
      <c r="AC432" s="1131" t="str">
        <f>_xlfn.IFNA(VLOOKUP($B432,'PO list'!$C:$E,3,0),$AB432)</f>
        <v>-</v>
      </c>
      <c r="AD432" s="1131" t="str">
        <f>IF($AC432="-","-",VLOOKUP($AC432,Forex!$B:$C,2,0))</f>
        <v>-</v>
      </c>
      <c r="AE432" s="1131" t="str">
        <f t="shared" si="83"/>
        <v>-</v>
      </c>
      <c r="AF432" s="1131" t="str">
        <f>IF($AE432="-","-",VLOOKUP($AE432,Forex!$B:$C,2,0))</f>
        <v>-</v>
      </c>
      <c r="AG432" s="1132" t="str">
        <f t="shared" si="77"/>
        <v>-</v>
      </c>
      <c r="AI432" s="1118"/>
    </row>
    <row r="433" spans="1:35" s="839" customFormat="1" ht="15" x14ac:dyDescent="0.25">
      <c r="A433" s="929">
        <v>432</v>
      </c>
      <c r="B433" s="927" t="s">
        <v>2554</v>
      </c>
      <c r="C433" s="927" t="s">
        <v>221</v>
      </c>
      <c r="D433" s="927" t="s">
        <v>201</v>
      </c>
      <c r="E433" s="927" t="s">
        <v>231</v>
      </c>
      <c r="F433" s="927">
        <v>1</v>
      </c>
      <c r="G433" s="927">
        <v>185</v>
      </c>
      <c r="H433" s="927" t="s">
        <v>2555</v>
      </c>
      <c r="I433" s="927" t="s">
        <v>2465</v>
      </c>
      <c r="J433" s="927" t="s">
        <v>2553</v>
      </c>
      <c r="K433" s="927" t="s">
        <v>1324</v>
      </c>
      <c r="L433" s="927" t="s">
        <v>1056</v>
      </c>
      <c r="M433" s="927" t="s">
        <v>2249</v>
      </c>
      <c r="N433" s="927" t="s">
        <v>2270</v>
      </c>
      <c r="O433" s="927" t="s">
        <v>2517</v>
      </c>
      <c r="P433" s="1129" t="str">
        <f t="shared" si="78"/>
        <v>1--</v>
      </c>
      <c r="Q433" s="934" t="str">
        <f t="shared" si="79"/>
        <v>19-18726</v>
      </c>
      <c r="R433" s="934" t="str">
        <f t="shared" si="80"/>
        <v>LOCAL</v>
      </c>
      <c r="S433" s="935">
        <f t="shared" si="73"/>
        <v>43678</v>
      </c>
      <c r="T433" s="935">
        <f t="shared" si="74"/>
        <v>43678</v>
      </c>
      <c r="U433" s="935">
        <f t="shared" si="75"/>
        <v>43678</v>
      </c>
      <c r="V433" s="935">
        <f t="shared" si="81"/>
        <v>43709</v>
      </c>
      <c r="W433" s="934" t="str">
        <f t="shared" si="82"/>
        <v>Cancelled</v>
      </c>
      <c r="X433" s="936" t="str">
        <f>IF(R433="-","-",VLOOKUP($S433,Forex!$B:$C,2,0))</f>
        <v>FY2019</v>
      </c>
      <c r="Y433" s="936" t="str">
        <f>IF(R433="-","-",VLOOKUP($S433,Forex!$B:$D,3,0))</f>
        <v>1H</v>
      </c>
      <c r="Z433" s="937" t="str">
        <f>IF($R433="-","-",VLOOKUP($L433,Legend!$E:$F,2,0))</f>
        <v>-</v>
      </c>
      <c r="AA433" s="937"/>
      <c r="AB433" s="1131">
        <f t="shared" si="76"/>
        <v>43678</v>
      </c>
      <c r="AC433" s="1131">
        <f>_xlfn.IFNA(VLOOKUP($B433,'PO list'!$C:$E,3,0),$AB433)</f>
        <v>43678</v>
      </c>
      <c r="AD433" s="1131" t="str">
        <f>IF($AC433="-","-",VLOOKUP($AC433,Forex!$B:$C,2,0))</f>
        <v>FY2019</v>
      </c>
      <c r="AE433" s="1131">
        <f t="shared" si="83"/>
        <v>43678</v>
      </c>
      <c r="AF433" s="1131" t="str">
        <f>IF($AE433="-","-",VLOOKUP($AE433,Forex!$B:$C,2,0))</f>
        <v>FY2019</v>
      </c>
      <c r="AG433" s="1132" t="str">
        <f t="shared" si="77"/>
        <v>MY + MF</v>
      </c>
      <c r="AI433" s="1118"/>
    </row>
    <row r="434" spans="1:35" s="839" customFormat="1" ht="15" x14ac:dyDescent="0.25">
      <c r="A434" s="929">
        <v>433</v>
      </c>
      <c r="B434" s="927" t="s">
        <v>2556</v>
      </c>
      <c r="C434" s="927" t="s">
        <v>227</v>
      </c>
      <c r="D434" s="927" t="s">
        <v>201</v>
      </c>
      <c r="E434" s="927" t="s">
        <v>230</v>
      </c>
      <c r="F434" s="927">
        <v>1</v>
      </c>
      <c r="G434" s="927">
        <v>2946</v>
      </c>
      <c r="H434" s="927" t="s">
        <v>2557</v>
      </c>
      <c r="I434" s="927" t="s">
        <v>2558</v>
      </c>
      <c r="J434" s="927" t="s">
        <v>2553</v>
      </c>
      <c r="K434" s="927" t="s">
        <v>287</v>
      </c>
      <c r="L434" s="927" t="s">
        <v>15</v>
      </c>
      <c r="M434" s="927" t="s">
        <v>2423</v>
      </c>
      <c r="N434" s="927" t="s">
        <v>5585</v>
      </c>
      <c r="O434" s="927" t="s">
        <v>2251</v>
      </c>
      <c r="P434" s="1129" t="str">
        <f t="shared" si="78"/>
        <v>DIE</v>
      </c>
      <c r="Q434" s="934" t="str">
        <f t="shared" si="79"/>
        <v>19-18727</v>
      </c>
      <c r="R434" s="934" t="str">
        <f t="shared" si="80"/>
        <v>LOCAL</v>
      </c>
      <c r="S434" s="935">
        <f t="shared" si="73"/>
        <v>43678</v>
      </c>
      <c r="T434" s="935">
        <f t="shared" si="74"/>
        <v>43678</v>
      </c>
      <c r="U434" s="935">
        <f t="shared" si="75"/>
        <v>43678</v>
      </c>
      <c r="V434" s="935" t="e">
        <f t="shared" si="81"/>
        <v>#VALUE!</v>
      </c>
      <c r="W434" s="934" t="str">
        <f t="shared" si="82"/>
        <v>Approved</v>
      </c>
      <c r="X434" s="936" t="str">
        <f>IF(R434="-","-",VLOOKUP($S434,Forex!$B:$C,2,0))</f>
        <v>FY2019</v>
      </c>
      <c r="Y434" s="936" t="str">
        <f>IF(R434="-","-",VLOOKUP($S434,Forex!$B:$D,3,0))</f>
        <v>1H</v>
      </c>
      <c r="Z434" s="937" t="str">
        <f>IF($R434="-","-",VLOOKUP($L434,Legend!$E:$F,2,0))</f>
        <v>-</v>
      </c>
      <c r="AA434" s="937"/>
      <c r="AB434" s="1131">
        <f t="shared" si="76"/>
        <v>43678</v>
      </c>
      <c r="AC434" s="1131">
        <f>_xlfn.IFNA(VLOOKUP($B434,'PO list'!$C:$E,3,0),$AB434)</f>
        <v>43678</v>
      </c>
      <c r="AD434" s="1131" t="str">
        <f>IF($AC434="-","-",VLOOKUP($AC434,Forex!$B:$C,2,0))</f>
        <v>FY2019</v>
      </c>
      <c r="AE434" s="1131">
        <f t="shared" si="83"/>
        <v>43678</v>
      </c>
      <c r="AF434" s="1131" t="str">
        <f>IF($AE434="-","-",VLOOKUP($AE434,Forex!$B:$C,2,0))</f>
        <v>FY2019</v>
      </c>
      <c r="AG434" s="1132" t="str">
        <f t="shared" si="77"/>
        <v>MY + MF</v>
      </c>
      <c r="AI434" s="1118"/>
    </row>
    <row r="435" spans="1:35" s="839" customFormat="1" ht="15" x14ac:dyDescent="0.25">
      <c r="A435" s="929">
        <v>434</v>
      </c>
      <c r="B435" s="927" t="s">
        <v>2559</v>
      </c>
      <c r="C435" s="927" t="s">
        <v>227</v>
      </c>
      <c r="D435" s="927" t="s">
        <v>201</v>
      </c>
      <c r="E435" s="927" t="s">
        <v>231</v>
      </c>
      <c r="F435" s="927">
        <v>1</v>
      </c>
      <c r="G435" s="927">
        <v>3248</v>
      </c>
      <c r="H435" s="927" t="s">
        <v>2560</v>
      </c>
      <c r="I435" s="927" t="s">
        <v>2561</v>
      </c>
      <c r="J435" s="927" t="s">
        <v>2553</v>
      </c>
      <c r="K435" s="927" t="s">
        <v>1324</v>
      </c>
      <c r="L435" s="927" t="s">
        <v>1056</v>
      </c>
      <c r="M435" s="927" t="s">
        <v>2514</v>
      </c>
      <c r="N435" s="927" t="s">
        <v>5585</v>
      </c>
      <c r="O435" s="927" t="s">
        <v>2517</v>
      </c>
      <c r="P435" s="1129" t="str">
        <f t="shared" si="78"/>
        <v>R--</v>
      </c>
      <c r="Q435" s="934" t="str">
        <f t="shared" si="79"/>
        <v>19-18728</v>
      </c>
      <c r="R435" s="934" t="str">
        <f t="shared" si="80"/>
        <v>LOCAL</v>
      </c>
      <c r="S435" s="935">
        <f t="shared" si="73"/>
        <v>43678</v>
      </c>
      <c r="T435" s="935">
        <f t="shared" si="74"/>
        <v>43678</v>
      </c>
      <c r="U435" s="935">
        <f t="shared" si="75"/>
        <v>43678</v>
      </c>
      <c r="V435" s="935" t="e">
        <f t="shared" si="81"/>
        <v>#VALUE!</v>
      </c>
      <c r="W435" s="934" t="str">
        <f t="shared" si="82"/>
        <v>Cancelled</v>
      </c>
      <c r="X435" s="936" t="str">
        <f>IF(R435="-","-",VLOOKUP($S435,Forex!$B:$C,2,0))</f>
        <v>FY2019</v>
      </c>
      <c r="Y435" s="936" t="str">
        <f>IF(R435="-","-",VLOOKUP($S435,Forex!$B:$D,3,0))</f>
        <v>1H</v>
      </c>
      <c r="Z435" s="937" t="str">
        <f>IF($R435="-","-",VLOOKUP($L435,Legend!$E:$F,2,0))</f>
        <v>-</v>
      </c>
      <c r="AA435" s="937"/>
      <c r="AB435" s="1131">
        <f t="shared" si="76"/>
        <v>43678</v>
      </c>
      <c r="AC435" s="1131">
        <f>_xlfn.IFNA(VLOOKUP($B435,'PO list'!$C:$E,3,0),$AB435)</f>
        <v>43678</v>
      </c>
      <c r="AD435" s="1131" t="str">
        <f>IF($AC435="-","-",VLOOKUP($AC435,Forex!$B:$C,2,0))</f>
        <v>FY2019</v>
      </c>
      <c r="AE435" s="1131">
        <f t="shared" si="83"/>
        <v>43678</v>
      </c>
      <c r="AF435" s="1131" t="str">
        <f>IF($AE435="-","-",VLOOKUP($AE435,Forex!$B:$C,2,0))</f>
        <v>FY2019</v>
      </c>
      <c r="AG435" s="1132" t="str">
        <f t="shared" si="77"/>
        <v>MY + MF</v>
      </c>
      <c r="AI435" s="1118"/>
    </row>
    <row r="436" spans="1:35" s="839" customFormat="1" ht="15" x14ac:dyDescent="0.25">
      <c r="A436" s="929">
        <v>435</v>
      </c>
      <c r="B436" s="927" t="s">
        <v>2562</v>
      </c>
      <c r="C436" s="927" t="s">
        <v>227</v>
      </c>
      <c r="D436" s="927" t="s">
        <v>201</v>
      </c>
      <c r="E436" s="927" t="s">
        <v>230</v>
      </c>
      <c r="F436" s="927">
        <v>39</v>
      </c>
      <c r="G436" s="927">
        <v>158745</v>
      </c>
      <c r="H436" s="927" t="s">
        <v>2536</v>
      </c>
      <c r="I436" s="927" t="s">
        <v>2563</v>
      </c>
      <c r="J436" s="927" t="s">
        <v>2514</v>
      </c>
      <c r="K436" s="927" t="s">
        <v>1324</v>
      </c>
      <c r="L436" s="927" t="s">
        <v>1056</v>
      </c>
      <c r="M436" s="927" t="s">
        <v>2423</v>
      </c>
      <c r="N436" s="927" t="s">
        <v>2564</v>
      </c>
      <c r="O436" s="927" t="s">
        <v>2251</v>
      </c>
      <c r="P436" s="1129" t="str">
        <f t="shared" si="78"/>
        <v>ISH</v>
      </c>
      <c r="Q436" s="934" t="str">
        <f t="shared" si="79"/>
        <v>19-18729</v>
      </c>
      <c r="R436" s="934" t="str">
        <f t="shared" si="80"/>
        <v>LOCAL</v>
      </c>
      <c r="S436" s="935">
        <f t="shared" si="73"/>
        <v>43678</v>
      </c>
      <c r="T436" s="935">
        <f t="shared" si="74"/>
        <v>43678</v>
      </c>
      <c r="U436" s="935">
        <f t="shared" si="75"/>
        <v>43678</v>
      </c>
      <c r="V436" s="935">
        <f t="shared" si="81"/>
        <v>43862</v>
      </c>
      <c r="W436" s="934" t="str">
        <f t="shared" si="82"/>
        <v>Cancelled</v>
      </c>
      <c r="X436" s="936" t="str">
        <f>IF(R436="-","-",VLOOKUP($S436,Forex!$B:$C,2,0))</f>
        <v>FY2019</v>
      </c>
      <c r="Y436" s="936" t="str">
        <f>IF(R436="-","-",VLOOKUP($S436,Forex!$B:$D,3,0))</f>
        <v>1H</v>
      </c>
      <c r="Z436" s="937" t="str">
        <f>IF($R436="-","-",VLOOKUP($L436,Legend!$E:$F,2,0))</f>
        <v>-</v>
      </c>
      <c r="AA436" s="937"/>
      <c r="AB436" s="1131">
        <f t="shared" si="76"/>
        <v>43678</v>
      </c>
      <c r="AC436" s="1131">
        <f>_xlfn.IFNA(VLOOKUP($B436,'PO list'!$C:$E,3,0),$AB436)</f>
        <v>43678</v>
      </c>
      <c r="AD436" s="1131" t="str">
        <f>IF($AC436="-","-",VLOOKUP($AC436,Forex!$B:$C,2,0))</f>
        <v>FY2019</v>
      </c>
      <c r="AE436" s="1131">
        <f t="shared" si="83"/>
        <v>43678</v>
      </c>
      <c r="AF436" s="1131" t="str">
        <f>IF($AE436="-","-",VLOOKUP($AE436,Forex!$B:$C,2,0))</f>
        <v>FY2019</v>
      </c>
      <c r="AG436" s="1132" t="str">
        <f t="shared" si="77"/>
        <v>MY + MF</v>
      </c>
      <c r="AI436" s="1118"/>
    </row>
    <row r="437" spans="1:35" s="839" customFormat="1" ht="15" x14ac:dyDescent="0.25">
      <c r="A437" s="929">
        <v>436</v>
      </c>
      <c r="B437" s="927" t="s">
        <v>2565</v>
      </c>
      <c r="C437" s="927" t="s">
        <v>227</v>
      </c>
      <c r="D437" s="927" t="s">
        <v>201</v>
      </c>
      <c r="E437" s="927" t="s">
        <v>230</v>
      </c>
      <c r="F437" s="927">
        <v>39</v>
      </c>
      <c r="G437" s="927">
        <v>158745</v>
      </c>
      <c r="H437" s="927" t="s">
        <v>2536</v>
      </c>
      <c r="I437" s="927" t="s">
        <v>2566</v>
      </c>
      <c r="J437" s="927" t="s">
        <v>2514</v>
      </c>
      <c r="K437" s="927" t="s">
        <v>1324</v>
      </c>
      <c r="L437" s="927" t="s">
        <v>1056</v>
      </c>
      <c r="M437" s="927" t="s">
        <v>2423</v>
      </c>
      <c r="N437" s="927" t="s">
        <v>2564</v>
      </c>
      <c r="O437" s="927" t="s">
        <v>2251</v>
      </c>
      <c r="P437" s="1129" t="str">
        <f t="shared" si="78"/>
        <v>ISH</v>
      </c>
      <c r="Q437" s="934" t="str">
        <f t="shared" si="79"/>
        <v>19-18730</v>
      </c>
      <c r="R437" s="934" t="str">
        <f t="shared" si="80"/>
        <v>LOCAL</v>
      </c>
      <c r="S437" s="935">
        <f t="shared" si="73"/>
        <v>43678</v>
      </c>
      <c r="T437" s="935">
        <f t="shared" si="74"/>
        <v>43678</v>
      </c>
      <c r="U437" s="935">
        <f t="shared" si="75"/>
        <v>43678</v>
      </c>
      <c r="V437" s="935">
        <f t="shared" si="81"/>
        <v>43862</v>
      </c>
      <c r="W437" s="934" t="str">
        <f t="shared" si="82"/>
        <v>Cancelled</v>
      </c>
      <c r="X437" s="936" t="str">
        <f>IF(R437="-","-",VLOOKUP($S437,Forex!$B:$C,2,0))</f>
        <v>FY2019</v>
      </c>
      <c r="Y437" s="936" t="str">
        <f>IF(R437="-","-",VLOOKUP($S437,Forex!$B:$D,3,0))</f>
        <v>1H</v>
      </c>
      <c r="Z437" s="937" t="str">
        <f>IF($R437="-","-",VLOOKUP($L437,Legend!$E:$F,2,0))</f>
        <v>-</v>
      </c>
      <c r="AA437" s="937"/>
      <c r="AB437" s="1131">
        <f t="shared" si="76"/>
        <v>43678</v>
      </c>
      <c r="AC437" s="1131">
        <f>_xlfn.IFNA(VLOOKUP($B437,'PO list'!$C:$E,3,0),$AB437)</f>
        <v>43678</v>
      </c>
      <c r="AD437" s="1131" t="str">
        <f>IF($AC437="-","-",VLOOKUP($AC437,Forex!$B:$C,2,0))</f>
        <v>FY2019</v>
      </c>
      <c r="AE437" s="1131">
        <f t="shared" si="83"/>
        <v>43678</v>
      </c>
      <c r="AF437" s="1131" t="str">
        <f>IF($AE437="-","-",VLOOKUP($AE437,Forex!$B:$C,2,0))</f>
        <v>FY2019</v>
      </c>
      <c r="AG437" s="1132" t="str">
        <f t="shared" si="77"/>
        <v>MY + MF</v>
      </c>
      <c r="AI437" s="1118"/>
    </row>
    <row r="438" spans="1:35" s="839" customFormat="1" ht="15" x14ac:dyDescent="0.25">
      <c r="A438" s="929">
        <v>437</v>
      </c>
      <c r="B438" s="927" t="s">
        <v>2567</v>
      </c>
      <c r="C438" s="927" t="s">
        <v>227</v>
      </c>
      <c r="D438" s="927" t="s">
        <v>201</v>
      </c>
      <c r="E438" s="927" t="s">
        <v>230</v>
      </c>
      <c r="F438" s="927">
        <v>27</v>
      </c>
      <c r="G438" s="927">
        <v>126152</v>
      </c>
      <c r="H438" s="927" t="s">
        <v>2539</v>
      </c>
      <c r="I438" s="927" t="s">
        <v>2568</v>
      </c>
      <c r="J438" s="927" t="s">
        <v>2569</v>
      </c>
      <c r="K438" s="927" t="s">
        <v>1324</v>
      </c>
      <c r="L438" s="927" t="s">
        <v>1056</v>
      </c>
      <c r="M438" s="927" t="s">
        <v>2423</v>
      </c>
      <c r="N438" s="927" t="s">
        <v>2564</v>
      </c>
      <c r="O438" s="927" t="s">
        <v>2251</v>
      </c>
      <c r="P438" s="1129" t="str">
        <f t="shared" si="78"/>
        <v>NIS</v>
      </c>
      <c r="Q438" s="934" t="str">
        <f t="shared" si="79"/>
        <v>19-18731</v>
      </c>
      <c r="R438" s="934" t="str">
        <f t="shared" si="80"/>
        <v>LOCAL</v>
      </c>
      <c r="S438" s="935">
        <f t="shared" si="73"/>
        <v>43678</v>
      </c>
      <c r="T438" s="935">
        <f t="shared" si="74"/>
        <v>43678</v>
      </c>
      <c r="U438" s="935">
        <f t="shared" si="75"/>
        <v>43678</v>
      </c>
      <c r="V438" s="935">
        <f t="shared" si="81"/>
        <v>43862</v>
      </c>
      <c r="W438" s="934" t="str">
        <f t="shared" si="82"/>
        <v>Cancelled</v>
      </c>
      <c r="X438" s="936" t="str">
        <f>IF(R438="-","-",VLOOKUP($S438,Forex!$B:$C,2,0))</f>
        <v>FY2019</v>
      </c>
      <c r="Y438" s="936" t="str">
        <f>IF(R438="-","-",VLOOKUP($S438,Forex!$B:$D,3,0))</f>
        <v>1H</v>
      </c>
      <c r="Z438" s="937" t="str">
        <f>IF($R438="-","-",VLOOKUP($L438,Legend!$E:$F,2,0))</f>
        <v>-</v>
      </c>
      <c r="AA438" s="937"/>
      <c r="AB438" s="1131">
        <f t="shared" si="76"/>
        <v>43678</v>
      </c>
      <c r="AC438" s="1131">
        <f>_xlfn.IFNA(VLOOKUP($B438,'PO list'!$C:$E,3,0),$AB438)</f>
        <v>43678</v>
      </c>
      <c r="AD438" s="1131" t="str">
        <f>IF($AC438="-","-",VLOOKUP($AC438,Forex!$B:$C,2,0))</f>
        <v>FY2019</v>
      </c>
      <c r="AE438" s="1131">
        <f t="shared" si="83"/>
        <v>43678</v>
      </c>
      <c r="AF438" s="1131" t="str">
        <f>IF($AE438="-","-",VLOOKUP($AE438,Forex!$B:$C,2,0))</f>
        <v>FY2019</v>
      </c>
      <c r="AG438" s="1132" t="str">
        <f t="shared" si="77"/>
        <v>MY + MF</v>
      </c>
      <c r="AI438" s="1118"/>
    </row>
    <row r="439" spans="1:35" s="839" customFormat="1" ht="15" x14ac:dyDescent="0.25">
      <c r="A439" s="929">
        <v>438</v>
      </c>
      <c r="B439" s="927" t="s">
        <v>2570</v>
      </c>
      <c r="C439" s="927" t="s">
        <v>227</v>
      </c>
      <c r="D439" s="927" t="s">
        <v>201</v>
      </c>
      <c r="E439" s="927" t="s">
        <v>230</v>
      </c>
      <c r="F439" s="927">
        <v>27</v>
      </c>
      <c r="G439" s="927">
        <v>126152</v>
      </c>
      <c r="H439" s="927" t="s">
        <v>2539</v>
      </c>
      <c r="I439" s="927" t="s">
        <v>2571</v>
      </c>
      <c r="J439" s="927" t="s">
        <v>2569</v>
      </c>
      <c r="K439" s="927" t="s">
        <v>1324</v>
      </c>
      <c r="L439" s="927" t="s">
        <v>1056</v>
      </c>
      <c r="M439" s="927" t="s">
        <v>2423</v>
      </c>
      <c r="N439" s="927" t="s">
        <v>2564</v>
      </c>
      <c r="O439" s="927" t="s">
        <v>2251</v>
      </c>
      <c r="P439" s="1129" t="str">
        <f t="shared" si="78"/>
        <v>NIS</v>
      </c>
      <c r="Q439" s="934" t="str">
        <f t="shared" si="79"/>
        <v>19-18732</v>
      </c>
      <c r="R439" s="934" t="str">
        <f t="shared" si="80"/>
        <v>LOCAL</v>
      </c>
      <c r="S439" s="935">
        <f t="shared" si="73"/>
        <v>43678</v>
      </c>
      <c r="T439" s="935">
        <f t="shared" si="74"/>
        <v>43678</v>
      </c>
      <c r="U439" s="935">
        <f t="shared" si="75"/>
        <v>43678</v>
      </c>
      <c r="V439" s="935">
        <f t="shared" si="81"/>
        <v>43862</v>
      </c>
      <c r="W439" s="934" t="str">
        <f t="shared" si="82"/>
        <v>Cancelled</v>
      </c>
      <c r="X439" s="936" t="str">
        <f>IF(R439="-","-",VLOOKUP($S439,Forex!$B:$C,2,0))</f>
        <v>FY2019</v>
      </c>
      <c r="Y439" s="936" t="str">
        <f>IF(R439="-","-",VLOOKUP($S439,Forex!$B:$D,3,0))</f>
        <v>1H</v>
      </c>
      <c r="Z439" s="937" t="str">
        <f>IF($R439="-","-",VLOOKUP($L439,Legend!$E:$F,2,0))</f>
        <v>-</v>
      </c>
      <c r="AA439" s="937"/>
      <c r="AB439" s="1131">
        <f t="shared" si="76"/>
        <v>43678</v>
      </c>
      <c r="AC439" s="1131">
        <f>_xlfn.IFNA(VLOOKUP($B439,'PO list'!$C:$E,3,0),$AB439)</f>
        <v>43678</v>
      </c>
      <c r="AD439" s="1131" t="str">
        <f>IF($AC439="-","-",VLOOKUP($AC439,Forex!$B:$C,2,0))</f>
        <v>FY2019</v>
      </c>
      <c r="AE439" s="1131">
        <f t="shared" si="83"/>
        <v>43678</v>
      </c>
      <c r="AF439" s="1131" t="str">
        <f>IF($AE439="-","-",VLOOKUP($AE439,Forex!$B:$C,2,0))</f>
        <v>FY2019</v>
      </c>
      <c r="AG439" s="1132" t="str">
        <f t="shared" si="77"/>
        <v>MY + MF</v>
      </c>
      <c r="AI439" s="1118"/>
    </row>
    <row r="440" spans="1:35" s="839" customFormat="1" ht="15" x14ac:dyDescent="0.25">
      <c r="A440" s="929">
        <v>439</v>
      </c>
      <c r="B440" s="927" t="s">
        <v>2572</v>
      </c>
      <c r="C440" s="927" t="s">
        <v>227</v>
      </c>
      <c r="D440" s="927" t="s">
        <v>201</v>
      </c>
      <c r="E440" s="927" t="s">
        <v>230</v>
      </c>
      <c r="F440" s="927">
        <v>33</v>
      </c>
      <c r="G440" s="927">
        <v>135690</v>
      </c>
      <c r="H440" s="927" t="s">
        <v>2539</v>
      </c>
      <c r="I440" s="927" t="s">
        <v>2573</v>
      </c>
      <c r="J440" s="927" t="s">
        <v>2514</v>
      </c>
      <c r="K440" s="927" t="s">
        <v>1324</v>
      </c>
      <c r="L440" s="927" t="s">
        <v>1056</v>
      </c>
      <c r="M440" s="927" t="s">
        <v>2423</v>
      </c>
      <c r="N440" s="927" t="s">
        <v>2564</v>
      </c>
      <c r="O440" s="927" t="s">
        <v>2251</v>
      </c>
      <c r="P440" s="1129" t="str">
        <f t="shared" si="78"/>
        <v>INI</v>
      </c>
      <c r="Q440" s="934" t="str">
        <f t="shared" si="79"/>
        <v>19-18733</v>
      </c>
      <c r="R440" s="934" t="str">
        <f t="shared" si="80"/>
        <v>LOCAL</v>
      </c>
      <c r="S440" s="935">
        <f t="shared" si="73"/>
        <v>43678</v>
      </c>
      <c r="T440" s="935">
        <f t="shared" si="74"/>
        <v>43678</v>
      </c>
      <c r="U440" s="935">
        <f t="shared" si="75"/>
        <v>43678</v>
      </c>
      <c r="V440" s="935">
        <f t="shared" si="81"/>
        <v>43862</v>
      </c>
      <c r="W440" s="934" t="str">
        <f t="shared" si="82"/>
        <v>Cancelled</v>
      </c>
      <c r="X440" s="936" t="str">
        <f>IF(R440="-","-",VLOOKUP($S440,Forex!$B:$C,2,0))</f>
        <v>FY2019</v>
      </c>
      <c r="Y440" s="936" t="str">
        <f>IF(R440="-","-",VLOOKUP($S440,Forex!$B:$D,3,0))</f>
        <v>1H</v>
      </c>
      <c r="Z440" s="937" t="str">
        <f>IF($R440="-","-",VLOOKUP($L440,Legend!$E:$F,2,0))</f>
        <v>-</v>
      </c>
      <c r="AA440" s="937"/>
      <c r="AB440" s="1131">
        <f t="shared" si="76"/>
        <v>43678</v>
      </c>
      <c r="AC440" s="1131">
        <f>_xlfn.IFNA(VLOOKUP($B440,'PO list'!$C:$E,3,0),$AB440)</f>
        <v>43678</v>
      </c>
      <c r="AD440" s="1131" t="str">
        <f>IF($AC440="-","-",VLOOKUP($AC440,Forex!$B:$C,2,0))</f>
        <v>FY2019</v>
      </c>
      <c r="AE440" s="1131">
        <f t="shared" si="83"/>
        <v>43678</v>
      </c>
      <c r="AF440" s="1131" t="str">
        <f>IF($AE440="-","-",VLOOKUP($AE440,Forex!$B:$C,2,0))</f>
        <v>FY2019</v>
      </c>
      <c r="AG440" s="1132" t="str">
        <f t="shared" si="77"/>
        <v>MY + MF</v>
      </c>
      <c r="AI440" s="1118"/>
    </row>
    <row r="441" spans="1:35" s="839" customFormat="1" ht="15" x14ac:dyDescent="0.25">
      <c r="A441" s="929">
        <v>440</v>
      </c>
      <c r="B441" s="927" t="s">
        <v>2574</v>
      </c>
      <c r="C441" s="927" t="s">
        <v>227</v>
      </c>
      <c r="D441" s="927" t="s">
        <v>201</v>
      </c>
      <c r="E441" s="927" t="s">
        <v>230</v>
      </c>
      <c r="F441" s="927">
        <v>33</v>
      </c>
      <c r="G441" s="927">
        <v>135690</v>
      </c>
      <c r="H441" s="927" t="s">
        <v>2539</v>
      </c>
      <c r="I441" s="927" t="s">
        <v>2575</v>
      </c>
      <c r="J441" s="927" t="s">
        <v>2249</v>
      </c>
      <c r="K441" s="927" t="s">
        <v>1324</v>
      </c>
      <c r="L441" s="927" t="s">
        <v>1056</v>
      </c>
      <c r="M441" s="927" t="s">
        <v>2423</v>
      </c>
      <c r="N441" s="927" t="s">
        <v>2564</v>
      </c>
      <c r="O441" s="927" t="s">
        <v>2251</v>
      </c>
      <c r="P441" s="1129" t="str">
        <f t="shared" si="78"/>
        <v>INI</v>
      </c>
      <c r="Q441" s="934" t="str">
        <f t="shared" si="79"/>
        <v>19-18734</v>
      </c>
      <c r="R441" s="934" t="str">
        <f t="shared" si="80"/>
        <v>LOCAL</v>
      </c>
      <c r="S441" s="935">
        <f t="shared" si="73"/>
        <v>43678</v>
      </c>
      <c r="T441" s="935">
        <f t="shared" si="74"/>
        <v>43678</v>
      </c>
      <c r="U441" s="935">
        <f t="shared" si="75"/>
        <v>43678</v>
      </c>
      <c r="V441" s="935">
        <f t="shared" si="81"/>
        <v>43862</v>
      </c>
      <c r="W441" s="934" t="str">
        <f t="shared" si="82"/>
        <v>Cancelled</v>
      </c>
      <c r="X441" s="936" t="str">
        <f>IF(R441="-","-",VLOOKUP($S441,Forex!$B:$C,2,0))</f>
        <v>FY2019</v>
      </c>
      <c r="Y441" s="936" t="str">
        <f>IF(R441="-","-",VLOOKUP($S441,Forex!$B:$D,3,0))</f>
        <v>1H</v>
      </c>
      <c r="Z441" s="937" t="str">
        <f>IF($R441="-","-",VLOOKUP($L441,Legend!$E:$F,2,0))</f>
        <v>-</v>
      </c>
      <c r="AA441" s="937"/>
      <c r="AB441" s="1131">
        <f t="shared" si="76"/>
        <v>43678</v>
      </c>
      <c r="AC441" s="1131">
        <f>_xlfn.IFNA(VLOOKUP($B441,'PO list'!$C:$E,3,0),$AB441)</f>
        <v>43678</v>
      </c>
      <c r="AD441" s="1131" t="str">
        <f>IF($AC441="-","-",VLOOKUP($AC441,Forex!$B:$C,2,0))</f>
        <v>FY2019</v>
      </c>
      <c r="AE441" s="1131">
        <f t="shared" si="83"/>
        <v>43678</v>
      </c>
      <c r="AF441" s="1131" t="str">
        <f>IF($AE441="-","-",VLOOKUP($AE441,Forex!$B:$C,2,0))</f>
        <v>FY2019</v>
      </c>
      <c r="AG441" s="1132" t="str">
        <f t="shared" si="77"/>
        <v>MY + MF</v>
      </c>
      <c r="AI441" s="1118"/>
    </row>
    <row r="442" spans="1:35" s="839" customFormat="1" ht="15" x14ac:dyDescent="0.25">
      <c r="A442" s="929">
        <v>441</v>
      </c>
      <c r="B442" s="927" t="s">
        <v>2576</v>
      </c>
      <c r="C442" s="927" t="s">
        <v>1573</v>
      </c>
      <c r="D442" s="927" t="s">
        <v>1332</v>
      </c>
      <c r="E442" s="927" t="s">
        <v>231</v>
      </c>
      <c r="F442" s="927">
        <v>1</v>
      </c>
      <c r="G442" s="927">
        <v>43</v>
      </c>
      <c r="H442" s="927" t="s">
        <v>2577</v>
      </c>
      <c r="I442" s="927" t="s">
        <v>15</v>
      </c>
      <c r="J442" s="927" t="s">
        <v>2517</v>
      </c>
      <c r="K442" s="927" t="s">
        <v>287</v>
      </c>
      <c r="L442" s="927" t="s">
        <v>15</v>
      </c>
      <c r="M442" s="927" t="s">
        <v>2249</v>
      </c>
      <c r="N442" s="927" t="s">
        <v>2249</v>
      </c>
      <c r="O442" s="927" t="s">
        <v>2517</v>
      </c>
      <c r="P442" s="1129" t="str">
        <f t="shared" si="78"/>
        <v>-</v>
      </c>
      <c r="Q442" s="934" t="str">
        <f t="shared" si="79"/>
        <v>19-18735</v>
      </c>
      <c r="R442" s="934" t="str">
        <f t="shared" si="80"/>
        <v>-</v>
      </c>
      <c r="S442" s="935" t="str">
        <f t="shared" si="73"/>
        <v>-</v>
      </c>
      <c r="T442" s="935" t="str">
        <f t="shared" si="74"/>
        <v>-</v>
      </c>
      <c r="U442" s="935" t="str">
        <f t="shared" si="75"/>
        <v>-</v>
      </c>
      <c r="V442" s="935" t="str">
        <f t="shared" si="81"/>
        <v>-</v>
      </c>
      <c r="W442" s="934" t="str">
        <f t="shared" si="82"/>
        <v>-</v>
      </c>
      <c r="X442" s="936" t="str">
        <f>IF(R442="-","-",VLOOKUP($S442,Forex!$B:$C,2,0))</f>
        <v>-</v>
      </c>
      <c r="Y442" s="936" t="str">
        <f>IF(R442="-","-",VLOOKUP($S442,Forex!$B:$D,3,0))</f>
        <v>-</v>
      </c>
      <c r="Z442" s="937" t="str">
        <f>IF($R442="-","-",VLOOKUP($L442,Legend!$E:$F,2,0))</f>
        <v>-</v>
      </c>
      <c r="AA442" s="937"/>
      <c r="AB442" s="1131" t="str">
        <f t="shared" si="76"/>
        <v>-</v>
      </c>
      <c r="AC442" s="1131" t="str">
        <f>_xlfn.IFNA(VLOOKUP($B442,'PO list'!$C:$E,3,0),$AB442)</f>
        <v>-</v>
      </c>
      <c r="AD442" s="1131" t="str">
        <f>IF($AC442="-","-",VLOOKUP($AC442,Forex!$B:$C,2,0))</f>
        <v>-</v>
      </c>
      <c r="AE442" s="1131" t="str">
        <f t="shared" si="83"/>
        <v>-</v>
      </c>
      <c r="AF442" s="1131" t="str">
        <f>IF($AE442="-","-",VLOOKUP($AE442,Forex!$B:$C,2,0))</f>
        <v>-</v>
      </c>
      <c r="AG442" s="1132" t="str">
        <f t="shared" si="77"/>
        <v>-</v>
      </c>
      <c r="AI442" s="1118"/>
    </row>
    <row r="443" spans="1:35" s="839" customFormat="1" ht="15" x14ac:dyDescent="0.25">
      <c r="A443" s="929">
        <v>442</v>
      </c>
      <c r="B443" s="927" t="s">
        <v>2578</v>
      </c>
      <c r="C443" s="927" t="s">
        <v>244</v>
      </c>
      <c r="D443" s="927" t="s">
        <v>201</v>
      </c>
      <c r="E443" s="927" t="s">
        <v>231</v>
      </c>
      <c r="F443" s="927">
        <v>3</v>
      </c>
      <c r="G443" s="927">
        <v>3153</v>
      </c>
      <c r="H443" s="927" t="s">
        <v>2579</v>
      </c>
      <c r="I443" s="927" t="s">
        <v>239</v>
      </c>
      <c r="J443" s="927" t="s">
        <v>2517</v>
      </c>
      <c r="K443" s="927" t="s">
        <v>288</v>
      </c>
      <c r="L443" s="927" t="s">
        <v>158</v>
      </c>
      <c r="M443" s="927" t="s">
        <v>2370</v>
      </c>
      <c r="N443" s="927" t="s">
        <v>2399</v>
      </c>
      <c r="O443" s="927" t="s">
        <v>2514</v>
      </c>
      <c r="P443" s="1129" t="str">
        <f t="shared" si="78"/>
        <v>--</v>
      </c>
      <c r="Q443" s="934" t="str">
        <f t="shared" si="79"/>
        <v>19-18736</v>
      </c>
      <c r="R443" s="934" t="str">
        <f t="shared" si="80"/>
        <v>LOCAL</v>
      </c>
      <c r="S443" s="935">
        <f t="shared" si="73"/>
        <v>43678</v>
      </c>
      <c r="T443" s="935">
        <f t="shared" si="74"/>
        <v>43678</v>
      </c>
      <c r="U443" s="935">
        <f t="shared" si="75"/>
        <v>43709</v>
      </c>
      <c r="V443" s="935">
        <f t="shared" si="81"/>
        <v>43709</v>
      </c>
      <c r="W443" s="934" t="str">
        <f t="shared" si="82"/>
        <v>Disapproved</v>
      </c>
      <c r="X443" s="936" t="str">
        <f>IF(R443="-","-",VLOOKUP($S443,Forex!$B:$C,2,0))</f>
        <v>FY2019</v>
      </c>
      <c r="Y443" s="936" t="str">
        <f>IF(R443="-","-",VLOOKUP($S443,Forex!$B:$D,3,0))</f>
        <v>1H</v>
      </c>
      <c r="Z443" s="937" t="str">
        <f>IF($R443="-","-",VLOOKUP($L443,Legend!$E:$F,2,0))</f>
        <v>ROD1</v>
      </c>
      <c r="AA443" s="937"/>
      <c r="AB443" s="1131">
        <f t="shared" si="76"/>
        <v>43678</v>
      </c>
      <c r="AC443" s="1131">
        <f>_xlfn.IFNA(VLOOKUP($B443,'PO list'!$C:$E,3,0),$AB443)</f>
        <v>43678</v>
      </c>
      <c r="AD443" s="1131" t="str">
        <f>IF($AC443="-","-",VLOOKUP($AC443,Forex!$B:$C,2,0))</f>
        <v>FY2019</v>
      </c>
      <c r="AE443" s="1131">
        <f t="shared" si="83"/>
        <v>43678</v>
      </c>
      <c r="AF443" s="1131" t="str">
        <f>IF($AE443="-","-",VLOOKUP($AE443,Forex!$B:$C,2,0))</f>
        <v>FY2019</v>
      </c>
      <c r="AG443" s="1132" t="str">
        <f t="shared" si="77"/>
        <v>MY + MF</v>
      </c>
      <c r="AI443" s="1118"/>
    </row>
    <row r="444" spans="1:35" s="839" customFormat="1" ht="15" x14ac:dyDescent="0.25">
      <c r="A444" s="929">
        <v>443</v>
      </c>
      <c r="B444" s="927" t="s">
        <v>2580</v>
      </c>
      <c r="C444" s="927" t="s">
        <v>1331</v>
      </c>
      <c r="D444" s="927" t="s">
        <v>1332</v>
      </c>
      <c r="E444" s="927" t="s">
        <v>1788</v>
      </c>
      <c r="F444" s="927">
        <v>1</v>
      </c>
      <c r="G444" s="927">
        <v>450</v>
      </c>
      <c r="H444" s="927" t="s">
        <v>2581</v>
      </c>
      <c r="I444" s="927" t="s">
        <v>2582</v>
      </c>
      <c r="J444" s="927" t="s">
        <v>2301</v>
      </c>
      <c r="K444" s="927" t="s">
        <v>287</v>
      </c>
      <c r="L444" s="927" t="s">
        <v>15</v>
      </c>
      <c r="M444" s="927" t="s">
        <v>2583</v>
      </c>
      <c r="N444" s="927" t="s">
        <v>2583</v>
      </c>
      <c r="O444" s="927" t="s">
        <v>2443</v>
      </c>
      <c r="P444" s="1129" t="str">
        <f t="shared" si="78"/>
        <v>36-</v>
      </c>
      <c r="Q444" s="934" t="str">
        <f t="shared" si="79"/>
        <v>19-18737</v>
      </c>
      <c r="R444" s="934" t="str">
        <f t="shared" si="80"/>
        <v>-</v>
      </c>
      <c r="S444" s="935" t="str">
        <f t="shared" si="73"/>
        <v>-</v>
      </c>
      <c r="T444" s="935" t="str">
        <f t="shared" si="74"/>
        <v>-</v>
      </c>
      <c r="U444" s="935" t="str">
        <f t="shared" si="75"/>
        <v>-</v>
      </c>
      <c r="V444" s="935" t="str">
        <f t="shared" si="81"/>
        <v>-</v>
      </c>
      <c r="W444" s="934" t="str">
        <f t="shared" si="82"/>
        <v>-</v>
      </c>
      <c r="X444" s="936" t="str">
        <f>IF(R444="-","-",VLOOKUP($S444,Forex!$B:$C,2,0))</f>
        <v>-</v>
      </c>
      <c r="Y444" s="936" t="str">
        <f>IF(R444="-","-",VLOOKUP($S444,Forex!$B:$D,3,0))</f>
        <v>-</v>
      </c>
      <c r="Z444" s="937" t="str">
        <f>IF($R444="-","-",VLOOKUP($L444,Legend!$E:$F,2,0))</f>
        <v>-</v>
      </c>
      <c r="AA444" s="937"/>
      <c r="AB444" s="1131" t="str">
        <f t="shared" si="76"/>
        <v>-</v>
      </c>
      <c r="AC444" s="1131" t="str">
        <f>_xlfn.IFNA(VLOOKUP($B444,'PO list'!$C:$E,3,0),$AB444)</f>
        <v>-</v>
      </c>
      <c r="AD444" s="1131" t="str">
        <f>IF($AC444="-","-",VLOOKUP($AC444,Forex!$B:$C,2,0))</f>
        <v>-</v>
      </c>
      <c r="AE444" s="1131" t="str">
        <f t="shared" si="83"/>
        <v>-</v>
      </c>
      <c r="AF444" s="1131" t="str">
        <f>IF($AE444="-","-",VLOOKUP($AE444,Forex!$B:$C,2,0))</f>
        <v>-</v>
      </c>
      <c r="AG444" s="1132" t="str">
        <f t="shared" si="77"/>
        <v>-</v>
      </c>
      <c r="AI444" s="1118"/>
    </row>
    <row r="445" spans="1:35" s="839" customFormat="1" ht="15" x14ac:dyDescent="0.25">
      <c r="A445" s="929">
        <v>444</v>
      </c>
      <c r="B445" s="927" t="s">
        <v>2584</v>
      </c>
      <c r="C445" s="927" t="s">
        <v>1379</v>
      </c>
      <c r="D445" s="927" t="s">
        <v>1332</v>
      </c>
      <c r="E445" s="927" t="s">
        <v>1788</v>
      </c>
      <c r="F445" s="927">
        <v>2</v>
      </c>
      <c r="G445" s="927">
        <v>106</v>
      </c>
      <c r="H445" s="927" t="s">
        <v>2585</v>
      </c>
      <c r="I445" s="927" t="s">
        <v>15</v>
      </c>
      <c r="J445" s="927" t="s">
        <v>2301</v>
      </c>
      <c r="K445" s="927" t="s">
        <v>1324</v>
      </c>
      <c r="L445" s="927" t="s">
        <v>1056</v>
      </c>
      <c r="M445" s="927" t="s">
        <v>2249</v>
      </c>
      <c r="N445" s="927" t="s">
        <v>1944</v>
      </c>
      <c r="O445" s="927" t="s">
        <v>2514</v>
      </c>
      <c r="P445" s="1129" t="str">
        <f t="shared" si="78"/>
        <v>-</v>
      </c>
      <c r="Q445" s="934" t="str">
        <f t="shared" si="79"/>
        <v>19-18738</v>
      </c>
      <c r="R445" s="934" t="str">
        <f t="shared" si="80"/>
        <v>-</v>
      </c>
      <c r="S445" s="935" t="str">
        <f t="shared" si="73"/>
        <v>-</v>
      </c>
      <c r="T445" s="935" t="str">
        <f t="shared" si="74"/>
        <v>-</v>
      </c>
      <c r="U445" s="935" t="str">
        <f t="shared" si="75"/>
        <v>-</v>
      </c>
      <c r="V445" s="935" t="str">
        <f t="shared" si="81"/>
        <v>-</v>
      </c>
      <c r="W445" s="934" t="str">
        <f t="shared" si="82"/>
        <v>-</v>
      </c>
      <c r="X445" s="936" t="str">
        <f>IF(R445="-","-",VLOOKUP($S445,Forex!$B:$C,2,0))</f>
        <v>-</v>
      </c>
      <c r="Y445" s="936" t="str">
        <f>IF(R445="-","-",VLOOKUP($S445,Forex!$B:$D,3,0))</f>
        <v>-</v>
      </c>
      <c r="Z445" s="937" t="str">
        <f>IF($R445="-","-",VLOOKUP($L445,Legend!$E:$F,2,0))</f>
        <v>-</v>
      </c>
      <c r="AA445" s="937"/>
      <c r="AB445" s="1131" t="str">
        <f t="shared" si="76"/>
        <v>-</v>
      </c>
      <c r="AC445" s="1131" t="str">
        <f>_xlfn.IFNA(VLOOKUP($B445,'PO list'!$C:$E,3,0),$AB445)</f>
        <v>-</v>
      </c>
      <c r="AD445" s="1131" t="str">
        <f>IF($AC445="-","-",VLOOKUP($AC445,Forex!$B:$C,2,0))</f>
        <v>-</v>
      </c>
      <c r="AE445" s="1131" t="str">
        <f t="shared" si="83"/>
        <v>-</v>
      </c>
      <c r="AF445" s="1131" t="str">
        <f>IF($AE445="-","-",VLOOKUP($AE445,Forex!$B:$C,2,0))</f>
        <v>-</v>
      </c>
      <c r="AG445" s="1132" t="str">
        <f t="shared" si="77"/>
        <v>-</v>
      </c>
      <c r="AI445" s="1118"/>
    </row>
    <row r="446" spans="1:35" s="839" customFormat="1" ht="15" x14ac:dyDescent="0.25">
      <c r="A446" s="929">
        <v>445</v>
      </c>
      <c r="B446" s="927" t="s">
        <v>2586</v>
      </c>
      <c r="C446" s="927" t="s">
        <v>221</v>
      </c>
      <c r="D446" s="927" t="s">
        <v>201</v>
      </c>
      <c r="E446" s="927" t="s">
        <v>231</v>
      </c>
      <c r="F446" s="927">
        <v>2</v>
      </c>
      <c r="G446" s="927">
        <v>2392</v>
      </c>
      <c r="H446" s="927" t="s">
        <v>2587</v>
      </c>
      <c r="I446" s="927" t="s">
        <v>239</v>
      </c>
      <c r="J446" s="927" t="s">
        <v>2301</v>
      </c>
      <c r="K446" s="927" t="s">
        <v>1324</v>
      </c>
      <c r="L446" s="927" t="s">
        <v>1056</v>
      </c>
      <c r="M446" s="927" t="s">
        <v>2249</v>
      </c>
      <c r="N446" s="927" t="s">
        <v>2249</v>
      </c>
      <c r="O446" s="927" t="s">
        <v>2514</v>
      </c>
      <c r="P446" s="1129" t="str">
        <f t="shared" si="78"/>
        <v>--</v>
      </c>
      <c r="Q446" s="934" t="str">
        <f t="shared" si="79"/>
        <v>19-18739</v>
      </c>
      <c r="R446" s="934" t="str">
        <f t="shared" si="80"/>
        <v>LOCAL</v>
      </c>
      <c r="S446" s="935">
        <f t="shared" si="73"/>
        <v>43678</v>
      </c>
      <c r="T446" s="935">
        <f t="shared" si="74"/>
        <v>43678</v>
      </c>
      <c r="U446" s="935">
        <f t="shared" si="75"/>
        <v>43678</v>
      </c>
      <c r="V446" s="935">
        <f t="shared" si="81"/>
        <v>43678</v>
      </c>
      <c r="W446" s="934" t="str">
        <f t="shared" si="82"/>
        <v>Cancelled</v>
      </c>
      <c r="X446" s="936" t="str">
        <f>IF(R446="-","-",VLOOKUP($S446,Forex!$B:$C,2,0))</f>
        <v>FY2019</v>
      </c>
      <c r="Y446" s="936" t="str">
        <f>IF(R446="-","-",VLOOKUP($S446,Forex!$B:$D,3,0))</f>
        <v>1H</v>
      </c>
      <c r="Z446" s="937" t="str">
        <f>IF($R446="-","-",VLOOKUP($L446,Legend!$E:$F,2,0))</f>
        <v>-</v>
      </c>
      <c r="AA446" s="937"/>
      <c r="AB446" s="1131">
        <f t="shared" si="76"/>
        <v>43678</v>
      </c>
      <c r="AC446" s="1131">
        <f>_xlfn.IFNA(VLOOKUP($B446,'PO list'!$C:$E,3,0),$AB446)</f>
        <v>43678</v>
      </c>
      <c r="AD446" s="1131" t="str">
        <f>IF($AC446="-","-",VLOOKUP($AC446,Forex!$B:$C,2,0))</f>
        <v>FY2019</v>
      </c>
      <c r="AE446" s="1131">
        <f t="shared" si="83"/>
        <v>43678</v>
      </c>
      <c r="AF446" s="1131" t="str">
        <f>IF($AE446="-","-",VLOOKUP($AE446,Forex!$B:$C,2,0))</f>
        <v>FY2019</v>
      </c>
      <c r="AG446" s="1132" t="str">
        <f t="shared" si="77"/>
        <v>MY + MF</v>
      </c>
      <c r="AI446" s="1118"/>
    </row>
    <row r="447" spans="1:35" s="839" customFormat="1" ht="15" x14ac:dyDescent="0.25">
      <c r="A447" s="929">
        <v>446</v>
      </c>
      <c r="B447" s="927" t="s">
        <v>2588</v>
      </c>
      <c r="C447" s="927" t="s">
        <v>1350</v>
      </c>
      <c r="D447" s="927" t="s">
        <v>1332</v>
      </c>
      <c r="E447" s="927" t="s">
        <v>231</v>
      </c>
      <c r="F447" s="927">
        <v>1</v>
      </c>
      <c r="G447" s="927">
        <v>71</v>
      </c>
      <c r="H447" s="927" t="s">
        <v>2589</v>
      </c>
      <c r="I447" s="927" t="s">
        <v>15</v>
      </c>
      <c r="J447" s="927" t="s">
        <v>2514</v>
      </c>
      <c r="K447" s="927" t="s">
        <v>1324</v>
      </c>
      <c r="L447" s="927" t="s">
        <v>1056</v>
      </c>
      <c r="M447" s="927" t="s">
        <v>2370</v>
      </c>
      <c r="N447" s="927" t="s">
        <v>1689</v>
      </c>
      <c r="O447" s="927" t="s">
        <v>2405</v>
      </c>
      <c r="P447" s="1129" t="str">
        <f t="shared" si="78"/>
        <v>-</v>
      </c>
      <c r="Q447" s="934" t="str">
        <f t="shared" si="79"/>
        <v>19-18740</v>
      </c>
      <c r="R447" s="934" t="str">
        <f t="shared" si="80"/>
        <v>-</v>
      </c>
      <c r="S447" s="935" t="str">
        <f t="shared" si="73"/>
        <v>-</v>
      </c>
      <c r="T447" s="935" t="str">
        <f t="shared" si="74"/>
        <v>-</v>
      </c>
      <c r="U447" s="935" t="str">
        <f t="shared" si="75"/>
        <v>-</v>
      </c>
      <c r="V447" s="935" t="str">
        <f t="shared" si="81"/>
        <v>-</v>
      </c>
      <c r="W447" s="934" t="str">
        <f t="shared" si="82"/>
        <v>-</v>
      </c>
      <c r="X447" s="936" t="str">
        <f>IF(R447="-","-",VLOOKUP($S447,Forex!$B:$C,2,0))</f>
        <v>-</v>
      </c>
      <c r="Y447" s="936" t="str">
        <f>IF(R447="-","-",VLOOKUP($S447,Forex!$B:$D,3,0))</f>
        <v>-</v>
      </c>
      <c r="Z447" s="937" t="str">
        <f>IF($R447="-","-",VLOOKUP($L447,Legend!$E:$F,2,0))</f>
        <v>-</v>
      </c>
      <c r="AA447" s="937"/>
      <c r="AB447" s="1131" t="str">
        <f t="shared" si="76"/>
        <v>-</v>
      </c>
      <c r="AC447" s="1131" t="str">
        <f>_xlfn.IFNA(VLOOKUP($B447,'PO list'!$C:$E,3,0),$AB447)</f>
        <v>-</v>
      </c>
      <c r="AD447" s="1131" t="str">
        <f>IF($AC447="-","-",VLOOKUP($AC447,Forex!$B:$C,2,0))</f>
        <v>-</v>
      </c>
      <c r="AE447" s="1131" t="str">
        <f t="shared" si="83"/>
        <v>-</v>
      </c>
      <c r="AF447" s="1131" t="str">
        <f>IF($AE447="-","-",VLOOKUP($AE447,Forex!$B:$C,2,0))</f>
        <v>-</v>
      </c>
      <c r="AG447" s="1132" t="str">
        <f t="shared" si="77"/>
        <v>-</v>
      </c>
      <c r="AI447" s="1118"/>
    </row>
    <row r="448" spans="1:35" s="839" customFormat="1" ht="15" x14ac:dyDescent="0.25">
      <c r="A448" s="929">
        <v>447</v>
      </c>
      <c r="B448" s="927" t="s">
        <v>2590</v>
      </c>
      <c r="C448" s="927" t="s">
        <v>1331</v>
      </c>
      <c r="D448" s="927" t="s">
        <v>1332</v>
      </c>
      <c r="E448" s="927" t="s">
        <v>1333</v>
      </c>
      <c r="F448" s="927">
        <v>8</v>
      </c>
      <c r="G448" s="927">
        <v>4250</v>
      </c>
      <c r="H448" s="927" t="s">
        <v>2591</v>
      </c>
      <c r="I448" s="927" t="s">
        <v>239</v>
      </c>
      <c r="J448" s="927" t="s">
        <v>2514</v>
      </c>
      <c r="K448" s="927" t="s">
        <v>287</v>
      </c>
      <c r="L448" s="927" t="s">
        <v>15</v>
      </c>
      <c r="M448" s="927" t="s">
        <v>2423</v>
      </c>
      <c r="N448" s="927" t="s">
        <v>2423</v>
      </c>
      <c r="O448" s="927" t="s">
        <v>2251</v>
      </c>
      <c r="P448" s="1129" t="str">
        <f t="shared" si="78"/>
        <v>--</v>
      </c>
      <c r="Q448" s="934" t="str">
        <f t="shared" si="79"/>
        <v>19-18741</v>
      </c>
      <c r="R448" s="934" t="str">
        <f t="shared" si="80"/>
        <v>-</v>
      </c>
      <c r="S448" s="935" t="str">
        <f t="shared" si="73"/>
        <v>-</v>
      </c>
      <c r="T448" s="935" t="str">
        <f t="shared" si="74"/>
        <v>-</v>
      </c>
      <c r="U448" s="935" t="str">
        <f t="shared" si="75"/>
        <v>-</v>
      </c>
      <c r="V448" s="935" t="str">
        <f t="shared" si="81"/>
        <v>-</v>
      </c>
      <c r="W448" s="934" t="str">
        <f t="shared" si="82"/>
        <v>-</v>
      </c>
      <c r="X448" s="936" t="str">
        <f>IF(R448="-","-",VLOOKUP($S448,Forex!$B:$C,2,0))</f>
        <v>-</v>
      </c>
      <c r="Y448" s="936" t="str">
        <f>IF(R448="-","-",VLOOKUP($S448,Forex!$B:$D,3,0))</f>
        <v>-</v>
      </c>
      <c r="Z448" s="937" t="str">
        <f>IF($R448="-","-",VLOOKUP($L448,Legend!$E:$F,2,0))</f>
        <v>-</v>
      </c>
      <c r="AA448" s="937"/>
      <c r="AB448" s="1131" t="str">
        <f t="shared" si="76"/>
        <v>-</v>
      </c>
      <c r="AC448" s="1131" t="str">
        <f>_xlfn.IFNA(VLOOKUP($B448,'PO list'!$C:$E,3,0),$AB448)</f>
        <v>-</v>
      </c>
      <c r="AD448" s="1131" t="str">
        <f>IF($AC448="-","-",VLOOKUP($AC448,Forex!$B:$C,2,0))</f>
        <v>-</v>
      </c>
      <c r="AE448" s="1131" t="str">
        <f t="shared" si="83"/>
        <v>-</v>
      </c>
      <c r="AF448" s="1131" t="str">
        <f>IF($AE448="-","-",VLOOKUP($AE448,Forex!$B:$C,2,0))</f>
        <v>-</v>
      </c>
      <c r="AG448" s="1132" t="str">
        <f t="shared" si="77"/>
        <v>-</v>
      </c>
      <c r="AI448" s="1118"/>
    </row>
    <row r="449" spans="1:35" s="839" customFormat="1" ht="15" x14ac:dyDescent="0.25">
      <c r="A449" s="929">
        <v>448</v>
      </c>
      <c r="B449" s="927" t="s">
        <v>2592</v>
      </c>
      <c r="C449" s="927" t="s">
        <v>225</v>
      </c>
      <c r="D449" s="927" t="s">
        <v>201</v>
      </c>
      <c r="E449" s="927" t="s">
        <v>1333</v>
      </c>
      <c r="F449" s="927">
        <v>2</v>
      </c>
      <c r="G449" s="927">
        <v>2094</v>
      </c>
      <c r="H449" s="927" t="s">
        <v>2593</v>
      </c>
      <c r="I449" s="927" t="s">
        <v>2594</v>
      </c>
      <c r="J449" s="927" t="s">
        <v>2569</v>
      </c>
      <c r="K449" s="927" t="s">
        <v>1324</v>
      </c>
      <c r="L449" s="927" t="s">
        <v>1056</v>
      </c>
      <c r="M449" s="927" t="s">
        <v>2423</v>
      </c>
      <c r="N449" s="927" t="s">
        <v>5585</v>
      </c>
      <c r="O449" s="927" t="s">
        <v>2251</v>
      </c>
      <c r="P449" s="1129" t="str">
        <f t="shared" si="78"/>
        <v>250</v>
      </c>
      <c r="Q449" s="934" t="str">
        <f t="shared" si="79"/>
        <v>19-18742</v>
      </c>
      <c r="R449" s="934" t="str">
        <f t="shared" si="80"/>
        <v>LOCAL</v>
      </c>
      <c r="S449" s="935">
        <f t="shared" si="73"/>
        <v>43678</v>
      </c>
      <c r="T449" s="935">
        <f t="shared" si="74"/>
        <v>43678</v>
      </c>
      <c r="U449" s="935">
        <f t="shared" si="75"/>
        <v>43678</v>
      </c>
      <c r="V449" s="935" t="e">
        <f t="shared" si="81"/>
        <v>#VALUE!</v>
      </c>
      <c r="W449" s="934" t="str">
        <f t="shared" si="82"/>
        <v>Cancelled</v>
      </c>
      <c r="X449" s="936" t="str">
        <f>IF(R449="-","-",VLOOKUP($S449,Forex!$B:$C,2,0))</f>
        <v>FY2019</v>
      </c>
      <c r="Y449" s="936" t="str">
        <f>IF(R449="-","-",VLOOKUP($S449,Forex!$B:$D,3,0))</f>
        <v>1H</v>
      </c>
      <c r="Z449" s="937" t="str">
        <f>IF($R449="-","-",VLOOKUP($L449,Legend!$E:$F,2,0))</f>
        <v>-</v>
      </c>
      <c r="AA449" s="937"/>
      <c r="AB449" s="1131">
        <f t="shared" si="76"/>
        <v>43678</v>
      </c>
      <c r="AC449" s="1131">
        <f>_xlfn.IFNA(VLOOKUP($B449,'PO list'!$C:$E,3,0),$AB449)</f>
        <v>43678</v>
      </c>
      <c r="AD449" s="1131" t="str">
        <f>IF($AC449="-","-",VLOOKUP($AC449,Forex!$B:$C,2,0))</f>
        <v>FY2019</v>
      </c>
      <c r="AE449" s="1131">
        <f t="shared" si="83"/>
        <v>43678</v>
      </c>
      <c r="AF449" s="1131" t="str">
        <f>IF($AE449="-","-",VLOOKUP($AE449,Forex!$B:$C,2,0))</f>
        <v>FY2019</v>
      </c>
      <c r="AG449" s="1132" t="str">
        <f t="shared" si="77"/>
        <v>MY + MF</v>
      </c>
      <c r="AI449" s="1118"/>
    </row>
    <row r="450" spans="1:35" s="839" customFormat="1" ht="15" x14ac:dyDescent="0.25">
      <c r="A450" s="929">
        <v>449</v>
      </c>
      <c r="B450" s="927" t="s">
        <v>2595</v>
      </c>
      <c r="C450" s="927" t="s">
        <v>225</v>
      </c>
      <c r="D450" s="927" t="s">
        <v>201</v>
      </c>
      <c r="E450" s="927" t="s">
        <v>1333</v>
      </c>
      <c r="F450" s="927">
        <v>2</v>
      </c>
      <c r="G450" s="927">
        <v>2744</v>
      </c>
      <c r="H450" s="927" t="s">
        <v>2596</v>
      </c>
      <c r="I450" s="927" t="s">
        <v>2597</v>
      </c>
      <c r="J450" s="927" t="s">
        <v>2569</v>
      </c>
      <c r="K450" s="927" t="s">
        <v>1324</v>
      </c>
      <c r="L450" s="927" t="s">
        <v>1056</v>
      </c>
      <c r="M450" s="927" t="s">
        <v>2423</v>
      </c>
      <c r="N450" s="927" t="s">
        <v>5585</v>
      </c>
      <c r="O450" s="927" t="s">
        <v>2251</v>
      </c>
      <c r="P450" s="1129" t="str">
        <f t="shared" si="78"/>
        <v>50)</v>
      </c>
      <c r="Q450" s="934" t="str">
        <f t="shared" si="79"/>
        <v>19-18743</v>
      </c>
      <c r="R450" s="934" t="str">
        <f t="shared" si="80"/>
        <v>LOCAL</v>
      </c>
      <c r="S450" s="935">
        <f t="shared" si="73"/>
        <v>43678</v>
      </c>
      <c r="T450" s="935">
        <f t="shared" si="74"/>
        <v>43678</v>
      </c>
      <c r="U450" s="935">
        <f t="shared" si="75"/>
        <v>43678</v>
      </c>
      <c r="V450" s="935" t="e">
        <f t="shared" si="81"/>
        <v>#VALUE!</v>
      </c>
      <c r="W450" s="934" t="str">
        <f t="shared" si="82"/>
        <v>Cancelled</v>
      </c>
      <c r="X450" s="936" t="str">
        <f>IF(R450="-","-",VLOOKUP($S450,Forex!$B:$C,2,0))</f>
        <v>FY2019</v>
      </c>
      <c r="Y450" s="936" t="str">
        <f>IF(R450="-","-",VLOOKUP($S450,Forex!$B:$D,3,0))</f>
        <v>1H</v>
      </c>
      <c r="Z450" s="937" t="str">
        <f>IF($R450="-","-",VLOOKUP($L450,Legend!$E:$F,2,0))</f>
        <v>-</v>
      </c>
      <c r="AA450" s="937"/>
      <c r="AB450" s="1131">
        <f t="shared" si="76"/>
        <v>43678</v>
      </c>
      <c r="AC450" s="1131">
        <f>_xlfn.IFNA(VLOOKUP($B450,'PO list'!$C:$E,3,0),$AB450)</f>
        <v>43678</v>
      </c>
      <c r="AD450" s="1131" t="str">
        <f>IF($AC450="-","-",VLOOKUP($AC450,Forex!$B:$C,2,0))</f>
        <v>FY2019</v>
      </c>
      <c r="AE450" s="1131">
        <f t="shared" si="83"/>
        <v>43678</v>
      </c>
      <c r="AF450" s="1131" t="str">
        <f>IF($AE450="-","-",VLOOKUP($AE450,Forex!$B:$C,2,0))</f>
        <v>FY2019</v>
      </c>
      <c r="AG450" s="1132" t="str">
        <f t="shared" si="77"/>
        <v>MY + MF</v>
      </c>
      <c r="AI450" s="1118"/>
    </row>
    <row r="451" spans="1:35" s="839" customFormat="1" ht="15" x14ac:dyDescent="0.25">
      <c r="A451" s="929">
        <v>450</v>
      </c>
      <c r="B451" s="927" t="s">
        <v>2598</v>
      </c>
      <c r="C451" s="927" t="s">
        <v>227</v>
      </c>
      <c r="D451" s="927" t="s">
        <v>201</v>
      </c>
      <c r="E451" s="927" t="s">
        <v>1333</v>
      </c>
      <c r="F451" s="927">
        <v>1</v>
      </c>
      <c r="G451" s="927">
        <v>1283</v>
      </c>
      <c r="H451" s="927" t="s">
        <v>2599</v>
      </c>
      <c r="I451" s="927" t="s">
        <v>2600</v>
      </c>
      <c r="J451" s="927" t="s">
        <v>2514</v>
      </c>
      <c r="K451" s="927" t="s">
        <v>287</v>
      </c>
      <c r="L451" s="927" t="s">
        <v>15</v>
      </c>
      <c r="M451" s="927" t="s">
        <v>2405</v>
      </c>
      <c r="N451" s="927" t="s">
        <v>1920</v>
      </c>
      <c r="O451" s="927" t="s">
        <v>2443</v>
      </c>
      <c r="P451" s="1129" t="str">
        <f t="shared" si="78"/>
        <v>M--</v>
      </c>
      <c r="Q451" s="934" t="str">
        <f t="shared" si="79"/>
        <v>19-18744</v>
      </c>
      <c r="R451" s="934" t="str">
        <f t="shared" si="80"/>
        <v>LOCAL</v>
      </c>
      <c r="S451" s="935">
        <f t="shared" ref="S451:S514" si="84">IF($R451="-","-",$J451-DAY($J451)+1)</f>
        <v>43678</v>
      </c>
      <c r="T451" s="935">
        <f t="shared" ref="T451:T514" si="85">IF($R451="-","-",$O451-DAY($O451)+1)</f>
        <v>43678</v>
      </c>
      <c r="U451" s="935">
        <f t="shared" ref="U451:U514" si="86">IF($R451="-","-",$M451-DAY($M451)+1)</f>
        <v>43678</v>
      </c>
      <c r="V451" s="935">
        <f t="shared" si="81"/>
        <v>43709</v>
      </c>
      <c r="W451" s="934" t="str">
        <f t="shared" si="82"/>
        <v>Approved</v>
      </c>
      <c r="X451" s="936" t="str">
        <f>IF(R451="-","-",VLOOKUP($S451,Forex!$B:$C,2,0))</f>
        <v>FY2019</v>
      </c>
      <c r="Y451" s="936" t="str">
        <f>IF(R451="-","-",VLOOKUP($S451,Forex!$B:$D,3,0))</f>
        <v>1H</v>
      </c>
      <c r="Z451" s="937" t="str">
        <f>IF($R451="-","-",VLOOKUP($L451,Legend!$E:$F,2,0))</f>
        <v>-</v>
      </c>
      <c r="AA451" s="937"/>
      <c r="AB451" s="1131">
        <f t="shared" ref="AB451:AB514" si="87">IF($X451="FY2021",$V451,IF($X451="FY2022",$V451,IF($X451="FY2023",$V451,$T451)))</f>
        <v>43678</v>
      </c>
      <c r="AC451" s="1131">
        <f>_xlfn.IFNA(VLOOKUP($B451,'PO list'!$C:$E,3,0),$AB451)</f>
        <v>43678</v>
      </c>
      <c r="AD451" s="1131" t="str">
        <f>IF($AC451="-","-",VLOOKUP($AC451,Forex!$B:$C,2,0))</f>
        <v>FY2019</v>
      </c>
      <c r="AE451" s="1131">
        <f t="shared" si="83"/>
        <v>43678</v>
      </c>
      <c r="AF451" s="1131" t="str">
        <f>IF($AE451="-","-",VLOOKUP($AE451,Forex!$B:$C,2,0))</f>
        <v>FY2019</v>
      </c>
      <c r="AG451" s="1132" t="str">
        <f t="shared" ref="AG451:AG514" si="88">IF($R451="-","-","MY + MF")</f>
        <v>MY + MF</v>
      </c>
      <c r="AI451" s="1118"/>
    </row>
    <row r="452" spans="1:35" s="839" customFormat="1" ht="15" x14ac:dyDescent="0.25">
      <c r="A452" s="929">
        <v>451</v>
      </c>
      <c r="B452" s="927" t="s">
        <v>2601</v>
      </c>
      <c r="C452" s="927" t="s">
        <v>227</v>
      </c>
      <c r="D452" s="927" t="s">
        <v>201</v>
      </c>
      <c r="E452" s="927" t="s">
        <v>1333</v>
      </c>
      <c r="F452" s="927">
        <v>1</v>
      </c>
      <c r="G452" s="927">
        <v>1283</v>
      </c>
      <c r="H452" s="927" t="s">
        <v>2602</v>
      </c>
      <c r="I452" s="927" t="s">
        <v>2603</v>
      </c>
      <c r="J452" s="927" t="s">
        <v>2514</v>
      </c>
      <c r="K452" s="927" t="s">
        <v>287</v>
      </c>
      <c r="L452" s="927" t="s">
        <v>15</v>
      </c>
      <c r="M452" s="927" t="s">
        <v>2405</v>
      </c>
      <c r="N452" s="927" t="s">
        <v>1920</v>
      </c>
      <c r="O452" s="927" t="s">
        <v>2443</v>
      </c>
      <c r="P452" s="1129" t="str">
        <f t="shared" si="78"/>
        <v>M--</v>
      </c>
      <c r="Q452" s="934" t="str">
        <f t="shared" si="79"/>
        <v>19-18745</v>
      </c>
      <c r="R452" s="934" t="str">
        <f t="shared" si="80"/>
        <v>LOCAL</v>
      </c>
      <c r="S452" s="935">
        <f t="shared" si="84"/>
        <v>43678</v>
      </c>
      <c r="T452" s="935">
        <f t="shared" si="85"/>
        <v>43678</v>
      </c>
      <c r="U452" s="935">
        <f t="shared" si="86"/>
        <v>43678</v>
      </c>
      <c r="V452" s="935">
        <f t="shared" si="81"/>
        <v>43709</v>
      </c>
      <c r="W452" s="934" t="str">
        <f t="shared" si="82"/>
        <v>Approved</v>
      </c>
      <c r="X452" s="936" t="str">
        <f>IF(R452="-","-",VLOOKUP($S452,Forex!$B:$C,2,0))</f>
        <v>FY2019</v>
      </c>
      <c r="Y452" s="936" t="str">
        <f>IF(R452="-","-",VLOOKUP($S452,Forex!$B:$D,3,0))</f>
        <v>1H</v>
      </c>
      <c r="Z452" s="937" t="str">
        <f>IF($R452="-","-",VLOOKUP($L452,Legend!$E:$F,2,0))</f>
        <v>-</v>
      </c>
      <c r="AA452" s="937"/>
      <c r="AB452" s="1131">
        <f t="shared" si="87"/>
        <v>43678</v>
      </c>
      <c r="AC452" s="1131">
        <f>_xlfn.IFNA(VLOOKUP($B452,'PO list'!$C:$E,3,0),$AB452)</f>
        <v>43678</v>
      </c>
      <c r="AD452" s="1131" t="str">
        <f>IF($AC452="-","-",VLOOKUP($AC452,Forex!$B:$C,2,0))</f>
        <v>FY2019</v>
      </c>
      <c r="AE452" s="1131">
        <f t="shared" si="83"/>
        <v>43678</v>
      </c>
      <c r="AF452" s="1131" t="str">
        <f>IF($AE452="-","-",VLOOKUP($AE452,Forex!$B:$C,2,0))</f>
        <v>FY2019</v>
      </c>
      <c r="AG452" s="1132" t="str">
        <f t="shared" si="88"/>
        <v>MY + MF</v>
      </c>
      <c r="AI452" s="1118"/>
    </row>
    <row r="453" spans="1:35" s="839" customFormat="1" ht="15" x14ac:dyDescent="0.25">
      <c r="A453" s="929">
        <v>452</v>
      </c>
      <c r="B453" s="927" t="s">
        <v>2604</v>
      </c>
      <c r="C453" s="927" t="s">
        <v>227</v>
      </c>
      <c r="D453" s="927" t="s">
        <v>201</v>
      </c>
      <c r="E453" s="927" t="s">
        <v>1333</v>
      </c>
      <c r="F453" s="927">
        <v>1</v>
      </c>
      <c r="G453" s="927">
        <v>1041</v>
      </c>
      <c r="H453" s="927" t="s">
        <v>2605</v>
      </c>
      <c r="I453" s="927" t="s">
        <v>2606</v>
      </c>
      <c r="J453" s="927" t="s">
        <v>2514</v>
      </c>
      <c r="K453" s="927" t="s">
        <v>287</v>
      </c>
      <c r="L453" s="927" t="s">
        <v>15</v>
      </c>
      <c r="M453" s="927" t="s">
        <v>2607</v>
      </c>
      <c r="N453" s="927" t="s">
        <v>2608</v>
      </c>
      <c r="O453" s="927" t="s">
        <v>2609</v>
      </c>
      <c r="P453" s="1129" t="str">
        <f t="shared" si="78"/>
        <v>M--</v>
      </c>
      <c r="Q453" s="934" t="str">
        <f t="shared" si="79"/>
        <v>19-18746</v>
      </c>
      <c r="R453" s="934" t="str">
        <f t="shared" si="80"/>
        <v>LOCAL</v>
      </c>
      <c r="S453" s="935">
        <f t="shared" si="84"/>
        <v>43678</v>
      </c>
      <c r="T453" s="935">
        <f t="shared" si="85"/>
        <v>43739</v>
      </c>
      <c r="U453" s="935">
        <f t="shared" si="86"/>
        <v>43739</v>
      </c>
      <c r="V453" s="935">
        <f t="shared" si="81"/>
        <v>43831</v>
      </c>
      <c r="W453" s="934" t="str">
        <f t="shared" si="82"/>
        <v>Approved</v>
      </c>
      <c r="X453" s="936" t="str">
        <f>IF(R453="-","-",VLOOKUP($S453,Forex!$B:$C,2,0))</f>
        <v>FY2019</v>
      </c>
      <c r="Y453" s="936" t="str">
        <f>IF(R453="-","-",VLOOKUP($S453,Forex!$B:$D,3,0))</f>
        <v>1H</v>
      </c>
      <c r="Z453" s="937" t="str">
        <f>IF($R453="-","-",VLOOKUP($L453,Legend!$E:$F,2,0))</f>
        <v>-</v>
      </c>
      <c r="AA453" s="937"/>
      <c r="AB453" s="1131">
        <f t="shared" si="87"/>
        <v>43739</v>
      </c>
      <c r="AC453" s="1131">
        <f>_xlfn.IFNA(VLOOKUP($B453,'PO list'!$C:$E,3,0),$AB453)</f>
        <v>43739</v>
      </c>
      <c r="AD453" s="1131" t="str">
        <f>IF($AC453="-","-",VLOOKUP($AC453,Forex!$B:$C,2,0))</f>
        <v>FY2019</v>
      </c>
      <c r="AE453" s="1131">
        <f t="shared" si="83"/>
        <v>43739</v>
      </c>
      <c r="AF453" s="1131" t="str">
        <f>IF($AE453="-","-",VLOOKUP($AE453,Forex!$B:$C,2,0))</f>
        <v>FY2019</v>
      </c>
      <c r="AG453" s="1132" t="str">
        <f t="shared" si="88"/>
        <v>MY + MF</v>
      </c>
      <c r="AI453" s="1118"/>
    </row>
    <row r="454" spans="1:35" s="839" customFormat="1" ht="15" x14ac:dyDescent="0.25">
      <c r="A454" s="929">
        <v>453</v>
      </c>
      <c r="B454" s="927" t="s">
        <v>2610</v>
      </c>
      <c r="C454" s="927" t="s">
        <v>227</v>
      </c>
      <c r="D454" s="927" t="s">
        <v>201</v>
      </c>
      <c r="E454" s="927" t="s">
        <v>1333</v>
      </c>
      <c r="F454" s="927">
        <v>1</v>
      </c>
      <c r="G454" s="927">
        <v>1041</v>
      </c>
      <c r="H454" s="927" t="s">
        <v>2611</v>
      </c>
      <c r="I454" s="927" t="s">
        <v>2612</v>
      </c>
      <c r="J454" s="927" t="s">
        <v>2514</v>
      </c>
      <c r="K454" s="927" t="s">
        <v>287</v>
      </c>
      <c r="L454" s="927" t="s">
        <v>15</v>
      </c>
      <c r="M454" s="927" t="s">
        <v>2607</v>
      </c>
      <c r="N454" s="927" t="s">
        <v>2608</v>
      </c>
      <c r="O454" s="927" t="s">
        <v>2609</v>
      </c>
      <c r="P454" s="1129" t="str">
        <f t="shared" si="78"/>
        <v>M--</v>
      </c>
      <c r="Q454" s="934" t="str">
        <f t="shared" si="79"/>
        <v>19-18747</v>
      </c>
      <c r="R454" s="934" t="str">
        <f t="shared" si="80"/>
        <v>LOCAL</v>
      </c>
      <c r="S454" s="935">
        <f t="shared" si="84"/>
        <v>43678</v>
      </c>
      <c r="T454" s="935">
        <f t="shared" si="85"/>
        <v>43739</v>
      </c>
      <c r="U454" s="935">
        <f t="shared" si="86"/>
        <v>43739</v>
      </c>
      <c r="V454" s="935">
        <f t="shared" si="81"/>
        <v>43831</v>
      </c>
      <c r="W454" s="934" t="str">
        <f t="shared" si="82"/>
        <v>Approved</v>
      </c>
      <c r="X454" s="936" t="str">
        <f>IF(R454="-","-",VLOOKUP($S454,Forex!$B:$C,2,0))</f>
        <v>FY2019</v>
      </c>
      <c r="Y454" s="936" t="str">
        <f>IF(R454="-","-",VLOOKUP($S454,Forex!$B:$D,3,0))</f>
        <v>1H</v>
      </c>
      <c r="Z454" s="937" t="str">
        <f>IF($R454="-","-",VLOOKUP($L454,Legend!$E:$F,2,0))</f>
        <v>-</v>
      </c>
      <c r="AA454" s="937"/>
      <c r="AB454" s="1131">
        <f t="shared" si="87"/>
        <v>43739</v>
      </c>
      <c r="AC454" s="1131">
        <f>_xlfn.IFNA(VLOOKUP($B454,'PO list'!$C:$E,3,0),$AB454)</f>
        <v>43739</v>
      </c>
      <c r="AD454" s="1131" t="str">
        <f>IF($AC454="-","-",VLOOKUP($AC454,Forex!$B:$C,2,0))</f>
        <v>FY2019</v>
      </c>
      <c r="AE454" s="1131">
        <f t="shared" si="83"/>
        <v>43739</v>
      </c>
      <c r="AF454" s="1131" t="str">
        <f>IF($AE454="-","-",VLOOKUP($AE454,Forex!$B:$C,2,0))</f>
        <v>FY2019</v>
      </c>
      <c r="AG454" s="1132" t="str">
        <f t="shared" si="88"/>
        <v>MY + MF</v>
      </c>
      <c r="AI454" s="1118"/>
    </row>
    <row r="455" spans="1:35" s="839" customFormat="1" ht="15" x14ac:dyDescent="0.25">
      <c r="A455" s="929">
        <v>454</v>
      </c>
      <c r="B455" s="927" t="s">
        <v>2613</v>
      </c>
      <c r="C455" s="927" t="s">
        <v>244</v>
      </c>
      <c r="D455" s="927" t="s">
        <v>201</v>
      </c>
      <c r="E455" s="927" t="s">
        <v>231</v>
      </c>
      <c r="F455" s="927">
        <v>29</v>
      </c>
      <c r="G455" s="927">
        <v>3802</v>
      </c>
      <c r="H455" s="927" t="s">
        <v>2614</v>
      </c>
      <c r="I455" s="927" t="s">
        <v>2615</v>
      </c>
      <c r="J455" s="927" t="s">
        <v>2514</v>
      </c>
      <c r="K455" s="927" t="s">
        <v>288</v>
      </c>
      <c r="L455" s="927" t="s">
        <v>158</v>
      </c>
      <c r="M455" s="927" t="s">
        <v>2405</v>
      </c>
      <c r="N455" s="927" t="s">
        <v>2399</v>
      </c>
      <c r="O455" s="927" t="s">
        <v>2443</v>
      </c>
      <c r="P455" s="1129" t="str">
        <f t="shared" si="78"/>
        <v>P--</v>
      </c>
      <c r="Q455" s="934" t="str">
        <f t="shared" si="79"/>
        <v>19-18748</v>
      </c>
      <c r="R455" s="934" t="str">
        <f t="shared" si="80"/>
        <v>LOCAL</v>
      </c>
      <c r="S455" s="935">
        <f t="shared" si="84"/>
        <v>43678</v>
      </c>
      <c r="T455" s="935">
        <f t="shared" si="85"/>
        <v>43678</v>
      </c>
      <c r="U455" s="935">
        <f t="shared" si="86"/>
        <v>43678</v>
      </c>
      <c r="V455" s="935">
        <f t="shared" si="81"/>
        <v>43709</v>
      </c>
      <c r="W455" s="934" t="str">
        <f t="shared" si="82"/>
        <v>Disapproved</v>
      </c>
      <c r="X455" s="936" t="str">
        <f>IF(R455="-","-",VLOOKUP($S455,Forex!$B:$C,2,0))</f>
        <v>FY2019</v>
      </c>
      <c r="Y455" s="936" t="str">
        <f>IF(R455="-","-",VLOOKUP($S455,Forex!$B:$D,3,0))</f>
        <v>1H</v>
      </c>
      <c r="Z455" s="937" t="str">
        <f>IF($R455="-","-",VLOOKUP($L455,Legend!$E:$F,2,0))</f>
        <v>ROD1</v>
      </c>
      <c r="AA455" s="937"/>
      <c r="AB455" s="1131">
        <f t="shared" si="87"/>
        <v>43678</v>
      </c>
      <c r="AC455" s="1131">
        <f>_xlfn.IFNA(VLOOKUP($B455,'PO list'!$C:$E,3,0),$AB455)</f>
        <v>43678</v>
      </c>
      <c r="AD455" s="1131" t="str">
        <f>IF($AC455="-","-",VLOOKUP($AC455,Forex!$B:$C,2,0))</f>
        <v>FY2019</v>
      </c>
      <c r="AE455" s="1131">
        <f t="shared" si="83"/>
        <v>43678</v>
      </c>
      <c r="AF455" s="1131" t="str">
        <f>IF($AE455="-","-",VLOOKUP($AE455,Forex!$B:$C,2,0))</f>
        <v>FY2019</v>
      </c>
      <c r="AG455" s="1132" t="str">
        <f t="shared" si="88"/>
        <v>MY + MF</v>
      </c>
      <c r="AI455" s="1118"/>
    </row>
    <row r="456" spans="1:35" s="839" customFormat="1" ht="15" x14ac:dyDescent="0.25">
      <c r="A456" s="929">
        <v>455</v>
      </c>
      <c r="B456" s="927" t="s">
        <v>2616</v>
      </c>
      <c r="C456" s="927" t="s">
        <v>244</v>
      </c>
      <c r="D456" s="927" t="s">
        <v>201</v>
      </c>
      <c r="E456" s="927" t="s">
        <v>231</v>
      </c>
      <c r="F456" s="927">
        <v>7</v>
      </c>
      <c r="G456" s="927">
        <v>780</v>
      </c>
      <c r="H456" s="927" t="s">
        <v>2617</v>
      </c>
      <c r="I456" s="927" t="s">
        <v>2615</v>
      </c>
      <c r="J456" s="927" t="s">
        <v>2514</v>
      </c>
      <c r="K456" s="927" t="s">
        <v>288</v>
      </c>
      <c r="L456" s="927" t="s">
        <v>158</v>
      </c>
      <c r="M456" s="927" t="s">
        <v>2405</v>
      </c>
      <c r="N456" s="927" t="s">
        <v>2399</v>
      </c>
      <c r="O456" s="927" t="s">
        <v>2443</v>
      </c>
      <c r="P456" s="1129" t="str">
        <f t="shared" si="78"/>
        <v>P--</v>
      </c>
      <c r="Q456" s="934" t="str">
        <f t="shared" si="79"/>
        <v>19-18749</v>
      </c>
      <c r="R456" s="934" t="str">
        <f t="shared" si="80"/>
        <v>LOCAL</v>
      </c>
      <c r="S456" s="935">
        <f t="shared" si="84"/>
        <v>43678</v>
      </c>
      <c r="T456" s="935">
        <f t="shared" si="85"/>
        <v>43678</v>
      </c>
      <c r="U456" s="935">
        <f t="shared" si="86"/>
        <v>43678</v>
      </c>
      <c r="V456" s="935">
        <f t="shared" si="81"/>
        <v>43709</v>
      </c>
      <c r="W456" s="934" t="str">
        <f t="shared" si="82"/>
        <v>Disapproved</v>
      </c>
      <c r="X456" s="936" t="str">
        <f>IF(R456="-","-",VLOOKUP($S456,Forex!$B:$C,2,0))</f>
        <v>FY2019</v>
      </c>
      <c r="Y456" s="936" t="str">
        <f>IF(R456="-","-",VLOOKUP($S456,Forex!$B:$D,3,0))</f>
        <v>1H</v>
      </c>
      <c r="Z456" s="937" t="str">
        <f>IF($R456="-","-",VLOOKUP($L456,Legend!$E:$F,2,0))</f>
        <v>ROD1</v>
      </c>
      <c r="AA456" s="937"/>
      <c r="AB456" s="1131">
        <f t="shared" si="87"/>
        <v>43678</v>
      </c>
      <c r="AC456" s="1131">
        <f>_xlfn.IFNA(VLOOKUP($B456,'PO list'!$C:$E,3,0),$AB456)</f>
        <v>43678</v>
      </c>
      <c r="AD456" s="1131" t="str">
        <f>IF($AC456="-","-",VLOOKUP($AC456,Forex!$B:$C,2,0))</f>
        <v>FY2019</v>
      </c>
      <c r="AE456" s="1131">
        <f t="shared" si="83"/>
        <v>43678</v>
      </c>
      <c r="AF456" s="1131" t="str">
        <f>IF($AE456="-","-",VLOOKUP($AE456,Forex!$B:$C,2,0))</f>
        <v>FY2019</v>
      </c>
      <c r="AG456" s="1132" t="str">
        <f t="shared" si="88"/>
        <v>MY + MF</v>
      </c>
      <c r="AI456" s="1118"/>
    </row>
    <row r="457" spans="1:35" s="839" customFormat="1" ht="15" x14ac:dyDescent="0.25">
      <c r="A457" s="929">
        <v>456</v>
      </c>
      <c r="B457" s="927" t="s">
        <v>2618</v>
      </c>
      <c r="C457" s="927" t="s">
        <v>227</v>
      </c>
      <c r="D457" s="927" t="s">
        <v>201</v>
      </c>
      <c r="E457" s="927" t="s">
        <v>231</v>
      </c>
      <c r="F457" s="927">
        <v>4</v>
      </c>
      <c r="G457" s="927">
        <v>4408</v>
      </c>
      <c r="H457" s="927" t="s">
        <v>2619</v>
      </c>
      <c r="I457" s="927" t="s">
        <v>239</v>
      </c>
      <c r="J457" s="927" t="s">
        <v>2514</v>
      </c>
      <c r="K457" s="927" t="s">
        <v>287</v>
      </c>
      <c r="L457" s="927" t="s">
        <v>15</v>
      </c>
      <c r="M457" s="927" t="s">
        <v>2423</v>
      </c>
      <c r="N457" s="927" t="s">
        <v>1920</v>
      </c>
      <c r="O457" s="927" t="s">
        <v>2251</v>
      </c>
      <c r="P457" s="1129" t="str">
        <f t="shared" si="78"/>
        <v>--</v>
      </c>
      <c r="Q457" s="934" t="str">
        <f t="shared" si="79"/>
        <v>19-18750</v>
      </c>
      <c r="R457" s="934" t="str">
        <f t="shared" si="80"/>
        <v>LOCAL</v>
      </c>
      <c r="S457" s="935">
        <f t="shared" si="84"/>
        <v>43678</v>
      </c>
      <c r="T457" s="935">
        <f t="shared" si="85"/>
        <v>43678</v>
      </c>
      <c r="U457" s="935">
        <f t="shared" si="86"/>
        <v>43678</v>
      </c>
      <c r="V457" s="935">
        <f t="shared" si="81"/>
        <v>43709</v>
      </c>
      <c r="W457" s="934" t="str">
        <f t="shared" si="82"/>
        <v>Approved</v>
      </c>
      <c r="X457" s="936" t="str">
        <f>IF(R457="-","-",VLOOKUP($S457,Forex!$B:$C,2,0))</f>
        <v>FY2019</v>
      </c>
      <c r="Y457" s="936" t="str">
        <f>IF(R457="-","-",VLOOKUP($S457,Forex!$B:$D,3,0))</f>
        <v>1H</v>
      </c>
      <c r="Z457" s="937" t="str">
        <f>IF($R457="-","-",VLOOKUP($L457,Legend!$E:$F,2,0))</f>
        <v>-</v>
      </c>
      <c r="AA457" s="937"/>
      <c r="AB457" s="1131">
        <f t="shared" si="87"/>
        <v>43678</v>
      </c>
      <c r="AC457" s="1131">
        <f>_xlfn.IFNA(VLOOKUP($B457,'PO list'!$C:$E,3,0),$AB457)</f>
        <v>43678</v>
      </c>
      <c r="AD457" s="1131" t="str">
        <f>IF($AC457="-","-",VLOOKUP($AC457,Forex!$B:$C,2,0))</f>
        <v>FY2019</v>
      </c>
      <c r="AE457" s="1131">
        <f t="shared" si="83"/>
        <v>43678</v>
      </c>
      <c r="AF457" s="1131" t="str">
        <f>IF($AE457="-","-",VLOOKUP($AE457,Forex!$B:$C,2,0))</f>
        <v>FY2019</v>
      </c>
      <c r="AG457" s="1132" t="str">
        <f t="shared" si="88"/>
        <v>MY + MF</v>
      </c>
      <c r="AI457" s="1118"/>
    </row>
    <row r="458" spans="1:35" s="839" customFormat="1" ht="15" x14ac:dyDescent="0.25">
      <c r="A458" s="929">
        <v>457</v>
      </c>
      <c r="B458" s="927" t="s">
        <v>2620</v>
      </c>
      <c r="C458" s="927" t="s">
        <v>221</v>
      </c>
      <c r="D458" s="927" t="s">
        <v>201</v>
      </c>
      <c r="E458" s="927" t="s">
        <v>231</v>
      </c>
      <c r="F458" s="927">
        <v>34</v>
      </c>
      <c r="G458" s="927">
        <v>5945</v>
      </c>
      <c r="H458" s="927" t="s">
        <v>2621</v>
      </c>
      <c r="I458" s="927" t="s">
        <v>239</v>
      </c>
      <c r="J458" s="927" t="s">
        <v>2249</v>
      </c>
      <c r="K458" s="927" t="s">
        <v>288</v>
      </c>
      <c r="L458" s="927" t="s">
        <v>158</v>
      </c>
      <c r="M458" s="927" t="s">
        <v>1920</v>
      </c>
      <c r="N458" s="927" t="s">
        <v>2466</v>
      </c>
      <c r="O458" s="927" t="s">
        <v>2405</v>
      </c>
      <c r="P458" s="1129" t="str">
        <f t="shared" si="78"/>
        <v>--</v>
      </c>
      <c r="Q458" s="934" t="str">
        <f t="shared" si="79"/>
        <v>19-18751</v>
      </c>
      <c r="R458" s="934" t="str">
        <f t="shared" si="80"/>
        <v>LOCAL</v>
      </c>
      <c r="S458" s="935">
        <f t="shared" si="84"/>
        <v>43678</v>
      </c>
      <c r="T458" s="935">
        <f t="shared" si="85"/>
        <v>43678</v>
      </c>
      <c r="U458" s="935">
        <f t="shared" si="86"/>
        <v>43709</v>
      </c>
      <c r="V458" s="935">
        <f t="shared" si="81"/>
        <v>43770</v>
      </c>
      <c r="W458" s="934" t="str">
        <f t="shared" si="82"/>
        <v>Disapproved</v>
      </c>
      <c r="X458" s="936" t="str">
        <f>IF(R458="-","-",VLOOKUP($S458,Forex!$B:$C,2,0))</f>
        <v>FY2019</v>
      </c>
      <c r="Y458" s="936" t="str">
        <f>IF(R458="-","-",VLOOKUP($S458,Forex!$B:$D,3,0))</f>
        <v>1H</v>
      </c>
      <c r="Z458" s="937" t="str">
        <f>IF($R458="-","-",VLOOKUP($L458,Legend!$E:$F,2,0))</f>
        <v>ROD1</v>
      </c>
      <c r="AA458" s="937"/>
      <c r="AB458" s="1131">
        <f t="shared" si="87"/>
        <v>43678</v>
      </c>
      <c r="AC458" s="1131">
        <f>_xlfn.IFNA(VLOOKUP($B458,'PO list'!$C:$E,3,0),$AB458)</f>
        <v>43678</v>
      </c>
      <c r="AD458" s="1131" t="str">
        <f>IF($AC458="-","-",VLOOKUP($AC458,Forex!$B:$C,2,0))</f>
        <v>FY2019</v>
      </c>
      <c r="AE458" s="1131">
        <f t="shared" si="83"/>
        <v>43678</v>
      </c>
      <c r="AF458" s="1131" t="str">
        <f>IF($AE458="-","-",VLOOKUP($AE458,Forex!$B:$C,2,0))</f>
        <v>FY2019</v>
      </c>
      <c r="AG458" s="1132" t="str">
        <f t="shared" si="88"/>
        <v>MY + MF</v>
      </c>
      <c r="AI458" s="1118"/>
    </row>
    <row r="459" spans="1:35" s="839" customFormat="1" ht="15" x14ac:dyDescent="0.25">
      <c r="A459" s="929">
        <v>458</v>
      </c>
      <c r="B459" s="927" t="s">
        <v>2622</v>
      </c>
      <c r="C459" s="927" t="s">
        <v>227</v>
      </c>
      <c r="D459" s="927" t="s">
        <v>201</v>
      </c>
      <c r="E459" s="927" t="s">
        <v>231</v>
      </c>
      <c r="F459" s="927">
        <v>1</v>
      </c>
      <c r="G459" s="927">
        <v>36</v>
      </c>
      <c r="H459" s="927" t="s">
        <v>2623</v>
      </c>
      <c r="I459" s="927" t="s">
        <v>2624</v>
      </c>
      <c r="J459" s="927" t="s">
        <v>2251</v>
      </c>
      <c r="K459" s="927" t="s">
        <v>1324</v>
      </c>
      <c r="L459" s="927" t="s">
        <v>1056</v>
      </c>
      <c r="M459" s="927" t="s">
        <v>2423</v>
      </c>
      <c r="N459" s="927" t="s">
        <v>1944</v>
      </c>
      <c r="O459" s="927" t="s">
        <v>2251</v>
      </c>
      <c r="P459" s="1129" t="str">
        <f t="shared" si="78"/>
        <v>NCH</v>
      </c>
      <c r="Q459" s="934" t="str">
        <f t="shared" si="79"/>
        <v>19-18752</v>
      </c>
      <c r="R459" s="934" t="str">
        <f t="shared" si="80"/>
        <v>LOCAL</v>
      </c>
      <c r="S459" s="935">
        <f t="shared" si="84"/>
        <v>43678</v>
      </c>
      <c r="T459" s="935">
        <f t="shared" si="85"/>
        <v>43678</v>
      </c>
      <c r="U459" s="935">
        <f t="shared" si="86"/>
        <v>43678</v>
      </c>
      <c r="V459" s="935">
        <f t="shared" si="81"/>
        <v>43831</v>
      </c>
      <c r="W459" s="934" t="str">
        <f t="shared" si="82"/>
        <v>Cancelled</v>
      </c>
      <c r="X459" s="936" t="str">
        <f>IF(R459="-","-",VLOOKUP($S459,Forex!$B:$C,2,0))</f>
        <v>FY2019</v>
      </c>
      <c r="Y459" s="936" t="str">
        <f>IF(R459="-","-",VLOOKUP($S459,Forex!$B:$D,3,0))</f>
        <v>1H</v>
      </c>
      <c r="Z459" s="937" t="str">
        <f>IF($R459="-","-",VLOOKUP($L459,Legend!$E:$F,2,0))</f>
        <v>-</v>
      </c>
      <c r="AA459" s="937"/>
      <c r="AB459" s="1131">
        <f t="shared" si="87"/>
        <v>43678</v>
      </c>
      <c r="AC459" s="1131">
        <f>_xlfn.IFNA(VLOOKUP($B459,'PO list'!$C:$E,3,0),$AB459)</f>
        <v>43678</v>
      </c>
      <c r="AD459" s="1131" t="str">
        <f>IF($AC459="-","-",VLOOKUP($AC459,Forex!$B:$C,2,0))</f>
        <v>FY2019</v>
      </c>
      <c r="AE459" s="1131">
        <f t="shared" si="83"/>
        <v>43678</v>
      </c>
      <c r="AF459" s="1131" t="str">
        <f>IF($AE459="-","-",VLOOKUP($AE459,Forex!$B:$C,2,0))</f>
        <v>FY2019</v>
      </c>
      <c r="AG459" s="1132" t="str">
        <f t="shared" si="88"/>
        <v>MY + MF</v>
      </c>
      <c r="AI459" s="1118"/>
    </row>
    <row r="460" spans="1:35" s="839" customFormat="1" ht="15" x14ac:dyDescent="0.25">
      <c r="A460" s="929">
        <v>459</v>
      </c>
      <c r="B460" s="927" t="s">
        <v>2625</v>
      </c>
      <c r="C460" s="927" t="s">
        <v>227</v>
      </c>
      <c r="D460" s="927" t="s">
        <v>201</v>
      </c>
      <c r="E460" s="927" t="s">
        <v>230</v>
      </c>
      <c r="F460" s="927">
        <v>4</v>
      </c>
      <c r="G460" s="927">
        <v>40868</v>
      </c>
      <c r="H460" s="927" t="s">
        <v>2626</v>
      </c>
      <c r="I460" s="927" t="s">
        <v>2627</v>
      </c>
      <c r="J460" s="927" t="s">
        <v>2423</v>
      </c>
      <c r="K460" s="927" t="s">
        <v>287</v>
      </c>
      <c r="L460" s="927" t="s">
        <v>15</v>
      </c>
      <c r="M460" s="927" t="s">
        <v>2370</v>
      </c>
      <c r="N460" s="927" t="s">
        <v>2370</v>
      </c>
      <c r="O460" s="927" t="s">
        <v>2370</v>
      </c>
      <c r="P460" s="1129" t="str">
        <f t="shared" si="78"/>
        <v>L/R</v>
      </c>
      <c r="Q460" s="934" t="str">
        <f t="shared" si="79"/>
        <v>19-18754</v>
      </c>
      <c r="R460" s="934" t="str">
        <f t="shared" si="80"/>
        <v>LOCAL</v>
      </c>
      <c r="S460" s="935">
        <f t="shared" si="84"/>
        <v>43678</v>
      </c>
      <c r="T460" s="935">
        <f t="shared" si="85"/>
        <v>43709</v>
      </c>
      <c r="U460" s="935">
        <f t="shared" si="86"/>
        <v>43709</v>
      </c>
      <c r="V460" s="935">
        <f t="shared" si="81"/>
        <v>43709</v>
      </c>
      <c r="W460" s="934" t="str">
        <f t="shared" si="82"/>
        <v>Approved</v>
      </c>
      <c r="X460" s="936" t="str">
        <f>IF(R460="-","-",VLOOKUP($S460,Forex!$B:$C,2,0))</f>
        <v>FY2019</v>
      </c>
      <c r="Y460" s="936" t="str">
        <f>IF(R460="-","-",VLOOKUP($S460,Forex!$B:$D,3,0))</f>
        <v>1H</v>
      </c>
      <c r="Z460" s="937" t="str">
        <f>IF($R460="-","-",VLOOKUP($L460,Legend!$E:$F,2,0))</f>
        <v>-</v>
      </c>
      <c r="AA460" s="937"/>
      <c r="AB460" s="1131">
        <f t="shared" si="87"/>
        <v>43709</v>
      </c>
      <c r="AC460" s="1131">
        <f>_xlfn.IFNA(VLOOKUP($B460,'PO list'!$C:$E,3,0),$AB460)</f>
        <v>43709</v>
      </c>
      <c r="AD460" s="1131" t="str">
        <f>IF($AC460="-","-",VLOOKUP($AC460,Forex!$B:$C,2,0))</f>
        <v>FY2019</v>
      </c>
      <c r="AE460" s="1131">
        <f t="shared" si="83"/>
        <v>43709</v>
      </c>
      <c r="AF460" s="1131" t="str">
        <f>IF($AE460="-","-",VLOOKUP($AE460,Forex!$B:$C,2,0))</f>
        <v>FY2019</v>
      </c>
      <c r="AG460" s="1132" t="str">
        <f t="shared" si="88"/>
        <v>MY + MF</v>
      </c>
      <c r="AI460" s="1118"/>
    </row>
    <row r="461" spans="1:35" s="839" customFormat="1" ht="15" x14ac:dyDescent="0.25">
      <c r="A461" s="929">
        <v>460</v>
      </c>
      <c r="B461" s="927" t="s">
        <v>2628</v>
      </c>
      <c r="C461" s="927" t="s">
        <v>227</v>
      </c>
      <c r="D461" s="927" t="s">
        <v>201</v>
      </c>
      <c r="E461" s="927" t="s">
        <v>231</v>
      </c>
      <c r="F461" s="927">
        <v>2</v>
      </c>
      <c r="G461" s="927">
        <v>1476</v>
      </c>
      <c r="H461" s="927" t="s">
        <v>2629</v>
      </c>
      <c r="I461" s="927" t="s">
        <v>239</v>
      </c>
      <c r="J461" s="927" t="s">
        <v>2443</v>
      </c>
      <c r="K461" s="927" t="s">
        <v>287</v>
      </c>
      <c r="L461" s="927" t="s">
        <v>15</v>
      </c>
      <c r="M461" s="927" t="s">
        <v>2405</v>
      </c>
      <c r="N461" s="927" t="s">
        <v>1920</v>
      </c>
      <c r="O461" s="927" t="s">
        <v>2443</v>
      </c>
      <c r="P461" s="1129" t="str">
        <f t="shared" si="78"/>
        <v>--</v>
      </c>
      <c r="Q461" s="934" t="str">
        <f t="shared" si="79"/>
        <v>19-18755</v>
      </c>
      <c r="R461" s="934" t="str">
        <f t="shared" si="80"/>
        <v>LOCAL</v>
      </c>
      <c r="S461" s="935">
        <f t="shared" si="84"/>
        <v>43678</v>
      </c>
      <c r="T461" s="935">
        <f t="shared" si="85"/>
        <v>43678</v>
      </c>
      <c r="U461" s="935">
        <f t="shared" si="86"/>
        <v>43678</v>
      </c>
      <c r="V461" s="935">
        <f t="shared" si="81"/>
        <v>43709</v>
      </c>
      <c r="W461" s="934" t="str">
        <f t="shared" si="82"/>
        <v>Approved</v>
      </c>
      <c r="X461" s="936" t="str">
        <f>IF(R461="-","-",VLOOKUP($S461,Forex!$B:$C,2,0))</f>
        <v>FY2019</v>
      </c>
      <c r="Y461" s="936" t="str">
        <f>IF(R461="-","-",VLOOKUP($S461,Forex!$B:$D,3,0))</f>
        <v>1H</v>
      </c>
      <c r="Z461" s="937" t="str">
        <f>IF($R461="-","-",VLOOKUP($L461,Legend!$E:$F,2,0))</f>
        <v>-</v>
      </c>
      <c r="AA461" s="937"/>
      <c r="AB461" s="1131">
        <f t="shared" si="87"/>
        <v>43678</v>
      </c>
      <c r="AC461" s="1131">
        <f>_xlfn.IFNA(VLOOKUP($B461,'PO list'!$C:$E,3,0),$AB461)</f>
        <v>43678</v>
      </c>
      <c r="AD461" s="1131" t="str">
        <f>IF($AC461="-","-",VLOOKUP($AC461,Forex!$B:$C,2,0))</f>
        <v>FY2019</v>
      </c>
      <c r="AE461" s="1131">
        <f t="shared" si="83"/>
        <v>43678</v>
      </c>
      <c r="AF461" s="1131" t="str">
        <f>IF($AE461="-","-",VLOOKUP($AE461,Forex!$B:$C,2,0))</f>
        <v>FY2019</v>
      </c>
      <c r="AG461" s="1132" t="str">
        <f t="shared" si="88"/>
        <v>MY + MF</v>
      </c>
      <c r="AI461" s="1118"/>
    </row>
    <row r="462" spans="1:35" s="839" customFormat="1" ht="15" x14ac:dyDescent="0.25">
      <c r="A462" s="929">
        <v>461</v>
      </c>
      <c r="B462" s="927" t="s">
        <v>2630</v>
      </c>
      <c r="C462" s="927" t="s">
        <v>221</v>
      </c>
      <c r="D462" s="927" t="s">
        <v>201</v>
      </c>
      <c r="E462" s="927" t="s">
        <v>1546</v>
      </c>
      <c r="F462" s="927">
        <v>1</v>
      </c>
      <c r="G462" s="927">
        <v>480</v>
      </c>
      <c r="H462" s="927" t="s">
        <v>2631</v>
      </c>
      <c r="I462" s="927" t="s">
        <v>239</v>
      </c>
      <c r="J462" s="927" t="s">
        <v>2443</v>
      </c>
      <c r="K462" s="927" t="s">
        <v>287</v>
      </c>
      <c r="L462" s="927" t="s">
        <v>15</v>
      </c>
      <c r="M462" s="927" t="s">
        <v>1920</v>
      </c>
      <c r="N462" s="927" t="s">
        <v>1920</v>
      </c>
      <c r="O462" s="927" t="s">
        <v>2405</v>
      </c>
      <c r="P462" s="1129" t="str">
        <f t="shared" si="78"/>
        <v>--</v>
      </c>
      <c r="Q462" s="934" t="str">
        <f t="shared" si="79"/>
        <v>19-18756</v>
      </c>
      <c r="R462" s="934" t="str">
        <f t="shared" si="80"/>
        <v>LOCAL</v>
      </c>
      <c r="S462" s="935">
        <f t="shared" si="84"/>
        <v>43678</v>
      </c>
      <c r="T462" s="935">
        <f t="shared" si="85"/>
        <v>43678</v>
      </c>
      <c r="U462" s="935">
        <f t="shared" si="86"/>
        <v>43709</v>
      </c>
      <c r="V462" s="935">
        <f t="shared" si="81"/>
        <v>43709</v>
      </c>
      <c r="W462" s="934" t="str">
        <f t="shared" si="82"/>
        <v>Approved</v>
      </c>
      <c r="X462" s="936" t="str">
        <f>IF(R462="-","-",VLOOKUP($S462,Forex!$B:$C,2,0))</f>
        <v>FY2019</v>
      </c>
      <c r="Y462" s="936" t="str">
        <f>IF(R462="-","-",VLOOKUP($S462,Forex!$B:$D,3,0))</f>
        <v>1H</v>
      </c>
      <c r="Z462" s="937" t="str">
        <f>IF($R462="-","-",VLOOKUP($L462,Legend!$E:$F,2,0))</f>
        <v>-</v>
      </c>
      <c r="AA462" s="937"/>
      <c r="AB462" s="1131">
        <f t="shared" si="87"/>
        <v>43678</v>
      </c>
      <c r="AC462" s="1131">
        <f>_xlfn.IFNA(VLOOKUP($B462,'PO list'!$C:$E,3,0),$AB462)</f>
        <v>43678</v>
      </c>
      <c r="AD462" s="1131" t="str">
        <f>IF($AC462="-","-",VLOOKUP($AC462,Forex!$B:$C,2,0))</f>
        <v>FY2019</v>
      </c>
      <c r="AE462" s="1131">
        <f t="shared" si="83"/>
        <v>43678</v>
      </c>
      <c r="AF462" s="1131" t="str">
        <f>IF($AE462="-","-",VLOOKUP($AE462,Forex!$B:$C,2,0))</f>
        <v>FY2019</v>
      </c>
      <c r="AG462" s="1132" t="str">
        <f t="shared" si="88"/>
        <v>MY + MF</v>
      </c>
      <c r="AI462" s="1118"/>
    </row>
    <row r="463" spans="1:35" s="839" customFormat="1" ht="15" x14ac:dyDescent="0.25">
      <c r="A463" s="929">
        <v>462</v>
      </c>
      <c r="B463" s="927" t="s">
        <v>2632</v>
      </c>
      <c r="C463" s="927" t="s">
        <v>221</v>
      </c>
      <c r="D463" s="927" t="s">
        <v>201</v>
      </c>
      <c r="E463" s="927" t="s">
        <v>231</v>
      </c>
      <c r="F463" s="927">
        <v>1</v>
      </c>
      <c r="G463" s="927">
        <v>1815</v>
      </c>
      <c r="H463" s="927" t="s">
        <v>2633</v>
      </c>
      <c r="I463" s="927" t="s">
        <v>239</v>
      </c>
      <c r="J463" s="927" t="s">
        <v>2443</v>
      </c>
      <c r="K463" s="927" t="s">
        <v>1324</v>
      </c>
      <c r="L463" s="927" t="s">
        <v>1056</v>
      </c>
      <c r="M463" s="927" t="s">
        <v>1920</v>
      </c>
      <c r="N463" s="927" t="s">
        <v>1944</v>
      </c>
      <c r="O463" s="927" t="s">
        <v>1828</v>
      </c>
      <c r="P463" s="1129" t="str">
        <f t="shared" si="78"/>
        <v>--</v>
      </c>
      <c r="Q463" s="934" t="str">
        <f t="shared" si="79"/>
        <v>19-18758</v>
      </c>
      <c r="R463" s="934" t="str">
        <f t="shared" si="80"/>
        <v>LOCAL</v>
      </c>
      <c r="S463" s="935">
        <f t="shared" si="84"/>
        <v>43678</v>
      </c>
      <c r="T463" s="935">
        <f t="shared" si="85"/>
        <v>43678</v>
      </c>
      <c r="U463" s="935">
        <f t="shared" si="86"/>
        <v>43709</v>
      </c>
      <c r="V463" s="935">
        <f t="shared" si="81"/>
        <v>43831</v>
      </c>
      <c r="W463" s="934" t="str">
        <f t="shared" si="82"/>
        <v>Cancelled</v>
      </c>
      <c r="X463" s="936" t="str">
        <f>IF(R463="-","-",VLOOKUP($S463,Forex!$B:$C,2,0))</f>
        <v>FY2019</v>
      </c>
      <c r="Y463" s="936" t="str">
        <f>IF(R463="-","-",VLOOKUP($S463,Forex!$B:$D,3,0))</f>
        <v>1H</v>
      </c>
      <c r="Z463" s="937" t="str">
        <f>IF($R463="-","-",VLOOKUP($L463,Legend!$E:$F,2,0))</f>
        <v>-</v>
      </c>
      <c r="AA463" s="937"/>
      <c r="AB463" s="1131">
        <f t="shared" si="87"/>
        <v>43678</v>
      </c>
      <c r="AC463" s="1131">
        <f>_xlfn.IFNA(VLOOKUP($B463,'PO list'!$C:$E,3,0),$AB463)</f>
        <v>43678</v>
      </c>
      <c r="AD463" s="1131" t="str">
        <f>IF($AC463="-","-",VLOOKUP($AC463,Forex!$B:$C,2,0))</f>
        <v>FY2019</v>
      </c>
      <c r="AE463" s="1131">
        <f t="shared" si="83"/>
        <v>43678</v>
      </c>
      <c r="AF463" s="1131" t="str">
        <f>IF($AE463="-","-",VLOOKUP($AE463,Forex!$B:$C,2,0))</f>
        <v>FY2019</v>
      </c>
      <c r="AG463" s="1132" t="str">
        <f t="shared" si="88"/>
        <v>MY + MF</v>
      </c>
      <c r="AI463" s="1118"/>
    </row>
    <row r="464" spans="1:35" s="839" customFormat="1" ht="15" x14ac:dyDescent="0.25">
      <c r="A464" s="929">
        <v>463</v>
      </c>
      <c r="B464" s="927" t="s">
        <v>2634</v>
      </c>
      <c r="C464" s="927" t="s">
        <v>221</v>
      </c>
      <c r="D464" s="927" t="s">
        <v>201</v>
      </c>
      <c r="E464" s="927" t="s">
        <v>230</v>
      </c>
      <c r="F464" s="927">
        <v>3</v>
      </c>
      <c r="G464" s="927">
        <v>36724</v>
      </c>
      <c r="H464" s="927" t="s">
        <v>2635</v>
      </c>
      <c r="I464" s="927" t="s">
        <v>2635</v>
      </c>
      <c r="J464" s="927" t="s">
        <v>2443</v>
      </c>
      <c r="K464" s="927" t="s">
        <v>1324</v>
      </c>
      <c r="L464" s="927" t="s">
        <v>1056</v>
      </c>
      <c r="M464" s="927" t="s">
        <v>2636</v>
      </c>
      <c r="N464" s="927" t="s">
        <v>2637</v>
      </c>
      <c r="O464" s="927" t="s">
        <v>1920</v>
      </c>
      <c r="P464" s="1129" t="str">
        <f t="shared" si="78"/>
        <v>IE)</v>
      </c>
      <c r="Q464" s="934" t="str">
        <f t="shared" si="79"/>
        <v>19-18759</v>
      </c>
      <c r="R464" s="934" t="str">
        <f t="shared" si="80"/>
        <v>LOCAL</v>
      </c>
      <c r="S464" s="935">
        <f t="shared" si="84"/>
        <v>43678</v>
      </c>
      <c r="T464" s="935">
        <f t="shared" si="85"/>
        <v>43709</v>
      </c>
      <c r="U464" s="935">
        <f t="shared" si="86"/>
        <v>43709</v>
      </c>
      <c r="V464" s="935">
        <f t="shared" si="81"/>
        <v>43800</v>
      </c>
      <c r="W464" s="934" t="str">
        <f t="shared" si="82"/>
        <v>Cancelled</v>
      </c>
      <c r="X464" s="936" t="str">
        <f>IF(R464="-","-",VLOOKUP($S464,Forex!$B:$C,2,0))</f>
        <v>FY2019</v>
      </c>
      <c r="Y464" s="936" t="str">
        <f>IF(R464="-","-",VLOOKUP($S464,Forex!$B:$D,3,0))</f>
        <v>1H</v>
      </c>
      <c r="Z464" s="937" t="str">
        <f>IF($R464="-","-",VLOOKUP($L464,Legend!$E:$F,2,0))</f>
        <v>-</v>
      </c>
      <c r="AA464" s="937"/>
      <c r="AB464" s="1131">
        <f t="shared" si="87"/>
        <v>43709</v>
      </c>
      <c r="AC464" s="1131">
        <f>_xlfn.IFNA(VLOOKUP($B464,'PO list'!$C:$E,3,0),$AB464)</f>
        <v>43709</v>
      </c>
      <c r="AD464" s="1131" t="str">
        <f>IF($AC464="-","-",VLOOKUP($AC464,Forex!$B:$C,2,0))</f>
        <v>FY2019</v>
      </c>
      <c r="AE464" s="1131">
        <f t="shared" si="83"/>
        <v>43709</v>
      </c>
      <c r="AF464" s="1131" t="str">
        <f>IF($AE464="-","-",VLOOKUP($AE464,Forex!$B:$C,2,0))</f>
        <v>FY2019</v>
      </c>
      <c r="AG464" s="1132" t="str">
        <f t="shared" si="88"/>
        <v>MY + MF</v>
      </c>
      <c r="AI464" s="1118"/>
    </row>
    <row r="465" spans="1:35" s="839" customFormat="1" ht="15" x14ac:dyDescent="0.25">
      <c r="A465" s="929">
        <v>464</v>
      </c>
      <c r="B465" s="927" t="s">
        <v>2638</v>
      </c>
      <c r="C465" s="927" t="s">
        <v>207</v>
      </c>
      <c r="D465" s="927" t="s">
        <v>232</v>
      </c>
      <c r="E465" s="927" t="s">
        <v>230</v>
      </c>
      <c r="F465" s="927">
        <v>24</v>
      </c>
      <c r="G465" s="927">
        <v>41779</v>
      </c>
      <c r="H465" s="927" t="s">
        <v>2220</v>
      </c>
      <c r="I465" s="927" t="s">
        <v>2221</v>
      </c>
      <c r="J465" s="927" t="s">
        <v>2639</v>
      </c>
      <c r="K465" s="927" t="s">
        <v>287</v>
      </c>
      <c r="L465" s="927" t="s">
        <v>15</v>
      </c>
      <c r="M465" s="927" t="s">
        <v>2609</v>
      </c>
      <c r="N465" s="927" t="s">
        <v>2609</v>
      </c>
      <c r="O465" s="927" t="s">
        <v>2640</v>
      </c>
      <c r="P465" s="1129" t="str">
        <f t="shared" si="78"/>
        <v>AME</v>
      </c>
      <c r="Q465" s="934" t="str">
        <f t="shared" si="79"/>
        <v>19-18760</v>
      </c>
      <c r="R465" s="934" t="str">
        <f t="shared" si="80"/>
        <v>FRONTECH</v>
      </c>
      <c r="S465" s="935">
        <f t="shared" si="84"/>
        <v>43678</v>
      </c>
      <c r="T465" s="935">
        <f t="shared" si="85"/>
        <v>43709</v>
      </c>
      <c r="U465" s="935">
        <f t="shared" si="86"/>
        <v>43739</v>
      </c>
      <c r="V465" s="935">
        <f t="shared" si="81"/>
        <v>43739</v>
      </c>
      <c r="W465" s="934" t="str">
        <f t="shared" si="82"/>
        <v>Approved</v>
      </c>
      <c r="X465" s="936" t="str">
        <f>IF(R465="-","-",VLOOKUP($S465,Forex!$B:$C,2,0))</f>
        <v>FY2019</v>
      </c>
      <c r="Y465" s="936" t="str">
        <f>IF(R465="-","-",VLOOKUP($S465,Forex!$B:$D,3,0))</f>
        <v>1H</v>
      </c>
      <c r="Z465" s="937" t="str">
        <f>IF($R465="-","-",VLOOKUP($L465,Legend!$E:$F,2,0))</f>
        <v>-</v>
      </c>
      <c r="AA465" s="937"/>
      <c r="AB465" s="1131">
        <f t="shared" si="87"/>
        <v>43709</v>
      </c>
      <c r="AC465" s="1131">
        <f>_xlfn.IFNA(VLOOKUP($B465,'PO list'!$C:$E,3,0),$AB465)</f>
        <v>43709</v>
      </c>
      <c r="AD465" s="1131" t="str">
        <f>IF($AC465="-","-",VLOOKUP($AC465,Forex!$B:$C,2,0))</f>
        <v>FY2019</v>
      </c>
      <c r="AE465" s="1131">
        <f t="shared" si="83"/>
        <v>43709</v>
      </c>
      <c r="AF465" s="1131" t="str">
        <f>IF($AE465="-","-",VLOOKUP($AE465,Forex!$B:$C,2,0))</f>
        <v>FY2019</v>
      </c>
      <c r="AG465" s="1132" t="str">
        <f t="shared" si="88"/>
        <v>MY + MF</v>
      </c>
      <c r="AI465" s="1118"/>
    </row>
    <row r="466" spans="1:35" s="839" customFormat="1" ht="15" x14ac:dyDescent="0.25">
      <c r="A466" s="929">
        <v>465</v>
      </c>
      <c r="B466" s="927" t="s">
        <v>2641</v>
      </c>
      <c r="C466" s="927" t="s">
        <v>227</v>
      </c>
      <c r="D466" s="927" t="s">
        <v>201</v>
      </c>
      <c r="E466" s="927" t="s">
        <v>231</v>
      </c>
      <c r="F466" s="927">
        <v>3</v>
      </c>
      <c r="G466" s="927">
        <v>6600</v>
      </c>
      <c r="H466" s="927" t="s">
        <v>2642</v>
      </c>
      <c r="I466" s="927" t="s">
        <v>2643</v>
      </c>
      <c r="J466" s="927" t="s">
        <v>2644</v>
      </c>
      <c r="K466" s="927" t="s">
        <v>287</v>
      </c>
      <c r="L466" s="927" t="s">
        <v>15</v>
      </c>
      <c r="M466" s="927" t="s">
        <v>2645</v>
      </c>
      <c r="N466" s="927" t="s">
        <v>2646</v>
      </c>
      <c r="O466" s="927" t="s">
        <v>2647</v>
      </c>
      <c r="P466" s="1129" t="str">
        <f t="shared" si="78"/>
        <v>W 2</v>
      </c>
      <c r="Q466" s="934" t="str">
        <f t="shared" si="79"/>
        <v>19-18761</v>
      </c>
      <c r="R466" s="934" t="str">
        <f t="shared" si="80"/>
        <v>LOCAL</v>
      </c>
      <c r="S466" s="935">
        <f t="shared" si="84"/>
        <v>43678</v>
      </c>
      <c r="T466" s="935">
        <f t="shared" si="85"/>
        <v>43770</v>
      </c>
      <c r="U466" s="935">
        <f t="shared" si="86"/>
        <v>43770</v>
      </c>
      <c r="V466" s="935">
        <f t="shared" si="81"/>
        <v>43770</v>
      </c>
      <c r="W466" s="934" t="str">
        <f t="shared" si="82"/>
        <v>Approved</v>
      </c>
      <c r="X466" s="936" t="str">
        <f>IF(R466="-","-",VLOOKUP($S466,Forex!$B:$C,2,0))</f>
        <v>FY2019</v>
      </c>
      <c r="Y466" s="936" t="str">
        <f>IF(R466="-","-",VLOOKUP($S466,Forex!$B:$D,3,0))</f>
        <v>1H</v>
      </c>
      <c r="Z466" s="937" t="str">
        <f>IF($R466="-","-",VLOOKUP($L466,Legend!$E:$F,2,0))</f>
        <v>-</v>
      </c>
      <c r="AA466" s="937"/>
      <c r="AB466" s="1131">
        <f t="shared" si="87"/>
        <v>43770</v>
      </c>
      <c r="AC466" s="1131">
        <f>_xlfn.IFNA(VLOOKUP($B466,'PO list'!$C:$E,3,0),$AB466)</f>
        <v>43770</v>
      </c>
      <c r="AD466" s="1131" t="str">
        <f>IF($AC466="-","-",VLOOKUP($AC466,Forex!$B:$C,2,0))</f>
        <v>FY2019</v>
      </c>
      <c r="AE466" s="1131">
        <f t="shared" si="83"/>
        <v>43770</v>
      </c>
      <c r="AF466" s="1131" t="str">
        <f>IF($AE466="-","-",VLOOKUP($AE466,Forex!$B:$C,2,0))</f>
        <v>FY2019</v>
      </c>
      <c r="AG466" s="1132" t="str">
        <f t="shared" si="88"/>
        <v>MY + MF</v>
      </c>
      <c r="AI466" s="1118"/>
    </row>
    <row r="467" spans="1:35" s="839" customFormat="1" ht="15" x14ac:dyDescent="0.25">
      <c r="A467" s="929">
        <v>466</v>
      </c>
      <c r="B467" s="927" t="s">
        <v>2648</v>
      </c>
      <c r="C467" s="927" t="s">
        <v>209</v>
      </c>
      <c r="D467" s="927" t="s">
        <v>232</v>
      </c>
      <c r="E467" s="927" t="s">
        <v>230</v>
      </c>
      <c r="F467" s="927">
        <v>1</v>
      </c>
      <c r="G467" s="927">
        <v>5630</v>
      </c>
      <c r="H467" s="927" t="s">
        <v>2649</v>
      </c>
      <c r="I467" s="927" t="s">
        <v>2650</v>
      </c>
      <c r="J467" s="927" t="s">
        <v>2405</v>
      </c>
      <c r="K467" s="927" t="s">
        <v>287</v>
      </c>
      <c r="L467" s="927" t="s">
        <v>15</v>
      </c>
      <c r="M467" s="927" t="s">
        <v>1920</v>
      </c>
      <c r="N467" s="927" t="s">
        <v>2651</v>
      </c>
      <c r="O467" s="927" t="s">
        <v>1828</v>
      </c>
      <c r="P467" s="1129" t="str">
        <f t="shared" si="78"/>
        <v xml:space="preserve"> 12</v>
      </c>
      <c r="Q467" s="934" t="str">
        <f t="shared" si="79"/>
        <v>19-18762</v>
      </c>
      <c r="R467" s="934" t="str">
        <f t="shared" si="80"/>
        <v>FRONTECH</v>
      </c>
      <c r="S467" s="935">
        <f t="shared" si="84"/>
        <v>43678</v>
      </c>
      <c r="T467" s="935">
        <f t="shared" si="85"/>
        <v>43678</v>
      </c>
      <c r="U467" s="935">
        <f t="shared" si="86"/>
        <v>43709</v>
      </c>
      <c r="V467" s="935">
        <f t="shared" si="81"/>
        <v>43709</v>
      </c>
      <c r="W467" s="934" t="str">
        <f t="shared" si="82"/>
        <v>Approved</v>
      </c>
      <c r="X467" s="936" t="str">
        <f>IF(R467="-","-",VLOOKUP($S467,Forex!$B:$C,2,0))</f>
        <v>FY2019</v>
      </c>
      <c r="Y467" s="936" t="str">
        <f>IF(R467="-","-",VLOOKUP($S467,Forex!$B:$D,3,0))</f>
        <v>1H</v>
      </c>
      <c r="Z467" s="937" t="str">
        <f>IF($R467="-","-",VLOOKUP($L467,Legend!$E:$F,2,0))</f>
        <v>-</v>
      </c>
      <c r="AA467" s="937"/>
      <c r="AB467" s="1131">
        <f t="shared" si="87"/>
        <v>43678</v>
      </c>
      <c r="AC467" s="1131">
        <f>_xlfn.IFNA(VLOOKUP($B467,'PO list'!$C:$E,3,0),$AB467)</f>
        <v>43678</v>
      </c>
      <c r="AD467" s="1131" t="str">
        <f>IF($AC467="-","-",VLOOKUP($AC467,Forex!$B:$C,2,0))</f>
        <v>FY2019</v>
      </c>
      <c r="AE467" s="1131">
        <f t="shared" si="83"/>
        <v>43678</v>
      </c>
      <c r="AF467" s="1131" t="str">
        <f>IF($AE467="-","-",VLOOKUP($AE467,Forex!$B:$C,2,0))</f>
        <v>FY2019</v>
      </c>
      <c r="AG467" s="1132" t="str">
        <f t="shared" si="88"/>
        <v>MY + MF</v>
      </c>
      <c r="AI467" s="1118"/>
    </row>
    <row r="468" spans="1:35" s="839" customFormat="1" ht="15" x14ac:dyDescent="0.25">
      <c r="A468" s="929">
        <v>467</v>
      </c>
      <c r="B468" s="927" t="s">
        <v>2652</v>
      </c>
      <c r="C468" s="927" t="s">
        <v>221</v>
      </c>
      <c r="D468" s="927" t="s">
        <v>201</v>
      </c>
      <c r="E468" s="927" t="s">
        <v>231</v>
      </c>
      <c r="F468" s="927">
        <v>1</v>
      </c>
      <c r="G468" s="927">
        <v>1976</v>
      </c>
      <c r="H468" s="927" t="s">
        <v>2653</v>
      </c>
      <c r="I468" s="927" t="s">
        <v>2654</v>
      </c>
      <c r="J468" s="927" t="s">
        <v>2405</v>
      </c>
      <c r="K468" s="927" t="s">
        <v>287</v>
      </c>
      <c r="L468" s="927" t="s">
        <v>15</v>
      </c>
      <c r="M468" s="927" t="s">
        <v>1920</v>
      </c>
      <c r="N468" s="927" t="s">
        <v>1920</v>
      </c>
      <c r="O468" s="927" t="s">
        <v>2405</v>
      </c>
      <c r="P468" s="1129" t="str">
        <f t="shared" ref="P468:P531" si="89">RIGHT(I468,3)</f>
        <v>NCH</v>
      </c>
      <c r="Q468" s="934" t="str">
        <f t="shared" ref="Q468:Q531" si="90">IF(B468=B467,"-",B468)</f>
        <v>19-18763</v>
      </c>
      <c r="R468" s="934" t="str">
        <f t="shared" ref="R468:R531" si="91">IF(Q468="-","-",IF(D468="INTERNAL","-",D468))</f>
        <v>LOCAL</v>
      </c>
      <c r="S468" s="935">
        <f t="shared" si="84"/>
        <v>43678</v>
      </c>
      <c r="T468" s="935">
        <f t="shared" si="85"/>
        <v>43678</v>
      </c>
      <c r="U468" s="935">
        <f t="shared" si="86"/>
        <v>43709</v>
      </c>
      <c r="V468" s="935">
        <f t="shared" ref="V468:V531" si="92">IF($R468="-","-",IF(N468="-","-",$N468-DAY($N468)+1))</f>
        <v>43709</v>
      </c>
      <c r="W468" s="934" t="str">
        <f t="shared" ref="W468:W531" si="93">IF(R468="-","-",IF(P468="Ref","-",$K468))</f>
        <v>Approved</v>
      </c>
      <c r="X468" s="936" t="str">
        <f>IF(R468="-","-",VLOOKUP($S468,Forex!$B:$C,2,0))</f>
        <v>FY2019</v>
      </c>
      <c r="Y468" s="936" t="str">
        <f>IF(R468="-","-",VLOOKUP($S468,Forex!$B:$D,3,0))</f>
        <v>1H</v>
      </c>
      <c r="Z468" s="937" t="str">
        <f>IF($R468="-","-",VLOOKUP($L468,Legend!$E:$F,2,0))</f>
        <v>-</v>
      </c>
      <c r="AA468" s="937"/>
      <c r="AB468" s="1131">
        <f t="shared" si="87"/>
        <v>43678</v>
      </c>
      <c r="AC468" s="1131">
        <f>_xlfn.IFNA(VLOOKUP($B468,'PO list'!$C:$E,3,0),$AB468)</f>
        <v>43678</v>
      </c>
      <c r="AD468" s="1131" t="str">
        <f>IF($AC468="-","-",VLOOKUP($AC468,Forex!$B:$C,2,0))</f>
        <v>FY2019</v>
      </c>
      <c r="AE468" s="1131">
        <f t="shared" ref="AE468:AE531" si="94">IF($Q468="-","-",IF(W468="-","-",IF($O468="-","-",$O468-DAY($O468)+1)))</f>
        <v>43678</v>
      </c>
      <c r="AF468" s="1131" t="str">
        <f>IF($AE468="-","-",VLOOKUP($AE468,Forex!$B:$C,2,0))</f>
        <v>FY2019</v>
      </c>
      <c r="AG468" s="1132" t="str">
        <f t="shared" si="88"/>
        <v>MY + MF</v>
      </c>
      <c r="AI468" s="1118"/>
    </row>
    <row r="469" spans="1:35" s="839" customFormat="1" ht="15" x14ac:dyDescent="0.25">
      <c r="A469" s="929">
        <v>468</v>
      </c>
      <c r="B469" s="927" t="s">
        <v>2655</v>
      </c>
      <c r="C469" s="927" t="s">
        <v>1331</v>
      </c>
      <c r="D469" s="927" t="s">
        <v>1332</v>
      </c>
      <c r="E469" s="927" t="s">
        <v>1333</v>
      </c>
      <c r="F469" s="927">
        <v>1</v>
      </c>
      <c r="G469" s="927">
        <v>2364</v>
      </c>
      <c r="H469" s="927" t="s">
        <v>2656</v>
      </c>
      <c r="I469" s="927" t="s">
        <v>1859</v>
      </c>
      <c r="J469" s="927" t="s">
        <v>2405</v>
      </c>
      <c r="K469" s="927" t="s">
        <v>1324</v>
      </c>
      <c r="L469" s="927" t="s">
        <v>1056</v>
      </c>
      <c r="M469" s="927" t="s">
        <v>2657</v>
      </c>
      <c r="N469" s="927" t="s">
        <v>2194</v>
      </c>
      <c r="O469" s="927" t="s">
        <v>1828</v>
      </c>
      <c r="P469" s="1129" t="str">
        <f t="shared" si="89"/>
        <v>---</v>
      </c>
      <c r="Q469" s="934" t="str">
        <f t="shared" si="90"/>
        <v>19-18764</v>
      </c>
      <c r="R469" s="934" t="str">
        <f t="shared" si="91"/>
        <v>-</v>
      </c>
      <c r="S469" s="935" t="str">
        <f t="shared" si="84"/>
        <v>-</v>
      </c>
      <c r="T469" s="935" t="str">
        <f t="shared" si="85"/>
        <v>-</v>
      </c>
      <c r="U469" s="935" t="str">
        <f t="shared" si="86"/>
        <v>-</v>
      </c>
      <c r="V469" s="935" t="str">
        <f t="shared" si="92"/>
        <v>-</v>
      </c>
      <c r="W469" s="934" t="str">
        <f t="shared" si="93"/>
        <v>-</v>
      </c>
      <c r="X469" s="936" t="str">
        <f>IF(R469="-","-",VLOOKUP($S469,Forex!$B:$C,2,0))</f>
        <v>-</v>
      </c>
      <c r="Y469" s="936" t="str">
        <f>IF(R469="-","-",VLOOKUP($S469,Forex!$B:$D,3,0))</f>
        <v>-</v>
      </c>
      <c r="Z469" s="937" t="str">
        <f>IF($R469="-","-",VLOOKUP($L469,Legend!$E:$F,2,0))</f>
        <v>-</v>
      </c>
      <c r="AA469" s="937"/>
      <c r="AB469" s="1131" t="str">
        <f t="shared" si="87"/>
        <v>-</v>
      </c>
      <c r="AC469" s="1131" t="str">
        <f>_xlfn.IFNA(VLOOKUP($B469,'PO list'!$C:$E,3,0),$AB469)</f>
        <v>-</v>
      </c>
      <c r="AD469" s="1131" t="str">
        <f>IF($AC469="-","-",VLOOKUP($AC469,Forex!$B:$C,2,0))</f>
        <v>-</v>
      </c>
      <c r="AE469" s="1131" t="str">
        <f t="shared" si="94"/>
        <v>-</v>
      </c>
      <c r="AF469" s="1131" t="str">
        <f>IF($AE469="-","-",VLOOKUP($AE469,Forex!$B:$C,2,0))</f>
        <v>-</v>
      </c>
      <c r="AG469" s="1132" t="str">
        <f t="shared" si="88"/>
        <v>-</v>
      </c>
      <c r="AI469" s="1118"/>
    </row>
    <row r="470" spans="1:35" s="839" customFormat="1" ht="15" x14ac:dyDescent="0.25">
      <c r="A470" s="929">
        <v>469</v>
      </c>
      <c r="B470" s="927" t="s">
        <v>2658</v>
      </c>
      <c r="C470" s="927" t="s">
        <v>205</v>
      </c>
      <c r="D470" s="927" t="s">
        <v>201</v>
      </c>
      <c r="E470" s="927" t="s">
        <v>230</v>
      </c>
      <c r="F470" s="927">
        <v>1</v>
      </c>
      <c r="G470" s="927">
        <v>14856</v>
      </c>
      <c r="H470" s="927" t="s">
        <v>2659</v>
      </c>
      <c r="I470" s="927" t="s">
        <v>2660</v>
      </c>
      <c r="J470" s="927" t="s">
        <v>1828</v>
      </c>
      <c r="K470" s="927" t="s">
        <v>287</v>
      </c>
      <c r="L470" s="927" t="s">
        <v>15</v>
      </c>
      <c r="M470" s="927" t="s">
        <v>2657</v>
      </c>
      <c r="N470" s="927" t="s">
        <v>2657</v>
      </c>
      <c r="O470" s="927" t="s">
        <v>2644</v>
      </c>
      <c r="P470" s="1129" t="str">
        <f t="shared" si="89"/>
        <v>ITY</v>
      </c>
      <c r="Q470" s="934" t="str">
        <f t="shared" si="90"/>
        <v>19-18765</v>
      </c>
      <c r="R470" s="934" t="str">
        <f t="shared" si="91"/>
        <v>LOCAL</v>
      </c>
      <c r="S470" s="935">
        <f t="shared" si="84"/>
        <v>43678</v>
      </c>
      <c r="T470" s="935">
        <f t="shared" si="85"/>
        <v>43678</v>
      </c>
      <c r="U470" s="935">
        <f t="shared" si="86"/>
        <v>43709</v>
      </c>
      <c r="V470" s="935">
        <f t="shared" si="92"/>
        <v>43709</v>
      </c>
      <c r="W470" s="934" t="str">
        <f t="shared" si="93"/>
        <v>Approved</v>
      </c>
      <c r="X470" s="936" t="str">
        <f>IF(R470="-","-",VLOOKUP($S470,Forex!$B:$C,2,0))</f>
        <v>FY2019</v>
      </c>
      <c r="Y470" s="936" t="str">
        <f>IF(R470="-","-",VLOOKUP($S470,Forex!$B:$D,3,0))</f>
        <v>1H</v>
      </c>
      <c r="Z470" s="937" t="str">
        <f>IF($R470="-","-",VLOOKUP($L470,Legend!$E:$F,2,0))</f>
        <v>-</v>
      </c>
      <c r="AA470" s="937"/>
      <c r="AB470" s="1131">
        <f t="shared" si="87"/>
        <v>43678</v>
      </c>
      <c r="AC470" s="1131">
        <f>_xlfn.IFNA(VLOOKUP($B470,'PO list'!$C:$E,3,0),$AB470)</f>
        <v>43678</v>
      </c>
      <c r="AD470" s="1131" t="str">
        <f>IF($AC470="-","-",VLOOKUP($AC470,Forex!$B:$C,2,0))</f>
        <v>FY2019</v>
      </c>
      <c r="AE470" s="1131">
        <f t="shared" si="94"/>
        <v>43678</v>
      </c>
      <c r="AF470" s="1131" t="str">
        <f>IF($AE470="-","-",VLOOKUP($AE470,Forex!$B:$C,2,0))</f>
        <v>FY2019</v>
      </c>
      <c r="AG470" s="1132" t="str">
        <f t="shared" si="88"/>
        <v>MY + MF</v>
      </c>
      <c r="AI470" s="1118"/>
    </row>
    <row r="471" spans="1:35" s="839" customFormat="1" ht="15" x14ac:dyDescent="0.25">
      <c r="A471" s="929">
        <v>470</v>
      </c>
      <c r="B471" s="927" t="s">
        <v>2661</v>
      </c>
      <c r="C471" s="927" t="s">
        <v>225</v>
      </c>
      <c r="D471" s="927" t="s">
        <v>201</v>
      </c>
      <c r="E471" s="927" t="s">
        <v>231</v>
      </c>
      <c r="F471" s="927">
        <v>1</v>
      </c>
      <c r="G471" s="927">
        <v>1247</v>
      </c>
      <c r="H471" s="927" t="s">
        <v>2662</v>
      </c>
      <c r="I471" s="927" t="s">
        <v>2663</v>
      </c>
      <c r="J471" s="927" t="s">
        <v>1828</v>
      </c>
      <c r="K471" s="927" t="s">
        <v>1324</v>
      </c>
      <c r="L471" s="927" t="s">
        <v>1056</v>
      </c>
      <c r="M471" s="927" t="s">
        <v>2583</v>
      </c>
      <c r="N471" s="927" t="s">
        <v>2154</v>
      </c>
      <c r="O471" s="927" t="s">
        <v>2664</v>
      </c>
      <c r="P471" s="1129" t="str">
        <f t="shared" si="89"/>
        <v>PIN</v>
      </c>
      <c r="Q471" s="934" t="str">
        <f t="shared" si="90"/>
        <v>19-18766</v>
      </c>
      <c r="R471" s="934" t="str">
        <f t="shared" si="91"/>
        <v>LOCAL</v>
      </c>
      <c r="S471" s="935">
        <f t="shared" si="84"/>
        <v>43678</v>
      </c>
      <c r="T471" s="935">
        <f t="shared" si="85"/>
        <v>43709</v>
      </c>
      <c r="U471" s="935">
        <f t="shared" si="86"/>
        <v>43709</v>
      </c>
      <c r="V471" s="935">
        <f t="shared" si="92"/>
        <v>43831</v>
      </c>
      <c r="W471" s="934" t="str">
        <f t="shared" si="93"/>
        <v>Cancelled</v>
      </c>
      <c r="X471" s="936" t="str">
        <f>IF(R471="-","-",VLOOKUP($S471,Forex!$B:$C,2,0))</f>
        <v>FY2019</v>
      </c>
      <c r="Y471" s="936" t="str">
        <f>IF(R471="-","-",VLOOKUP($S471,Forex!$B:$D,3,0))</f>
        <v>1H</v>
      </c>
      <c r="Z471" s="937" t="str">
        <f>IF($R471="-","-",VLOOKUP($L471,Legend!$E:$F,2,0))</f>
        <v>-</v>
      </c>
      <c r="AA471" s="937"/>
      <c r="AB471" s="1131">
        <f t="shared" si="87"/>
        <v>43709</v>
      </c>
      <c r="AC471" s="1131">
        <f>_xlfn.IFNA(VLOOKUP($B471,'PO list'!$C:$E,3,0),$AB471)</f>
        <v>43709</v>
      </c>
      <c r="AD471" s="1131" t="str">
        <f>IF($AC471="-","-",VLOOKUP($AC471,Forex!$B:$C,2,0))</f>
        <v>FY2019</v>
      </c>
      <c r="AE471" s="1131">
        <f t="shared" si="94"/>
        <v>43709</v>
      </c>
      <c r="AF471" s="1131" t="str">
        <f>IF($AE471="-","-",VLOOKUP($AE471,Forex!$B:$C,2,0))</f>
        <v>FY2019</v>
      </c>
      <c r="AG471" s="1132" t="str">
        <f t="shared" si="88"/>
        <v>MY + MF</v>
      </c>
      <c r="AI471" s="1118"/>
    </row>
    <row r="472" spans="1:35" s="839" customFormat="1" ht="15" x14ac:dyDescent="0.25">
      <c r="A472" s="929">
        <v>471</v>
      </c>
      <c r="B472" s="927" t="s">
        <v>2665</v>
      </c>
      <c r="C472" s="927" t="s">
        <v>1331</v>
      </c>
      <c r="D472" s="927" t="s">
        <v>1332</v>
      </c>
      <c r="E472" s="927" t="s">
        <v>1333</v>
      </c>
      <c r="F472" s="927">
        <v>4</v>
      </c>
      <c r="G472" s="927">
        <v>1052</v>
      </c>
      <c r="H472" s="927" t="s">
        <v>2666</v>
      </c>
      <c r="I472" s="927" t="s">
        <v>15</v>
      </c>
      <c r="J472" s="927" t="s">
        <v>1828</v>
      </c>
      <c r="K472" s="927" t="s">
        <v>287</v>
      </c>
      <c r="L472" s="927" t="s">
        <v>15</v>
      </c>
      <c r="M472" s="927" t="s">
        <v>2370</v>
      </c>
      <c r="N472" s="927" t="s">
        <v>2370</v>
      </c>
      <c r="O472" s="927" t="s">
        <v>2644</v>
      </c>
      <c r="P472" s="1129" t="str">
        <f t="shared" si="89"/>
        <v>-</v>
      </c>
      <c r="Q472" s="934" t="str">
        <f t="shared" si="90"/>
        <v>19-18767</v>
      </c>
      <c r="R472" s="934" t="str">
        <f t="shared" si="91"/>
        <v>-</v>
      </c>
      <c r="S472" s="935" t="str">
        <f t="shared" si="84"/>
        <v>-</v>
      </c>
      <c r="T472" s="935" t="str">
        <f t="shared" si="85"/>
        <v>-</v>
      </c>
      <c r="U472" s="935" t="str">
        <f t="shared" si="86"/>
        <v>-</v>
      </c>
      <c r="V472" s="935" t="str">
        <f t="shared" si="92"/>
        <v>-</v>
      </c>
      <c r="W472" s="934" t="str">
        <f t="shared" si="93"/>
        <v>-</v>
      </c>
      <c r="X472" s="936" t="str">
        <f>IF(R472="-","-",VLOOKUP($S472,Forex!$B:$C,2,0))</f>
        <v>-</v>
      </c>
      <c r="Y472" s="936" t="str">
        <f>IF(R472="-","-",VLOOKUP($S472,Forex!$B:$D,3,0))</f>
        <v>-</v>
      </c>
      <c r="Z472" s="937" t="str">
        <f>IF($R472="-","-",VLOOKUP($L472,Legend!$E:$F,2,0))</f>
        <v>-</v>
      </c>
      <c r="AA472" s="937"/>
      <c r="AB472" s="1131" t="str">
        <f t="shared" si="87"/>
        <v>-</v>
      </c>
      <c r="AC472" s="1131" t="str">
        <f>_xlfn.IFNA(VLOOKUP($B472,'PO list'!$C:$E,3,0),$AB472)</f>
        <v>-</v>
      </c>
      <c r="AD472" s="1131" t="str">
        <f>IF($AC472="-","-",VLOOKUP($AC472,Forex!$B:$C,2,0))</f>
        <v>-</v>
      </c>
      <c r="AE472" s="1131" t="str">
        <f t="shared" si="94"/>
        <v>-</v>
      </c>
      <c r="AF472" s="1131" t="str">
        <f>IF($AE472="-","-",VLOOKUP($AE472,Forex!$B:$C,2,0))</f>
        <v>-</v>
      </c>
      <c r="AG472" s="1132" t="str">
        <f t="shared" si="88"/>
        <v>-</v>
      </c>
      <c r="AI472" s="1118"/>
    </row>
    <row r="473" spans="1:35" s="839" customFormat="1" ht="15" x14ac:dyDescent="0.25">
      <c r="A473" s="929">
        <v>472</v>
      </c>
      <c r="B473" s="927" t="s">
        <v>2667</v>
      </c>
      <c r="C473" s="927" t="s">
        <v>227</v>
      </c>
      <c r="D473" s="927" t="s">
        <v>201</v>
      </c>
      <c r="E473" s="927" t="s">
        <v>231</v>
      </c>
      <c r="F473" s="927">
        <v>4</v>
      </c>
      <c r="G473" s="927">
        <v>5625</v>
      </c>
      <c r="H473" s="927" t="s">
        <v>2668</v>
      </c>
      <c r="I473" s="927" t="s">
        <v>2669</v>
      </c>
      <c r="J473" s="927" t="s">
        <v>2670</v>
      </c>
      <c r="K473" s="927" t="s">
        <v>287</v>
      </c>
      <c r="L473" s="927" t="s">
        <v>15</v>
      </c>
      <c r="M473" s="927" t="s">
        <v>2664</v>
      </c>
      <c r="N473" s="927" t="s">
        <v>2153</v>
      </c>
      <c r="O473" s="927" t="s">
        <v>2664</v>
      </c>
      <c r="P473" s="1129" t="str">
        <f t="shared" si="89"/>
        <v>F--</v>
      </c>
      <c r="Q473" s="934" t="str">
        <f t="shared" si="90"/>
        <v>19-18768</v>
      </c>
      <c r="R473" s="934" t="str">
        <f t="shared" si="91"/>
        <v>LOCAL</v>
      </c>
      <c r="S473" s="935">
        <f t="shared" si="84"/>
        <v>43678</v>
      </c>
      <c r="T473" s="935">
        <f t="shared" si="85"/>
        <v>43709</v>
      </c>
      <c r="U473" s="935">
        <f t="shared" si="86"/>
        <v>43709</v>
      </c>
      <c r="V473" s="935">
        <f t="shared" si="92"/>
        <v>43739</v>
      </c>
      <c r="W473" s="934" t="str">
        <f t="shared" si="93"/>
        <v>Approved</v>
      </c>
      <c r="X473" s="936" t="str">
        <f>IF(R473="-","-",VLOOKUP($S473,Forex!$B:$C,2,0))</f>
        <v>FY2019</v>
      </c>
      <c r="Y473" s="936" t="str">
        <f>IF(R473="-","-",VLOOKUP($S473,Forex!$B:$D,3,0))</f>
        <v>1H</v>
      </c>
      <c r="Z473" s="937" t="str">
        <f>IF($R473="-","-",VLOOKUP($L473,Legend!$E:$F,2,0))</f>
        <v>-</v>
      </c>
      <c r="AA473" s="937"/>
      <c r="AB473" s="1131">
        <f t="shared" si="87"/>
        <v>43709</v>
      </c>
      <c r="AC473" s="1131">
        <f>_xlfn.IFNA(VLOOKUP($B473,'PO list'!$C:$E,3,0),$AB473)</f>
        <v>43709</v>
      </c>
      <c r="AD473" s="1131" t="str">
        <f>IF($AC473="-","-",VLOOKUP($AC473,Forex!$B:$C,2,0))</f>
        <v>FY2019</v>
      </c>
      <c r="AE473" s="1131">
        <f t="shared" si="94"/>
        <v>43709</v>
      </c>
      <c r="AF473" s="1131" t="str">
        <f>IF($AE473="-","-",VLOOKUP($AE473,Forex!$B:$C,2,0))</f>
        <v>FY2019</v>
      </c>
      <c r="AG473" s="1132" t="str">
        <f t="shared" si="88"/>
        <v>MY + MF</v>
      </c>
      <c r="AI473" s="1118"/>
    </row>
    <row r="474" spans="1:35" s="839" customFormat="1" ht="15" x14ac:dyDescent="0.25">
      <c r="A474" s="929">
        <v>473</v>
      </c>
      <c r="B474" s="927" t="s">
        <v>2671</v>
      </c>
      <c r="C474" s="927" t="s">
        <v>207</v>
      </c>
      <c r="D474" s="927" t="s">
        <v>232</v>
      </c>
      <c r="E474" s="927" t="s">
        <v>1333</v>
      </c>
      <c r="F474" s="927">
        <v>4</v>
      </c>
      <c r="G474" s="927">
        <v>3015</v>
      </c>
      <c r="H474" s="927" t="s">
        <v>2672</v>
      </c>
      <c r="I474" s="927" t="s">
        <v>2673</v>
      </c>
      <c r="J474" s="927" t="s">
        <v>2670</v>
      </c>
      <c r="K474" s="927" t="s">
        <v>287</v>
      </c>
      <c r="L474" s="927" t="s">
        <v>15</v>
      </c>
      <c r="M474" s="927" t="s">
        <v>1920</v>
      </c>
      <c r="N474" s="927" t="s">
        <v>2038</v>
      </c>
      <c r="O474" s="927" t="s">
        <v>2644</v>
      </c>
      <c r="P474" s="1129" t="str">
        <f t="shared" si="89"/>
        <v>)--</v>
      </c>
      <c r="Q474" s="934" t="str">
        <f t="shared" si="90"/>
        <v>19-18769</v>
      </c>
      <c r="R474" s="934" t="str">
        <f t="shared" si="91"/>
        <v>FRONTECH</v>
      </c>
      <c r="S474" s="935">
        <f t="shared" si="84"/>
        <v>43678</v>
      </c>
      <c r="T474" s="935">
        <f t="shared" si="85"/>
        <v>43678</v>
      </c>
      <c r="U474" s="935">
        <f t="shared" si="86"/>
        <v>43709</v>
      </c>
      <c r="V474" s="935">
        <f t="shared" si="92"/>
        <v>43709</v>
      </c>
      <c r="W474" s="934" t="str">
        <f t="shared" si="93"/>
        <v>Approved</v>
      </c>
      <c r="X474" s="936" t="str">
        <f>IF(R474="-","-",VLOOKUP($S474,Forex!$B:$C,2,0))</f>
        <v>FY2019</v>
      </c>
      <c r="Y474" s="936" t="str">
        <f>IF(R474="-","-",VLOOKUP($S474,Forex!$B:$D,3,0))</f>
        <v>1H</v>
      </c>
      <c r="Z474" s="937" t="str">
        <f>IF($R474="-","-",VLOOKUP($L474,Legend!$E:$F,2,0))</f>
        <v>-</v>
      </c>
      <c r="AA474" s="937"/>
      <c r="AB474" s="1131">
        <f t="shared" si="87"/>
        <v>43678</v>
      </c>
      <c r="AC474" s="1131">
        <f>_xlfn.IFNA(VLOOKUP($B474,'PO list'!$C:$E,3,0),$AB474)</f>
        <v>43678</v>
      </c>
      <c r="AD474" s="1131" t="str">
        <f>IF($AC474="-","-",VLOOKUP($AC474,Forex!$B:$C,2,0))</f>
        <v>FY2019</v>
      </c>
      <c r="AE474" s="1131">
        <f t="shared" si="94"/>
        <v>43678</v>
      </c>
      <c r="AF474" s="1131" t="str">
        <f>IF($AE474="-","-",VLOOKUP($AE474,Forex!$B:$C,2,0))</f>
        <v>FY2019</v>
      </c>
      <c r="AG474" s="1132" t="str">
        <f t="shared" si="88"/>
        <v>MY + MF</v>
      </c>
      <c r="AI474" s="1118"/>
    </row>
    <row r="475" spans="1:35" s="839" customFormat="1" ht="15" x14ac:dyDescent="0.25">
      <c r="A475" s="929">
        <v>474</v>
      </c>
      <c r="B475" s="927" t="s">
        <v>2674</v>
      </c>
      <c r="C475" s="927" t="s">
        <v>227</v>
      </c>
      <c r="D475" s="927" t="s">
        <v>201</v>
      </c>
      <c r="E475" s="927" t="s">
        <v>230</v>
      </c>
      <c r="F475" s="927">
        <v>4</v>
      </c>
      <c r="G475" s="927">
        <v>40866</v>
      </c>
      <c r="H475" s="927" t="s">
        <v>2626</v>
      </c>
      <c r="I475" s="927" t="s">
        <v>2675</v>
      </c>
      <c r="J475" s="927" t="s">
        <v>2670</v>
      </c>
      <c r="K475" s="927" t="s">
        <v>287</v>
      </c>
      <c r="L475" s="927" t="s">
        <v>15</v>
      </c>
      <c r="M475" s="927" t="s">
        <v>2370</v>
      </c>
      <c r="N475" s="927" t="s">
        <v>2370</v>
      </c>
      <c r="O475" s="927" t="s">
        <v>2370</v>
      </c>
      <c r="P475" s="1129" t="str">
        <f t="shared" si="89"/>
        <v>Y R</v>
      </c>
      <c r="Q475" s="934" t="str">
        <f t="shared" si="90"/>
        <v>19-18771</v>
      </c>
      <c r="R475" s="934" t="str">
        <f t="shared" si="91"/>
        <v>LOCAL</v>
      </c>
      <c r="S475" s="935">
        <f t="shared" si="84"/>
        <v>43678</v>
      </c>
      <c r="T475" s="935">
        <f t="shared" si="85"/>
        <v>43709</v>
      </c>
      <c r="U475" s="935">
        <f t="shared" si="86"/>
        <v>43709</v>
      </c>
      <c r="V475" s="935">
        <f t="shared" si="92"/>
        <v>43709</v>
      </c>
      <c r="W475" s="934" t="str">
        <f t="shared" si="93"/>
        <v>Approved</v>
      </c>
      <c r="X475" s="936" t="str">
        <f>IF(R475="-","-",VLOOKUP($S475,Forex!$B:$C,2,0))</f>
        <v>FY2019</v>
      </c>
      <c r="Y475" s="936" t="str">
        <f>IF(R475="-","-",VLOOKUP($S475,Forex!$B:$D,3,0))</f>
        <v>1H</v>
      </c>
      <c r="Z475" s="937" t="str">
        <f>IF($R475="-","-",VLOOKUP($L475,Legend!$E:$F,2,0))</f>
        <v>-</v>
      </c>
      <c r="AA475" s="937"/>
      <c r="AB475" s="1131">
        <f t="shared" si="87"/>
        <v>43709</v>
      </c>
      <c r="AC475" s="1131">
        <f>_xlfn.IFNA(VLOOKUP($B475,'PO list'!$C:$E,3,0),$AB475)</f>
        <v>43709</v>
      </c>
      <c r="AD475" s="1131" t="str">
        <f>IF($AC475="-","-",VLOOKUP($AC475,Forex!$B:$C,2,0))</f>
        <v>FY2019</v>
      </c>
      <c r="AE475" s="1131">
        <f t="shared" si="94"/>
        <v>43709</v>
      </c>
      <c r="AF475" s="1131" t="str">
        <f>IF($AE475="-","-",VLOOKUP($AE475,Forex!$B:$C,2,0))</f>
        <v>FY2019</v>
      </c>
      <c r="AG475" s="1132" t="str">
        <f t="shared" si="88"/>
        <v>MY + MF</v>
      </c>
      <c r="AI475" s="1118"/>
    </row>
    <row r="476" spans="1:35" s="839" customFormat="1" ht="15" x14ac:dyDescent="0.25">
      <c r="A476" s="929">
        <v>475</v>
      </c>
      <c r="B476" s="927" t="s">
        <v>2676</v>
      </c>
      <c r="C476" s="927" t="s">
        <v>1379</v>
      </c>
      <c r="D476" s="927" t="s">
        <v>1332</v>
      </c>
      <c r="E476" s="927" t="s">
        <v>1361</v>
      </c>
      <c r="F476" s="927">
        <v>1</v>
      </c>
      <c r="G476" s="927">
        <v>7245</v>
      </c>
      <c r="H476" s="927" t="s">
        <v>2677</v>
      </c>
      <c r="I476" s="927" t="s">
        <v>15</v>
      </c>
      <c r="J476" s="927" t="s">
        <v>2670</v>
      </c>
      <c r="K476" s="927" t="s">
        <v>287</v>
      </c>
      <c r="L476" s="927" t="s">
        <v>15</v>
      </c>
      <c r="M476" s="927" t="s">
        <v>2370</v>
      </c>
      <c r="N476" s="927" t="s">
        <v>2370</v>
      </c>
      <c r="O476" s="927" t="s">
        <v>2644</v>
      </c>
      <c r="P476" s="1129" t="str">
        <f t="shared" si="89"/>
        <v>-</v>
      </c>
      <c r="Q476" s="934" t="str">
        <f t="shared" si="90"/>
        <v>19-18772</v>
      </c>
      <c r="R476" s="934" t="str">
        <f t="shared" si="91"/>
        <v>-</v>
      </c>
      <c r="S476" s="935" t="str">
        <f t="shared" si="84"/>
        <v>-</v>
      </c>
      <c r="T476" s="935" t="str">
        <f t="shared" si="85"/>
        <v>-</v>
      </c>
      <c r="U476" s="935" t="str">
        <f t="shared" si="86"/>
        <v>-</v>
      </c>
      <c r="V476" s="935" t="str">
        <f t="shared" si="92"/>
        <v>-</v>
      </c>
      <c r="W476" s="934" t="str">
        <f t="shared" si="93"/>
        <v>-</v>
      </c>
      <c r="X476" s="936" t="str">
        <f>IF(R476="-","-",VLOOKUP($S476,Forex!$B:$C,2,0))</f>
        <v>-</v>
      </c>
      <c r="Y476" s="936" t="str">
        <f>IF(R476="-","-",VLOOKUP($S476,Forex!$B:$D,3,0))</f>
        <v>-</v>
      </c>
      <c r="Z476" s="937" t="str">
        <f>IF($R476="-","-",VLOOKUP($L476,Legend!$E:$F,2,0))</f>
        <v>-</v>
      </c>
      <c r="AA476" s="937"/>
      <c r="AB476" s="1131" t="str">
        <f t="shared" si="87"/>
        <v>-</v>
      </c>
      <c r="AC476" s="1131" t="str">
        <f>_xlfn.IFNA(VLOOKUP($B476,'PO list'!$C:$E,3,0),$AB476)</f>
        <v>-</v>
      </c>
      <c r="AD476" s="1131" t="str">
        <f>IF($AC476="-","-",VLOOKUP($AC476,Forex!$B:$C,2,0))</f>
        <v>-</v>
      </c>
      <c r="AE476" s="1131" t="str">
        <f t="shared" si="94"/>
        <v>-</v>
      </c>
      <c r="AF476" s="1131" t="str">
        <f>IF($AE476="-","-",VLOOKUP($AE476,Forex!$B:$C,2,0))</f>
        <v>-</v>
      </c>
      <c r="AG476" s="1132" t="str">
        <f t="shared" si="88"/>
        <v>-</v>
      </c>
      <c r="AI476" s="1118"/>
    </row>
    <row r="477" spans="1:35" s="839" customFormat="1" ht="15" x14ac:dyDescent="0.25">
      <c r="A477" s="929">
        <v>476</v>
      </c>
      <c r="B477" s="927" t="s">
        <v>2678</v>
      </c>
      <c r="C477" s="927" t="s">
        <v>227</v>
      </c>
      <c r="D477" s="927" t="s">
        <v>201</v>
      </c>
      <c r="E477" s="927" t="s">
        <v>1788</v>
      </c>
      <c r="F477" s="927">
        <v>4</v>
      </c>
      <c r="G477" s="927">
        <v>772</v>
      </c>
      <c r="H477" s="927" t="s">
        <v>2679</v>
      </c>
      <c r="I477" s="927" t="s">
        <v>2680</v>
      </c>
      <c r="J477" s="927" t="s">
        <v>2681</v>
      </c>
      <c r="K477" s="927" t="s">
        <v>1324</v>
      </c>
      <c r="L477" s="927" t="s">
        <v>1056</v>
      </c>
      <c r="M477" s="927" t="s">
        <v>2682</v>
      </c>
      <c r="N477" s="927" t="s">
        <v>2320</v>
      </c>
      <c r="O477" s="927" t="s">
        <v>2399</v>
      </c>
      <c r="P477" s="1129" t="str">
        <f t="shared" si="89"/>
        <v>JIG</v>
      </c>
      <c r="Q477" s="934" t="str">
        <f t="shared" si="90"/>
        <v>19-18773</v>
      </c>
      <c r="R477" s="934" t="str">
        <f t="shared" si="91"/>
        <v>LOCAL</v>
      </c>
      <c r="S477" s="935">
        <f t="shared" si="84"/>
        <v>43678</v>
      </c>
      <c r="T477" s="935">
        <f t="shared" si="85"/>
        <v>43709</v>
      </c>
      <c r="U477" s="935">
        <f t="shared" si="86"/>
        <v>43739</v>
      </c>
      <c r="V477" s="935">
        <f t="shared" si="92"/>
        <v>43770</v>
      </c>
      <c r="W477" s="934" t="str">
        <f t="shared" si="93"/>
        <v>Cancelled</v>
      </c>
      <c r="X477" s="936" t="str">
        <f>IF(R477="-","-",VLOOKUP($S477,Forex!$B:$C,2,0))</f>
        <v>FY2019</v>
      </c>
      <c r="Y477" s="936" t="str">
        <f>IF(R477="-","-",VLOOKUP($S477,Forex!$B:$D,3,0))</f>
        <v>1H</v>
      </c>
      <c r="Z477" s="937" t="str">
        <f>IF($R477="-","-",VLOOKUP($L477,Legend!$E:$F,2,0))</f>
        <v>-</v>
      </c>
      <c r="AA477" s="937"/>
      <c r="AB477" s="1131">
        <f t="shared" si="87"/>
        <v>43709</v>
      </c>
      <c r="AC477" s="1131">
        <f>_xlfn.IFNA(VLOOKUP($B477,'PO list'!$C:$E,3,0),$AB477)</f>
        <v>43709</v>
      </c>
      <c r="AD477" s="1131" t="str">
        <f>IF($AC477="-","-",VLOOKUP($AC477,Forex!$B:$C,2,0))</f>
        <v>FY2019</v>
      </c>
      <c r="AE477" s="1131">
        <f t="shared" si="94"/>
        <v>43709</v>
      </c>
      <c r="AF477" s="1131" t="str">
        <f>IF($AE477="-","-",VLOOKUP($AE477,Forex!$B:$C,2,0))</f>
        <v>FY2019</v>
      </c>
      <c r="AG477" s="1132" t="str">
        <f t="shared" si="88"/>
        <v>MY + MF</v>
      </c>
      <c r="AI477" s="1118"/>
    </row>
    <row r="478" spans="1:35" s="839" customFormat="1" ht="15" x14ac:dyDescent="0.25">
      <c r="A478" s="929">
        <v>477</v>
      </c>
      <c r="B478" s="927" t="s">
        <v>2683</v>
      </c>
      <c r="C478" s="927" t="s">
        <v>207</v>
      </c>
      <c r="D478" s="927" t="s">
        <v>232</v>
      </c>
      <c r="E478" s="927" t="s">
        <v>1788</v>
      </c>
      <c r="F478" s="927">
        <v>1</v>
      </c>
      <c r="G478" s="927">
        <v>132</v>
      </c>
      <c r="H478" s="927" t="s">
        <v>2684</v>
      </c>
      <c r="I478" s="927" t="s">
        <v>2685</v>
      </c>
      <c r="J478" s="927" t="s">
        <v>2681</v>
      </c>
      <c r="K478" s="927" t="s">
        <v>287</v>
      </c>
      <c r="L478" s="927" t="s">
        <v>15</v>
      </c>
      <c r="M478" s="927" t="s">
        <v>2651</v>
      </c>
      <c r="N478" s="927" t="s">
        <v>2664</v>
      </c>
      <c r="O478" s="927" t="s">
        <v>2686</v>
      </c>
      <c r="P478" s="1129" t="str">
        <f t="shared" si="89"/>
        <v>JIG</v>
      </c>
      <c r="Q478" s="934" t="str">
        <f t="shared" si="90"/>
        <v>19-18774</v>
      </c>
      <c r="R478" s="934" t="str">
        <f t="shared" si="91"/>
        <v>FRONTECH</v>
      </c>
      <c r="S478" s="935">
        <f t="shared" si="84"/>
        <v>43678</v>
      </c>
      <c r="T478" s="935">
        <f t="shared" si="85"/>
        <v>43709</v>
      </c>
      <c r="U478" s="935">
        <f t="shared" si="86"/>
        <v>43709</v>
      </c>
      <c r="V478" s="935">
        <f t="shared" si="92"/>
        <v>43709</v>
      </c>
      <c r="W478" s="934" t="str">
        <f t="shared" si="93"/>
        <v>Approved</v>
      </c>
      <c r="X478" s="936" t="str">
        <f>IF(R478="-","-",VLOOKUP($S478,Forex!$B:$C,2,0))</f>
        <v>FY2019</v>
      </c>
      <c r="Y478" s="936" t="str">
        <f>IF(R478="-","-",VLOOKUP($S478,Forex!$B:$D,3,0))</f>
        <v>1H</v>
      </c>
      <c r="Z478" s="937" t="str">
        <f>IF($R478="-","-",VLOOKUP($L478,Legend!$E:$F,2,0))</f>
        <v>-</v>
      </c>
      <c r="AA478" s="937"/>
      <c r="AB478" s="1131">
        <f t="shared" si="87"/>
        <v>43709</v>
      </c>
      <c r="AC478" s="1131">
        <f>_xlfn.IFNA(VLOOKUP($B478,'PO list'!$C:$E,3,0),$AB478)</f>
        <v>43709</v>
      </c>
      <c r="AD478" s="1131" t="str">
        <f>IF($AC478="-","-",VLOOKUP($AC478,Forex!$B:$C,2,0))</f>
        <v>FY2019</v>
      </c>
      <c r="AE478" s="1131">
        <f t="shared" si="94"/>
        <v>43709</v>
      </c>
      <c r="AF478" s="1131" t="str">
        <f>IF($AE478="-","-",VLOOKUP($AE478,Forex!$B:$C,2,0))</f>
        <v>FY2019</v>
      </c>
      <c r="AG478" s="1132" t="str">
        <f t="shared" si="88"/>
        <v>MY + MF</v>
      </c>
      <c r="AI478" s="1118"/>
    </row>
    <row r="479" spans="1:35" s="839" customFormat="1" ht="15" x14ac:dyDescent="0.25">
      <c r="A479" s="929">
        <v>478</v>
      </c>
      <c r="B479" s="927" t="s">
        <v>2687</v>
      </c>
      <c r="C479" s="927" t="s">
        <v>227</v>
      </c>
      <c r="D479" s="927" t="s">
        <v>201</v>
      </c>
      <c r="E479" s="927" t="s">
        <v>231</v>
      </c>
      <c r="F479" s="927">
        <v>6</v>
      </c>
      <c r="G479" s="927">
        <v>8658</v>
      </c>
      <c r="H479" s="927" t="s">
        <v>2688</v>
      </c>
      <c r="I479" s="927" t="s">
        <v>2689</v>
      </c>
      <c r="J479" s="927" t="s">
        <v>2690</v>
      </c>
      <c r="K479" s="927" t="s">
        <v>1324</v>
      </c>
      <c r="L479" s="927" t="s">
        <v>1056</v>
      </c>
      <c r="M479" s="927" t="s">
        <v>2026</v>
      </c>
      <c r="N479" s="927" t="s">
        <v>2651</v>
      </c>
      <c r="O479" s="927" t="s">
        <v>2686</v>
      </c>
      <c r="P479" s="1129" t="str">
        <f t="shared" si="89"/>
        <v>NLY</v>
      </c>
      <c r="Q479" s="934" t="str">
        <f t="shared" si="90"/>
        <v>19-18775</v>
      </c>
      <c r="R479" s="934" t="str">
        <f t="shared" si="91"/>
        <v>LOCAL</v>
      </c>
      <c r="S479" s="935">
        <f t="shared" si="84"/>
        <v>43709</v>
      </c>
      <c r="T479" s="935">
        <f t="shared" si="85"/>
        <v>43709</v>
      </c>
      <c r="U479" s="935">
        <f t="shared" si="86"/>
        <v>43709</v>
      </c>
      <c r="V479" s="935">
        <f t="shared" si="92"/>
        <v>43709</v>
      </c>
      <c r="W479" s="934" t="str">
        <f t="shared" si="93"/>
        <v>Cancelled</v>
      </c>
      <c r="X479" s="936" t="str">
        <f>IF(R479="-","-",VLOOKUP($S479,Forex!$B:$C,2,0))</f>
        <v>FY2019</v>
      </c>
      <c r="Y479" s="936" t="str">
        <f>IF(R479="-","-",VLOOKUP($S479,Forex!$B:$D,3,0))</f>
        <v>1H</v>
      </c>
      <c r="Z479" s="937" t="str">
        <f>IF($R479="-","-",VLOOKUP($L479,Legend!$E:$F,2,0))</f>
        <v>-</v>
      </c>
      <c r="AA479" s="937"/>
      <c r="AB479" s="1131">
        <f t="shared" si="87"/>
        <v>43709</v>
      </c>
      <c r="AC479" s="1131">
        <f>_xlfn.IFNA(VLOOKUP($B479,'PO list'!$C:$E,3,0),$AB479)</f>
        <v>43709</v>
      </c>
      <c r="AD479" s="1131" t="str">
        <f>IF($AC479="-","-",VLOOKUP($AC479,Forex!$B:$C,2,0))</f>
        <v>FY2019</v>
      </c>
      <c r="AE479" s="1131">
        <f t="shared" si="94"/>
        <v>43709</v>
      </c>
      <c r="AF479" s="1131" t="str">
        <f>IF($AE479="-","-",VLOOKUP($AE479,Forex!$B:$C,2,0))</f>
        <v>FY2019</v>
      </c>
      <c r="AG479" s="1132" t="str">
        <f t="shared" si="88"/>
        <v>MY + MF</v>
      </c>
      <c r="AI479" s="1118"/>
    </row>
    <row r="480" spans="1:35" s="839" customFormat="1" ht="15" x14ac:dyDescent="0.25">
      <c r="A480" s="929">
        <v>479</v>
      </c>
      <c r="B480" s="927" t="s">
        <v>2691</v>
      </c>
      <c r="C480" s="927" t="s">
        <v>227</v>
      </c>
      <c r="D480" s="927" t="s">
        <v>201</v>
      </c>
      <c r="E480" s="927" t="s">
        <v>230</v>
      </c>
      <c r="F480" s="927">
        <v>3</v>
      </c>
      <c r="G480" s="927">
        <v>24982</v>
      </c>
      <c r="H480" s="927" t="s">
        <v>2626</v>
      </c>
      <c r="I480" s="927" t="s">
        <v>2692</v>
      </c>
      <c r="J480" s="927" t="s">
        <v>2690</v>
      </c>
      <c r="K480" s="927" t="s">
        <v>1324</v>
      </c>
      <c r="L480" s="927" t="s">
        <v>1056</v>
      </c>
      <c r="M480" s="927" t="s">
        <v>2026</v>
      </c>
      <c r="N480" s="927" t="s">
        <v>2651</v>
      </c>
      <c r="O480" s="927" t="s">
        <v>2686</v>
      </c>
      <c r="P480" s="1129" t="str">
        <f t="shared" si="89"/>
        <v>URL</v>
      </c>
      <c r="Q480" s="934" t="str">
        <f t="shared" si="90"/>
        <v>19-18776</v>
      </c>
      <c r="R480" s="934" t="str">
        <f t="shared" si="91"/>
        <v>LOCAL</v>
      </c>
      <c r="S480" s="935">
        <f t="shared" si="84"/>
        <v>43709</v>
      </c>
      <c r="T480" s="935">
        <f t="shared" si="85"/>
        <v>43709</v>
      </c>
      <c r="U480" s="935">
        <f t="shared" si="86"/>
        <v>43709</v>
      </c>
      <c r="V480" s="935">
        <f t="shared" si="92"/>
        <v>43709</v>
      </c>
      <c r="W480" s="934" t="str">
        <f t="shared" si="93"/>
        <v>Cancelled</v>
      </c>
      <c r="X480" s="936" t="str">
        <f>IF(R480="-","-",VLOOKUP($S480,Forex!$B:$C,2,0))</f>
        <v>FY2019</v>
      </c>
      <c r="Y480" s="936" t="str">
        <f>IF(R480="-","-",VLOOKUP($S480,Forex!$B:$D,3,0))</f>
        <v>1H</v>
      </c>
      <c r="Z480" s="937" t="str">
        <f>IF($R480="-","-",VLOOKUP($L480,Legend!$E:$F,2,0))</f>
        <v>-</v>
      </c>
      <c r="AA480" s="937"/>
      <c r="AB480" s="1131">
        <f t="shared" si="87"/>
        <v>43709</v>
      </c>
      <c r="AC480" s="1131">
        <f>_xlfn.IFNA(VLOOKUP($B480,'PO list'!$C:$E,3,0),$AB480)</f>
        <v>43709</v>
      </c>
      <c r="AD480" s="1131" t="str">
        <f>IF($AC480="-","-",VLOOKUP($AC480,Forex!$B:$C,2,0))</f>
        <v>FY2019</v>
      </c>
      <c r="AE480" s="1131">
        <f t="shared" si="94"/>
        <v>43709</v>
      </c>
      <c r="AF480" s="1131" t="str">
        <f>IF($AE480="-","-",VLOOKUP($AE480,Forex!$B:$C,2,0))</f>
        <v>FY2019</v>
      </c>
      <c r="AG480" s="1132" t="str">
        <f t="shared" si="88"/>
        <v>MY + MF</v>
      </c>
      <c r="AI480" s="1118"/>
    </row>
    <row r="481" spans="1:35" s="839" customFormat="1" ht="15" x14ac:dyDescent="0.25">
      <c r="A481" s="929">
        <v>480</v>
      </c>
      <c r="B481" s="927" t="s">
        <v>2693</v>
      </c>
      <c r="C481" s="927" t="s">
        <v>227</v>
      </c>
      <c r="D481" s="927" t="s">
        <v>201</v>
      </c>
      <c r="E481" s="927" t="s">
        <v>1546</v>
      </c>
      <c r="F481" s="927">
        <v>1</v>
      </c>
      <c r="G481" s="927">
        <v>417</v>
      </c>
      <c r="H481" s="927" t="s">
        <v>2694</v>
      </c>
      <c r="I481" s="927" t="s">
        <v>239</v>
      </c>
      <c r="J481" s="927" t="s">
        <v>2686</v>
      </c>
      <c r="K481" s="927" t="s">
        <v>287</v>
      </c>
      <c r="L481" s="927" t="s">
        <v>15</v>
      </c>
      <c r="M481" s="927" t="s">
        <v>1920</v>
      </c>
      <c r="N481" s="927" t="s">
        <v>5585</v>
      </c>
      <c r="O481" s="927" t="s">
        <v>2686</v>
      </c>
      <c r="P481" s="1129" t="str">
        <f t="shared" si="89"/>
        <v>--</v>
      </c>
      <c r="Q481" s="934" t="str">
        <f t="shared" si="90"/>
        <v>19-18777</v>
      </c>
      <c r="R481" s="934" t="str">
        <f t="shared" si="91"/>
        <v>LOCAL</v>
      </c>
      <c r="S481" s="935">
        <f t="shared" si="84"/>
        <v>43709</v>
      </c>
      <c r="T481" s="935">
        <f t="shared" si="85"/>
        <v>43709</v>
      </c>
      <c r="U481" s="935">
        <f t="shared" si="86"/>
        <v>43709</v>
      </c>
      <c r="V481" s="935" t="e">
        <f t="shared" si="92"/>
        <v>#VALUE!</v>
      </c>
      <c r="W481" s="934" t="str">
        <f t="shared" si="93"/>
        <v>Approved</v>
      </c>
      <c r="X481" s="936" t="str">
        <f>IF(R481="-","-",VLOOKUP($S481,Forex!$B:$C,2,0))</f>
        <v>FY2019</v>
      </c>
      <c r="Y481" s="936" t="str">
        <f>IF(R481="-","-",VLOOKUP($S481,Forex!$B:$D,3,0))</f>
        <v>1H</v>
      </c>
      <c r="Z481" s="937" t="str">
        <f>IF($R481="-","-",VLOOKUP($L481,Legend!$E:$F,2,0))</f>
        <v>-</v>
      </c>
      <c r="AA481" s="937"/>
      <c r="AB481" s="1131">
        <f t="shared" si="87"/>
        <v>43709</v>
      </c>
      <c r="AC481" s="1131">
        <f>_xlfn.IFNA(VLOOKUP($B481,'PO list'!$C:$E,3,0),$AB481)</f>
        <v>43709</v>
      </c>
      <c r="AD481" s="1131" t="str">
        <f>IF($AC481="-","-",VLOOKUP($AC481,Forex!$B:$C,2,0))</f>
        <v>FY2019</v>
      </c>
      <c r="AE481" s="1131">
        <f t="shared" si="94"/>
        <v>43709</v>
      </c>
      <c r="AF481" s="1131" t="str">
        <f>IF($AE481="-","-",VLOOKUP($AE481,Forex!$B:$C,2,0))</f>
        <v>FY2019</v>
      </c>
      <c r="AG481" s="1132" t="str">
        <f t="shared" si="88"/>
        <v>MY + MF</v>
      </c>
      <c r="AI481" s="1118"/>
    </row>
    <row r="482" spans="1:35" s="839" customFormat="1" ht="15" x14ac:dyDescent="0.25">
      <c r="A482" s="929">
        <v>481</v>
      </c>
      <c r="B482" s="927" t="s">
        <v>2695</v>
      </c>
      <c r="C482" s="927" t="s">
        <v>227</v>
      </c>
      <c r="D482" s="927" t="s">
        <v>201</v>
      </c>
      <c r="E482" s="927" t="s">
        <v>231</v>
      </c>
      <c r="F482" s="927">
        <v>2</v>
      </c>
      <c r="G482" s="927">
        <v>1504</v>
      </c>
      <c r="H482" s="927" t="s">
        <v>2696</v>
      </c>
      <c r="I482" s="927" t="s">
        <v>2697</v>
      </c>
      <c r="J482" s="927" t="s">
        <v>2686</v>
      </c>
      <c r="K482" s="927" t="s">
        <v>287</v>
      </c>
      <c r="L482" s="927" t="s">
        <v>15</v>
      </c>
      <c r="M482" s="927" t="s">
        <v>2170</v>
      </c>
      <c r="N482" s="927" t="s">
        <v>5585</v>
      </c>
      <c r="O482" s="927" t="s">
        <v>1920</v>
      </c>
      <c r="P482" s="1129" t="str">
        <f t="shared" si="89"/>
        <v>DIE</v>
      </c>
      <c r="Q482" s="934" t="str">
        <f t="shared" si="90"/>
        <v>19-18778</v>
      </c>
      <c r="R482" s="934" t="str">
        <f t="shared" si="91"/>
        <v>LOCAL</v>
      </c>
      <c r="S482" s="935">
        <f t="shared" si="84"/>
        <v>43709</v>
      </c>
      <c r="T482" s="935">
        <f t="shared" si="85"/>
        <v>43709</v>
      </c>
      <c r="U482" s="935">
        <f t="shared" si="86"/>
        <v>43709</v>
      </c>
      <c r="V482" s="935" t="e">
        <f t="shared" si="92"/>
        <v>#VALUE!</v>
      </c>
      <c r="W482" s="934" t="str">
        <f t="shared" si="93"/>
        <v>Approved</v>
      </c>
      <c r="X482" s="936" t="str">
        <f>IF(R482="-","-",VLOOKUP($S482,Forex!$B:$C,2,0))</f>
        <v>FY2019</v>
      </c>
      <c r="Y482" s="936" t="str">
        <f>IF(R482="-","-",VLOOKUP($S482,Forex!$B:$D,3,0))</f>
        <v>1H</v>
      </c>
      <c r="Z482" s="937" t="str">
        <f>IF($R482="-","-",VLOOKUP($L482,Legend!$E:$F,2,0))</f>
        <v>-</v>
      </c>
      <c r="AA482" s="937"/>
      <c r="AB482" s="1131">
        <f t="shared" si="87"/>
        <v>43709</v>
      </c>
      <c r="AC482" s="1131">
        <f>_xlfn.IFNA(VLOOKUP($B482,'PO list'!$C:$E,3,0),$AB482)</f>
        <v>43709</v>
      </c>
      <c r="AD482" s="1131" t="str">
        <f>IF($AC482="-","-",VLOOKUP($AC482,Forex!$B:$C,2,0))</f>
        <v>FY2019</v>
      </c>
      <c r="AE482" s="1131">
        <f t="shared" si="94"/>
        <v>43709</v>
      </c>
      <c r="AF482" s="1131" t="str">
        <f>IF($AE482="-","-",VLOOKUP($AE482,Forex!$B:$C,2,0))</f>
        <v>FY2019</v>
      </c>
      <c r="AG482" s="1132" t="str">
        <f t="shared" si="88"/>
        <v>MY + MF</v>
      </c>
      <c r="AI482" s="1118"/>
    </row>
    <row r="483" spans="1:35" s="839" customFormat="1" ht="15" x14ac:dyDescent="0.25">
      <c r="A483" s="929">
        <v>482</v>
      </c>
      <c r="B483" s="927" t="s">
        <v>2698</v>
      </c>
      <c r="C483" s="927" t="s">
        <v>244</v>
      </c>
      <c r="D483" s="927" t="s">
        <v>201</v>
      </c>
      <c r="E483" s="927" t="s">
        <v>231</v>
      </c>
      <c r="F483" s="927">
        <v>1</v>
      </c>
      <c r="G483" s="927">
        <v>112</v>
      </c>
      <c r="H483" s="927" t="s">
        <v>2699</v>
      </c>
      <c r="I483" s="927" t="s">
        <v>2700</v>
      </c>
      <c r="J483" s="927" t="s">
        <v>2686</v>
      </c>
      <c r="K483" s="927" t="s">
        <v>288</v>
      </c>
      <c r="L483" s="927" t="s">
        <v>158</v>
      </c>
      <c r="M483" s="927" t="s">
        <v>2170</v>
      </c>
      <c r="N483" s="927" t="s">
        <v>2399</v>
      </c>
      <c r="O483" s="927" t="s">
        <v>1920</v>
      </c>
      <c r="P483" s="1129" t="str">
        <f t="shared" si="89"/>
        <v>2G-</v>
      </c>
      <c r="Q483" s="934" t="str">
        <f t="shared" si="90"/>
        <v>19-18779</v>
      </c>
      <c r="R483" s="934" t="str">
        <f t="shared" si="91"/>
        <v>LOCAL</v>
      </c>
      <c r="S483" s="935">
        <f t="shared" si="84"/>
        <v>43709</v>
      </c>
      <c r="T483" s="935">
        <f t="shared" si="85"/>
        <v>43709</v>
      </c>
      <c r="U483" s="935">
        <f t="shared" si="86"/>
        <v>43709</v>
      </c>
      <c r="V483" s="935">
        <f t="shared" si="92"/>
        <v>43709</v>
      </c>
      <c r="W483" s="934" t="str">
        <f t="shared" si="93"/>
        <v>Disapproved</v>
      </c>
      <c r="X483" s="936" t="str">
        <f>IF(R483="-","-",VLOOKUP($S483,Forex!$B:$C,2,0))</f>
        <v>FY2019</v>
      </c>
      <c r="Y483" s="936" t="str">
        <f>IF(R483="-","-",VLOOKUP($S483,Forex!$B:$D,3,0))</f>
        <v>1H</v>
      </c>
      <c r="Z483" s="937" t="str">
        <f>IF($R483="-","-",VLOOKUP($L483,Legend!$E:$F,2,0))</f>
        <v>ROD1</v>
      </c>
      <c r="AA483" s="937"/>
      <c r="AB483" s="1131">
        <f t="shared" si="87"/>
        <v>43709</v>
      </c>
      <c r="AC483" s="1131">
        <f>_xlfn.IFNA(VLOOKUP($B483,'PO list'!$C:$E,3,0),$AB483)</f>
        <v>43709</v>
      </c>
      <c r="AD483" s="1131" t="str">
        <f>IF($AC483="-","-",VLOOKUP($AC483,Forex!$B:$C,2,0))</f>
        <v>FY2019</v>
      </c>
      <c r="AE483" s="1131">
        <f t="shared" si="94"/>
        <v>43709</v>
      </c>
      <c r="AF483" s="1131" t="str">
        <f>IF($AE483="-","-",VLOOKUP($AE483,Forex!$B:$C,2,0))</f>
        <v>FY2019</v>
      </c>
      <c r="AG483" s="1132" t="str">
        <f t="shared" si="88"/>
        <v>MY + MF</v>
      </c>
      <c r="AI483" s="1118"/>
    </row>
    <row r="484" spans="1:35" s="839" customFormat="1" ht="15" x14ac:dyDescent="0.25">
      <c r="A484" s="929">
        <v>483</v>
      </c>
      <c r="B484" s="927" t="s">
        <v>2701</v>
      </c>
      <c r="C484" s="927" t="s">
        <v>244</v>
      </c>
      <c r="D484" s="927" t="s">
        <v>201</v>
      </c>
      <c r="E484" s="927" t="s">
        <v>231</v>
      </c>
      <c r="F484" s="927">
        <v>12</v>
      </c>
      <c r="G484" s="927">
        <v>1072</v>
      </c>
      <c r="H484" s="927" t="s">
        <v>2702</v>
      </c>
      <c r="I484" s="927" t="s">
        <v>2703</v>
      </c>
      <c r="J484" s="927" t="s">
        <v>2686</v>
      </c>
      <c r="K484" s="927" t="s">
        <v>288</v>
      </c>
      <c r="L484" s="927" t="s">
        <v>158</v>
      </c>
      <c r="M484" s="927" t="s">
        <v>2370</v>
      </c>
      <c r="N484" s="927" t="s">
        <v>2399</v>
      </c>
      <c r="O484" s="927" t="s">
        <v>2026</v>
      </c>
      <c r="P484" s="1129" t="str">
        <f t="shared" si="89"/>
        <v>5C-</v>
      </c>
      <c r="Q484" s="934" t="str">
        <f t="shared" si="90"/>
        <v>19-18780</v>
      </c>
      <c r="R484" s="934" t="str">
        <f t="shared" si="91"/>
        <v>LOCAL</v>
      </c>
      <c r="S484" s="935">
        <f t="shared" si="84"/>
        <v>43709</v>
      </c>
      <c r="T484" s="935">
        <f t="shared" si="85"/>
        <v>43709</v>
      </c>
      <c r="U484" s="935">
        <f t="shared" si="86"/>
        <v>43709</v>
      </c>
      <c r="V484" s="935">
        <f t="shared" si="92"/>
        <v>43709</v>
      </c>
      <c r="W484" s="934" t="str">
        <f t="shared" si="93"/>
        <v>Disapproved</v>
      </c>
      <c r="X484" s="936" t="str">
        <f>IF(R484="-","-",VLOOKUP($S484,Forex!$B:$C,2,0))</f>
        <v>FY2019</v>
      </c>
      <c r="Y484" s="936" t="str">
        <f>IF(R484="-","-",VLOOKUP($S484,Forex!$B:$D,3,0))</f>
        <v>1H</v>
      </c>
      <c r="Z484" s="937" t="str">
        <f>IF($R484="-","-",VLOOKUP($L484,Legend!$E:$F,2,0))</f>
        <v>ROD1</v>
      </c>
      <c r="AA484" s="937"/>
      <c r="AB484" s="1131">
        <f t="shared" si="87"/>
        <v>43709</v>
      </c>
      <c r="AC484" s="1131">
        <f>_xlfn.IFNA(VLOOKUP($B484,'PO list'!$C:$E,3,0),$AB484)</f>
        <v>43709</v>
      </c>
      <c r="AD484" s="1131" t="str">
        <f>IF($AC484="-","-",VLOOKUP($AC484,Forex!$B:$C,2,0))</f>
        <v>FY2019</v>
      </c>
      <c r="AE484" s="1131">
        <f t="shared" si="94"/>
        <v>43709</v>
      </c>
      <c r="AF484" s="1131" t="str">
        <f>IF($AE484="-","-",VLOOKUP($AE484,Forex!$B:$C,2,0))</f>
        <v>FY2019</v>
      </c>
      <c r="AG484" s="1132" t="str">
        <f t="shared" si="88"/>
        <v>MY + MF</v>
      </c>
      <c r="AI484" s="1118"/>
    </row>
    <row r="485" spans="1:35" s="839" customFormat="1" ht="15" x14ac:dyDescent="0.25">
      <c r="A485" s="929">
        <v>484</v>
      </c>
      <c r="B485" s="927" t="s">
        <v>2704</v>
      </c>
      <c r="C485" s="927" t="s">
        <v>244</v>
      </c>
      <c r="D485" s="927" t="s">
        <v>201</v>
      </c>
      <c r="E485" s="927" t="s">
        <v>231</v>
      </c>
      <c r="F485" s="927">
        <v>3</v>
      </c>
      <c r="G485" s="927">
        <v>638</v>
      </c>
      <c r="H485" s="927" t="s">
        <v>2705</v>
      </c>
      <c r="I485" s="927" t="s">
        <v>2703</v>
      </c>
      <c r="J485" s="927" t="s">
        <v>2686</v>
      </c>
      <c r="K485" s="927" t="s">
        <v>288</v>
      </c>
      <c r="L485" s="927" t="s">
        <v>158</v>
      </c>
      <c r="M485" s="927" t="s">
        <v>2370</v>
      </c>
      <c r="N485" s="927" t="s">
        <v>2399</v>
      </c>
      <c r="O485" s="927" t="s">
        <v>2026</v>
      </c>
      <c r="P485" s="1129" t="str">
        <f t="shared" si="89"/>
        <v>5C-</v>
      </c>
      <c r="Q485" s="934" t="str">
        <f t="shared" si="90"/>
        <v>19-18781</v>
      </c>
      <c r="R485" s="934" t="str">
        <f t="shared" si="91"/>
        <v>LOCAL</v>
      </c>
      <c r="S485" s="935">
        <f t="shared" si="84"/>
        <v>43709</v>
      </c>
      <c r="T485" s="935">
        <f t="shared" si="85"/>
        <v>43709</v>
      </c>
      <c r="U485" s="935">
        <f t="shared" si="86"/>
        <v>43709</v>
      </c>
      <c r="V485" s="935">
        <f t="shared" si="92"/>
        <v>43709</v>
      </c>
      <c r="W485" s="934" t="str">
        <f t="shared" si="93"/>
        <v>Disapproved</v>
      </c>
      <c r="X485" s="936" t="str">
        <f>IF(R485="-","-",VLOOKUP($S485,Forex!$B:$C,2,0))</f>
        <v>FY2019</v>
      </c>
      <c r="Y485" s="936" t="str">
        <f>IF(R485="-","-",VLOOKUP($S485,Forex!$B:$D,3,0))</f>
        <v>1H</v>
      </c>
      <c r="Z485" s="937" t="str">
        <f>IF($R485="-","-",VLOOKUP($L485,Legend!$E:$F,2,0))</f>
        <v>ROD1</v>
      </c>
      <c r="AA485" s="937"/>
      <c r="AB485" s="1131">
        <f t="shared" si="87"/>
        <v>43709</v>
      </c>
      <c r="AC485" s="1131">
        <f>_xlfn.IFNA(VLOOKUP($B485,'PO list'!$C:$E,3,0),$AB485)</f>
        <v>43709</v>
      </c>
      <c r="AD485" s="1131" t="str">
        <f>IF($AC485="-","-",VLOOKUP($AC485,Forex!$B:$C,2,0))</f>
        <v>FY2019</v>
      </c>
      <c r="AE485" s="1131">
        <f t="shared" si="94"/>
        <v>43709</v>
      </c>
      <c r="AF485" s="1131" t="str">
        <f>IF($AE485="-","-",VLOOKUP($AE485,Forex!$B:$C,2,0))</f>
        <v>FY2019</v>
      </c>
      <c r="AG485" s="1132" t="str">
        <f t="shared" si="88"/>
        <v>MY + MF</v>
      </c>
      <c r="AI485" s="1118"/>
    </row>
    <row r="486" spans="1:35" s="839" customFormat="1" ht="15" x14ac:dyDescent="0.25">
      <c r="A486" s="929">
        <v>485</v>
      </c>
      <c r="B486" s="927" t="s">
        <v>2706</v>
      </c>
      <c r="C486" s="927" t="s">
        <v>244</v>
      </c>
      <c r="D486" s="927" t="s">
        <v>201</v>
      </c>
      <c r="E486" s="927" t="s">
        <v>231</v>
      </c>
      <c r="F486" s="927">
        <v>1</v>
      </c>
      <c r="G486" s="927">
        <v>78</v>
      </c>
      <c r="H486" s="927" t="s">
        <v>2707</v>
      </c>
      <c r="I486" s="927" t="s">
        <v>2708</v>
      </c>
      <c r="J486" s="927" t="s">
        <v>1920</v>
      </c>
      <c r="K486" s="927" t="s">
        <v>288</v>
      </c>
      <c r="L486" s="927" t="s">
        <v>158</v>
      </c>
      <c r="M486" s="927" t="s">
        <v>2170</v>
      </c>
      <c r="N486" s="927" t="s">
        <v>2399</v>
      </c>
      <c r="O486" s="927" t="s">
        <v>1920</v>
      </c>
      <c r="P486" s="1129" t="str">
        <f t="shared" si="89"/>
        <v>C--</v>
      </c>
      <c r="Q486" s="934" t="str">
        <f t="shared" si="90"/>
        <v>19-18782</v>
      </c>
      <c r="R486" s="934" t="str">
        <f t="shared" si="91"/>
        <v>LOCAL</v>
      </c>
      <c r="S486" s="935">
        <f t="shared" si="84"/>
        <v>43709</v>
      </c>
      <c r="T486" s="935">
        <f t="shared" si="85"/>
        <v>43709</v>
      </c>
      <c r="U486" s="935">
        <f t="shared" si="86"/>
        <v>43709</v>
      </c>
      <c r="V486" s="935">
        <f t="shared" si="92"/>
        <v>43709</v>
      </c>
      <c r="W486" s="934" t="str">
        <f t="shared" si="93"/>
        <v>Disapproved</v>
      </c>
      <c r="X486" s="936" t="str">
        <f>IF(R486="-","-",VLOOKUP($S486,Forex!$B:$C,2,0))</f>
        <v>FY2019</v>
      </c>
      <c r="Y486" s="936" t="str">
        <f>IF(R486="-","-",VLOOKUP($S486,Forex!$B:$D,3,0))</f>
        <v>1H</v>
      </c>
      <c r="Z486" s="937" t="str">
        <f>IF($R486="-","-",VLOOKUP($L486,Legend!$E:$F,2,0))</f>
        <v>ROD1</v>
      </c>
      <c r="AA486" s="937"/>
      <c r="AB486" s="1131">
        <f t="shared" si="87"/>
        <v>43709</v>
      </c>
      <c r="AC486" s="1131">
        <f>_xlfn.IFNA(VLOOKUP($B486,'PO list'!$C:$E,3,0),$AB486)</f>
        <v>43709</v>
      </c>
      <c r="AD486" s="1131" t="str">
        <f>IF($AC486="-","-",VLOOKUP($AC486,Forex!$B:$C,2,0))</f>
        <v>FY2019</v>
      </c>
      <c r="AE486" s="1131">
        <f t="shared" si="94"/>
        <v>43709</v>
      </c>
      <c r="AF486" s="1131" t="str">
        <f>IF($AE486="-","-",VLOOKUP($AE486,Forex!$B:$C,2,0))</f>
        <v>FY2019</v>
      </c>
      <c r="AG486" s="1132" t="str">
        <f t="shared" si="88"/>
        <v>MY + MF</v>
      </c>
      <c r="AI486" s="1118"/>
    </row>
    <row r="487" spans="1:35" s="839" customFormat="1" ht="15" x14ac:dyDescent="0.25">
      <c r="A487" s="929">
        <v>486</v>
      </c>
      <c r="B487" s="927" t="s">
        <v>2709</v>
      </c>
      <c r="C487" s="927" t="s">
        <v>200</v>
      </c>
      <c r="D487" s="927" t="s">
        <v>201</v>
      </c>
      <c r="E487" s="927" t="s">
        <v>230</v>
      </c>
      <c r="F487" s="927">
        <v>21</v>
      </c>
      <c r="G487" s="927">
        <v>66667</v>
      </c>
      <c r="H487" s="927" t="s">
        <v>2710</v>
      </c>
      <c r="I487" s="927" t="s">
        <v>2711</v>
      </c>
      <c r="J487" s="927" t="s">
        <v>1920</v>
      </c>
      <c r="K487" s="927" t="s">
        <v>1324</v>
      </c>
      <c r="L487" s="927" t="s">
        <v>1056</v>
      </c>
      <c r="M487" s="927" t="s">
        <v>2651</v>
      </c>
      <c r="N487" s="927" t="s">
        <v>2154</v>
      </c>
      <c r="O487" s="927" t="s">
        <v>2371</v>
      </c>
      <c r="P487" s="1129" t="str">
        <f t="shared" si="89"/>
        <v>.4)</v>
      </c>
      <c r="Q487" s="934" t="str">
        <f t="shared" si="90"/>
        <v>19-18783</v>
      </c>
      <c r="R487" s="934" t="str">
        <f t="shared" si="91"/>
        <v>LOCAL</v>
      </c>
      <c r="S487" s="935">
        <f t="shared" si="84"/>
        <v>43709</v>
      </c>
      <c r="T487" s="935">
        <f t="shared" si="85"/>
        <v>43709</v>
      </c>
      <c r="U487" s="935">
        <f t="shared" si="86"/>
        <v>43709</v>
      </c>
      <c r="V487" s="935">
        <f t="shared" si="92"/>
        <v>43831</v>
      </c>
      <c r="W487" s="934" t="str">
        <f t="shared" si="93"/>
        <v>Cancelled</v>
      </c>
      <c r="X487" s="936" t="str">
        <f>IF(R487="-","-",VLOOKUP($S487,Forex!$B:$C,2,0))</f>
        <v>FY2019</v>
      </c>
      <c r="Y487" s="936" t="str">
        <f>IF(R487="-","-",VLOOKUP($S487,Forex!$B:$D,3,0))</f>
        <v>1H</v>
      </c>
      <c r="Z487" s="937" t="str">
        <f>IF($R487="-","-",VLOOKUP($L487,Legend!$E:$F,2,0))</f>
        <v>-</v>
      </c>
      <c r="AA487" s="937"/>
      <c r="AB487" s="1131">
        <f t="shared" si="87"/>
        <v>43709</v>
      </c>
      <c r="AC487" s="1131">
        <f>_xlfn.IFNA(VLOOKUP($B487,'PO list'!$C:$E,3,0),$AB487)</f>
        <v>43709</v>
      </c>
      <c r="AD487" s="1131" t="str">
        <f>IF($AC487="-","-",VLOOKUP($AC487,Forex!$B:$C,2,0))</f>
        <v>FY2019</v>
      </c>
      <c r="AE487" s="1131">
        <f t="shared" si="94"/>
        <v>43709</v>
      </c>
      <c r="AF487" s="1131" t="str">
        <f>IF($AE487="-","-",VLOOKUP($AE487,Forex!$B:$C,2,0))</f>
        <v>FY2019</v>
      </c>
      <c r="AG487" s="1132" t="str">
        <f t="shared" si="88"/>
        <v>MY + MF</v>
      </c>
      <c r="AI487" s="1118"/>
    </row>
    <row r="488" spans="1:35" s="839" customFormat="1" ht="15" x14ac:dyDescent="0.25">
      <c r="A488" s="929">
        <v>487</v>
      </c>
      <c r="B488" s="927" t="s">
        <v>2712</v>
      </c>
      <c r="C488" s="927" t="s">
        <v>207</v>
      </c>
      <c r="D488" s="927" t="s">
        <v>232</v>
      </c>
      <c r="E488" s="927" t="s">
        <v>1333</v>
      </c>
      <c r="F488" s="927">
        <v>1</v>
      </c>
      <c r="G488" s="927">
        <v>3237</v>
      </c>
      <c r="H488" s="927" t="s">
        <v>2713</v>
      </c>
      <c r="I488" s="927" t="s">
        <v>2714</v>
      </c>
      <c r="J488" s="927" t="s">
        <v>1920</v>
      </c>
      <c r="K488" s="927" t="s">
        <v>287</v>
      </c>
      <c r="L488" s="927" t="s">
        <v>15</v>
      </c>
      <c r="M488" s="927" t="s">
        <v>2442</v>
      </c>
      <c r="N488" s="927" t="s">
        <v>1689</v>
      </c>
      <c r="O488" s="927" t="s">
        <v>2129</v>
      </c>
      <c r="P488" s="1129" t="str">
        <f t="shared" si="89"/>
        <v>62-</v>
      </c>
      <c r="Q488" s="934" t="str">
        <f t="shared" si="90"/>
        <v>19-18784</v>
      </c>
      <c r="R488" s="934" t="str">
        <f t="shared" si="91"/>
        <v>FRONTECH</v>
      </c>
      <c r="S488" s="935">
        <f t="shared" si="84"/>
        <v>43709</v>
      </c>
      <c r="T488" s="935">
        <f t="shared" si="85"/>
        <v>43739</v>
      </c>
      <c r="U488" s="935">
        <f t="shared" si="86"/>
        <v>43770</v>
      </c>
      <c r="V488" s="935">
        <f t="shared" si="92"/>
        <v>43770</v>
      </c>
      <c r="W488" s="934" t="str">
        <f t="shared" si="93"/>
        <v>Approved</v>
      </c>
      <c r="X488" s="936" t="str">
        <f>IF(R488="-","-",VLOOKUP($S488,Forex!$B:$C,2,0))</f>
        <v>FY2019</v>
      </c>
      <c r="Y488" s="936" t="str">
        <f>IF(R488="-","-",VLOOKUP($S488,Forex!$B:$D,3,0))</f>
        <v>1H</v>
      </c>
      <c r="Z488" s="937" t="str">
        <f>IF($R488="-","-",VLOOKUP($L488,Legend!$E:$F,2,0))</f>
        <v>-</v>
      </c>
      <c r="AA488" s="937"/>
      <c r="AB488" s="1131">
        <f t="shared" si="87"/>
        <v>43739</v>
      </c>
      <c r="AC488" s="1131">
        <f>_xlfn.IFNA(VLOOKUP($B488,'PO list'!$C:$E,3,0),$AB488)</f>
        <v>43739</v>
      </c>
      <c r="AD488" s="1131" t="str">
        <f>IF($AC488="-","-",VLOOKUP($AC488,Forex!$B:$C,2,0))</f>
        <v>FY2019</v>
      </c>
      <c r="AE488" s="1131">
        <f t="shared" si="94"/>
        <v>43739</v>
      </c>
      <c r="AF488" s="1131" t="str">
        <f>IF($AE488="-","-",VLOOKUP($AE488,Forex!$B:$C,2,0))</f>
        <v>FY2019</v>
      </c>
      <c r="AG488" s="1132" t="str">
        <f t="shared" si="88"/>
        <v>MY + MF</v>
      </c>
      <c r="AI488" s="1118"/>
    </row>
    <row r="489" spans="1:35" s="839" customFormat="1" ht="15" x14ac:dyDescent="0.25">
      <c r="A489" s="929">
        <v>488</v>
      </c>
      <c r="B489" s="927" t="s">
        <v>2715</v>
      </c>
      <c r="C489" s="927" t="s">
        <v>221</v>
      </c>
      <c r="D489" s="927" t="s">
        <v>201</v>
      </c>
      <c r="E489" s="927" t="s">
        <v>231</v>
      </c>
      <c r="F489" s="927">
        <v>2</v>
      </c>
      <c r="G489" s="927">
        <v>216</v>
      </c>
      <c r="H489" s="927" t="s">
        <v>2716</v>
      </c>
      <c r="I489" s="927" t="s">
        <v>235</v>
      </c>
      <c r="J489" s="927" t="s">
        <v>2480</v>
      </c>
      <c r="K489" s="927" t="s">
        <v>287</v>
      </c>
      <c r="L489" s="927" t="s">
        <v>15</v>
      </c>
      <c r="M489" s="927" t="s">
        <v>2026</v>
      </c>
      <c r="N489" s="927" t="s">
        <v>2026</v>
      </c>
      <c r="O489" s="927" t="s">
        <v>2026</v>
      </c>
      <c r="P489" s="1129" t="str">
        <f t="shared" si="89"/>
        <v>AFT</v>
      </c>
      <c r="Q489" s="934" t="str">
        <f t="shared" si="90"/>
        <v>19-18785</v>
      </c>
      <c r="R489" s="934" t="str">
        <f t="shared" si="91"/>
        <v>LOCAL</v>
      </c>
      <c r="S489" s="935">
        <f t="shared" si="84"/>
        <v>43709</v>
      </c>
      <c r="T489" s="935">
        <f t="shared" si="85"/>
        <v>43709</v>
      </c>
      <c r="U489" s="935">
        <f t="shared" si="86"/>
        <v>43709</v>
      </c>
      <c r="V489" s="935">
        <f t="shared" si="92"/>
        <v>43709</v>
      </c>
      <c r="W489" s="934" t="str">
        <f t="shared" si="93"/>
        <v>Approved</v>
      </c>
      <c r="X489" s="936" t="str">
        <f>IF(R489="-","-",VLOOKUP($S489,Forex!$B:$C,2,0))</f>
        <v>FY2019</v>
      </c>
      <c r="Y489" s="936" t="str">
        <f>IF(R489="-","-",VLOOKUP($S489,Forex!$B:$D,3,0))</f>
        <v>1H</v>
      </c>
      <c r="Z489" s="937" t="str">
        <f>IF($R489="-","-",VLOOKUP($L489,Legend!$E:$F,2,0))</f>
        <v>-</v>
      </c>
      <c r="AA489" s="937"/>
      <c r="AB489" s="1131">
        <f t="shared" si="87"/>
        <v>43709</v>
      </c>
      <c r="AC489" s="1131">
        <f>_xlfn.IFNA(VLOOKUP($B489,'PO list'!$C:$E,3,0),$AB489)</f>
        <v>43709</v>
      </c>
      <c r="AD489" s="1131" t="str">
        <f>IF($AC489="-","-",VLOOKUP($AC489,Forex!$B:$C,2,0))</f>
        <v>FY2019</v>
      </c>
      <c r="AE489" s="1131">
        <f t="shared" si="94"/>
        <v>43709</v>
      </c>
      <c r="AF489" s="1131" t="str">
        <f>IF($AE489="-","-",VLOOKUP($AE489,Forex!$B:$C,2,0))</f>
        <v>FY2019</v>
      </c>
      <c r="AG489" s="1132" t="str">
        <f t="shared" si="88"/>
        <v>MY + MF</v>
      </c>
      <c r="AI489" s="1118"/>
    </row>
    <row r="490" spans="1:35" s="839" customFormat="1" ht="15" x14ac:dyDescent="0.25">
      <c r="A490" s="929">
        <v>489</v>
      </c>
      <c r="B490" s="927" t="s">
        <v>2717</v>
      </c>
      <c r="C490" s="927" t="s">
        <v>205</v>
      </c>
      <c r="D490" s="927" t="s">
        <v>201</v>
      </c>
      <c r="E490" s="927" t="s">
        <v>230</v>
      </c>
      <c r="F490" s="927">
        <v>1</v>
      </c>
      <c r="G490" s="927">
        <v>4612</v>
      </c>
      <c r="H490" s="927" t="s">
        <v>2718</v>
      </c>
      <c r="I490" s="927" t="s">
        <v>2719</v>
      </c>
      <c r="J490" s="927" t="s">
        <v>2480</v>
      </c>
      <c r="K490" s="927" t="s">
        <v>287</v>
      </c>
      <c r="L490" s="927" t="s">
        <v>15</v>
      </c>
      <c r="M490" s="927" t="s">
        <v>2682</v>
      </c>
      <c r="N490" s="927" t="s">
        <v>2682</v>
      </c>
      <c r="O490" s="927" t="s">
        <v>2399</v>
      </c>
      <c r="P490" s="1129" t="str">
        <f t="shared" si="89"/>
        <v>DIE</v>
      </c>
      <c r="Q490" s="934" t="str">
        <f t="shared" si="90"/>
        <v>19-18786</v>
      </c>
      <c r="R490" s="934" t="str">
        <f t="shared" si="91"/>
        <v>LOCAL</v>
      </c>
      <c r="S490" s="935">
        <f t="shared" si="84"/>
        <v>43709</v>
      </c>
      <c r="T490" s="935">
        <f t="shared" si="85"/>
        <v>43709</v>
      </c>
      <c r="U490" s="935">
        <f t="shared" si="86"/>
        <v>43739</v>
      </c>
      <c r="V490" s="935">
        <f t="shared" si="92"/>
        <v>43739</v>
      </c>
      <c r="W490" s="934" t="str">
        <f t="shared" si="93"/>
        <v>Approved</v>
      </c>
      <c r="X490" s="936" t="str">
        <f>IF(R490="-","-",VLOOKUP($S490,Forex!$B:$C,2,0))</f>
        <v>FY2019</v>
      </c>
      <c r="Y490" s="936" t="str">
        <f>IF(R490="-","-",VLOOKUP($S490,Forex!$B:$D,3,0))</f>
        <v>1H</v>
      </c>
      <c r="Z490" s="937" t="str">
        <f>IF($R490="-","-",VLOOKUP($L490,Legend!$E:$F,2,0))</f>
        <v>-</v>
      </c>
      <c r="AA490" s="937"/>
      <c r="AB490" s="1131">
        <f t="shared" si="87"/>
        <v>43709</v>
      </c>
      <c r="AC490" s="1131">
        <f>_xlfn.IFNA(VLOOKUP($B490,'PO list'!$C:$E,3,0),$AB490)</f>
        <v>43709</v>
      </c>
      <c r="AD490" s="1131" t="str">
        <f>IF($AC490="-","-",VLOOKUP($AC490,Forex!$B:$C,2,0))</f>
        <v>FY2019</v>
      </c>
      <c r="AE490" s="1131">
        <f t="shared" si="94"/>
        <v>43709</v>
      </c>
      <c r="AF490" s="1131" t="str">
        <f>IF($AE490="-","-",VLOOKUP($AE490,Forex!$B:$C,2,0))</f>
        <v>FY2019</v>
      </c>
      <c r="AG490" s="1132" t="str">
        <f t="shared" si="88"/>
        <v>MY + MF</v>
      </c>
      <c r="AI490" s="1118"/>
    </row>
    <row r="491" spans="1:35" s="839" customFormat="1" ht="15" x14ac:dyDescent="0.25">
      <c r="A491" s="929">
        <v>490</v>
      </c>
      <c r="B491" s="927" t="s">
        <v>2720</v>
      </c>
      <c r="C491" s="927" t="s">
        <v>215</v>
      </c>
      <c r="D491" s="927" t="s">
        <v>201</v>
      </c>
      <c r="E491" s="927" t="s">
        <v>231</v>
      </c>
      <c r="F491" s="927">
        <v>5</v>
      </c>
      <c r="G491" s="927">
        <v>1786</v>
      </c>
      <c r="H491" s="927" t="s">
        <v>2721</v>
      </c>
      <c r="I491" s="927" t="s">
        <v>239</v>
      </c>
      <c r="J491" s="927" t="s">
        <v>2480</v>
      </c>
      <c r="K491" s="927" t="s">
        <v>287</v>
      </c>
      <c r="L491" s="927" t="s">
        <v>15</v>
      </c>
      <c r="M491" s="927" t="s">
        <v>2657</v>
      </c>
      <c r="N491" s="927" t="s">
        <v>2657</v>
      </c>
      <c r="O491" s="927" t="s">
        <v>2371</v>
      </c>
      <c r="P491" s="1129" t="str">
        <f t="shared" si="89"/>
        <v>--</v>
      </c>
      <c r="Q491" s="934" t="str">
        <f t="shared" si="90"/>
        <v>19-18787</v>
      </c>
      <c r="R491" s="934" t="str">
        <f t="shared" si="91"/>
        <v>LOCAL</v>
      </c>
      <c r="S491" s="935">
        <f t="shared" si="84"/>
        <v>43709</v>
      </c>
      <c r="T491" s="935">
        <f t="shared" si="85"/>
        <v>43709</v>
      </c>
      <c r="U491" s="935">
        <f t="shared" si="86"/>
        <v>43709</v>
      </c>
      <c r="V491" s="935">
        <f t="shared" si="92"/>
        <v>43709</v>
      </c>
      <c r="W491" s="934" t="str">
        <f t="shared" si="93"/>
        <v>Approved</v>
      </c>
      <c r="X491" s="936" t="str">
        <f>IF(R491="-","-",VLOOKUP($S491,Forex!$B:$C,2,0))</f>
        <v>FY2019</v>
      </c>
      <c r="Y491" s="936" t="str">
        <f>IF(R491="-","-",VLOOKUP($S491,Forex!$B:$D,3,0))</f>
        <v>1H</v>
      </c>
      <c r="Z491" s="937" t="str">
        <f>IF($R491="-","-",VLOOKUP($L491,Legend!$E:$F,2,0))</f>
        <v>-</v>
      </c>
      <c r="AA491" s="937"/>
      <c r="AB491" s="1131">
        <f t="shared" si="87"/>
        <v>43709</v>
      </c>
      <c r="AC491" s="1131">
        <f>_xlfn.IFNA(VLOOKUP($B491,'PO list'!$C:$E,3,0),$AB491)</f>
        <v>43709</v>
      </c>
      <c r="AD491" s="1131" t="str">
        <f>IF($AC491="-","-",VLOOKUP($AC491,Forex!$B:$C,2,0))</f>
        <v>FY2019</v>
      </c>
      <c r="AE491" s="1131">
        <f t="shared" si="94"/>
        <v>43709</v>
      </c>
      <c r="AF491" s="1131" t="str">
        <f>IF($AE491="-","-",VLOOKUP($AE491,Forex!$B:$C,2,0))</f>
        <v>FY2019</v>
      </c>
      <c r="AG491" s="1132" t="str">
        <f t="shared" si="88"/>
        <v>MY + MF</v>
      </c>
      <c r="AI491" s="1118"/>
    </row>
    <row r="492" spans="1:35" s="839" customFormat="1" ht="15" x14ac:dyDescent="0.25">
      <c r="A492" s="929">
        <v>491</v>
      </c>
      <c r="B492" s="927" t="s">
        <v>2722</v>
      </c>
      <c r="C492" s="927" t="s">
        <v>207</v>
      </c>
      <c r="D492" s="927" t="s">
        <v>232</v>
      </c>
      <c r="E492" s="927" t="s">
        <v>1333</v>
      </c>
      <c r="F492" s="927">
        <v>8</v>
      </c>
      <c r="G492" s="927">
        <v>4985</v>
      </c>
      <c r="H492" s="927" t="s">
        <v>2723</v>
      </c>
      <c r="I492" s="927" t="s">
        <v>2724</v>
      </c>
      <c r="J492" s="927" t="s">
        <v>2480</v>
      </c>
      <c r="K492" s="927" t="s">
        <v>1324</v>
      </c>
      <c r="L492" s="927" t="s">
        <v>1056</v>
      </c>
      <c r="M492" s="927" t="s">
        <v>2657</v>
      </c>
      <c r="N492" s="927" t="s">
        <v>2725</v>
      </c>
      <c r="O492" s="927" t="s">
        <v>2651</v>
      </c>
      <c r="P492" s="1129" t="str">
        <f t="shared" si="89"/>
        <v>F--</v>
      </c>
      <c r="Q492" s="934" t="str">
        <f t="shared" si="90"/>
        <v>19-18788</v>
      </c>
      <c r="R492" s="934" t="str">
        <f t="shared" si="91"/>
        <v>FRONTECH</v>
      </c>
      <c r="S492" s="935">
        <f t="shared" si="84"/>
        <v>43709</v>
      </c>
      <c r="T492" s="935">
        <f t="shared" si="85"/>
        <v>43709</v>
      </c>
      <c r="U492" s="935">
        <f t="shared" si="86"/>
        <v>43709</v>
      </c>
      <c r="V492" s="935">
        <f t="shared" si="92"/>
        <v>43831</v>
      </c>
      <c r="W492" s="934" t="str">
        <f t="shared" si="93"/>
        <v>Cancelled</v>
      </c>
      <c r="X492" s="936" t="str">
        <f>IF(R492="-","-",VLOOKUP($S492,Forex!$B:$C,2,0))</f>
        <v>FY2019</v>
      </c>
      <c r="Y492" s="936" t="str">
        <f>IF(R492="-","-",VLOOKUP($S492,Forex!$B:$D,3,0))</f>
        <v>1H</v>
      </c>
      <c r="Z492" s="937" t="str">
        <f>IF($R492="-","-",VLOOKUP($L492,Legend!$E:$F,2,0))</f>
        <v>-</v>
      </c>
      <c r="AA492" s="937"/>
      <c r="AB492" s="1131">
        <f t="shared" si="87"/>
        <v>43709</v>
      </c>
      <c r="AC492" s="1131">
        <f>_xlfn.IFNA(VLOOKUP($B492,'PO list'!$C:$E,3,0),$AB492)</f>
        <v>43709</v>
      </c>
      <c r="AD492" s="1131" t="str">
        <f>IF($AC492="-","-",VLOOKUP($AC492,Forex!$B:$C,2,0))</f>
        <v>FY2019</v>
      </c>
      <c r="AE492" s="1131">
        <f t="shared" si="94"/>
        <v>43709</v>
      </c>
      <c r="AF492" s="1131" t="str">
        <f>IF($AE492="-","-",VLOOKUP($AE492,Forex!$B:$C,2,0))</f>
        <v>FY2019</v>
      </c>
      <c r="AG492" s="1132" t="str">
        <f t="shared" si="88"/>
        <v>MY + MF</v>
      </c>
      <c r="AI492" s="1118"/>
    </row>
    <row r="493" spans="1:35" s="839" customFormat="1" ht="15" x14ac:dyDescent="0.25">
      <c r="A493" s="929">
        <v>492</v>
      </c>
      <c r="B493" s="927" t="s">
        <v>2726</v>
      </c>
      <c r="C493" s="927" t="s">
        <v>207</v>
      </c>
      <c r="D493" s="927" t="s">
        <v>232</v>
      </c>
      <c r="E493" s="927" t="s">
        <v>1333</v>
      </c>
      <c r="F493" s="927">
        <v>3</v>
      </c>
      <c r="G493" s="927">
        <v>2318</v>
      </c>
      <c r="H493" s="927" t="s">
        <v>2727</v>
      </c>
      <c r="I493" s="927" t="s">
        <v>2728</v>
      </c>
      <c r="J493" s="927" t="s">
        <v>2480</v>
      </c>
      <c r="K493" s="927" t="s">
        <v>288</v>
      </c>
      <c r="L493" s="927" t="s">
        <v>158</v>
      </c>
      <c r="M493" s="927" t="s">
        <v>2371</v>
      </c>
      <c r="N493" s="927" t="s">
        <v>1110</v>
      </c>
      <c r="O493" s="927" t="s">
        <v>2370</v>
      </c>
      <c r="P493" s="1129" t="str">
        <f t="shared" si="89"/>
        <v>9--</v>
      </c>
      <c r="Q493" s="934" t="str">
        <f t="shared" si="90"/>
        <v>19-18789</v>
      </c>
      <c r="R493" s="934" t="str">
        <f t="shared" si="91"/>
        <v>FRONTECH</v>
      </c>
      <c r="S493" s="935">
        <f t="shared" si="84"/>
        <v>43709</v>
      </c>
      <c r="T493" s="935">
        <f t="shared" si="85"/>
        <v>43709</v>
      </c>
      <c r="U493" s="935">
        <f t="shared" si="86"/>
        <v>43709</v>
      </c>
      <c r="V493" s="935">
        <f t="shared" si="92"/>
        <v>44197</v>
      </c>
      <c r="W493" s="934" t="str">
        <f t="shared" si="93"/>
        <v>Disapproved</v>
      </c>
      <c r="X493" s="936" t="str">
        <f>IF(R493="-","-",VLOOKUP($S493,Forex!$B:$C,2,0))</f>
        <v>FY2019</v>
      </c>
      <c r="Y493" s="936" t="str">
        <f>IF(R493="-","-",VLOOKUP($S493,Forex!$B:$D,3,0))</f>
        <v>1H</v>
      </c>
      <c r="Z493" s="937" t="str">
        <f>IF($R493="-","-",VLOOKUP($L493,Legend!$E:$F,2,0))</f>
        <v>ROD1</v>
      </c>
      <c r="AA493" s="937"/>
      <c r="AB493" s="1131">
        <f t="shared" si="87"/>
        <v>43709</v>
      </c>
      <c r="AC493" s="1131">
        <f>_xlfn.IFNA(VLOOKUP($B493,'PO list'!$C:$E,3,0),$AB493)</f>
        <v>43709</v>
      </c>
      <c r="AD493" s="1131" t="str">
        <f>IF($AC493="-","-",VLOOKUP($AC493,Forex!$B:$C,2,0))</f>
        <v>FY2019</v>
      </c>
      <c r="AE493" s="1131">
        <f t="shared" si="94"/>
        <v>43709</v>
      </c>
      <c r="AF493" s="1131" t="str">
        <f>IF($AE493="-","-",VLOOKUP($AE493,Forex!$B:$C,2,0))</f>
        <v>FY2019</v>
      </c>
      <c r="AG493" s="1132" t="str">
        <f t="shared" si="88"/>
        <v>MY + MF</v>
      </c>
      <c r="AI493" s="1118"/>
    </row>
    <row r="494" spans="1:35" s="839" customFormat="1" ht="15" x14ac:dyDescent="0.25">
      <c r="A494" s="929">
        <v>493</v>
      </c>
      <c r="B494" s="927" t="s">
        <v>2729</v>
      </c>
      <c r="C494" s="927" t="s">
        <v>782</v>
      </c>
      <c r="D494" s="927" t="s">
        <v>201</v>
      </c>
      <c r="E494" s="927" t="s">
        <v>231</v>
      </c>
      <c r="F494" s="927">
        <v>4</v>
      </c>
      <c r="G494" s="927">
        <v>1678</v>
      </c>
      <c r="H494" s="927" t="s">
        <v>2730</v>
      </c>
      <c r="I494" s="927" t="s">
        <v>2731</v>
      </c>
      <c r="J494" s="927" t="s">
        <v>2170</v>
      </c>
      <c r="K494" s="927" t="s">
        <v>287</v>
      </c>
      <c r="L494" s="927" t="s">
        <v>15</v>
      </c>
      <c r="M494" s="927" t="s">
        <v>2026</v>
      </c>
      <c r="N494" s="927" t="s">
        <v>2026</v>
      </c>
      <c r="O494" s="927" t="s">
        <v>2026</v>
      </c>
      <c r="P494" s="1129" t="str">
        <f t="shared" si="89"/>
        <v>DIE</v>
      </c>
      <c r="Q494" s="934" t="str">
        <f t="shared" si="90"/>
        <v>19-18790</v>
      </c>
      <c r="R494" s="934" t="str">
        <f t="shared" si="91"/>
        <v>LOCAL</v>
      </c>
      <c r="S494" s="935">
        <f t="shared" si="84"/>
        <v>43709</v>
      </c>
      <c r="T494" s="935">
        <f t="shared" si="85"/>
        <v>43709</v>
      </c>
      <c r="U494" s="935">
        <f t="shared" si="86"/>
        <v>43709</v>
      </c>
      <c r="V494" s="935">
        <f t="shared" si="92"/>
        <v>43709</v>
      </c>
      <c r="W494" s="934" t="str">
        <f t="shared" si="93"/>
        <v>Approved</v>
      </c>
      <c r="X494" s="936" t="str">
        <f>IF(R494="-","-",VLOOKUP($S494,Forex!$B:$C,2,0))</f>
        <v>FY2019</v>
      </c>
      <c r="Y494" s="936" t="str">
        <f>IF(R494="-","-",VLOOKUP($S494,Forex!$B:$D,3,0))</f>
        <v>1H</v>
      </c>
      <c r="Z494" s="937" t="str">
        <f>IF($R494="-","-",VLOOKUP($L494,Legend!$E:$F,2,0))</f>
        <v>-</v>
      </c>
      <c r="AA494" s="937"/>
      <c r="AB494" s="1131">
        <f t="shared" si="87"/>
        <v>43709</v>
      </c>
      <c r="AC494" s="1131">
        <f>_xlfn.IFNA(VLOOKUP($B494,'PO list'!$C:$E,3,0),$AB494)</f>
        <v>43709</v>
      </c>
      <c r="AD494" s="1131" t="str">
        <f>IF($AC494="-","-",VLOOKUP($AC494,Forex!$B:$C,2,0))</f>
        <v>FY2019</v>
      </c>
      <c r="AE494" s="1131">
        <f t="shared" si="94"/>
        <v>43709</v>
      </c>
      <c r="AF494" s="1131" t="str">
        <f>IF($AE494="-","-",VLOOKUP($AE494,Forex!$B:$C,2,0))</f>
        <v>FY2019</v>
      </c>
      <c r="AG494" s="1132" t="str">
        <f t="shared" si="88"/>
        <v>MY + MF</v>
      </c>
      <c r="AI494" s="1118"/>
    </row>
    <row r="495" spans="1:35" s="839" customFormat="1" ht="15" x14ac:dyDescent="0.25">
      <c r="A495" s="929">
        <v>494</v>
      </c>
      <c r="B495" s="927" t="s">
        <v>2732</v>
      </c>
      <c r="C495" s="927" t="s">
        <v>211</v>
      </c>
      <c r="D495" s="927" t="s">
        <v>201</v>
      </c>
      <c r="E495" s="927" t="s">
        <v>231</v>
      </c>
      <c r="F495" s="927">
        <v>1</v>
      </c>
      <c r="G495" s="927">
        <v>2282</v>
      </c>
      <c r="H495" s="927" t="s">
        <v>2733</v>
      </c>
      <c r="I495" s="927" t="s">
        <v>2734</v>
      </c>
      <c r="J495" s="927" t="s">
        <v>2170</v>
      </c>
      <c r="K495" s="927" t="s">
        <v>287</v>
      </c>
      <c r="L495" s="927" t="s">
        <v>15</v>
      </c>
      <c r="M495" s="927" t="s">
        <v>2370</v>
      </c>
      <c r="N495" s="927" t="s">
        <v>2371</v>
      </c>
      <c r="O495" s="927" t="s">
        <v>2370</v>
      </c>
      <c r="P495" s="1129" t="str">
        <f t="shared" si="89"/>
        <v>-H1</v>
      </c>
      <c r="Q495" s="934" t="str">
        <f t="shared" si="90"/>
        <v>19-18791</v>
      </c>
      <c r="R495" s="934" t="str">
        <f t="shared" si="91"/>
        <v>LOCAL</v>
      </c>
      <c r="S495" s="935">
        <f t="shared" si="84"/>
        <v>43709</v>
      </c>
      <c r="T495" s="935">
        <f t="shared" si="85"/>
        <v>43709</v>
      </c>
      <c r="U495" s="935">
        <f t="shared" si="86"/>
        <v>43709</v>
      </c>
      <c r="V495" s="935">
        <f t="shared" si="92"/>
        <v>43709</v>
      </c>
      <c r="W495" s="934" t="str">
        <f t="shared" si="93"/>
        <v>Approved</v>
      </c>
      <c r="X495" s="936" t="str">
        <f>IF(R495="-","-",VLOOKUP($S495,Forex!$B:$C,2,0))</f>
        <v>FY2019</v>
      </c>
      <c r="Y495" s="936" t="str">
        <f>IF(R495="-","-",VLOOKUP($S495,Forex!$B:$D,3,0))</f>
        <v>1H</v>
      </c>
      <c r="Z495" s="937" t="str">
        <f>IF($R495="-","-",VLOOKUP($L495,Legend!$E:$F,2,0))</f>
        <v>-</v>
      </c>
      <c r="AA495" s="937"/>
      <c r="AB495" s="1131">
        <f t="shared" si="87"/>
        <v>43709</v>
      </c>
      <c r="AC495" s="1131">
        <f>_xlfn.IFNA(VLOOKUP($B495,'PO list'!$C:$E,3,0),$AB495)</f>
        <v>43709</v>
      </c>
      <c r="AD495" s="1131" t="str">
        <f>IF($AC495="-","-",VLOOKUP($AC495,Forex!$B:$C,2,0))</f>
        <v>FY2019</v>
      </c>
      <c r="AE495" s="1131">
        <f t="shared" si="94"/>
        <v>43709</v>
      </c>
      <c r="AF495" s="1131" t="str">
        <f>IF($AE495="-","-",VLOOKUP($AE495,Forex!$B:$C,2,0))</f>
        <v>FY2019</v>
      </c>
      <c r="AG495" s="1132" t="str">
        <f t="shared" si="88"/>
        <v>MY + MF</v>
      </c>
      <c r="AI495" s="1118"/>
    </row>
    <row r="496" spans="1:35" s="839" customFormat="1" ht="15" x14ac:dyDescent="0.25">
      <c r="A496" s="929">
        <v>495</v>
      </c>
      <c r="B496" s="927" t="s">
        <v>2735</v>
      </c>
      <c r="C496" s="927" t="s">
        <v>1350</v>
      </c>
      <c r="D496" s="927" t="s">
        <v>1332</v>
      </c>
      <c r="E496" s="927" t="s">
        <v>1788</v>
      </c>
      <c r="F496" s="927">
        <v>1</v>
      </c>
      <c r="G496" s="927">
        <v>194</v>
      </c>
      <c r="H496" s="927" t="s">
        <v>2736</v>
      </c>
      <c r="I496" s="927" t="s">
        <v>2737</v>
      </c>
      <c r="J496" s="927" t="s">
        <v>2170</v>
      </c>
      <c r="K496" s="927" t="s">
        <v>287</v>
      </c>
      <c r="L496" s="927" t="s">
        <v>15</v>
      </c>
      <c r="M496" s="927" t="s">
        <v>2583</v>
      </c>
      <c r="N496" s="927" t="s">
        <v>2583</v>
      </c>
      <c r="O496" s="927" t="s">
        <v>2026</v>
      </c>
      <c r="P496" s="1129" t="str">
        <f t="shared" si="89"/>
        <v>14-</v>
      </c>
      <c r="Q496" s="934" t="str">
        <f t="shared" si="90"/>
        <v>19-18792</v>
      </c>
      <c r="R496" s="934" t="str">
        <f t="shared" si="91"/>
        <v>-</v>
      </c>
      <c r="S496" s="935" t="str">
        <f t="shared" si="84"/>
        <v>-</v>
      </c>
      <c r="T496" s="935" t="str">
        <f t="shared" si="85"/>
        <v>-</v>
      </c>
      <c r="U496" s="935" t="str">
        <f t="shared" si="86"/>
        <v>-</v>
      </c>
      <c r="V496" s="935" t="str">
        <f t="shared" si="92"/>
        <v>-</v>
      </c>
      <c r="W496" s="934" t="str">
        <f t="shared" si="93"/>
        <v>-</v>
      </c>
      <c r="X496" s="936" t="str">
        <f>IF(R496="-","-",VLOOKUP($S496,Forex!$B:$C,2,0))</f>
        <v>-</v>
      </c>
      <c r="Y496" s="936" t="str">
        <f>IF(R496="-","-",VLOOKUP($S496,Forex!$B:$D,3,0))</f>
        <v>-</v>
      </c>
      <c r="Z496" s="937" t="str">
        <f>IF($R496="-","-",VLOOKUP($L496,Legend!$E:$F,2,0))</f>
        <v>-</v>
      </c>
      <c r="AA496" s="937"/>
      <c r="AB496" s="1131" t="str">
        <f t="shared" si="87"/>
        <v>-</v>
      </c>
      <c r="AC496" s="1131" t="str">
        <f>_xlfn.IFNA(VLOOKUP($B496,'PO list'!$C:$E,3,0),$AB496)</f>
        <v>-</v>
      </c>
      <c r="AD496" s="1131" t="str">
        <f>IF($AC496="-","-",VLOOKUP($AC496,Forex!$B:$C,2,0))</f>
        <v>-</v>
      </c>
      <c r="AE496" s="1131" t="str">
        <f t="shared" si="94"/>
        <v>-</v>
      </c>
      <c r="AF496" s="1131" t="str">
        <f>IF($AE496="-","-",VLOOKUP($AE496,Forex!$B:$C,2,0))</f>
        <v>-</v>
      </c>
      <c r="AG496" s="1132" t="str">
        <f t="shared" si="88"/>
        <v>-</v>
      </c>
      <c r="AI496" s="1118"/>
    </row>
    <row r="497" spans="1:35" s="839" customFormat="1" ht="15" x14ac:dyDescent="0.25">
      <c r="A497" s="929">
        <v>496</v>
      </c>
      <c r="B497" s="927" t="s">
        <v>2738</v>
      </c>
      <c r="C497" s="927" t="s">
        <v>227</v>
      </c>
      <c r="D497" s="927" t="s">
        <v>201</v>
      </c>
      <c r="E497" s="927" t="s">
        <v>1546</v>
      </c>
      <c r="F497" s="927">
        <v>6</v>
      </c>
      <c r="G497" s="927">
        <v>898</v>
      </c>
      <c r="H497" s="927" t="s">
        <v>2739</v>
      </c>
      <c r="I497" s="927" t="s">
        <v>2740</v>
      </c>
      <c r="J497" s="927" t="s">
        <v>2741</v>
      </c>
      <c r="K497" s="927" t="s">
        <v>287</v>
      </c>
      <c r="L497" s="927" t="s">
        <v>15</v>
      </c>
      <c r="M497" s="927" t="s">
        <v>2370</v>
      </c>
      <c r="N497" s="927" t="s">
        <v>2370</v>
      </c>
      <c r="O497" s="927" t="s">
        <v>2370</v>
      </c>
      <c r="P497" s="1129" t="str">
        <f t="shared" si="89"/>
        <v xml:space="preserve"> 4,</v>
      </c>
      <c r="Q497" s="934" t="str">
        <f t="shared" si="90"/>
        <v>19-18793</v>
      </c>
      <c r="R497" s="934" t="str">
        <f t="shared" si="91"/>
        <v>LOCAL</v>
      </c>
      <c r="S497" s="935">
        <f t="shared" si="84"/>
        <v>43709</v>
      </c>
      <c r="T497" s="935">
        <f t="shared" si="85"/>
        <v>43709</v>
      </c>
      <c r="U497" s="935">
        <f t="shared" si="86"/>
        <v>43709</v>
      </c>
      <c r="V497" s="935">
        <f t="shared" si="92"/>
        <v>43709</v>
      </c>
      <c r="W497" s="934" t="str">
        <f t="shared" si="93"/>
        <v>Approved</v>
      </c>
      <c r="X497" s="936" t="str">
        <f>IF(R497="-","-",VLOOKUP($S497,Forex!$B:$C,2,0))</f>
        <v>FY2019</v>
      </c>
      <c r="Y497" s="936" t="str">
        <f>IF(R497="-","-",VLOOKUP($S497,Forex!$B:$D,3,0))</f>
        <v>1H</v>
      </c>
      <c r="Z497" s="937" t="str">
        <f>IF($R497="-","-",VLOOKUP($L497,Legend!$E:$F,2,0))</f>
        <v>-</v>
      </c>
      <c r="AA497" s="937"/>
      <c r="AB497" s="1131">
        <f t="shared" si="87"/>
        <v>43709</v>
      </c>
      <c r="AC497" s="1131">
        <f>_xlfn.IFNA(VLOOKUP($B497,'PO list'!$C:$E,3,0),$AB497)</f>
        <v>43709</v>
      </c>
      <c r="AD497" s="1131" t="str">
        <f>IF($AC497="-","-",VLOOKUP($AC497,Forex!$B:$C,2,0))</f>
        <v>FY2019</v>
      </c>
      <c r="AE497" s="1131">
        <f t="shared" si="94"/>
        <v>43709</v>
      </c>
      <c r="AF497" s="1131" t="str">
        <f>IF($AE497="-","-",VLOOKUP($AE497,Forex!$B:$C,2,0))</f>
        <v>FY2019</v>
      </c>
      <c r="AG497" s="1132" t="str">
        <f t="shared" si="88"/>
        <v>MY + MF</v>
      </c>
      <c r="AI497" s="1118"/>
    </row>
    <row r="498" spans="1:35" s="839" customFormat="1" ht="15" x14ac:dyDescent="0.25">
      <c r="A498" s="929">
        <v>497</v>
      </c>
      <c r="B498" s="927" t="s">
        <v>2742</v>
      </c>
      <c r="C498" s="927" t="s">
        <v>200</v>
      </c>
      <c r="D498" s="927" t="s">
        <v>201</v>
      </c>
      <c r="E498" s="927" t="s">
        <v>1333</v>
      </c>
      <c r="F498" s="927">
        <v>1</v>
      </c>
      <c r="G498" s="927">
        <v>5853</v>
      </c>
      <c r="H498" s="927" t="s">
        <v>2743</v>
      </c>
      <c r="I498" s="927" t="s">
        <v>2369</v>
      </c>
      <c r="J498" s="927" t="s">
        <v>2312</v>
      </c>
      <c r="K498" s="927" t="s">
        <v>287</v>
      </c>
      <c r="L498" s="927" t="s">
        <v>15</v>
      </c>
      <c r="M498" s="927" t="s">
        <v>2370</v>
      </c>
      <c r="N498" s="927" t="s">
        <v>2370</v>
      </c>
      <c r="O498" s="927" t="s">
        <v>2370</v>
      </c>
      <c r="P498" s="1129" t="str">
        <f t="shared" si="89"/>
        <v>AIR</v>
      </c>
      <c r="Q498" s="934" t="str">
        <f t="shared" si="90"/>
        <v>19-18794</v>
      </c>
      <c r="R498" s="934" t="str">
        <f t="shared" si="91"/>
        <v>LOCAL</v>
      </c>
      <c r="S498" s="935">
        <f t="shared" si="84"/>
        <v>43647</v>
      </c>
      <c r="T498" s="935">
        <f t="shared" si="85"/>
        <v>43709</v>
      </c>
      <c r="U498" s="935">
        <f t="shared" si="86"/>
        <v>43709</v>
      </c>
      <c r="V498" s="935">
        <f t="shared" si="92"/>
        <v>43709</v>
      </c>
      <c r="W498" s="934" t="str">
        <f t="shared" si="93"/>
        <v>Approved</v>
      </c>
      <c r="X498" s="936" t="str">
        <f>IF(R498="-","-",VLOOKUP($S498,Forex!$B:$C,2,0))</f>
        <v>FY2019</v>
      </c>
      <c r="Y498" s="936" t="str">
        <f>IF(R498="-","-",VLOOKUP($S498,Forex!$B:$D,3,0))</f>
        <v>1H</v>
      </c>
      <c r="Z498" s="937" t="str">
        <f>IF($R498="-","-",VLOOKUP($L498,Legend!$E:$F,2,0))</f>
        <v>-</v>
      </c>
      <c r="AA498" s="937"/>
      <c r="AB498" s="1131">
        <f t="shared" si="87"/>
        <v>43709</v>
      </c>
      <c r="AC498" s="1131">
        <f>_xlfn.IFNA(VLOOKUP($B498,'PO list'!$C:$E,3,0),$AB498)</f>
        <v>43709</v>
      </c>
      <c r="AD498" s="1131" t="str">
        <f>IF($AC498="-","-",VLOOKUP($AC498,Forex!$B:$C,2,0))</f>
        <v>FY2019</v>
      </c>
      <c r="AE498" s="1131">
        <f t="shared" si="94"/>
        <v>43709</v>
      </c>
      <c r="AF498" s="1131" t="str">
        <f>IF($AE498="-","-",VLOOKUP($AE498,Forex!$B:$C,2,0))</f>
        <v>FY2019</v>
      </c>
      <c r="AG498" s="1132" t="str">
        <f t="shared" si="88"/>
        <v>MY + MF</v>
      </c>
      <c r="AI498" s="1118"/>
    </row>
    <row r="499" spans="1:35" s="839" customFormat="1" ht="15" x14ac:dyDescent="0.25">
      <c r="A499" s="929">
        <v>498</v>
      </c>
      <c r="B499" s="927" t="s">
        <v>2744</v>
      </c>
      <c r="C499" s="927" t="s">
        <v>1806</v>
      </c>
      <c r="D499" s="927" t="s">
        <v>1332</v>
      </c>
      <c r="E499" s="927" t="s">
        <v>231</v>
      </c>
      <c r="F499" s="927">
        <v>2</v>
      </c>
      <c r="G499" s="927">
        <v>299</v>
      </c>
      <c r="H499" s="927" t="s">
        <v>2745</v>
      </c>
      <c r="I499" s="927" t="s">
        <v>2465</v>
      </c>
      <c r="J499" s="927" t="s">
        <v>2741</v>
      </c>
      <c r="K499" s="927" t="s">
        <v>287</v>
      </c>
      <c r="L499" s="927" t="s">
        <v>15</v>
      </c>
      <c r="M499" s="927" t="s">
        <v>2651</v>
      </c>
      <c r="N499" s="927" t="s">
        <v>2583</v>
      </c>
      <c r="O499" s="927" t="s">
        <v>2371</v>
      </c>
      <c r="P499" s="1129" t="str">
        <f t="shared" si="89"/>
        <v>1--</v>
      </c>
      <c r="Q499" s="934" t="str">
        <f t="shared" si="90"/>
        <v>19-18795</v>
      </c>
      <c r="R499" s="934" t="str">
        <f t="shared" si="91"/>
        <v>-</v>
      </c>
      <c r="S499" s="935" t="str">
        <f t="shared" si="84"/>
        <v>-</v>
      </c>
      <c r="T499" s="935" t="str">
        <f t="shared" si="85"/>
        <v>-</v>
      </c>
      <c r="U499" s="935" t="str">
        <f t="shared" si="86"/>
        <v>-</v>
      </c>
      <c r="V499" s="935" t="str">
        <f t="shared" si="92"/>
        <v>-</v>
      </c>
      <c r="W499" s="934" t="str">
        <f t="shared" si="93"/>
        <v>-</v>
      </c>
      <c r="X499" s="936" t="str">
        <f>IF(R499="-","-",VLOOKUP($S499,Forex!$B:$C,2,0))</f>
        <v>-</v>
      </c>
      <c r="Y499" s="936" t="str">
        <f>IF(R499="-","-",VLOOKUP($S499,Forex!$B:$D,3,0))</f>
        <v>-</v>
      </c>
      <c r="Z499" s="937" t="str">
        <f>IF($R499="-","-",VLOOKUP($L499,Legend!$E:$F,2,0))</f>
        <v>-</v>
      </c>
      <c r="AA499" s="937"/>
      <c r="AB499" s="1131" t="str">
        <f t="shared" si="87"/>
        <v>-</v>
      </c>
      <c r="AC499" s="1131" t="str">
        <f>_xlfn.IFNA(VLOOKUP($B499,'PO list'!$C:$E,3,0),$AB499)</f>
        <v>-</v>
      </c>
      <c r="AD499" s="1131" t="str">
        <f>IF($AC499="-","-",VLOOKUP($AC499,Forex!$B:$C,2,0))</f>
        <v>-</v>
      </c>
      <c r="AE499" s="1131" t="str">
        <f t="shared" si="94"/>
        <v>-</v>
      </c>
      <c r="AF499" s="1131" t="str">
        <f>IF($AE499="-","-",VLOOKUP($AE499,Forex!$B:$C,2,0))</f>
        <v>-</v>
      </c>
      <c r="AG499" s="1132" t="str">
        <f t="shared" si="88"/>
        <v>-</v>
      </c>
      <c r="AI499" s="1118"/>
    </row>
    <row r="500" spans="1:35" s="839" customFormat="1" ht="15" x14ac:dyDescent="0.25">
      <c r="A500" s="929">
        <v>499</v>
      </c>
      <c r="B500" s="927" t="s">
        <v>2746</v>
      </c>
      <c r="C500" s="927" t="s">
        <v>221</v>
      </c>
      <c r="D500" s="927" t="s">
        <v>201</v>
      </c>
      <c r="E500" s="927" t="s">
        <v>231</v>
      </c>
      <c r="F500" s="927">
        <v>3</v>
      </c>
      <c r="G500" s="927">
        <v>1446</v>
      </c>
      <c r="H500" s="927" t="s">
        <v>2747</v>
      </c>
      <c r="I500" s="927" t="s">
        <v>2748</v>
      </c>
      <c r="J500" s="927" t="s">
        <v>2741</v>
      </c>
      <c r="K500" s="927" t="s">
        <v>287</v>
      </c>
      <c r="L500" s="927" t="s">
        <v>15</v>
      </c>
      <c r="M500" s="927" t="s">
        <v>2651</v>
      </c>
      <c r="N500" s="927" t="s">
        <v>2651</v>
      </c>
      <c r="O500" s="927" t="s">
        <v>2370</v>
      </c>
      <c r="P500" s="1129" t="str">
        <f t="shared" si="89"/>
        <v>NCH</v>
      </c>
      <c r="Q500" s="934" t="str">
        <f t="shared" si="90"/>
        <v>19-18796</v>
      </c>
      <c r="R500" s="934" t="str">
        <f t="shared" si="91"/>
        <v>LOCAL</v>
      </c>
      <c r="S500" s="935">
        <f t="shared" si="84"/>
        <v>43709</v>
      </c>
      <c r="T500" s="935">
        <f t="shared" si="85"/>
        <v>43709</v>
      </c>
      <c r="U500" s="935">
        <f t="shared" si="86"/>
        <v>43709</v>
      </c>
      <c r="V500" s="935">
        <f t="shared" si="92"/>
        <v>43709</v>
      </c>
      <c r="W500" s="934" t="str">
        <f t="shared" si="93"/>
        <v>Approved</v>
      </c>
      <c r="X500" s="936" t="str">
        <f>IF(R500="-","-",VLOOKUP($S500,Forex!$B:$C,2,0))</f>
        <v>FY2019</v>
      </c>
      <c r="Y500" s="936" t="str">
        <f>IF(R500="-","-",VLOOKUP($S500,Forex!$B:$D,3,0))</f>
        <v>1H</v>
      </c>
      <c r="Z500" s="937" t="str">
        <f>IF($R500="-","-",VLOOKUP($L500,Legend!$E:$F,2,0))</f>
        <v>-</v>
      </c>
      <c r="AA500" s="937"/>
      <c r="AB500" s="1131">
        <f t="shared" si="87"/>
        <v>43709</v>
      </c>
      <c r="AC500" s="1131">
        <f>_xlfn.IFNA(VLOOKUP($B500,'PO list'!$C:$E,3,0),$AB500)</f>
        <v>43709</v>
      </c>
      <c r="AD500" s="1131" t="str">
        <f>IF($AC500="-","-",VLOOKUP($AC500,Forex!$B:$C,2,0))</f>
        <v>FY2019</v>
      </c>
      <c r="AE500" s="1131">
        <f t="shared" si="94"/>
        <v>43709</v>
      </c>
      <c r="AF500" s="1131" t="str">
        <f>IF($AE500="-","-",VLOOKUP($AE500,Forex!$B:$C,2,0))</f>
        <v>FY2019</v>
      </c>
      <c r="AG500" s="1132" t="str">
        <f t="shared" si="88"/>
        <v>MY + MF</v>
      </c>
      <c r="AI500" s="1118"/>
    </row>
    <row r="501" spans="1:35" s="839" customFormat="1" ht="15" x14ac:dyDescent="0.25">
      <c r="A501" s="929">
        <v>500</v>
      </c>
      <c r="B501" s="927" t="s">
        <v>2749</v>
      </c>
      <c r="C501" s="927" t="s">
        <v>207</v>
      </c>
      <c r="D501" s="927" t="s">
        <v>232</v>
      </c>
      <c r="E501" s="927" t="s">
        <v>1333</v>
      </c>
      <c r="F501" s="927">
        <v>3</v>
      </c>
      <c r="G501" s="927">
        <v>1985</v>
      </c>
      <c r="H501" s="927" t="s">
        <v>2727</v>
      </c>
      <c r="I501" s="927" t="s">
        <v>2728</v>
      </c>
      <c r="J501" s="927" t="s">
        <v>2370</v>
      </c>
      <c r="K501" s="927" t="s">
        <v>1324</v>
      </c>
      <c r="L501" s="927" t="s">
        <v>1056</v>
      </c>
      <c r="M501" s="927" t="s">
        <v>2657</v>
      </c>
      <c r="N501" s="927" t="s">
        <v>2154</v>
      </c>
      <c r="O501" s="927" t="s">
        <v>2371</v>
      </c>
      <c r="P501" s="1129" t="str">
        <f t="shared" si="89"/>
        <v>9--</v>
      </c>
      <c r="Q501" s="934" t="str">
        <f t="shared" si="90"/>
        <v>19-18797</v>
      </c>
      <c r="R501" s="934" t="str">
        <f t="shared" si="91"/>
        <v>FRONTECH</v>
      </c>
      <c r="S501" s="935">
        <f t="shared" si="84"/>
        <v>43709</v>
      </c>
      <c r="T501" s="935">
        <f t="shared" si="85"/>
        <v>43709</v>
      </c>
      <c r="U501" s="935">
        <f t="shared" si="86"/>
        <v>43709</v>
      </c>
      <c r="V501" s="935">
        <f t="shared" si="92"/>
        <v>43831</v>
      </c>
      <c r="W501" s="934" t="str">
        <f t="shared" si="93"/>
        <v>Cancelled</v>
      </c>
      <c r="X501" s="936" t="str">
        <f>IF(R501="-","-",VLOOKUP($S501,Forex!$B:$C,2,0))</f>
        <v>FY2019</v>
      </c>
      <c r="Y501" s="936" t="str">
        <f>IF(R501="-","-",VLOOKUP($S501,Forex!$B:$D,3,0))</f>
        <v>1H</v>
      </c>
      <c r="Z501" s="937" t="str">
        <f>IF($R501="-","-",VLOOKUP($L501,Legend!$E:$F,2,0))</f>
        <v>-</v>
      </c>
      <c r="AA501" s="937"/>
      <c r="AB501" s="1131">
        <f t="shared" si="87"/>
        <v>43709</v>
      </c>
      <c r="AC501" s="1131">
        <f>_xlfn.IFNA(VLOOKUP($B501,'PO list'!$C:$E,3,0),$AB501)</f>
        <v>43709</v>
      </c>
      <c r="AD501" s="1131" t="str">
        <f>IF($AC501="-","-",VLOOKUP($AC501,Forex!$B:$C,2,0))</f>
        <v>FY2019</v>
      </c>
      <c r="AE501" s="1131">
        <f t="shared" si="94"/>
        <v>43709</v>
      </c>
      <c r="AF501" s="1131" t="str">
        <f>IF($AE501="-","-",VLOOKUP($AE501,Forex!$B:$C,2,0))</f>
        <v>FY2019</v>
      </c>
      <c r="AG501" s="1132" t="str">
        <f t="shared" si="88"/>
        <v>MY + MF</v>
      </c>
      <c r="AI501" s="1118"/>
    </row>
    <row r="502" spans="1:35" s="839" customFormat="1" ht="15" x14ac:dyDescent="0.25">
      <c r="A502" s="929">
        <v>501</v>
      </c>
      <c r="B502" s="927" t="s">
        <v>2750</v>
      </c>
      <c r="C502" s="927" t="s">
        <v>227</v>
      </c>
      <c r="D502" s="927" t="s">
        <v>201</v>
      </c>
      <c r="E502" s="927" t="s">
        <v>231</v>
      </c>
      <c r="F502" s="927">
        <v>3</v>
      </c>
      <c r="G502" s="927">
        <v>2240</v>
      </c>
      <c r="H502" s="927" t="s">
        <v>2751</v>
      </c>
      <c r="I502" s="927" t="s">
        <v>2752</v>
      </c>
      <c r="J502" s="927" t="s">
        <v>2651</v>
      </c>
      <c r="K502" s="927" t="s">
        <v>287</v>
      </c>
      <c r="L502" s="927" t="s">
        <v>15</v>
      </c>
      <c r="M502" s="927" t="s">
        <v>2664</v>
      </c>
      <c r="N502" s="927" t="s">
        <v>2636</v>
      </c>
      <c r="O502" s="927" t="s">
        <v>2511</v>
      </c>
      <c r="P502" s="1129" t="str">
        <f t="shared" si="89"/>
        <v>#11</v>
      </c>
      <c r="Q502" s="934" t="str">
        <f t="shared" si="90"/>
        <v>19-18798</v>
      </c>
      <c r="R502" s="934" t="str">
        <f t="shared" si="91"/>
        <v>LOCAL</v>
      </c>
      <c r="S502" s="935">
        <f t="shared" si="84"/>
        <v>43709</v>
      </c>
      <c r="T502" s="935">
        <f t="shared" si="85"/>
        <v>43709</v>
      </c>
      <c r="U502" s="935">
        <f t="shared" si="86"/>
        <v>43709</v>
      </c>
      <c r="V502" s="935">
        <f t="shared" si="92"/>
        <v>43709</v>
      </c>
      <c r="W502" s="934" t="str">
        <f t="shared" si="93"/>
        <v>Approved</v>
      </c>
      <c r="X502" s="936" t="str">
        <f>IF(R502="-","-",VLOOKUP($S502,Forex!$B:$C,2,0))</f>
        <v>FY2019</v>
      </c>
      <c r="Y502" s="936" t="str">
        <f>IF(R502="-","-",VLOOKUP($S502,Forex!$B:$D,3,0))</f>
        <v>1H</v>
      </c>
      <c r="Z502" s="937" t="str">
        <f>IF($R502="-","-",VLOOKUP($L502,Legend!$E:$F,2,0))</f>
        <v>-</v>
      </c>
      <c r="AA502" s="937"/>
      <c r="AB502" s="1131">
        <f t="shared" si="87"/>
        <v>43709</v>
      </c>
      <c r="AC502" s="1131">
        <f>_xlfn.IFNA(VLOOKUP($B502,'PO list'!$C:$E,3,0),$AB502)</f>
        <v>43709</v>
      </c>
      <c r="AD502" s="1131" t="str">
        <f>IF($AC502="-","-",VLOOKUP($AC502,Forex!$B:$C,2,0))</f>
        <v>FY2019</v>
      </c>
      <c r="AE502" s="1131">
        <f t="shared" si="94"/>
        <v>43709</v>
      </c>
      <c r="AF502" s="1131" t="str">
        <f>IF($AE502="-","-",VLOOKUP($AE502,Forex!$B:$C,2,0))</f>
        <v>FY2019</v>
      </c>
      <c r="AG502" s="1132" t="str">
        <f t="shared" si="88"/>
        <v>MY + MF</v>
      </c>
      <c r="AI502" s="1118"/>
    </row>
    <row r="503" spans="1:35" s="839" customFormat="1" ht="15" x14ac:dyDescent="0.25">
      <c r="A503" s="929">
        <v>502</v>
      </c>
      <c r="B503" s="927" t="s">
        <v>2753</v>
      </c>
      <c r="C503" s="927" t="s">
        <v>200</v>
      </c>
      <c r="D503" s="927" t="s">
        <v>201</v>
      </c>
      <c r="E503" s="927" t="s">
        <v>1788</v>
      </c>
      <c r="F503" s="927">
        <v>2</v>
      </c>
      <c r="G503" s="927">
        <v>108</v>
      </c>
      <c r="H503" s="927" t="s">
        <v>2754</v>
      </c>
      <c r="I503" s="927" t="s">
        <v>1859</v>
      </c>
      <c r="J503" s="927" t="s">
        <v>2370</v>
      </c>
      <c r="K503" s="927" t="s">
        <v>1324</v>
      </c>
      <c r="L503" s="927" t="s">
        <v>1056</v>
      </c>
      <c r="M503" s="927" t="s">
        <v>2370</v>
      </c>
      <c r="N503" s="927" t="s">
        <v>1944</v>
      </c>
      <c r="O503" s="927" t="s">
        <v>2370</v>
      </c>
      <c r="P503" s="1129" t="str">
        <f t="shared" si="89"/>
        <v>---</v>
      </c>
      <c r="Q503" s="934" t="str">
        <f t="shared" si="90"/>
        <v>19-18799</v>
      </c>
      <c r="R503" s="934" t="str">
        <f t="shared" si="91"/>
        <v>LOCAL</v>
      </c>
      <c r="S503" s="935">
        <f t="shared" si="84"/>
        <v>43709</v>
      </c>
      <c r="T503" s="935">
        <f t="shared" si="85"/>
        <v>43709</v>
      </c>
      <c r="U503" s="935">
        <f t="shared" si="86"/>
        <v>43709</v>
      </c>
      <c r="V503" s="935">
        <f t="shared" si="92"/>
        <v>43831</v>
      </c>
      <c r="W503" s="934" t="str">
        <f t="shared" si="93"/>
        <v>Cancelled</v>
      </c>
      <c r="X503" s="936" t="str">
        <f>IF(R503="-","-",VLOOKUP($S503,Forex!$B:$C,2,0))</f>
        <v>FY2019</v>
      </c>
      <c r="Y503" s="936" t="str">
        <f>IF(R503="-","-",VLOOKUP($S503,Forex!$B:$D,3,0))</f>
        <v>1H</v>
      </c>
      <c r="Z503" s="937" t="str">
        <f>IF($R503="-","-",VLOOKUP($L503,Legend!$E:$F,2,0))</f>
        <v>-</v>
      </c>
      <c r="AA503" s="937"/>
      <c r="AB503" s="1131">
        <f t="shared" si="87"/>
        <v>43709</v>
      </c>
      <c r="AC503" s="1131">
        <f>_xlfn.IFNA(VLOOKUP($B503,'PO list'!$C:$E,3,0),$AB503)</f>
        <v>43709</v>
      </c>
      <c r="AD503" s="1131" t="str">
        <f>IF($AC503="-","-",VLOOKUP($AC503,Forex!$B:$C,2,0))</f>
        <v>FY2019</v>
      </c>
      <c r="AE503" s="1131">
        <f t="shared" si="94"/>
        <v>43709</v>
      </c>
      <c r="AF503" s="1131" t="str">
        <f>IF($AE503="-","-",VLOOKUP($AE503,Forex!$B:$C,2,0))</f>
        <v>FY2019</v>
      </c>
      <c r="AG503" s="1132" t="str">
        <f t="shared" si="88"/>
        <v>MY + MF</v>
      </c>
      <c r="AI503" s="1118"/>
    </row>
    <row r="504" spans="1:35" s="839" customFormat="1" ht="15" x14ac:dyDescent="0.25">
      <c r="A504" s="929">
        <v>503</v>
      </c>
      <c r="B504" s="927" t="s">
        <v>2755</v>
      </c>
      <c r="C504" s="927" t="s">
        <v>227</v>
      </c>
      <c r="D504" s="927" t="s">
        <v>201</v>
      </c>
      <c r="E504" s="927" t="s">
        <v>231</v>
      </c>
      <c r="F504" s="927">
        <v>1</v>
      </c>
      <c r="G504" s="927">
        <v>144</v>
      </c>
      <c r="H504" s="927" t="s">
        <v>2756</v>
      </c>
      <c r="I504" s="927" t="s">
        <v>2757</v>
      </c>
      <c r="J504" s="927" t="s">
        <v>2370</v>
      </c>
      <c r="K504" s="927" t="s">
        <v>287</v>
      </c>
      <c r="L504" s="927" t="s">
        <v>15</v>
      </c>
      <c r="M504" s="927" t="s">
        <v>2370</v>
      </c>
      <c r="N504" s="927" t="s">
        <v>2370</v>
      </c>
      <c r="O504" s="927" t="s">
        <v>2370</v>
      </c>
      <c r="P504" s="1129" t="str">
        <f t="shared" si="89"/>
        <v>NCH</v>
      </c>
      <c r="Q504" s="934" t="str">
        <f t="shared" si="90"/>
        <v>19-18800</v>
      </c>
      <c r="R504" s="934" t="str">
        <f t="shared" si="91"/>
        <v>LOCAL</v>
      </c>
      <c r="S504" s="935">
        <f t="shared" si="84"/>
        <v>43709</v>
      </c>
      <c r="T504" s="935">
        <f t="shared" si="85"/>
        <v>43709</v>
      </c>
      <c r="U504" s="935">
        <f t="shared" si="86"/>
        <v>43709</v>
      </c>
      <c r="V504" s="935">
        <f t="shared" si="92"/>
        <v>43709</v>
      </c>
      <c r="W504" s="934" t="str">
        <f t="shared" si="93"/>
        <v>Approved</v>
      </c>
      <c r="X504" s="936" t="str">
        <f>IF(R504="-","-",VLOOKUP($S504,Forex!$B:$C,2,0))</f>
        <v>FY2019</v>
      </c>
      <c r="Y504" s="936" t="str">
        <f>IF(R504="-","-",VLOOKUP($S504,Forex!$B:$D,3,0))</f>
        <v>1H</v>
      </c>
      <c r="Z504" s="937" t="str">
        <f>IF($R504="-","-",VLOOKUP($L504,Legend!$E:$F,2,0))</f>
        <v>-</v>
      </c>
      <c r="AA504" s="937"/>
      <c r="AB504" s="1131">
        <f t="shared" si="87"/>
        <v>43709</v>
      </c>
      <c r="AC504" s="1131">
        <f>_xlfn.IFNA(VLOOKUP($B504,'PO list'!$C:$E,3,0),$AB504)</f>
        <v>43709</v>
      </c>
      <c r="AD504" s="1131" t="str">
        <f>IF($AC504="-","-",VLOOKUP($AC504,Forex!$B:$C,2,0))</f>
        <v>FY2019</v>
      </c>
      <c r="AE504" s="1131">
        <f t="shared" si="94"/>
        <v>43709</v>
      </c>
      <c r="AF504" s="1131" t="str">
        <f>IF($AE504="-","-",VLOOKUP($AE504,Forex!$B:$C,2,0))</f>
        <v>FY2019</v>
      </c>
      <c r="AG504" s="1132" t="str">
        <f t="shared" si="88"/>
        <v>MY + MF</v>
      </c>
      <c r="AI504" s="1118"/>
    </row>
    <row r="505" spans="1:35" s="839" customFormat="1" ht="15" x14ac:dyDescent="0.25">
      <c r="A505" s="929">
        <v>504</v>
      </c>
      <c r="B505" s="927" t="s">
        <v>2758</v>
      </c>
      <c r="C505" s="927" t="s">
        <v>207</v>
      </c>
      <c r="D505" s="927" t="s">
        <v>232</v>
      </c>
      <c r="E505" s="927" t="s">
        <v>1788</v>
      </c>
      <c r="F505" s="927">
        <v>20</v>
      </c>
      <c r="G505" s="927">
        <v>6028</v>
      </c>
      <c r="H505" s="927" t="s">
        <v>2759</v>
      </c>
      <c r="I505" s="927" t="s">
        <v>2760</v>
      </c>
      <c r="J505" s="927" t="s">
        <v>2370</v>
      </c>
      <c r="K505" s="927" t="s">
        <v>287</v>
      </c>
      <c r="L505" s="927" t="s">
        <v>15</v>
      </c>
      <c r="M505" s="927" t="s">
        <v>2651</v>
      </c>
      <c r="N505" s="927" t="s">
        <v>2433</v>
      </c>
      <c r="O505" s="927" t="s">
        <v>2371</v>
      </c>
      <c r="P505" s="1129" t="str">
        <f t="shared" si="89"/>
        <v>gs)</v>
      </c>
      <c r="Q505" s="934" t="str">
        <f t="shared" si="90"/>
        <v>19-18801</v>
      </c>
      <c r="R505" s="934" t="str">
        <f t="shared" si="91"/>
        <v>FRONTECH</v>
      </c>
      <c r="S505" s="935">
        <f t="shared" si="84"/>
        <v>43709</v>
      </c>
      <c r="T505" s="935">
        <f t="shared" si="85"/>
        <v>43709</v>
      </c>
      <c r="U505" s="935">
        <f t="shared" si="86"/>
        <v>43709</v>
      </c>
      <c r="V505" s="935">
        <f t="shared" si="92"/>
        <v>43709</v>
      </c>
      <c r="W505" s="934" t="str">
        <f t="shared" si="93"/>
        <v>Approved</v>
      </c>
      <c r="X505" s="936" t="str">
        <f>IF(R505="-","-",VLOOKUP($S505,Forex!$B:$C,2,0))</f>
        <v>FY2019</v>
      </c>
      <c r="Y505" s="936" t="str">
        <f>IF(R505="-","-",VLOOKUP($S505,Forex!$B:$D,3,0))</f>
        <v>1H</v>
      </c>
      <c r="Z505" s="937" t="str">
        <f>IF($R505="-","-",VLOOKUP($L505,Legend!$E:$F,2,0))</f>
        <v>-</v>
      </c>
      <c r="AA505" s="937"/>
      <c r="AB505" s="1131">
        <f t="shared" si="87"/>
        <v>43709</v>
      </c>
      <c r="AC505" s="1131">
        <f>_xlfn.IFNA(VLOOKUP($B505,'PO list'!$C:$E,3,0),$AB505)</f>
        <v>43709</v>
      </c>
      <c r="AD505" s="1131" t="str">
        <f>IF($AC505="-","-",VLOOKUP($AC505,Forex!$B:$C,2,0))</f>
        <v>FY2019</v>
      </c>
      <c r="AE505" s="1131">
        <f t="shared" si="94"/>
        <v>43709</v>
      </c>
      <c r="AF505" s="1131" t="str">
        <f>IF($AE505="-","-",VLOOKUP($AE505,Forex!$B:$C,2,0))</f>
        <v>FY2019</v>
      </c>
      <c r="AG505" s="1132" t="str">
        <f t="shared" si="88"/>
        <v>MY + MF</v>
      </c>
      <c r="AI505" s="1118"/>
    </row>
    <row r="506" spans="1:35" s="839" customFormat="1" ht="15" x14ac:dyDescent="0.25">
      <c r="A506" s="929">
        <v>505</v>
      </c>
      <c r="B506" s="927" t="s">
        <v>2761</v>
      </c>
      <c r="C506" s="927" t="s">
        <v>207</v>
      </c>
      <c r="D506" s="927" t="s">
        <v>232</v>
      </c>
      <c r="E506" s="927" t="s">
        <v>230</v>
      </c>
      <c r="F506" s="927">
        <v>8</v>
      </c>
      <c r="G506" s="927">
        <v>15622</v>
      </c>
      <c r="H506" s="927" t="s">
        <v>2762</v>
      </c>
      <c r="I506" s="927" t="s">
        <v>2763</v>
      </c>
      <c r="J506" s="927" t="s">
        <v>2371</v>
      </c>
      <c r="K506" s="927" t="s">
        <v>287</v>
      </c>
      <c r="L506" s="927" t="s">
        <v>15</v>
      </c>
      <c r="M506" s="927" t="s">
        <v>2764</v>
      </c>
      <c r="N506" s="927" t="s">
        <v>2764</v>
      </c>
      <c r="O506" s="927" t="s">
        <v>2646</v>
      </c>
      <c r="P506" s="1129" t="str">
        <f t="shared" si="89"/>
        <v>ING</v>
      </c>
      <c r="Q506" s="934" t="str">
        <f t="shared" si="90"/>
        <v>19-18802</v>
      </c>
      <c r="R506" s="934" t="str">
        <f t="shared" si="91"/>
        <v>FRONTECH</v>
      </c>
      <c r="S506" s="935">
        <f t="shared" si="84"/>
        <v>43709</v>
      </c>
      <c r="T506" s="935">
        <f t="shared" si="85"/>
        <v>43770</v>
      </c>
      <c r="U506" s="935">
        <f t="shared" si="86"/>
        <v>43770</v>
      </c>
      <c r="V506" s="935">
        <f t="shared" si="92"/>
        <v>43770</v>
      </c>
      <c r="W506" s="934" t="str">
        <f t="shared" si="93"/>
        <v>Approved</v>
      </c>
      <c r="X506" s="936" t="str">
        <f>IF(R506="-","-",VLOOKUP($S506,Forex!$B:$C,2,0))</f>
        <v>FY2019</v>
      </c>
      <c r="Y506" s="936" t="str">
        <f>IF(R506="-","-",VLOOKUP($S506,Forex!$B:$D,3,0))</f>
        <v>1H</v>
      </c>
      <c r="Z506" s="937" t="str">
        <f>IF($R506="-","-",VLOOKUP($L506,Legend!$E:$F,2,0))</f>
        <v>-</v>
      </c>
      <c r="AA506" s="937"/>
      <c r="AB506" s="1131">
        <f t="shared" si="87"/>
        <v>43770</v>
      </c>
      <c r="AC506" s="1131">
        <f>_xlfn.IFNA(VLOOKUP($B506,'PO list'!$C:$E,3,0),$AB506)</f>
        <v>43770</v>
      </c>
      <c r="AD506" s="1131" t="str">
        <f>IF($AC506="-","-",VLOOKUP($AC506,Forex!$B:$C,2,0))</f>
        <v>FY2019</v>
      </c>
      <c r="AE506" s="1131">
        <f t="shared" si="94"/>
        <v>43770</v>
      </c>
      <c r="AF506" s="1131" t="str">
        <f>IF($AE506="-","-",VLOOKUP($AE506,Forex!$B:$C,2,0))</f>
        <v>FY2019</v>
      </c>
      <c r="AG506" s="1132" t="str">
        <f t="shared" si="88"/>
        <v>MY + MF</v>
      </c>
      <c r="AI506" s="1118"/>
    </row>
    <row r="507" spans="1:35" s="839" customFormat="1" ht="15" x14ac:dyDescent="0.25">
      <c r="A507" s="929">
        <v>506</v>
      </c>
      <c r="B507" s="927" t="s">
        <v>2765</v>
      </c>
      <c r="C507" s="927" t="s">
        <v>200</v>
      </c>
      <c r="D507" s="927" t="s">
        <v>201</v>
      </c>
      <c r="E507" s="927" t="s">
        <v>230</v>
      </c>
      <c r="F507" s="927">
        <v>12</v>
      </c>
      <c r="G507" s="927">
        <v>44043</v>
      </c>
      <c r="H507" s="927" t="s">
        <v>2766</v>
      </c>
      <c r="I507" s="927" t="s">
        <v>2767</v>
      </c>
      <c r="J507" s="927" t="s">
        <v>2371</v>
      </c>
      <c r="K507" s="927" t="s">
        <v>1324</v>
      </c>
      <c r="L507" s="927" t="s">
        <v>1056</v>
      </c>
      <c r="M507" s="927" t="s">
        <v>2651</v>
      </c>
      <c r="N507" s="927" t="s">
        <v>2154</v>
      </c>
      <c r="O507" s="927" t="s">
        <v>2651</v>
      </c>
      <c r="P507" s="1129" t="str">
        <f t="shared" si="89"/>
        <v>.8)</v>
      </c>
      <c r="Q507" s="934" t="str">
        <f t="shared" si="90"/>
        <v>19-18803</v>
      </c>
      <c r="R507" s="934" t="str">
        <f t="shared" si="91"/>
        <v>LOCAL</v>
      </c>
      <c r="S507" s="935">
        <f t="shared" si="84"/>
        <v>43709</v>
      </c>
      <c r="T507" s="935">
        <f t="shared" si="85"/>
        <v>43709</v>
      </c>
      <c r="U507" s="935">
        <f t="shared" si="86"/>
        <v>43709</v>
      </c>
      <c r="V507" s="935">
        <f t="shared" si="92"/>
        <v>43831</v>
      </c>
      <c r="W507" s="934" t="str">
        <f t="shared" si="93"/>
        <v>Cancelled</v>
      </c>
      <c r="X507" s="936" t="str">
        <f>IF(R507="-","-",VLOOKUP($S507,Forex!$B:$C,2,0))</f>
        <v>FY2019</v>
      </c>
      <c r="Y507" s="936" t="str">
        <f>IF(R507="-","-",VLOOKUP($S507,Forex!$B:$D,3,0))</f>
        <v>1H</v>
      </c>
      <c r="Z507" s="937" t="str">
        <f>IF($R507="-","-",VLOOKUP($L507,Legend!$E:$F,2,0))</f>
        <v>-</v>
      </c>
      <c r="AA507" s="937"/>
      <c r="AB507" s="1131">
        <f t="shared" si="87"/>
        <v>43709</v>
      </c>
      <c r="AC507" s="1131">
        <f>_xlfn.IFNA(VLOOKUP($B507,'PO list'!$C:$E,3,0),$AB507)</f>
        <v>43709</v>
      </c>
      <c r="AD507" s="1131" t="str">
        <f>IF($AC507="-","-",VLOOKUP($AC507,Forex!$B:$C,2,0))</f>
        <v>FY2019</v>
      </c>
      <c r="AE507" s="1131">
        <f t="shared" si="94"/>
        <v>43709</v>
      </c>
      <c r="AF507" s="1131" t="str">
        <f>IF($AE507="-","-",VLOOKUP($AE507,Forex!$B:$C,2,0))</f>
        <v>FY2019</v>
      </c>
      <c r="AG507" s="1132" t="str">
        <f t="shared" si="88"/>
        <v>MY + MF</v>
      </c>
      <c r="AI507" s="1118"/>
    </row>
    <row r="508" spans="1:35" s="839" customFormat="1" ht="15" x14ac:dyDescent="0.25">
      <c r="A508" s="929">
        <v>507</v>
      </c>
      <c r="B508" s="927" t="s">
        <v>2768</v>
      </c>
      <c r="C508" s="927" t="s">
        <v>215</v>
      </c>
      <c r="D508" s="927" t="s">
        <v>201</v>
      </c>
      <c r="E508" s="927" t="s">
        <v>231</v>
      </c>
      <c r="F508" s="927">
        <v>12</v>
      </c>
      <c r="G508" s="927">
        <v>26796</v>
      </c>
      <c r="H508" s="927" t="s">
        <v>2721</v>
      </c>
      <c r="I508" s="927" t="s">
        <v>239</v>
      </c>
      <c r="J508" s="927" t="s">
        <v>2371</v>
      </c>
      <c r="K508" s="927" t="s">
        <v>287</v>
      </c>
      <c r="L508" s="927" t="s">
        <v>15</v>
      </c>
      <c r="M508" s="927" t="s">
        <v>2769</v>
      </c>
      <c r="N508" s="927" t="s">
        <v>2769</v>
      </c>
      <c r="O508" s="927" t="s">
        <v>2651</v>
      </c>
      <c r="P508" s="1129" t="str">
        <f t="shared" si="89"/>
        <v>--</v>
      </c>
      <c r="Q508" s="934" t="str">
        <f t="shared" si="90"/>
        <v>19-18805</v>
      </c>
      <c r="R508" s="934" t="str">
        <f t="shared" si="91"/>
        <v>LOCAL</v>
      </c>
      <c r="S508" s="935">
        <f t="shared" si="84"/>
        <v>43709</v>
      </c>
      <c r="T508" s="935">
        <f t="shared" si="85"/>
        <v>43709</v>
      </c>
      <c r="U508" s="935">
        <f t="shared" si="86"/>
        <v>43739</v>
      </c>
      <c r="V508" s="935">
        <f t="shared" si="92"/>
        <v>43739</v>
      </c>
      <c r="W508" s="934" t="str">
        <f t="shared" si="93"/>
        <v>Approved</v>
      </c>
      <c r="X508" s="936" t="str">
        <f>IF(R508="-","-",VLOOKUP($S508,Forex!$B:$C,2,0))</f>
        <v>FY2019</v>
      </c>
      <c r="Y508" s="936" t="str">
        <f>IF(R508="-","-",VLOOKUP($S508,Forex!$B:$D,3,0))</f>
        <v>1H</v>
      </c>
      <c r="Z508" s="937" t="str">
        <f>IF($R508="-","-",VLOOKUP($L508,Legend!$E:$F,2,0))</f>
        <v>-</v>
      </c>
      <c r="AA508" s="937"/>
      <c r="AB508" s="1131">
        <f t="shared" si="87"/>
        <v>43709</v>
      </c>
      <c r="AC508" s="1131">
        <f>_xlfn.IFNA(VLOOKUP($B508,'PO list'!$C:$E,3,0),$AB508)</f>
        <v>43709</v>
      </c>
      <c r="AD508" s="1131" t="str">
        <f>IF($AC508="-","-",VLOOKUP($AC508,Forex!$B:$C,2,0))</f>
        <v>FY2019</v>
      </c>
      <c r="AE508" s="1131">
        <f t="shared" si="94"/>
        <v>43709</v>
      </c>
      <c r="AF508" s="1131" t="str">
        <f>IF($AE508="-","-",VLOOKUP($AE508,Forex!$B:$C,2,0))</f>
        <v>FY2019</v>
      </c>
      <c r="AG508" s="1132" t="str">
        <f t="shared" si="88"/>
        <v>MY + MF</v>
      </c>
      <c r="AI508" s="1118"/>
    </row>
    <row r="509" spans="1:35" s="839" customFormat="1" ht="15" x14ac:dyDescent="0.25">
      <c r="A509" s="929">
        <v>508</v>
      </c>
      <c r="B509" s="927" t="s">
        <v>2770</v>
      </c>
      <c r="C509" s="927" t="s">
        <v>1331</v>
      </c>
      <c r="D509" s="927" t="s">
        <v>1332</v>
      </c>
      <c r="E509" s="927" t="s">
        <v>1333</v>
      </c>
      <c r="F509" s="927">
        <v>5</v>
      </c>
      <c r="G509" s="927">
        <v>1552</v>
      </c>
      <c r="H509" s="927" t="s">
        <v>2771</v>
      </c>
      <c r="I509" s="927" t="s">
        <v>15</v>
      </c>
      <c r="J509" s="927" t="s">
        <v>2038</v>
      </c>
      <c r="K509" s="927" t="s">
        <v>287</v>
      </c>
      <c r="L509" s="927" t="s">
        <v>15</v>
      </c>
      <c r="M509" s="927" t="s">
        <v>2664</v>
      </c>
      <c r="N509" s="927" t="s">
        <v>2664</v>
      </c>
      <c r="O509" s="927" t="s">
        <v>2511</v>
      </c>
      <c r="P509" s="1129" t="str">
        <f t="shared" si="89"/>
        <v>-</v>
      </c>
      <c r="Q509" s="934" t="str">
        <f t="shared" si="90"/>
        <v>19-18806</v>
      </c>
      <c r="R509" s="934" t="str">
        <f t="shared" si="91"/>
        <v>-</v>
      </c>
      <c r="S509" s="935" t="str">
        <f t="shared" si="84"/>
        <v>-</v>
      </c>
      <c r="T509" s="935" t="str">
        <f t="shared" si="85"/>
        <v>-</v>
      </c>
      <c r="U509" s="935" t="str">
        <f t="shared" si="86"/>
        <v>-</v>
      </c>
      <c r="V509" s="935" t="str">
        <f t="shared" si="92"/>
        <v>-</v>
      </c>
      <c r="W509" s="934" t="str">
        <f t="shared" si="93"/>
        <v>-</v>
      </c>
      <c r="X509" s="936" t="str">
        <f>IF(R509="-","-",VLOOKUP($S509,Forex!$B:$C,2,0))</f>
        <v>-</v>
      </c>
      <c r="Y509" s="936" t="str">
        <f>IF(R509="-","-",VLOOKUP($S509,Forex!$B:$D,3,0))</f>
        <v>-</v>
      </c>
      <c r="Z509" s="937" t="str">
        <f>IF($R509="-","-",VLOOKUP($L509,Legend!$E:$F,2,0))</f>
        <v>-</v>
      </c>
      <c r="AA509" s="937"/>
      <c r="AB509" s="1131" t="str">
        <f t="shared" si="87"/>
        <v>-</v>
      </c>
      <c r="AC509" s="1131" t="str">
        <f>_xlfn.IFNA(VLOOKUP($B509,'PO list'!$C:$E,3,0),$AB509)</f>
        <v>-</v>
      </c>
      <c r="AD509" s="1131" t="str">
        <f>IF($AC509="-","-",VLOOKUP($AC509,Forex!$B:$C,2,0))</f>
        <v>-</v>
      </c>
      <c r="AE509" s="1131" t="str">
        <f t="shared" si="94"/>
        <v>-</v>
      </c>
      <c r="AF509" s="1131" t="str">
        <f>IF($AE509="-","-",VLOOKUP($AE509,Forex!$B:$C,2,0))</f>
        <v>-</v>
      </c>
      <c r="AG509" s="1132" t="str">
        <f t="shared" si="88"/>
        <v>-</v>
      </c>
      <c r="AI509" s="1118"/>
    </row>
    <row r="510" spans="1:35" s="839" customFormat="1" ht="15" x14ac:dyDescent="0.25">
      <c r="A510" s="929">
        <v>509</v>
      </c>
      <c r="B510" s="927" t="s">
        <v>2772</v>
      </c>
      <c r="C510" s="927" t="s">
        <v>1379</v>
      </c>
      <c r="D510" s="927" t="s">
        <v>1332</v>
      </c>
      <c r="E510" s="927" t="s">
        <v>1361</v>
      </c>
      <c r="F510" s="927">
        <v>2</v>
      </c>
      <c r="G510" s="927">
        <v>183</v>
      </c>
      <c r="H510" s="927" t="s">
        <v>2773</v>
      </c>
      <c r="I510" s="927" t="s">
        <v>15</v>
      </c>
      <c r="J510" s="927" t="s">
        <v>2038</v>
      </c>
      <c r="K510" s="927" t="s">
        <v>287</v>
      </c>
      <c r="L510" s="927" t="s">
        <v>15</v>
      </c>
      <c r="M510" s="927" t="s">
        <v>2651</v>
      </c>
      <c r="N510" s="927" t="s">
        <v>2609</v>
      </c>
      <c r="O510" s="927" t="s">
        <v>2651</v>
      </c>
      <c r="P510" s="1129" t="str">
        <f t="shared" si="89"/>
        <v>-</v>
      </c>
      <c r="Q510" s="934" t="str">
        <f t="shared" si="90"/>
        <v>19-18807</v>
      </c>
      <c r="R510" s="934" t="str">
        <f t="shared" si="91"/>
        <v>-</v>
      </c>
      <c r="S510" s="935" t="str">
        <f t="shared" si="84"/>
        <v>-</v>
      </c>
      <c r="T510" s="935" t="str">
        <f t="shared" si="85"/>
        <v>-</v>
      </c>
      <c r="U510" s="935" t="str">
        <f t="shared" si="86"/>
        <v>-</v>
      </c>
      <c r="V510" s="935" t="str">
        <f t="shared" si="92"/>
        <v>-</v>
      </c>
      <c r="W510" s="934" t="str">
        <f t="shared" si="93"/>
        <v>-</v>
      </c>
      <c r="X510" s="936" t="str">
        <f>IF(R510="-","-",VLOOKUP($S510,Forex!$B:$C,2,0))</f>
        <v>-</v>
      </c>
      <c r="Y510" s="936" t="str">
        <f>IF(R510="-","-",VLOOKUP($S510,Forex!$B:$D,3,0))</f>
        <v>-</v>
      </c>
      <c r="Z510" s="937" t="str">
        <f>IF($R510="-","-",VLOOKUP($L510,Legend!$E:$F,2,0))</f>
        <v>-</v>
      </c>
      <c r="AA510" s="937"/>
      <c r="AB510" s="1131" t="str">
        <f t="shared" si="87"/>
        <v>-</v>
      </c>
      <c r="AC510" s="1131" t="str">
        <f>_xlfn.IFNA(VLOOKUP($B510,'PO list'!$C:$E,3,0),$AB510)</f>
        <v>-</v>
      </c>
      <c r="AD510" s="1131" t="str">
        <f>IF($AC510="-","-",VLOOKUP($AC510,Forex!$B:$C,2,0))</f>
        <v>-</v>
      </c>
      <c r="AE510" s="1131" t="str">
        <f t="shared" si="94"/>
        <v>-</v>
      </c>
      <c r="AF510" s="1131" t="str">
        <f>IF($AE510="-","-",VLOOKUP($AE510,Forex!$B:$C,2,0))</f>
        <v>-</v>
      </c>
      <c r="AG510" s="1132" t="str">
        <f t="shared" si="88"/>
        <v>-</v>
      </c>
      <c r="AI510" s="1118"/>
    </row>
    <row r="511" spans="1:35" s="839" customFormat="1" ht="15" x14ac:dyDescent="0.25">
      <c r="A511" s="929">
        <v>510</v>
      </c>
      <c r="B511" s="927" t="s">
        <v>2774</v>
      </c>
      <c r="C511" s="927" t="s">
        <v>782</v>
      </c>
      <c r="D511" s="927" t="s">
        <v>201</v>
      </c>
      <c r="E511" s="927" t="s">
        <v>230</v>
      </c>
      <c r="F511" s="927">
        <v>2</v>
      </c>
      <c r="G511" s="927">
        <v>11398</v>
      </c>
      <c r="H511" s="927" t="s">
        <v>2775</v>
      </c>
      <c r="I511" s="927" t="s">
        <v>2776</v>
      </c>
      <c r="J511" s="927" t="s">
        <v>2651</v>
      </c>
      <c r="K511" s="927" t="s">
        <v>287</v>
      </c>
      <c r="L511" s="927" t="s">
        <v>15</v>
      </c>
      <c r="M511" s="927" t="s">
        <v>2640</v>
      </c>
      <c r="N511" s="927" t="s">
        <v>2442</v>
      </c>
      <c r="O511" s="927" t="s">
        <v>2640</v>
      </c>
      <c r="P511" s="1129" t="str">
        <f t="shared" si="89"/>
        <v>BL2</v>
      </c>
      <c r="Q511" s="934" t="str">
        <f t="shared" si="90"/>
        <v>19-18808</v>
      </c>
      <c r="R511" s="934" t="str">
        <f t="shared" si="91"/>
        <v>LOCAL</v>
      </c>
      <c r="S511" s="935">
        <f t="shared" si="84"/>
        <v>43709</v>
      </c>
      <c r="T511" s="935">
        <f t="shared" si="85"/>
        <v>43709</v>
      </c>
      <c r="U511" s="935">
        <f t="shared" si="86"/>
        <v>43709</v>
      </c>
      <c r="V511" s="935">
        <f t="shared" si="92"/>
        <v>43770</v>
      </c>
      <c r="W511" s="934" t="str">
        <f t="shared" si="93"/>
        <v>Approved</v>
      </c>
      <c r="X511" s="936" t="str">
        <f>IF(R511="-","-",VLOOKUP($S511,Forex!$B:$C,2,0))</f>
        <v>FY2019</v>
      </c>
      <c r="Y511" s="936" t="str">
        <f>IF(R511="-","-",VLOOKUP($S511,Forex!$B:$D,3,0))</f>
        <v>1H</v>
      </c>
      <c r="Z511" s="937" t="str">
        <f>IF($R511="-","-",VLOOKUP($L511,Legend!$E:$F,2,0))</f>
        <v>-</v>
      </c>
      <c r="AA511" s="937"/>
      <c r="AB511" s="1131">
        <f t="shared" si="87"/>
        <v>43709</v>
      </c>
      <c r="AC511" s="1131">
        <f>_xlfn.IFNA(VLOOKUP($B511,'PO list'!$C:$E,3,0),$AB511)</f>
        <v>43709</v>
      </c>
      <c r="AD511" s="1131" t="str">
        <f>IF($AC511="-","-",VLOOKUP($AC511,Forex!$B:$C,2,0))</f>
        <v>FY2019</v>
      </c>
      <c r="AE511" s="1131">
        <f t="shared" si="94"/>
        <v>43709</v>
      </c>
      <c r="AF511" s="1131" t="str">
        <f>IF($AE511="-","-",VLOOKUP($AE511,Forex!$B:$C,2,0))</f>
        <v>FY2019</v>
      </c>
      <c r="AG511" s="1132" t="str">
        <f t="shared" si="88"/>
        <v>MY + MF</v>
      </c>
      <c r="AI511" s="1118"/>
    </row>
    <row r="512" spans="1:35" s="839" customFormat="1" ht="15" x14ac:dyDescent="0.25">
      <c r="A512" s="929">
        <v>511</v>
      </c>
      <c r="B512" s="927" t="s">
        <v>2774</v>
      </c>
      <c r="C512" s="927" t="s">
        <v>782</v>
      </c>
      <c r="D512" s="927" t="s">
        <v>201</v>
      </c>
      <c r="E512" s="927" t="s">
        <v>230</v>
      </c>
      <c r="F512" s="927">
        <v>2</v>
      </c>
      <c r="G512" s="927">
        <v>12250</v>
      </c>
      <c r="H512" s="927" t="s">
        <v>2777</v>
      </c>
      <c r="I512" s="927" t="s">
        <v>2776</v>
      </c>
      <c r="J512" s="927" t="s">
        <v>2651</v>
      </c>
      <c r="K512" s="927" t="s">
        <v>288</v>
      </c>
      <c r="L512" s="927" t="s">
        <v>158</v>
      </c>
      <c r="M512" s="927" t="s">
        <v>2640</v>
      </c>
      <c r="N512" s="927" t="s">
        <v>2442</v>
      </c>
      <c r="O512" s="927" t="s">
        <v>2640</v>
      </c>
      <c r="P512" s="1129" t="str">
        <f t="shared" si="89"/>
        <v>BL2</v>
      </c>
      <c r="Q512" s="934" t="str">
        <f t="shared" si="90"/>
        <v>-</v>
      </c>
      <c r="R512" s="934" t="str">
        <f t="shared" si="91"/>
        <v>-</v>
      </c>
      <c r="S512" s="935" t="str">
        <f t="shared" si="84"/>
        <v>-</v>
      </c>
      <c r="T512" s="935" t="str">
        <f t="shared" si="85"/>
        <v>-</v>
      </c>
      <c r="U512" s="935" t="str">
        <f t="shared" si="86"/>
        <v>-</v>
      </c>
      <c r="V512" s="935" t="str">
        <f t="shared" si="92"/>
        <v>-</v>
      </c>
      <c r="W512" s="934" t="str">
        <f t="shared" si="93"/>
        <v>-</v>
      </c>
      <c r="X512" s="936" t="str">
        <f>IF(R512="-","-",VLOOKUP($S512,Forex!$B:$C,2,0))</f>
        <v>-</v>
      </c>
      <c r="Y512" s="936" t="str">
        <f>IF(R512="-","-",VLOOKUP($S512,Forex!$B:$D,3,0))</f>
        <v>-</v>
      </c>
      <c r="Z512" s="937" t="str">
        <f>IF($R512="-","-",VLOOKUP($L512,Legend!$E:$F,2,0))</f>
        <v>-</v>
      </c>
      <c r="AA512" s="937"/>
      <c r="AB512" s="1131" t="str">
        <f t="shared" si="87"/>
        <v>-</v>
      </c>
      <c r="AC512" s="1131" t="str">
        <f>_xlfn.IFNA(VLOOKUP($B512,'PO list'!$C:$E,3,0),$AB512)</f>
        <v>-</v>
      </c>
      <c r="AD512" s="1131" t="str">
        <f>IF($AC512="-","-",VLOOKUP($AC512,Forex!$B:$C,2,0))</f>
        <v>-</v>
      </c>
      <c r="AE512" s="1131" t="str">
        <f t="shared" si="94"/>
        <v>-</v>
      </c>
      <c r="AF512" s="1131" t="str">
        <f>IF($AE512="-","-",VLOOKUP($AE512,Forex!$B:$C,2,0))</f>
        <v>-</v>
      </c>
      <c r="AG512" s="1132" t="str">
        <f t="shared" si="88"/>
        <v>-</v>
      </c>
      <c r="AI512" s="1118"/>
    </row>
    <row r="513" spans="1:35" s="839" customFormat="1" ht="15" x14ac:dyDescent="0.25">
      <c r="A513" s="929">
        <v>512</v>
      </c>
      <c r="B513" s="927" t="s">
        <v>2778</v>
      </c>
      <c r="C513" s="927" t="s">
        <v>227</v>
      </c>
      <c r="D513" s="927" t="s">
        <v>201</v>
      </c>
      <c r="E513" s="927" t="s">
        <v>231</v>
      </c>
      <c r="F513" s="927">
        <v>1</v>
      </c>
      <c r="G513" s="927">
        <v>112</v>
      </c>
      <c r="H513" s="927" t="s">
        <v>2779</v>
      </c>
      <c r="I513" s="927" t="s">
        <v>239</v>
      </c>
      <c r="J513" s="927" t="s">
        <v>2651</v>
      </c>
      <c r="K513" s="927" t="s">
        <v>287</v>
      </c>
      <c r="L513" s="927" t="s">
        <v>15</v>
      </c>
      <c r="M513" s="927" t="s">
        <v>2651</v>
      </c>
      <c r="N513" s="927" t="s">
        <v>2651</v>
      </c>
      <c r="O513" s="927" t="s">
        <v>2651</v>
      </c>
      <c r="P513" s="1129" t="str">
        <f t="shared" si="89"/>
        <v>--</v>
      </c>
      <c r="Q513" s="934" t="str">
        <f t="shared" si="90"/>
        <v>19-18809</v>
      </c>
      <c r="R513" s="934" t="str">
        <f t="shared" si="91"/>
        <v>LOCAL</v>
      </c>
      <c r="S513" s="935">
        <f t="shared" si="84"/>
        <v>43709</v>
      </c>
      <c r="T513" s="935">
        <f t="shared" si="85"/>
        <v>43709</v>
      </c>
      <c r="U513" s="935">
        <f t="shared" si="86"/>
        <v>43709</v>
      </c>
      <c r="V513" s="935">
        <f t="shared" si="92"/>
        <v>43709</v>
      </c>
      <c r="W513" s="934" t="str">
        <f t="shared" si="93"/>
        <v>Approved</v>
      </c>
      <c r="X513" s="936" t="str">
        <f>IF(R513="-","-",VLOOKUP($S513,Forex!$B:$C,2,0))</f>
        <v>FY2019</v>
      </c>
      <c r="Y513" s="936" t="str">
        <f>IF(R513="-","-",VLOOKUP($S513,Forex!$B:$D,3,0))</f>
        <v>1H</v>
      </c>
      <c r="Z513" s="937" t="str">
        <f>IF($R513="-","-",VLOOKUP($L513,Legend!$E:$F,2,0))</f>
        <v>-</v>
      </c>
      <c r="AA513" s="937"/>
      <c r="AB513" s="1131">
        <f t="shared" si="87"/>
        <v>43709</v>
      </c>
      <c r="AC513" s="1131">
        <f>_xlfn.IFNA(VLOOKUP($B513,'PO list'!$C:$E,3,0),$AB513)</f>
        <v>43709</v>
      </c>
      <c r="AD513" s="1131" t="str">
        <f>IF($AC513="-","-",VLOOKUP($AC513,Forex!$B:$C,2,0))</f>
        <v>FY2019</v>
      </c>
      <c r="AE513" s="1131">
        <f t="shared" si="94"/>
        <v>43709</v>
      </c>
      <c r="AF513" s="1131" t="str">
        <f>IF($AE513="-","-",VLOOKUP($AE513,Forex!$B:$C,2,0))</f>
        <v>FY2019</v>
      </c>
      <c r="AG513" s="1132" t="str">
        <f t="shared" si="88"/>
        <v>MY + MF</v>
      </c>
      <c r="AI513" s="1118"/>
    </row>
    <row r="514" spans="1:35" s="839" customFormat="1" ht="15" x14ac:dyDescent="0.25">
      <c r="A514" s="929">
        <v>513</v>
      </c>
      <c r="B514" s="927" t="s">
        <v>2780</v>
      </c>
      <c r="C514" s="927" t="s">
        <v>782</v>
      </c>
      <c r="D514" s="927" t="s">
        <v>201</v>
      </c>
      <c r="E514" s="927" t="s">
        <v>230</v>
      </c>
      <c r="F514" s="927">
        <v>4</v>
      </c>
      <c r="G514" s="927">
        <v>23928</v>
      </c>
      <c r="H514" s="927" t="s">
        <v>2781</v>
      </c>
      <c r="I514" s="927" t="s">
        <v>2782</v>
      </c>
      <c r="J514" s="927" t="s">
        <v>2511</v>
      </c>
      <c r="K514" s="927" t="s">
        <v>1324</v>
      </c>
      <c r="L514" s="927" t="s">
        <v>1056</v>
      </c>
      <c r="M514" s="927" t="s">
        <v>2640</v>
      </c>
      <c r="N514" s="927" t="s">
        <v>2442</v>
      </c>
      <c r="O514" s="927" t="s">
        <v>2640</v>
      </c>
      <c r="P514" s="1129" t="str">
        <f t="shared" si="89"/>
        <v>BL2</v>
      </c>
      <c r="Q514" s="934" t="str">
        <f t="shared" si="90"/>
        <v>19-18810</v>
      </c>
      <c r="R514" s="934" t="str">
        <f t="shared" si="91"/>
        <v>LOCAL</v>
      </c>
      <c r="S514" s="935">
        <f t="shared" si="84"/>
        <v>43709</v>
      </c>
      <c r="T514" s="935">
        <f t="shared" si="85"/>
        <v>43709</v>
      </c>
      <c r="U514" s="935">
        <f t="shared" si="86"/>
        <v>43709</v>
      </c>
      <c r="V514" s="935">
        <f t="shared" si="92"/>
        <v>43770</v>
      </c>
      <c r="W514" s="934" t="str">
        <f t="shared" si="93"/>
        <v>Cancelled</v>
      </c>
      <c r="X514" s="936" t="str">
        <f>IF(R514="-","-",VLOOKUP($S514,Forex!$B:$C,2,0))</f>
        <v>FY2019</v>
      </c>
      <c r="Y514" s="936" t="str">
        <f>IF(R514="-","-",VLOOKUP($S514,Forex!$B:$D,3,0))</f>
        <v>1H</v>
      </c>
      <c r="Z514" s="937" t="str">
        <f>IF($R514="-","-",VLOOKUP($L514,Legend!$E:$F,2,0))</f>
        <v>-</v>
      </c>
      <c r="AA514" s="937"/>
      <c r="AB514" s="1131">
        <f t="shared" si="87"/>
        <v>43709</v>
      </c>
      <c r="AC514" s="1131">
        <f>_xlfn.IFNA(VLOOKUP($B514,'PO list'!$C:$E,3,0),$AB514)</f>
        <v>43709</v>
      </c>
      <c r="AD514" s="1131" t="str">
        <f>IF($AC514="-","-",VLOOKUP($AC514,Forex!$B:$C,2,0))</f>
        <v>FY2019</v>
      </c>
      <c r="AE514" s="1131">
        <f t="shared" si="94"/>
        <v>43709</v>
      </c>
      <c r="AF514" s="1131" t="str">
        <f>IF($AE514="-","-",VLOOKUP($AE514,Forex!$B:$C,2,0))</f>
        <v>FY2019</v>
      </c>
      <c r="AG514" s="1132" t="str">
        <f t="shared" si="88"/>
        <v>MY + MF</v>
      </c>
      <c r="AI514" s="1118"/>
    </row>
    <row r="515" spans="1:35" s="839" customFormat="1" ht="15" x14ac:dyDescent="0.25">
      <c r="A515" s="929">
        <v>514</v>
      </c>
      <c r="B515" s="927" t="s">
        <v>2783</v>
      </c>
      <c r="C515" s="927" t="s">
        <v>207</v>
      </c>
      <c r="D515" s="927" t="s">
        <v>232</v>
      </c>
      <c r="E515" s="927" t="s">
        <v>1788</v>
      </c>
      <c r="F515" s="927">
        <v>2</v>
      </c>
      <c r="G515" s="927">
        <v>1698</v>
      </c>
      <c r="H515" s="927" t="s">
        <v>2784</v>
      </c>
      <c r="I515" s="927" t="s">
        <v>1859</v>
      </c>
      <c r="J515" s="927" t="s">
        <v>2651</v>
      </c>
      <c r="K515" s="927" t="s">
        <v>287</v>
      </c>
      <c r="L515" s="927" t="s">
        <v>15</v>
      </c>
      <c r="M515" s="927" t="s">
        <v>2664</v>
      </c>
      <c r="N515" s="927" t="s">
        <v>5585</v>
      </c>
      <c r="O515" s="927" t="s">
        <v>2511</v>
      </c>
      <c r="P515" s="1129" t="str">
        <f t="shared" si="89"/>
        <v>---</v>
      </c>
      <c r="Q515" s="934" t="str">
        <f t="shared" si="90"/>
        <v>19-18811</v>
      </c>
      <c r="R515" s="934" t="str">
        <f t="shared" si="91"/>
        <v>FRONTECH</v>
      </c>
      <c r="S515" s="935">
        <f t="shared" ref="S515:S578" si="95">IF($R515="-","-",$J515-DAY($J515)+1)</f>
        <v>43709</v>
      </c>
      <c r="T515" s="935">
        <f t="shared" ref="T515:T578" si="96">IF($R515="-","-",$O515-DAY($O515)+1)</f>
        <v>43709</v>
      </c>
      <c r="U515" s="935">
        <f t="shared" ref="U515:U578" si="97">IF($R515="-","-",$M515-DAY($M515)+1)</f>
        <v>43709</v>
      </c>
      <c r="V515" s="935" t="e">
        <f t="shared" si="92"/>
        <v>#VALUE!</v>
      </c>
      <c r="W515" s="934" t="str">
        <f t="shared" si="93"/>
        <v>Approved</v>
      </c>
      <c r="X515" s="936" t="str">
        <f>IF(R515="-","-",VLOOKUP($S515,Forex!$B:$C,2,0))</f>
        <v>FY2019</v>
      </c>
      <c r="Y515" s="936" t="str">
        <f>IF(R515="-","-",VLOOKUP($S515,Forex!$B:$D,3,0))</f>
        <v>1H</v>
      </c>
      <c r="Z515" s="937" t="str">
        <f>IF($R515="-","-",VLOOKUP($L515,Legend!$E:$F,2,0))</f>
        <v>-</v>
      </c>
      <c r="AA515" s="937"/>
      <c r="AB515" s="1131">
        <f t="shared" ref="AB515:AB578" si="98">IF($X515="FY2021",$V515,IF($X515="FY2022",$V515,IF($X515="FY2023",$V515,$T515)))</f>
        <v>43709</v>
      </c>
      <c r="AC515" s="1131">
        <f>_xlfn.IFNA(VLOOKUP($B515,'PO list'!$C:$E,3,0),$AB515)</f>
        <v>43709</v>
      </c>
      <c r="AD515" s="1131" t="str">
        <f>IF($AC515="-","-",VLOOKUP($AC515,Forex!$B:$C,2,0))</f>
        <v>FY2019</v>
      </c>
      <c r="AE515" s="1131">
        <f t="shared" si="94"/>
        <v>43709</v>
      </c>
      <c r="AF515" s="1131" t="str">
        <f>IF($AE515="-","-",VLOOKUP($AE515,Forex!$B:$C,2,0))</f>
        <v>FY2019</v>
      </c>
      <c r="AG515" s="1132" t="str">
        <f t="shared" ref="AG515:AG578" si="99">IF($R515="-","-","MY + MF")</f>
        <v>MY + MF</v>
      </c>
      <c r="AI515" s="1118"/>
    </row>
    <row r="516" spans="1:35" s="839" customFormat="1" ht="15" x14ac:dyDescent="0.25">
      <c r="A516" s="929">
        <v>515</v>
      </c>
      <c r="B516" s="927" t="s">
        <v>2785</v>
      </c>
      <c r="C516" s="927" t="s">
        <v>207</v>
      </c>
      <c r="D516" s="927" t="s">
        <v>232</v>
      </c>
      <c r="E516" s="927" t="s">
        <v>230</v>
      </c>
      <c r="F516" s="927">
        <v>2</v>
      </c>
      <c r="G516" s="927">
        <v>5835</v>
      </c>
      <c r="H516" s="927" t="s">
        <v>2786</v>
      </c>
      <c r="I516" s="927" t="s">
        <v>2787</v>
      </c>
      <c r="J516" s="927" t="s">
        <v>2511</v>
      </c>
      <c r="K516" s="927" t="s">
        <v>1324</v>
      </c>
      <c r="L516" s="927" t="s">
        <v>1056</v>
      </c>
      <c r="M516" s="927" t="s">
        <v>2153</v>
      </c>
      <c r="N516" s="927" t="s">
        <v>2153</v>
      </c>
      <c r="O516" s="927" t="s">
        <v>2664</v>
      </c>
      <c r="P516" s="1129" t="str">
        <f t="shared" si="89"/>
        <v>VER</v>
      </c>
      <c r="Q516" s="934" t="str">
        <f t="shared" si="90"/>
        <v>19-18812</v>
      </c>
      <c r="R516" s="934" t="str">
        <f t="shared" si="91"/>
        <v>FRONTECH</v>
      </c>
      <c r="S516" s="935">
        <f t="shared" si="95"/>
        <v>43709</v>
      </c>
      <c r="T516" s="935">
        <f t="shared" si="96"/>
        <v>43709</v>
      </c>
      <c r="U516" s="935">
        <f t="shared" si="97"/>
        <v>43739</v>
      </c>
      <c r="V516" s="935">
        <f t="shared" si="92"/>
        <v>43739</v>
      </c>
      <c r="W516" s="934" t="str">
        <f t="shared" si="93"/>
        <v>Cancelled</v>
      </c>
      <c r="X516" s="936" t="str">
        <f>IF(R516="-","-",VLOOKUP($S516,Forex!$B:$C,2,0))</f>
        <v>FY2019</v>
      </c>
      <c r="Y516" s="936" t="str">
        <f>IF(R516="-","-",VLOOKUP($S516,Forex!$B:$D,3,0))</f>
        <v>1H</v>
      </c>
      <c r="Z516" s="937" t="str">
        <f>IF($R516="-","-",VLOOKUP($L516,Legend!$E:$F,2,0))</f>
        <v>-</v>
      </c>
      <c r="AA516" s="937"/>
      <c r="AB516" s="1131">
        <f t="shared" si="98"/>
        <v>43709</v>
      </c>
      <c r="AC516" s="1131">
        <f>_xlfn.IFNA(VLOOKUP($B516,'PO list'!$C:$E,3,0),$AB516)</f>
        <v>43709</v>
      </c>
      <c r="AD516" s="1131" t="str">
        <f>IF($AC516="-","-",VLOOKUP($AC516,Forex!$B:$C,2,0))</f>
        <v>FY2019</v>
      </c>
      <c r="AE516" s="1131">
        <f t="shared" si="94"/>
        <v>43709</v>
      </c>
      <c r="AF516" s="1131" t="str">
        <f>IF($AE516="-","-",VLOOKUP($AE516,Forex!$B:$C,2,0))</f>
        <v>FY2019</v>
      </c>
      <c r="AG516" s="1132" t="str">
        <f t="shared" si="99"/>
        <v>MY + MF</v>
      </c>
      <c r="AI516" s="1118"/>
    </row>
    <row r="517" spans="1:35" s="839" customFormat="1" ht="15" x14ac:dyDescent="0.25">
      <c r="A517" s="929">
        <v>516</v>
      </c>
      <c r="B517" s="927" t="s">
        <v>2788</v>
      </c>
      <c r="C517" s="927" t="s">
        <v>225</v>
      </c>
      <c r="D517" s="927" t="s">
        <v>201</v>
      </c>
      <c r="E517" s="927" t="s">
        <v>231</v>
      </c>
      <c r="F517" s="927">
        <v>4</v>
      </c>
      <c r="G517" s="927">
        <v>1020</v>
      </c>
      <c r="H517" s="927" t="s">
        <v>2789</v>
      </c>
      <c r="I517" s="927" t="s">
        <v>2790</v>
      </c>
      <c r="J517" s="927" t="s">
        <v>2657</v>
      </c>
      <c r="K517" s="927" t="s">
        <v>287</v>
      </c>
      <c r="L517" s="927" t="s">
        <v>15</v>
      </c>
      <c r="M517" s="927" t="s">
        <v>2664</v>
      </c>
      <c r="N517" s="927" t="s">
        <v>2433</v>
      </c>
      <c r="O517" s="927" t="s">
        <v>2657</v>
      </c>
      <c r="P517" s="1129" t="str">
        <f t="shared" si="89"/>
        <v>Die</v>
      </c>
      <c r="Q517" s="934" t="str">
        <f t="shared" si="90"/>
        <v>19-18813</v>
      </c>
      <c r="R517" s="934" t="str">
        <f t="shared" si="91"/>
        <v>LOCAL</v>
      </c>
      <c r="S517" s="935">
        <f t="shared" si="95"/>
        <v>43709</v>
      </c>
      <c r="T517" s="935">
        <f t="shared" si="96"/>
        <v>43709</v>
      </c>
      <c r="U517" s="935">
        <f t="shared" si="97"/>
        <v>43709</v>
      </c>
      <c r="V517" s="935">
        <f t="shared" si="92"/>
        <v>43709</v>
      </c>
      <c r="W517" s="934" t="str">
        <f t="shared" si="93"/>
        <v>Approved</v>
      </c>
      <c r="X517" s="936" t="str">
        <f>IF(R517="-","-",VLOOKUP($S517,Forex!$B:$C,2,0))</f>
        <v>FY2019</v>
      </c>
      <c r="Y517" s="936" t="str">
        <f>IF(R517="-","-",VLOOKUP($S517,Forex!$B:$D,3,0))</f>
        <v>1H</v>
      </c>
      <c r="Z517" s="937" t="str">
        <f>IF($R517="-","-",VLOOKUP($L517,Legend!$E:$F,2,0))</f>
        <v>-</v>
      </c>
      <c r="AA517" s="937"/>
      <c r="AB517" s="1131">
        <f t="shared" si="98"/>
        <v>43709</v>
      </c>
      <c r="AC517" s="1131">
        <f>_xlfn.IFNA(VLOOKUP($B517,'PO list'!$C:$E,3,0),$AB517)</f>
        <v>43709</v>
      </c>
      <c r="AD517" s="1131" t="str">
        <f>IF($AC517="-","-",VLOOKUP($AC517,Forex!$B:$C,2,0))</f>
        <v>FY2019</v>
      </c>
      <c r="AE517" s="1131">
        <f t="shared" si="94"/>
        <v>43709</v>
      </c>
      <c r="AF517" s="1131" t="str">
        <f>IF($AE517="-","-",VLOOKUP($AE517,Forex!$B:$C,2,0))</f>
        <v>FY2019</v>
      </c>
      <c r="AG517" s="1132" t="str">
        <f t="shared" si="99"/>
        <v>MY + MF</v>
      </c>
      <c r="AI517" s="1118"/>
    </row>
    <row r="518" spans="1:35" s="839" customFormat="1" ht="15" x14ac:dyDescent="0.25">
      <c r="A518" s="929">
        <v>517</v>
      </c>
      <c r="B518" s="927" t="s">
        <v>2791</v>
      </c>
      <c r="C518" s="927" t="s">
        <v>1350</v>
      </c>
      <c r="D518" s="927" t="s">
        <v>1332</v>
      </c>
      <c r="E518" s="927" t="s">
        <v>1788</v>
      </c>
      <c r="F518" s="927">
        <v>3</v>
      </c>
      <c r="G518" s="927">
        <v>652</v>
      </c>
      <c r="H518" s="927" t="s">
        <v>2792</v>
      </c>
      <c r="I518" s="927" t="s">
        <v>15</v>
      </c>
      <c r="J518" s="927" t="s">
        <v>2657</v>
      </c>
      <c r="K518" s="927" t="s">
        <v>287</v>
      </c>
      <c r="L518" s="927" t="s">
        <v>15</v>
      </c>
      <c r="M518" s="927" t="s">
        <v>2682</v>
      </c>
      <c r="N518" s="927" t="s">
        <v>2793</v>
      </c>
      <c r="O518" s="927" t="s">
        <v>2399</v>
      </c>
      <c r="P518" s="1129" t="str">
        <f t="shared" si="89"/>
        <v>-</v>
      </c>
      <c r="Q518" s="934" t="str">
        <f t="shared" si="90"/>
        <v>19-18814</v>
      </c>
      <c r="R518" s="934" t="str">
        <f t="shared" si="91"/>
        <v>-</v>
      </c>
      <c r="S518" s="935" t="str">
        <f t="shared" si="95"/>
        <v>-</v>
      </c>
      <c r="T518" s="935" t="str">
        <f t="shared" si="96"/>
        <v>-</v>
      </c>
      <c r="U518" s="935" t="str">
        <f t="shared" si="97"/>
        <v>-</v>
      </c>
      <c r="V518" s="935" t="str">
        <f t="shared" si="92"/>
        <v>-</v>
      </c>
      <c r="W518" s="934" t="str">
        <f t="shared" si="93"/>
        <v>-</v>
      </c>
      <c r="X518" s="936" t="str">
        <f>IF(R518="-","-",VLOOKUP($S518,Forex!$B:$C,2,0))</f>
        <v>-</v>
      </c>
      <c r="Y518" s="936" t="str">
        <f>IF(R518="-","-",VLOOKUP($S518,Forex!$B:$D,3,0))</f>
        <v>-</v>
      </c>
      <c r="Z518" s="937" t="str">
        <f>IF($R518="-","-",VLOOKUP($L518,Legend!$E:$F,2,0))</f>
        <v>-</v>
      </c>
      <c r="AA518" s="937"/>
      <c r="AB518" s="1131" t="str">
        <f t="shared" si="98"/>
        <v>-</v>
      </c>
      <c r="AC518" s="1131" t="str">
        <f>_xlfn.IFNA(VLOOKUP($B518,'PO list'!$C:$E,3,0),$AB518)</f>
        <v>-</v>
      </c>
      <c r="AD518" s="1131" t="str">
        <f>IF($AC518="-","-",VLOOKUP($AC518,Forex!$B:$C,2,0))</f>
        <v>-</v>
      </c>
      <c r="AE518" s="1131" t="str">
        <f t="shared" si="94"/>
        <v>-</v>
      </c>
      <c r="AF518" s="1131" t="str">
        <f>IF($AE518="-","-",VLOOKUP($AE518,Forex!$B:$C,2,0))</f>
        <v>-</v>
      </c>
      <c r="AG518" s="1132" t="str">
        <f t="shared" si="99"/>
        <v>-</v>
      </c>
      <c r="AI518" s="1118"/>
    </row>
    <row r="519" spans="1:35" s="839" customFormat="1" ht="15" x14ac:dyDescent="0.25">
      <c r="A519" s="929">
        <v>518</v>
      </c>
      <c r="B519" s="927" t="s">
        <v>2791</v>
      </c>
      <c r="C519" s="927" t="s">
        <v>1350</v>
      </c>
      <c r="D519" s="927" t="s">
        <v>1332</v>
      </c>
      <c r="E519" s="927" t="s">
        <v>1788</v>
      </c>
      <c r="F519" s="927">
        <v>3</v>
      </c>
      <c r="G519" s="927">
        <v>652</v>
      </c>
      <c r="H519" s="927" t="s">
        <v>2794</v>
      </c>
      <c r="I519" s="927" t="s">
        <v>15</v>
      </c>
      <c r="J519" s="927" t="s">
        <v>2657</v>
      </c>
      <c r="K519" s="927" t="s">
        <v>1324</v>
      </c>
      <c r="L519" s="927" t="s">
        <v>1056</v>
      </c>
      <c r="M519" s="927" t="s">
        <v>2682</v>
      </c>
      <c r="N519" s="927" t="s">
        <v>2793</v>
      </c>
      <c r="O519" s="927" t="s">
        <v>2399</v>
      </c>
      <c r="P519" s="1129" t="str">
        <f t="shared" si="89"/>
        <v>-</v>
      </c>
      <c r="Q519" s="934" t="str">
        <f t="shared" si="90"/>
        <v>-</v>
      </c>
      <c r="R519" s="934" t="str">
        <f t="shared" si="91"/>
        <v>-</v>
      </c>
      <c r="S519" s="935" t="str">
        <f t="shared" si="95"/>
        <v>-</v>
      </c>
      <c r="T519" s="935" t="str">
        <f t="shared" si="96"/>
        <v>-</v>
      </c>
      <c r="U519" s="935" t="str">
        <f t="shared" si="97"/>
        <v>-</v>
      </c>
      <c r="V519" s="935" t="str">
        <f t="shared" si="92"/>
        <v>-</v>
      </c>
      <c r="W519" s="934" t="str">
        <f t="shared" si="93"/>
        <v>-</v>
      </c>
      <c r="X519" s="936" t="str">
        <f>IF(R519="-","-",VLOOKUP($S519,Forex!$B:$C,2,0))</f>
        <v>-</v>
      </c>
      <c r="Y519" s="936" t="str">
        <f>IF(R519="-","-",VLOOKUP($S519,Forex!$B:$D,3,0))</f>
        <v>-</v>
      </c>
      <c r="Z519" s="937" t="str">
        <f>IF($R519="-","-",VLOOKUP($L519,Legend!$E:$F,2,0))</f>
        <v>-</v>
      </c>
      <c r="AA519" s="937"/>
      <c r="AB519" s="1131" t="str">
        <f t="shared" si="98"/>
        <v>-</v>
      </c>
      <c r="AC519" s="1131" t="str">
        <f>_xlfn.IFNA(VLOOKUP($B519,'PO list'!$C:$E,3,0),$AB519)</f>
        <v>-</v>
      </c>
      <c r="AD519" s="1131" t="str">
        <f>IF($AC519="-","-",VLOOKUP($AC519,Forex!$B:$C,2,0))</f>
        <v>-</v>
      </c>
      <c r="AE519" s="1131" t="str">
        <f t="shared" si="94"/>
        <v>-</v>
      </c>
      <c r="AF519" s="1131" t="str">
        <f>IF($AE519="-","-",VLOOKUP($AE519,Forex!$B:$C,2,0))</f>
        <v>-</v>
      </c>
      <c r="AG519" s="1132" t="str">
        <f t="shared" si="99"/>
        <v>-</v>
      </c>
      <c r="AI519" s="1118"/>
    </row>
    <row r="520" spans="1:35" s="839" customFormat="1" ht="15" x14ac:dyDescent="0.25">
      <c r="A520" s="929">
        <v>519</v>
      </c>
      <c r="B520" s="927" t="s">
        <v>2795</v>
      </c>
      <c r="C520" s="927" t="s">
        <v>244</v>
      </c>
      <c r="D520" s="927" t="s">
        <v>201</v>
      </c>
      <c r="E520" s="927" t="s">
        <v>231</v>
      </c>
      <c r="F520" s="927">
        <v>2</v>
      </c>
      <c r="G520" s="927">
        <v>568</v>
      </c>
      <c r="H520" s="927" t="s">
        <v>2796</v>
      </c>
      <c r="I520" s="927" t="s">
        <v>239</v>
      </c>
      <c r="J520" s="927" t="s">
        <v>2657</v>
      </c>
      <c r="K520" s="927" t="s">
        <v>288</v>
      </c>
      <c r="L520" s="927" t="s">
        <v>158</v>
      </c>
      <c r="M520" s="927" t="s">
        <v>2664</v>
      </c>
      <c r="N520" s="927" t="s">
        <v>2399</v>
      </c>
      <c r="O520" s="927" t="s">
        <v>2664</v>
      </c>
      <c r="P520" s="1129" t="str">
        <f t="shared" si="89"/>
        <v>--</v>
      </c>
      <c r="Q520" s="934" t="str">
        <f t="shared" si="90"/>
        <v>19-18815</v>
      </c>
      <c r="R520" s="934" t="str">
        <f t="shared" si="91"/>
        <v>LOCAL</v>
      </c>
      <c r="S520" s="935">
        <f t="shared" si="95"/>
        <v>43709</v>
      </c>
      <c r="T520" s="935">
        <f t="shared" si="96"/>
        <v>43709</v>
      </c>
      <c r="U520" s="935">
        <f t="shared" si="97"/>
        <v>43709</v>
      </c>
      <c r="V520" s="935">
        <f t="shared" si="92"/>
        <v>43709</v>
      </c>
      <c r="W520" s="934" t="str">
        <f t="shared" si="93"/>
        <v>Disapproved</v>
      </c>
      <c r="X520" s="936" t="str">
        <f>IF(R520="-","-",VLOOKUP($S520,Forex!$B:$C,2,0))</f>
        <v>FY2019</v>
      </c>
      <c r="Y520" s="936" t="str">
        <f>IF(R520="-","-",VLOOKUP($S520,Forex!$B:$D,3,0))</f>
        <v>1H</v>
      </c>
      <c r="Z520" s="937" t="str">
        <f>IF($R520="-","-",VLOOKUP($L520,Legend!$E:$F,2,0))</f>
        <v>ROD1</v>
      </c>
      <c r="AA520" s="937"/>
      <c r="AB520" s="1131">
        <f t="shared" si="98"/>
        <v>43709</v>
      </c>
      <c r="AC520" s="1131">
        <f>_xlfn.IFNA(VLOOKUP($B520,'PO list'!$C:$E,3,0),$AB520)</f>
        <v>43709</v>
      </c>
      <c r="AD520" s="1131" t="str">
        <f>IF($AC520="-","-",VLOOKUP($AC520,Forex!$B:$C,2,0))</f>
        <v>FY2019</v>
      </c>
      <c r="AE520" s="1131">
        <f t="shared" si="94"/>
        <v>43709</v>
      </c>
      <c r="AF520" s="1131" t="str">
        <f>IF($AE520="-","-",VLOOKUP($AE520,Forex!$B:$C,2,0))</f>
        <v>FY2019</v>
      </c>
      <c r="AG520" s="1132" t="str">
        <f t="shared" si="99"/>
        <v>MY + MF</v>
      </c>
      <c r="AI520" s="1118"/>
    </row>
    <row r="521" spans="1:35" s="839" customFormat="1" ht="15" x14ac:dyDescent="0.25">
      <c r="A521" s="929">
        <v>520</v>
      </c>
      <c r="B521" s="927" t="s">
        <v>2797</v>
      </c>
      <c r="C521" s="927" t="s">
        <v>211</v>
      </c>
      <c r="D521" s="927" t="s">
        <v>201</v>
      </c>
      <c r="E521" s="927" t="s">
        <v>230</v>
      </c>
      <c r="F521" s="927">
        <v>7</v>
      </c>
      <c r="G521" s="927">
        <v>14546</v>
      </c>
      <c r="H521" s="927" t="s">
        <v>2798</v>
      </c>
      <c r="I521" s="927" t="s">
        <v>2799</v>
      </c>
      <c r="J521" s="927" t="s">
        <v>2583</v>
      </c>
      <c r="K521" s="927" t="s">
        <v>288</v>
      </c>
      <c r="L521" s="927" t="s">
        <v>158</v>
      </c>
      <c r="M521" s="927" t="s">
        <v>2640</v>
      </c>
      <c r="N521" s="927" t="s">
        <v>2800</v>
      </c>
      <c r="O521" s="927" t="s">
        <v>2640</v>
      </c>
      <c r="P521" s="1129" t="str">
        <f t="shared" si="89"/>
        <v>SPG</v>
      </c>
      <c r="Q521" s="934" t="str">
        <f t="shared" si="90"/>
        <v>19-18816</v>
      </c>
      <c r="R521" s="934" t="str">
        <f t="shared" si="91"/>
        <v>LOCAL</v>
      </c>
      <c r="S521" s="935">
        <f t="shared" si="95"/>
        <v>43709</v>
      </c>
      <c r="T521" s="935">
        <f t="shared" si="96"/>
        <v>43709</v>
      </c>
      <c r="U521" s="935">
        <f t="shared" si="97"/>
        <v>43709</v>
      </c>
      <c r="V521" s="935">
        <f t="shared" si="92"/>
        <v>43739</v>
      </c>
      <c r="W521" s="934" t="str">
        <f t="shared" si="93"/>
        <v>Disapproved</v>
      </c>
      <c r="X521" s="936" t="str">
        <f>IF(R521="-","-",VLOOKUP($S521,Forex!$B:$C,2,0))</f>
        <v>FY2019</v>
      </c>
      <c r="Y521" s="936" t="str">
        <f>IF(R521="-","-",VLOOKUP($S521,Forex!$B:$D,3,0))</f>
        <v>1H</v>
      </c>
      <c r="Z521" s="937" t="str">
        <f>IF($R521="-","-",VLOOKUP($L521,Legend!$E:$F,2,0))</f>
        <v>ROD1</v>
      </c>
      <c r="AA521" s="937"/>
      <c r="AB521" s="1131">
        <f t="shared" si="98"/>
        <v>43709</v>
      </c>
      <c r="AC521" s="1131">
        <f>_xlfn.IFNA(VLOOKUP($B521,'PO list'!$C:$E,3,0),$AB521)</f>
        <v>43709</v>
      </c>
      <c r="AD521" s="1131" t="str">
        <f>IF($AC521="-","-",VLOOKUP($AC521,Forex!$B:$C,2,0))</f>
        <v>FY2019</v>
      </c>
      <c r="AE521" s="1131">
        <f t="shared" si="94"/>
        <v>43709</v>
      </c>
      <c r="AF521" s="1131" t="str">
        <f>IF($AE521="-","-",VLOOKUP($AE521,Forex!$B:$C,2,0))</f>
        <v>FY2019</v>
      </c>
      <c r="AG521" s="1132" t="str">
        <f t="shared" si="99"/>
        <v>MY + MF</v>
      </c>
      <c r="AI521" s="1118"/>
    </row>
    <row r="522" spans="1:35" s="839" customFormat="1" ht="15" x14ac:dyDescent="0.25">
      <c r="A522" s="929">
        <v>521</v>
      </c>
      <c r="B522" s="927" t="s">
        <v>2801</v>
      </c>
      <c r="C522" s="927" t="s">
        <v>1331</v>
      </c>
      <c r="D522" s="927" t="s">
        <v>1332</v>
      </c>
      <c r="E522" s="927" t="s">
        <v>1333</v>
      </c>
      <c r="F522" s="927">
        <v>4</v>
      </c>
      <c r="G522" s="927">
        <v>1181</v>
      </c>
      <c r="H522" s="927" t="s">
        <v>2802</v>
      </c>
      <c r="I522" s="927" t="s">
        <v>15</v>
      </c>
      <c r="J522" s="927" t="s">
        <v>2657</v>
      </c>
      <c r="K522" s="927" t="s">
        <v>287</v>
      </c>
      <c r="L522" s="927" t="s">
        <v>15</v>
      </c>
      <c r="M522" s="927" t="s">
        <v>2803</v>
      </c>
      <c r="N522" s="927" t="s">
        <v>2803</v>
      </c>
      <c r="O522" s="927" t="s">
        <v>2640</v>
      </c>
      <c r="P522" s="1129" t="str">
        <f t="shared" si="89"/>
        <v>-</v>
      </c>
      <c r="Q522" s="934" t="str">
        <f t="shared" si="90"/>
        <v>19-18817</v>
      </c>
      <c r="R522" s="934" t="str">
        <f t="shared" si="91"/>
        <v>-</v>
      </c>
      <c r="S522" s="935" t="str">
        <f t="shared" si="95"/>
        <v>-</v>
      </c>
      <c r="T522" s="935" t="str">
        <f t="shared" si="96"/>
        <v>-</v>
      </c>
      <c r="U522" s="935" t="str">
        <f t="shared" si="97"/>
        <v>-</v>
      </c>
      <c r="V522" s="935" t="str">
        <f t="shared" si="92"/>
        <v>-</v>
      </c>
      <c r="W522" s="934" t="str">
        <f t="shared" si="93"/>
        <v>-</v>
      </c>
      <c r="X522" s="936" t="str">
        <f>IF(R522="-","-",VLOOKUP($S522,Forex!$B:$C,2,0))</f>
        <v>-</v>
      </c>
      <c r="Y522" s="936" t="str">
        <f>IF(R522="-","-",VLOOKUP($S522,Forex!$B:$D,3,0))</f>
        <v>-</v>
      </c>
      <c r="Z522" s="937" t="str">
        <f>IF($R522="-","-",VLOOKUP($L522,Legend!$E:$F,2,0))</f>
        <v>-</v>
      </c>
      <c r="AA522" s="937"/>
      <c r="AB522" s="1131" t="str">
        <f t="shared" si="98"/>
        <v>-</v>
      </c>
      <c r="AC522" s="1131" t="str">
        <f>_xlfn.IFNA(VLOOKUP($B522,'PO list'!$C:$E,3,0),$AB522)</f>
        <v>-</v>
      </c>
      <c r="AD522" s="1131" t="str">
        <f>IF($AC522="-","-",VLOOKUP($AC522,Forex!$B:$C,2,0))</f>
        <v>-</v>
      </c>
      <c r="AE522" s="1131" t="str">
        <f t="shared" si="94"/>
        <v>-</v>
      </c>
      <c r="AF522" s="1131" t="str">
        <f>IF($AE522="-","-",VLOOKUP($AE522,Forex!$B:$C,2,0))</f>
        <v>-</v>
      </c>
      <c r="AG522" s="1132" t="str">
        <f t="shared" si="99"/>
        <v>-</v>
      </c>
      <c r="AI522" s="1118"/>
    </row>
    <row r="523" spans="1:35" s="839" customFormat="1" ht="15" x14ac:dyDescent="0.25">
      <c r="A523" s="929">
        <v>522</v>
      </c>
      <c r="B523" s="927" t="s">
        <v>2804</v>
      </c>
      <c r="C523" s="927" t="s">
        <v>200</v>
      </c>
      <c r="D523" s="927" t="s">
        <v>201</v>
      </c>
      <c r="E523" s="927" t="s">
        <v>230</v>
      </c>
      <c r="F523" s="927">
        <v>2</v>
      </c>
      <c r="G523" s="927">
        <v>3696</v>
      </c>
      <c r="H523" s="927" t="s">
        <v>2805</v>
      </c>
      <c r="I523" s="927" t="s">
        <v>2806</v>
      </c>
      <c r="J523" s="927" t="s">
        <v>2657</v>
      </c>
      <c r="K523" s="927" t="s">
        <v>287</v>
      </c>
      <c r="L523" s="927" t="s">
        <v>15</v>
      </c>
      <c r="M523" s="927" t="s">
        <v>2807</v>
      </c>
      <c r="N523" s="927" t="s">
        <v>2807</v>
      </c>
      <c r="O523" s="927" t="s">
        <v>2640</v>
      </c>
      <c r="P523" s="1129" t="str">
        <f t="shared" si="89"/>
        <v>ER-</v>
      </c>
      <c r="Q523" s="934" t="str">
        <f t="shared" si="90"/>
        <v>19-18818</v>
      </c>
      <c r="R523" s="934" t="str">
        <f t="shared" si="91"/>
        <v>LOCAL</v>
      </c>
      <c r="S523" s="935">
        <f t="shared" si="95"/>
        <v>43709</v>
      </c>
      <c r="T523" s="935">
        <f t="shared" si="96"/>
        <v>43709</v>
      </c>
      <c r="U523" s="935">
        <f t="shared" si="97"/>
        <v>43739</v>
      </c>
      <c r="V523" s="935">
        <f t="shared" si="92"/>
        <v>43739</v>
      </c>
      <c r="W523" s="934" t="str">
        <f t="shared" si="93"/>
        <v>Approved</v>
      </c>
      <c r="X523" s="936" t="str">
        <f>IF(R523="-","-",VLOOKUP($S523,Forex!$B:$C,2,0))</f>
        <v>FY2019</v>
      </c>
      <c r="Y523" s="936" t="str">
        <f>IF(R523="-","-",VLOOKUP($S523,Forex!$B:$D,3,0))</f>
        <v>1H</v>
      </c>
      <c r="Z523" s="937" t="str">
        <f>IF($R523="-","-",VLOOKUP($L523,Legend!$E:$F,2,0))</f>
        <v>-</v>
      </c>
      <c r="AA523" s="937"/>
      <c r="AB523" s="1131">
        <f t="shared" si="98"/>
        <v>43709</v>
      </c>
      <c r="AC523" s="1131">
        <f>_xlfn.IFNA(VLOOKUP($B523,'PO list'!$C:$E,3,0),$AB523)</f>
        <v>43709</v>
      </c>
      <c r="AD523" s="1131" t="str">
        <f>IF($AC523="-","-",VLOOKUP($AC523,Forex!$B:$C,2,0))</f>
        <v>FY2019</v>
      </c>
      <c r="AE523" s="1131">
        <f t="shared" si="94"/>
        <v>43709</v>
      </c>
      <c r="AF523" s="1131" t="str">
        <f>IF($AE523="-","-",VLOOKUP($AE523,Forex!$B:$C,2,0))</f>
        <v>FY2019</v>
      </c>
      <c r="AG523" s="1132" t="str">
        <f t="shared" si="99"/>
        <v>MY + MF</v>
      </c>
      <c r="AI523" s="1118"/>
    </row>
    <row r="524" spans="1:35" s="839" customFormat="1" ht="15" x14ac:dyDescent="0.25">
      <c r="A524" s="929">
        <v>523</v>
      </c>
      <c r="B524" s="927" t="s">
        <v>2808</v>
      </c>
      <c r="C524" s="927" t="s">
        <v>227</v>
      </c>
      <c r="D524" s="927" t="s">
        <v>201</v>
      </c>
      <c r="E524" s="927" t="s">
        <v>231</v>
      </c>
      <c r="F524" s="927">
        <v>1</v>
      </c>
      <c r="G524" s="927">
        <v>1113</v>
      </c>
      <c r="H524" s="927" t="s">
        <v>2809</v>
      </c>
      <c r="I524" s="927" t="s">
        <v>2810</v>
      </c>
      <c r="J524" s="927" t="s">
        <v>2657</v>
      </c>
      <c r="K524" s="927" t="s">
        <v>287</v>
      </c>
      <c r="L524" s="927" t="s">
        <v>15</v>
      </c>
      <c r="M524" s="927" t="s">
        <v>2811</v>
      </c>
      <c r="N524" s="927" t="s">
        <v>2812</v>
      </c>
      <c r="O524" s="927" t="s">
        <v>2813</v>
      </c>
      <c r="P524" s="1129" t="str">
        <f t="shared" si="89"/>
        <v>AKO</v>
      </c>
      <c r="Q524" s="934" t="str">
        <f t="shared" si="90"/>
        <v>19-18819</v>
      </c>
      <c r="R524" s="934" t="str">
        <f t="shared" si="91"/>
        <v>LOCAL</v>
      </c>
      <c r="S524" s="935">
        <f t="shared" si="95"/>
        <v>43709</v>
      </c>
      <c r="T524" s="935">
        <f t="shared" si="96"/>
        <v>43739</v>
      </c>
      <c r="U524" s="935">
        <f t="shared" si="97"/>
        <v>43739</v>
      </c>
      <c r="V524" s="935">
        <f t="shared" si="92"/>
        <v>43770</v>
      </c>
      <c r="W524" s="934" t="str">
        <f t="shared" si="93"/>
        <v>Approved</v>
      </c>
      <c r="X524" s="936" t="str">
        <f>IF(R524="-","-",VLOOKUP($S524,Forex!$B:$C,2,0))</f>
        <v>FY2019</v>
      </c>
      <c r="Y524" s="936" t="str">
        <f>IF(R524="-","-",VLOOKUP($S524,Forex!$B:$D,3,0))</f>
        <v>1H</v>
      </c>
      <c r="Z524" s="937" t="str">
        <f>IF($R524="-","-",VLOOKUP($L524,Legend!$E:$F,2,0))</f>
        <v>-</v>
      </c>
      <c r="AA524" s="937"/>
      <c r="AB524" s="1131">
        <f t="shared" si="98"/>
        <v>43739</v>
      </c>
      <c r="AC524" s="1131">
        <f>_xlfn.IFNA(VLOOKUP($B524,'PO list'!$C:$E,3,0),$AB524)</f>
        <v>43739</v>
      </c>
      <c r="AD524" s="1131" t="str">
        <f>IF($AC524="-","-",VLOOKUP($AC524,Forex!$B:$C,2,0))</f>
        <v>FY2019</v>
      </c>
      <c r="AE524" s="1131">
        <f t="shared" si="94"/>
        <v>43739</v>
      </c>
      <c r="AF524" s="1131" t="str">
        <f>IF($AE524="-","-",VLOOKUP($AE524,Forex!$B:$C,2,0))</f>
        <v>FY2019</v>
      </c>
      <c r="AG524" s="1132" t="str">
        <f t="shared" si="99"/>
        <v>MY + MF</v>
      </c>
      <c r="AI524" s="1118"/>
    </row>
    <row r="525" spans="1:35" s="839" customFormat="1" ht="15" x14ac:dyDescent="0.25">
      <c r="A525" s="929">
        <v>524</v>
      </c>
      <c r="B525" s="927" t="s">
        <v>2814</v>
      </c>
      <c r="C525" s="927" t="s">
        <v>227</v>
      </c>
      <c r="D525" s="927" t="s">
        <v>201</v>
      </c>
      <c r="E525" s="927" t="s">
        <v>1546</v>
      </c>
      <c r="F525" s="927">
        <v>1</v>
      </c>
      <c r="G525" s="927">
        <v>402</v>
      </c>
      <c r="H525" s="927" t="s">
        <v>2815</v>
      </c>
      <c r="I525" s="927" t="s">
        <v>2816</v>
      </c>
      <c r="J525" s="927" t="s">
        <v>2657</v>
      </c>
      <c r="K525" s="927" t="s">
        <v>287</v>
      </c>
      <c r="L525" s="927" t="s">
        <v>15</v>
      </c>
      <c r="M525" s="927" t="s">
        <v>2664</v>
      </c>
      <c r="N525" s="927" t="s">
        <v>2433</v>
      </c>
      <c r="O525" s="927" t="s">
        <v>2664</v>
      </c>
      <c r="P525" s="1129" t="str">
        <f t="shared" si="89"/>
        <v>Y E</v>
      </c>
      <c r="Q525" s="934" t="str">
        <f t="shared" si="90"/>
        <v>19-18820</v>
      </c>
      <c r="R525" s="934" t="str">
        <f t="shared" si="91"/>
        <v>LOCAL</v>
      </c>
      <c r="S525" s="935">
        <f t="shared" si="95"/>
        <v>43709</v>
      </c>
      <c r="T525" s="935">
        <f t="shared" si="96"/>
        <v>43709</v>
      </c>
      <c r="U525" s="935">
        <f t="shared" si="97"/>
        <v>43709</v>
      </c>
      <c r="V525" s="935">
        <f t="shared" si="92"/>
        <v>43709</v>
      </c>
      <c r="W525" s="934" t="str">
        <f t="shared" si="93"/>
        <v>Approved</v>
      </c>
      <c r="X525" s="936" t="str">
        <f>IF(R525="-","-",VLOOKUP($S525,Forex!$B:$C,2,0))</f>
        <v>FY2019</v>
      </c>
      <c r="Y525" s="936" t="str">
        <f>IF(R525="-","-",VLOOKUP($S525,Forex!$B:$D,3,0))</f>
        <v>1H</v>
      </c>
      <c r="Z525" s="937" t="str">
        <f>IF($R525="-","-",VLOOKUP($L525,Legend!$E:$F,2,0))</f>
        <v>-</v>
      </c>
      <c r="AA525" s="937"/>
      <c r="AB525" s="1131">
        <f t="shared" si="98"/>
        <v>43709</v>
      </c>
      <c r="AC525" s="1131">
        <f>_xlfn.IFNA(VLOOKUP($B525,'PO list'!$C:$E,3,0),$AB525)</f>
        <v>43709</v>
      </c>
      <c r="AD525" s="1131" t="str">
        <f>IF($AC525="-","-",VLOOKUP($AC525,Forex!$B:$C,2,0))</f>
        <v>FY2019</v>
      </c>
      <c r="AE525" s="1131">
        <f t="shared" si="94"/>
        <v>43709</v>
      </c>
      <c r="AF525" s="1131" t="str">
        <f>IF($AE525="-","-",VLOOKUP($AE525,Forex!$B:$C,2,0))</f>
        <v>FY2019</v>
      </c>
      <c r="AG525" s="1132" t="str">
        <f t="shared" si="99"/>
        <v>MY + MF</v>
      </c>
      <c r="AI525" s="1118"/>
    </row>
    <row r="526" spans="1:35" s="839" customFormat="1" ht="15" x14ac:dyDescent="0.25">
      <c r="A526" s="929">
        <v>525</v>
      </c>
      <c r="B526" s="927" t="s">
        <v>2817</v>
      </c>
      <c r="C526" s="927" t="s">
        <v>1350</v>
      </c>
      <c r="D526" s="927" t="s">
        <v>1332</v>
      </c>
      <c r="E526" s="927" t="s">
        <v>1333</v>
      </c>
      <c r="F526" s="927">
        <v>6</v>
      </c>
      <c r="G526" s="927">
        <v>2218</v>
      </c>
      <c r="H526" s="927" t="s">
        <v>2818</v>
      </c>
      <c r="I526" s="927" t="s">
        <v>15</v>
      </c>
      <c r="J526" s="927" t="s">
        <v>2664</v>
      </c>
      <c r="K526" s="927" t="s">
        <v>1324</v>
      </c>
      <c r="L526" s="927" t="s">
        <v>1056</v>
      </c>
      <c r="M526" s="927" t="s">
        <v>2793</v>
      </c>
      <c r="N526" s="927" t="s">
        <v>2194</v>
      </c>
      <c r="O526" s="927" t="s">
        <v>2640</v>
      </c>
      <c r="P526" s="1129" t="str">
        <f t="shared" si="89"/>
        <v>-</v>
      </c>
      <c r="Q526" s="934" t="str">
        <f t="shared" si="90"/>
        <v>19-18821</v>
      </c>
      <c r="R526" s="934" t="str">
        <f t="shared" si="91"/>
        <v>-</v>
      </c>
      <c r="S526" s="935" t="str">
        <f t="shared" si="95"/>
        <v>-</v>
      </c>
      <c r="T526" s="935" t="str">
        <f t="shared" si="96"/>
        <v>-</v>
      </c>
      <c r="U526" s="935" t="str">
        <f t="shared" si="97"/>
        <v>-</v>
      </c>
      <c r="V526" s="935" t="str">
        <f t="shared" si="92"/>
        <v>-</v>
      </c>
      <c r="W526" s="934" t="str">
        <f t="shared" si="93"/>
        <v>-</v>
      </c>
      <c r="X526" s="936" t="str">
        <f>IF(R526="-","-",VLOOKUP($S526,Forex!$B:$C,2,0))</f>
        <v>-</v>
      </c>
      <c r="Y526" s="936" t="str">
        <f>IF(R526="-","-",VLOOKUP($S526,Forex!$B:$D,3,0))</f>
        <v>-</v>
      </c>
      <c r="Z526" s="937" t="str">
        <f>IF($R526="-","-",VLOOKUP($L526,Legend!$E:$F,2,0))</f>
        <v>-</v>
      </c>
      <c r="AA526" s="937"/>
      <c r="AB526" s="1131" t="str">
        <f t="shared" si="98"/>
        <v>-</v>
      </c>
      <c r="AC526" s="1131" t="str">
        <f>_xlfn.IFNA(VLOOKUP($B526,'PO list'!$C:$E,3,0),$AB526)</f>
        <v>-</v>
      </c>
      <c r="AD526" s="1131" t="str">
        <f>IF($AC526="-","-",VLOOKUP($AC526,Forex!$B:$C,2,0))</f>
        <v>-</v>
      </c>
      <c r="AE526" s="1131" t="str">
        <f t="shared" si="94"/>
        <v>-</v>
      </c>
      <c r="AF526" s="1131" t="str">
        <f>IF($AE526="-","-",VLOOKUP($AE526,Forex!$B:$C,2,0))</f>
        <v>-</v>
      </c>
      <c r="AG526" s="1132" t="str">
        <f t="shared" si="99"/>
        <v>-</v>
      </c>
      <c r="AI526" s="1118"/>
    </row>
    <row r="527" spans="1:35" s="839" customFormat="1" ht="15" x14ac:dyDescent="0.25">
      <c r="A527" s="929">
        <v>526</v>
      </c>
      <c r="B527" s="927" t="s">
        <v>2819</v>
      </c>
      <c r="C527" s="927" t="s">
        <v>244</v>
      </c>
      <c r="D527" s="927" t="s">
        <v>201</v>
      </c>
      <c r="E527" s="927" t="s">
        <v>231</v>
      </c>
      <c r="F527" s="927">
        <v>2</v>
      </c>
      <c r="G527" s="927">
        <v>72</v>
      </c>
      <c r="H527" s="927" t="s">
        <v>2820</v>
      </c>
      <c r="I527" s="927" t="s">
        <v>2821</v>
      </c>
      <c r="J527" s="927" t="s">
        <v>2664</v>
      </c>
      <c r="K527" s="927" t="s">
        <v>288</v>
      </c>
      <c r="L527" s="927" t="s">
        <v>158</v>
      </c>
      <c r="M527" s="927" t="s">
        <v>2640</v>
      </c>
      <c r="N527" s="927" t="s">
        <v>2110</v>
      </c>
      <c r="O527" s="927" t="s">
        <v>2640</v>
      </c>
      <c r="P527" s="1129" t="str">
        <f t="shared" si="89"/>
        <v>NCH</v>
      </c>
      <c r="Q527" s="934" t="str">
        <f t="shared" si="90"/>
        <v>19-18822</v>
      </c>
      <c r="R527" s="934" t="str">
        <f t="shared" si="91"/>
        <v>LOCAL</v>
      </c>
      <c r="S527" s="935">
        <f t="shared" si="95"/>
        <v>43709</v>
      </c>
      <c r="T527" s="935">
        <f t="shared" si="96"/>
        <v>43709</v>
      </c>
      <c r="U527" s="935">
        <f t="shared" si="97"/>
        <v>43709</v>
      </c>
      <c r="V527" s="935">
        <f t="shared" si="92"/>
        <v>43800</v>
      </c>
      <c r="W527" s="934" t="str">
        <f t="shared" si="93"/>
        <v>Disapproved</v>
      </c>
      <c r="X527" s="936" t="str">
        <f>IF(R527="-","-",VLOOKUP($S527,Forex!$B:$C,2,0))</f>
        <v>FY2019</v>
      </c>
      <c r="Y527" s="936" t="str">
        <f>IF(R527="-","-",VLOOKUP($S527,Forex!$B:$D,3,0))</f>
        <v>1H</v>
      </c>
      <c r="Z527" s="937" t="str">
        <f>IF($R527="-","-",VLOOKUP($L527,Legend!$E:$F,2,0))</f>
        <v>ROD1</v>
      </c>
      <c r="AA527" s="937"/>
      <c r="AB527" s="1131">
        <f t="shared" si="98"/>
        <v>43709</v>
      </c>
      <c r="AC527" s="1131">
        <f>_xlfn.IFNA(VLOOKUP($B527,'PO list'!$C:$E,3,0),$AB527)</f>
        <v>43709</v>
      </c>
      <c r="AD527" s="1131" t="str">
        <f>IF($AC527="-","-",VLOOKUP($AC527,Forex!$B:$C,2,0))</f>
        <v>FY2019</v>
      </c>
      <c r="AE527" s="1131">
        <f t="shared" si="94"/>
        <v>43709</v>
      </c>
      <c r="AF527" s="1131" t="str">
        <f>IF($AE527="-","-",VLOOKUP($AE527,Forex!$B:$C,2,0))</f>
        <v>FY2019</v>
      </c>
      <c r="AG527" s="1132" t="str">
        <f t="shared" si="99"/>
        <v>MY + MF</v>
      </c>
      <c r="AI527" s="1118"/>
    </row>
    <row r="528" spans="1:35" s="839" customFormat="1" ht="15" x14ac:dyDescent="0.25">
      <c r="A528" s="929">
        <v>527</v>
      </c>
      <c r="B528" s="927" t="s">
        <v>2822</v>
      </c>
      <c r="C528" s="927" t="s">
        <v>227</v>
      </c>
      <c r="D528" s="927" t="s">
        <v>201</v>
      </c>
      <c r="E528" s="927" t="s">
        <v>1546</v>
      </c>
      <c r="F528" s="927">
        <v>5</v>
      </c>
      <c r="G528" s="927">
        <v>1143</v>
      </c>
      <c r="H528" s="927" t="s">
        <v>2823</v>
      </c>
      <c r="I528" s="927" t="s">
        <v>2824</v>
      </c>
      <c r="J528" s="927" t="s">
        <v>2664</v>
      </c>
      <c r="K528" s="927" t="s">
        <v>287</v>
      </c>
      <c r="L528" s="927" t="s">
        <v>15</v>
      </c>
      <c r="M528" s="927" t="s">
        <v>2640</v>
      </c>
      <c r="N528" s="927" t="s">
        <v>5585</v>
      </c>
      <c r="O528" s="927" t="s">
        <v>2640</v>
      </c>
      <c r="P528" s="1129" t="str">
        <f t="shared" si="89"/>
        <v>CH,</v>
      </c>
      <c r="Q528" s="934" t="str">
        <f t="shared" si="90"/>
        <v>19-18823</v>
      </c>
      <c r="R528" s="934" t="str">
        <f t="shared" si="91"/>
        <v>LOCAL</v>
      </c>
      <c r="S528" s="935">
        <f t="shared" si="95"/>
        <v>43709</v>
      </c>
      <c r="T528" s="935">
        <f t="shared" si="96"/>
        <v>43709</v>
      </c>
      <c r="U528" s="935">
        <f t="shared" si="97"/>
        <v>43709</v>
      </c>
      <c r="V528" s="935" t="e">
        <f t="shared" si="92"/>
        <v>#VALUE!</v>
      </c>
      <c r="W528" s="934" t="str">
        <f t="shared" si="93"/>
        <v>Approved</v>
      </c>
      <c r="X528" s="936" t="str">
        <f>IF(R528="-","-",VLOOKUP($S528,Forex!$B:$C,2,0))</f>
        <v>FY2019</v>
      </c>
      <c r="Y528" s="936" t="str">
        <f>IF(R528="-","-",VLOOKUP($S528,Forex!$B:$D,3,0))</f>
        <v>1H</v>
      </c>
      <c r="Z528" s="937" t="str">
        <f>IF($R528="-","-",VLOOKUP($L528,Legend!$E:$F,2,0))</f>
        <v>-</v>
      </c>
      <c r="AA528" s="937"/>
      <c r="AB528" s="1131">
        <f t="shared" si="98"/>
        <v>43709</v>
      </c>
      <c r="AC528" s="1131">
        <f>_xlfn.IFNA(VLOOKUP($B528,'PO list'!$C:$E,3,0),$AB528)</f>
        <v>43709</v>
      </c>
      <c r="AD528" s="1131" t="str">
        <f>IF($AC528="-","-",VLOOKUP($AC528,Forex!$B:$C,2,0))</f>
        <v>FY2019</v>
      </c>
      <c r="AE528" s="1131">
        <f t="shared" si="94"/>
        <v>43709</v>
      </c>
      <c r="AF528" s="1131" t="str">
        <f>IF($AE528="-","-",VLOOKUP($AE528,Forex!$B:$C,2,0))</f>
        <v>FY2019</v>
      </c>
      <c r="AG528" s="1132" t="str">
        <f t="shared" si="99"/>
        <v>MY + MF</v>
      </c>
      <c r="AI528" s="1118"/>
    </row>
    <row r="529" spans="1:35" s="839" customFormat="1" ht="15" x14ac:dyDescent="0.25">
      <c r="A529" s="929">
        <v>528</v>
      </c>
      <c r="B529" s="927" t="s">
        <v>2825</v>
      </c>
      <c r="C529" s="927" t="s">
        <v>1331</v>
      </c>
      <c r="D529" s="927" t="s">
        <v>1332</v>
      </c>
      <c r="E529" s="927" t="s">
        <v>1333</v>
      </c>
      <c r="F529" s="927">
        <v>1</v>
      </c>
      <c r="G529" s="927">
        <v>662</v>
      </c>
      <c r="H529" s="927" t="s">
        <v>2826</v>
      </c>
      <c r="I529" s="927" t="s">
        <v>2827</v>
      </c>
      <c r="J529" s="927" t="s">
        <v>2664</v>
      </c>
      <c r="K529" s="927" t="s">
        <v>287</v>
      </c>
      <c r="L529" s="927" t="s">
        <v>15</v>
      </c>
      <c r="M529" s="927" t="s">
        <v>2803</v>
      </c>
      <c r="N529" s="927" t="s">
        <v>2803</v>
      </c>
      <c r="O529" s="927" t="s">
        <v>2640</v>
      </c>
      <c r="P529" s="1129" t="str">
        <f t="shared" si="89"/>
        <v>02-</v>
      </c>
      <c r="Q529" s="934" t="str">
        <f t="shared" si="90"/>
        <v>19-18824</v>
      </c>
      <c r="R529" s="934" t="str">
        <f t="shared" si="91"/>
        <v>-</v>
      </c>
      <c r="S529" s="935" t="str">
        <f t="shared" si="95"/>
        <v>-</v>
      </c>
      <c r="T529" s="935" t="str">
        <f t="shared" si="96"/>
        <v>-</v>
      </c>
      <c r="U529" s="935" t="str">
        <f t="shared" si="97"/>
        <v>-</v>
      </c>
      <c r="V529" s="935" t="str">
        <f t="shared" si="92"/>
        <v>-</v>
      </c>
      <c r="W529" s="934" t="str">
        <f t="shared" si="93"/>
        <v>-</v>
      </c>
      <c r="X529" s="936" t="str">
        <f>IF(R529="-","-",VLOOKUP($S529,Forex!$B:$C,2,0))</f>
        <v>-</v>
      </c>
      <c r="Y529" s="936" t="str">
        <f>IF(R529="-","-",VLOOKUP($S529,Forex!$B:$D,3,0))</f>
        <v>-</v>
      </c>
      <c r="Z529" s="937" t="str">
        <f>IF($R529="-","-",VLOOKUP($L529,Legend!$E:$F,2,0))</f>
        <v>-</v>
      </c>
      <c r="AA529" s="937"/>
      <c r="AB529" s="1131" t="str">
        <f t="shared" si="98"/>
        <v>-</v>
      </c>
      <c r="AC529" s="1131" t="str">
        <f>_xlfn.IFNA(VLOOKUP($B529,'PO list'!$C:$E,3,0),$AB529)</f>
        <v>-</v>
      </c>
      <c r="AD529" s="1131" t="str">
        <f>IF($AC529="-","-",VLOOKUP($AC529,Forex!$B:$C,2,0))</f>
        <v>-</v>
      </c>
      <c r="AE529" s="1131" t="str">
        <f t="shared" si="94"/>
        <v>-</v>
      </c>
      <c r="AF529" s="1131" t="str">
        <f>IF($AE529="-","-",VLOOKUP($AE529,Forex!$B:$C,2,0))</f>
        <v>-</v>
      </c>
      <c r="AG529" s="1132" t="str">
        <f t="shared" si="99"/>
        <v>-</v>
      </c>
      <c r="AI529" s="1118"/>
    </row>
    <row r="530" spans="1:35" s="839" customFormat="1" ht="15" x14ac:dyDescent="0.25">
      <c r="A530" s="929">
        <v>529</v>
      </c>
      <c r="B530" s="927" t="s">
        <v>2828</v>
      </c>
      <c r="C530" s="927" t="s">
        <v>1331</v>
      </c>
      <c r="D530" s="927" t="s">
        <v>1332</v>
      </c>
      <c r="E530" s="927" t="s">
        <v>231</v>
      </c>
      <c r="F530" s="927">
        <v>1</v>
      </c>
      <c r="G530" s="927">
        <v>129</v>
      </c>
      <c r="H530" s="927" t="s">
        <v>2829</v>
      </c>
      <c r="I530" s="927" t="s">
        <v>15</v>
      </c>
      <c r="J530" s="927" t="s">
        <v>2664</v>
      </c>
      <c r="K530" s="927" t="s">
        <v>287</v>
      </c>
      <c r="L530" s="927" t="s">
        <v>15</v>
      </c>
      <c r="M530" s="927" t="s">
        <v>2803</v>
      </c>
      <c r="N530" s="927" t="s">
        <v>2803</v>
      </c>
      <c r="O530" s="927" t="s">
        <v>2640</v>
      </c>
      <c r="P530" s="1129" t="str">
        <f t="shared" si="89"/>
        <v>-</v>
      </c>
      <c r="Q530" s="934" t="str">
        <f t="shared" si="90"/>
        <v>19-18825</v>
      </c>
      <c r="R530" s="934" t="str">
        <f t="shared" si="91"/>
        <v>-</v>
      </c>
      <c r="S530" s="935" t="str">
        <f t="shared" si="95"/>
        <v>-</v>
      </c>
      <c r="T530" s="935" t="str">
        <f t="shared" si="96"/>
        <v>-</v>
      </c>
      <c r="U530" s="935" t="str">
        <f t="shared" si="97"/>
        <v>-</v>
      </c>
      <c r="V530" s="935" t="str">
        <f t="shared" si="92"/>
        <v>-</v>
      </c>
      <c r="W530" s="934" t="str">
        <f t="shared" si="93"/>
        <v>-</v>
      </c>
      <c r="X530" s="936" t="str">
        <f>IF(R530="-","-",VLOOKUP($S530,Forex!$B:$C,2,0))</f>
        <v>-</v>
      </c>
      <c r="Y530" s="936" t="str">
        <f>IF(R530="-","-",VLOOKUP($S530,Forex!$B:$D,3,0))</f>
        <v>-</v>
      </c>
      <c r="Z530" s="937" t="str">
        <f>IF($R530="-","-",VLOOKUP($L530,Legend!$E:$F,2,0))</f>
        <v>-</v>
      </c>
      <c r="AA530" s="937"/>
      <c r="AB530" s="1131" t="str">
        <f t="shared" si="98"/>
        <v>-</v>
      </c>
      <c r="AC530" s="1131" t="str">
        <f>_xlfn.IFNA(VLOOKUP($B530,'PO list'!$C:$E,3,0),$AB530)</f>
        <v>-</v>
      </c>
      <c r="AD530" s="1131" t="str">
        <f>IF($AC530="-","-",VLOOKUP($AC530,Forex!$B:$C,2,0))</f>
        <v>-</v>
      </c>
      <c r="AE530" s="1131" t="str">
        <f t="shared" si="94"/>
        <v>-</v>
      </c>
      <c r="AF530" s="1131" t="str">
        <f>IF($AE530="-","-",VLOOKUP($AE530,Forex!$B:$C,2,0))</f>
        <v>-</v>
      </c>
      <c r="AG530" s="1132" t="str">
        <f t="shared" si="99"/>
        <v>-</v>
      </c>
      <c r="AI530" s="1118"/>
    </row>
    <row r="531" spans="1:35" s="839" customFormat="1" ht="15" x14ac:dyDescent="0.25">
      <c r="A531" s="929">
        <v>530</v>
      </c>
      <c r="B531" s="927" t="s">
        <v>2830</v>
      </c>
      <c r="C531" s="927" t="s">
        <v>207</v>
      </c>
      <c r="D531" s="927" t="s">
        <v>232</v>
      </c>
      <c r="E531" s="927" t="s">
        <v>230</v>
      </c>
      <c r="F531" s="927">
        <v>6</v>
      </c>
      <c r="G531" s="927">
        <v>13966</v>
      </c>
      <c r="H531" s="927" t="s">
        <v>2831</v>
      </c>
      <c r="I531" s="927" t="s">
        <v>2832</v>
      </c>
      <c r="J531" s="927" t="s">
        <v>2583</v>
      </c>
      <c r="K531" s="927" t="s">
        <v>288</v>
      </c>
      <c r="L531" s="927" t="s">
        <v>158</v>
      </c>
      <c r="M531" s="927" t="s">
        <v>2833</v>
      </c>
      <c r="N531" s="927" t="s">
        <v>2834</v>
      </c>
      <c r="O531" s="927" t="s">
        <v>2835</v>
      </c>
      <c r="P531" s="1129" t="str">
        <f t="shared" si="89"/>
        <v>ASY</v>
      </c>
      <c r="Q531" s="934" t="str">
        <f t="shared" si="90"/>
        <v>19-18826</v>
      </c>
      <c r="R531" s="934" t="str">
        <f t="shared" si="91"/>
        <v>FRONTECH</v>
      </c>
      <c r="S531" s="935">
        <f t="shared" si="95"/>
        <v>43709</v>
      </c>
      <c r="T531" s="935">
        <f t="shared" si="96"/>
        <v>43891</v>
      </c>
      <c r="U531" s="935">
        <f t="shared" si="97"/>
        <v>43862</v>
      </c>
      <c r="V531" s="935">
        <f t="shared" si="92"/>
        <v>44013</v>
      </c>
      <c r="W531" s="934" t="str">
        <f t="shared" si="93"/>
        <v>Disapproved</v>
      </c>
      <c r="X531" s="936" t="str">
        <f>IF(R531="-","-",VLOOKUP($S531,Forex!$B:$C,2,0))</f>
        <v>FY2019</v>
      </c>
      <c r="Y531" s="936" t="str">
        <f>IF(R531="-","-",VLOOKUP($S531,Forex!$B:$D,3,0))</f>
        <v>1H</v>
      </c>
      <c r="Z531" s="937" t="str">
        <f>IF($R531="-","-",VLOOKUP($L531,Legend!$E:$F,2,0))</f>
        <v>ROD1</v>
      </c>
      <c r="AA531" s="937"/>
      <c r="AB531" s="1131">
        <f t="shared" si="98"/>
        <v>43891</v>
      </c>
      <c r="AC531" s="1131">
        <f>_xlfn.IFNA(VLOOKUP($B531,'PO list'!$C:$E,3,0),$AB531)</f>
        <v>43891</v>
      </c>
      <c r="AD531" s="1131" t="str">
        <f>IF($AC531="-","-",VLOOKUP($AC531,Forex!$B:$C,2,0))</f>
        <v>FY2019</v>
      </c>
      <c r="AE531" s="1131">
        <f t="shared" si="94"/>
        <v>43891</v>
      </c>
      <c r="AF531" s="1131" t="str">
        <f>IF($AE531="-","-",VLOOKUP($AE531,Forex!$B:$C,2,0))</f>
        <v>FY2019</v>
      </c>
      <c r="AG531" s="1132" t="str">
        <f t="shared" si="99"/>
        <v>MY + MF</v>
      </c>
      <c r="AI531" s="1118"/>
    </row>
    <row r="532" spans="1:35" s="839" customFormat="1" ht="15" x14ac:dyDescent="0.25">
      <c r="A532" s="929">
        <v>531</v>
      </c>
      <c r="B532" s="927" t="s">
        <v>2836</v>
      </c>
      <c r="C532" s="927" t="s">
        <v>207</v>
      </c>
      <c r="D532" s="927" t="s">
        <v>232</v>
      </c>
      <c r="E532" s="927" t="s">
        <v>230</v>
      </c>
      <c r="F532" s="927">
        <v>8</v>
      </c>
      <c r="G532" s="927">
        <v>30680</v>
      </c>
      <c r="H532" s="927" t="s">
        <v>2837</v>
      </c>
      <c r="I532" s="927" t="s">
        <v>2838</v>
      </c>
      <c r="J532" s="927" t="s">
        <v>2640</v>
      </c>
      <c r="K532" s="927" t="s">
        <v>287</v>
      </c>
      <c r="L532" s="927" t="s">
        <v>15</v>
      </c>
      <c r="M532" s="927" t="s">
        <v>2682</v>
      </c>
      <c r="N532" s="927" t="s">
        <v>2811</v>
      </c>
      <c r="O532" s="927" t="s">
        <v>2399</v>
      </c>
      <c r="P532" s="1129" t="str">
        <f t="shared" ref="P532:P595" si="100">RIGHT(I532,3)</f>
        <v>KET</v>
      </c>
      <c r="Q532" s="934" t="str">
        <f t="shared" ref="Q532:Q595" si="101">IF(B532=B531,"-",B532)</f>
        <v>19-18828</v>
      </c>
      <c r="R532" s="934" t="str">
        <f t="shared" ref="R532:R595" si="102">IF(Q532="-","-",IF(D532="INTERNAL","-",D532))</f>
        <v>FRONTECH</v>
      </c>
      <c r="S532" s="935">
        <f t="shared" si="95"/>
        <v>43709</v>
      </c>
      <c r="T532" s="935">
        <f t="shared" si="96"/>
        <v>43709</v>
      </c>
      <c r="U532" s="935">
        <f t="shared" si="97"/>
        <v>43739</v>
      </c>
      <c r="V532" s="935">
        <f t="shared" ref="V532:V595" si="103">IF($R532="-","-",IF(N532="-","-",$N532-DAY($N532)+1))</f>
        <v>43739</v>
      </c>
      <c r="W532" s="934" t="str">
        <f t="shared" ref="W532:W595" si="104">IF(R532="-","-",IF(P532="Ref","-",$K532))</f>
        <v>Approved</v>
      </c>
      <c r="X532" s="936" t="str">
        <f>IF(R532="-","-",VLOOKUP($S532,Forex!$B:$C,2,0))</f>
        <v>FY2019</v>
      </c>
      <c r="Y532" s="936" t="str">
        <f>IF(R532="-","-",VLOOKUP($S532,Forex!$B:$D,3,0))</f>
        <v>1H</v>
      </c>
      <c r="Z532" s="937" t="str">
        <f>IF($R532="-","-",VLOOKUP($L532,Legend!$E:$F,2,0))</f>
        <v>-</v>
      </c>
      <c r="AA532" s="937"/>
      <c r="AB532" s="1131">
        <f t="shared" si="98"/>
        <v>43709</v>
      </c>
      <c r="AC532" s="1131">
        <f>_xlfn.IFNA(VLOOKUP($B532,'PO list'!$C:$E,3,0),$AB532)</f>
        <v>43709</v>
      </c>
      <c r="AD532" s="1131" t="str">
        <f>IF($AC532="-","-",VLOOKUP($AC532,Forex!$B:$C,2,0))</f>
        <v>FY2019</v>
      </c>
      <c r="AE532" s="1131">
        <f t="shared" ref="AE532:AE595" si="105">IF($Q532="-","-",IF(W532="-","-",IF($O532="-","-",$O532-DAY($O532)+1)))</f>
        <v>43709</v>
      </c>
      <c r="AF532" s="1131" t="str">
        <f>IF($AE532="-","-",VLOOKUP($AE532,Forex!$B:$C,2,0))</f>
        <v>FY2019</v>
      </c>
      <c r="AG532" s="1132" t="str">
        <f t="shared" si="99"/>
        <v>MY + MF</v>
      </c>
      <c r="AI532" s="1118"/>
    </row>
    <row r="533" spans="1:35" s="839" customFormat="1" ht="15" x14ac:dyDescent="0.25">
      <c r="A533" s="929">
        <v>532</v>
      </c>
      <c r="B533" s="927" t="s">
        <v>2836</v>
      </c>
      <c r="C533" s="927" t="s">
        <v>207</v>
      </c>
      <c r="D533" s="927" t="s">
        <v>232</v>
      </c>
      <c r="E533" s="927" t="s">
        <v>230</v>
      </c>
      <c r="F533" s="927">
        <v>5</v>
      </c>
      <c r="G533" s="927">
        <v>9635</v>
      </c>
      <c r="H533" s="927" t="s">
        <v>2839</v>
      </c>
      <c r="I533" s="927" t="s">
        <v>2840</v>
      </c>
      <c r="J533" s="927" t="s">
        <v>2640</v>
      </c>
      <c r="K533" s="927" t="s">
        <v>288</v>
      </c>
      <c r="L533" s="927" t="s">
        <v>158</v>
      </c>
      <c r="M533" s="927" t="s">
        <v>2682</v>
      </c>
      <c r="N533" s="927" t="s">
        <v>2811</v>
      </c>
      <c r="O533" s="927" t="s">
        <v>2399</v>
      </c>
      <c r="P533" s="1129" t="str">
        <f t="shared" si="100"/>
        <v>INK</v>
      </c>
      <c r="Q533" s="934" t="str">
        <f t="shared" si="101"/>
        <v>-</v>
      </c>
      <c r="R533" s="934" t="str">
        <f t="shared" si="102"/>
        <v>-</v>
      </c>
      <c r="S533" s="935" t="str">
        <f t="shared" si="95"/>
        <v>-</v>
      </c>
      <c r="T533" s="935" t="str">
        <f t="shared" si="96"/>
        <v>-</v>
      </c>
      <c r="U533" s="935" t="str">
        <f t="shared" si="97"/>
        <v>-</v>
      </c>
      <c r="V533" s="935" t="str">
        <f t="shared" si="103"/>
        <v>-</v>
      </c>
      <c r="W533" s="934" t="str">
        <f t="shared" si="104"/>
        <v>-</v>
      </c>
      <c r="X533" s="936" t="str">
        <f>IF(R533="-","-",VLOOKUP($S533,Forex!$B:$C,2,0))</f>
        <v>-</v>
      </c>
      <c r="Y533" s="936" t="str">
        <f>IF(R533="-","-",VLOOKUP($S533,Forex!$B:$D,3,0))</f>
        <v>-</v>
      </c>
      <c r="Z533" s="937" t="str">
        <f>IF($R533="-","-",VLOOKUP($L533,Legend!$E:$F,2,0))</f>
        <v>-</v>
      </c>
      <c r="AA533" s="937"/>
      <c r="AB533" s="1131" t="str">
        <f t="shared" si="98"/>
        <v>-</v>
      </c>
      <c r="AC533" s="1131" t="str">
        <f>_xlfn.IFNA(VLOOKUP($B533,'PO list'!$C:$E,3,0),$AB533)</f>
        <v>-</v>
      </c>
      <c r="AD533" s="1131" t="str">
        <f>IF($AC533="-","-",VLOOKUP($AC533,Forex!$B:$C,2,0))</f>
        <v>-</v>
      </c>
      <c r="AE533" s="1131" t="str">
        <f t="shared" si="105"/>
        <v>-</v>
      </c>
      <c r="AF533" s="1131" t="str">
        <f>IF($AE533="-","-",VLOOKUP($AE533,Forex!$B:$C,2,0))</f>
        <v>-</v>
      </c>
      <c r="AG533" s="1132" t="str">
        <f t="shared" si="99"/>
        <v>-</v>
      </c>
      <c r="AI533" s="1118"/>
    </row>
    <row r="534" spans="1:35" s="839" customFormat="1" ht="15" x14ac:dyDescent="0.25">
      <c r="A534" s="929">
        <v>533</v>
      </c>
      <c r="B534" s="927" t="s">
        <v>2841</v>
      </c>
      <c r="C534" s="927" t="s">
        <v>244</v>
      </c>
      <c r="D534" s="927" t="s">
        <v>201</v>
      </c>
      <c r="E534" s="927" t="s">
        <v>231</v>
      </c>
      <c r="F534" s="927">
        <v>1</v>
      </c>
      <c r="G534" s="927">
        <v>175</v>
      </c>
      <c r="H534" s="927" t="s">
        <v>2842</v>
      </c>
      <c r="I534" s="927" t="s">
        <v>2843</v>
      </c>
      <c r="J534" s="927" t="s">
        <v>2640</v>
      </c>
      <c r="K534" s="927" t="s">
        <v>287</v>
      </c>
      <c r="L534" s="927" t="s">
        <v>15</v>
      </c>
      <c r="M534" s="927" t="s">
        <v>2682</v>
      </c>
      <c r="N534" s="927" t="s">
        <v>2682</v>
      </c>
      <c r="O534" s="927" t="s">
        <v>2640</v>
      </c>
      <c r="P534" s="1129" t="str">
        <f t="shared" si="100"/>
        <v>Cam</v>
      </c>
      <c r="Q534" s="934" t="str">
        <f t="shared" si="101"/>
        <v>19-18829</v>
      </c>
      <c r="R534" s="934" t="str">
        <f t="shared" si="102"/>
        <v>LOCAL</v>
      </c>
      <c r="S534" s="935">
        <f t="shared" si="95"/>
        <v>43709</v>
      </c>
      <c r="T534" s="935">
        <f t="shared" si="96"/>
        <v>43709</v>
      </c>
      <c r="U534" s="935">
        <f t="shared" si="97"/>
        <v>43739</v>
      </c>
      <c r="V534" s="935">
        <f t="shared" si="103"/>
        <v>43739</v>
      </c>
      <c r="W534" s="934" t="str">
        <f t="shared" si="104"/>
        <v>Approved</v>
      </c>
      <c r="X534" s="936" t="str">
        <f>IF(R534="-","-",VLOOKUP($S534,Forex!$B:$C,2,0))</f>
        <v>FY2019</v>
      </c>
      <c r="Y534" s="936" t="str">
        <f>IF(R534="-","-",VLOOKUP($S534,Forex!$B:$D,3,0))</f>
        <v>1H</v>
      </c>
      <c r="Z534" s="937" t="str">
        <f>IF($R534="-","-",VLOOKUP($L534,Legend!$E:$F,2,0))</f>
        <v>-</v>
      </c>
      <c r="AA534" s="937"/>
      <c r="AB534" s="1131">
        <f t="shared" si="98"/>
        <v>43709</v>
      </c>
      <c r="AC534" s="1131">
        <f>_xlfn.IFNA(VLOOKUP($B534,'PO list'!$C:$E,3,0),$AB534)</f>
        <v>43709</v>
      </c>
      <c r="AD534" s="1131" t="str">
        <f>IF($AC534="-","-",VLOOKUP($AC534,Forex!$B:$C,2,0))</f>
        <v>FY2019</v>
      </c>
      <c r="AE534" s="1131">
        <f t="shared" si="105"/>
        <v>43709</v>
      </c>
      <c r="AF534" s="1131" t="str">
        <f>IF($AE534="-","-",VLOOKUP($AE534,Forex!$B:$C,2,0))</f>
        <v>FY2019</v>
      </c>
      <c r="AG534" s="1132" t="str">
        <f t="shared" si="99"/>
        <v>MY + MF</v>
      </c>
      <c r="AI534" s="1118"/>
    </row>
    <row r="535" spans="1:35" s="839" customFormat="1" ht="15" x14ac:dyDescent="0.25">
      <c r="A535" s="929">
        <v>534</v>
      </c>
      <c r="B535" s="927" t="s">
        <v>2844</v>
      </c>
      <c r="C535" s="927" t="s">
        <v>782</v>
      </c>
      <c r="D535" s="927" t="s">
        <v>201</v>
      </c>
      <c r="E535" s="927" t="s">
        <v>231</v>
      </c>
      <c r="F535" s="927">
        <v>4</v>
      </c>
      <c r="G535" s="927">
        <v>1550</v>
      </c>
      <c r="H535" s="927" t="s">
        <v>2845</v>
      </c>
      <c r="I535" s="927" t="s">
        <v>2846</v>
      </c>
      <c r="J535" s="927" t="s">
        <v>2640</v>
      </c>
      <c r="K535" s="927" t="s">
        <v>287</v>
      </c>
      <c r="L535" s="927" t="s">
        <v>15</v>
      </c>
      <c r="M535" s="927" t="s">
        <v>2682</v>
      </c>
      <c r="N535" s="927" t="s">
        <v>2682</v>
      </c>
      <c r="O535" s="927" t="s">
        <v>2636</v>
      </c>
      <c r="P535" s="1129" t="str">
        <f t="shared" si="100"/>
        <v>ANK</v>
      </c>
      <c r="Q535" s="934" t="str">
        <f t="shared" si="101"/>
        <v>19-18830</v>
      </c>
      <c r="R535" s="934" t="str">
        <f t="shared" si="102"/>
        <v>LOCAL</v>
      </c>
      <c r="S535" s="935">
        <f t="shared" si="95"/>
        <v>43709</v>
      </c>
      <c r="T535" s="935">
        <f t="shared" si="96"/>
        <v>43709</v>
      </c>
      <c r="U535" s="935">
        <f t="shared" si="97"/>
        <v>43739</v>
      </c>
      <c r="V535" s="935">
        <f t="shared" si="103"/>
        <v>43739</v>
      </c>
      <c r="W535" s="934" t="str">
        <f t="shared" si="104"/>
        <v>Approved</v>
      </c>
      <c r="X535" s="936" t="str">
        <f>IF(R535="-","-",VLOOKUP($S535,Forex!$B:$C,2,0))</f>
        <v>FY2019</v>
      </c>
      <c r="Y535" s="936" t="str">
        <f>IF(R535="-","-",VLOOKUP($S535,Forex!$B:$D,3,0))</f>
        <v>1H</v>
      </c>
      <c r="Z535" s="937" t="str">
        <f>IF($R535="-","-",VLOOKUP($L535,Legend!$E:$F,2,0))</f>
        <v>-</v>
      </c>
      <c r="AA535" s="937"/>
      <c r="AB535" s="1131">
        <f t="shared" si="98"/>
        <v>43709</v>
      </c>
      <c r="AC535" s="1131">
        <f>_xlfn.IFNA(VLOOKUP($B535,'PO list'!$C:$E,3,0),$AB535)</f>
        <v>43709</v>
      </c>
      <c r="AD535" s="1131" t="str">
        <f>IF($AC535="-","-",VLOOKUP($AC535,Forex!$B:$C,2,0))</f>
        <v>FY2019</v>
      </c>
      <c r="AE535" s="1131">
        <f t="shared" si="105"/>
        <v>43709</v>
      </c>
      <c r="AF535" s="1131" t="str">
        <f>IF($AE535="-","-",VLOOKUP($AE535,Forex!$B:$C,2,0))</f>
        <v>FY2019</v>
      </c>
      <c r="AG535" s="1132" t="str">
        <f t="shared" si="99"/>
        <v>MY + MF</v>
      </c>
      <c r="AI535" s="1118"/>
    </row>
    <row r="536" spans="1:35" s="839" customFormat="1" ht="15" x14ac:dyDescent="0.25">
      <c r="A536" s="929">
        <v>535</v>
      </c>
      <c r="B536" s="927" t="s">
        <v>2847</v>
      </c>
      <c r="C536" s="927" t="s">
        <v>1350</v>
      </c>
      <c r="D536" s="927" t="s">
        <v>1332</v>
      </c>
      <c r="E536" s="927" t="s">
        <v>230</v>
      </c>
      <c r="F536" s="927">
        <v>1</v>
      </c>
      <c r="G536" s="927">
        <v>3702</v>
      </c>
      <c r="H536" s="927" t="s">
        <v>2848</v>
      </c>
      <c r="I536" s="927" t="s">
        <v>2849</v>
      </c>
      <c r="J536" s="927" t="s">
        <v>2640</v>
      </c>
      <c r="K536" s="927" t="s">
        <v>288</v>
      </c>
      <c r="L536" s="927" t="s">
        <v>1056</v>
      </c>
      <c r="M536" s="927" t="s">
        <v>2153</v>
      </c>
      <c r="N536" s="927" t="s">
        <v>1110</v>
      </c>
      <c r="O536" s="927" t="s">
        <v>2682</v>
      </c>
      <c r="P536" s="1129" t="str">
        <f t="shared" si="100"/>
        <v>01-</v>
      </c>
      <c r="Q536" s="934" t="str">
        <f t="shared" si="101"/>
        <v>19-18831</v>
      </c>
      <c r="R536" s="934" t="str">
        <f t="shared" si="102"/>
        <v>-</v>
      </c>
      <c r="S536" s="935" t="str">
        <f t="shared" si="95"/>
        <v>-</v>
      </c>
      <c r="T536" s="935" t="str">
        <f t="shared" si="96"/>
        <v>-</v>
      </c>
      <c r="U536" s="935" t="str">
        <f t="shared" si="97"/>
        <v>-</v>
      </c>
      <c r="V536" s="935" t="str">
        <f t="shared" si="103"/>
        <v>-</v>
      </c>
      <c r="W536" s="934" t="str">
        <f t="shared" si="104"/>
        <v>-</v>
      </c>
      <c r="X536" s="936" t="str">
        <f>IF(R536="-","-",VLOOKUP($S536,Forex!$B:$C,2,0))</f>
        <v>-</v>
      </c>
      <c r="Y536" s="936" t="str">
        <f>IF(R536="-","-",VLOOKUP($S536,Forex!$B:$D,3,0))</f>
        <v>-</v>
      </c>
      <c r="Z536" s="937" t="str">
        <f>IF($R536="-","-",VLOOKUP($L536,Legend!$E:$F,2,0))</f>
        <v>-</v>
      </c>
      <c r="AA536" s="937"/>
      <c r="AB536" s="1131" t="str">
        <f t="shared" si="98"/>
        <v>-</v>
      </c>
      <c r="AC536" s="1131" t="str">
        <f>_xlfn.IFNA(VLOOKUP($B536,'PO list'!$C:$E,3,0),$AB536)</f>
        <v>-</v>
      </c>
      <c r="AD536" s="1131" t="str">
        <f>IF($AC536="-","-",VLOOKUP($AC536,Forex!$B:$C,2,0))</f>
        <v>-</v>
      </c>
      <c r="AE536" s="1131" t="str">
        <f t="shared" si="105"/>
        <v>-</v>
      </c>
      <c r="AF536" s="1131" t="str">
        <f>IF($AE536="-","-",VLOOKUP($AE536,Forex!$B:$C,2,0))</f>
        <v>-</v>
      </c>
      <c r="AG536" s="1132" t="str">
        <f t="shared" si="99"/>
        <v>-</v>
      </c>
      <c r="AI536" s="1118"/>
    </row>
    <row r="537" spans="1:35" s="839" customFormat="1" ht="15" x14ac:dyDescent="0.25">
      <c r="A537" s="929">
        <v>536</v>
      </c>
      <c r="B537" s="927" t="s">
        <v>2850</v>
      </c>
      <c r="C537" s="927" t="s">
        <v>200</v>
      </c>
      <c r="D537" s="927" t="s">
        <v>201</v>
      </c>
      <c r="E537" s="927" t="s">
        <v>230</v>
      </c>
      <c r="F537" s="927">
        <v>5</v>
      </c>
      <c r="G537" s="927">
        <v>10689</v>
      </c>
      <c r="H537" s="927" t="s">
        <v>2851</v>
      </c>
      <c r="I537" s="927" t="s">
        <v>2852</v>
      </c>
      <c r="J537" s="927" t="s">
        <v>2640</v>
      </c>
      <c r="K537" s="927" t="s">
        <v>1324</v>
      </c>
      <c r="L537" s="927" t="s">
        <v>1056</v>
      </c>
      <c r="M537" s="927" t="s">
        <v>2636</v>
      </c>
      <c r="N537" s="927" t="s">
        <v>2853</v>
      </c>
      <c r="O537" s="927" t="s">
        <v>2854</v>
      </c>
      <c r="P537" s="1129" t="str">
        <f t="shared" si="100"/>
        <v>OOK</v>
      </c>
      <c r="Q537" s="934" t="str">
        <f t="shared" si="101"/>
        <v>19-18832</v>
      </c>
      <c r="R537" s="934" t="str">
        <f t="shared" si="102"/>
        <v>LOCAL</v>
      </c>
      <c r="S537" s="935">
        <f t="shared" si="95"/>
        <v>43709</v>
      </c>
      <c r="T537" s="935">
        <f t="shared" si="96"/>
        <v>43739</v>
      </c>
      <c r="U537" s="935">
        <f t="shared" si="97"/>
        <v>43709</v>
      </c>
      <c r="V537" s="935">
        <f t="shared" si="103"/>
        <v>43983</v>
      </c>
      <c r="W537" s="934" t="str">
        <f t="shared" si="104"/>
        <v>Cancelled</v>
      </c>
      <c r="X537" s="936" t="str">
        <f>IF(R537="-","-",VLOOKUP($S537,Forex!$B:$C,2,0))</f>
        <v>FY2019</v>
      </c>
      <c r="Y537" s="936" t="str">
        <f>IF(R537="-","-",VLOOKUP($S537,Forex!$B:$D,3,0))</f>
        <v>1H</v>
      </c>
      <c r="Z537" s="937" t="str">
        <f>IF($R537="-","-",VLOOKUP($L537,Legend!$E:$F,2,0))</f>
        <v>-</v>
      </c>
      <c r="AA537" s="937"/>
      <c r="AB537" s="1131">
        <f t="shared" si="98"/>
        <v>43739</v>
      </c>
      <c r="AC537" s="1131">
        <f>_xlfn.IFNA(VLOOKUP($B537,'PO list'!$C:$E,3,0),$AB537)</f>
        <v>43739</v>
      </c>
      <c r="AD537" s="1131" t="str">
        <f>IF($AC537="-","-",VLOOKUP($AC537,Forex!$B:$C,2,0))</f>
        <v>FY2019</v>
      </c>
      <c r="AE537" s="1131">
        <f t="shared" si="105"/>
        <v>43739</v>
      </c>
      <c r="AF537" s="1131" t="str">
        <f>IF($AE537="-","-",VLOOKUP($AE537,Forex!$B:$C,2,0))</f>
        <v>FY2019</v>
      </c>
      <c r="AG537" s="1132" t="str">
        <f t="shared" si="99"/>
        <v>MY + MF</v>
      </c>
      <c r="AI537" s="1118"/>
    </row>
    <row r="538" spans="1:35" s="839" customFormat="1" ht="15" x14ac:dyDescent="0.25">
      <c r="A538" s="929">
        <v>537</v>
      </c>
      <c r="B538" s="927" t="s">
        <v>2855</v>
      </c>
      <c r="C538" s="927" t="s">
        <v>227</v>
      </c>
      <c r="D538" s="927" t="s">
        <v>201</v>
      </c>
      <c r="E538" s="927" t="s">
        <v>1333</v>
      </c>
      <c r="F538" s="927">
        <v>1</v>
      </c>
      <c r="G538" s="927">
        <v>591</v>
      </c>
      <c r="H538" s="927" t="s">
        <v>2856</v>
      </c>
      <c r="I538" s="927" t="s">
        <v>2857</v>
      </c>
      <c r="J538" s="927" t="s">
        <v>2640</v>
      </c>
      <c r="K538" s="927" t="s">
        <v>287</v>
      </c>
      <c r="L538" s="927" t="s">
        <v>15</v>
      </c>
      <c r="M538" s="927" t="s">
        <v>2803</v>
      </c>
      <c r="N538" s="927" t="s">
        <v>2803</v>
      </c>
      <c r="O538" s="927" t="s">
        <v>2640</v>
      </c>
      <c r="P538" s="1129" t="str">
        <f t="shared" si="100"/>
        <v>HT)</v>
      </c>
      <c r="Q538" s="934" t="str">
        <f t="shared" si="101"/>
        <v>19-18833</v>
      </c>
      <c r="R538" s="934" t="str">
        <f t="shared" si="102"/>
        <v>LOCAL</v>
      </c>
      <c r="S538" s="935">
        <f t="shared" si="95"/>
        <v>43709</v>
      </c>
      <c r="T538" s="935">
        <f t="shared" si="96"/>
        <v>43709</v>
      </c>
      <c r="U538" s="935">
        <f t="shared" si="97"/>
        <v>43709</v>
      </c>
      <c r="V538" s="935">
        <f t="shared" si="103"/>
        <v>43709</v>
      </c>
      <c r="W538" s="934" t="str">
        <f t="shared" si="104"/>
        <v>Approved</v>
      </c>
      <c r="X538" s="936" t="str">
        <f>IF(R538="-","-",VLOOKUP($S538,Forex!$B:$C,2,0))</f>
        <v>FY2019</v>
      </c>
      <c r="Y538" s="936" t="str">
        <f>IF(R538="-","-",VLOOKUP($S538,Forex!$B:$D,3,0))</f>
        <v>1H</v>
      </c>
      <c r="Z538" s="937" t="str">
        <f>IF($R538="-","-",VLOOKUP($L538,Legend!$E:$F,2,0))</f>
        <v>-</v>
      </c>
      <c r="AA538" s="937"/>
      <c r="AB538" s="1131">
        <f t="shared" si="98"/>
        <v>43709</v>
      </c>
      <c r="AC538" s="1131">
        <f>_xlfn.IFNA(VLOOKUP($B538,'PO list'!$C:$E,3,0),$AB538)</f>
        <v>43709</v>
      </c>
      <c r="AD538" s="1131" t="str">
        <f>IF($AC538="-","-",VLOOKUP($AC538,Forex!$B:$C,2,0))</f>
        <v>FY2019</v>
      </c>
      <c r="AE538" s="1131">
        <f t="shared" si="105"/>
        <v>43709</v>
      </c>
      <c r="AF538" s="1131" t="str">
        <f>IF($AE538="-","-",VLOOKUP($AE538,Forex!$B:$C,2,0))</f>
        <v>FY2019</v>
      </c>
      <c r="AG538" s="1132" t="str">
        <f t="shared" si="99"/>
        <v>MY + MF</v>
      </c>
      <c r="AI538" s="1118"/>
    </row>
    <row r="539" spans="1:35" s="839" customFormat="1" ht="15" x14ac:dyDescent="0.25">
      <c r="A539" s="929">
        <v>538</v>
      </c>
      <c r="B539" s="927" t="s">
        <v>1117</v>
      </c>
      <c r="C539" s="927" t="s">
        <v>680</v>
      </c>
      <c r="D539" s="927" t="s">
        <v>201</v>
      </c>
      <c r="E539" s="927" t="s">
        <v>231</v>
      </c>
      <c r="F539" s="927">
        <v>3</v>
      </c>
      <c r="G539" s="927">
        <v>4400</v>
      </c>
      <c r="H539" s="927" t="s">
        <v>2858</v>
      </c>
      <c r="I539" s="927" t="s">
        <v>2859</v>
      </c>
      <c r="J539" s="927" t="s">
        <v>2640</v>
      </c>
      <c r="K539" s="927" t="s">
        <v>287</v>
      </c>
      <c r="L539" s="927" t="s">
        <v>15</v>
      </c>
      <c r="M539" s="927" t="s">
        <v>2682</v>
      </c>
      <c r="N539" s="927" t="s">
        <v>2682</v>
      </c>
      <c r="O539" s="927" t="s">
        <v>2636</v>
      </c>
      <c r="P539" s="1129" t="str">
        <f t="shared" si="100"/>
        <v>DIE</v>
      </c>
      <c r="Q539" s="934" t="str">
        <f t="shared" si="101"/>
        <v>19-18834</v>
      </c>
      <c r="R539" s="934" t="str">
        <f t="shared" si="102"/>
        <v>LOCAL</v>
      </c>
      <c r="S539" s="935">
        <f t="shared" si="95"/>
        <v>43709</v>
      </c>
      <c r="T539" s="935">
        <f t="shared" si="96"/>
        <v>43709</v>
      </c>
      <c r="U539" s="935">
        <f t="shared" si="97"/>
        <v>43739</v>
      </c>
      <c r="V539" s="935">
        <f t="shared" si="103"/>
        <v>43739</v>
      </c>
      <c r="W539" s="934" t="str">
        <f t="shared" si="104"/>
        <v>Approved</v>
      </c>
      <c r="X539" s="936" t="str">
        <f>IF(R539="-","-",VLOOKUP($S539,Forex!$B:$C,2,0))</f>
        <v>FY2019</v>
      </c>
      <c r="Y539" s="936" t="str">
        <f>IF(R539="-","-",VLOOKUP($S539,Forex!$B:$D,3,0))</f>
        <v>1H</v>
      </c>
      <c r="Z539" s="937" t="str">
        <f>IF($R539="-","-",VLOOKUP($L539,Legend!$E:$F,2,0))</f>
        <v>-</v>
      </c>
      <c r="AA539" s="937"/>
      <c r="AB539" s="1131">
        <f t="shared" si="98"/>
        <v>43709</v>
      </c>
      <c r="AC539" s="1131" t="str">
        <f>_xlfn.IFNA(VLOOKUP($B539,'PO list'!$C:$E,3,0),$AB539)</f>
        <v>-</v>
      </c>
      <c r="AD539" s="1131" t="str">
        <f>IF($AC539="-","-",VLOOKUP($AC539,Forex!$B:$C,2,0))</f>
        <v>-</v>
      </c>
      <c r="AE539" s="1131">
        <f t="shared" si="105"/>
        <v>43709</v>
      </c>
      <c r="AF539" s="1131" t="str">
        <f>IF($AE539="-","-",VLOOKUP($AE539,Forex!$B:$C,2,0))</f>
        <v>FY2019</v>
      </c>
      <c r="AG539" s="1132" t="str">
        <f t="shared" si="99"/>
        <v>MY + MF</v>
      </c>
      <c r="AI539" s="1118"/>
    </row>
    <row r="540" spans="1:35" s="839" customFormat="1" ht="15" x14ac:dyDescent="0.25">
      <c r="A540" s="929">
        <v>539</v>
      </c>
      <c r="B540" s="927" t="s">
        <v>2860</v>
      </c>
      <c r="C540" s="927" t="s">
        <v>244</v>
      </c>
      <c r="D540" s="927" t="s">
        <v>201</v>
      </c>
      <c r="E540" s="927" t="s">
        <v>231</v>
      </c>
      <c r="F540" s="927">
        <v>2</v>
      </c>
      <c r="G540" s="927">
        <v>1150</v>
      </c>
      <c r="H540" s="927" t="s">
        <v>2861</v>
      </c>
      <c r="I540" s="927" t="s">
        <v>2862</v>
      </c>
      <c r="J540" s="927" t="s">
        <v>2640</v>
      </c>
      <c r="K540" s="927" t="s">
        <v>287</v>
      </c>
      <c r="L540" s="927" t="s">
        <v>15</v>
      </c>
      <c r="M540" s="927" t="s">
        <v>2682</v>
      </c>
      <c r="N540" s="927" t="s">
        <v>2682</v>
      </c>
      <c r="O540" s="927" t="s">
        <v>2636</v>
      </c>
      <c r="P540" s="1129" t="str">
        <f t="shared" si="100"/>
        <v>C--</v>
      </c>
      <c r="Q540" s="934" t="str">
        <f t="shared" si="101"/>
        <v>19-18835</v>
      </c>
      <c r="R540" s="934" t="str">
        <f t="shared" si="102"/>
        <v>LOCAL</v>
      </c>
      <c r="S540" s="935">
        <f t="shared" si="95"/>
        <v>43709</v>
      </c>
      <c r="T540" s="935">
        <f t="shared" si="96"/>
        <v>43709</v>
      </c>
      <c r="U540" s="935">
        <f t="shared" si="97"/>
        <v>43739</v>
      </c>
      <c r="V540" s="935">
        <f t="shared" si="103"/>
        <v>43739</v>
      </c>
      <c r="W540" s="934" t="str">
        <f t="shared" si="104"/>
        <v>Approved</v>
      </c>
      <c r="X540" s="936" t="str">
        <f>IF(R540="-","-",VLOOKUP($S540,Forex!$B:$C,2,0))</f>
        <v>FY2019</v>
      </c>
      <c r="Y540" s="936" t="str">
        <f>IF(R540="-","-",VLOOKUP($S540,Forex!$B:$D,3,0))</f>
        <v>1H</v>
      </c>
      <c r="Z540" s="937" t="str">
        <f>IF($R540="-","-",VLOOKUP($L540,Legend!$E:$F,2,0))</f>
        <v>-</v>
      </c>
      <c r="AA540" s="937"/>
      <c r="AB540" s="1131">
        <f t="shared" si="98"/>
        <v>43709</v>
      </c>
      <c r="AC540" s="1131">
        <f>_xlfn.IFNA(VLOOKUP($B540,'PO list'!$C:$E,3,0),$AB540)</f>
        <v>43709</v>
      </c>
      <c r="AD540" s="1131" t="str">
        <f>IF($AC540="-","-",VLOOKUP($AC540,Forex!$B:$C,2,0))</f>
        <v>FY2019</v>
      </c>
      <c r="AE540" s="1131">
        <f t="shared" si="105"/>
        <v>43709</v>
      </c>
      <c r="AF540" s="1131" t="str">
        <f>IF($AE540="-","-",VLOOKUP($AE540,Forex!$B:$C,2,0))</f>
        <v>FY2019</v>
      </c>
      <c r="AG540" s="1132" t="str">
        <f t="shared" si="99"/>
        <v>MY + MF</v>
      </c>
      <c r="AI540" s="1118"/>
    </row>
    <row r="541" spans="1:35" s="839" customFormat="1" ht="15" x14ac:dyDescent="0.25">
      <c r="A541" s="929">
        <v>540</v>
      </c>
      <c r="B541" s="927" t="s">
        <v>2863</v>
      </c>
      <c r="C541" s="927" t="s">
        <v>227</v>
      </c>
      <c r="D541" s="927" t="s">
        <v>201</v>
      </c>
      <c r="E541" s="927" t="s">
        <v>1333</v>
      </c>
      <c r="F541" s="927">
        <v>1</v>
      </c>
      <c r="G541" s="927">
        <v>591</v>
      </c>
      <c r="H541" s="927" t="s">
        <v>2856</v>
      </c>
      <c r="I541" s="927" t="s">
        <v>2864</v>
      </c>
      <c r="J541" s="927" t="s">
        <v>2640</v>
      </c>
      <c r="K541" s="927" t="s">
        <v>287</v>
      </c>
      <c r="L541" s="927" t="s">
        <v>15</v>
      </c>
      <c r="M541" s="927" t="s">
        <v>2803</v>
      </c>
      <c r="N541" s="927" t="s">
        <v>2682</v>
      </c>
      <c r="O541" s="927" t="s">
        <v>2640</v>
      </c>
      <c r="P541" s="1129" t="str">
        <f t="shared" si="100"/>
        <v>FT)</v>
      </c>
      <c r="Q541" s="934" t="str">
        <f t="shared" si="101"/>
        <v>19-18836</v>
      </c>
      <c r="R541" s="934" t="str">
        <f t="shared" si="102"/>
        <v>LOCAL</v>
      </c>
      <c r="S541" s="935">
        <f t="shared" si="95"/>
        <v>43709</v>
      </c>
      <c r="T541" s="935">
        <f t="shared" si="96"/>
        <v>43709</v>
      </c>
      <c r="U541" s="935">
        <f t="shared" si="97"/>
        <v>43709</v>
      </c>
      <c r="V541" s="935">
        <f t="shared" si="103"/>
        <v>43739</v>
      </c>
      <c r="W541" s="934" t="str">
        <f t="shared" si="104"/>
        <v>Approved</v>
      </c>
      <c r="X541" s="936" t="str">
        <f>IF(R541="-","-",VLOOKUP($S541,Forex!$B:$C,2,0))</f>
        <v>FY2019</v>
      </c>
      <c r="Y541" s="936" t="str">
        <f>IF(R541="-","-",VLOOKUP($S541,Forex!$B:$D,3,0))</f>
        <v>1H</v>
      </c>
      <c r="Z541" s="937" t="str">
        <f>IF($R541="-","-",VLOOKUP($L541,Legend!$E:$F,2,0))</f>
        <v>-</v>
      </c>
      <c r="AA541" s="937"/>
      <c r="AB541" s="1131">
        <f t="shared" si="98"/>
        <v>43709</v>
      </c>
      <c r="AC541" s="1131">
        <f>_xlfn.IFNA(VLOOKUP($B541,'PO list'!$C:$E,3,0),$AB541)</f>
        <v>43709</v>
      </c>
      <c r="AD541" s="1131" t="str">
        <f>IF($AC541="-","-",VLOOKUP($AC541,Forex!$B:$C,2,0))</f>
        <v>FY2019</v>
      </c>
      <c r="AE541" s="1131">
        <f t="shared" si="105"/>
        <v>43709</v>
      </c>
      <c r="AF541" s="1131" t="str">
        <f>IF($AE541="-","-",VLOOKUP($AE541,Forex!$B:$C,2,0))</f>
        <v>FY2019</v>
      </c>
      <c r="AG541" s="1132" t="str">
        <f t="shared" si="99"/>
        <v>MY + MF</v>
      </c>
      <c r="AI541" s="1118"/>
    </row>
    <row r="542" spans="1:35" s="839" customFormat="1" ht="15" x14ac:dyDescent="0.25">
      <c r="A542" s="929">
        <v>541</v>
      </c>
      <c r="B542" s="927" t="s">
        <v>2865</v>
      </c>
      <c r="C542" s="927" t="s">
        <v>227</v>
      </c>
      <c r="D542" s="927" t="s">
        <v>201</v>
      </c>
      <c r="E542" s="927" t="s">
        <v>231</v>
      </c>
      <c r="F542" s="927">
        <v>1</v>
      </c>
      <c r="G542" s="927">
        <v>1500</v>
      </c>
      <c r="H542" s="927" t="s">
        <v>15</v>
      </c>
      <c r="I542" s="927" t="s">
        <v>2866</v>
      </c>
      <c r="J542" s="927" t="s">
        <v>2640</v>
      </c>
      <c r="K542" s="927" t="s">
        <v>287</v>
      </c>
      <c r="L542" s="927" t="s">
        <v>15</v>
      </c>
      <c r="M542" s="927" t="s">
        <v>2867</v>
      </c>
      <c r="N542" s="927" t="s">
        <v>1118</v>
      </c>
      <c r="O542" s="927" t="s">
        <v>2868</v>
      </c>
      <c r="P542" s="1129" t="str">
        <f t="shared" si="100"/>
        <v>11)</v>
      </c>
      <c r="Q542" s="934" t="str">
        <f t="shared" si="101"/>
        <v>19-18837</v>
      </c>
      <c r="R542" s="934" t="str">
        <f t="shared" si="102"/>
        <v>LOCAL</v>
      </c>
      <c r="S542" s="935">
        <f t="shared" si="95"/>
        <v>43709</v>
      </c>
      <c r="T542" s="935">
        <f t="shared" si="96"/>
        <v>43891</v>
      </c>
      <c r="U542" s="935">
        <f t="shared" si="97"/>
        <v>43891</v>
      </c>
      <c r="V542" s="935">
        <f t="shared" si="103"/>
        <v>44256</v>
      </c>
      <c r="W542" s="934" t="str">
        <f t="shared" si="104"/>
        <v>Approved</v>
      </c>
      <c r="X542" s="936" t="str">
        <f>IF(R542="-","-",VLOOKUP($S542,Forex!$B:$C,2,0))</f>
        <v>FY2019</v>
      </c>
      <c r="Y542" s="936" t="str">
        <f>IF(R542="-","-",VLOOKUP($S542,Forex!$B:$D,3,0))</f>
        <v>1H</v>
      </c>
      <c r="Z542" s="937" t="str">
        <f>IF($R542="-","-",VLOOKUP($L542,Legend!$E:$F,2,0))</f>
        <v>-</v>
      </c>
      <c r="AA542" s="937"/>
      <c r="AB542" s="1131">
        <f t="shared" si="98"/>
        <v>43891</v>
      </c>
      <c r="AC542" s="1131">
        <f>_xlfn.IFNA(VLOOKUP($B542,'PO list'!$C:$E,3,0),$AB542)</f>
        <v>43891</v>
      </c>
      <c r="AD542" s="1131" t="str">
        <f>IF($AC542="-","-",VLOOKUP($AC542,Forex!$B:$C,2,0))</f>
        <v>FY2019</v>
      </c>
      <c r="AE542" s="1131">
        <f t="shared" si="105"/>
        <v>43891</v>
      </c>
      <c r="AF542" s="1131" t="str">
        <f>IF($AE542="-","-",VLOOKUP($AE542,Forex!$B:$C,2,0))</f>
        <v>FY2019</v>
      </c>
      <c r="AG542" s="1132" t="str">
        <f t="shared" si="99"/>
        <v>MY + MF</v>
      </c>
      <c r="AI542" s="1118"/>
    </row>
    <row r="543" spans="1:35" s="839" customFormat="1" ht="15" x14ac:dyDescent="0.25">
      <c r="A543" s="929">
        <v>542</v>
      </c>
      <c r="B543" s="927" t="s">
        <v>2869</v>
      </c>
      <c r="C543" s="927" t="s">
        <v>209</v>
      </c>
      <c r="D543" s="927" t="s">
        <v>232</v>
      </c>
      <c r="E543" s="927" t="s">
        <v>230</v>
      </c>
      <c r="F543" s="927">
        <v>1</v>
      </c>
      <c r="G543" s="927">
        <v>27372</v>
      </c>
      <c r="H543" s="927" t="s">
        <v>2870</v>
      </c>
      <c r="I543" s="927" t="s">
        <v>2871</v>
      </c>
      <c r="J543" s="927" t="s">
        <v>2872</v>
      </c>
      <c r="K543" s="927" t="s">
        <v>1324</v>
      </c>
      <c r="L543" s="927" t="s">
        <v>1056</v>
      </c>
      <c r="M543" s="927" t="s">
        <v>2873</v>
      </c>
      <c r="N543" s="927" t="s">
        <v>2110</v>
      </c>
      <c r="O543" s="927" t="s">
        <v>2793</v>
      </c>
      <c r="P543" s="1129" t="str">
        <f t="shared" si="100"/>
        <v>RKT</v>
      </c>
      <c r="Q543" s="934" t="str">
        <f t="shared" si="101"/>
        <v>19-18838</v>
      </c>
      <c r="R543" s="934" t="str">
        <f t="shared" si="102"/>
        <v>FRONTECH</v>
      </c>
      <c r="S543" s="935">
        <f t="shared" si="95"/>
        <v>43739</v>
      </c>
      <c r="T543" s="935">
        <f t="shared" si="96"/>
        <v>43739</v>
      </c>
      <c r="U543" s="935">
        <f t="shared" si="97"/>
        <v>43770</v>
      </c>
      <c r="V543" s="935">
        <f t="shared" si="103"/>
        <v>43800</v>
      </c>
      <c r="W543" s="934" t="str">
        <f t="shared" si="104"/>
        <v>Cancelled</v>
      </c>
      <c r="X543" s="936" t="str">
        <f>IF(R543="-","-",VLOOKUP($S543,Forex!$B:$C,2,0))</f>
        <v>FY2019</v>
      </c>
      <c r="Y543" s="936" t="str">
        <f>IF(R543="-","-",VLOOKUP($S543,Forex!$B:$D,3,0))</f>
        <v>2H</v>
      </c>
      <c r="Z543" s="937" t="str">
        <f>IF($R543="-","-",VLOOKUP($L543,Legend!$E:$F,2,0))</f>
        <v>-</v>
      </c>
      <c r="AA543" s="937"/>
      <c r="AB543" s="1131">
        <f t="shared" si="98"/>
        <v>43739</v>
      </c>
      <c r="AC543" s="1131">
        <f>_xlfn.IFNA(VLOOKUP($B543,'PO list'!$C:$E,3,0),$AB543)</f>
        <v>43739</v>
      </c>
      <c r="AD543" s="1131" t="str">
        <f>IF($AC543="-","-",VLOOKUP($AC543,Forex!$B:$C,2,0))</f>
        <v>FY2019</v>
      </c>
      <c r="AE543" s="1131">
        <f t="shared" si="105"/>
        <v>43739</v>
      </c>
      <c r="AF543" s="1131" t="str">
        <f>IF($AE543="-","-",VLOOKUP($AE543,Forex!$B:$C,2,0))</f>
        <v>FY2019</v>
      </c>
      <c r="AG543" s="1132" t="str">
        <f t="shared" si="99"/>
        <v>MY + MF</v>
      </c>
      <c r="AI543" s="1118"/>
    </row>
    <row r="544" spans="1:35" s="839" customFormat="1" ht="15" x14ac:dyDescent="0.25">
      <c r="A544" s="929">
        <v>543</v>
      </c>
      <c r="B544" s="927" t="s">
        <v>2874</v>
      </c>
      <c r="C544" s="927" t="s">
        <v>227</v>
      </c>
      <c r="D544" s="927" t="s">
        <v>201</v>
      </c>
      <c r="E544" s="927" t="s">
        <v>230</v>
      </c>
      <c r="F544" s="927">
        <v>18</v>
      </c>
      <c r="G544" s="927">
        <v>62533</v>
      </c>
      <c r="H544" s="927" t="s">
        <v>2875</v>
      </c>
      <c r="I544" s="927" t="s">
        <v>2876</v>
      </c>
      <c r="J544" s="927" t="s">
        <v>2399</v>
      </c>
      <c r="K544" s="927" t="s">
        <v>1324</v>
      </c>
      <c r="L544" s="927" t="s">
        <v>1056</v>
      </c>
      <c r="M544" s="927" t="s">
        <v>2807</v>
      </c>
      <c r="N544" s="927" t="s">
        <v>2564</v>
      </c>
      <c r="O544" s="927" t="s">
        <v>2682</v>
      </c>
      <c r="P544" s="1129" t="str">
        <f t="shared" si="100"/>
        <v>T--</v>
      </c>
      <c r="Q544" s="934" t="str">
        <f t="shared" si="101"/>
        <v>19-18839</v>
      </c>
      <c r="R544" s="934" t="str">
        <f t="shared" si="102"/>
        <v>LOCAL</v>
      </c>
      <c r="S544" s="935">
        <f t="shared" si="95"/>
        <v>43709</v>
      </c>
      <c r="T544" s="935">
        <f t="shared" si="96"/>
        <v>43739</v>
      </c>
      <c r="U544" s="935">
        <f t="shared" si="97"/>
        <v>43739</v>
      </c>
      <c r="V544" s="935">
        <f t="shared" si="103"/>
        <v>43862</v>
      </c>
      <c r="W544" s="934" t="str">
        <f t="shared" si="104"/>
        <v>Cancelled</v>
      </c>
      <c r="X544" s="936" t="str">
        <f>IF(R544="-","-",VLOOKUP($S544,Forex!$B:$C,2,0))</f>
        <v>FY2019</v>
      </c>
      <c r="Y544" s="936" t="str">
        <f>IF(R544="-","-",VLOOKUP($S544,Forex!$B:$D,3,0))</f>
        <v>1H</v>
      </c>
      <c r="Z544" s="937" t="str">
        <f>IF($R544="-","-",VLOOKUP($L544,Legend!$E:$F,2,0))</f>
        <v>-</v>
      </c>
      <c r="AA544" s="937"/>
      <c r="AB544" s="1131">
        <f t="shared" si="98"/>
        <v>43739</v>
      </c>
      <c r="AC544" s="1131">
        <f>_xlfn.IFNA(VLOOKUP($B544,'PO list'!$C:$E,3,0),$AB544)</f>
        <v>43739</v>
      </c>
      <c r="AD544" s="1131" t="str">
        <f>IF($AC544="-","-",VLOOKUP($AC544,Forex!$B:$C,2,0))</f>
        <v>FY2019</v>
      </c>
      <c r="AE544" s="1131">
        <f t="shared" si="105"/>
        <v>43739</v>
      </c>
      <c r="AF544" s="1131" t="str">
        <f>IF($AE544="-","-",VLOOKUP($AE544,Forex!$B:$C,2,0))</f>
        <v>FY2019</v>
      </c>
      <c r="AG544" s="1132" t="str">
        <f t="shared" si="99"/>
        <v>MY + MF</v>
      </c>
      <c r="AI544" s="1118"/>
    </row>
    <row r="545" spans="1:35" s="839" customFormat="1" ht="15" x14ac:dyDescent="0.25">
      <c r="A545" s="929">
        <v>544</v>
      </c>
      <c r="B545" s="927" t="s">
        <v>2877</v>
      </c>
      <c r="C545" s="927" t="s">
        <v>246</v>
      </c>
      <c r="D545" s="927" t="s">
        <v>201</v>
      </c>
      <c r="E545" s="927" t="s">
        <v>1788</v>
      </c>
      <c r="F545" s="927">
        <v>2</v>
      </c>
      <c r="G545" s="927">
        <v>3956</v>
      </c>
      <c r="H545" s="927" t="s">
        <v>2878</v>
      </c>
      <c r="I545" s="927" t="s">
        <v>2879</v>
      </c>
      <c r="J545" s="927" t="s">
        <v>2399</v>
      </c>
      <c r="K545" s="927" t="s">
        <v>287</v>
      </c>
      <c r="L545" s="927" t="s">
        <v>15</v>
      </c>
      <c r="M545" s="927" t="s">
        <v>2880</v>
      </c>
      <c r="N545" s="927" t="s">
        <v>2880</v>
      </c>
      <c r="O545" s="927" t="s">
        <v>2320</v>
      </c>
      <c r="P545" s="1129" t="str">
        <f t="shared" si="100"/>
        <v>G--</v>
      </c>
      <c r="Q545" s="934" t="str">
        <f t="shared" si="101"/>
        <v>19-18840</v>
      </c>
      <c r="R545" s="934" t="str">
        <f t="shared" si="102"/>
        <v>LOCAL</v>
      </c>
      <c r="S545" s="935">
        <f t="shared" si="95"/>
        <v>43709</v>
      </c>
      <c r="T545" s="935">
        <f t="shared" si="96"/>
        <v>43770</v>
      </c>
      <c r="U545" s="935">
        <f t="shared" si="97"/>
        <v>43770</v>
      </c>
      <c r="V545" s="935">
        <f t="shared" si="103"/>
        <v>43770</v>
      </c>
      <c r="W545" s="934" t="str">
        <f t="shared" si="104"/>
        <v>Approved</v>
      </c>
      <c r="X545" s="936" t="str">
        <f>IF(R545="-","-",VLOOKUP($S545,Forex!$B:$C,2,0))</f>
        <v>FY2019</v>
      </c>
      <c r="Y545" s="936" t="str">
        <f>IF(R545="-","-",VLOOKUP($S545,Forex!$B:$D,3,0))</f>
        <v>1H</v>
      </c>
      <c r="Z545" s="937" t="str">
        <f>IF($R545="-","-",VLOOKUP($L545,Legend!$E:$F,2,0))</f>
        <v>-</v>
      </c>
      <c r="AA545" s="937"/>
      <c r="AB545" s="1131">
        <f t="shared" si="98"/>
        <v>43770</v>
      </c>
      <c r="AC545" s="1131">
        <f>_xlfn.IFNA(VLOOKUP($B545,'PO list'!$C:$E,3,0),$AB545)</f>
        <v>43770</v>
      </c>
      <c r="AD545" s="1131" t="str">
        <f>IF($AC545="-","-",VLOOKUP($AC545,Forex!$B:$C,2,0))</f>
        <v>FY2019</v>
      </c>
      <c r="AE545" s="1131">
        <f t="shared" si="105"/>
        <v>43770</v>
      </c>
      <c r="AF545" s="1131" t="str">
        <f>IF($AE545="-","-",VLOOKUP($AE545,Forex!$B:$C,2,0))</f>
        <v>FY2019</v>
      </c>
      <c r="AG545" s="1132" t="str">
        <f t="shared" si="99"/>
        <v>MY + MF</v>
      </c>
      <c r="AI545" s="1118"/>
    </row>
    <row r="546" spans="1:35" s="839" customFormat="1" ht="15" x14ac:dyDescent="0.25">
      <c r="A546" s="929">
        <v>545</v>
      </c>
      <c r="B546" s="927" t="s">
        <v>2881</v>
      </c>
      <c r="C546" s="927" t="s">
        <v>244</v>
      </c>
      <c r="D546" s="927" t="s">
        <v>201</v>
      </c>
      <c r="E546" s="927" t="s">
        <v>231</v>
      </c>
      <c r="F546" s="927">
        <v>5</v>
      </c>
      <c r="G546" s="927">
        <v>1060</v>
      </c>
      <c r="H546" s="927" t="s">
        <v>2882</v>
      </c>
      <c r="I546" s="927" t="s">
        <v>2883</v>
      </c>
      <c r="J546" s="927" t="s">
        <v>2350</v>
      </c>
      <c r="K546" s="927" t="s">
        <v>288</v>
      </c>
      <c r="L546" s="927" t="s">
        <v>158</v>
      </c>
      <c r="M546" s="927" t="s">
        <v>2769</v>
      </c>
      <c r="N546" s="927" t="s">
        <v>2647</v>
      </c>
      <c r="O546" s="927" t="s">
        <v>2682</v>
      </c>
      <c r="P546" s="1129" t="str">
        <f t="shared" si="100"/>
        <v>)--</v>
      </c>
      <c r="Q546" s="934" t="str">
        <f t="shared" si="101"/>
        <v>19-18841</v>
      </c>
      <c r="R546" s="934" t="str">
        <f t="shared" si="102"/>
        <v>LOCAL</v>
      </c>
      <c r="S546" s="935">
        <f t="shared" si="95"/>
        <v>43709</v>
      </c>
      <c r="T546" s="935">
        <f t="shared" si="96"/>
        <v>43739</v>
      </c>
      <c r="U546" s="935">
        <f t="shared" si="97"/>
        <v>43739</v>
      </c>
      <c r="V546" s="935">
        <f t="shared" si="103"/>
        <v>43770</v>
      </c>
      <c r="W546" s="934" t="str">
        <f t="shared" si="104"/>
        <v>Disapproved</v>
      </c>
      <c r="X546" s="936" t="str">
        <f>IF(R546="-","-",VLOOKUP($S546,Forex!$B:$C,2,0))</f>
        <v>FY2019</v>
      </c>
      <c r="Y546" s="936" t="str">
        <f>IF(R546="-","-",VLOOKUP($S546,Forex!$B:$D,3,0))</f>
        <v>1H</v>
      </c>
      <c r="Z546" s="937" t="str">
        <f>IF($R546="-","-",VLOOKUP($L546,Legend!$E:$F,2,0))</f>
        <v>ROD1</v>
      </c>
      <c r="AA546" s="937"/>
      <c r="AB546" s="1131">
        <f t="shared" si="98"/>
        <v>43739</v>
      </c>
      <c r="AC546" s="1131">
        <f>_xlfn.IFNA(VLOOKUP($B546,'PO list'!$C:$E,3,0),$AB546)</f>
        <v>43739</v>
      </c>
      <c r="AD546" s="1131" t="str">
        <f>IF($AC546="-","-",VLOOKUP($AC546,Forex!$B:$C,2,0))</f>
        <v>FY2019</v>
      </c>
      <c r="AE546" s="1131">
        <f t="shared" si="105"/>
        <v>43739</v>
      </c>
      <c r="AF546" s="1131" t="str">
        <f>IF($AE546="-","-",VLOOKUP($AE546,Forex!$B:$C,2,0))</f>
        <v>FY2019</v>
      </c>
      <c r="AG546" s="1132" t="str">
        <f t="shared" si="99"/>
        <v>MY + MF</v>
      </c>
      <c r="AI546" s="1118"/>
    </row>
    <row r="547" spans="1:35" s="839" customFormat="1" ht="15" x14ac:dyDescent="0.25">
      <c r="A547" s="929">
        <v>546</v>
      </c>
      <c r="B547" s="927" t="s">
        <v>2884</v>
      </c>
      <c r="C547" s="927" t="s">
        <v>244</v>
      </c>
      <c r="D547" s="927" t="s">
        <v>201</v>
      </c>
      <c r="E547" s="927" t="s">
        <v>231</v>
      </c>
      <c r="F547" s="927">
        <v>1</v>
      </c>
      <c r="G547" s="927">
        <v>340</v>
      </c>
      <c r="H547" s="927" t="s">
        <v>2885</v>
      </c>
      <c r="I547" s="927" t="s">
        <v>2886</v>
      </c>
      <c r="J547" s="927" t="s">
        <v>2350</v>
      </c>
      <c r="K547" s="927" t="s">
        <v>288</v>
      </c>
      <c r="L547" s="927" t="s">
        <v>158</v>
      </c>
      <c r="M547" s="927" t="s">
        <v>2769</v>
      </c>
      <c r="N547" s="927" t="s">
        <v>2647</v>
      </c>
      <c r="O547" s="927" t="s">
        <v>2682</v>
      </c>
      <c r="P547" s="1129" t="str">
        <f t="shared" si="100"/>
        <v>ato</v>
      </c>
      <c r="Q547" s="934" t="str">
        <f t="shared" si="101"/>
        <v>19-18842</v>
      </c>
      <c r="R547" s="934" t="str">
        <f t="shared" si="102"/>
        <v>LOCAL</v>
      </c>
      <c r="S547" s="935">
        <f t="shared" si="95"/>
        <v>43709</v>
      </c>
      <c r="T547" s="935">
        <f t="shared" si="96"/>
        <v>43739</v>
      </c>
      <c r="U547" s="935">
        <f t="shared" si="97"/>
        <v>43739</v>
      </c>
      <c r="V547" s="935">
        <f t="shared" si="103"/>
        <v>43770</v>
      </c>
      <c r="W547" s="934" t="str">
        <f t="shared" si="104"/>
        <v>Disapproved</v>
      </c>
      <c r="X547" s="936" t="str">
        <f>IF(R547="-","-",VLOOKUP($S547,Forex!$B:$C,2,0))</f>
        <v>FY2019</v>
      </c>
      <c r="Y547" s="936" t="str">
        <f>IF(R547="-","-",VLOOKUP($S547,Forex!$B:$D,3,0))</f>
        <v>1H</v>
      </c>
      <c r="Z547" s="937" t="str">
        <f>IF($R547="-","-",VLOOKUP($L547,Legend!$E:$F,2,0))</f>
        <v>ROD1</v>
      </c>
      <c r="AA547" s="937"/>
      <c r="AB547" s="1131">
        <f t="shared" si="98"/>
        <v>43739</v>
      </c>
      <c r="AC547" s="1131">
        <f>_xlfn.IFNA(VLOOKUP($B547,'PO list'!$C:$E,3,0),$AB547)</f>
        <v>43739</v>
      </c>
      <c r="AD547" s="1131" t="str">
        <f>IF($AC547="-","-",VLOOKUP($AC547,Forex!$B:$C,2,0))</f>
        <v>FY2019</v>
      </c>
      <c r="AE547" s="1131">
        <f t="shared" si="105"/>
        <v>43739</v>
      </c>
      <c r="AF547" s="1131" t="str">
        <f>IF($AE547="-","-",VLOOKUP($AE547,Forex!$B:$C,2,0))</f>
        <v>FY2019</v>
      </c>
      <c r="AG547" s="1132" t="str">
        <f t="shared" si="99"/>
        <v>MY + MF</v>
      </c>
      <c r="AI547" s="1118"/>
    </row>
    <row r="548" spans="1:35" s="839" customFormat="1" ht="15" x14ac:dyDescent="0.25">
      <c r="A548" s="929">
        <v>547</v>
      </c>
      <c r="B548" s="927" t="s">
        <v>2887</v>
      </c>
      <c r="C548" s="927" t="s">
        <v>1350</v>
      </c>
      <c r="D548" s="927" t="s">
        <v>1332</v>
      </c>
      <c r="E548" s="927" t="s">
        <v>1333</v>
      </c>
      <c r="F548" s="927">
        <v>1</v>
      </c>
      <c r="G548" s="927">
        <v>2244</v>
      </c>
      <c r="H548" s="927" t="s">
        <v>2888</v>
      </c>
      <c r="I548" s="927" t="s">
        <v>2849</v>
      </c>
      <c r="J548" s="927" t="s">
        <v>2350</v>
      </c>
      <c r="K548" s="927" t="s">
        <v>288</v>
      </c>
      <c r="L548" s="927" t="s">
        <v>1056</v>
      </c>
      <c r="M548" s="927" t="s">
        <v>2153</v>
      </c>
      <c r="N548" s="927" t="s">
        <v>1110</v>
      </c>
      <c r="O548" s="927" t="s">
        <v>2682</v>
      </c>
      <c r="P548" s="1129" t="str">
        <f t="shared" si="100"/>
        <v>01-</v>
      </c>
      <c r="Q548" s="934" t="str">
        <f t="shared" si="101"/>
        <v>19-18843</v>
      </c>
      <c r="R548" s="934" t="str">
        <f t="shared" si="102"/>
        <v>-</v>
      </c>
      <c r="S548" s="935" t="str">
        <f t="shared" si="95"/>
        <v>-</v>
      </c>
      <c r="T548" s="935" t="str">
        <f t="shared" si="96"/>
        <v>-</v>
      </c>
      <c r="U548" s="935" t="str">
        <f t="shared" si="97"/>
        <v>-</v>
      </c>
      <c r="V548" s="935" t="str">
        <f t="shared" si="103"/>
        <v>-</v>
      </c>
      <c r="W548" s="934" t="str">
        <f t="shared" si="104"/>
        <v>-</v>
      </c>
      <c r="X548" s="936" t="str">
        <f>IF(R548="-","-",VLOOKUP($S548,Forex!$B:$C,2,0))</f>
        <v>-</v>
      </c>
      <c r="Y548" s="936" t="str">
        <f>IF(R548="-","-",VLOOKUP($S548,Forex!$B:$D,3,0))</f>
        <v>-</v>
      </c>
      <c r="Z548" s="937" t="str">
        <f>IF($R548="-","-",VLOOKUP($L548,Legend!$E:$F,2,0))</f>
        <v>-</v>
      </c>
      <c r="AA548" s="937"/>
      <c r="AB548" s="1131" t="str">
        <f t="shared" si="98"/>
        <v>-</v>
      </c>
      <c r="AC548" s="1131" t="str">
        <f>_xlfn.IFNA(VLOOKUP($B548,'PO list'!$C:$E,3,0),$AB548)</f>
        <v>-</v>
      </c>
      <c r="AD548" s="1131" t="str">
        <f>IF($AC548="-","-",VLOOKUP($AC548,Forex!$B:$C,2,0))</f>
        <v>-</v>
      </c>
      <c r="AE548" s="1131" t="str">
        <f t="shared" si="105"/>
        <v>-</v>
      </c>
      <c r="AF548" s="1131" t="str">
        <f>IF($AE548="-","-",VLOOKUP($AE548,Forex!$B:$C,2,0))</f>
        <v>-</v>
      </c>
      <c r="AG548" s="1132" t="str">
        <f t="shared" si="99"/>
        <v>-</v>
      </c>
      <c r="AI548" s="1118"/>
    </row>
    <row r="549" spans="1:35" s="839" customFormat="1" ht="15" x14ac:dyDescent="0.25">
      <c r="A549" s="929">
        <v>548</v>
      </c>
      <c r="B549" s="927" t="s">
        <v>2889</v>
      </c>
      <c r="C549" s="927" t="s">
        <v>227</v>
      </c>
      <c r="D549" s="927" t="s">
        <v>201</v>
      </c>
      <c r="E549" s="927" t="s">
        <v>230</v>
      </c>
      <c r="F549" s="927">
        <v>21</v>
      </c>
      <c r="G549" s="927">
        <v>67069</v>
      </c>
      <c r="H549" s="927" t="s">
        <v>2875</v>
      </c>
      <c r="I549" s="927" t="s">
        <v>2890</v>
      </c>
      <c r="J549" s="927" t="s">
        <v>2350</v>
      </c>
      <c r="K549" s="927" t="s">
        <v>1324</v>
      </c>
      <c r="L549" s="927" t="s">
        <v>1056</v>
      </c>
      <c r="M549" s="927" t="s">
        <v>2807</v>
      </c>
      <c r="N549" s="927" t="s">
        <v>2564</v>
      </c>
      <c r="O549" s="927" t="s">
        <v>2682</v>
      </c>
      <c r="P549" s="1129" t="str">
        <f t="shared" si="100"/>
        <v>G--</v>
      </c>
      <c r="Q549" s="934" t="str">
        <f t="shared" si="101"/>
        <v>19-18844</v>
      </c>
      <c r="R549" s="934" t="str">
        <f t="shared" si="102"/>
        <v>LOCAL</v>
      </c>
      <c r="S549" s="935">
        <f t="shared" si="95"/>
        <v>43709</v>
      </c>
      <c r="T549" s="935">
        <f t="shared" si="96"/>
        <v>43739</v>
      </c>
      <c r="U549" s="935">
        <f t="shared" si="97"/>
        <v>43739</v>
      </c>
      <c r="V549" s="935">
        <f t="shared" si="103"/>
        <v>43862</v>
      </c>
      <c r="W549" s="934" t="str">
        <f t="shared" si="104"/>
        <v>Cancelled</v>
      </c>
      <c r="X549" s="936" t="str">
        <f>IF(R549="-","-",VLOOKUP($S549,Forex!$B:$C,2,0))</f>
        <v>FY2019</v>
      </c>
      <c r="Y549" s="936" t="str">
        <f>IF(R549="-","-",VLOOKUP($S549,Forex!$B:$D,3,0))</f>
        <v>1H</v>
      </c>
      <c r="Z549" s="937" t="str">
        <f>IF($R549="-","-",VLOOKUP($L549,Legend!$E:$F,2,0))</f>
        <v>-</v>
      </c>
      <c r="AA549" s="937"/>
      <c r="AB549" s="1131">
        <f t="shared" si="98"/>
        <v>43739</v>
      </c>
      <c r="AC549" s="1131">
        <f>_xlfn.IFNA(VLOOKUP($B549,'PO list'!$C:$E,3,0),$AB549)</f>
        <v>43739</v>
      </c>
      <c r="AD549" s="1131" t="str">
        <f>IF($AC549="-","-",VLOOKUP($AC549,Forex!$B:$C,2,0))</f>
        <v>FY2019</v>
      </c>
      <c r="AE549" s="1131">
        <f t="shared" si="105"/>
        <v>43739</v>
      </c>
      <c r="AF549" s="1131" t="str">
        <f>IF($AE549="-","-",VLOOKUP($AE549,Forex!$B:$C,2,0))</f>
        <v>FY2019</v>
      </c>
      <c r="AG549" s="1132" t="str">
        <f t="shared" si="99"/>
        <v>MY + MF</v>
      </c>
      <c r="AI549" s="1118"/>
    </row>
    <row r="550" spans="1:35" s="839" customFormat="1" ht="15" x14ac:dyDescent="0.25">
      <c r="A550" s="929">
        <v>549</v>
      </c>
      <c r="B550" s="927" t="s">
        <v>2891</v>
      </c>
      <c r="C550" s="927" t="s">
        <v>209</v>
      </c>
      <c r="D550" s="927" t="s">
        <v>232</v>
      </c>
      <c r="E550" s="927" t="s">
        <v>230</v>
      </c>
      <c r="F550" s="927">
        <v>1</v>
      </c>
      <c r="G550" s="927">
        <v>28986</v>
      </c>
      <c r="H550" s="927" t="s">
        <v>2892</v>
      </c>
      <c r="I550" s="927" t="s">
        <v>2893</v>
      </c>
      <c r="J550" s="927" t="s">
        <v>2803</v>
      </c>
      <c r="K550" s="927" t="s">
        <v>1324</v>
      </c>
      <c r="L550" s="927" t="s">
        <v>1056</v>
      </c>
      <c r="M550" s="927" t="s">
        <v>2873</v>
      </c>
      <c r="N550" s="927" t="s">
        <v>2110</v>
      </c>
      <c r="O550" s="927" t="s">
        <v>2807</v>
      </c>
      <c r="P550" s="1129" t="str">
        <f t="shared" si="100"/>
        <v>RKT</v>
      </c>
      <c r="Q550" s="934" t="str">
        <f t="shared" si="101"/>
        <v>19-18845</v>
      </c>
      <c r="R550" s="934" t="str">
        <f t="shared" si="102"/>
        <v>FRONTECH</v>
      </c>
      <c r="S550" s="935">
        <f t="shared" si="95"/>
        <v>43709</v>
      </c>
      <c r="T550" s="935">
        <f t="shared" si="96"/>
        <v>43739</v>
      </c>
      <c r="U550" s="935">
        <f t="shared" si="97"/>
        <v>43770</v>
      </c>
      <c r="V550" s="935">
        <f t="shared" si="103"/>
        <v>43800</v>
      </c>
      <c r="W550" s="934" t="str">
        <f t="shared" si="104"/>
        <v>Cancelled</v>
      </c>
      <c r="X550" s="936" t="str">
        <f>IF(R550="-","-",VLOOKUP($S550,Forex!$B:$C,2,0))</f>
        <v>FY2019</v>
      </c>
      <c r="Y550" s="936" t="str">
        <f>IF(R550="-","-",VLOOKUP($S550,Forex!$B:$D,3,0))</f>
        <v>1H</v>
      </c>
      <c r="Z550" s="937" t="str">
        <f>IF($R550="-","-",VLOOKUP($L550,Legend!$E:$F,2,0))</f>
        <v>-</v>
      </c>
      <c r="AA550" s="937"/>
      <c r="AB550" s="1131">
        <f t="shared" si="98"/>
        <v>43739</v>
      </c>
      <c r="AC550" s="1131">
        <f>_xlfn.IFNA(VLOOKUP($B550,'PO list'!$C:$E,3,0),$AB550)</f>
        <v>43739</v>
      </c>
      <c r="AD550" s="1131" t="str">
        <f>IF($AC550="-","-",VLOOKUP($AC550,Forex!$B:$C,2,0))</f>
        <v>FY2019</v>
      </c>
      <c r="AE550" s="1131">
        <f t="shared" si="105"/>
        <v>43739</v>
      </c>
      <c r="AF550" s="1131" t="str">
        <f>IF($AE550="-","-",VLOOKUP($AE550,Forex!$B:$C,2,0))</f>
        <v>FY2019</v>
      </c>
      <c r="AG550" s="1132" t="str">
        <f t="shared" si="99"/>
        <v>MY + MF</v>
      </c>
      <c r="AI550" s="1118"/>
    </row>
    <row r="551" spans="1:35" s="839" customFormat="1" ht="15" x14ac:dyDescent="0.25">
      <c r="A551" s="929">
        <v>550</v>
      </c>
      <c r="B551" s="927" t="s">
        <v>2894</v>
      </c>
      <c r="C551" s="927" t="s">
        <v>209</v>
      </c>
      <c r="D551" s="927" t="s">
        <v>232</v>
      </c>
      <c r="E551" s="927" t="s">
        <v>230</v>
      </c>
      <c r="F551" s="927">
        <v>1</v>
      </c>
      <c r="G551" s="927">
        <v>28258</v>
      </c>
      <c r="H551" s="927" t="s">
        <v>2895</v>
      </c>
      <c r="I551" s="927" t="s">
        <v>2896</v>
      </c>
      <c r="J551" s="927" t="s">
        <v>2803</v>
      </c>
      <c r="K551" s="927" t="s">
        <v>1324</v>
      </c>
      <c r="L551" s="927" t="s">
        <v>1056</v>
      </c>
      <c r="M551" s="927" t="s">
        <v>2873</v>
      </c>
      <c r="N551" s="927" t="s">
        <v>2110</v>
      </c>
      <c r="O551" s="927" t="s">
        <v>2793</v>
      </c>
      <c r="P551" s="1129" t="str">
        <f t="shared" si="100"/>
        <v>RKT</v>
      </c>
      <c r="Q551" s="934" t="str">
        <f t="shared" si="101"/>
        <v>19-18846</v>
      </c>
      <c r="R551" s="934" t="str">
        <f t="shared" si="102"/>
        <v>FRONTECH</v>
      </c>
      <c r="S551" s="935">
        <f t="shared" si="95"/>
        <v>43709</v>
      </c>
      <c r="T551" s="935">
        <f t="shared" si="96"/>
        <v>43739</v>
      </c>
      <c r="U551" s="935">
        <f t="shared" si="97"/>
        <v>43770</v>
      </c>
      <c r="V551" s="935">
        <f t="shared" si="103"/>
        <v>43800</v>
      </c>
      <c r="W551" s="934" t="str">
        <f t="shared" si="104"/>
        <v>Cancelled</v>
      </c>
      <c r="X551" s="936" t="str">
        <f>IF(R551="-","-",VLOOKUP($S551,Forex!$B:$C,2,0))</f>
        <v>FY2019</v>
      </c>
      <c r="Y551" s="936" t="str">
        <f>IF(R551="-","-",VLOOKUP($S551,Forex!$B:$D,3,0))</f>
        <v>1H</v>
      </c>
      <c r="Z551" s="937" t="str">
        <f>IF($R551="-","-",VLOOKUP($L551,Legend!$E:$F,2,0))</f>
        <v>-</v>
      </c>
      <c r="AA551" s="937"/>
      <c r="AB551" s="1131">
        <f t="shared" si="98"/>
        <v>43739</v>
      </c>
      <c r="AC551" s="1131">
        <f>_xlfn.IFNA(VLOOKUP($B551,'PO list'!$C:$E,3,0),$AB551)</f>
        <v>43739</v>
      </c>
      <c r="AD551" s="1131" t="str">
        <f>IF($AC551="-","-",VLOOKUP($AC551,Forex!$B:$C,2,0))</f>
        <v>FY2019</v>
      </c>
      <c r="AE551" s="1131">
        <f t="shared" si="105"/>
        <v>43739</v>
      </c>
      <c r="AF551" s="1131" t="str">
        <f>IF($AE551="-","-",VLOOKUP($AE551,Forex!$B:$C,2,0))</f>
        <v>FY2019</v>
      </c>
      <c r="AG551" s="1132" t="str">
        <f t="shared" si="99"/>
        <v>MY + MF</v>
      </c>
      <c r="AI551" s="1118"/>
    </row>
    <row r="552" spans="1:35" s="839" customFormat="1" ht="15" x14ac:dyDescent="0.25">
      <c r="A552" s="929">
        <v>551</v>
      </c>
      <c r="B552" s="927" t="s">
        <v>2897</v>
      </c>
      <c r="C552" s="927" t="s">
        <v>209</v>
      </c>
      <c r="D552" s="927" t="s">
        <v>232</v>
      </c>
      <c r="E552" s="927" t="s">
        <v>230</v>
      </c>
      <c r="F552" s="927">
        <v>1</v>
      </c>
      <c r="G552" s="927">
        <v>28258</v>
      </c>
      <c r="H552" s="927" t="s">
        <v>2898</v>
      </c>
      <c r="I552" s="927" t="s">
        <v>2899</v>
      </c>
      <c r="J552" s="927" t="s">
        <v>2872</v>
      </c>
      <c r="K552" s="927" t="s">
        <v>1324</v>
      </c>
      <c r="L552" s="927" t="s">
        <v>1056</v>
      </c>
      <c r="M552" s="927" t="s">
        <v>2873</v>
      </c>
      <c r="N552" s="927" t="s">
        <v>2110</v>
      </c>
      <c r="O552" s="927" t="s">
        <v>2793</v>
      </c>
      <c r="P552" s="1129" t="str">
        <f t="shared" si="100"/>
        <v>RKT</v>
      </c>
      <c r="Q552" s="934" t="str">
        <f t="shared" si="101"/>
        <v>19-18847</v>
      </c>
      <c r="R552" s="934" t="str">
        <f t="shared" si="102"/>
        <v>FRONTECH</v>
      </c>
      <c r="S552" s="935">
        <f t="shared" si="95"/>
        <v>43739</v>
      </c>
      <c r="T552" s="935">
        <f t="shared" si="96"/>
        <v>43739</v>
      </c>
      <c r="U552" s="935">
        <f t="shared" si="97"/>
        <v>43770</v>
      </c>
      <c r="V552" s="935">
        <f t="shared" si="103"/>
        <v>43800</v>
      </c>
      <c r="W552" s="934" t="str">
        <f t="shared" si="104"/>
        <v>Cancelled</v>
      </c>
      <c r="X552" s="936" t="str">
        <f>IF(R552="-","-",VLOOKUP($S552,Forex!$B:$C,2,0))</f>
        <v>FY2019</v>
      </c>
      <c r="Y552" s="936" t="str">
        <f>IF(R552="-","-",VLOOKUP($S552,Forex!$B:$D,3,0))</f>
        <v>2H</v>
      </c>
      <c r="Z552" s="937" t="str">
        <f>IF($R552="-","-",VLOOKUP($L552,Legend!$E:$F,2,0))</f>
        <v>-</v>
      </c>
      <c r="AA552" s="937"/>
      <c r="AB552" s="1131">
        <f t="shared" si="98"/>
        <v>43739</v>
      </c>
      <c r="AC552" s="1131">
        <f>_xlfn.IFNA(VLOOKUP($B552,'PO list'!$C:$E,3,0),$AB552)</f>
        <v>43739</v>
      </c>
      <c r="AD552" s="1131" t="str">
        <f>IF($AC552="-","-",VLOOKUP($AC552,Forex!$B:$C,2,0))</f>
        <v>FY2019</v>
      </c>
      <c r="AE552" s="1131">
        <f t="shared" si="105"/>
        <v>43739</v>
      </c>
      <c r="AF552" s="1131" t="str">
        <f>IF($AE552="-","-",VLOOKUP($AE552,Forex!$B:$C,2,0))</f>
        <v>FY2019</v>
      </c>
      <c r="AG552" s="1132" t="str">
        <f t="shared" si="99"/>
        <v>MY + MF</v>
      </c>
      <c r="AI552" s="1118"/>
    </row>
    <row r="553" spans="1:35" s="839" customFormat="1" ht="15" x14ac:dyDescent="0.25">
      <c r="A553" s="929">
        <v>552</v>
      </c>
      <c r="B553" s="927" t="s">
        <v>2900</v>
      </c>
      <c r="C553" s="927" t="s">
        <v>209</v>
      </c>
      <c r="D553" s="927" t="s">
        <v>232</v>
      </c>
      <c r="E553" s="927" t="s">
        <v>230</v>
      </c>
      <c r="F553" s="927">
        <v>1</v>
      </c>
      <c r="G553" s="927">
        <v>31953</v>
      </c>
      <c r="H553" s="927" t="s">
        <v>2901</v>
      </c>
      <c r="I553" s="927" t="s">
        <v>2902</v>
      </c>
      <c r="J553" s="927" t="s">
        <v>2803</v>
      </c>
      <c r="K553" s="927" t="s">
        <v>1324</v>
      </c>
      <c r="L553" s="927" t="s">
        <v>1056</v>
      </c>
      <c r="M553" s="927" t="s">
        <v>2873</v>
      </c>
      <c r="N553" s="927" t="s">
        <v>2110</v>
      </c>
      <c r="O553" s="927" t="s">
        <v>2793</v>
      </c>
      <c r="P553" s="1129" t="str">
        <f t="shared" si="100"/>
        <v>SSY</v>
      </c>
      <c r="Q553" s="934" t="str">
        <f t="shared" si="101"/>
        <v>19-18848</v>
      </c>
      <c r="R553" s="934" t="str">
        <f t="shared" si="102"/>
        <v>FRONTECH</v>
      </c>
      <c r="S553" s="935">
        <f t="shared" si="95"/>
        <v>43709</v>
      </c>
      <c r="T553" s="935">
        <f t="shared" si="96"/>
        <v>43739</v>
      </c>
      <c r="U553" s="935">
        <f t="shared" si="97"/>
        <v>43770</v>
      </c>
      <c r="V553" s="935">
        <f t="shared" si="103"/>
        <v>43800</v>
      </c>
      <c r="W553" s="934" t="str">
        <f t="shared" si="104"/>
        <v>Cancelled</v>
      </c>
      <c r="X553" s="936" t="str">
        <f>IF(R553="-","-",VLOOKUP($S553,Forex!$B:$C,2,0))</f>
        <v>FY2019</v>
      </c>
      <c r="Y553" s="936" t="str">
        <f>IF(R553="-","-",VLOOKUP($S553,Forex!$B:$D,3,0))</f>
        <v>1H</v>
      </c>
      <c r="Z553" s="937" t="str">
        <f>IF($R553="-","-",VLOOKUP($L553,Legend!$E:$F,2,0))</f>
        <v>-</v>
      </c>
      <c r="AA553" s="937"/>
      <c r="AB553" s="1131">
        <f t="shared" si="98"/>
        <v>43739</v>
      </c>
      <c r="AC553" s="1131">
        <f>_xlfn.IFNA(VLOOKUP($B553,'PO list'!$C:$E,3,0),$AB553)</f>
        <v>43739</v>
      </c>
      <c r="AD553" s="1131" t="str">
        <f>IF($AC553="-","-",VLOOKUP($AC553,Forex!$B:$C,2,0))</f>
        <v>FY2019</v>
      </c>
      <c r="AE553" s="1131">
        <f t="shared" si="105"/>
        <v>43739</v>
      </c>
      <c r="AF553" s="1131" t="str">
        <f>IF($AE553="-","-",VLOOKUP($AE553,Forex!$B:$C,2,0))</f>
        <v>FY2019</v>
      </c>
      <c r="AG553" s="1132" t="str">
        <f t="shared" si="99"/>
        <v>MY + MF</v>
      </c>
      <c r="AI553" s="1118"/>
    </row>
    <row r="554" spans="1:35" s="839" customFormat="1" ht="15" x14ac:dyDescent="0.25">
      <c r="A554" s="929">
        <v>553</v>
      </c>
      <c r="B554" s="927" t="s">
        <v>2903</v>
      </c>
      <c r="C554" s="927" t="s">
        <v>244</v>
      </c>
      <c r="D554" s="927" t="s">
        <v>201</v>
      </c>
      <c r="E554" s="927" t="s">
        <v>231</v>
      </c>
      <c r="F554" s="927">
        <v>3</v>
      </c>
      <c r="G554" s="927">
        <v>548</v>
      </c>
      <c r="H554" s="927" t="s">
        <v>2904</v>
      </c>
      <c r="I554" s="927" t="s">
        <v>2905</v>
      </c>
      <c r="J554" s="927" t="s">
        <v>2803</v>
      </c>
      <c r="K554" s="927" t="s">
        <v>288</v>
      </c>
      <c r="L554" s="927" t="s">
        <v>158</v>
      </c>
      <c r="M554" s="927" t="s">
        <v>2769</v>
      </c>
      <c r="N554" s="927" t="s">
        <v>2647</v>
      </c>
      <c r="O554" s="927" t="s">
        <v>2682</v>
      </c>
      <c r="P554" s="1129" t="str">
        <f t="shared" si="100"/>
        <v>1)-</v>
      </c>
      <c r="Q554" s="934" t="str">
        <f t="shared" si="101"/>
        <v>19-18849</v>
      </c>
      <c r="R554" s="934" t="str">
        <f t="shared" si="102"/>
        <v>LOCAL</v>
      </c>
      <c r="S554" s="935">
        <f t="shared" si="95"/>
        <v>43709</v>
      </c>
      <c r="T554" s="935">
        <f t="shared" si="96"/>
        <v>43739</v>
      </c>
      <c r="U554" s="935">
        <f t="shared" si="97"/>
        <v>43739</v>
      </c>
      <c r="V554" s="935">
        <f t="shared" si="103"/>
        <v>43770</v>
      </c>
      <c r="W554" s="934" t="str">
        <f t="shared" si="104"/>
        <v>Disapproved</v>
      </c>
      <c r="X554" s="936" t="str">
        <f>IF(R554="-","-",VLOOKUP($S554,Forex!$B:$C,2,0))</f>
        <v>FY2019</v>
      </c>
      <c r="Y554" s="936" t="str">
        <f>IF(R554="-","-",VLOOKUP($S554,Forex!$B:$D,3,0))</f>
        <v>1H</v>
      </c>
      <c r="Z554" s="937" t="str">
        <f>IF($R554="-","-",VLOOKUP($L554,Legend!$E:$F,2,0))</f>
        <v>ROD1</v>
      </c>
      <c r="AA554" s="937"/>
      <c r="AB554" s="1131">
        <f t="shared" si="98"/>
        <v>43739</v>
      </c>
      <c r="AC554" s="1131">
        <f>_xlfn.IFNA(VLOOKUP($B554,'PO list'!$C:$E,3,0),$AB554)</f>
        <v>43739</v>
      </c>
      <c r="AD554" s="1131" t="str">
        <f>IF($AC554="-","-",VLOOKUP($AC554,Forex!$B:$C,2,0))</f>
        <v>FY2019</v>
      </c>
      <c r="AE554" s="1131">
        <f t="shared" si="105"/>
        <v>43739</v>
      </c>
      <c r="AF554" s="1131" t="str">
        <f>IF($AE554="-","-",VLOOKUP($AE554,Forex!$B:$C,2,0))</f>
        <v>FY2019</v>
      </c>
      <c r="AG554" s="1132" t="str">
        <f t="shared" si="99"/>
        <v>MY + MF</v>
      </c>
      <c r="AI554" s="1118"/>
    </row>
    <row r="555" spans="1:35" s="839" customFormat="1" ht="15" x14ac:dyDescent="0.25">
      <c r="A555" s="929">
        <v>554</v>
      </c>
      <c r="B555" s="927" t="s">
        <v>2906</v>
      </c>
      <c r="C555" s="927" t="s">
        <v>782</v>
      </c>
      <c r="D555" s="927" t="s">
        <v>201</v>
      </c>
      <c r="E555" s="927" t="s">
        <v>231</v>
      </c>
      <c r="F555" s="927">
        <v>3</v>
      </c>
      <c r="G555" s="927">
        <v>1782</v>
      </c>
      <c r="H555" s="927" t="s">
        <v>2907</v>
      </c>
      <c r="I555" s="927" t="s">
        <v>2908</v>
      </c>
      <c r="J555" s="927" t="s">
        <v>2803</v>
      </c>
      <c r="K555" s="927" t="s">
        <v>287</v>
      </c>
      <c r="L555" s="927" t="s">
        <v>15</v>
      </c>
      <c r="M555" s="927" t="s">
        <v>2769</v>
      </c>
      <c r="N555" s="927" t="s">
        <v>2769</v>
      </c>
      <c r="O555" s="927" t="s">
        <v>2682</v>
      </c>
      <c r="P555" s="1129" t="str">
        <f t="shared" si="100"/>
        <v>50-</v>
      </c>
      <c r="Q555" s="934" t="str">
        <f t="shared" si="101"/>
        <v>19-18850</v>
      </c>
      <c r="R555" s="934" t="str">
        <f t="shared" si="102"/>
        <v>LOCAL</v>
      </c>
      <c r="S555" s="935">
        <f t="shared" si="95"/>
        <v>43709</v>
      </c>
      <c r="T555" s="935">
        <f t="shared" si="96"/>
        <v>43739</v>
      </c>
      <c r="U555" s="935">
        <f t="shared" si="97"/>
        <v>43739</v>
      </c>
      <c r="V555" s="935">
        <f t="shared" si="103"/>
        <v>43739</v>
      </c>
      <c r="W555" s="934" t="str">
        <f t="shared" si="104"/>
        <v>Approved</v>
      </c>
      <c r="X555" s="936" t="str">
        <f>IF(R555="-","-",VLOOKUP($S555,Forex!$B:$C,2,0))</f>
        <v>FY2019</v>
      </c>
      <c r="Y555" s="936" t="str">
        <f>IF(R555="-","-",VLOOKUP($S555,Forex!$B:$D,3,0))</f>
        <v>1H</v>
      </c>
      <c r="Z555" s="937" t="str">
        <f>IF($R555="-","-",VLOOKUP($L555,Legend!$E:$F,2,0))</f>
        <v>-</v>
      </c>
      <c r="AA555" s="937"/>
      <c r="AB555" s="1131">
        <f t="shared" si="98"/>
        <v>43739</v>
      </c>
      <c r="AC555" s="1131">
        <f>_xlfn.IFNA(VLOOKUP($B555,'PO list'!$C:$E,3,0),$AB555)</f>
        <v>43739</v>
      </c>
      <c r="AD555" s="1131" t="str">
        <f>IF($AC555="-","-",VLOOKUP($AC555,Forex!$B:$C,2,0))</f>
        <v>FY2019</v>
      </c>
      <c r="AE555" s="1131">
        <f t="shared" si="105"/>
        <v>43739</v>
      </c>
      <c r="AF555" s="1131" t="str">
        <f>IF($AE555="-","-",VLOOKUP($AE555,Forex!$B:$C,2,0))</f>
        <v>FY2019</v>
      </c>
      <c r="AG555" s="1132" t="str">
        <f t="shared" si="99"/>
        <v>MY + MF</v>
      </c>
      <c r="AI555" s="1118"/>
    </row>
    <row r="556" spans="1:35" s="839" customFormat="1" ht="15" x14ac:dyDescent="0.25">
      <c r="A556" s="929">
        <v>555</v>
      </c>
      <c r="B556" s="927" t="s">
        <v>2909</v>
      </c>
      <c r="C556" s="927" t="s">
        <v>207</v>
      </c>
      <c r="D556" s="927" t="s">
        <v>232</v>
      </c>
      <c r="E556" s="927" t="s">
        <v>1333</v>
      </c>
      <c r="F556" s="927">
        <v>1</v>
      </c>
      <c r="G556" s="927">
        <v>3370</v>
      </c>
      <c r="H556" s="927" t="s">
        <v>2910</v>
      </c>
      <c r="I556" s="927" t="s">
        <v>2911</v>
      </c>
      <c r="J556" s="927" t="s">
        <v>2682</v>
      </c>
      <c r="K556" s="927" t="s">
        <v>287</v>
      </c>
      <c r="L556" s="927" t="s">
        <v>15</v>
      </c>
      <c r="M556" s="927" t="s">
        <v>2793</v>
      </c>
      <c r="N556" s="927" t="s">
        <v>2912</v>
      </c>
      <c r="O556" s="927" t="s">
        <v>2811</v>
      </c>
      <c r="P556" s="1129" t="str">
        <f t="shared" si="100"/>
        <v>4--</v>
      </c>
      <c r="Q556" s="934" t="str">
        <f t="shared" si="101"/>
        <v>19-18851</v>
      </c>
      <c r="R556" s="934" t="str">
        <f t="shared" si="102"/>
        <v>FRONTECH</v>
      </c>
      <c r="S556" s="935">
        <f t="shared" si="95"/>
        <v>43739</v>
      </c>
      <c r="T556" s="935">
        <f t="shared" si="96"/>
        <v>43739</v>
      </c>
      <c r="U556" s="935">
        <f t="shared" si="97"/>
        <v>43739</v>
      </c>
      <c r="V556" s="935">
        <f t="shared" si="103"/>
        <v>43800</v>
      </c>
      <c r="W556" s="934" t="str">
        <f t="shared" si="104"/>
        <v>Approved</v>
      </c>
      <c r="X556" s="936" t="str">
        <f>IF(R556="-","-",VLOOKUP($S556,Forex!$B:$C,2,0))</f>
        <v>FY2019</v>
      </c>
      <c r="Y556" s="936" t="str">
        <f>IF(R556="-","-",VLOOKUP($S556,Forex!$B:$D,3,0))</f>
        <v>2H</v>
      </c>
      <c r="Z556" s="937" t="str">
        <f>IF($R556="-","-",VLOOKUP($L556,Legend!$E:$F,2,0))</f>
        <v>-</v>
      </c>
      <c r="AA556" s="937"/>
      <c r="AB556" s="1131">
        <f t="shared" si="98"/>
        <v>43739</v>
      </c>
      <c r="AC556" s="1131">
        <f>_xlfn.IFNA(VLOOKUP($B556,'PO list'!$C:$E,3,0),$AB556)</f>
        <v>43739</v>
      </c>
      <c r="AD556" s="1131" t="str">
        <f>IF($AC556="-","-",VLOOKUP($AC556,Forex!$B:$C,2,0))</f>
        <v>FY2019</v>
      </c>
      <c r="AE556" s="1131">
        <f t="shared" si="105"/>
        <v>43739</v>
      </c>
      <c r="AF556" s="1131" t="str">
        <f>IF($AE556="-","-",VLOOKUP($AE556,Forex!$B:$C,2,0))</f>
        <v>FY2019</v>
      </c>
      <c r="AG556" s="1132" t="str">
        <f t="shared" si="99"/>
        <v>MY + MF</v>
      </c>
      <c r="AI556" s="1118"/>
    </row>
    <row r="557" spans="1:35" s="839" customFormat="1" ht="15" x14ac:dyDescent="0.25">
      <c r="A557" s="929">
        <v>556</v>
      </c>
      <c r="B557" s="927" t="s">
        <v>2913</v>
      </c>
      <c r="C557" s="927" t="s">
        <v>200</v>
      </c>
      <c r="D557" s="927" t="s">
        <v>201</v>
      </c>
      <c r="E557" s="927" t="s">
        <v>230</v>
      </c>
      <c r="F557" s="927">
        <v>5</v>
      </c>
      <c r="G557" s="927">
        <v>51639</v>
      </c>
      <c r="H557" s="927" t="s">
        <v>2403</v>
      </c>
      <c r="I557" s="927" t="s">
        <v>2914</v>
      </c>
      <c r="J557" s="927" t="s">
        <v>2682</v>
      </c>
      <c r="K557" s="927" t="s">
        <v>1324</v>
      </c>
      <c r="L557" s="927" t="s">
        <v>1056</v>
      </c>
      <c r="M557" s="927" t="s">
        <v>2813</v>
      </c>
      <c r="N557" s="927" t="s">
        <v>2154</v>
      </c>
      <c r="O557" s="927" t="s">
        <v>2807</v>
      </c>
      <c r="P557" s="1129" t="str">
        <f t="shared" si="100"/>
        <v>VER</v>
      </c>
      <c r="Q557" s="934" t="str">
        <f t="shared" si="101"/>
        <v>19-18852</v>
      </c>
      <c r="R557" s="934" t="str">
        <f t="shared" si="102"/>
        <v>LOCAL</v>
      </c>
      <c r="S557" s="935">
        <f t="shared" si="95"/>
        <v>43739</v>
      </c>
      <c r="T557" s="935">
        <f t="shared" si="96"/>
        <v>43739</v>
      </c>
      <c r="U557" s="935">
        <f t="shared" si="97"/>
        <v>43739</v>
      </c>
      <c r="V557" s="935">
        <f t="shared" si="103"/>
        <v>43831</v>
      </c>
      <c r="W557" s="934" t="str">
        <f t="shared" si="104"/>
        <v>Cancelled</v>
      </c>
      <c r="X557" s="936" t="str">
        <f>IF(R557="-","-",VLOOKUP($S557,Forex!$B:$C,2,0))</f>
        <v>FY2019</v>
      </c>
      <c r="Y557" s="936" t="str">
        <f>IF(R557="-","-",VLOOKUP($S557,Forex!$B:$D,3,0))</f>
        <v>2H</v>
      </c>
      <c r="Z557" s="937" t="str">
        <f>IF($R557="-","-",VLOOKUP($L557,Legend!$E:$F,2,0))</f>
        <v>-</v>
      </c>
      <c r="AA557" s="937"/>
      <c r="AB557" s="1131">
        <f t="shared" si="98"/>
        <v>43739</v>
      </c>
      <c r="AC557" s="1131">
        <f>_xlfn.IFNA(VLOOKUP($B557,'PO list'!$C:$E,3,0),$AB557)</f>
        <v>43739</v>
      </c>
      <c r="AD557" s="1131" t="str">
        <f>IF($AC557="-","-",VLOOKUP($AC557,Forex!$B:$C,2,0))</f>
        <v>FY2019</v>
      </c>
      <c r="AE557" s="1131">
        <f t="shared" si="105"/>
        <v>43739</v>
      </c>
      <c r="AF557" s="1131" t="str">
        <f>IF($AE557="-","-",VLOOKUP($AE557,Forex!$B:$C,2,0))</f>
        <v>FY2019</v>
      </c>
      <c r="AG557" s="1132" t="str">
        <f t="shared" si="99"/>
        <v>MY + MF</v>
      </c>
      <c r="AI557" s="1118"/>
    </row>
    <row r="558" spans="1:35" s="839" customFormat="1" ht="15" x14ac:dyDescent="0.25">
      <c r="A558" s="929">
        <v>557</v>
      </c>
      <c r="B558" s="927" t="s">
        <v>2915</v>
      </c>
      <c r="C558" s="927" t="s">
        <v>1119</v>
      </c>
      <c r="D558" s="927" t="s">
        <v>201</v>
      </c>
      <c r="E558" s="927" t="s">
        <v>230</v>
      </c>
      <c r="F558" s="927">
        <v>2</v>
      </c>
      <c r="G558" s="927">
        <v>35044.6</v>
      </c>
      <c r="H558" s="927" t="s">
        <v>2916</v>
      </c>
      <c r="I558" s="927" t="s">
        <v>1859</v>
      </c>
      <c r="J558" s="927" t="s">
        <v>2917</v>
      </c>
      <c r="K558" s="927" t="s">
        <v>1324</v>
      </c>
      <c r="L558" s="927" t="s">
        <v>1056</v>
      </c>
      <c r="M558" s="927" t="s">
        <v>2918</v>
      </c>
      <c r="N558" s="927" t="s">
        <v>2918</v>
      </c>
      <c r="O558" s="927" t="s">
        <v>2919</v>
      </c>
      <c r="P558" s="1129" t="str">
        <f t="shared" si="100"/>
        <v>---</v>
      </c>
      <c r="Q558" s="934" t="str">
        <f t="shared" si="101"/>
        <v>19-18853</v>
      </c>
      <c r="R558" s="934" t="str">
        <f t="shared" si="102"/>
        <v>LOCAL</v>
      </c>
      <c r="S558" s="935">
        <f t="shared" si="95"/>
        <v>43739</v>
      </c>
      <c r="T558" s="935">
        <f t="shared" si="96"/>
        <v>43800</v>
      </c>
      <c r="U558" s="935">
        <f t="shared" si="97"/>
        <v>43800</v>
      </c>
      <c r="V558" s="935">
        <f t="shared" si="103"/>
        <v>43800</v>
      </c>
      <c r="W558" s="934" t="str">
        <f t="shared" si="104"/>
        <v>Cancelled</v>
      </c>
      <c r="X558" s="936" t="str">
        <f>IF(R558="-","-",VLOOKUP($S558,Forex!$B:$C,2,0))</f>
        <v>FY2019</v>
      </c>
      <c r="Y558" s="936" t="str">
        <f>IF(R558="-","-",VLOOKUP($S558,Forex!$B:$D,3,0))</f>
        <v>2H</v>
      </c>
      <c r="Z558" s="937" t="str">
        <f>IF($R558="-","-",VLOOKUP($L558,Legend!$E:$F,2,0))</f>
        <v>-</v>
      </c>
      <c r="AA558" s="937"/>
      <c r="AB558" s="1131">
        <f t="shared" si="98"/>
        <v>43800</v>
      </c>
      <c r="AC558" s="1131">
        <f>_xlfn.IFNA(VLOOKUP($B558,'PO list'!$C:$E,3,0),$AB558)</f>
        <v>43800</v>
      </c>
      <c r="AD558" s="1131" t="str">
        <f>IF($AC558="-","-",VLOOKUP($AC558,Forex!$B:$C,2,0))</f>
        <v>FY2019</v>
      </c>
      <c r="AE558" s="1131">
        <f t="shared" si="105"/>
        <v>43800</v>
      </c>
      <c r="AF558" s="1131" t="str">
        <f>IF($AE558="-","-",VLOOKUP($AE558,Forex!$B:$C,2,0))</f>
        <v>FY2019</v>
      </c>
      <c r="AG558" s="1132" t="str">
        <f t="shared" si="99"/>
        <v>MY + MF</v>
      </c>
      <c r="AI558" s="1118"/>
    </row>
    <row r="559" spans="1:35" s="839" customFormat="1" ht="15" x14ac:dyDescent="0.25">
      <c r="A559" s="929">
        <v>558</v>
      </c>
      <c r="B559" s="927" t="s">
        <v>2920</v>
      </c>
      <c r="C559" s="927" t="s">
        <v>221</v>
      </c>
      <c r="D559" s="927" t="s">
        <v>201</v>
      </c>
      <c r="E559" s="927" t="s">
        <v>1546</v>
      </c>
      <c r="F559" s="927">
        <v>1</v>
      </c>
      <c r="G559" s="927">
        <v>49</v>
      </c>
      <c r="H559" s="927" t="s">
        <v>2921</v>
      </c>
      <c r="I559" s="927" t="s">
        <v>239</v>
      </c>
      <c r="J559" s="927" t="s">
        <v>2682</v>
      </c>
      <c r="K559" s="927" t="s">
        <v>287</v>
      </c>
      <c r="L559" s="927" t="s">
        <v>15</v>
      </c>
      <c r="M559" s="927" t="s">
        <v>2807</v>
      </c>
      <c r="N559" s="927" t="s">
        <v>2807</v>
      </c>
      <c r="O559" s="927" t="s">
        <v>2807</v>
      </c>
      <c r="P559" s="1129" t="str">
        <f t="shared" si="100"/>
        <v>--</v>
      </c>
      <c r="Q559" s="934" t="str">
        <f t="shared" si="101"/>
        <v>19-18854</v>
      </c>
      <c r="R559" s="934" t="str">
        <f t="shared" si="102"/>
        <v>LOCAL</v>
      </c>
      <c r="S559" s="935">
        <f t="shared" si="95"/>
        <v>43739</v>
      </c>
      <c r="T559" s="935">
        <f t="shared" si="96"/>
        <v>43739</v>
      </c>
      <c r="U559" s="935">
        <f t="shared" si="97"/>
        <v>43739</v>
      </c>
      <c r="V559" s="935">
        <f t="shared" si="103"/>
        <v>43739</v>
      </c>
      <c r="W559" s="934" t="str">
        <f t="shared" si="104"/>
        <v>Approved</v>
      </c>
      <c r="X559" s="936" t="str">
        <f>IF(R559="-","-",VLOOKUP($S559,Forex!$B:$C,2,0))</f>
        <v>FY2019</v>
      </c>
      <c r="Y559" s="936" t="str">
        <f>IF(R559="-","-",VLOOKUP($S559,Forex!$B:$D,3,0))</f>
        <v>2H</v>
      </c>
      <c r="Z559" s="937" t="str">
        <f>IF($R559="-","-",VLOOKUP($L559,Legend!$E:$F,2,0))</f>
        <v>-</v>
      </c>
      <c r="AA559" s="937"/>
      <c r="AB559" s="1131">
        <f t="shared" si="98"/>
        <v>43739</v>
      </c>
      <c r="AC559" s="1131">
        <f>_xlfn.IFNA(VLOOKUP($B559,'PO list'!$C:$E,3,0),$AB559)</f>
        <v>43739</v>
      </c>
      <c r="AD559" s="1131" t="str">
        <f>IF($AC559="-","-",VLOOKUP($AC559,Forex!$B:$C,2,0))</f>
        <v>FY2019</v>
      </c>
      <c r="AE559" s="1131">
        <f t="shared" si="105"/>
        <v>43739</v>
      </c>
      <c r="AF559" s="1131" t="str">
        <f>IF($AE559="-","-",VLOOKUP($AE559,Forex!$B:$C,2,0))</f>
        <v>FY2019</v>
      </c>
      <c r="AG559" s="1132" t="str">
        <f t="shared" si="99"/>
        <v>MY + MF</v>
      </c>
      <c r="AI559" s="1118"/>
    </row>
    <row r="560" spans="1:35" s="839" customFormat="1" ht="15" x14ac:dyDescent="0.25">
      <c r="A560" s="929">
        <v>559</v>
      </c>
      <c r="B560" s="927" t="s">
        <v>2922</v>
      </c>
      <c r="C560" s="927" t="s">
        <v>244</v>
      </c>
      <c r="D560" s="927" t="s">
        <v>201</v>
      </c>
      <c r="E560" s="927" t="s">
        <v>231</v>
      </c>
      <c r="F560" s="927">
        <v>4</v>
      </c>
      <c r="G560" s="927">
        <v>2109</v>
      </c>
      <c r="H560" s="927" t="s">
        <v>2923</v>
      </c>
      <c r="I560" s="927" t="s">
        <v>2924</v>
      </c>
      <c r="J560" s="927" t="s">
        <v>2682</v>
      </c>
      <c r="K560" s="927" t="s">
        <v>288</v>
      </c>
      <c r="L560" s="927" t="s">
        <v>158</v>
      </c>
      <c r="M560" s="927" t="s">
        <v>2807</v>
      </c>
      <c r="N560" s="927" t="s">
        <v>2647</v>
      </c>
      <c r="O560" s="927" t="s">
        <v>2807</v>
      </c>
      <c r="P560" s="1129" t="str">
        <f t="shared" si="100"/>
        <v>)--</v>
      </c>
      <c r="Q560" s="934" t="str">
        <f t="shared" si="101"/>
        <v>19-18855</v>
      </c>
      <c r="R560" s="934" t="str">
        <f t="shared" si="102"/>
        <v>LOCAL</v>
      </c>
      <c r="S560" s="935">
        <f t="shared" si="95"/>
        <v>43739</v>
      </c>
      <c r="T560" s="935">
        <f t="shared" si="96"/>
        <v>43739</v>
      </c>
      <c r="U560" s="935">
        <f t="shared" si="97"/>
        <v>43739</v>
      </c>
      <c r="V560" s="935">
        <f t="shared" si="103"/>
        <v>43770</v>
      </c>
      <c r="W560" s="934" t="str">
        <f t="shared" si="104"/>
        <v>Disapproved</v>
      </c>
      <c r="X560" s="936" t="str">
        <f>IF(R560="-","-",VLOOKUP($S560,Forex!$B:$C,2,0))</f>
        <v>FY2019</v>
      </c>
      <c r="Y560" s="936" t="str">
        <f>IF(R560="-","-",VLOOKUP($S560,Forex!$B:$D,3,0))</f>
        <v>2H</v>
      </c>
      <c r="Z560" s="937" t="str">
        <f>IF($R560="-","-",VLOOKUP($L560,Legend!$E:$F,2,0))</f>
        <v>ROD1</v>
      </c>
      <c r="AA560" s="937"/>
      <c r="AB560" s="1131">
        <f t="shared" si="98"/>
        <v>43739</v>
      </c>
      <c r="AC560" s="1131">
        <f>_xlfn.IFNA(VLOOKUP($B560,'PO list'!$C:$E,3,0),$AB560)</f>
        <v>43739</v>
      </c>
      <c r="AD560" s="1131" t="str">
        <f>IF($AC560="-","-",VLOOKUP($AC560,Forex!$B:$C,2,0))</f>
        <v>FY2019</v>
      </c>
      <c r="AE560" s="1131">
        <f t="shared" si="105"/>
        <v>43739</v>
      </c>
      <c r="AF560" s="1131" t="str">
        <f>IF($AE560="-","-",VLOOKUP($AE560,Forex!$B:$C,2,0))</f>
        <v>FY2019</v>
      </c>
      <c r="AG560" s="1132" t="str">
        <f t="shared" si="99"/>
        <v>MY + MF</v>
      </c>
      <c r="AI560" s="1118"/>
    </row>
    <row r="561" spans="1:35" s="839" customFormat="1" ht="15" x14ac:dyDescent="0.25">
      <c r="A561" s="929">
        <v>560</v>
      </c>
      <c r="B561" s="927" t="s">
        <v>2925</v>
      </c>
      <c r="C561" s="927" t="s">
        <v>227</v>
      </c>
      <c r="D561" s="927" t="s">
        <v>201</v>
      </c>
      <c r="E561" s="927" t="s">
        <v>1546</v>
      </c>
      <c r="F561" s="927">
        <v>1</v>
      </c>
      <c r="G561" s="927">
        <v>608</v>
      </c>
      <c r="H561" s="927" t="s">
        <v>2926</v>
      </c>
      <c r="I561" s="927" t="s">
        <v>2927</v>
      </c>
      <c r="J561" s="927" t="s">
        <v>2917</v>
      </c>
      <c r="K561" s="927" t="s">
        <v>287</v>
      </c>
      <c r="L561" s="927" t="s">
        <v>15</v>
      </c>
      <c r="M561" s="927" t="s">
        <v>2811</v>
      </c>
      <c r="N561" s="927" t="s">
        <v>2928</v>
      </c>
      <c r="O561" s="927" t="s">
        <v>2813</v>
      </c>
      <c r="P561" s="1129" t="str">
        <f t="shared" si="100"/>
        <v>NCH</v>
      </c>
      <c r="Q561" s="934" t="str">
        <f t="shared" si="101"/>
        <v>19-18856</v>
      </c>
      <c r="R561" s="934" t="str">
        <f t="shared" si="102"/>
        <v>LOCAL</v>
      </c>
      <c r="S561" s="935">
        <f t="shared" si="95"/>
        <v>43739</v>
      </c>
      <c r="T561" s="935">
        <f t="shared" si="96"/>
        <v>43739</v>
      </c>
      <c r="U561" s="935">
        <f t="shared" si="97"/>
        <v>43739</v>
      </c>
      <c r="V561" s="935">
        <f t="shared" si="103"/>
        <v>43739</v>
      </c>
      <c r="W561" s="934" t="str">
        <f t="shared" si="104"/>
        <v>Approved</v>
      </c>
      <c r="X561" s="936" t="str">
        <f>IF(R561="-","-",VLOOKUP($S561,Forex!$B:$C,2,0))</f>
        <v>FY2019</v>
      </c>
      <c r="Y561" s="936" t="str">
        <f>IF(R561="-","-",VLOOKUP($S561,Forex!$B:$D,3,0))</f>
        <v>2H</v>
      </c>
      <c r="Z561" s="937" t="str">
        <f>IF($R561="-","-",VLOOKUP($L561,Legend!$E:$F,2,0))</f>
        <v>-</v>
      </c>
      <c r="AA561" s="937"/>
      <c r="AB561" s="1131">
        <f t="shared" si="98"/>
        <v>43739</v>
      </c>
      <c r="AC561" s="1131">
        <f>_xlfn.IFNA(VLOOKUP($B561,'PO list'!$C:$E,3,0),$AB561)</f>
        <v>43739</v>
      </c>
      <c r="AD561" s="1131" t="str">
        <f>IF($AC561="-","-",VLOOKUP($AC561,Forex!$B:$C,2,0))</f>
        <v>FY2019</v>
      </c>
      <c r="AE561" s="1131">
        <f t="shared" si="105"/>
        <v>43739</v>
      </c>
      <c r="AF561" s="1131" t="str">
        <f>IF($AE561="-","-",VLOOKUP($AE561,Forex!$B:$C,2,0))</f>
        <v>FY2019</v>
      </c>
      <c r="AG561" s="1132" t="str">
        <f t="shared" si="99"/>
        <v>MY + MF</v>
      </c>
      <c r="AI561" s="1118"/>
    </row>
    <row r="562" spans="1:35" s="839" customFormat="1" ht="15" x14ac:dyDescent="0.25">
      <c r="A562" s="929">
        <v>561</v>
      </c>
      <c r="B562" s="927" t="s">
        <v>2929</v>
      </c>
      <c r="C562" s="927" t="s">
        <v>244</v>
      </c>
      <c r="D562" s="927" t="s">
        <v>201</v>
      </c>
      <c r="E562" s="927" t="s">
        <v>231</v>
      </c>
      <c r="F562" s="927">
        <v>9</v>
      </c>
      <c r="G562" s="927">
        <v>1654</v>
      </c>
      <c r="H562" s="927" t="s">
        <v>2930</v>
      </c>
      <c r="I562" s="927" t="s">
        <v>2931</v>
      </c>
      <c r="J562" s="927" t="s">
        <v>2682</v>
      </c>
      <c r="K562" s="927" t="s">
        <v>288</v>
      </c>
      <c r="L562" s="927" t="s">
        <v>158</v>
      </c>
      <c r="M562" s="927" t="s">
        <v>2807</v>
      </c>
      <c r="N562" s="927" t="s">
        <v>2647</v>
      </c>
      <c r="O562" s="927" t="s">
        <v>2807</v>
      </c>
      <c r="P562" s="1129" t="str">
        <f t="shared" si="100"/>
        <v>)--</v>
      </c>
      <c r="Q562" s="934" t="str">
        <f t="shared" si="101"/>
        <v>19-18857</v>
      </c>
      <c r="R562" s="934" t="str">
        <f t="shared" si="102"/>
        <v>LOCAL</v>
      </c>
      <c r="S562" s="935">
        <f t="shared" si="95"/>
        <v>43739</v>
      </c>
      <c r="T562" s="935">
        <f t="shared" si="96"/>
        <v>43739</v>
      </c>
      <c r="U562" s="935">
        <f t="shared" si="97"/>
        <v>43739</v>
      </c>
      <c r="V562" s="935">
        <f t="shared" si="103"/>
        <v>43770</v>
      </c>
      <c r="W562" s="934" t="str">
        <f t="shared" si="104"/>
        <v>Disapproved</v>
      </c>
      <c r="X562" s="936" t="str">
        <f>IF(R562="-","-",VLOOKUP($S562,Forex!$B:$C,2,0))</f>
        <v>FY2019</v>
      </c>
      <c r="Y562" s="936" t="str">
        <f>IF(R562="-","-",VLOOKUP($S562,Forex!$B:$D,3,0))</f>
        <v>2H</v>
      </c>
      <c r="Z562" s="937" t="str">
        <f>IF($R562="-","-",VLOOKUP($L562,Legend!$E:$F,2,0))</f>
        <v>ROD1</v>
      </c>
      <c r="AA562" s="937"/>
      <c r="AB562" s="1131">
        <f t="shared" si="98"/>
        <v>43739</v>
      </c>
      <c r="AC562" s="1131">
        <f>_xlfn.IFNA(VLOOKUP($B562,'PO list'!$C:$E,3,0),$AB562)</f>
        <v>43739</v>
      </c>
      <c r="AD562" s="1131" t="str">
        <f>IF($AC562="-","-",VLOOKUP($AC562,Forex!$B:$C,2,0))</f>
        <v>FY2019</v>
      </c>
      <c r="AE562" s="1131">
        <f t="shared" si="105"/>
        <v>43739</v>
      </c>
      <c r="AF562" s="1131" t="str">
        <f>IF($AE562="-","-",VLOOKUP($AE562,Forex!$B:$C,2,0))</f>
        <v>FY2019</v>
      </c>
      <c r="AG562" s="1132" t="str">
        <f t="shared" si="99"/>
        <v>MY + MF</v>
      </c>
      <c r="AI562" s="1118"/>
    </row>
    <row r="563" spans="1:35" s="839" customFormat="1" ht="15" x14ac:dyDescent="0.25">
      <c r="A563" s="929">
        <v>562</v>
      </c>
      <c r="B563" s="927" t="s">
        <v>2932</v>
      </c>
      <c r="C563" s="927" t="s">
        <v>1350</v>
      </c>
      <c r="D563" s="927" t="s">
        <v>1332</v>
      </c>
      <c r="E563" s="927" t="s">
        <v>231</v>
      </c>
      <c r="F563" s="927">
        <v>1</v>
      </c>
      <c r="G563" s="927">
        <v>16</v>
      </c>
      <c r="H563" s="927" t="s">
        <v>2933</v>
      </c>
      <c r="I563" s="927" t="s">
        <v>15</v>
      </c>
      <c r="J563" s="927" t="s">
        <v>2769</v>
      </c>
      <c r="K563" s="927" t="s">
        <v>288</v>
      </c>
      <c r="L563" s="927" t="s">
        <v>1056</v>
      </c>
      <c r="M563" s="927" t="s">
        <v>2793</v>
      </c>
      <c r="N563" s="927" t="s">
        <v>1110</v>
      </c>
      <c r="O563" s="927" t="s">
        <v>2813</v>
      </c>
      <c r="P563" s="1129" t="str">
        <f t="shared" si="100"/>
        <v>-</v>
      </c>
      <c r="Q563" s="934" t="str">
        <f t="shared" si="101"/>
        <v>19-18858</v>
      </c>
      <c r="R563" s="934" t="str">
        <f t="shared" si="102"/>
        <v>-</v>
      </c>
      <c r="S563" s="935" t="str">
        <f t="shared" si="95"/>
        <v>-</v>
      </c>
      <c r="T563" s="935" t="str">
        <f t="shared" si="96"/>
        <v>-</v>
      </c>
      <c r="U563" s="935" t="str">
        <f t="shared" si="97"/>
        <v>-</v>
      </c>
      <c r="V563" s="935" t="str">
        <f t="shared" si="103"/>
        <v>-</v>
      </c>
      <c r="W563" s="934" t="str">
        <f t="shared" si="104"/>
        <v>-</v>
      </c>
      <c r="X563" s="936" t="str">
        <f>IF(R563="-","-",VLOOKUP($S563,Forex!$B:$C,2,0))</f>
        <v>-</v>
      </c>
      <c r="Y563" s="936" t="str">
        <f>IF(R563="-","-",VLOOKUP($S563,Forex!$B:$D,3,0))</f>
        <v>-</v>
      </c>
      <c r="Z563" s="937" t="str">
        <f>IF($R563="-","-",VLOOKUP($L563,Legend!$E:$F,2,0))</f>
        <v>-</v>
      </c>
      <c r="AA563" s="937"/>
      <c r="AB563" s="1131" t="str">
        <f t="shared" si="98"/>
        <v>-</v>
      </c>
      <c r="AC563" s="1131" t="str">
        <f>_xlfn.IFNA(VLOOKUP($B563,'PO list'!$C:$E,3,0),$AB563)</f>
        <v>-</v>
      </c>
      <c r="AD563" s="1131" t="str">
        <f>IF($AC563="-","-",VLOOKUP($AC563,Forex!$B:$C,2,0))</f>
        <v>-</v>
      </c>
      <c r="AE563" s="1131" t="str">
        <f t="shared" si="105"/>
        <v>-</v>
      </c>
      <c r="AF563" s="1131" t="str">
        <f>IF($AE563="-","-",VLOOKUP($AE563,Forex!$B:$C,2,0))</f>
        <v>-</v>
      </c>
      <c r="AG563" s="1132" t="str">
        <f t="shared" si="99"/>
        <v>-</v>
      </c>
      <c r="AI563" s="1118"/>
    </row>
    <row r="564" spans="1:35" s="839" customFormat="1" ht="15" x14ac:dyDescent="0.25">
      <c r="A564" s="929">
        <v>563</v>
      </c>
      <c r="B564" s="927" t="s">
        <v>2934</v>
      </c>
      <c r="C564" s="927" t="s">
        <v>1120</v>
      </c>
      <c r="D564" s="927" t="s">
        <v>201</v>
      </c>
      <c r="E564" s="927" t="s">
        <v>230</v>
      </c>
      <c r="F564" s="927">
        <v>1</v>
      </c>
      <c r="G564" s="927">
        <v>3870</v>
      </c>
      <c r="H564" s="927" t="s">
        <v>2935</v>
      </c>
      <c r="I564" s="927" t="s">
        <v>1859</v>
      </c>
      <c r="J564" s="927" t="s">
        <v>2769</v>
      </c>
      <c r="K564" s="927" t="s">
        <v>287</v>
      </c>
      <c r="L564" s="927" t="s">
        <v>15</v>
      </c>
      <c r="M564" s="927" t="s">
        <v>2917</v>
      </c>
      <c r="N564" s="927" t="s">
        <v>2129</v>
      </c>
      <c r="O564" s="927" t="s">
        <v>2807</v>
      </c>
      <c r="P564" s="1129" t="str">
        <f t="shared" si="100"/>
        <v>---</v>
      </c>
      <c r="Q564" s="934" t="str">
        <f t="shared" si="101"/>
        <v>19-18859</v>
      </c>
      <c r="R564" s="934" t="str">
        <f t="shared" si="102"/>
        <v>LOCAL</v>
      </c>
      <c r="S564" s="935">
        <f t="shared" si="95"/>
        <v>43739</v>
      </c>
      <c r="T564" s="935">
        <f t="shared" si="96"/>
        <v>43739</v>
      </c>
      <c r="U564" s="935">
        <f t="shared" si="97"/>
        <v>43739</v>
      </c>
      <c r="V564" s="935">
        <f t="shared" si="103"/>
        <v>43739</v>
      </c>
      <c r="W564" s="934" t="str">
        <f t="shared" si="104"/>
        <v>Approved</v>
      </c>
      <c r="X564" s="936" t="str">
        <f>IF(R564="-","-",VLOOKUP($S564,Forex!$B:$C,2,0))</f>
        <v>FY2019</v>
      </c>
      <c r="Y564" s="936" t="str">
        <f>IF(R564="-","-",VLOOKUP($S564,Forex!$B:$D,3,0))</f>
        <v>2H</v>
      </c>
      <c r="Z564" s="937" t="str">
        <f>IF($R564="-","-",VLOOKUP($L564,Legend!$E:$F,2,0))</f>
        <v>-</v>
      </c>
      <c r="AA564" s="937"/>
      <c r="AB564" s="1131">
        <f t="shared" si="98"/>
        <v>43739</v>
      </c>
      <c r="AC564" s="1131">
        <f>_xlfn.IFNA(VLOOKUP($B564,'PO list'!$C:$E,3,0),$AB564)</f>
        <v>43739</v>
      </c>
      <c r="AD564" s="1131" t="str">
        <f>IF($AC564="-","-",VLOOKUP($AC564,Forex!$B:$C,2,0))</f>
        <v>FY2019</v>
      </c>
      <c r="AE564" s="1131">
        <f t="shared" si="105"/>
        <v>43739</v>
      </c>
      <c r="AF564" s="1131" t="str">
        <f>IF($AE564="-","-",VLOOKUP($AE564,Forex!$B:$C,2,0))</f>
        <v>FY2019</v>
      </c>
      <c r="AG564" s="1132" t="str">
        <f t="shared" si="99"/>
        <v>MY + MF</v>
      </c>
      <c r="AI564" s="1118"/>
    </row>
    <row r="565" spans="1:35" s="839" customFormat="1" ht="15" x14ac:dyDescent="0.25">
      <c r="A565" s="929">
        <v>564</v>
      </c>
      <c r="B565" s="927" t="s">
        <v>2936</v>
      </c>
      <c r="C565" s="927" t="s">
        <v>1120</v>
      </c>
      <c r="D565" s="927" t="s">
        <v>201</v>
      </c>
      <c r="E565" s="927" t="s">
        <v>230</v>
      </c>
      <c r="F565" s="927">
        <v>1</v>
      </c>
      <c r="G565" s="927">
        <v>1475</v>
      </c>
      <c r="H565" s="927" t="s">
        <v>2937</v>
      </c>
      <c r="I565" s="927" t="s">
        <v>1859</v>
      </c>
      <c r="J565" s="927" t="s">
        <v>2769</v>
      </c>
      <c r="K565" s="927" t="s">
        <v>287</v>
      </c>
      <c r="L565" s="927" t="s">
        <v>15</v>
      </c>
      <c r="M565" s="927" t="s">
        <v>2811</v>
      </c>
      <c r="N565" s="927" t="s">
        <v>2129</v>
      </c>
      <c r="O565" s="927" t="s">
        <v>2813</v>
      </c>
      <c r="P565" s="1129" t="str">
        <f t="shared" si="100"/>
        <v>---</v>
      </c>
      <c r="Q565" s="934" t="str">
        <f t="shared" si="101"/>
        <v>19-18860</v>
      </c>
      <c r="R565" s="934" t="str">
        <f t="shared" si="102"/>
        <v>LOCAL</v>
      </c>
      <c r="S565" s="935">
        <f t="shared" si="95"/>
        <v>43739</v>
      </c>
      <c r="T565" s="935">
        <f t="shared" si="96"/>
        <v>43739</v>
      </c>
      <c r="U565" s="935">
        <f t="shared" si="97"/>
        <v>43739</v>
      </c>
      <c r="V565" s="935">
        <f t="shared" si="103"/>
        <v>43739</v>
      </c>
      <c r="W565" s="934" t="str">
        <f t="shared" si="104"/>
        <v>Approved</v>
      </c>
      <c r="X565" s="936" t="str">
        <f>IF(R565="-","-",VLOOKUP($S565,Forex!$B:$C,2,0))</f>
        <v>FY2019</v>
      </c>
      <c r="Y565" s="936" t="str">
        <f>IF(R565="-","-",VLOOKUP($S565,Forex!$B:$D,3,0))</f>
        <v>2H</v>
      </c>
      <c r="Z565" s="937" t="str">
        <f>IF($R565="-","-",VLOOKUP($L565,Legend!$E:$F,2,0))</f>
        <v>-</v>
      </c>
      <c r="AA565" s="937"/>
      <c r="AB565" s="1131">
        <f t="shared" si="98"/>
        <v>43739</v>
      </c>
      <c r="AC565" s="1131">
        <f>_xlfn.IFNA(VLOOKUP($B565,'PO list'!$C:$E,3,0),$AB565)</f>
        <v>43739</v>
      </c>
      <c r="AD565" s="1131" t="str">
        <f>IF($AC565="-","-",VLOOKUP($AC565,Forex!$B:$C,2,0))</f>
        <v>FY2019</v>
      </c>
      <c r="AE565" s="1131">
        <f t="shared" si="105"/>
        <v>43739</v>
      </c>
      <c r="AF565" s="1131" t="str">
        <f>IF($AE565="-","-",VLOOKUP($AE565,Forex!$B:$C,2,0))</f>
        <v>FY2019</v>
      </c>
      <c r="AG565" s="1132" t="str">
        <f t="shared" si="99"/>
        <v>MY + MF</v>
      </c>
      <c r="AI565" s="1118"/>
    </row>
    <row r="566" spans="1:35" s="839" customFormat="1" ht="15" x14ac:dyDescent="0.25">
      <c r="A566" s="929">
        <v>565</v>
      </c>
      <c r="B566" s="927" t="s">
        <v>2938</v>
      </c>
      <c r="C566" s="927" t="s">
        <v>1120</v>
      </c>
      <c r="D566" s="927" t="s">
        <v>201</v>
      </c>
      <c r="E566" s="927" t="s">
        <v>231</v>
      </c>
      <c r="F566" s="927">
        <v>4</v>
      </c>
      <c r="G566" s="927">
        <v>1016</v>
      </c>
      <c r="H566" s="927" t="s">
        <v>2939</v>
      </c>
      <c r="I566" s="927" t="s">
        <v>239</v>
      </c>
      <c r="J566" s="927" t="s">
        <v>2769</v>
      </c>
      <c r="K566" s="927" t="s">
        <v>287</v>
      </c>
      <c r="L566" s="927" t="s">
        <v>15</v>
      </c>
      <c r="M566" s="927" t="s">
        <v>2462</v>
      </c>
      <c r="N566" s="927" t="s">
        <v>2940</v>
      </c>
      <c r="O566" s="927" t="s">
        <v>2807</v>
      </c>
      <c r="P566" s="1129" t="str">
        <f t="shared" si="100"/>
        <v>--</v>
      </c>
      <c r="Q566" s="934" t="str">
        <f t="shared" si="101"/>
        <v>19-18861</v>
      </c>
      <c r="R566" s="934" t="str">
        <f t="shared" si="102"/>
        <v>LOCAL</v>
      </c>
      <c r="S566" s="935">
        <f t="shared" si="95"/>
        <v>43739</v>
      </c>
      <c r="T566" s="935">
        <f t="shared" si="96"/>
        <v>43739</v>
      </c>
      <c r="U566" s="935">
        <f t="shared" si="97"/>
        <v>43739</v>
      </c>
      <c r="V566" s="935">
        <f t="shared" si="103"/>
        <v>43770</v>
      </c>
      <c r="W566" s="934" t="str">
        <f t="shared" si="104"/>
        <v>Approved</v>
      </c>
      <c r="X566" s="936" t="str">
        <f>IF(R566="-","-",VLOOKUP($S566,Forex!$B:$C,2,0))</f>
        <v>FY2019</v>
      </c>
      <c r="Y566" s="936" t="str">
        <f>IF(R566="-","-",VLOOKUP($S566,Forex!$B:$D,3,0))</f>
        <v>2H</v>
      </c>
      <c r="Z566" s="937" t="str">
        <f>IF($R566="-","-",VLOOKUP($L566,Legend!$E:$F,2,0))</f>
        <v>-</v>
      </c>
      <c r="AA566" s="937"/>
      <c r="AB566" s="1131">
        <f t="shared" si="98"/>
        <v>43739</v>
      </c>
      <c r="AC566" s="1131">
        <f>_xlfn.IFNA(VLOOKUP($B566,'PO list'!$C:$E,3,0),$AB566)</f>
        <v>43739</v>
      </c>
      <c r="AD566" s="1131" t="str">
        <f>IF($AC566="-","-",VLOOKUP($AC566,Forex!$B:$C,2,0))</f>
        <v>FY2019</v>
      </c>
      <c r="AE566" s="1131">
        <f t="shared" si="105"/>
        <v>43739</v>
      </c>
      <c r="AF566" s="1131" t="str">
        <f>IF($AE566="-","-",VLOOKUP($AE566,Forex!$B:$C,2,0))</f>
        <v>FY2019</v>
      </c>
      <c r="AG566" s="1132" t="str">
        <f t="shared" si="99"/>
        <v>MY + MF</v>
      </c>
      <c r="AI566" s="1118"/>
    </row>
    <row r="567" spans="1:35" s="839" customFormat="1" ht="15" x14ac:dyDescent="0.25">
      <c r="A567" s="929">
        <v>566</v>
      </c>
      <c r="B567" s="927" t="s">
        <v>2941</v>
      </c>
      <c r="C567" s="927" t="s">
        <v>1350</v>
      </c>
      <c r="D567" s="927" t="s">
        <v>1332</v>
      </c>
      <c r="E567" s="927" t="s">
        <v>231</v>
      </c>
      <c r="F567" s="927">
        <v>1</v>
      </c>
      <c r="G567" s="927">
        <v>180</v>
      </c>
      <c r="H567" s="927" t="s">
        <v>2942</v>
      </c>
      <c r="I567" s="927" t="s">
        <v>15</v>
      </c>
      <c r="J567" s="927" t="s">
        <v>2807</v>
      </c>
      <c r="K567" s="927" t="s">
        <v>287</v>
      </c>
      <c r="L567" s="927" t="s">
        <v>15</v>
      </c>
      <c r="M567" s="927" t="s">
        <v>2793</v>
      </c>
      <c r="N567" s="927" t="s">
        <v>2793</v>
      </c>
      <c r="O567" s="927" t="s">
        <v>2813</v>
      </c>
      <c r="P567" s="1129" t="str">
        <f t="shared" si="100"/>
        <v>-</v>
      </c>
      <c r="Q567" s="934" t="str">
        <f t="shared" si="101"/>
        <v>19-18862</v>
      </c>
      <c r="R567" s="934" t="str">
        <f t="shared" si="102"/>
        <v>-</v>
      </c>
      <c r="S567" s="935" t="str">
        <f t="shared" si="95"/>
        <v>-</v>
      </c>
      <c r="T567" s="935" t="str">
        <f t="shared" si="96"/>
        <v>-</v>
      </c>
      <c r="U567" s="935" t="str">
        <f t="shared" si="97"/>
        <v>-</v>
      </c>
      <c r="V567" s="935" t="str">
        <f t="shared" si="103"/>
        <v>-</v>
      </c>
      <c r="W567" s="934" t="str">
        <f t="shared" si="104"/>
        <v>-</v>
      </c>
      <c r="X567" s="936" t="str">
        <f>IF(R567="-","-",VLOOKUP($S567,Forex!$B:$C,2,0))</f>
        <v>-</v>
      </c>
      <c r="Y567" s="936" t="str">
        <f>IF(R567="-","-",VLOOKUP($S567,Forex!$B:$D,3,0))</f>
        <v>-</v>
      </c>
      <c r="Z567" s="937" t="str">
        <f>IF($R567="-","-",VLOOKUP($L567,Legend!$E:$F,2,0))</f>
        <v>-</v>
      </c>
      <c r="AA567" s="937"/>
      <c r="AB567" s="1131" t="str">
        <f t="shared" si="98"/>
        <v>-</v>
      </c>
      <c r="AC567" s="1131" t="str">
        <f>_xlfn.IFNA(VLOOKUP($B567,'PO list'!$C:$E,3,0),$AB567)</f>
        <v>-</v>
      </c>
      <c r="AD567" s="1131" t="str">
        <f>IF($AC567="-","-",VLOOKUP($AC567,Forex!$B:$C,2,0))</f>
        <v>-</v>
      </c>
      <c r="AE567" s="1131" t="str">
        <f t="shared" si="105"/>
        <v>-</v>
      </c>
      <c r="AF567" s="1131" t="str">
        <f>IF($AE567="-","-",VLOOKUP($AE567,Forex!$B:$C,2,0))</f>
        <v>-</v>
      </c>
      <c r="AG567" s="1132" t="str">
        <f t="shared" si="99"/>
        <v>-</v>
      </c>
      <c r="AI567" s="1118"/>
    </row>
    <row r="568" spans="1:35" s="839" customFormat="1" ht="15" x14ac:dyDescent="0.25">
      <c r="A568" s="929">
        <v>567</v>
      </c>
      <c r="B568" s="927" t="s">
        <v>2943</v>
      </c>
      <c r="C568" s="927" t="s">
        <v>215</v>
      </c>
      <c r="D568" s="927" t="s">
        <v>201</v>
      </c>
      <c r="E568" s="927" t="s">
        <v>231</v>
      </c>
      <c r="F568" s="927">
        <v>2</v>
      </c>
      <c r="G568" s="927">
        <v>732</v>
      </c>
      <c r="H568" s="927" t="s">
        <v>2944</v>
      </c>
      <c r="I568" s="927" t="s">
        <v>239</v>
      </c>
      <c r="J568" s="927" t="s">
        <v>2917</v>
      </c>
      <c r="K568" s="927" t="s">
        <v>287</v>
      </c>
      <c r="L568" s="927" t="s">
        <v>15</v>
      </c>
      <c r="M568" s="927" t="s">
        <v>2811</v>
      </c>
      <c r="N568" s="927" t="s">
        <v>2811</v>
      </c>
      <c r="O568" s="927" t="s">
        <v>2813</v>
      </c>
      <c r="P568" s="1129" t="str">
        <f t="shared" si="100"/>
        <v>--</v>
      </c>
      <c r="Q568" s="934" t="str">
        <f t="shared" si="101"/>
        <v>19-18863</v>
      </c>
      <c r="R568" s="934" t="str">
        <f t="shared" si="102"/>
        <v>LOCAL</v>
      </c>
      <c r="S568" s="935">
        <f t="shared" si="95"/>
        <v>43739</v>
      </c>
      <c r="T568" s="935">
        <f t="shared" si="96"/>
        <v>43739</v>
      </c>
      <c r="U568" s="935">
        <f t="shared" si="97"/>
        <v>43739</v>
      </c>
      <c r="V568" s="935">
        <f t="shared" si="103"/>
        <v>43739</v>
      </c>
      <c r="W568" s="934" t="str">
        <f t="shared" si="104"/>
        <v>Approved</v>
      </c>
      <c r="X568" s="936" t="str">
        <f>IF(R568="-","-",VLOOKUP($S568,Forex!$B:$C,2,0))</f>
        <v>FY2019</v>
      </c>
      <c r="Y568" s="936" t="str">
        <f>IF(R568="-","-",VLOOKUP($S568,Forex!$B:$D,3,0))</f>
        <v>2H</v>
      </c>
      <c r="Z568" s="937" t="str">
        <f>IF($R568="-","-",VLOOKUP($L568,Legend!$E:$F,2,0))</f>
        <v>-</v>
      </c>
      <c r="AA568" s="937"/>
      <c r="AB568" s="1131">
        <f t="shared" si="98"/>
        <v>43739</v>
      </c>
      <c r="AC568" s="1131">
        <f>_xlfn.IFNA(VLOOKUP($B568,'PO list'!$C:$E,3,0),$AB568)</f>
        <v>43739</v>
      </c>
      <c r="AD568" s="1131" t="str">
        <f>IF($AC568="-","-",VLOOKUP($AC568,Forex!$B:$C,2,0))</f>
        <v>FY2019</v>
      </c>
      <c r="AE568" s="1131">
        <f t="shared" si="105"/>
        <v>43739</v>
      </c>
      <c r="AF568" s="1131" t="str">
        <f>IF($AE568="-","-",VLOOKUP($AE568,Forex!$B:$C,2,0))</f>
        <v>FY2019</v>
      </c>
      <c r="AG568" s="1132" t="str">
        <f t="shared" si="99"/>
        <v>MY + MF</v>
      </c>
      <c r="AI568" s="1118"/>
    </row>
    <row r="569" spans="1:35" s="839" customFormat="1" ht="15" x14ac:dyDescent="0.25">
      <c r="A569" s="929">
        <v>568</v>
      </c>
      <c r="B569" s="927" t="s">
        <v>2945</v>
      </c>
      <c r="C569" s="927" t="s">
        <v>207</v>
      </c>
      <c r="D569" s="927" t="s">
        <v>232</v>
      </c>
      <c r="E569" s="927" t="s">
        <v>1333</v>
      </c>
      <c r="F569" s="927">
        <v>44</v>
      </c>
      <c r="G569" s="927">
        <v>1259.1099999999997</v>
      </c>
      <c r="H569" s="927" t="s">
        <v>2946</v>
      </c>
      <c r="I569" s="927" t="s">
        <v>15</v>
      </c>
      <c r="J569" s="927" t="s">
        <v>2917</v>
      </c>
      <c r="K569" s="927" t="s">
        <v>287</v>
      </c>
      <c r="L569" s="927" t="s">
        <v>15</v>
      </c>
      <c r="M569" s="927" t="s">
        <v>2947</v>
      </c>
      <c r="N569" s="927" t="s">
        <v>2947</v>
      </c>
      <c r="O569" s="927" t="s">
        <v>2948</v>
      </c>
      <c r="P569" s="1129" t="str">
        <f t="shared" si="100"/>
        <v>-</v>
      </c>
      <c r="Q569" s="934" t="str">
        <f t="shared" si="101"/>
        <v>19-18864</v>
      </c>
      <c r="R569" s="934" t="str">
        <f t="shared" si="102"/>
        <v>FRONTECH</v>
      </c>
      <c r="S569" s="935">
        <f t="shared" si="95"/>
        <v>43739</v>
      </c>
      <c r="T569" s="935">
        <f t="shared" si="96"/>
        <v>43800</v>
      </c>
      <c r="U569" s="935">
        <f t="shared" si="97"/>
        <v>43831</v>
      </c>
      <c r="V569" s="935">
        <f t="shared" si="103"/>
        <v>43831</v>
      </c>
      <c r="W569" s="934" t="str">
        <f t="shared" si="104"/>
        <v>Approved</v>
      </c>
      <c r="X569" s="936" t="str">
        <f>IF(R569="-","-",VLOOKUP($S569,Forex!$B:$C,2,0))</f>
        <v>FY2019</v>
      </c>
      <c r="Y569" s="936" t="str">
        <f>IF(R569="-","-",VLOOKUP($S569,Forex!$B:$D,3,0))</f>
        <v>2H</v>
      </c>
      <c r="Z569" s="937" t="str">
        <f>IF($R569="-","-",VLOOKUP($L569,Legend!$E:$F,2,0))</f>
        <v>-</v>
      </c>
      <c r="AA569" s="937"/>
      <c r="AB569" s="1131">
        <f t="shared" si="98"/>
        <v>43800</v>
      </c>
      <c r="AC569" s="1131">
        <f>_xlfn.IFNA(VLOOKUP($B569,'PO list'!$C:$E,3,0),$AB569)</f>
        <v>43800</v>
      </c>
      <c r="AD569" s="1131" t="str">
        <f>IF($AC569="-","-",VLOOKUP($AC569,Forex!$B:$C,2,0))</f>
        <v>FY2019</v>
      </c>
      <c r="AE569" s="1131">
        <f t="shared" si="105"/>
        <v>43800</v>
      </c>
      <c r="AF569" s="1131" t="str">
        <f>IF($AE569="-","-",VLOOKUP($AE569,Forex!$B:$C,2,0))</f>
        <v>FY2019</v>
      </c>
      <c r="AG569" s="1132" t="str">
        <f t="shared" si="99"/>
        <v>MY + MF</v>
      </c>
      <c r="AI569" s="1118"/>
    </row>
    <row r="570" spans="1:35" s="839" customFormat="1" ht="15" x14ac:dyDescent="0.25">
      <c r="A570" s="929">
        <v>569</v>
      </c>
      <c r="B570" s="927" t="s">
        <v>2949</v>
      </c>
      <c r="C570" s="927" t="s">
        <v>200</v>
      </c>
      <c r="D570" s="927" t="s">
        <v>201</v>
      </c>
      <c r="E570" s="927" t="s">
        <v>1546</v>
      </c>
      <c r="F570" s="927">
        <v>1</v>
      </c>
      <c r="G570" s="927">
        <v>100</v>
      </c>
      <c r="H570" s="927" t="s">
        <v>2950</v>
      </c>
      <c r="I570" s="927" t="s">
        <v>2950</v>
      </c>
      <c r="J570" s="927" t="s">
        <v>2917</v>
      </c>
      <c r="K570" s="927" t="s">
        <v>287</v>
      </c>
      <c r="L570" s="927" t="s">
        <v>15</v>
      </c>
      <c r="M570" s="927" t="s">
        <v>2811</v>
      </c>
      <c r="N570" s="927" t="s">
        <v>2793</v>
      </c>
      <c r="O570" s="927" t="s">
        <v>2813</v>
      </c>
      <c r="P570" s="1129" t="str">
        <f t="shared" si="100"/>
        <v>ATE</v>
      </c>
      <c r="Q570" s="934" t="str">
        <f t="shared" si="101"/>
        <v>19-18865</v>
      </c>
      <c r="R570" s="934" t="str">
        <f t="shared" si="102"/>
        <v>LOCAL</v>
      </c>
      <c r="S570" s="935">
        <f t="shared" si="95"/>
        <v>43739</v>
      </c>
      <c r="T570" s="935">
        <f t="shared" si="96"/>
        <v>43739</v>
      </c>
      <c r="U570" s="935">
        <f t="shared" si="97"/>
        <v>43739</v>
      </c>
      <c r="V570" s="935">
        <f t="shared" si="103"/>
        <v>43739</v>
      </c>
      <c r="W570" s="934" t="str">
        <f t="shared" si="104"/>
        <v>Approved</v>
      </c>
      <c r="X570" s="936" t="str">
        <f>IF(R570="-","-",VLOOKUP($S570,Forex!$B:$C,2,0))</f>
        <v>FY2019</v>
      </c>
      <c r="Y570" s="936" t="str">
        <f>IF(R570="-","-",VLOOKUP($S570,Forex!$B:$D,3,0))</f>
        <v>2H</v>
      </c>
      <c r="Z570" s="937" t="str">
        <f>IF($R570="-","-",VLOOKUP($L570,Legend!$E:$F,2,0))</f>
        <v>-</v>
      </c>
      <c r="AA570" s="937"/>
      <c r="AB570" s="1131">
        <f t="shared" si="98"/>
        <v>43739</v>
      </c>
      <c r="AC570" s="1131">
        <f>_xlfn.IFNA(VLOOKUP($B570,'PO list'!$C:$E,3,0),$AB570)</f>
        <v>43739</v>
      </c>
      <c r="AD570" s="1131" t="str">
        <f>IF($AC570="-","-",VLOOKUP($AC570,Forex!$B:$C,2,0))</f>
        <v>FY2019</v>
      </c>
      <c r="AE570" s="1131">
        <f t="shared" si="105"/>
        <v>43739</v>
      </c>
      <c r="AF570" s="1131" t="str">
        <f>IF($AE570="-","-",VLOOKUP($AE570,Forex!$B:$C,2,0))</f>
        <v>FY2019</v>
      </c>
      <c r="AG570" s="1132" t="str">
        <f t="shared" si="99"/>
        <v>MY + MF</v>
      </c>
      <c r="AI570" s="1118"/>
    </row>
    <row r="571" spans="1:35" s="839" customFormat="1" ht="15" x14ac:dyDescent="0.25">
      <c r="A571" s="929">
        <v>570</v>
      </c>
      <c r="B571" s="927" t="s">
        <v>2951</v>
      </c>
      <c r="C571" s="927" t="s">
        <v>200</v>
      </c>
      <c r="D571" s="927" t="s">
        <v>201</v>
      </c>
      <c r="E571" s="927" t="s">
        <v>230</v>
      </c>
      <c r="F571" s="927">
        <v>2</v>
      </c>
      <c r="G571" s="927">
        <v>25854</v>
      </c>
      <c r="H571" s="927" t="s">
        <v>2952</v>
      </c>
      <c r="I571" s="927" t="s">
        <v>15</v>
      </c>
      <c r="J571" s="927" t="s">
        <v>2813</v>
      </c>
      <c r="K571" s="927" t="s">
        <v>1324</v>
      </c>
      <c r="L571" s="927" t="s">
        <v>1056</v>
      </c>
      <c r="M571" s="927" t="s">
        <v>2153</v>
      </c>
      <c r="N571" s="927" t="s">
        <v>2154</v>
      </c>
      <c r="O571" s="927" t="s">
        <v>2813</v>
      </c>
      <c r="P571" s="1129" t="str">
        <f t="shared" si="100"/>
        <v>-</v>
      </c>
      <c r="Q571" s="934" t="str">
        <f t="shared" si="101"/>
        <v>19-18866</v>
      </c>
      <c r="R571" s="934" t="str">
        <f t="shared" si="102"/>
        <v>LOCAL</v>
      </c>
      <c r="S571" s="935">
        <f t="shared" si="95"/>
        <v>43739</v>
      </c>
      <c r="T571" s="935">
        <f t="shared" si="96"/>
        <v>43739</v>
      </c>
      <c r="U571" s="935">
        <f t="shared" si="97"/>
        <v>43739</v>
      </c>
      <c r="V571" s="935">
        <f t="shared" si="103"/>
        <v>43831</v>
      </c>
      <c r="W571" s="934" t="str">
        <f t="shared" si="104"/>
        <v>Cancelled</v>
      </c>
      <c r="X571" s="936" t="str">
        <f>IF(R571="-","-",VLOOKUP($S571,Forex!$B:$C,2,0))</f>
        <v>FY2019</v>
      </c>
      <c r="Y571" s="936" t="str">
        <f>IF(R571="-","-",VLOOKUP($S571,Forex!$B:$D,3,0))</f>
        <v>2H</v>
      </c>
      <c r="Z571" s="937" t="str">
        <f>IF($R571="-","-",VLOOKUP($L571,Legend!$E:$F,2,0))</f>
        <v>-</v>
      </c>
      <c r="AA571" s="937"/>
      <c r="AB571" s="1131">
        <f t="shared" si="98"/>
        <v>43739</v>
      </c>
      <c r="AC571" s="1131">
        <f>_xlfn.IFNA(VLOOKUP($B571,'PO list'!$C:$E,3,0),$AB571)</f>
        <v>43739</v>
      </c>
      <c r="AD571" s="1131" t="str">
        <f>IF($AC571="-","-",VLOOKUP($AC571,Forex!$B:$C,2,0))</f>
        <v>FY2019</v>
      </c>
      <c r="AE571" s="1131">
        <f t="shared" si="105"/>
        <v>43739</v>
      </c>
      <c r="AF571" s="1131" t="str">
        <f>IF($AE571="-","-",VLOOKUP($AE571,Forex!$B:$C,2,0))</f>
        <v>FY2019</v>
      </c>
      <c r="AG571" s="1132" t="str">
        <f t="shared" si="99"/>
        <v>MY + MF</v>
      </c>
      <c r="AI571" s="1118"/>
    </row>
    <row r="572" spans="1:35" s="839" customFormat="1" ht="15" x14ac:dyDescent="0.25">
      <c r="A572" s="929">
        <v>571</v>
      </c>
      <c r="B572" s="927" t="s">
        <v>2953</v>
      </c>
      <c r="C572" s="927" t="s">
        <v>227</v>
      </c>
      <c r="D572" s="927" t="s">
        <v>201</v>
      </c>
      <c r="E572" s="927" t="s">
        <v>231</v>
      </c>
      <c r="F572" s="927">
        <v>4</v>
      </c>
      <c r="G572" s="927">
        <v>704</v>
      </c>
      <c r="H572" s="927" t="s">
        <v>2954</v>
      </c>
      <c r="I572" s="927" t="s">
        <v>15</v>
      </c>
      <c r="J572" s="927" t="s">
        <v>2813</v>
      </c>
      <c r="K572" s="927" t="s">
        <v>287</v>
      </c>
      <c r="L572" s="927" t="s">
        <v>15</v>
      </c>
      <c r="M572" s="927" t="s">
        <v>2607</v>
      </c>
      <c r="N572" s="927" t="s">
        <v>2129</v>
      </c>
      <c r="O572" s="927" t="s">
        <v>2609</v>
      </c>
      <c r="P572" s="1129" t="str">
        <f t="shared" si="100"/>
        <v>-</v>
      </c>
      <c r="Q572" s="934" t="str">
        <f t="shared" si="101"/>
        <v>19-18867</v>
      </c>
      <c r="R572" s="934" t="str">
        <f t="shared" si="102"/>
        <v>LOCAL</v>
      </c>
      <c r="S572" s="935">
        <f t="shared" si="95"/>
        <v>43739</v>
      </c>
      <c r="T572" s="935">
        <f t="shared" si="96"/>
        <v>43739</v>
      </c>
      <c r="U572" s="935">
        <f t="shared" si="97"/>
        <v>43739</v>
      </c>
      <c r="V572" s="935">
        <f t="shared" si="103"/>
        <v>43739</v>
      </c>
      <c r="W572" s="934" t="str">
        <f t="shared" si="104"/>
        <v>Approved</v>
      </c>
      <c r="X572" s="936" t="str">
        <f>IF(R572="-","-",VLOOKUP($S572,Forex!$B:$C,2,0))</f>
        <v>FY2019</v>
      </c>
      <c r="Y572" s="936" t="str">
        <f>IF(R572="-","-",VLOOKUP($S572,Forex!$B:$D,3,0))</f>
        <v>2H</v>
      </c>
      <c r="Z572" s="937" t="str">
        <f>IF($R572="-","-",VLOOKUP($L572,Legend!$E:$F,2,0))</f>
        <v>-</v>
      </c>
      <c r="AA572" s="937"/>
      <c r="AB572" s="1131">
        <f t="shared" si="98"/>
        <v>43739</v>
      </c>
      <c r="AC572" s="1131">
        <f>_xlfn.IFNA(VLOOKUP($B572,'PO list'!$C:$E,3,0),$AB572)</f>
        <v>43739</v>
      </c>
      <c r="AD572" s="1131" t="str">
        <f>IF($AC572="-","-",VLOOKUP($AC572,Forex!$B:$C,2,0))</f>
        <v>FY2019</v>
      </c>
      <c r="AE572" s="1131">
        <f t="shared" si="105"/>
        <v>43739</v>
      </c>
      <c r="AF572" s="1131" t="str">
        <f>IF($AE572="-","-",VLOOKUP($AE572,Forex!$B:$C,2,0))</f>
        <v>FY2019</v>
      </c>
      <c r="AG572" s="1132" t="str">
        <f t="shared" si="99"/>
        <v>MY + MF</v>
      </c>
      <c r="AI572" s="1118"/>
    </row>
    <row r="573" spans="1:35" s="839" customFormat="1" ht="15" x14ac:dyDescent="0.25">
      <c r="A573" s="929">
        <v>572</v>
      </c>
      <c r="B573" s="927" t="s">
        <v>2955</v>
      </c>
      <c r="C573" s="927" t="s">
        <v>227</v>
      </c>
      <c r="D573" s="927" t="s">
        <v>201</v>
      </c>
      <c r="E573" s="927" t="s">
        <v>231</v>
      </c>
      <c r="F573" s="927">
        <v>2</v>
      </c>
      <c r="G573" s="927">
        <v>465</v>
      </c>
      <c r="H573" s="927" t="s">
        <v>2956</v>
      </c>
      <c r="I573" s="927" t="s">
        <v>239</v>
      </c>
      <c r="J573" s="927" t="s">
        <v>2462</v>
      </c>
      <c r="K573" s="927" t="s">
        <v>287</v>
      </c>
      <c r="L573" s="927" t="s">
        <v>15</v>
      </c>
      <c r="M573" s="927" t="s">
        <v>2793</v>
      </c>
      <c r="N573" s="927" t="s">
        <v>2812</v>
      </c>
      <c r="O573" s="927" t="s">
        <v>2811</v>
      </c>
      <c r="P573" s="1129" t="str">
        <f t="shared" si="100"/>
        <v>--</v>
      </c>
      <c r="Q573" s="934" t="str">
        <f t="shared" si="101"/>
        <v>19-18868</v>
      </c>
      <c r="R573" s="934" t="str">
        <f t="shared" si="102"/>
        <v>LOCAL</v>
      </c>
      <c r="S573" s="935">
        <f t="shared" si="95"/>
        <v>43739</v>
      </c>
      <c r="T573" s="935">
        <f t="shared" si="96"/>
        <v>43739</v>
      </c>
      <c r="U573" s="935">
        <f t="shared" si="97"/>
        <v>43739</v>
      </c>
      <c r="V573" s="935">
        <f t="shared" si="103"/>
        <v>43770</v>
      </c>
      <c r="W573" s="934" t="str">
        <f t="shared" si="104"/>
        <v>Approved</v>
      </c>
      <c r="X573" s="936" t="str">
        <f>IF(R573="-","-",VLOOKUP($S573,Forex!$B:$C,2,0))</f>
        <v>FY2019</v>
      </c>
      <c r="Y573" s="936" t="str">
        <f>IF(R573="-","-",VLOOKUP($S573,Forex!$B:$D,3,0))</f>
        <v>2H</v>
      </c>
      <c r="Z573" s="937" t="str">
        <f>IF($R573="-","-",VLOOKUP($L573,Legend!$E:$F,2,0))</f>
        <v>-</v>
      </c>
      <c r="AA573" s="937"/>
      <c r="AB573" s="1131">
        <f t="shared" si="98"/>
        <v>43739</v>
      </c>
      <c r="AC573" s="1131">
        <f>_xlfn.IFNA(VLOOKUP($B573,'PO list'!$C:$E,3,0),$AB573)</f>
        <v>43739</v>
      </c>
      <c r="AD573" s="1131" t="str">
        <f>IF($AC573="-","-",VLOOKUP($AC573,Forex!$B:$C,2,0))</f>
        <v>FY2019</v>
      </c>
      <c r="AE573" s="1131">
        <f t="shared" si="105"/>
        <v>43739</v>
      </c>
      <c r="AF573" s="1131" t="str">
        <f>IF($AE573="-","-",VLOOKUP($AE573,Forex!$B:$C,2,0))</f>
        <v>FY2019</v>
      </c>
      <c r="AG573" s="1132" t="str">
        <f t="shared" si="99"/>
        <v>MY + MF</v>
      </c>
      <c r="AI573" s="1118"/>
    </row>
    <row r="574" spans="1:35" s="839" customFormat="1" ht="15" x14ac:dyDescent="0.25">
      <c r="A574" s="929">
        <v>573</v>
      </c>
      <c r="B574" s="927" t="s">
        <v>2957</v>
      </c>
      <c r="C574" s="927" t="s">
        <v>244</v>
      </c>
      <c r="D574" s="927" t="s">
        <v>201</v>
      </c>
      <c r="E574" s="927" t="s">
        <v>231</v>
      </c>
      <c r="F574" s="927">
        <v>1</v>
      </c>
      <c r="G574" s="927">
        <v>840</v>
      </c>
      <c r="H574" s="927" t="s">
        <v>2958</v>
      </c>
      <c r="I574" s="927" t="s">
        <v>239</v>
      </c>
      <c r="J574" s="927" t="s">
        <v>2462</v>
      </c>
      <c r="K574" s="927" t="s">
        <v>288</v>
      </c>
      <c r="L574" s="927" t="s">
        <v>158</v>
      </c>
      <c r="M574" s="927" t="s">
        <v>2793</v>
      </c>
      <c r="N574" s="927" t="s">
        <v>2647</v>
      </c>
      <c r="O574" s="927" t="s">
        <v>2811</v>
      </c>
      <c r="P574" s="1129" t="str">
        <f t="shared" si="100"/>
        <v>--</v>
      </c>
      <c r="Q574" s="934" t="str">
        <f t="shared" si="101"/>
        <v>19-18869</v>
      </c>
      <c r="R574" s="934" t="str">
        <f t="shared" si="102"/>
        <v>LOCAL</v>
      </c>
      <c r="S574" s="935">
        <f t="shared" si="95"/>
        <v>43739</v>
      </c>
      <c r="T574" s="935">
        <f t="shared" si="96"/>
        <v>43739</v>
      </c>
      <c r="U574" s="935">
        <f t="shared" si="97"/>
        <v>43739</v>
      </c>
      <c r="V574" s="935">
        <f t="shared" si="103"/>
        <v>43770</v>
      </c>
      <c r="W574" s="934" t="str">
        <f t="shared" si="104"/>
        <v>Disapproved</v>
      </c>
      <c r="X574" s="936" t="str">
        <f>IF(R574="-","-",VLOOKUP($S574,Forex!$B:$C,2,0))</f>
        <v>FY2019</v>
      </c>
      <c r="Y574" s="936" t="str">
        <f>IF(R574="-","-",VLOOKUP($S574,Forex!$B:$D,3,0))</f>
        <v>2H</v>
      </c>
      <c r="Z574" s="937" t="str">
        <f>IF($R574="-","-",VLOOKUP($L574,Legend!$E:$F,2,0))</f>
        <v>ROD1</v>
      </c>
      <c r="AA574" s="937"/>
      <c r="AB574" s="1131">
        <f t="shared" si="98"/>
        <v>43739</v>
      </c>
      <c r="AC574" s="1131">
        <f>_xlfn.IFNA(VLOOKUP($B574,'PO list'!$C:$E,3,0),$AB574)</f>
        <v>43739</v>
      </c>
      <c r="AD574" s="1131" t="str">
        <f>IF($AC574="-","-",VLOOKUP($AC574,Forex!$B:$C,2,0))</f>
        <v>FY2019</v>
      </c>
      <c r="AE574" s="1131">
        <f t="shared" si="105"/>
        <v>43739</v>
      </c>
      <c r="AF574" s="1131" t="str">
        <f>IF($AE574="-","-",VLOOKUP($AE574,Forex!$B:$C,2,0))</f>
        <v>FY2019</v>
      </c>
      <c r="AG574" s="1132" t="str">
        <f t="shared" si="99"/>
        <v>MY + MF</v>
      </c>
      <c r="AI574" s="1118"/>
    </row>
    <row r="575" spans="1:35" s="839" customFormat="1" ht="15" x14ac:dyDescent="0.25">
      <c r="A575" s="929">
        <v>574</v>
      </c>
      <c r="B575" s="927" t="s">
        <v>2959</v>
      </c>
      <c r="C575" s="927" t="s">
        <v>244</v>
      </c>
      <c r="D575" s="927" t="s">
        <v>201</v>
      </c>
      <c r="E575" s="927" t="s">
        <v>231</v>
      </c>
      <c r="F575" s="927">
        <v>2</v>
      </c>
      <c r="G575" s="927">
        <v>1745</v>
      </c>
      <c r="H575" s="927" t="s">
        <v>2960</v>
      </c>
      <c r="I575" s="927" t="s">
        <v>239</v>
      </c>
      <c r="J575" s="927" t="s">
        <v>2462</v>
      </c>
      <c r="K575" s="927" t="s">
        <v>288</v>
      </c>
      <c r="L575" s="927" t="s">
        <v>158</v>
      </c>
      <c r="M575" s="927" t="s">
        <v>2793</v>
      </c>
      <c r="N575" s="927" t="s">
        <v>2647</v>
      </c>
      <c r="O575" s="927" t="s">
        <v>2811</v>
      </c>
      <c r="P575" s="1129" t="str">
        <f t="shared" si="100"/>
        <v>--</v>
      </c>
      <c r="Q575" s="934" t="str">
        <f t="shared" si="101"/>
        <v>19-18870</v>
      </c>
      <c r="R575" s="934" t="str">
        <f t="shared" si="102"/>
        <v>LOCAL</v>
      </c>
      <c r="S575" s="935">
        <f t="shared" si="95"/>
        <v>43739</v>
      </c>
      <c r="T575" s="935">
        <f t="shared" si="96"/>
        <v>43739</v>
      </c>
      <c r="U575" s="935">
        <f t="shared" si="97"/>
        <v>43739</v>
      </c>
      <c r="V575" s="935">
        <f t="shared" si="103"/>
        <v>43770</v>
      </c>
      <c r="W575" s="934" t="str">
        <f t="shared" si="104"/>
        <v>Disapproved</v>
      </c>
      <c r="X575" s="936" t="str">
        <f>IF(R575="-","-",VLOOKUP($S575,Forex!$B:$C,2,0))</f>
        <v>FY2019</v>
      </c>
      <c r="Y575" s="936" t="str">
        <f>IF(R575="-","-",VLOOKUP($S575,Forex!$B:$D,3,0))</f>
        <v>2H</v>
      </c>
      <c r="Z575" s="937" t="str">
        <f>IF($R575="-","-",VLOOKUP($L575,Legend!$E:$F,2,0))</f>
        <v>ROD1</v>
      </c>
      <c r="AA575" s="937"/>
      <c r="AB575" s="1131">
        <f t="shared" si="98"/>
        <v>43739</v>
      </c>
      <c r="AC575" s="1131">
        <f>_xlfn.IFNA(VLOOKUP($B575,'PO list'!$C:$E,3,0),$AB575)</f>
        <v>43739</v>
      </c>
      <c r="AD575" s="1131" t="str">
        <f>IF($AC575="-","-",VLOOKUP($AC575,Forex!$B:$C,2,0))</f>
        <v>FY2019</v>
      </c>
      <c r="AE575" s="1131">
        <f t="shared" si="105"/>
        <v>43739</v>
      </c>
      <c r="AF575" s="1131" t="str">
        <f>IF($AE575="-","-",VLOOKUP($AE575,Forex!$B:$C,2,0))</f>
        <v>FY2019</v>
      </c>
      <c r="AG575" s="1132" t="str">
        <f t="shared" si="99"/>
        <v>MY + MF</v>
      </c>
      <c r="AI575" s="1118"/>
    </row>
    <row r="576" spans="1:35" s="839" customFormat="1" ht="15" x14ac:dyDescent="0.25">
      <c r="A576" s="929">
        <v>575</v>
      </c>
      <c r="B576" s="927" t="s">
        <v>2961</v>
      </c>
      <c r="C576" s="927" t="s">
        <v>205</v>
      </c>
      <c r="D576" s="927" t="s">
        <v>201</v>
      </c>
      <c r="E576" s="927" t="s">
        <v>230</v>
      </c>
      <c r="F576" s="927">
        <v>1</v>
      </c>
      <c r="G576" s="927">
        <v>4545</v>
      </c>
      <c r="H576" s="927" t="s">
        <v>2962</v>
      </c>
      <c r="I576" s="927" t="s">
        <v>2963</v>
      </c>
      <c r="J576" s="927" t="s">
        <v>2811</v>
      </c>
      <c r="K576" s="927" t="s">
        <v>287</v>
      </c>
      <c r="L576" s="927" t="s">
        <v>15</v>
      </c>
      <c r="M576" s="927" t="s">
        <v>2110</v>
      </c>
      <c r="N576" s="927" t="s">
        <v>2110</v>
      </c>
      <c r="O576" s="927" t="s">
        <v>2948</v>
      </c>
      <c r="P576" s="1129" t="str">
        <f t="shared" si="100"/>
        <v>DIE</v>
      </c>
      <c r="Q576" s="934" t="str">
        <f t="shared" si="101"/>
        <v>19-18871</v>
      </c>
      <c r="R576" s="934" t="str">
        <f t="shared" si="102"/>
        <v>LOCAL</v>
      </c>
      <c r="S576" s="935">
        <f t="shared" si="95"/>
        <v>43739</v>
      </c>
      <c r="T576" s="935">
        <f t="shared" si="96"/>
        <v>43800</v>
      </c>
      <c r="U576" s="935">
        <f t="shared" si="97"/>
        <v>43800</v>
      </c>
      <c r="V576" s="935">
        <f t="shared" si="103"/>
        <v>43800</v>
      </c>
      <c r="W576" s="934" t="str">
        <f t="shared" si="104"/>
        <v>Approved</v>
      </c>
      <c r="X576" s="936" t="str">
        <f>IF(R576="-","-",VLOOKUP($S576,Forex!$B:$C,2,0))</f>
        <v>FY2019</v>
      </c>
      <c r="Y576" s="936" t="str">
        <f>IF(R576="-","-",VLOOKUP($S576,Forex!$B:$D,3,0))</f>
        <v>2H</v>
      </c>
      <c r="Z576" s="937" t="str">
        <f>IF($R576="-","-",VLOOKUP($L576,Legend!$E:$F,2,0))</f>
        <v>-</v>
      </c>
      <c r="AA576" s="937"/>
      <c r="AB576" s="1131">
        <f t="shared" si="98"/>
        <v>43800</v>
      </c>
      <c r="AC576" s="1131">
        <f>_xlfn.IFNA(VLOOKUP($B576,'PO list'!$C:$E,3,0),$AB576)</f>
        <v>43800</v>
      </c>
      <c r="AD576" s="1131" t="str">
        <f>IF($AC576="-","-",VLOOKUP($AC576,Forex!$B:$C,2,0))</f>
        <v>FY2019</v>
      </c>
      <c r="AE576" s="1131">
        <f t="shared" si="105"/>
        <v>43800</v>
      </c>
      <c r="AF576" s="1131" t="str">
        <f>IF($AE576="-","-",VLOOKUP($AE576,Forex!$B:$C,2,0))</f>
        <v>FY2019</v>
      </c>
      <c r="AG576" s="1132" t="str">
        <f t="shared" si="99"/>
        <v>MY + MF</v>
      </c>
      <c r="AI576" s="1118"/>
    </row>
    <row r="577" spans="1:35" s="839" customFormat="1" ht="15" x14ac:dyDescent="0.25">
      <c r="A577" s="929">
        <v>576</v>
      </c>
      <c r="B577" s="927" t="s">
        <v>2964</v>
      </c>
      <c r="C577" s="927" t="s">
        <v>221</v>
      </c>
      <c r="D577" s="927" t="s">
        <v>201</v>
      </c>
      <c r="E577" s="927" t="s">
        <v>231</v>
      </c>
      <c r="F577" s="927">
        <v>1</v>
      </c>
      <c r="G577" s="927">
        <v>252</v>
      </c>
      <c r="H577" s="927" t="s">
        <v>2965</v>
      </c>
      <c r="I577" s="927" t="s">
        <v>239</v>
      </c>
      <c r="J577" s="927" t="s">
        <v>2811</v>
      </c>
      <c r="K577" s="927" t="s">
        <v>288</v>
      </c>
      <c r="L577" s="927" t="s">
        <v>158</v>
      </c>
      <c r="M577" s="927" t="s">
        <v>2793</v>
      </c>
      <c r="N577" s="927" t="s">
        <v>2466</v>
      </c>
      <c r="O577" s="927" t="s">
        <v>2966</v>
      </c>
      <c r="P577" s="1129" t="str">
        <f t="shared" si="100"/>
        <v>--</v>
      </c>
      <c r="Q577" s="934" t="str">
        <f t="shared" si="101"/>
        <v>19-18872</v>
      </c>
      <c r="R577" s="934" t="str">
        <f t="shared" si="102"/>
        <v>LOCAL</v>
      </c>
      <c r="S577" s="935">
        <f t="shared" si="95"/>
        <v>43739</v>
      </c>
      <c r="T577" s="935">
        <f t="shared" si="96"/>
        <v>43739</v>
      </c>
      <c r="U577" s="935">
        <f t="shared" si="97"/>
        <v>43739</v>
      </c>
      <c r="V577" s="935">
        <f t="shared" si="103"/>
        <v>43770</v>
      </c>
      <c r="W577" s="934" t="str">
        <f t="shared" si="104"/>
        <v>Disapproved</v>
      </c>
      <c r="X577" s="936" t="str">
        <f>IF(R577="-","-",VLOOKUP($S577,Forex!$B:$C,2,0))</f>
        <v>FY2019</v>
      </c>
      <c r="Y577" s="936" t="str">
        <f>IF(R577="-","-",VLOOKUP($S577,Forex!$B:$D,3,0))</f>
        <v>2H</v>
      </c>
      <c r="Z577" s="937" t="str">
        <f>IF($R577="-","-",VLOOKUP($L577,Legend!$E:$F,2,0))</f>
        <v>ROD1</v>
      </c>
      <c r="AA577" s="937"/>
      <c r="AB577" s="1131">
        <f t="shared" si="98"/>
        <v>43739</v>
      </c>
      <c r="AC577" s="1131">
        <f>_xlfn.IFNA(VLOOKUP($B577,'PO list'!$C:$E,3,0),$AB577)</f>
        <v>43739</v>
      </c>
      <c r="AD577" s="1131" t="str">
        <f>IF($AC577="-","-",VLOOKUP($AC577,Forex!$B:$C,2,0))</f>
        <v>FY2019</v>
      </c>
      <c r="AE577" s="1131">
        <f t="shared" si="105"/>
        <v>43739</v>
      </c>
      <c r="AF577" s="1131" t="str">
        <f>IF($AE577="-","-",VLOOKUP($AE577,Forex!$B:$C,2,0))</f>
        <v>FY2019</v>
      </c>
      <c r="AG577" s="1132" t="str">
        <f t="shared" si="99"/>
        <v>MY + MF</v>
      </c>
      <c r="AI577" s="1118"/>
    </row>
    <row r="578" spans="1:35" s="839" customFormat="1" ht="15" x14ac:dyDescent="0.25">
      <c r="A578" s="929">
        <v>577</v>
      </c>
      <c r="B578" s="927" t="s">
        <v>2967</v>
      </c>
      <c r="C578" s="927" t="s">
        <v>225</v>
      </c>
      <c r="D578" s="927" t="s">
        <v>201</v>
      </c>
      <c r="E578" s="927" t="s">
        <v>231</v>
      </c>
      <c r="F578" s="927">
        <v>4</v>
      </c>
      <c r="G578" s="927">
        <v>7590</v>
      </c>
      <c r="H578" s="927" t="s">
        <v>2968</v>
      </c>
      <c r="I578" s="927" t="s">
        <v>2969</v>
      </c>
      <c r="J578" s="927" t="s">
        <v>2966</v>
      </c>
      <c r="K578" s="927" t="s">
        <v>287</v>
      </c>
      <c r="L578" s="927" t="s">
        <v>15</v>
      </c>
      <c r="M578" s="927" t="s">
        <v>2970</v>
      </c>
      <c r="N578" s="927" t="s">
        <v>2970</v>
      </c>
      <c r="O578" s="927" t="s">
        <v>2966</v>
      </c>
      <c r="P578" s="1129" t="str">
        <f t="shared" si="100"/>
        <v>DIE</v>
      </c>
      <c r="Q578" s="934" t="str">
        <f t="shared" si="101"/>
        <v>19-18873</v>
      </c>
      <c r="R578" s="934" t="str">
        <f t="shared" si="102"/>
        <v>LOCAL</v>
      </c>
      <c r="S578" s="935">
        <f t="shared" si="95"/>
        <v>43739</v>
      </c>
      <c r="T578" s="935">
        <f t="shared" si="96"/>
        <v>43739</v>
      </c>
      <c r="U578" s="935">
        <f t="shared" si="97"/>
        <v>43739</v>
      </c>
      <c r="V578" s="935">
        <f t="shared" si="103"/>
        <v>43739</v>
      </c>
      <c r="W578" s="934" t="str">
        <f t="shared" si="104"/>
        <v>Approved</v>
      </c>
      <c r="X578" s="936" t="str">
        <f>IF(R578="-","-",VLOOKUP($S578,Forex!$B:$C,2,0))</f>
        <v>FY2019</v>
      </c>
      <c r="Y578" s="936" t="str">
        <f>IF(R578="-","-",VLOOKUP($S578,Forex!$B:$D,3,0))</f>
        <v>2H</v>
      </c>
      <c r="Z578" s="937" t="str">
        <f>IF($R578="-","-",VLOOKUP($L578,Legend!$E:$F,2,0))</f>
        <v>-</v>
      </c>
      <c r="AA578" s="937"/>
      <c r="AB578" s="1131">
        <f t="shared" si="98"/>
        <v>43739</v>
      </c>
      <c r="AC578" s="1131">
        <f>_xlfn.IFNA(VLOOKUP($B578,'PO list'!$C:$E,3,0),$AB578)</f>
        <v>43739</v>
      </c>
      <c r="AD578" s="1131" t="str">
        <f>IF($AC578="-","-",VLOOKUP($AC578,Forex!$B:$C,2,0))</f>
        <v>FY2019</v>
      </c>
      <c r="AE578" s="1131">
        <f t="shared" si="105"/>
        <v>43739</v>
      </c>
      <c r="AF578" s="1131" t="str">
        <f>IF($AE578="-","-",VLOOKUP($AE578,Forex!$B:$C,2,0))</f>
        <v>FY2019</v>
      </c>
      <c r="AG578" s="1132" t="str">
        <f t="shared" si="99"/>
        <v>MY + MF</v>
      </c>
      <c r="AI578" s="1118"/>
    </row>
    <row r="579" spans="1:35" s="839" customFormat="1" ht="15" x14ac:dyDescent="0.25">
      <c r="A579" s="929">
        <v>578</v>
      </c>
      <c r="B579" s="927" t="s">
        <v>2971</v>
      </c>
      <c r="C579" s="927" t="s">
        <v>1331</v>
      </c>
      <c r="D579" s="927" t="s">
        <v>1332</v>
      </c>
      <c r="E579" s="927" t="s">
        <v>1333</v>
      </c>
      <c r="F579" s="927">
        <v>13</v>
      </c>
      <c r="G579" s="927">
        <v>7255</v>
      </c>
      <c r="H579" s="927" t="s">
        <v>2972</v>
      </c>
      <c r="I579" s="927" t="s">
        <v>15</v>
      </c>
      <c r="J579" s="927" t="s">
        <v>2811</v>
      </c>
      <c r="K579" s="927" t="s">
        <v>287</v>
      </c>
      <c r="L579" s="927" t="s">
        <v>15</v>
      </c>
      <c r="M579" s="927" t="s">
        <v>2499</v>
      </c>
      <c r="N579" s="927" t="s">
        <v>2499</v>
      </c>
      <c r="O579" s="927" t="s">
        <v>2800</v>
      </c>
      <c r="P579" s="1129" t="str">
        <f t="shared" si="100"/>
        <v>-</v>
      </c>
      <c r="Q579" s="934" t="str">
        <f t="shared" si="101"/>
        <v>19-18874</v>
      </c>
      <c r="R579" s="934" t="str">
        <f t="shared" si="102"/>
        <v>-</v>
      </c>
      <c r="S579" s="935" t="str">
        <f t="shared" ref="S579:S642" si="106">IF($R579="-","-",$J579-DAY($J579)+1)</f>
        <v>-</v>
      </c>
      <c r="T579" s="935" t="str">
        <f t="shared" ref="T579:T642" si="107">IF($R579="-","-",$O579-DAY($O579)+1)</f>
        <v>-</v>
      </c>
      <c r="U579" s="935" t="str">
        <f t="shared" ref="U579:U642" si="108">IF($R579="-","-",$M579-DAY($M579)+1)</f>
        <v>-</v>
      </c>
      <c r="V579" s="935" t="str">
        <f t="shared" si="103"/>
        <v>-</v>
      </c>
      <c r="W579" s="934" t="str">
        <f t="shared" si="104"/>
        <v>-</v>
      </c>
      <c r="X579" s="936" t="str">
        <f>IF(R579="-","-",VLOOKUP($S579,Forex!$B:$C,2,0))</f>
        <v>-</v>
      </c>
      <c r="Y579" s="936" t="str">
        <f>IF(R579="-","-",VLOOKUP($S579,Forex!$B:$D,3,0))</f>
        <v>-</v>
      </c>
      <c r="Z579" s="937" t="str">
        <f>IF($R579="-","-",VLOOKUP($L579,Legend!$E:$F,2,0))</f>
        <v>-</v>
      </c>
      <c r="AA579" s="937"/>
      <c r="AB579" s="1131" t="str">
        <f t="shared" ref="AB579:AB642" si="109">IF($X579="FY2021",$V579,IF($X579="FY2022",$V579,IF($X579="FY2023",$V579,$T579)))</f>
        <v>-</v>
      </c>
      <c r="AC579" s="1131" t="str">
        <f>_xlfn.IFNA(VLOOKUP($B579,'PO list'!$C:$E,3,0),$AB579)</f>
        <v>-</v>
      </c>
      <c r="AD579" s="1131" t="str">
        <f>IF($AC579="-","-",VLOOKUP($AC579,Forex!$B:$C,2,0))</f>
        <v>-</v>
      </c>
      <c r="AE579" s="1131" t="str">
        <f t="shared" si="105"/>
        <v>-</v>
      </c>
      <c r="AF579" s="1131" t="str">
        <f>IF($AE579="-","-",VLOOKUP($AE579,Forex!$B:$C,2,0))</f>
        <v>-</v>
      </c>
      <c r="AG579" s="1132" t="str">
        <f t="shared" ref="AG579:AG642" si="110">IF($R579="-","-","MY + MF")</f>
        <v>-</v>
      </c>
      <c r="AI579" s="1118"/>
    </row>
    <row r="580" spans="1:35" s="839" customFormat="1" ht="15" x14ac:dyDescent="0.25">
      <c r="A580" s="929">
        <v>579</v>
      </c>
      <c r="B580" s="927" t="s">
        <v>2973</v>
      </c>
      <c r="C580" s="927" t="s">
        <v>215</v>
      </c>
      <c r="D580" s="927" t="s">
        <v>201</v>
      </c>
      <c r="E580" s="927" t="s">
        <v>231</v>
      </c>
      <c r="F580" s="927">
        <v>9</v>
      </c>
      <c r="G580" s="927">
        <v>8751</v>
      </c>
      <c r="H580" s="927" t="s">
        <v>2974</v>
      </c>
      <c r="I580" s="927" t="s">
        <v>239</v>
      </c>
      <c r="J580" s="927" t="s">
        <v>2966</v>
      </c>
      <c r="K580" s="927" t="s">
        <v>287</v>
      </c>
      <c r="L580" s="927" t="s">
        <v>15</v>
      </c>
      <c r="M580" s="927" t="s">
        <v>2499</v>
      </c>
      <c r="N580" s="927" t="s">
        <v>2607</v>
      </c>
      <c r="O580" s="927" t="s">
        <v>2153</v>
      </c>
      <c r="P580" s="1129" t="str">
        <f t="shared" si="100"/>
        <v>--</v>
      </c>
      <c r="Q580" s="934" t="str">
        <f t="shared" si="101"/>
        <v>19-18875</v>
      </c>
      <c r="R580" s="934" t="str">
        <f t="shared" si="102"/>
        <v>LOCAL</v>
      </c>
      <c r="S580" s="935">
        <f t="shared" si="106"/>
        <v>43739</v>
      </c>
      <c r="T580" s="935">
        <f t="shared" si="107"/>
        <v>43739</v>
      </c>
      <c r="U580" s="935">
        <f t="shared" si="108"/>
        <v>43739</v>
      </c>
      <c r="V580" s="935">
        <f t="shared" si="103"/>
        <v>43739</v>
      </c>
      <c r="W580" s="934" t="str">
        <f t="shared" si="104"/>
        <v>Approved</v>
      </c>
      <c r="X580" s="936" t="str">
        <f>IF(R580="-","-",VLOOKUP($S580,Forex!$B:$C,2,0))</f>
        <v>FY2019</v>
      </c>
      <c r="Y580" s="936" t="str">
        <f>IF(R580="-","-",VLOOKUP($S580,Forex!$B:$D,3,0))</f>
        <v>2H</v>
      </c>
      <c r="Z580" s="937" t="str">
        <f>IF($R580="-","-",VLOOKUP($L580,Legend!$E:$F,2,0))</f>
        <v>-</v>
      </c>
      <c r="AA580" s="937"/>
      <c r="AB580" s="1131">
        <f t="shared" si="109"/>
        <v>43739</v>
      </c>
      <c r="AC580" s="1131">
        <f>_xlfn.IFNA(VLOOKUP($B580,'PO list'!$C:$E,3,0),$AB580)</f>
        <v>43739</v>
      </c>
      <c r="AD580" s="1131" t="str">
        <f>IF($AC580="-","-",VLOOKUP($AC580,Forex!$B:$C,2,0))</f>
        <v>FY2019</v>
      </c>
      <c r="AE580" s="1131">
        <f t="shared" si="105"/>
        <v>43739</v>
      </c>
      <c r="AF580" s="1131" t="str">
        <f>IF($AE580="-","-",VLOOKUP($AE580,Forex!$B:$C,2,0))</f>
        <v>FY2019</v>
      </c>
      <c r="AG580" s="1132" t="str">
        <f t="shared" si="110"/>
        <v>MY + MF</v>
      </c>
      <c r="AI580" s="1118"/>
    </row>
    <row r="581" spans="1:35" s="839" customFormat="1" ht="15" x14ac:dyDescent="0.25">
      <c r="A581" s="929">
        <v>580</v>
      </c>
      <c r="B581" s="927" t="s">
        <v>2975</v>
      </c>
      <c r="C581" s="927" t="s">
        <v>227</v>
      </c>
      <c r="D581" s="927" t="s">
        <v>201</v>
      </c>
      <c r="E581" s="927" t="s">
        <v>230</v>
      </c>
      <c r="F581" s="927">
        <v>12</v>
      </c>
      <c r="G581" s="927">
        <v>101528.55999999998</v>
      </c>
      <c r="H581" s="927" t="s">
        <v>2403</v>
      </c>
      <c r="I581" s="927" t="s">
        <v>2976</v>
      </c>
      <c r="J581" s="927" t="s">
        <v>2966</v>
      </c>
      <c r="K581" s="927" t="s">
        <v>1324</v>
      </c>
      <c r="L581" s="927" t="s">
        <v>1056</v>
      </c>
      <c r="M581" s="927" t="s">
        <v>2918</v>
      </c>
      <c r="N581" s="927" t="s">
        <v>2564</v>
      </c>
      <c r="O581" s="927" t="s">
        <v>2110</v>
      </c>
      <c r="P581" s="1129" t="str">
        <f t="shared" si="100"/>
        <v>LER</v>
      </c>
      <c r="Q581" s="934" t="str">
        <f t="shared" si="101"/>
        <v>19-18876</v>
      </c>
      <c r="R581" s="934" t="str">
        <f t="shared" si="102"/>
        <v>LOCAL</v>
      </c>
      <c r="S581" s="935">
        <f t="shared" si="106"/>
        <v>43739</v>
      </c>
      <c r="T581" s="935">
        <f t="shared" si="107"/>
        <v>43800</v>
      </c>
      <c r="U581" s="935">
        <f t="shared" si="108"/>
        <v>43800</v>
      </c>
      <c r="V581" s="935">
        <f t="shared" si="103"/>
        <v>43862</v>
      </c>
      <c r="W581" s="934" t="str">
        <f t="shared" si="104"/>
        <v>Cancelled</v>
      </c>
      <c r="X581" s="936" t="str">
        <f>IF(R581="-","-",VLOOKUP($S581,Forex!$B:$C,2,0))</f>
        <v>FY2019</v>
      </c>
      <c r="Y581" s="936" t="str">
        <f>IF(R581="-","-",VLOOKUP($S581,Forex!$B:$D,3,0))</f>
        <v>2H</v>
      </c>
      <c r="Z581" s="937" t="str">
        <f>IF($R581="-","-",VLOOKUP($L581,Legend!$E:$F,2,0))</f>
        <v>-</v>
      </c>
      <c r="AA581" s="937"/>
      <c r="AB581" s="1131">
        <f t="shared" si="109"/>
        <v>43800</v>
      </c>
      <c r="AC581" s="1131">
        <f>_xlfn.IFNA(VLOOKUP($B581,'PO list'!$C:$E,3,0),$AB581)</f>
        <v>43800</v>
      </c>
      <c r="AD581" s="1131" t="str">
        <f>IF($AC581="-","-",VLOOKUP($AC581,Forex!$B:$C,2,0))</f>
        <v>FY2019</v>
      </c>
      <c r="AE581" s="1131">
        <f t="shared" si="105"/>
        <v>43800</v>
      </c>
      <c r="AF581" s="1131" t="str">
        <f>IF($AE581="-","-",VLOOKUP($AE581,Forex!$B:$C,2,0))</f>
        <v>FY2019</v>
      </c>
      <c r="AG581" s="1132" t="str">
        <f t="shared" si="110"/>
        <v>MY + MF</v>
      </c>
      <c r="AI581" s="1118"/>
    </row>
    <row r="582" spans="1:35" s="839" customFormat="1" ht="15" x14ac:dyDescent="0.25">
      <c r="A582" s="929">
        <v>581</v>
      </c>
      <c r="B582" s="927" t="s">
        <v>2977</v>
      </c>
      <c r="C582" s="927" t="s">
        <v>241</v>
      </c>
      <c r="D582" s="927" t="s">
        <v>201</v>
      </c>
      <c r="E582" s="927" t="s">
        <v>230</v>
      </c>
      <c r="F582" s="927">
        <v>7</v>
      </c>
      <c r="G582" s="927">
        <v>57000</v>
      </c>
      <c r="H582" s="927" t="s">
        <v>2978</v>
      </c>
      <c r="I582" s="927" t="s">
        <v>2979</v>
      </c>
      <c r="J582" s="927" t="s">
        <v>2153</v>
      </c>
      <c r="K582" s="927" t="s">
        <v>288</v>
      </c>
      <c r="L582" s="927" t="s">
        <v>158</v>
      </c>
      <c r="M582" s="927" t="s">
        <v>2645</v>
      </c>
      <c r="N582" s="927" t="s">
        <v>2439</v>
      </c>
      <c r="O582" s="927" t="s">
        <v>2647</v>
      </c>
      <c r="P582" s="1129" t="str">
        <f t="shared" si="100"/>
        <v>050</v>
      </c>
      <c r="Q582" s="934" t="str">
        <f t="shared" si="101"/>
        <v>19-18877</v>
      </c>
      <c r="R582" s="934" t="str">
        <f t="shared" si="102"/>
        <v>LOCAL</v>
      </c>
      <c r="S582" s="935">
        <f t="shared" si="106"/>
        <v>43739</v>
      </c>
      <c r="T582" s="935">
        <f t="shared" si="107"/>
        <v>43770</v>
      </c>
      <c r="U582" s="935">
        <f t="shared" si="108"/>
        <v>43770</v>
      </c>
      <c r="V582" s="935">
        <f t="shared" si="103"/>
        <v>43800</v>
      </c>
      <c r="W582" s="934" t="str">
        <f t="shared" si="104"/>
        <v>Disapproved</v>
      </c>
      <c r="X582" s="936" t="str">
        <f>IF(R582="-","-",VLOOKUP($S582,Forex!$B:$C,2,0))</f>
        <v>FY2019</v>
      </c>
      <c r="Y582" s="936" t="str">
        <f>IF(R582="-","-",VLOOKUP($S582,Forex!$B:$D,3,0))</f>
        <v>2H</v>
      </c>
      <c r="Z582" s="937" t="str">
        <f>IF($R582="-","-",VLOOKUP($L582,Legend!$E:$F,2,0))</f>
        <v>ROD1</v>
      </c>
      <c r="AA582" s="937"/>
      <c r="AB582" s="1131">
        <f t="shared" si="109"/>
        <v>43770</v>
      </c>
      <c r="AC582" s="1131">
        <f>_xlfn.IFNA(VLOOKUP($B582,'PO list'!$C:$E,3,0),$AB582)</f>
        <v>43770</v>
      </c>
      <c r="AD582" s="1131" t="str">
        <f>IF($AC582="-","-",VLOOKUP($AC582,Forex!$B:$C,2,0))</f>
        <v>FY2019</v>
      </c>
      <c r="AE582" s="1131">
        <f t="shared" si="105"/>
        <v>43770</v>
      </c>
      <c r="AF582" s="1131" t="str">
        <f>IF($AE582="-","-",VLOOKUP($AE582,Forex!$B:$C,2,0))</f>
        <v>FY2019</v>
      </c>
      <c r="AG582" s="1132" t="str">
        <f t="shared" si="110"/>
        <v>MY + MF</v>
      </c>
      <c r="AI582" s="1118"/>
    </row>
    <row r="583" spans="1:35" s="839" customFormat="1" ht="15" x14ac:dyDescent="0.25">
      <c r="A583" s="929">
        <v>582</v>
      </c>
      <c r="B583" s="927" t="s">
        <v>2980</v>
      </c>
      <c r="C583" s="927" t="s">
        <v>244</v>
      </c>
      <c r="D583" s="927" t="s">
        <v>201</v>
      </c>
      <c r="E583" s="927" t="s">
        <v>231</v>
      </c>
      <c r="F583" s="927">
        <v>4</v>
      </c>
      <c r="G583" s="927">
        <v>428</v>
      </c>
      <c r="H583" s="927" t="s">
        <v>2981</v>
      </c>
      <c r="I583" s="927" t="s">
        <v>239</v>
      </c>
      <c r="J583" s="927" t="s">
        <v>2793</v>
      </c>
      <c r="K583" s="927" t="s">
        <v>288</v>
      </c>
      <c r="L583" s="927" t="s">
        <v>158</v>
      </c>
      <c r="M583" s="927" t="s">
        <v>2499</v>
      </c>
      <c r="N583" s="927" t="s">
        <v>2647</v>
      </c>
      <c r="O583" s="927" t="s">
        <v>2970</v>
      </c>
      <c r="P583" s="1129" t="str">
        <f t="shared" si="100"/>
        <v>--</v>
      </c>
      <c r="Q583" s="934" t="str">
        <f t="shared" si="101"/>
        <v>19-18881</v>
      </c>
      <c r="R583" s="934" t="str">
        <f t="shared" si="102"/>
        <v>LOCAL</v>
      </c>
      <c r="S583" s="935">
        <f t="shared" si="106"/>
        <v>43739</v>
      </c>
      <c r="T583" s="935">
        <f t="shared" si="107"/>
        <v>43739</v>
      </c>
      <c r="U583" s="935">
        <f t="shared" si="108"/>
        <v>43739</v>
      </c>
      <c r="V583" s="935">
        <f t="shared" si="103"/>
        <v>43770</v>
      </c>
      <c r="W583" s="934" t="str">
        <f t="shared" si="104"/>
        <v>Disapproved</v>
      </c>
      <c r="X583" s="936" t="str">
        <f>IF(R583="-","-",VLOOKUP($S583,Forex!$B:$C,2,0))</f>
        <v>FY2019</v>
      </c>
      <c r="Y583" s="936" t="str">
        <f>IF(R583="-","-",VLOOKUP($S583,Forex!$B:$D,3,0))</f>
        <v>2H</v>
      </c>
      <c r="Z583" s="937" t="str">
        <f>IF($R583="-","-",VLOOKUP($L583,Legend!$E:$F,2,0))</f>
        <v>ROD1</v>
      </c>
      <c r="AA583" s="937"/>
      <c r="AB583" s="1131">
        <f t="shared" si="109"/>
        <v>43739</v>
      </c>
      <c r="AC583" s="1131">
        <f>_xlfn.IFNA(VLOOKUP($B583,'PO list'!$C:$E,3,0),$AB583)</f>
        <v>43739</v>
      </c>
      <c r="AD583" s="1131" t="str">
        <f>IF($AC583="-","-",VLOOKUP($AC583,Forex!$B:$C,2,0))</f>
        <v>FY2019</v>
      </c>
      <c r="AE583" s="1131">
        <f t="shared" si="105"/>
        <v>43739</v>
      </c>
      <c r="AF583" s="1131" t="str">
        <f>IF($AE583="-","-",VLOOKUP($AE583,Forex!$B:$C,2,0))</f>
        <v>FY2019</v>
      </c>
      <c r="AG583" s="1132" t="str">
        <f t="shared" si="110"/>
        <v>MY + MF</v>
      </c>
      <c r="AI583" s="1118"/>
    </row>
    <row r="584" spans="1:35" s="839" customFormat="1" ht="15" x14ac:dyDescent="0.25">
      <c r="A584" s="929">
        <v>583</v>
      </c>
      <c r="B584" s="927" t="s">
        <v>2982</v>
      </c>
      <c r="C584" s="927" t="s">
        <v>245</v>
      </c>
      <c r="D584" s="927" t="s">
        <v>201</v>
      </c>
      <c r="E584" s="927" t="s">
        <v>231</v>
      </c>
      <c r="F584" s="927">
        <v>2</v>
      </c>
      <c r="G584" s="927">
        <v>3807</v>
      </c>
      <c r="H584" s="927" t="s">
        <v>2983</v>
      </c>
      <c r="I584" s="927" t="s">
        <v>239</v>
      </c>
      <c r="J584" s="927" t="s">
        <v>2793</v>
      </c>
      <c r="K584" s="927" t="s">
        <v>1324</v>
      </c>
      <c r="L584" s="927" t="s">
        <v>1056</v>
      </c>
      <c r="M584" s="927" t="s">
        <v>2607</v>
      </c>
      <c r="N584" s="927" t="s">
        <v>1944</v>
      </c>
      <c r="O584" s="927" t="s">
        <v>2609</v>
      </c>
      <c r="P584" s="1129" t="str">
        <f t="shared" si="100"/>
        <v>--</v>
      </c>
      <c r="Q584" s="934" t="str">
        <f t="shared" si="101"/>
        <v>19-18882</v>
      </c>
      <c r="R584" s="934" t="str">
        <f t="shared" si="102"/>
        <v>LOCAL</v>
      </c>
      <c r="S584" s="935">
        <f t="shared" si="106"/>
        <v>43739</v>
      </c>
      <c r="T584" s="935">
        <f t="shared" si="107"/>
        <v>43739</v>
      </c>
      <c r="U584" s="935">
        <f t="shared" si="108"/>
        <v>43739</v>
      </c>
      <c r="V584" s="935">
        <f t="shared" si="103"/>
        <v>43831</v>
      </c>
      <c r="W584" s="934" t="str">
        <f t="shared" si="104"/>
        <v>Cancelled</v>
      </c>
      <c r="X584" s="936" t="str">
        <f>IF(R584="-","-",VLOOKUP($S584,Forex!$B:$C,2,0))</f>
        <v>FY2019</v>
      </c>
      <c r="Y584" s="936" t="str">
        <f>IF(R584="-","-",VLOOKUP($S584,Forex!$B:$D,3,0))</f>
        <v>2H</v>
      </c>
      <c r="Z584" s="937" t="str">
        <f>IF($R584="-","-",VLOOKUP($L584,Legend!$E:$F,2,0))</f>
        <v>-</v>
      </c>
      <c r="AA584" s="937"/>
      <c r="AB584" s="1131">
        <f t="shared" si="109"/>
        <v>43739</v>
      </c>
      <c r="AC584" s="1131">
        <f>_xlfn.IFNA(VLOOKUP($B584,'PO list'!$C:$E,3,0),$AB584)</f>
        <v>43739</v>
      </c>
      <c r="AD584" s="1131" t="str">
        <f>IF($AC584="-","-",VLOOKUP($AC584,Forex!$B:$C,2,0))</f>
        <v>FY2019</v>
      </c>
      <c r="AE584" s="1131">
        <f t="shared" si="105"/>
        <v>43739</v>
      </c>
      <c r="AF584" s="1131" t="str">
        <f>IF($AE584="-","-",VLOOKUP($AE584,Forex!$B:$C,2,0))</f>
        <v>FY2019</v>
      </c>
      <c r="AG584" s="1132" t="str">
        <f t="shared" si="110"/>
        <v>MY + MF</v>
      </c>
      <c r="AI584" s="1118"/>
    </row>
    <row r="585" spans="1:35" s="839" customFormat="1" ht="15" x14ac:dyDescent="0.25">
      <c r="A585" s="929">
        <v>584</v>
      </c>
      <c r="B585" s="927" t="s">
        <v>2984</v>
      </c>
      <c r="C585" s="927" t="s">
        <v>1350</v>
      </c>
      <c r="D585" s="927" t="s">
        <v>1332</v>
      </c>
      <c r="E585" s="927" t="s">
        <v>231</v>
      </c>
      <c r="F585" s="927">
        <v>4</v>
      </c>
      <c r="G585" s="927">
        <v>222</v>
      </c>
      <c r="H585" s="927" t="s">
        <v>2985</v>
      </c>
      <c r="I585" s="927" t="s">
        <v>15</v>
      </c>
      <c r="J585" s="927" t="s">
        <v>2793</v>
      </c>
      <c r="K585" s="927" t="s">
        <v>1324</v>
      </c>
      <c r="L585" s="927" t="s">
        <v>1056</v>
      </c>
      <c r="M585" s="927" t="s">
        <v>2607</v>
      </c>
      <c r="N585" s="927" t="s">
        <v>1944</v>
      </c>
      <c r="O585" s="927" t="s">
        <v>2854</v>
      </c>
      <c r="P585" s="1129" t="str">
        <f t="shared" si="100"/>
        <v>-</v>
      </c>
      <c r="Q585" s="934" t="str">
        <f t="shared" si="101"/>
        <v>19-18883</v>
      </c>
      <c r="R585" s="934" t="str">
        <f t="shared" si="102"/>
        <v>-</v>
      </c>
      <c r="S585" s="935" t="str">
        <f t="shared" si="106"/>
        <v>-</v>
      </c>
      <c r="T585" s="935" t="str">
        <f t="shared" si="107"/>
        <v>-</v>
      </c>
      <c r="U585" s="935" t="str">
        <f t="shared" si="108"/>
        <v>-</v>
      </c>
      <c r="V585" s="935" t="str">
        <f t="shared" si="103"/>
        <v>-</v>
      </c>
      <c r="W585" s="934" t="str">
        <f t="shared" si="104"/>
        <v>-</v>
      </c>
      <c r="X585" s="936" t="str">
        <f>IF(R585="-","-",VLOOKUP($S585,Forex!$B:$C,2,0))</f>
        <v>-</v>
      </c>
      <c r="Y585" s="936" t="str">
        <f>IF(R585="-","-",VLOOKUP($S585,Forex!$B:$D,3,0))</f>
        <v>-</v>
      </c>
      <c r="Z585" s="937" t="str">
        <f>IF($R585="-","-",VLOOKUP($L585,Legend!$E:$F,2,0))</f>
        <v>-</v>
      </c>
      <c r="AA585" s="937"/>
      <c r="AB585" s="1131" t="str">
        <f t="shared" si="109"/>
        <v>-</v>
      </c>
      <c r="AC585" s="1131" t="str">
        <f>_xlfn.IFNA(VLOOKUP($B585,'PO list'!$C:$E,3,0),$AB585)</f>
        <v>-</v>
      </c>
      <c r="AD585" s="1131" t="str">
        <f>IF($AC585="-","-",VLOOKUP($AC585,Forex!$B:$C,2,0))</f>
        <v>-</v>
      </c>
      <c r="AE585" s="1131" t="str">
        <f t="shared" si="105"/>
        <v>-</v>
      </c>
      <c r="AF585" s="1131" t="str">
        <f>IF($AE585="-","-",VLOOKUP($AE585,Forex!$B:$C,2,0))</f>
        <v>-</v>
      </c>
      <c r="AG585" s="1132" t="str">
        <f t="shared" si="110"/>
        <v>-</v>
      </c>
      <c r="AI585" s="1118"/>
    </row>
    <row r="586" spans="1:35" s="839" customFormat="1" ht="15" x14ac:dyDescent="0.25">
      <c r="A586" s="929">
        <v>585</v>
      </c>
      <c r="B586" s="927" t="s">
        <v>2986</v>
      </c>
      <c r="C586" s="927" t="s">
        <v>782</v>
      </c>
      <c r="D586" s="927" t="s">
        <v>201</v>
      </c>
      <c r="E586" s="927" t="s">
        <v>231</v>
      </c>
      <c r="F586" s="927">
        <v>4</v>
      </c>
      <c r="G586" s="927">
        <v>1677</v>
      </c>
      <c r="H586" s="927" t="s">
        <v>2987</v>
      </c>
      <c r="I586" s="927" t="s">
        <v>2988</v>
      </c>
      <c r="J586" s="927" t="s">
        <v>2793</v>
      </c>
      <c r="K586" s="927" t="s">
        <v>287</v>
      </c>
      <c r="L586" s="927" t="s">
        <v>15</v>
      </c>
      <c r="M586" s="927" t="s">
        <v>2970</v>
      </c>
      <c r="N586" s="927" t="s">
        <v>2970</v>
      </c>
      <c r="O586" s="927" t="s">
        <v>2800</v>
      </c>
      <c r="P586" s="1129" t="str">
        <f t="shared" si="100"/>
        <v>0--</v>
      </c>
      <c r="Q586" s="934" t="str">
        <f t="shared" si="101"/>
        <v>19-18884</v>
      </c>
      <c r="R586" s="934" t="str">
        <f t="shared" si="102"/>
        <v>LOCAL</v>
      </c>
      <c r="S586" s="935">
        <f t="shared" si="106"/>
        <v>43739</v>
      </c>
      <c r="T586" s="935">
        <f t="shared" si="107"/>
        <v>43739</v>
      </c>
      <c r="U586" s="935">
        <f t="shared" si="108"/>
        <v>43739</v>
      </c>
      <c r="V586" s="935">
        <f t="shared" si="103"/>
        <v>43739</v>
      </c>
      <c r="W586" s="934" t="str">
        <f t="shared" si="104"/>
        <v>Approved</v>
      </c>
      <c r="X586" s="936" t="str">
        <f>IF(R586="-","-",VLOOKUP($S586,Forex!$B:$C,2,0))</f>
        <v>FY2019</v>
      </c>
      <c r="Y586" s="936" t="str">
        <f>IF(R586="-","-",VLOOKUP($S586,Forex!$B:$D,3,0))</f>
        <v>2H</v>
      </c>
      <c r="Z586" s="937" t="str">
        <f>IF($R586="-","-",VLOOKUP($L586,Legend!$E:$F,2,0))</f>
        <v>-</v>
      </c>
      <c r="AA586" s="937"/>
      <c r="AB586" s="1131">
        <f t="shared" si="109"/>
        <v>43739</v>
      </c>
      <c r="AC586" s="1131">
        <f>_xlfn.IFNA(VLOOKUP($B586,'PO list'!$C:$E,3,0),$AB586)</f>
        <v>43739</v>
      </c>
      <c r="AD586" s="1131" t="str">
        <f>IF($AC586="-","-",VLOOKUP($AC586,Forex!$B:$C,2,0))</f>
        <v>FY2019</v>
      </c>
      <c r="AE586" s="1131">
        <f t="shared" si="105"/>
        <v>43739</v>
      </c>
      <c r="AF586" s="1131" t="str">
        <f>IF($AE586="-","-",VLOOKUP($AE586,Forex!$B:$C,2,0))</f>
        <v>FY2019</v>
      </c>
      <c r="AG586" s="1132" t="str">
        <f t="shared" si="110"/>
        <v>MY + MF</v>
      </c>
      <c r="AI586" s="1118"/>
    </row>
    <row r="587" spans="1:35" s="839" customFormat="1" ht="15" x14ac:dyDescent="0.25">
      <c r="A587" s="929">
        <v>586</v>
      </c>
      <c r="B587" s="927" t="s">
        <v>2989</v>
      </c>
      <c r="C587" s="927" t="s">
        <v>244</v>
      </c>
      <c r="D587" s="927" t="s">
        <v>201</v>
      </c>
      <c r="E587" s="927" t="s">
        <v>231</v>
      </c>
      <c r="F587" s="927">
        <v>1</v>
      </c>
      <c r="G587" s="927">
        <v>389</v>
      </c>
      <c r="H587" s="927" t="s">
        <v>2990</v>
      </c>
      <c r="I587" s="927" t="s">
        <v>239</v>
      </c>
      <c r="J587" s="927" t="s">
        <v>2800</v>
      </c>
      <c r="K587" s="927" t="s">
        <v>288</v>
      </c>
      <c r="L587" s="927" t="s">
        <v>158</v>
      </c>
      <c r="M587" s="927" t="s">
        <v>2499</v>
      </c>
      <c r="N587" s="927" t="s">
        <v>2647</v>
      </c>
      <c r="O587" s="927" t="s">
        <v>2970</v>
      </c>
      <c r="P587" s="1129" t="str">
        <f t="shared" si="100"/>
        <v>--</v>
      </c>
      <c r="Q587" s="934" t="str">
        <f t="shared" si="101"/>
        <v>19-18885</v>
      </c>
      <c r="R587" s="934" t="str">
        <f t="shared" si="102"/>
        <v>LOCAL</v>
      </c>
      <c r="S587" s="935">
        <f t="shared" si="106"/>
        <v>43739</v>
      </c>
      <c r="T587" s="935">
        <f t="shared" si="107"/>
        <v>43739</v>
      </c>
      <c r="U587" s="935">
        <f t="shared" si="108"/>
        <v>43739</v>
      </c>
      <c r="V587" s="935">
        <f t="shared" si="103"/>
        <v>43770</v>
      </c>
      <c r="W587" s="934" t="str">
        <f t="shared" si="104"/>
        <v>Disapproved</v>
      </c>
      <c r="X587" s="936" t="str">
        <f>IF(R587="-","-",VLOOKUP($S587,Forex!$B:$C,2,0))</f>
        <v>FY2019</v>
      </c>
      <c r="Y587" s="936" t="str">
        <f>IF(R587="-","-",VLOOKUP($S587,Forex!$B:$D,3,0))</f>
        <v>2H</v>
      </c>
      <c r="Z587" s="937" t="str">
        <f>IF($R587="-","-",VLOOKUP($L587,Legend!$E:$F,2,0))</f>
        <v>ROD1</v>
      </c>
      <c r="AA587" s="937"/>
      <c r="AB587" s="1131">
        <f t="shared" si="109"/>
        <v>43739</v>
      </c>
      <c r="AC587" s="1131">
        <f>_xlfn.IFNA(VLOOKUP($B587,'PO list'!$C:$E,3,0),$AB587)</f>
        <v>43739</v>
      </c>
      <c r="AD587" s="1131" t="str">
        <f>IF($AC587="-","-",VLOOKUP($AC587,Forex!$B:$C,2,0))</f>
        <v>FY2019</v>
      </c>
      <c r="AE587" s="1131">
        <f t="shared" si="105"/>
        <v>43739</v>
      </c>
      <c r="AF587" s="1131" t="str">
        <f>IF($AE587="-","-",VLOOKUP($AE587,Forex!$B:$C,2,0))</f>
        <v>FY2019</v>
      </c>
      <c r="AG587" s="1132" t="str">
        <f t="shared" si="110"/>
        <v>MY + MF</v>
      </c>
      <c r="AI587" s="1118"/>
    </row>
    <row r="588" spans="1:35" s="839" customFormat="1" ht="15" x14ac:dyDescent="0.25">
      <c r="A588" s="929">
        <v>587</v>
      </c>
      <c r="B588" s="927" t="s">
        <v>2991</v>
      </c>
      <c r="C588" s="927" t="s">
        <v>244</v>
      </c>
      <c r="D588" s="927" t="s">
        <v>201</v>
      </c>
      <c r="E588" s="927" t="s">
        <v>231</v>
      </c>
      <c r="F588" s="927">
        <v>2</v>
      </c>
      <c r="G588" s="927">
        <v>355</v>
      </c>
      <c r="H588" s="927" t="s">
        <v>2992</v>
      </c>
      <c r="I588" s="927" t="s">
        <v>239</v>
      </c>
      <c r="J588" s="927" t="s">
        <v>2800</v>
      </c>
      <c r="K588" s="927" t="s">
        <v>288</v>
      </c>
      <c r="L588" s="927" t="s">
        <v>158</v>
      </c>
      <c r="M588" s="927" t="s">
        <v>2499</v>
      </c>
      <c r="N588" s="927" t="s">
        <v>2647</v>
      </c>
      <c r="O588" s="927" t="s">
        <v>2970</v>
      </c>
      <c r="P588" s="1129" t="str">
        <f t="shared" si="100"/>
        <v>--</v>
      </c>
      <c r="Q588" s="934" t="str">
        <f t="shared" si="101"/>
        <v>19-18886</v>
      </c>
      <c r="R588" s="934" t="str">
        <f t="shared" si="102"/>
        <v>LOCAL</v>
      </c>
      <c r="S588" s="935">
        <f t="shared" si="106"/>
        <v>43739</v>
      </c>
      <c r="T588" s="935">
        <f t="shared" si="107"/>
        <v>43739</v>
      </c>
      <c r="U588" s="935">
        <f t="shared" si="108"/>
        <v>43739</v>
      </c>
      <c r="V588" s="935">
        <f t="shared" si="103"/>
        <v>43770</v>
      </c>
      <c r="W588" s="934" t="str">
        <f t="shared" si="104"/>
        <v>Disapproved</v>
      </c>
      <c r="X588" s="936" t="str">
        <f>IF(R588="-","-",VLOOKUP($S588,Forex!$B:$C,2,0))</f>
        <v>FY2019</v>
      </c>
      <c r="Y588" s="936" t="str">
        <f>IF(R588="-","-",VLOOKUP($S588,Forex!$B:$D,3,0))</f>
        <v>2H</v>
      </c>
      <c r="Z588" s="937" t="str">
        <f>IF($R588="-","-",VLOOKUP($L588,Legend!$E:$F,2,0))</f>
        <v>ROD1</v>
      </c>
      <c r="AA588" s="937"/>
      <c r="AB588" s="1131">
        <f t="shared" si="109"/>
        <v>43739</v>
      </c>
      <c r="AC588" s="1131">
        <f>_xlfn.IFNA(VLOOKUP($B588,'PO list'!$C:$E,3,0),$AB588)</f>
        <v>43739</v>
      </c>
      <c r="AD588" s="1131" t="str">
        <f>IF($AC588="-","-",VLOOKUP($AC588,Forex!$B:$C,2,0))</f>
        <v>FY2019</v>
      </c>
      <c r="AE588" s="1131">
        <f t="shared" si="105"/>
        <v>43739</v>
      </c>
      <c r="AF588" s="1131" t="str">
        <f>IF($AE588="-","-",VLOOKUP($AE588,Forex!$B:$C,2,0))</f>
        <v>FY2019</v>
      </c>
      <c r="AG588" s="1132" t="str">
        <f t="shared" si="110"/>
        <v>MY + MF</v>
      </c>
      <c r="AI588" s="1118"/>
    </row>
    <row r="589" spans="1:35" s="839" customFormat="1" ht="15" x14ac:dyDescent="0.25">
      <c r="A589" s="929">
        <v>588</v>
      </c>
      <c r="B589" s="927" t="s">
        <v>2993</v>
      </c>
      <c r="C589" s="927" t="s">
        <v>241</v>
      </c>
      <c r="D589" s="927" t="s">
        <v>201</v>
      </c>
      <c r="E589" s="927" t="s">
        <v>230</v>
      </c>
      <c r="F589" s="927">
        <v>7</v>
      </c>
      <c r="G589" s="927">
        <v>57000</v>
      </c>
      <c r="H589" s="927" t="s">
        <v>2978</v>
      </c>
      <c r="I589" s="927" t="s">
        <v>2994</v>
      </c>
      <c r="J589" s="927" t="s">
        <v>2800</v>
      </c>
      <c r="K589" s="927" t="s">
        <v>1324</v>
      </c>
      <c r="L589" s="927" t="s">
        <v>1056</v>
      </c>
      <c r="M589" s="927" t="s">
        <v>2995</v>
      </c>
      <c r="N589" s="927" t="s">
        <v>2996</v>
      </c>
      <c r="O589" s="927" t="s">
        <v>2110</v>
      </c>
      <c r="P589" s="1129" t="str">
        <f t="shared" si="100"/>
        <v>050</v>
      </c>
      <c r="Q589" s="934" t="str">
        <f t="shared" si="101"/>
        <v>19-18887</v>
      </c>
      <c r="R589" s="934" t="str">
        <f t="shared" si="102"/>
        <v>LOCAL</v>
      </c>
      <c r="S589" s="935">
        <f t="shared" si="106"/>
        <v>43739</v>
      </c>
      <c r="T589" s="935">
        <f t="shared" si="107"/>
        <v>43800</v>
      </c>
      <c r="U589" s="935">
        <f t="shared" si="108"/>
        <v>43983</v>
      </c>
      <c r="V589" s="935">
        <f t="shared" si="103"/>
        <v>44013</v>
      </c>
      <c r="W589" s="934" t="str">
        <f t="shared" si="104"/>
        <v>Cancelled</v>
      </c>
      <c r="X589" s="936" t="str">
        <f>IF(R589="-","-",VLOOKUP($S589,Forex!$B:$C,2,0))</f>
        <v>FY2019</v>
      </c>
      <c r="Y589" s="936" t="str">
        <f>IF(R589="-","-",VLOOKUP($S589,Forex!$B:$D,3,0))</f>
        <v>2H</v>
      </c>
      <c r="Z589" s="937" t="str">
        <f>IF($R589="-","-",VLOOKUP($L589,Legend!$E:$F,2,0))</f>
        <v>-</v>
      </c>
      <c r="AA589" s="937"/>
      <c r="AB589" s="1131">
        <f t="shared" si="109"/>
        <v>43800</v>
      </c>
      <c r="AC589" s="1131">
        <f>_xlfn.IFNA(VLOOKUP($B589,'PO list'!$C:$E,3,0),$AB589)</f>
        <v>43800</v>
      </c>
      <c r="AD589" s="1131" t="str">
        <f>IF($AC589="-","-",VLOOKUP($AC589,Forex!$B:$C,2,0))</f>
        <v>FY2019</v>
      </c>
      <c r="AE589" s="1131">
        <f t="shared" si="105"/>
        <v>43800</v>
      </c>
      <c r="AF589" s="1131" t="str">
        <f>IF($AE589="-","-",VLOOKUP($AE589,Forex!$B:$C,2,0))</f>
        <v>FY2019</v>
      </c>
      <c r="AG589" s="1132" t="str">
        <f t="shared" si="110"/>
        <v>MY + MF</v>
      </c>
      <c r="AI589" s="1118"/>
    </row>
    <row r="590" spans="1:35" s="839" customFormat="1" ht="15" x14ac:dyDescent="0.25">
      <c r="A590" s="929">
        <v>589</v>
      </c>
      <c r="B590" s="927" t="s">
        <v>2997</v>
      </c>
      <c r="C590" s="927" t="s">
        <v>1379</v>
      </c>
      <c r="D590" s="927" t="s">
        <v>1332</v>
      </c>
      <c r="E590" s="927" t="s">
        <v>1361</v>
      </c>
      <c r="F590" s="927">
        <v>1</v>
      </c>
      <c r="G590" s="927">
        <v>15</v>
      </c>
      <c r="H590" s="927" t="s">
        <v>2998</v>
      </c>
      <c r="I590" s="927" t="s">
        <v>2999</v>
      </c>
      <c r="J590" s="927" t="s">
        <v>2800</v>
      </c>
      <c r="K590" s="927" t="s">
        <v>287</v>
      </c>
      <c r="L590" s="927" t="s">
        <v>15</v>
      </c>
      <c r="M590" s="927" t="s">
        <v>2499</v>
      </c>
      <c r="N590" s="927" t="s">
        <v>2499</v>
      </c>
      <c r="O590" s="927" t="s">
        <v>2970</v>
      </c>
      <c r="P590" s="1129" t="str">
        <f t="shared" si="100"/>
        <v>12-</v>
      </c>
      <c r="Q590" s="934" t="str">
        <f t="shared" si="101"/>
        <v>19-18889</v>
      </c>
      <c r="R590" s="934" t="str">
        <f t="shared" si="102"/>
        <v>-</v>
      </c>
      <c r="S590" s="935" t="str">
        <f t="shared" si="106"/>
        <v>-</v>
      </c>
      <c r="T590" s="935" t="str">
        <f t="shared" si="107"/>
        <v>-</v>
      </c>
      <c r="U590" s="935" t="str">
        <f t="shared" si="108"/>
        <v>-</v>
      </c>
      <c r="V590" s="935" t="str">
        <f t="shared" si="103"/>
        <v>-</v>
      </c>
      <c r="W590" s="934" t="str">
        <f t="shared" si="104"/>
        <v>-</v>
      </c>
      <c r="X590" s="936" t="str">
        <f>IF(R590="-","-",VLOOKUP($S590,Forex!$B:$C,2,0))</f>
        <v>-</v>
      </c>
      <c r="Y590" s="936" t="str">
        <f>IF(R590="-","-",VLOOKUP($S590,Forex!$B:$D,3,0))</f>
        <v>-</v>
      </c>
      <c r="Z590" s="937" t="str">
        <f>IF($R590="-","-",VLOOKUP($L590,Legend!$E:$F,2,0))</f>
        <v>-</v>
      </c>
      <c r="AA590" s="937"/>
      <c r="AB590" s="1131" t="str">
        <f t="shared" si="109"/>
        <v>-</v>
      </c>
      <c r="AC590" s="1131" t="str">
        <f>_xlfn.IFNA(VLOOKUP($B590,'PO list'!$C:$E,3,0),$AB590)</f>
        <v>-</v>
      </c>
      <c r="AD590" s="1131" t="str">
        <f>IF($AC590="-","-",VLOOKUP($AC590,Forex!$B:$C,2,0))</f>
        <v>-</v>
      </c>
      <c r="AE590" s="1131" t="str">
        <f t="shared" si="105"/>
        <v>-</v>
      </c>
      <c r="AF590" s="1131" t="str">
        <f>IF($AE590="-","-",VLOOKUP($AE590,Forex!$B:$C,2,0))</f>
        <v>-</v>
      </c>
      <c r="AG590" s="1132" t="str">
        <f t="shared" si="110"/>
        <v>-</v>
      </c>
      <c r="AI590" s="1118"/>
    </row>
    <row r="591" spans="1:35" s="839" customFormat="1" ht="15" x14ac:dyDescent="0.25">
      <c r="A591" s="929">
        <v>590</v>
      </c>
      <c r="B591" s="927" t="s">
        <v>3000</v>
      </c>
      <c r="C591" s="927" t="s">
        <v>241</v>
      </c>
      <c r="D591" s="927" t="s">
        <v>201</v>
      </c>
      <c r="E591" s="927" t="s">
        <v>230</v>
      </c>
      <c r="F591" s="927">
        <v>2</v>
      </c>
      <c r="G591" s="927">
        <v>26470</v>
      </c>
      <c r="H591" s="927" t="s">
        <v>3001</v>
      </c>
      <c r="I591" s="927" t="s">
        <v>3002</v>
      </c>
      <c r="J591" s="927" t="s">
        <v>2499</v>
      </c>
      <c r="K591" s="927" t="s">
        <v>1324</v>
      </c>
      <c r="L591" s="927" t="s">
        <v>1056</v>
      </c>
      <c r="M591" s="927" t="s">
        <v>2607</v>
      </c>
      <c r="N591" s="927" t="s">
        <v>2439</v>
      </c>
      <c r="O591" s="927" t="s">
        <v>2854</v>
      </c>
      <c r="P591" s="1129" t="str">
        <f t="shared" si="100"/>
        <v xml:space="preserve"> SW</v>
      </c>
      <c r="Q591" s="934" t="str">
        <f t="shared" si="101"/>
        <v>19-18890</v>
      </c>
      <c r="R591" s="934" t="str">
        <f t="shared" si="102"/>
        <v>LOCAL</v>
      </c>
      <c r="S591" s="935">
        <f t="shared" si="106"/>
        <v>43739</v>
      </c>
      <c r="T591" s="935">
        <f t="shared" si="107"/>
        <v>43739</v>
      </c>
      <c r="U591" s="935">
        <f t="shared" si="108"/>
        <v>43739</v>
      </c>
      <c r="V591" s="935">
        <f t="shared" si="103"/>
        <v>43800</v>
      </c>
      <c r="W591" s="934" t="str">
        <f t="shared" si="104"/>
        <v>Cancelled</v>
      </c>
      <c r="X591" s="936" t="str">
        <f>IF(R591="-","-",VLOOKUP($S591,Forex!$B:$C,2,0))</f>
        <v>FY2019</v>
      </c>
      <c r="Y591" s="936" t="str">
        <f>IF(R591="-","-",VLOOKUP($S591,Forex!$B:$D,3,0))</f>
        <v>2H</v>
      </c>
      <c r="Z591" s="937" t="str">
        <f>IF($R591="-","-",VLOOKUP($L591,Legend!$E:$F,2,0))</f>
        <v>-</v>
      </c>
      <c r="AA591" s="937"/>
      <c r="AB591" s="1131">
        <f t="shared" si="109"/>
        <v>43739</v>
      </c>
      <c r="AC591" s="1131">
        <f>_xlfn.IFNA(VLOOKUP($B591,'PO list'!$C:$E,3,0),$AB591)</f>
        <v>43739</v>
      </c>
      <c r="AD591" s="1131" t="str">
        <f>IF($AC591="-","-",VLOOKUP($AC591,Forex!$B:$C,2,0))</f>
        <v>FY2019</v>
      </c>
      <c r="AE591" s="1131">
        <f t="shared" si="105"/>
        <v>43739</v>
      </c>
      <c r="AF591" s="1131" t="str">
        <f>IF($AE591="-","-",VLOOKUP($AE591,Forex!$B:$C,2,0))</f>
        <v>FY2019</v>
      </c>
      <c r="AG591" s="1132" t="str">
        <f t="shared" si="110"/>
        <v>MY + MF</v>
      </c>
      <c r="AI591" s="1118"/>
    </row>
    <row r="592" spans="1:35" s="839" customFormat="1" ht="15" x14ac:dyDescent="0.25">
      <c r="A592" s="929">
        <v>591</v>
      </c>
      <c r="B592" s="927" t="s">
        <v>3003</v>
      </c>
      <c r="C592" s="927" t="s">
        <v>1350</v>
      </c>
      <c r="D592" s="927" t="s">
        <v>1332</v>
      </c>
      <c r="E592" s="927" t="s">
        <v>231</v>
      </c>
      <c r="F592" s="927">
        <v>1</v>
      </c>
      <c r="G592" s="927">
        <v>138</v>
      </c>
      <c r="H592" s="927" t="s">
        <v>3004</v>
      </c>
      <c r="I592" s="927" t="s">
        <v>15</v>
      </c>
      <c r="J592" s="927" t="s">
        <v>2800</v>
      </c>
      <c r="K592" s="927" t="s">
        <v>287</v>
      </c>
      <c r="L592" s="927" t="s">
        <v>15</v>
      </c>
      <c r="M592" s="927" t="s">
        <v>2499</v>
      </c>
      <c r="N592" s="927" t="s">
        <v>2129</v>
      </c>
      <c r="O592" s="927" t="s">
        <v>2970</v>
      </c>
      <c r="P592" s="1129" t="str">
        <f t="shared" si="100"/>
        <v>-</v>
      </c>
      <c r="Q592" s="934" t="str">
        <f t="shared" si="101"/>
        <v>19-18892</v>
      </c>
      <c r="R592" s="934" t="str">
        <f t="shared" si="102"/>
        <v>-</v>
      </c>
      <c r="S592" s="935" t="str">
        <f t="shared" si="106"/>
        <v>-</v>
      </c>
      <c r="T592" s="935" t="str">
        <f t="shared" si="107"/>
        <v>-</v>
      </c>
      <c r="U592" s="935" t="str">
        <f t="shared" si="108"/>
        <v>-</v>
      </c>
      <c r="V592" s="935" t="str">
        <f t="shared" si="103"/>
        <v>-</v>
      </c>
      <c r="W592" s="934" t="str">
        <f t="shared" si="104"/>
        <v>-</v>
      </c>
      <c r="X592" s="936" t="str">
        <f>IF(R592="-","-",VLOOKUP($S592,Forex!$B:$C,2,0))</f>
        <v>-</v>
      </c>
      <c r="Y592" s="936" t="str">
        <f>IF(R592="-","-",VLOOKUP($S592,Forex!$B:$D,3,0))</f>
        <v>-</v>
      </c>
      <c r="Z592" s="937" t="str">
        <f>IF($R592="-","-",VLOOKUP($L592,Legend!$E:$F,2,0))</f>
        <v>-</v>
      </c>
      <c r="AA592" s="937"/>
      <c r="AB592" s="1131" t="str">
        <f t="shared" si="109"/>
        <v>-</v>
      </c>
      <c r="AC592" s="1131" t="str">
        <f>_xlfn.IFNA(VLOOKUP($B592,'PO list'!$C:$E,3,0),$AB592)</f>
        <v>-</v>
      </c>
      <c r="AD592" s="1131" t="str">
        <f>IF($AC592="-","-",VLOOKUP($AC592,Forex!$B:$C,2,0))</f>
        <v>-</v>
      </c>
      <c r="AE592" s="1131" t="str">
        <f t="shared" si="105"/>
        <v>-</v>
      </c>
      <c r="AF592" s="1131" t="str">
        <f>IF($AE592="-","-",VLOOKUP($AE592,Forex!$B:$C,2,0))</f>
        <v>-</v>
      </c>
      <c r="AG592" s="1132" t="str">
        <f t="shared" si="110"/>
        <v>-</v>
      </c>
      <c r="AI592" s="1118"/>
    </row>
    <row r="593" spans="1:35" s="839" customFormat="1" ht="15" x14ac:dyDescent="0.25">
      <c r="A593" s="929">
        <v>592</v>
      </c>
      <c r="B593" s="927" t="s">
        <v>3005</v>
      </c>
      <c r="C593" s="927" t="s">
        <v>1350</v>
      </c>
      <c r="D593" s="927" t="s">
        <v>1332</v>
      </c>
      <c r="E593" s="927" t="s">
        <v>1546</v>
      </c>
      <c r="F593" s="927">
        <v>1</v>
      </c>
      <c r="G593" s="927">
        <v>100</v>
      </c>
      <c r="H593" s="927" t="s">
        <v>3006</v>
      </c>
      <c r="I593" s="927" t="s">
        <v>15</v>
      </c>
      <c r="J593" s="927" t="s">
        <v>2800</v>
      </c>
      <c r="K593" s="927" t="s">
        <v>1324</v>
      </c>
      <c r="L593" s="927" t="s">
        <v>1056</v>
      </c>
      <c r="M593" s="927" t="s">
        <v>2499</v>
      </c>
      <c r="N593" s="927" t="s">
        <v>2194</v>
      </c>
      <c r="O593" s="927" t="s">
        <v>2970</v>
      </c>
      <c r="P593" s="1129" t="str">
        <f t="shared" si="100"/>
        <v>-</v>
      </c>
      <c r="Q593" s="934" t="str">
        <f t="shared" si="101"/>
        <v>19-18893</v>
      </c>
      <c r="R593" s="934" t="str">
        <f t="shared" si="102"/>
        <v>-</v>
      </c>
      <c r="S593" s="935" t="str">
        <f t="shared" si="106"/>
        <v>-</v>
      </c>
      <c r="T593" s="935" t="str">
        <f t="shared" si="107"/>
        <v>-</v>
      </c>
      <c r="U593" s="935" t="str">
        <f t="shared" si="108"/>
        <v>-</v>
      </c>
      <c r="V593" s="935" t="str">
        <f t="shared" si="103"/>
        <v>-</v>
      </c>
      <c r="W593" s="934" t="str">
        <f t="shared" si="104"/>
        <v>-</v>
      </c>
      <c r="X593" s="936" t="str">
        <f>IF(R593="-","-",VLOOKUP($S593,Forex!$B:$C,2,0))</f>
        <v>-</v>
      </c>
      <c r="Y593" s="936" t="str">
        <f>IF(R593="-","-",VLOOKUP($S593,Forex!$B:$D,3,0))</f>
        <v>-</v>
      </c>
      <c r="Z593" s="937" t="str">
        <f>IF($R593="-","-",VLOOKUP($L593,Legend!$E:$F,2,0))</f>
        <v>-</v>
      </c>
      <c r="AA593" s="937"/>
      <c r="AB593" s="1131" t="str">
        <f t="shared" si="109"/>
        <v>-</v>
      </c>
      <c r="AC593" s="1131" t="str">
        <f>_xlfn.IFNA(VLOOKUP($B593,'PO list'!$C:$E,3,0),$AB593)</f>
        <v>-</v>
      </c>
      <c r="AD593" s="1131" t="str">
        <f>IF($AC593="-","-",VLOOKUP($AC593,Forex!$B:$C,2,0))</f>
        <v>-</v>
      </c>
      <c r="AE593" s="1131" t="str">
        <f t="shared" si="105"/>
        <v>-</v>
      </c>
      <c r="AF593" s="1131" t="str">
        <f>IF($AE593="-","-",VLOOKUP($AE593,Forex!$B:$C,2,0))</f>
        <v>-</v>
      </c>
      <c r="AG593" s="1132" t="str">
        <f t="shared" si="110"/>
        <v>-</v>
      </c>
      <c r="AI593" s="1118"/>
    </row>
    <row r="594" spans="1:35" s="839" customFormat="1" ht="15" x14ac:dyDescent="0.25">
      <c r="A594" s="929">
        <v>593</v>
      </c>
      <c r="B594" s="927" t="s">
        <v>3007</v>
      </c>
      <c r="C594" s="927" t="s">
        <v>782</v>
      </c>
      <c r="D594" s="927" t="s">
        <v>201</v>
      </c>
      <c r="E594" s="927" t="s">
        <v>230</v>
      </c>
      <c r="F594" s="927">
        <v>2</v>
      </c>
      <c r="G594" s="927">
        <v>13220</v>
      </c>
      <c r="H594" s="927" t="s">
        <v>3008</v>
      </c>
      <c r="I594" s="927" t="s">
        <v>3009</v>
      </c>
      <c r="J594" s="927" t="s">
        <v>2501</v>
      </c>
      <c r="K594" s="927" t="s">
        <v>287</v>
      </c>
      <c r="L594" s="927" t="s">
        <v>15</v>
      </c>
      <c r="M594" s="927" t="s">
        <v>2499</v>
      </c>
      <c r="N594" s="927" t="s">
        <v>2442</v>
      </c>
      <c r="O594" s="927" t="s">
        <v>2970</v>
      </c>
      <c r="P594" s="1129" t="str">
        <f t="shared" si="100"/>
        <v>BL2</v>
      </c>
      <c r="Q594" s="934" t="str">
        <f t="shared" si="101"/>
        <v>19-18894</v>
      </c>
      <c r="R594" s="934" t="str">
        <f t="shared" si="102"/>
        <v>LOCAL</v>
      </c>
      <c r="S594" s="935">
        <f t="shared" si="106"/>
        <v>43739</v>
      </c>
      <c r="T594" s="935">
        <f t="shared" si="107"/>
        <v>43739</v>
      </c>
      <c r="U594" s="935">
        <f t="shared" si="108"/>
        <v>43739</v>
      </c>
      <c r="V594" s="935">
        <f t="shared" si="103"/>
        <v>43770</v>
      </c>
      <c r="W594" s="934" t="str">
        <f t="shared" si="104"/>
        <v>Approved</v>
      </c>
      <c r="X594" s="936" t="str">
        <f>IF(R594="-","-",VLOOKUP($S594,Forex!$B:$C,2,0))</f>
        <v>FY2019</v>
      </c>
      <c r="Y594" s="936" t="str">
        <f>IF(R594="-","-",VLOOKUP($S594,Forex!$B:$D,3,0))</f>
        <v>2H</v>
      </c>
      <c r="Z594" s="937" t="str">
        <f>IF($R594="-","-",VLOOKUP($L594,Legend!$E:$F,2,0))</f>
        <v>-</v>
      </c>
      <c r="AA594" s="937"/>
      <c r="AB594" s="1131">
        <f t="shared" si="109"/>
        <v>43739</v>
      </c>
      <c r="AC594" s="1131">
        <f>_xlfn.IFNA(VLOOKUP($B594,'PO list'!$C:$E,3,0),$AB594)</f>
        <v>43739</v>
      </c>
      <c r="AD594" s="1131" t="str">
        <f>IF($AC594="-","-",VLOOKUP($AC594,Forex!$B:$C,2,0))</f>
        <v>FY2019</v>
      </c>
      <c r="AE594" s="1131">
        <f t="shared" si="105"/>
        <v>43739</v>
      </c>
      <c r="AF594" s="1131" t="str">
        <f>IF($AE594="-","-",VLOOKUP($AE594,Forex!$B:$C,2,0))</f>
        <v>FY2019</v>
      </c>
      <c r="AG594" s="1132" t="str">
        <f t="shared" si="110"/>
        <v>MY + MF</v>
      </c>
      <c r="AI594" s="1118"/>
    </row>
    <row r="595" spans="1:35" s="839" customFormat="1" ht="15" x14ac:dyDescent="0.25">
      <c r="A595" s="929">
        <v>594</v>
      </c>
      <c r="B595" s="927" t="s">
        <v>3010</v>
      </c>
      <c r="C595" s="927" t="s">
        <v>1112</v>
      </c>
      <c r="D595" s="927" t="s">
        <v>201</v>
      </c>
      <c r="E595" s="927" t="s">
        <v>1546</v>
      </c>
      <c r="F595" s="927">
        <v>2</v>
      </c>
      <c r="G595" s="927">
        <v>310</v>
      </c>
      <c r="H595" s="927" t="s">
        <v>3011</v>
      </c>
      <c r="I595" s="927" t="s">
        <v>239</v>
      </c>
      <c r="J595" s="927" t="s">
        <v>2501</v>
      </c>
      <c r="K595" s="927" t="s">
        <v>1324</v>
      </c>
      <c r="L595" s="927" t="s">
        <v>1056</v>
      </c>
      <c r="M595" s="927" t="s">
        <v>2607</v>
      </c>
      <c r="N595" s="927" t="s">
        <v>1689</v>
      </c>
      <c r="O595" s="927" t="s">
        <v>2970</v>
      </c>
      <c r="P595" s="1129" t="str">
        <f t="shared" si="100"/>
        <v>--</v>
      </c>
      <c r="Q595" s="934" t="str">
        <f t="shared" si="101"/>
        <v>19-18897</v>
      </c>
      <c r="R595" s="934" t="str">
        <f t="shared" si="102"/>
        <v>LOCAL</v>
      </c>
      <c r="S595" s="935">
        <f t="shared" si="106"/>
        <v>43739</v>
      </c>
      <c r="T595" s="935">
        <f t="shared" si="107"/>
        <v>43739</v>
      </c>
      <c r="U595" s="935">
        <f t="shared" si="108"/>
        <v>43739</v>
      </c>
      <c r="V595" s="935">
        <f t="shared" si="103"/>
        <v>43770</v>
      </c>
      <c r="W595" s="934" t="str">
        <f t="shared" si="104"/>
        <v>Cancelled</v>
      </c>
      <c r="X595" s="936" t="str">
        <f>IF(R595="-","-",VLOOKUP($S595,Forex!$B:$C,2,0))</f>
        <v>FY2019</v>
      </c>
      <c r="Y595" s="936" t="str">
        <f>IF(R595="-","-",VLOOKUP($S595,Forex!$B:$D,3,0))</f>
        <v>2H</v>
      </c>
      <c r="Z595" s="937" t="str">
        <f>IF($R595="-","-",VLOOKUP($L595,Legend!$E:$F,2,0))</f>
        <v>-</v>
      </c>
      <c r="AA595" s="937"/>
      <c r="AB595" s="1131">
        <f t="shared" si="109"/>
        <v>43739</v>
      </c>
      <c r="AC595" s="1131">
        <f>_xlfn.IFNA(VLOOKUP($B595,'PO list'!$C:$E,3,0),$AB595)</f>
        <v>43739</v>
      </c>
      <c r="AD595" s="1131" t="str">
        <f>IF($AC595="-","-",VLOOKUP($AC595,Forex!$B:$C,2,0))</f>
        <v>FY2019</v>
      </c>
      <c r="AE595" s="1131">
        <f t="shared" si="105"/>
        <v>43739</v>
      </c>
      <c r="AF595" s="1131" t="str">
        <f>IF($AE595="-","-",VLOOKUP($AE595,Forex!$B:$C,2,0))</f>
        <v>FY2019</v>
      </c>
      <c r="AG595" s="1132" t="str">
        <f t="shared" si="110"/>
        <v>MY + MF</v>
      </c>
      <c r="AI595" s="1118"/>
    </row>
    <row r="596" spans="1:35" s="839" customFormat="1" ht="15" x14ac:dyDescent="0.25">
      <c r="A596" s="929">
        <v>595</v>
      </c>
      <c r="B596" s="927" t="s">
        <v>3012</v>
      </c>
      <c r="C596" s="927" t="s">
        <v>227</v>
      </c>
      <c r="D596" s="927" t="s">
        <v>201</v>
      </c>
      <c r="E596" s="927" t="s">
        <v>231</v>
      </c>
      <c r="F596" s="927">
        <v>3</v>
      </c>
      <c r="G596" s="927">
        <v>4456</v>
      </c>
      <c r="H596" s="927" t="s">
        <v>3013</v>
      </c>
      <c r="I596" s="927" t="s">
        <v>3014</v>
      </c>
      <c r="J596" s="927" t="s">
        <v>2501</v>
      </c>
      <c r="K596" s="927" t="s">
        <v>287</v>
      </c>
      <c r="L596" s="927" t="s">
        <v>15</v>
      </c>
      <c r="M596" s="927" t="s">
        <v>2607</v>
      </c>
      <c r="N596" s="927" t="s">
        <v>2812</v>
      </c>
      <c r="O596" s="927" t="s">
        <v>2970</v>
      </c>
      <c r="P596" s="1129" t="str">
        <f t="shared" ref="P596:P659" si="111">RIGHT(I596,3)</f>
        <v xml:space="preserve"> PU</v>
      </c>
      <c r="Q596" s="934" t="str">
        <f t="shared" ref="Q596:Q659" si="112">IF(B596=B595,"-",B596)</f>
        <v>19-18898</v>
      </c>
      <c r="R596" s="934" t="str">
        <f t="shared" ref="R596:R659" si="113">IF(Q596="-","-",IF(D596="INTERNAL","-",D596))</f>
        <v>LOCAL</v>
      </c>
      <c r="S596" s="935">
        <f t="shared" si="106"/>
        <v>43739</v>
      </c>
      <c r="T596" s="935">
        <f t="shared" si="107"/>
        <v>43739</v>
      </c>
      <c r="U596" s="935">
        <f t="shared" si="108"/>
        <v>43739</v>
      </c>
      <c r="V596" s="935">
        <f t="shared" ref="V596:V659" si="114">IF($R596="-","-",IF(N596="-","-",$N596-DAY($N596)+1))</f>
        <v>43770</v>
      </c>
      <c r="W596" s="934" t="str">
        <f t="shared" ref="W596:W659" si="115">IF(R596="-","-",IF(P596="Ref","-",$K596))</f>
        <v>Approved</v>
      </c>
      <c r="X596" s="936" t="str">
        <f>IF(R596="-","-",VLOOKUP($S596,Forex!$B:$C,2,0))</f>
        <v>FY2019</v>
      </c>
      <c r="Y596" s="936" t="str">
        <f>IF(R596="-","-",VLOOKUP($S596,Forex!$B:$D,3,0))</f>
        <v>2H</v>
      </c>
      <c r="Z596" s="937" t="str">
        <f>IF($R596="-","-",VLOOKUP($L596,Legend!$E:$F,2,0))</f>
        <v>-</v>
      </c>
      <c r="AA596" s="937"/>
      <c r="AB596" s="1131">
        <f t="shared" si="109"/>
        <v>43739</v>
      </c>
      <c r="AC596" s="1131">
        <f>_xlfn.IFNA(VLOOKUP($B596,'PO list'!$C:$E,3,0),$AB596)</f>
        <v>43739</v>
      </c>
      <c r="AD596" s="1131" t="str">
        <f>IF($AC596="-","-",VLOOKUP($AC596,Forex!$B:$C,2,0))</f>
        <v>FY2019</v>
      </c>
      <c r="AE596" s="1131">
        <f t="shared" ref="AE596:AE659" si="116">IF($Q596="-","-",IF(W596="-","-",IF($O596="-","-",$O596-DAY($O596)+1)))</f>
        <v>43739</v>
      </c>
      <c r="AF596" s="1131" t="str">
        <f>IF($AE596="-","-",VLOOKUP($AE596,Forex!$B:$C,2,0))</f>
        <v>FY2019</v>
      </c>
      <c r="AG596" s="1132" t="str">
        <f t="shared" si="110"/>
        <v>MY + MF</v>
      </c>
      <c r="AI596" s="1118"/>
    </row>
    <row r="597" spans="1:35" s="839" customFormat="1" ht="15" x14ac:dyDescent="0.25">
      <c r="A597" s="929">
        <v>596</v>
      </c>
      <c r="B597" s="927" t="s">
        <v>3015</v>
      </c>
      <c r="C597" s="927" t="s">
        <v>207</v>
      </c>
      <c r="D597" s="927" t="s">
        <v>232</v>
      </c>
      <c r="E597" s="927" t="s">
        <v>1788</v>
      </c>
      <c r="F597" s="927">
        <v>2</v>
      </c>
      <c r="G597" s="927">
        <v>390</v>
      </c>
      <c r="H597" s="927" t="s">
        <v>3016</v>
      </c>
      <c r="I597" s="927" t="s">
        <v>3017</v>
      </c>
      <c r="J597" s="927" t="s">
        <v>2970</v>
      </c>
      <c r="K597" s="927" t="s">
        <v>1324</v>
      </c>
      <c r="L597" s="927" t="s">
        <v>1056</v>
      </c>
      <c r="M597" s="927" t="s">
        <v>2499</v>
      </c>
      <c r="N597" s="927" t="s">
        <v>2154</v>
      </c>
      <c r="O597" s="927" t="s">
        <v>2970</v>
      </c>
      <c r="P597" s="1129" t="str">
        <f t="shared" si="111"/>
        <v>ssy</v>
      </c>
      <c r="Q597" s="934" t="str">
        <f t="shared" si="112"/>
        <v>19-18899</v>
      </c>
      <c r="R597" s="934" t="str">
        <f t="shared" si="113"/>
        <v>FRONTECH</v>
      </c>
      <c r="S597" s="935">
        <f t="shared" si="106"/>
        <v>43739</v>
      </c>
      <c r="T597" s="935">
        <f t="shared" si="107"/>
        <v>43739</v>
      </c>
      <c r="U597" s="935">
        <f t="shared" si="108"/>
        <v>43739</v>
      </c>
      <c r="V597" s="935">
        <f t="shared" si="114"/>
        <v>43831</v>
      </c>
      <c r="W597" s="934" t="str">
        <f t="shared" si="115"/>
        <v>Cancelled</v>
      </c>
      <c r="X597" s="936" t="str">
        <f>IF(R597="-","-",VLOOKUP($S597,Forex!$B:$C,2,0))</f>
        <v>FY2019</v>
      </c>
      <c r="Y597" s="936" t="str">
        <f>IF(R597="-","-",VLOOKUP($S597,Forex!$B:$D,3,0))</f>
        <v>2H</v>
      </c>
      <c r="Z597" s="937" t="str">
        <f>IF($R597="-","-",VLOOKUP($L597,Legend!$E:$F,2,0))</f>
        <v>-</v>
      </c>
      <c r="AA597" s="937"/>
      <c r="AB597" s="1131">
        <f t="shared" si="109"/>
        <v>43739</v>
      </c>
      <c r="AC597" s="1131">
        <f>_xlfn.IFNA(VLOOKUP($B597,'PO list'!$C:$E,3,0),$AB597)</f>
        <v>43739</v>
      </c>
      <c r="AD597" s="1131" t="str">
        <f>IF($AC597="-","-",VLOOKUP($AC597,Forex!$B:$C,2,0))</f>
        <v>FY2019</v>
      </c>
      <c r="AE597" s="1131">
        <f t="shared" si="116"/>
        <v>43739</v>
      </c>
      <c r="AF597" s="1131" t="str">
        <f>IF($AE597="-","-",VLOOKUP($AE597,Forex!$B:$C,2,0))</f>
        <v>FY2019</v>
      </c>
      <c r="AG597" s="1132" t="str">
        <f t="shared" si="110"/>
        <v>MY + MF</v>
      </c>
      <c r="AI597" s="1118"/>
    </row>
    <row r="598" spans="1:35" s="839" customFormat="1" ht="15" x14ac:dyDescent="0.25">
      <c r="A598" s="929">
        <v>597</v>
      </c>
      <c r="B598" s="927" t="s">
        <v>3018</v>
      </c>
      <c r="C598" s="927" t="s">
        <v>1350</v>
      </c>
      <c r="D598" s="927" t="s">
        <v>1332</v>
      </c>
      <c r="E598" s="927" t="s">
        <v>231</v>
      </c>
      <c r="F598" s="927">
        <v>1</v>
      </c>
      <c r="G598" s="927">
        <v>49</v>
      </c>
      <c r="H598" s="927" t="s">
        <v>3019</v>
      </c>
      <c r="I598" s="927" t="s">
        <v>15</v>
      </c>
      <c r="J598" s="927" t="s">
        <v>2970</v>
      </c>
      <c r="K598" s="927" t="s">
        <v>287</v>
      </c>
      <c r="L598" s="927" t="s">
        <v>15</v>
      </c>
      <c r="M598" s="927" t="s">
        <v>2607</v>
      </c>
      <c r="N598" s="927" t="s">
        <v>2194</v>
      </c>
      <c r="O598" s="927" t="s">
        <v>2854</v>
      </c>
      <c r="P598" s="1129" t="str">
        <f t="shared" si="111"/>
        <v>-</v>
      </c>
      <c r="Q598" s="934" t="str">
        <f t="shared" si="112"/>
        <v>19-18900</v>
      </c>
      <c r="R598" s="934" t="str">
        <f t="shared" si="113"/>
        <v>-</v>
      </c>
      <c r="S598" s="935" t="str">
        <f t="shared" si="106"/>
        <v>-</v>
      </c>
      <c r="T598" s="935" t="str">
        <f t="shared" si="107"/>
        <v>-</v>
      </c>
      <c r="U598" s="935" t="str">
        <f t="shared" si="108"/>
        <v>-</v>
      </c>
      <c r="V598" s="935" t="str">
        <f t="shared" si="114"/>
        <v>-</v>
      </c>
      <c r="W598" s="934" t="str">
        <f t="shared" si="115"/>
        <v>-</v>
      </c>
      <c r="X598" s="936" t="str">
        <f>IF(R598="-","-",VLOOKUP($S598,Forex!$B:$C,2,0))</f>
        <v>-</v>
      </c>
      <c r="Y598" s="936" t="str">
        <f>IF(R598="-","-",VLOOKUP($S598,Forex!$B:$D,3,0))</f>
        <v>-</v>
      </c>
      <c r="Z598" s="937" t="str">
        <f>IF($R598="-","-",VLOOKUP($L598,Legend!$E:$F,2,0))</f>
        <v>-</v>
      </c>
      <c r="AA598" s="937"/>
      <c r="AB598" s="1131" t="str">
        <f t="shared" si="109"/>
        <v>-</v>
      </c>
      <c r="AC598" s="1131" t="str">
        <f>_xlfn.IFNA(VLOOKUP($B598,'PO list'!$C:$E,3,0),$AB598)</f>
        <v>-</v>
      </c>
      <c r="AD598" s="1131" t="str">
        <f>IF($AC598="-","-",VLOOKUP($AC598,Forex!$B:$C,2,0))</f>
        <v>-</v>
      </c>
      <c r="AE598" s="1131" t="str">
        <f t="shared" si="116"/>
        <v>-</v>
      </c>
      <c r="AF598" s="1131" t="str">
        <f>IF($AE598="-","-",VLOOKUP($AE598,Forex!$B:$C,2,0))</f>
        <v>-</v>
      </c>
      <c r="AG598" s="1132" t="str">
        <f t="shared" si="110"/>
        <v>-</v>
      </c>
      <c r="AI598" s="1118"/>
    </row>
    <row r="599" spans="1:35" s="839" customFormat="1" ht="15" x14ac:dyDescent="0.25">
      <c r="A599" s="929">
        <v>598</v>
      </c>
      <c r="B599" s="927" t="s">
        <v>3020</v>
      </c>
      <c r="C599" s="927" t="s">
        <v>1331</v>
      </c>
      <c r="D599" s="927" t="s">
        <v>1332</v>
      </c>
      <c r="E599" s="927" t="s">
        <v>1546</v>
      </c>
      <c r="F599" s="927">
        <v>1</v>
      </c>
      <c r="G599" s="927">
        <v>46</v>
      </c>
      <c r="H599" s="927" t="s">
        <v>3021</v>
      </c>
      <c r="I599" s="927" t="s">
        <v>15</v>
      </c>
      <c r="J599" s="927" t="s">
        <v>2970</v>
      </c>
      <c r="K599" s="927" t="s">
        <v>1324</v>
      </c>
      <c r="L599" s="927" t="s">
        <v>1056</v>
      </c>
      <c r="M599" s="927" t="s">
        <v>2607</v>
      </c>
      <c r="N599" s="927" t="s">
        <v>2194</v>
      </c>
      <c r="O599" s="927" t="s">
        <v>2854</v>
      </c>
      <c r="P599" s="1129" t="str">
        <f t="shared" si="111"/>
        <v>-</v>
      </c>
      <c r="Q599" s="934" t="str">
        <f t="shared" si="112"/>
        <v>19-18901</v>
      </c>
      <c r="R599" s="934" t="str">
        <f t="shared" si="113"/>
        <v>-</v>
      </c>
      <c r="S599" s="935" t="str">
        <f t="shared" si="106"/>
        <v>-</v>
      </c>
      <c r="T599" s="935" t="str">
        <f t="shared" si="107"/>
        <v>-</v>
      </c>
      <c r="U599" s="935" t="str">
        <f t="shared" si="108"/>
        <v>-</v>
      </c>
      <c r="V599" s="935" t="str">
        <f t="shared" si="114"/>
        <v>-</v>
      </c>
      <c r="W599" s="934" t="str">
        <f t="shared" si="115"/>
        <v>-</v>
      </c>
      <c r="X599" s="936" t="str">
        <f>IF(R599="-","-",VLOOKUP($S599,Forex!$B:$C,2,0))</f>
        <v>-</v>
      </c>
      <c r="Y599" s="936" t="str">
        <f>IF(R599="-","-",VLOOKUP($S599,Forex!$B:$D,3,0))</f>
        <v>-</v>
      </c>
      <c r="Z599" s="937" t="str">
        <f>IF($R599="-","-",VLOOKUP($L599,Legend!$E:$F,2,0))</f>
        <v>-</v>
      </c>
      <c r="AA599" s="937"/>
      <c r="AB599" s="1131" t="str">
        <f t="shared" si="109"/>
        <v>-</v>
      </c>
      <c r="AC599" s="1131" t="str">
        <f>_xlfn.IFNA(VLOOKUP($B599,'PO list'!$C:$E,3,0),$AB599)</f>
        <v>-</v>
      </c>
      <c r="AD599" s="1131" t="str">
        <f>IF($AC599="-","-",VLOOKUP($AC599,Forex!$B:$C,2,0))</f>
        <v>-</v>
      </c>
      <c r="AE599" s="1131" t="str">
        <f t="shared" si="116"/>
        <v>-</v>
      </c>
      <c r="AF599" s="1131" t="str">
        <f>IF($AE599="-","-",VLOOKUP($AE599,Forex!$B:$C,2,0))</f>
        <v>-</v>
      </c>
      <c r="AG599" s="1132" t="str">
        <f t="shared" si="110"/>
        <v>-</v>
      </c>
      <c r="AI599" s="1118"/>
    </row>
    <row r="600" spans="1:35" s="839" customFormat="1" ht="15" x14ac:dyDescent="0.25">
      <c r="A600" s="929">
        <v>599</v>
      </c>
      <c r="B600" s="927" t="s">
        <v>3022</v>
      </c>
      <c r="C600" s="927" t="s">
        <v>209</v>
      </c>
      <c r="D600" s="927" t="s">
        <v>232</v>
      </c>
      <c r="E600" s="927" t="s">
        <v>231</v>
      </c>
      <c r="F600" s="927">
        <v>2</v>
      </c>
      <c r="G600" s="927">
        <v>2272</v>
      </c>
      <c r="H600" s="927" t="s">
        <v>3023</v>
      </c>
      <c r="I600" s="927" t="s">
        <v>15</v>
      </c>
      <c r="J600" s="927" t="s">
        <v>2499</v>
      </c>
      <c r="K600" s="927" t="s">
        <v>1324</v>
      </c>
      <c r="L600" s="927" t="s">
        <v>1056</v>
      </c>
      <c r="M600" s="927" t="s">
        <v>2607</v>
      </c>
      <c r="N600" s="927" t="s">
        <v>2110</v>
      </c>
      <c r="O600" s="927" t="s">
        <v>2609</v>
      </c>
      <c r="P600" s="1129" t="str">
        <f t="shared" si="111"/>
        <v>-</v>
      </c>
      <c r="Q600" s="934" t="str">
        <f t="shared" si="112"/>
        <v>19-18902</v>
      </c>
      <c r="R600" s="934" t="str">
        <f t="shared" si="113"/>
        <v>FRONTECH</v>
      </c>
      <c r="S600" s="935">
        <f t="shared" si="106"/>
        <v>43739</v>
      </c>
      <c r="T600" s="935">
        <f t="shared" si="107"/>
        <v>43739</v>
      </c>
      <c r="U600" s="935">
        <f t="shared" si="108"/>
        <v>43739</v>
      </c>
      <c r="V600" s="935">
        <f t="shared" si="114"/>
        <v>43800</v>
      </c>
      <c r="W600" s="934" t="str">
        <f t="shared" si="115"/>
        <v>Cancelled</v>
      </c>
      <c r="X600" s="936" t="str">
        <f>IF(R600="-","-",VLOOKUP($S600,Forex!$B:$C,2,0))</f>
        <v>FY2019</v>
      </c>
      <c r="Y600" s="936" t="str">
        <f>IF(R600="-","-",VLOOKUP($S600,Forex!$B:$D,3,0))</f>
        <v>2H</v>
      </c>
      <c r="Z600" s="937" t="str">
        <f>IF($R600="-","-",VLOOKUP($L600,Legend!$E:$F,2,0))</f>
        <v>-</v>
      </c>
      <c r="AA600" s="937"/>
      <c r="AB600" s="1131">
        <f t="shared" si="109"/>
        <v>43739</v>
      </c>
      <c r="AC600" s="1131">
        <f>_xlfn.IFNA(VLOOKUP($B600,'PO list'!$C:$E,3,0),$AB600)</f>
        <v>43739</v>
      </c>
      <c r="AD600" s="1131" t="str">
        <f>IF($AC600="-","-",VLOOKUP($AC600,Forex!$B:$C,2,0))</f>
        <v>FY2019</v>
      </c>
      <c r="AE600" s="1131">
        <f t="shared" si="116"/>
        <v>43739</v>
      </c>
      <c r="AF600" s="1131" t="str">
        <f>IF($AE600="-","-",VLOOKUP($AE600,Forex!$B:$C,2,0))</f>
        <v>FY2019</v>
      </c>
      <c r="AG600" s="1132" t="str">
        <f t="shared" si="110"/>
        <v>MY + MF</v>
      </c>
      <c r="AI600" s="1118"/>
    </row>
    <row r="601" spans="1:35" s="839" customFormat="1" ht="15" x14ac:dyDescent="0.25">
      <c r="A601" s="929">
        <v>600</v>
      </c>
      <c r="B601" s="927" t="s">
        <v>3024</v>
      </c>
      <c r="C601" s="927" t="s">
        <v>782</v>
      </c>
      <c r="D601" s="927" t="s">
        <v>201</v>
      </c>
      <c r="E601" s="927" t="s">
        <v>230</v>
      </c>
      <c r="F601" s="927">
        <v>2</v>
      </c>
      <c r="G601" s="927">
        <v>13139</v>
      </c>
      <c r="H601" s="927" t="s">
        <v>3025</v>
      </c>
      <c r="I601" s="927" t="s">
        <v>3026</v>
      </c>
      <c r="J601" s="927" t="s">
        <v>2499</v>
      </c>
      <c r="K601" s="927" t="s">
        <v>1324</v>
      </c>
      <c r="L601" s="927" t="s">
        <v>1056</v>
      </c>
      <c r="M601" s="927" t="s">
        <v>2607</v>
      </c>
      <c r="N601" s="927" t="s">
        <v>2442</v>
      </c>
      <c r="O601" s="927" t="s">
        <v>2854</v>
      </c>
      <c r="P601" s="1129" t="str">
        <f t="shared" si="111"/>
        <v>BL2</v>
      </c>
      <c r="Q601" s="934" t="str">
        <f t="shared" si="112"/>
        <v>19-18903</v>
      </c>
      <c r="R601" s="934" t="str">
        <f t="shared" si="113"/>
        <v>LOCAL</v>
      </c>
      <c r="S601" s="935">
        <f t="shared" si="106"/>
        <v>43739</v>
      </c>
      <c r="T601" s="935">
        <f t="shared" si="107"/>
        <v>43739</v>
      </c>
      <c r="U601" s="935">
        <f t="shared" si="108"/>
        <v>43739</v>
      </c>
      <c r="V601" s="935">
        <f t="shared" si="114"/>
        <v>43770</v>
      </c>
      <c r="W601" s="934" t="str">
        <f t="shared" si="115"/>
        <v>Cancelled</v>
      </c>
      <c r="X601" s="936" t="str">
        <f>IF(R601="-","-",VLOOKUP($S601,Forex!$B:$C,2,0))</f>
        <v>FY2019</v>
      </c>
      <c r="Y601" s="936" t="str">
        <f>IF(R601="-","-",VLOOKUP($S601,Forex!$B:$D,3,0))</f>
        <v>2H</v>
      </c>
      <c r="Z601" s="937" t="str">
        <f>IF($R601="-","-",VLOOKUP($L601,Legend!$E:$F,2,0))</f>
        <v>-</v>
      </c>
      <c r="AA601" s="937"/>
      <c r="AB601" s="1131">
        <f t="shared" si="109"/>
        <v>43739</v>
      </c>
      <c r="AC601" s="1131">
        <f>_xlfn.IFNA(VLOOKUP($B601,'PO list'!$C:$E,3,0),$AB601)</f>
        <v>43739</v>
      </c>
      <c r="AD601" s="1131" t="str">
        <f>IF($AC601="-","-",VLOOKUP($AC601,Forex!$B:$C,2,0))</f>
        <v>FY2019</v>
      </c>
      <c r="AE601" s="1131">
        <f t="shared" si="116"/>
        <v>43739</v>
      </c>
      <c r="AF601" s="1131" t="str">
        <f>IF($AE601="-","-",VLOOKUP($AE601,Forex!$B:$C,2,0))</f>
        <v>FY2019</v>
      </c>
      <c r="AG601" s="1132" t="str">
        <f t="shared" si="110"/>
        <v>MY + MF</v>
      </c>
      <c r="AI601" s="1118"/>
    </row>
    <row r="602" spans="1:35" s="839" customFormat="1" ht="15" x14ac:dyDescent="0.25">
      <c r="A602" s="929">
        <v>601</v>
      </c>
      <c r="B602" s="927" t="s">
        <v>3027</v>
      </c>
      <c r="C602" s="927" t="s">
        <v>221</v>
      </c>
      <c r="D602" s="927" t="s">
        <v>201</v>
      </c>
      <c r="E602" s="927" t="s">
        <v>231</v>
      </c>
      <c r="F602" s="927">
        <v>1</v>
      </c>
      <c r="G602" s="927">
        <v>216</v>
      </c>
      <c r="H602" s="927" t="s">
        <v>3028</v>
      </c>
      <c r="I602" s="927" t="s">
        <v>239</v>
      </c>
      <c r="J602" s="927" t="s">
        <v>2854</v>
      </c>
      <c r="K602" s="927" t="s">
        <v>287</v>
      </c>
      <c r="L602" s="927" t="s">
        <v>15</v>
      </c>
      <c r="M602" s="927" t="s">
        <v>2607</v>
      </c>
      <c r="N602" s="927" t="s">
        <v>2129</v>
      </c>
      <c r="O602" s="927" t="s">
        <v>2609</v>
      </c>
      <c r="P602" s="1129" t="str">
        <f t="shared" si="111"/>
        <v>--</v>
      </c>
      <c r="Q602" s="934" t="str">
        <f t="shared" si="112"/>
        <v>19-18904</v>
      </c>
      <c r="R602" s="934" t="str">
        <f t="shared" si="113"/>
        <v>LOCAL</v>
      </c>
      <c r="S602" s="935">
        <f t="shared" si="106"/>
        <v>43739</v>
      </c>
      <c r="T602" s="935">
        <f t="shared" si="107"/>
        <v>43739</v>
      </c>
      <c r="U602" s="935">
        <f t="shared" si="108"/>
        <v>43739</v>
      </c>
      <c r="V602" s="935">
        <f t="shared" si="114"/>
        <v>43739</v>
      </c>
      <c r="W602" s="934" t="str">
        <f t="shared" si="115"/>
        <v>Approved</v>
      </c>
      <c r="X602" s="936" t="str">
        <f>IF(R602="-","-",VLOOKUP($S602,Forex!$B:$C,2,0))</f>
        <v>FY2019</v>
      </c>
      <c r="Y602" s="936" t="str">
        <f>IF(R602="-","-",VLOOKUP($S602,Forex!$B:$D,3,0))</f>
        <v>2H</v>
      </c>
      <c r="Z602" s="937" t="str">
        <f>IF($R602="-","-",VLOOKUP($L602,Legend!$E:$F,2,0))</f>
        <v>-</v>
      </c>
      <c r="AA602" s="937"/>
      <c r="AB602" s="1131">
        <f t="shared" si="109"/>
        <v>43739</v>
      </c>
      <c r="AC602" s="1131">
        <f>_xlfn.IFNA(VLOOKUP($B602,'PO list'!$C:$E,3,0),$AB602)</f>
        <v>43739</v>
      </c>
      <c r="AD602" s="1131" t="str">
        <f>IF($AC602="-","-",VLOOKUP($AC602,Forex!$B:$C,2,0))</f>
        <v>FY2019</v>
      </c>
      <c r="AE602" s="1131">
        <f t="shared" si="116"/>
        <v>43739</v>
      </c>
      <c r="AF602" s="1131" t="str">
        <f>IF($AE602="-","-",VLOOKUP($AE602,Forex!$B:$C,2,0))</f>
        <v>FY2019</v>
      </c>
      <c r="AG602" s="1132" t="str">
        <f t="shared" si="110"/>
        <v>MY + MF</v>
      </c>
      <c r="AI602" s="1118"/>
    </row>
    <row r="603" spans="1:35" s="839" customFormat="1" ht="15" x14ac:dyDescent="0.25">
      <c r="A603" s="929">
        <v>602</v>
      </c>
      <c r="B603" s="927" t="s">
        <v>3029</v>
      </c>
      <c r="C603" s="927" t="s">
        <v>680</v>
      </c>
      <c r="D603" s="927" t="s">
        <v>201</v>
      </c>
      <c r="E603" s="927" t="s">
        <v>1333</v>
      </c>
      <c r="F603" s="927">
        <v>1</v>
      </c>
      <c r="G603" s="927">
        <v>2535</v>
      </c>
      <c r="H603" s="927" t="s">
        <v>3030</v>
      </c>
      <c r="I603" s="927" t="s">
        <v>1859</v>
      </c>
      <c r="J603" s="927" t="s">
        <v>2854</v>
      </c>
      <c r="K603" s="927" t="s">
        <v>288</v>
      </c>
      <c r="L603" s="927" t="s">
        <v>158</v>
      </c>
      <c r="M603" s="927" t="s">
        <v>2645</v>
      </c>
      <c r="N603" s="927" t="s">
        <v>3031</v>
      </c>
      <c r="O603" s="927" t="s">
        <v>3032</v>
      </c>
      <c r="P603" s="1129" t="str">
        <f t="shared" si="111"/>
        <v>---</v>
      </c>
      <c r="Q603" s="934" t="str">
        <f t="shared" si="112"/>
        <v>19-18905</v>
      </c>
      <c r="R603" s="934" t="str">
        <f t="shared" si="113"/>
        <v>LOCAL</v>
      </c>
      <c r="S603" s="935">
        <f t="shared" si="106"/>
        <v>43739</v>
      </c>
      <c r="T603" s="935">
        <f t="shared" si="107"/>
        <v>43770</v>
      </c>
      <c r="U603" s="935">
        <f t="shared" si="108"/>
        <v>43770</v>
      </c>
      <c r="V603" s="935">
        <f t="shared" si="114"/>
        <v>43983</v>
      </c>
      <c r="W603" s="934" t="str">
        <f t="shared" si="115"/>
        <v>Disapproved</v>
      </c>
      <c r="X603" s="936" t="str">
        <f>IF(R603="-","-",VLOOKUP($S603,Forex!$B:$C,2,0))</f>
        <v>FY2019</v>
      </c>
      <c r="Y603" s="936" t="str">
        <f>IF(R603="-","-",VLOOKUP($S603,Forex!$B:$D,3,0))</f>
        <v>2H</v>
      </c>
      <c r="Z603" s="937" t="str">
        <f>IF($R603="-","-",VLOOKUP($L603,Legend!$E:$F,2,0))</f>
        <v>ROD1</v>
      </c>
      <c r="AA603" s="937"/>
      <c r="AB603" s="1131">
        <f t="shared" si="109"/>
        <v>43770</v>
      </c>
      <c r="AC603" s="1131">
        <f>_xlfn.IFNA(VLOOKUP($B603,'PO list'!$C:$E,3,0),$AB603)</f>
        <v>43770</v>
      </c>
      <c r="AD603" s="1131" t="str">
        <f>IF($AC603="-","-",VLOOKUP($AC603,Forex!$B:$C,2,0))</f>
        <v>FY2019</v>
      </c>
      <c r="AE603" s="1131">
        <f t="shared" si="116"/>
        <v>43770</v>
      </c>
      <c r="AF603" s="1131" t="str">
        <f>IF($AE603="-","-",VLOOKUP($AE603,Forex!$B:$C,2,0))</f>
        <v>FY2019</v>
      </c>
      <c r="AG603" s="1132" t="str">
        <f t="shared" si="110"/>
        <v>MY + MF</v>
      </c>
      <c r="AI603" s="1118"/>
    </row>
    <row r="604" spans="1:35" s="839" customFormat="1" ht="15" x14ac:dyDescent="0.25">
      <c r="A604" s="929">
        <v>603</v>
      </c>
      <c r="B604" s="927" t="s">
        <v>3033</v>
      </c>
      <c r="C604" s="927" t="s">
        <v>227</v>
      </c>
      <c r="D604" s="927" t="s">
        <v>201</v>
      </c>
      <c r="E604" s="927" t="s">
        <v>231</v>
      </c>
      <c r="F604" s="927">
        <v>1</v>
      </c>
      <c r="G604" s="927">
        <v>928</v>
      </c>
      <c r="H604" s="927" t="s">
        <v>3034</v>
      </c>
      <c r="I604" s="927" t="s">
        <v>3035</v>
      </c>
      <c r="J604" s="927" t="s">
        <v>3036</v>
      </c>
      <c r="K604" s="927" t="s">
        <v>287</v>
      </c>
      <c r="L604" s="927" t="s">
        <v>15</v>
      </c>
      <c r="M604" s="927" t="s">
        <v>2645</v>
      </c>
      <c r="N604" s="927" t="s">
        <v>2812</v>
      </c>
      <c r="O604" s="927" t="s">
        <v>3032</v>
      </c>
      <c r="P604" s="1129" t="str">
        <f t="shared" si="111"/>
        <v>NCH</v>
      </c>
      <c r="Q604" s="934" t="str">
        <f t="shared" si="112"/>
        <v>19-18906</v>
      </c>
      <c r="R604" s="934" t="str">
        <f t="shared" si="113"/>
        <v>LOCAL</v>
      </c>
      <c r="S604" s="935">
        <f t="shared" si="106"/>
        <v>43739</v>
      </c>
      <c r="T604" s="935">
        <f t="shared" si="107"/>
        <v>43770</v>
      </c>
      <c r="U604" s="935">
        <f t="shared" si="108"/>
        <v>43770</v>
      </c>
      <c r="V604" s="935">
        <f t="shared" si="114"/>
        <v>43770</v>
      </c>
      <c r="W604" s="934" t="str">
        <f t="shared" si="115"/>
        <v>Approved</v>
      </c>
      <c r="X604" s="936" t="str">
        <f>IF(R604="-","-",VLOOKUP($S604,Forex!$B:$C,2,0))</f>
        <v>FY2019</v>
      </c>
      <c r="Y604" s="936" t="str">
        <f>IF(R604="-","-",VLOOKUP($S604,Forex!$B:$D,3,0))</f>
        <v>2H</v>
      </c>
      <c r="Z604" s="937" t="str">
        <f>IF($R604="-","-",VLOOKUP($L604,Legend!$E:$F,2,0))</f>
        <v>-</v>
      </c>
      <c r="AA604" s="937"/>
      <c r="AB604" s="1131">
        <f t="shared" si="109"/>
        <v>43770</v>
      </c>
      <c r="AC604" s="1131">
        <f>_xlfn.IFNA(VLOOKUP($B604,'PO list'!$C:$E,3,0),$AB604)</f>
        <v>43770</v>
      </c>
      <c r="AD604" s="1131" t="str">
        <f>IF($AC604="-","-",VLOOKUP($AC604,Forex!$B:$C,2,0))</f>
        <v>FY2019</v>
      </c>
      <c r="AE604" s="1131">
        <f t="shared" si="116"/>
        <v>43770</v>
      </c>
      <c r="AF604" s="1131" t="str">
        <f>IF($AE604="-","-",VLOOKUP($AE604,Forex!$B:$C,2,0))</f>
        <v>FY2019</v>
      </c>
      <c r="AG604" s="1132" t="str">
        <f t="shared" si="110"/>
        <v>MY + MF</v>
      </c>
      <c r="AI604" s="1118"/>
    </row>
    <row r="605" spans="1:35" s="839" customFormat="1" ht="15" x14ac:dyDescent="0.25">
      <c r="A605" s="929">
        <v>604</v>
      </c>
      <c r="B605" s="927" t="s">
        <v>3037</v>
      </c>
      <c r="C605" s="927" t="s">
        <v>207</v>
      </c>
      <c r="D605" s="927" t="s">
        <v>232</v>
      </c>
      <c r="E605" s="927" t="s">
        <v>230</v>
      </c>
      <c r="F605" s="927">
        <v>75</v>
      </c>
      <c r="G605" s="927">
        <v>145963</v>
      </c>
      <c r="H605" s="927" t="s">
        <v>3038</v>
      </c>
      <c r="I605" s="927" t="s">
        <v>3039</v>
      </c>
      <c r="J605" s="927" t="s">
        <v>2854</v>
      </c>
      <c r="K605" s="927" t="s">
        <v>1324</v>
      </c>
      <c r="L605" s="927" t="s">
        <v>1056</v>
      </c>
      <c r="M605" s="927" t="s">
        <v>2833</v>
      </c>
      <c r="N605" s="927" t="s">
        <v>3031</v>
      </c>
      <c r="O605" s="927" t="s">
        <v>2129</v>
      </c>
      <c r="P605" s="1129" t="str">
        <f t="shared" si="111"/>
        <v>LOW</v>
      </c>
      <c r="Q605" s="934" t="str">
        <f t="shared" si="112"/>
        <v>19-18907</v>
      </c>
      <c r="R605" s="934" t="str">
        <f t="shared" si="113"/>
        <v>FRONTECH</v>
      </c>
      <c r="S605" s="935">
        <f t="shared" si="106"/>
        <v>43739</v>
      </c>
      <c r="T605" s="935">
        <f t="shared" si="107"/>
        <v>43739</v>
      </c>
      <c r="U605" s="935">
        <f t="shared" si="108"/>
        <v>43862</v>
      </c>
      <c r="V605" s="935">
        <f t="shared" si="114"/>
        <v>43983</v>
      </c>
      <c r="W605" s="934" t="str">
        <f t="shared" si="115"/>
        <v>Cancelled</v>
      </c>
      <c r="X605" s="936" t="str">
        <f>IF(R605="-","-",VLOOKUP($S605,Forex!$B:$C,2,0))</f>
        <v>FY2019</v>
      </c>
      <c r="Y605" s="936" t="str">
        <f>IF(R605="-","-",VLOOKUP($S605,Forex!$B:$D,3,0))</f>
        <v>2H</v>
      </c>
      <c r="Z605" s="937" t="str">
        <f>IF($R605="-","-",VLOOKUP($L605,Legend!$E:$F,2,0))</f>
        <v>-</v>
      </c>
      <c r="AA605" s="937"/>
      <c r="AB605" s="1131">
        <f t="shared" si="109"/>
        <v>43739</v>
      </c>
      <c r="AC605" s="1131">
        <f>_xlfn.IFNA(VLOOKUP($B605,'PO list'!$C:$E,3,0),$AB605)</f>
        <v>43739</v>
      </c>
      <c r="AD605" s="1131" t="str">
        <f>IF($AC605="-","-",VLOOKUP($AC605,Forex!$B:$C,2,0))</f>
        <v>FY2019</v>
      </c>
      <c r="AE605" s="1131">
        <f t="shared" si="116"/>
        <v>43739</v>
      </c>
      <c r="AF605" s="1131" t="str">
        <f>IF($AE605="-","-",VLOOKUP($AE605,Forex!$B:$C,2,0))</f>
        <v>FY2019</v>
      </c>
      <c r="AG605" s="1132" t="str">
        <f t="shared" si="110"/>
        <v>MY + MF</v>
      </c>
      <c r="AI605" s="1118"/>
    </row>
    <row r="606" spans="1:35" s="839" customFormat="1" ht="15" x14ac:dyDescent="0.25">
      <c r="A606" s="929">
        <v>605</v>
      </c>
      <c r="B606" s="927" t="s">
        <v>3040</v>
      </c>
      <c r="C606" s="927" t="s">
        <v>244</v>
      </c>
      <c r="D606" s="927" t="s">
        <v>201</v>
      </c>
      <c r="E606" s="927" t="s">
        <v>231</v>
      </c>
      <c r="F606" s="927">
        <v>1</v>
      </c>
      <c r="G606" s="927">
        <v>343</v>
      </c>
      <c r="H606" s="927" t="s">
        <v>3041</v>
      </c>
      <c r="I606" s="927" t="s">
        <v>3042</v>
      </c>
      <c r="J606" s="927" t="s">
        <v>3036</v>
      </c>
      <c r="K606" s="927" t="s">
        <v>288</v>
      </c>
      <c r="L606" s="927" t="s">
        <v>158</v>
      </c>
      <c r="M606" s="927" t="s">
        <v>2607</v>
      </c>
      <c r="N606" s="927" t="s">
        <v>2647</v>
      </c>
      <c r="O606" s="927" t="s">
        <v>2609</v>
      </c>
      <c r="P606" s="1129" t="str">
        <f t="shared" si="111"/>
        <v>140</v>
      </c>
      <c r="Q606" s="934" t="str">
        <f t="shared" si="112"/>
        <v>19-18908</v>
      </c>
      <c r="R606" s="934" t="str">
        <f t="shared" si="113"/>
        <v>LOCAL</v>
      </c>
      <c r="S606" s="935">
        <f t="shared" si="106"/>
        <v>43739</v>
      </c>
      <c r="T606" s="935">
        <f t="shared" si="107"/>
        <v>43739</v>
      </c>
      <c r="U606" s="935">
        <f t="shared" si="108"/>
        <v>43739</v>
      </c>
      <c r="V606" s="935">
        <f t="shared" si="114"/>
        <v>43770</v>
      </c>
      <c r="W606" s="934" t="str">
        <f t="shared" si="115"/>
        <v>Disapproved</v>
      </c>
      <c r="X606" s="936" t="str">
        <f>IF(R606="-","-",VLOOKUP($S606,Forex!$B:$C,2,0))</f>
        <v>FY2019</v>
      </c>
      <c r="Y606" s="936" t="str">
        <f>IF(R606="-","-",VLOOKUP($S606,Forex!$B:$D,3,0))</f>
        <v>2H</v>
      </c>
      <c r="Z606" s="937" t="str">
        <f>IF($R606="-","-",VLOOKUP($L606,Legend!$E:$F,2,0))</f>
        <v>ROD1</v>
      </c>
      <c r="AA606" s="937"/>
      <c r="AB606" s="1131">
        <f t="shared" si="109"/>
        <v>43739</v>
      </c>
      <c r="AC606" s="1131">
        <f>_xlfn.IFNA(VLOOKUP($B606,'PO list'!$C:$E,3,0),$AB606)</f>
        <v>43739</v>
      </c>
      <c r="AD606" s="1131" t="str">
        <f>IF($AC606="-","-",VLOOKUP($AC606,Forex!$B:$C,2,0))</f>
        <v>FY2019</v>
      </c>
      <c r="AE606" s="1131">
        <f t="shared" si="116"/>
        <v>43739</v>
      </c>
      <c r="AF606" s="1131" t="str">
        <f>IF($AE606="-","-",VLOOKUP($AE606,Forex!$B:$C,2,0))</f>
        <v>FY2019</v>
      </c>
      <c r="AG606" s="1132" t="str">
        <f t="shared" si="110"/>
        <v>MY + MF</v>
      </c>
      <c r="AI606" s="1118"/>
    </row>
    <row r="607" spans="1:35" s="839" customFormat="1" ht="15" x14ac:dyDescent="0.25">
      <c r="A607" s="929">
        <v>606</v>
      </c>
      <c r="B607" s="927" t="s">
        <v>3043</v>
      </c>
      <c r="C607" s="927" t="s">
        <v>1331</v>
      </c>
      <c r="D607" s="927" t="s">
        <v>1332</v>
      </c>
      <c r="E607" s="927" t="s">
        <v>1788</v>
      </c>
      <c r="F607" s="927">
        <v>4</v>
      </c>
      <c r="G607" s="927">
        <v>670</v>
      </c>
      <c r="H607" s="927" t="s">
        <v>3044</v>
      </c>
      <c r="I607" s="927" t="s">
        <v>15</v>
      </c>
      <c r="J607" s="927" t="s">
        <v>2609</v>
      </c>
      <c r="K607" s="927" t="s">
        <v>1324</v>
      </c>
      <c r="L607" s="927" t="s">
        <v>1056</v>
      </c>
      <c r="M607" s="927" t="s">
        <v>2645</v>
      </c>
      <c r="N607" s="927" t="s">
        <v>2194</v>
      </c>
      <c r="O607" s="927" t="s">
        <v>2442</v>
      </c>
      <c r="P607" s="1129" t="str">
        <f t="shared" si="111"/>
        <v>-</v>
      </c>
      <c r="Q607" s="934" t="str">
        <f t="shared" si="112"/>
        <v>19-18909</v>
      </c>
      <c r="R607" s="934" t="str">
        <f t="shared" si="113"/>
        <v>-</v>
      </c>
      <c r="S607" s="935" t="str">
        <f t="shared" si="106"/>
        <v>-</v>
      </c>
      <c r="T607" s="935" t="str">
        <f t="shared" si="107"/>
        <v>-</v>
      </c>
      <c r="U607" s="935" t="str">
        <f t="shared" si="108"/>
        <v>-</v>
      </c>
      <c r="V607" s="935" t="str">
        <f t="shared" si="114"/>
        <v>-</v>
      </c>
      <c r="W607" s="934" t="str">
        <f t="shared" si="115"/>
        <v>-</v>
      </c>
      <c r="X607" s="936" t="str">
        <f>IF(R607="-","-",VLOOKUP($S607,Forex!$B:$C,2,0))</f>
        <v>-</v>
      </c>
      <c r="Y607" s="936" t="str">
        <f>IF(R607="-","-",VLOOKUP($S607,Forex!$B:$D,3,0))</f>
        <v>-</v>
      </c>
      <c r="Z607" s="937" t="str">
        <f>IF($R607="-","-",VLOOKUP($L607,Legend!$E:$F,2,0))</f>
        <v>-</v>
      </c>
      <c r="AA607" s="937"/>
      <c r="AB607" s="1131" t="str">
        <f t="shared" si="109"/>
        <v>-</v>
      </c>
      <c r="AC607" s="1131" t="str">
        <f>_xlfn.IFNA(VLOOKUP($B607,'PO list'!$C:$E,3,0),$AB607)</f>
        <v>-</v>
      </c>
      <c r="AD607" s="1131" t="str">
        <f>IF($AC607="-","-",VLOOKUP($AC607,Forex!$B:$C,2,0))</f>
        <v>-</v>
      </c>
      <c r="AE607" s="1131" t="str">
        <f t="shared" si="116"/>
        <v>-</v>
      </c>
      <c r="AF607" s="1131" t="str">
        <f>IF($AE607="-","-",VLOOKUP($AE607,Forex!$B:$C,2,0))</f>
        <v>-</v>
      </c>
      <c r="AG607" s="1132" t="str">
        <f t="shared" si="110"/>
        <v>-</v>
      </c>
      <c r="AI607" s="1118"/>
    </row>
    <row r="608" spans="1:35" s="839" customFormat="1" ht="15" x14ac:dyDescent="0.25">
      <c r="A608" s="929">
        <v>607</v>
      </c>
      <c r="B608" s="927" t="s">
        <v>3045</v>
      </c>
      <c r="C608" s="927" t="s">
        <v>207</v>
      </c>
      <c r="D608" s="927" t="s">
        <v>232</v>
      </c>
      <c r="E608" s="927" t="s">
        <v>230</v>
      </c>
      <c r="F608" s="927">
        <v>47</v>
      </c>
      <c r="G608" s="927">
        <v>199044</v>
      </c>
      <c r="H608" s="927" t="s">
        <v>3046</v>
      </c>
      <c r="I608" s="927" t="s">
        <v>3047</v>
      </c>
      <c r="J608" s="927" t="s">
        <v>2609</v>
      </c>
      <c r="K608" s="927" t="s">
        <v>1324</v>
      </c>
      <c r="L608" s="927" t="s">
        <v>1056</v>
      </c>
      <c r="M608" s="927" t="s">
        <v>2646</v>
      </c>
      <c r="N608" s="927" t="s">
        <v>3031</v>
      </c>
      <c r="O608" s="927" t="s">
        <v>2442</v>
      </c>
      <c r="P608" s="1129" t="str">
        <f t="shared" si="111"/>
        <v>E-R</v>
      </c>
      <c r="Q608" s="934" t="str">
        <f t="shared" si="112"/>
        <v>19-18910</v>
      </c>
      <c r="R608" s="934" t="str">
        <f t="shared" si="113"/>
        <v>FRONTECH</v>
      </c>
      <c r="S608" s="935">
        <f t="shared" si="106"/>
        <v>43739</v>
      </c>
      <c r="T608" s="935">
        <f t="shared" si="107"/>
        <v>43770</v>
      </c>
      <c r="U608" s="935">
        <f t="shared" si="108"/>
        <v>43770</v>
      </c>
      <c r="V608" s="935">
        <f t="shared" si="114"/>
        <v>43983</v>
      </c>
      <c r="W608" s="934" t="str">
        <f t="shared" si="115"/>
        <v>Cancelled</v>
      </c>
      <c r="X608" s="936" t="str">
        <f>IF(R608="-","-",VLOOKUP($S608,Forex!$B:$C,2,0))</f>
        <v>FY2019</v>
      </c>
      <c r="Y608" s="936" t="str">
        <f>IF(R608="-","-",VLOOKUP($S608,Forex!$B:$D,3,0))</f>
        <v>2H</v>
      </c>
      <c r="Z608" s="937" t="str">
        <f>IF($R608="-","-",VLOOKUP($L608,Legend!$E:$F,2,0))</f>
        <v>-</v>
      </c>
      <c r="AA608" s="937"/>
      <c r="AB608" s="1131">
        <f t="shared" si="109"/>
        <v>43770</v>
      </c>
      <c r="AC608" s="1131">
        <f>_xlfn.IFNA(VLOOKUP($B608,'PO list'!$C:$E,3,0),$AB608)</f>
        <v>43770</v>
      </c>
      <c r="AD608" s="1131" t="str">
        <f>IF($AC608="-","-",VLOOKUP($AC608,Forex!$B:$C,2,0))</f>
        <v>FY2019</v>
      </c>
      <c r="AE608" s="1131">
        <f t="shared" si="116"/>
        <v>43770</v>
      </c>
      <c r="AF608" s="1131" t="str">
        <f>IF($AE608="-","-",VLOOKUP($AE608,Forex!$B:$C,2,0))</f>
        <v>FY2019</v>
      </c>
      <c r="AG608" s="1132" t="str">
        <f t="shared" si="110"/>
        <v>MY + MF</v>
      </c>
      <c r="AI608" s="1118"/>
    </row>
    <row r="609" spans="1:35" s="839" customFormat="1" ht="15" x14ac:dyDescent="0.25">
      <c r="A609" s="929">
        <v>608</v>
      </c>
      <c r="B609" s="927" t="s">
        <v>3048</v>
      </c>
      <c r="C609" s="927" t="s">
        <v>1350</v>
      </c>
      <c r="D609" s="927" t="s">
        <v>1332</v>
      </c>
      <c r="E609" s="927" t="s">
        <v>1788</v>
      </c>
      <c r="F609" s="927">
        <v>8</v>
      </c>
      <c r="G609" s="927">
        <v>579</v>
      </c>
      <c r="H609" s="927" t="s">
        <v>3049</v>
      </c>
      <c r="I609" s="927" t="s">
        <v>15</v>
      </c>
      <c r="J609" s="927" t="s">
        <v>2607</v>
      </c>
      <c r="K609" s="927" t="s">
        <v>287</v>
      </c>
      <c r="L609" s="927" t="s">
        <v>15</v>
      </c>
      <c r="M609" s="927" t="s">
        <v>2110</v>
      </c>
      <c r="N609" s="927" t="s">
        <v>3050</v>
      </c>
      <c r="O609" s="927" t="s">
        <v>3051</v>
      </c>
      <c r="P609" s="1129" t="str">
        <f t="shared" si="111"/>
        <v>-</v>
      </c>
      <c r="Q609" s="934" t="str">
        <f t="shared" si="112"/>
        <v>19-18911</v>
      </c>
      <c r="R609" s="934" t="str">
        <f t="shared" si="113"/>
        <v>-</v>
      </c>
      <c r="S609" s="935" t="str">
        <f t="shared" si="106"/>
        <v>-</v>
      </c>
      <c r="T609" s="935" t="str">
        <f t="shared" si="107"/>
        <v>-</v>
      </c>
      <c r="U609" s="935" t="str">
        <f t="shared" si="108"/>
        <v>-</v>
      </c>
      <c r="V609" s="935" t="str">
        <f t="shared" si="114"/>
        <v>-</v>
      </c>
      <c r="W609" s="934" t="str">
        <f t="shared" si="115"/>
        <v>-</v>
      </c>
      <c r="X609" s="936" t="str">
        <f>IF(R609="-","-",VLOOKUP($S609,Forex!$B:$C,2,0))</f>
        <v>-</v>
      </c>
      <c r="Y609" s="936" t="str">
        <f>IF(R609="-","-",VLOOKUP($S609,Forex!$B:$D,3,0))</f>
        <v>-</v>
      </c>
      <c r="Z609" s="937" t="str">
        <f>IF($R609="-","-",VLOOKUP($L609,Legend!$E:$F,2,0))</f>
        <v>-</v>
      </c>
      <c r="AA609" s="937"/>
      <c r="AB609" s="1131" t="str">
        <f t="shared" si="109"/>
        <v>-</v>
      </c>
      <c r="AC609" s="1131" t="str">
        <f>_xlfn.IFNA(VLOOKUP($B609,'PO list'!$C:$E,3,0),$AB609)</f>
        <v>-</v>
      </c>
      <c r="AD609" s="1131" t="str">
        <f>IF($AC609="-","-",VLOOKUP($AC609,Forex!$B:$C,2,0))</f>
        <v>-</v>
      </c>
      <c r="AE609" s="1131" t="str">
        <f t="shared" si="116"/>
        <v>-</v>
      </c>
      <c r="AF609" s="1131" t="str">
        <f>IF($AE609="-","-",VLOOKUP($AE609,Forex!$B:$C,2,0))</f>
        <v>-</v>
      </c>
      <c r="AG609" s="1132" t="str">
        <f t="shared" si="110"/>
        <v>-</v>
      </c>
      <c r="AI609" s="1118"/>
    </row>
    <row r="610" spans="1:35" s="839" customFormat="1" ht="15" x14ac:dyDescent="0.25">
      <c r="A610" s="929">
        <v>609</v>
      </c>
      <c r="B610" s="927" t="s">
        <v>3052</v>
      </c>
      <c r="C610" s="927" t="s">
        <v>680</v>
      </c>
      <c r="D610" s="927" t="s">
        <v>201</v>
      </c>
      <c r="E610" s="927" t="s">
        <v>231</v>
      </c>
      <c r="F610" s="927">
        <v>2</v>
      </c>
      <c r="G610" s="927">
        <v>4996</v>
      </c>
      <c r="H610" s="927" t="s">
        <v>3053</v>
      </c>
      <c r="I610" s="927" t="s">
        <v>3054</v>
      </c>
      <c r="J610" s="927" t="s">
        <v>2928</v>
      </c>
      <c r="K610" s="927" t="s">
        <v>287</v>
      </c>
      <c r="L610" s="927" t="s">
        <v>15</v>
      </c>
      <c r="M610" s="927" t="s">
        <v>2608</v>
      </c>
      <c r="N610" s="927" t="s">
        <v>2608</v>
      </c>
      <c r="O610" s="927" t="s">
        <v>2608</v>
      </c>
      <c r="P610" s="1129" t="str">
        <f t="shared" si="111"/>
        <v>die</v>
      </c>
      <c r="Q610" s="934" t="str">
        <f t="shared" si="112"/>
        <v>19-18912</v>
      </c>
      <c r="R610" s="934" t="str">
        <f t="shared" si="113"/>
        <v>LOCAL</v>
      </c>
      <c r="S610" s="935">
        <f t="shared" si="106"/>
        <v>43739</v>
      </c>
      <c r="T610" s="935">
        <f t="shared" si="107"/>
        <v>43831</v>
      </c>
      <c r="U610" s="935">
        <f t="shared" si="108"/>
        <v>43831</v>
      </c>
      <c r="V610" s="935">
        <f t="shared" si="114"/>
        <v>43831</v>
      </c>
      <c r="W610" s="934" t="str">
        <f t="shared" si="115"/>
        <v>Approved</v>
      </c>
      <c r="X610" s="936" t="str">
        <f>IF(R610="-","-",VLOOKUP($S610,Forex!$B:$C,2,0))</f>
        <v>FY2019</v>
      </c>
      <c r="Y610" s="936" t="str">
        <f>IF(R610="-","-",VLOOKUP($S610,Forex!$B:$D,3,0))</f>
        <v>2H</v>
      </c>
      <c r="Z610" s="937" t="str">
        <f>IF($R610="-","-",VLOOKUP($L610,Legend!$E:$F,2,0))</f>
        <v>-</v>
      </c>
      <c r="AA610" s="937"/>
      <c r="AB610" s="1131">
        <f t="shared" si="109"/>
        <v>43831</v>
      </c>
      <c r="AC610" s="1131">
        <f>_xlfn.IFNA(VLOOKUP($B610,'PO list'!$C:$E,3,0),$AB610)</f>
        <v>43831</v>
      </c>
      <c r="AD610" s="1131" t="str">
        <f>IF($AC610="-","-",VLOOKUP($AC610,Forex!$B:$C,2,0))</f>
        <v>FY2019</v>
      </c>
      <c r="AE610" s="1131">
        <f t="shared" si="116"/>
        <v>43831</v>
      </c>
      <c r="AF610" s="1131" t="str">
        <f>IF($AE610="-","-",VLOOKUP($AE610,Forex!$B:$C,2,0))</f>
        <v>FY2019</v>
      </c>
      <c r="AG610" s="1132" t="str">
        <f t="shared" si="110"/>
        <v>MY + MF</v>
      </c>
      <c r="AI610" s="1118"/>
    </row>
    <row r="611" spans="1:35" s="839" customFormat="1" ht="15" x14ac:dyDescent="0.25">
      <c r="A611" s="929">
        <v>610</v>
      </c>
      <c r="B611" s="927" t="s">
        <v>3055</v>
      </c>
      <c r="C611" s="927" t="s">
        <v>215</v>
      </c>
      <c r="D611" s="927" t="s">
        <v>201</v>
      </c>
      <c r="E611" s="927" t="s">
        <v>231</v>
      </c>
      <c r="F611" s="927">
        <v>2</v>
      </c>
      <c r="G611" s="927">
        <v>392</v>
      </c>
      <c r="H611" s="927" t="s">
        <v>3056</v>
      </c>
      <c r="I611" s="927" t="s">
        <v>3057</v>
      </c>
      <c r="J611" s="927" t="s">
        <v>2928</v>
      </c>
      <c r="K611" s="927" t="s">
        <v>287</v>
      </c>
      <c r="L611" s="927" t="s">
        <v>15</v>
      </c>
      <c r="M611" s="927" t="s">
        <v>2645</v>
      </c>
      <c r="N611" s="927" t="s">
        <v>3058</v>
      </c>
      <c r="O611" s="927" t="s">
        <v>2129</v>
      </c>
      <c r="P611" s="1129" t="str">
        <f t="shared" si="111"/>
        <v>IDE</v>
      </c>
      <c r="Q611" s="934" t="str">
        <f t="shared" si="112"/>
        <v>19-18913</v>
      </c>
      <c r="R611" s="934" t="str">
        <f t="shared" si="113"/>
        <v>LOCAL</v>
      </c>
      <c r="S611" s="935">
        <f t="shared" si="106"/>
        <v>43739</v>
      </c>
      <c r="T611" s="935">
        <f t="shared" si="107"/>
        <v>43739</v>
      </c>
      <c r="U611" s="935">
        <f t="shared" si="108"/>
        <v>43770</v>
      </c>
      <c r="V611" s="935">
        <f t="shared" si="114"/>
        <v>43770</v>
      </c>
      <c r="W611" s="934" t="str">
        <f t="shared" si="115"/>
        <v>Approved</v>
      </c>
      <c r="X611" s="936" t="str">
        <f>IF(R611="-","-",VLOOKUP($S611,Forex!$B:$C,2,0))</f>
        <v>FY2019</v>
      </c>
      <c r="Y611" s="936" t="str">
        <f>IF(R611="-","-",VLOOKUP($S611,Forex!$B:$D,3,0))</f>
        <v>2H</v>
      </c>
      <c r="Z611" s="937" t="str">
        <f>IF($R611="-","-",VLOOKUP($L611,Legend!$E:$F,2,0))</f>
        <v>-</v>
      </c>
      <c r="AA611" s="937"/>
      <c r="AB611" s="1131">
        <f t="shared" si="109"/>
        <v>43739</v>
      </c>
      <c r="AC611" s="1131">
        <f>_xlfn.IFNA(VLOOKUP($B611,'PO list'!$C:$E,3,0),$AB611)</f>
        <v>43739</v>
      </c>
      <c r="AD611" s="1131" t="str">
        <f>IF($AC611="-","-",VLOOKUP($AC611,Forex!$B:$C,2,0))</f>
        <v>FY2019</v>
      </c>
      <c r="AE611" s="1131">
        <f t="shared" si="116"/>
        <v>43739</v>
      </c>
      <c r="AF611" s="1131" t="str">
        <f>IF($AE611="-","-",VLOOKUP($AE611,Forex!$B:$C,2,0))</f>
        <v>FY2019</v>
      </c>
      <c r="AG611" s="1132" t="str">
        <f t="shared" si="110"/>
        <v>MY + MF</v>
      </c>
      <c r="AI611" s="1118"/>
    </row>
    <row r="612" spans="1:35" s="839" customFormat="1" ht="15" x14ac:dyDescent="0.25">
      <c r="A612" s="929">
        <v>611</v>
      </c>
      <c r="B612" s="927" t="s">
        <v>3059</v>
      </c>
      <c r="C612" s="927" t="s">
        <v>215</v>
      </c>
      <c r="D612" s="927" t="s">
        <v>201</v>
      </c>
      <c r="E612" s="927" t="s">
        <v>231</v>
      </c>
      <c r="F612" s="927">
        <v>2</v>
      </c>
      <c r="G612" s="927">
        <v>490</v>
      </c>
      <c r="H612" s="927" t="s">
        <v>3060</v>
      </c>
      <c r="I612" s="927" t="s">
        <v>3057</v>
      </c>
      <c r="J612" s="927" t="s">
        <v>2928</v>
      </c>
      <c r="K612" s="927" t="s">
        <v>1324</v>
      </c>
      <c r="L612" s="927" t="s">
        <v>1056</v>
      </c>
      <c r="M612" s="927" t="s">
        <v>2645</v>
      </c>
      <c r="N612" s="927" t="s">
        <v>3058</v>
      </c>
      <c r="O612" s="927" t="s">
        <v>2129</v>
      </c>
      <c r="P612" s="1129" t="str">
        <f t="shared" si="111"/>
        <v>IDE</v>
      </c>
      <c r="Q612" s="934" t="str">
        <f t="shared" si="112"/>
        <v>19-18914</v>
      </c>
      <c r="R612" s="934" t="str">
        <f t="shared" si="113"/>
        <v>LOCAL</v>
      </c>
      <c r="S612" s="935">
        <f t="shared" si="106"/>
        <v>43739</v>
      </c>
      <c r="T612" s="935">
        <f t="shared" si="107"/>
        <v>43739</v>
      </c>
      <c r="U612" s="935">
        <f t="shared" si="108"/>
        <v>43770</v>
      </c>
      <c r="V612" s="935">
        <f t="shared" si="114"/>
        <v>43770</v>
      </c>
      <c r="W612" s="934" t="str">
        <f t="shared" si="115"/>
        <v>Cancelled</v>
      </c>
      <c r="X612" s="936" t="str">
        <f>IF(R612="-","-",VLOOKUP($S612,Forex!$B:$C,2,0))</f>
        <v>FY2019</v>
      </c>
      <c r="Y612" s="936" t="str">
        <f>IF(R612="-","-",VLOOKUP($S612,Forex!$B:$D,3,0))</f>
        <v>2H</v>
      </c>
      <c r="Z612" s="937" t="str">
        <f>IF($R612="-","-",VLOOKUP($L612,Legend!$E:$F,2,0))</f>
        <v>-</v>
      </c>
      <c r="AA612" s="937"/>
      <c r="AB612" s="1131">
        <f t="shared" si="109"/>
        <v>43739</v>
      </c>
      <c r="AC612" s="1131">
        <f>_xlfn.IFNA(VLOOKUP($B612,'PO list'!$C:$E,3,0),$AB612)</f>
        <v>43739</v>
      </c>
      <c r="AD612" s="1131" t="str">
        <f>IF($AC612="-","-",VLOOKUP($AC612,Forex!$B:$C,2,0))</f>
        <v>FY2019</v>
      </c>
      <c r="AE612" s="1131">
        <f t="shared" si="116"/>
        <v>43739</v>
      </c>
      <c r="AF612" s="1131" t="str">
        <f>IF($AE612="-","-",VLOOKUP($AE612,Forex!$B:$C,2,0))</f>
        <v>FY2019</v>
      </c>
      <c r="AG612" s="1132" t="str">
        <f t="shared" si="110"/>
        <v>MY + MF</v>
      </c>
      <c r="AI612" s="1118"/>
    </row>
    <row r="613" spans="1:35" s="839" customFormat="1" ht="15" x14ac:dyDescent="0.25">
      <c r="A613" s="929">
        <v>612</v>
      </c>
      <c r="B613" s="927" t="s">
        <v>3061</v>
      </c>
      <c r="C613" s="927" t="s">
        <v>227</v>
      </c>
      <c r="D613" s="927" t="s">
        <v>201</v>
      </c>
      <c r="E613" s="927" t="s">
        <v>1333</v>
      </c>
      <c r="F613" s="927">
        <v>1</v>
      </c>
      <c r="G613" s="927">
        <v>836.61</v>
      </c>
      <c r="H613" s="927" t="s">
        <v>3062</v>
      </c>
      <c r="I613" s="927" t="s">
        <v>3063</v>
      </c>
      <c r="J613" s="927" t="s">
        <v>2928</v>
      </c>
      <c r="K613" s="927" t="s">
        <v>287</v>
      </c>
      <c r="L613" s="927" t="s">
        <v>15</v>
      </c>
      <c r="M613" s="927" t="s">
        <v>2918</v>
      </c>
      <c r="N613" s="927" t="s">
        <v>3064</v>
      </c>
      <c r="O613" s="927" t="s">
        <v>2919</v>
      </c>
      <c r="P613" s="1129" t="str">
        <f t="shared" si="111"/>
        <v>DIE</v>
      </c>
      <c r="Q613" s="934" t="str">
        <f t="shared" si="112"/>
        <v>19-18915</v>
      </c>
      <c r="R613" s="934" t="str">
        <f t="shared" si="113"/>
        <v>LOCAL</v>
      </c>
      <c r="S613" s="935">
        <f t="shared" si="106"/>
        <v>43739</v>
      </c>
      <c r="T613" s="935">
        <f t="shared" si="107"/>
        <v>43800</v>
      </c>
      <c r="U613" s="935">
        <f t="shared" si="108"/>
        <v>43800</v>
      </c>
      <c r="V613" s="935">
        <f t="shared" si="114"/>
        <v>43862</v>
      </c>
      <c r="W613" s="934" t="str">
        <f t="shared" si="115"/>
        <v>Approved</v>
      </c>
      <c r="X613" s="936" t="str">
        <f>IF(R613="-","-",VLOOKUP($S613,Forex!$B:$C,2,0))</f>
        <v>FY2019</v>
      </c>
      <c r="Y613" s="936" t="str">
        <f>IF(R613="-","-",VLOOKUP($S613,Forex!$B:$D,3,0))</f>
        <v>2H</v>
      </c>
      <c r="Z613" s="937" t="str">
        <f>IF($R613="-","-",VLOOKUP($L613,Legend!$E:$F,2,0))</f>
        <v>-</v>
      </c>
      <c r="AA613" s="937"/>
      <c r="AB613" s="1131">
        <f t="shared" si="109"/>
        <v>43800</v>
      </c>
      <c r="AC613" s="1131">
        <f>_xlfn.IFNA(VLOOKUP($B613,'PO list'!$C:$E,3,0),$AB613)</f>
        <v>43800</v>
      </c>
      <c r="AD613" s="1131" t="str">
        <f>IF($AC613="-","-",VLOOKUP($AC613,Forex!$B:$C,2,0))</f>
        <v>FY2019</v>
      </c>
      <c r="AE613" s="1131">
        <f t="shared" si="116"/>
        <v>43800</v>
      </c>
      <c r="AF613" s="1131" t="str">
        <f>IF($AE613="-","-",VLOOKUP($AE613,Forex!$B:$C,2,0))</f>
        <v>FY2019</v>
      </c>
      <c r="AG613" s="1132" t="str">
        <f t="shared" si="110"/>
        <v>MY + MF</v>
      </c>
      <c r="AI613" s="1118"/>
    </row>
    <row r="614" spans="1:35" s="839" customFormat="1" ht="15" x14ac:dyDescent="0.25">
      <c r="A614" s="929">
        <v>613</v>
      </c>
      <c r="B614" s="927" t="s">
        <v>3065</v>
      </c>
      <c r="C614" s="927" t="s">
        <v>207</v>
      </c>
      <c r="D614" s="927" t="s">
        <v>232</v>
      </c>
      <c r="E614" s="927" t="s">
        <v>230</v>
      </c>
      <c r="F614" s="927">
        <v>3</v>
      </c>
      <c r="G614" s="927">
        <v>4805</v>
      </c>
      <c r="H614" s="927" t="s">
        <v>3066</v>
      </c>
      <c r="I614" s="927" t="s">
        <v>3067</v>
      </c>
      <c r="J614" s="927" t="s">
        <v>2928</v>
      </c>
      <c r="K614" s="927" t="s">
        <v>288</v>
      </c>
      <c r="L614" s="927" t="s">
        <v>158</v>
      </c>
      <c r="M614" s="927" t="s">
        <v>2442</v>
      </c>
      <c r="N614" s="927" t="s">
        <v>3068</v>
      </c>
      <c r="O614" s="927" t="s">
        <v>2129</v>
      </c>
      <c r="P614" s="1129" t="str">
        <f t="shared" si="111"/>
        <v xml:space="preserve"> -R</v>
      </c>
      <c r="Q614" s="934" t="str">
        <f t="shared" si="112"/>
        <v>19-18916</v>
      </c>
      <c r="R614" s="934" t="str">
        <f t="shared" si="113"/>
        <v>FRONTECH</v>
      </c>
      <c r="S614" s="935">
        <f t="shared" si="106"/>
        <v>43739</v>
      </c>
      <c r="T614" s="935">
        <f t="shared" si="107"/>
        <v>43739</v>
      </c>
      <c r="U614" s="935">
        <f t="shared" si="108"/>
        <v>43770</v>
      </c>
      <c r="V614" s="935">
        <f t="shared" si="114"/>
        <v>43862</v>
      </c>
      <c r="W614" s="934" t="str">
        <f t="shared" si="115"/>
        <v>Disapproved</v>
      </c>
      <c r="X614" s="936" t="str">
        <f>IF(R614="-","-",VLOOKUP($S614,Forex!$B:$C,2,0))</f>
        <v>FY2019</v>
      </c>
      <c r="Y614" s="936" t="str">
        <f>IF(R614="-","-",VLOOKUP($S614,Forex!$B:$D,3,0))</f>
        <v>2H</v>
      </c>
      <c r="Z614" s="937" t="str">
        <f>IF($R614="-","-",VLOOKUP($L614,Legend!$E:$F,2,0))</f>
        <v>ROD1</v>
      </c>
      <c r="AA614" s="937"/>
      <c r="AB614" s="1131">
        <f t="shared" si="109"/>
        <v>43739</v>
      </c>
      <c r="AC614" s="1131">
        <f>_xlfn.IFNA(VLOOKUP($B614,'PO list'!$C:$E,3,0),$AB614)</f>
        <v>43739</v>
      </c>
      <c r="AD614" s="1131" t="str">
        <f>IF($AC614="-","-",VLOOKUP($AC614,Forex!$B:$C,2,0))</f>
        <v>FY2019</v>
      </c>
      <c r="AE614" s="1131">
        <f t="shared" si="116"/>
        <v>43739</v>
      </c>
      <c r="AF614" s="1131" t="str">
        <f>IF($AE614="-","-",VLOOKUP($AE614,Forex!$B:$C,2,0))</f>
        <v>FY2019</v>
      </c>
      <c r="AG614" s="1132" t="str">
        <f t="shared" si="110"/>
        <v>MY + MF</v>
      </c>
      <c r="AI614" s="1118"/>
    </row>
    <row r="615" spans="1:35" s="839" customFormat="1" ht="15" x14ac:dyDescent="0.25">
      <c r="A615" s="929">
        <v>614</v>
      </c>
      <c r="B615" s="927" t="s">
        <v>3069</v>
      </c>
      <c r="C615" s="927" t="s">
        <v>1350</v>
      </c>
      <c r="D615" s="927" t="s">
        <v>1332</v>
      </c>
      <c r="E615" s="927" t="s">
        <v>231</v>
      </c>
      <c r="F615" s="927">
        <v>1</v>
      </c>
      <c r="G615" s="927">
        <v>70</v>
      </c>
      <c r="H615" s="927" t="s">
        <v>3070</v>
      </c>
      <c r="I615" s="927" t="s">
        <v>15</v>
      </c>
      <c r="J615" s="927" t="s">
        <v>2928</v>
      </c>
      <c r="K615" s="927" t="s">
        <v>287</v>
      </c>
      <c r="L615" s="927" t="s">
        <v>15</v>
      </c>
      <c r="M615" s="927" t="s">
        <v>2442</v>
      </c>
      <c r="N615" s="927" t="s">
        <v>2442</v>
      </c>
      <c r="O615" s="927" t="s">
        <v>2129</v>
      </c>
      <c r="P615" s="1129" t="str">
        <f t="shared" si="111"/>
        <v>-</v>
      </c>
      <c r="Q615" s="934" t="str">
        <f t="shared" si="112"/>
        <v>19-18917</v>
      </c>
      <c r="R615" s="934" t="str">
        <f t="shared" si="113"/>
        <v>-</v>
      </c>
      <c r="S615" s="935" t="str">
        <f t="shared" si="106"/>
        <v>-</v>
      </c>
      <c r="T615" s="935" t="str">
        <f t="shared" si="107"/>
        <v>-</v>
      </c>
      <c r="U615" s="935" t="str">
        <f t="shared" si="108"/>
        <v>-</v>
      </c>
      <c r="V615" s="935" t="str">
        <f t="shared" si="114"/>
        <v>-</v>
      </c>
      <c r="W615" s="934" t="str">
        <f t="shared" si="115"/>
        <v>-</v>
      </c>
      <c r="X615" s="936" t="str">
        <f>IF(R615="-","-",VLOOKUP($S615,Forex!$B:$C,2,0))</f>
        <v>-</v>
      </c>
      <c r="Y615" s="936" t="str">
        <f>IF(R615="-","-",VLOOKUP($S615,Forex!$B:$D,3,0))</f>
        <v>-</v>
      </c>
      <c r="Z615" s="937" t="str">
        <f>IF($R615="-","-",VLOOKUP($L615,Legend!$E:$F,2,0))</f>
        <v>-</v>
      </c>
      <c r="AA615" s="937"/>
      <c r="AB615" s="1131" t="str">
        <f t="shared" si="109"/>
        <v>-</v>
      </c>
      <c r="AC615" s="1131" t="str">
        <f>_xlfn.IFNA(VLOOKUP($B615,'PO list'!$C:$E,3,0),$AB615)</f>
        <v>-</v>
      </c>
      <c r="AD615" s="1131" t="str">
        <f>IF($AC615="-","-",VLOOKUP($AC615,Forex!$B:$C,2,0))</f>
        <v>-</v>
      </c>
      <c r="AE615" s="1131" t="str">
        <f t="shared" si="116"/>
        <v>-</v>
      </c>
      <c r="AF615" s="1131" t="str">
        <f>IF($AE615="-","-",VLOOKUP($AE615,Forex!$B:$C,2,0))</f>
        <v>-</v>
      </c>
      <c r="AG615" s="1132" t="str">
        <f t="shared" si="110"/>
        <v>-</v>
      </c>
      <c r="AI615" s="1118"/>
    </row>
    <row r="616" spans="1:35" s="839" customFormat="1" ht="15" x14ac:dyDescent="0.25">
      <c r="A616" s="929">
        <v>615</v>
      </c>
      <c r="B616" s="927" t="s">
        <v>3071</v>
      </c>
      <c r="C616" s="927" t="s">
        <v>221</v>
      </c>
      <c r="D616" s="927" t="s">
        <v>201</v>
      </c>
      <c r="E616" s="927" t="s">
        <v>231</v>
      </c>
      <c r="F616" s="927">
        <v>4</v>
      </c>
      <c r="G616" s="927">
        <v>1559</v>
      </c>
      <c r="H616" s="927" t="s">
        <v>3072</v>
      </c>
      <c r="I616" s="927" t="s">
        <v>3073</v>
      </c>
      <c r="J616" s="927" t="s">
        <v>2928</v>
      </c>
      <c r="K616" s="927" t="s">
        <v>287</v>
      </c>
      <c r="L616" s="927" t="s">
        <v>15</v>
      </c>
      <c r="M616" s="927" t="s">
        <v>2764</v>
      </c>
      <c r="N616" s="927" t="s">
        <v>2764</v>
      </c>
      <c r="O616" s="927" t="s">
        <v>2646</v>
      </c>
      <c r="P616" s="1129" t="str">
        <f t="shared" si="111"/>
        <v>.D)</v>
      </c>
      <c r="Q616" s="934" t="str">
        <f t="shared" si="112"/>
        <v>19-18918</v>
      </c>
      <c r="R616" s="934" t="str">
        <f t="shared" si="113"/>
        <v>LOCAL</v>
      </c>
      <c r="S616" s="935">
        <f t="shared" si="106"/>
        <v>43739</v>
      </c>
      <c r="T616" s="935">
        <f t="shared" si="107"/>
        <v>43770</v>
      </c>
      <c r="U616" s="935">
        <f t="shared" si="108"/>
        <v>43770</v>
      </c>
      <c r="V616" s="935">
        <f t="shared" si="114"/>
        <v>43770</v>
      </c>
      <c r="W616" s="934" t="str">
        <f t="shared" si="115"/>
        <v>Approved</v>
      </c>
      <c r="X616" s="936" t="str">
        <f>IF(R616="-","-",VLOOKUP($S616,Forex!$B:$C,2,0))</f>
        <v>FY2019</v>
      </c>
      <c r="Y616" s="936" t="str">
        <f>IF(R616="-","-",VLOOKUP($S616,Forex!$B:$D,3,0))</f>
        <v>2H</v>
      </c>
      <c r="Z616" s="937" t="str">
        <f>IF($R616="-","-",VLOOKUP($L616,Legend!$E:$F,2,0))</f>
        <v>-</v>
      </c>
      <c r="AA616" s="937"/>
      <c r="AB616" s="1131">
        <f t="shared" si="109"/>
        <v>43770</v>
      </c>
      <c r="AC616" s="1131">
        <f>_xlfn.IFNA(VLOOKUP($B616,'PO list'!$C:$E,3,0),$AB616)</f>
        <v>43770</v>
      </c>
      <c r="AD616" s="1131" t="str">
        <f>IF($AC616="-","-",VLOOKUP($AC616,Forex!$B:$C,2,0))</f>
        <v>FY2019</v>
      </c>
      <c r="AE616" s="1131">
        <f t="shared" si="116"/>
        <v>43770</v>
      </c>
      <c r="AF616" s="1131" t="str">
        <f>IF($AE616="-","-",VLOOKUP($AE616,Forex!$B:$C,2,0))</f>
        <v>FY2019</v>
      </c>
      <c r="AG616" s="1132" t="str">
        <f t="shared" si="110"/>
        <v>MY + MF</v>
      </c>
      <c r="AI616" s="1118"/>
    </row>
    <row r="617" spans="1:35" s="839" customFormat="1" ht="15" x14ac:dyDescent="0.25">
      <c r="A617" s="929">
        <v>616</v>
      </c>
      <c r="B617" s="927" t="s">
        <v>3071</v>
      </c>
      <c r="C617" s="927" t="s">
        <v>221</v>
      </c>
      <c r="D617" s="927" t="s">
        <v>201</v>
      </c>
      <c r="E617" s="927" t="s">
        <v>231</v>
      </c>
      <c r="F617" s="927">
        <v>26</v>
      </c>
      <c r="G617" s="927">
        <v>6682</v>
      </c>
      <c r="H617" s="927" t="s">
        <v>3074</v>
      </c>
      <c r="I617" s="927" t="s">
        <v>3073</v>
      </c>
      <c r="J617" s="927" t="s">
        <v>2928</v>
      </c>
      <c r="K617" s="927" t="s">
        <v>288</v>
      </c>
      <c r="L617" s="927" t="s">
        <v>158</v>
      </c>
      <c r="M617" s="927" t="s">
        <v>2764</v>
      </c>
      <c r="N617" s="927" t="s">
        <v>2764</v>
      </c>
      <c r="O617" s="927" t="s">
        <v>2646</v>
      </c>
      <c r="P617" s="1129" t="str">
        <f t="shared" si="111"/>
        <v>.D)</v>
      </c>
      <c r="Q617" s="934" t="str">
        <f t="shared" si="112"/>
        <v>-</v>
      </c>
      <c r="R617" s="934" t="str">
        <f t="shared" si="113"/>
        <v>-</v>
      </c>
      <c r="S617" s="935" t="str">
        <f t="shared" si="106"/>
        <v>-</v>
      </c>
      <c r="T617" s="935" t="str">
        <f t="shared" si="107"/>
        <v>-</v>
      </c>
      <c r="U617" s="935" t="str">
        <f t="shared" si="108"/>
        <v>-</v>
      </c>
      <c r="V617" s="935" t="str">
        <f t="shared" si="114"/>
        <v>-</v>
      </c>
      <c r="W617" s="934" t="str">
        <f t="shared" si="115"/>
        <v>-</v>
      </c>
      <c r="X617" s="936" t="str">
        <f>IF(R617="-","-",VLOOKUP($S617,Forex!$B:$C,2,0))</f>
        <v>-</v>
      </c>
      <c r="Y617" s="936" t="str">
        <f>IF(R617="-","-",VLOOKUP($S617,Forex!$B:$D,3,0))</f>
        <v>-</v>
      </c>
      <c r="Z617" s="937" t="str">
        <f>IF($R617="-","-",VLOOKUP($L617,Legend!$E:$F,2,0))</f>
        <v>-</v>
      </c>
      <c r="AA617" s="937"/>
      <c r="AB617" s="1131" t="str">
        <f t="shared" si="109"/>
        <v>-</v>
      </c>
      <c r="AC617" s="1131" t="str">
        <f>_xlfn.IFNA(VLOOKUP($B617,'PO list'!$C:$E,3,0),$AB617)</f>
        <v>-</v>
      </c>
      <c r="AD617" s="1131" t="str">
        <f>IF($AC617="-","-",VLOOKUP($AC617,Forex!$B:$C,2,0))</f>
        <v>-</v>
      </c>
      <c r="AE617" s="1131" t="str">
        <f t="shared" si="116"/>
        <v>-</v>
      </c>
      <c r="AF617" s="1131" t="str">
        <f>IF($AE617="-","-",VLOOKUP($AE617,Forex!$B:$C,2,0))</f>
        <v>-</v>
      </c>
      <c r="AG617" s="1132" t="str">
        <f t="shared" si="110"/>
        <v>-</v>
      </c>
      <c r="AI617" s="1118"/>
    </row>
    <row r="618" spans="1:35" s="839" customFormat="1" ht="15" x14ac:dyDescent="0.25">
      <c r="A618" s="929">
        <v>617</v>
      </c>
      <c r="B618" s="927" t="s">
        <v>3075</v>
      </c>
      <c r="C618" s="927" t="s">
        <v>1331</v>
      </c>
      <c r="D618" s="927" t="s">
        <v>1332</v>
      </c>
      <c r="E618" s="927" t="s">
        <v>1788</v>
      </c>
      <c r="F618" s="927">
        <v>1</v>
      </c>
      <c r="G618" s="927">
        <v>272</v>
      </c>
      <c r="H618" s="927" t="s">
        <v>3076</v>
      </c>
      <c r="I618" s="927" t="s">
        <v>15</v>
      </c>
      <c r="J618" s="927" t="s">
        <v>2928</v>
      </c>
      <c r="K618" s="927" t="s">
        <v>287</v>
      </c>
      <c r="L618" s="927" t="s">
        <v>15</v>
      </c>
      <c r="M618" s="927" t="s">
        <v>2442</v>
      </c>
      <c r="N618" s="927" t="s">
        <v>3050</v>
      </c>
      <c r="O618" s="927" t="s">
        <v>2129</v>
      </c>
      <c r="P618" s="1129" t="str">
        <f t="shared" si="111"/>
        <v>-</v>
      </c>
      <c r="Q618" s="934" t="str">
        <f t="shared" si="112"/>
        <v>19-18919</v>
      </c>
      <c r="R618" s="934" t="str">
        <f t="shared" si="113"/>
        <v>-</v>
      </c>
      <c r="S618" s="935" t="str">
        <f t="shared" si="106"/>
        <v>-</v>
      </c>
      <c r="T618" s="935" t="str">
        <f t="shared" si="107"/>
        <v>-</v>
      </c>
      <c r="U618" s="935" t="str">
        <f t="shared" si="108"/>
        <v>-</v>
      </c>
      <c r="V618" s="935" t="str">
        <f t="shared" si="114"/>
        <v>-</v>
      </c>
      <c r="W618" s="934" t="str">
        <f t="shared" si="115"/>
        <v>-</v>
      </c>
      <c r="X618" s="936" t="str">
        <f>IF(R618="-","-",VLOOKUP($S618,Forex!$B:$C,2,0))</f>
        <v>-</v>
      </c>
      <c r="Y618" s="936" t="str">
        <f>IF(R618="-","-",VLOOKUP($S618,Forex!$B:$D,3,0))</f>
        <v>-</v>
      </c>
      <c r="Z618" s="937" t="str">
        <f>IF($R618="-","-",VLOOKUP($L618,Legend!$E:$F,2,0))</f>
        <v>-</v>
      </c>
      <c r="AA618" s="937"/>
      <c r="AB618" s="1131" t="str">
        <f t="shared" si="109"/>
        <v>-</v>
      </c>
      <c r="AC618" s="1131" t="str">
        <f>_xlfn.IFNA(VLOOKUP($B618,'PO list'!$C:$E,3,0),$AB618)</f>
        <v>-</v>
      </c>
      <c r="AD618" s="1131" t="str">
        <f>IF($AC618="-","-",VLOOKUP($AC618,Forex!$B:$C,2,0))</f>
        <v>-</v>
      </c>
      <c r="AE618" s="1131" t="str">
        <f t="shared" si="116"/>
        <v>-</v>
      </c>
      <c r="AF618" s="1131" t="str">
        <f>IF($AE618="-","-",VLOOKUP($AE618,Forex!$B:$C,2,0))</f>
        <v>-</v>
      </c>
      <c r="AG618" s="1132" t="str">
        <f t="shared" si="110"/>
        <v>-</v>
      </c>
      <c r="AI618" s="1118"/>
    </row>
    <row r="619" spans="1:35" s="839" customFormat="1" ht="15" x14ac:dyDescent="0.25">
      <c r="A619" s="929">
        <v>618</v>
      </c>
      <c r="B619" s="927" t="s">
        <v>3075</v>
      </c>
      <c r="C619" s="927" t="s">
        <v>1331</v>
      </c>
      <c r="D619" s="927" t="s">
        <v>1332</v>
      </c>
      <c r="E619" s="927" t="s">
        <v>1788</v>
      </c>
      <c r="F619" s="927">
        <v>1</v>
      </c>
      <c r="G619" s="927">
        <v>217</v>
      </c>
      <c r="H619" s="927" t="s">
        <v>3077</v>
      </c>
      <c r="I619" s="927" t="s">
        <v>15</v>
      </c>
      <c r="J619" s="927" t="s">
        <v>2928</v>
      </c>
      <c r="K619" s="927" t="s">
        <v>1324</v>
      </c>
      <c r="L619" s="927" t="s">
        <v>1056</v>
      </c>
      <c r="M619" s="927" t="s">
        <v>2442</v>
      </c>
      <c r="N619" s="927" t="s">
        <v>3050</v>
      </c>
      <c r="O619" s="927" t="s">
        <v>2129</v>
      </c>
      <c r="P619" s="1129" t="str">
        <f t="shared" si="111"/>
        <v>-</v>
      </c>
      <c r="Q619" s="934" t="str">
        <f t="shared" si="112"/>
        <v>-</v>
      </c>
      <c r="R619" s="934" t="str">
        <f t="shared" si="113"/>
        <v>-</v>
      </c>
      <c r="S619" s="935" t="str">
        <f t="shared" si="106"/>
        <v>-</v>
      </c>
      <c r="T619" s="935" t="str">
        <f t="shared" si="107"/>
        <v>-</v>
      </c>
      <c r="U619" s="935" t="str">
        <f t="shared" si="108"/>
        <v>-</v>
      </c>
      <c r="V619" s="935" t="str">
        <f t="shared" si="114"/>
        <v>-</v>
      </c>
      <c r="W619" s="934" t="str">
        <f t="shared" si="115"/>
        <v>-</v>
      </c>
      <c r="X619" s="936" t="str">
        <f>IF(R619="-","-",VLOOKUP($S619,Forex!$B:$C,2,0))</f>
        <v>-</v>
      </c>
      <c r="Y619" s="936" t="str">
        <f>IF(R619="-","-",VLOOKUP($S619,Forex!$B:$D,3,0))</f>
        <v>-</v>
      </c>
      <c r="Z619" s="937" t="str">
        <f>IF($R619="-","-",VLOOKUP($L619,Legend!$E:$F,2,0))</f>
        <v>-</v>
      </c>
      <c r="AA619" s="937"/>
      <c r="AB619" s="1131" t="str">
        <f t="shared" si="109"/>
        <v>-</v>
      </c>
      <c r="AC619" s="1131" t="str">
        <f>_xlfn.IFNA(VLOOKUP($B619,'PO list'!$C:$E,3,0),$AB619)</f>
        <v>-</v>
      </c>
      <c r="AD619" s="1131" t="str">
        <f>IF($AC619="-","-",VLOOKUP($AC619,Forex!$B:$C,2,0))</f>
        <v>-</v>
      </c>
      <c r="AE619" s="1131" t="str">
        <f t="shared" si="116"/>
        <v>-</v>
      </c>
      <c r="AF619" s="1131" t="str">
        <f>IF($AE619="-","-",VLOOKUP($AE619,Forex!$B:$C,2,0))</f>
        <v>-</v>
      </c>
      <c r="AG619" s="1132" t="str">
        <f t="shared" si="110"/>
        <v>-</v>
      </c>
      <c r="AI619" s="1118"/>
    </row>
    <row r="620" spans="1:35" s="839" customFormat="1" ht="15" x14ac:dyDescent="0.25">
      <c r="A620" s="929">
        <v>619</v>
      </c>
      <c r="B620" s="927" t="s">
        <v>3078</v>
      </c>
      <c r="C620" s="927" t="s">
        <v>244</v>
      </c>
      <c r="D620" s="927" t="s">
        <v>201</v>
      </c>
      <c r="E620" s="927" t="s">
        <v>231</v>
      </c>
      <c r="F620" s="927">
        <v>2</v>
      </c>
      <c r="G620" s="927">
        <v>288</v>
      </c>
      <c r="H620" s="927" t="s">
        <v>3079</v>
      </c>
      <c r="I620" s="927" t="s">
        <v>239</v>
      </c>
      <c r="J620" s="927" t="s">
        <v>2129</v>
      </c>
      <c r="K620" s="927" t="s">
        <v>288</v>
      </c>
      <c r="L620" s="927" t="s">
        <v>158</v>
      </c>
      <c r="M620" s="927" t="s">
        <v>2873</v>
      </c>
      <c r="N620" s="927" t="s">
        <v>2647</v>
      </c>
      <c r="O620" s="927" t="s">
        <v>2442</v>
      </c>
      <c r="P620" s="1129" t="str">
        <f t="shared" si="111"/>
        <v>--</v>
      </c>
      <c r="Q620" s="934" t="str">
        <f t="shared" si="112"/>
        <v>19-18920</v>
      </c>
      <c r="R620" s="934" t="str">
        <f t="shared" si="113"/>
        <v>LOCAL</v>
      </c>
      <c r="S620" s="935">
        <f t="shared" si="106"/>
        <v>43739</v>
      </c>
      <c r="T620" s="935">
        <f t="shared" si="107"/>
        <v>43770</v>
      </c>
      <c r="U620" s="935">
        <f t="shared" si="108"/>
        <v>43770</v>
      </c>
      <c r="V620" s="935">
        <f t="shared" si="114"/>
        <v>43770</v>
      </c>
      <c r="W620" s="934" t="str">
        <f t="shared" si="115"/>
        <v>Disapproved</v>
      </c>
      <c r="X620" s="936" t="str">
        <f>IF(R620="-","-",VLOOKUP($S620,Forex!$B:$C,2,0))</f>
        <v>FY2019</v>
      </c>
      <c r="Y620" s="936" t="str">
        <f>IF(R620="-","-",VLOOKUP($S620,Forex!$B:$D,3,0))</f>
        <v>2H</v>
      </c>
      <c r="Z620" s="937" t="str">
        <f>IF($R620="-","-",VLOOKUP($L620,Legend!$E:$F,2,0))</f>
        <v>ROD1</v>
      </c>
      <c r="AA620" s="937"/>
      <c r="AB620" s="1131">
        <f t="shared" si="109"/>
        <v>43770</v>
      </c>
      <c r="AC620" s="1131">
        <f>_xlfn.IFNA(VLOOKUP($B620,'PO list'!$C:$E,3,0),$AB620)</f>
        <v>43770</v>
      </c>
      <c r="AD620" s="1131" t="str">
        <f>IF($AC620="-","-",VLOOKUP($AC620,Forex!$B:$C,2,0))</f>
        <v>FY2019</v>
      </c>
      <c r="AE620" s="1131">
        <f t="shared" si="116"/>
        <v>43770</v>
      </c>
      <c r="AF620" s="1131" t="str">
        <f>IF($AE620="-","-",VLOOKUP($AE620,Forex!$B:$C,2,0))</f>
        <v>FY2019</v>
      </c>
      <c r="AG620" s="1132" t="str">
        <f t="shared" si="110"/>
        <v>MY + MF</v>
      </c>
      <c r="AI620" s="1118"/>
    </row>
    <row r="621" spans="1:35" s="839" customFormat="1" ht="15" x14ac:dyDescent="0.25">
      <c r="A621" s="929">
        <v>620</v>
      </c>
      <c r="B621" s="927" t="s">
        <v>3080</v>
      </c>
      <c r="C621" s="927" t="s">
        <v>1331</v>
      </c>
      <c r="D621" s="927" t="s">
        <v>1332</v>
      </c>
      <c r="E621" s="927" t="s">
        <v>1333</v>
      </c>
      <c r="F621" s="927">
        <v>11</v>
      </c>
      <c r="G621" s="927">
        <v>4665</v>
      </c>
      <c r="H621" s="927" t="s">
        <v>3081</v>
      </c>
      <c r="I621" s="927" t="s">
        <v>15</v>
      </c>
      <c r="J621" s="927" t="s">
        <v>3082</v>
      </c>
      <c r="K621" s="927" t="s">
        <v>287</v>
      </c>
      <c r="L621" s="927" t="s">
        <v>15</v>
      </c>
      <c r="M621" s="927" t="s">
        <v>2645</v>
      </c>
      <c r="N621" s="927" t="s">
        <v>3083</v>
      </c>
      <c r="O621" s="927" t="s">
        <v>2442</v>
      </c>
      <c r="P621" s="1129" t="str">
        <f t="shared" si="111"/>
        <v>-</v>
      </c>
      <c r="Q621" s="934" t="str">
        <f t="shared" si="112"/>
        <v>19-18921</v>
      </c>
      <c r="R621" s="934" t="str">
        <f t="shared" si="113"/>
        <v>-</v>
      </c>
      <c r="S621" s="935" t="str">
        <f t="shared" si="106"/>
        <v>-</v>
      </c>
      <c r="T621" s="935" t="str">
        <f t="shared" si="107"/>
        <v>-</v>
      </c>
      <c r="U621" s="935" t="str">
        <f t="shared" si="108"/>
        <v>-</v>
      </c>
      <c r="V621" s="935" t="str">
        <f t="shared" si="114"/>
        <v>-</v>
      </c>
      <c r="W621" s="934" t="str">
        <f t="shared" si="115"/>
        <v>-</v>
      </c>
      <c r="X621" s="936" t="str">
        <f>IF(R621="-","-",VLOOKUP($S621,Forex!$B:$C,2,0))</f>
        <v>-</v>
      </c>
      <c r="Y621" s="936" t="str">
        <f>IF(R621="-","-",VLOOKUP($S621,Forex!$B:$D,3,0))</f>
        <v>-</v>
      </c>
      <c r="Z621" s="937" t="str">
        <f>IF($R621="-","-",VLOOKUP($L621,Legend!$E:$F,2,0))</f>
        <v>-</v>
      </c>
      <c r="AA621" s="937"/>
      <c r="AB621" s="1131" t="str">
        <f t="shared" si="109"/>
        <v>-</v>
      </c>
      <c r="AC621" s="1131" t="str">
        <f>_xlfn.IFNA(VLOOKUP($B621,'PO list'!$C:$E,3,0),$AB621)</f>
        <v>-</v>
      </c>
      <c r="AD621" s="1131" t="str">
        <f>IF($AC621="-","-",VLOOKUP($AC621,Forex!$B:$C,2,0))</f>
        <v>-</v>
      </c>
      <c r="AE621" s="1131" t="str">
        <f t="shared" si="116"/>
        <v>-</v>
      </c>
      <c r="AF621" s="1131" t="str">
        <f>IF($AE621="-","-",VLOOKUP($AE621,Forex!$B:$C,2,0))</f>
        <v>-</v>
      </c>
      <c r="AG621" s="1132" t="str">
        <f t="shared" si="110"/>
        <v>-</v>
      </c>
      <c r="AI621" s="1118"/>
    </row>
    <row r="622" spans="1:35" s="839" customFormat="1" ht="15" x14ac:dyDescent="0.25">
      <c r="A622" s="929">
        <v>621</v>
      </c>
      <c r="B622" s="927" t="s">
        <v>3084</v>
      </c>
      <c r="C622" s="927" t="s">
        <v>227</v>
      </c>
      <c r="D622" s="927" t="s">
        <v>201</v>
      </c>
      <c r="E622" s="927" t="s">
        <v>1546</v>
      </c>
      <c r="F622" s="927">
        <v>3</v>
      </c>
      <c r="G622" s="927">
        <v>2082</v>
      </c>
      <c r="H622" s="927" t="s">
        <v>3085</v>
      </c>
      <c r="I622" s="927" t="s">
        <v>3086</v>
      </c>
      <c r="J622" s="927" t="s">
        <v>2442</v>
      </c>
      <c r="K622" s="927" t="s">
        <v>287</v>
      </c>
      <c r="L622" s="927" t="s">
        <v>15</v>
      </c>
      <c r="M622" s="927" t="s">
        <v>2645</v>
      </c>
      <c r="N622" s="927" t="s">
        <v>3083</v>
      </c>
      <c r="O622" s="927" t="s">
        <v>2442</v>
      </c>
      <c r="P622" s="1129" t="str">
        <f t="shared" si="111"/>
        <v>WN)</v>
      </c>
      <c r="Q622" s="934" t="str">
        <f t="shared" si="112"/>
        <v>19-18922</v>
      </c>
      <c r="R622" s="934" t="str">
        <f t="shared" si="113"/>
        <v>LOCAL</v>
      </c>
      <c r="S622" s="935">
        <f t="shared" si="106"/>
        <v>43770</v>
      </c>
      <c r="T622" s="935">
        <f t="shared" si="107"/>
        <v>43770</v>
      </c>
      <c r="U622" s="935">
        <f t="shared" si="108"/>
        <v>43770</v>
      </c>
      <c r="V622" s="935">
        <f t="shared" si="114"/>
        <v>43770</v>
      </c>
      <c r="W622" s="934" t="str">
        <f t="shared" si="115"/>
        <v>Approved</v>
      </c>
      <c r="X622" s="936" t="str">
        <f>IF(R622="-","-",VLOOKUP($S622,Forex!$B:$C,2,0))</f>
        <v>FY2019</v>
      </c>
      <c r="Y622" s="936" t="str">
        <f>IF(R622="-","-",VLOOKUP($S622,Forex!$B:$D,3,0))</f>
        <v>2H</v>
      </c>
      <c r="Z622" s="937" t="str">
        <f>IF($R622="-","-",VLOOKUP($L622,Legend!$E:$F,2,0))</f>
        <v>-</v>
      </c>
      <c r="AA622" s="937"/>
      <c r="AB622" s="1131">
        <f t="shared" si="109"/>
        <v>43770</v>
      </c>
      <c r="AC622" s="1131">
        <f>_xlfn.IFNA(VLOOKUP($B622,'PO list'!$C:$E,3,0),$AB622)</f>
        <v>43770</v>
      </c>
      <c r="AD622" s="1131" t="str">
        <f>IF($AC622="-","-",VLOOKUP($AC622,Forex!$B:$C,2,0))</f>
        <v>FY2019</v>
      </c>
      <c r="AE622" s="1131">
        <f t="shared" si="116"/>
        <v>43770</v>
      </c>
      <c r="AF622" s="1131" t="str">
        <f>IF($AE622="-","-",VLOOKUP($AE622,Forex!$B:$C,2,0))</f>
        <v>FY2019</v>
      </c>
      <c r="AG622" s="1132" t="str">
        <f t="shared" si="110"/>
        <v>MY + MF</v>
      </c>
      <c r="AI622" s="1118"/>
    </row>
    <row r="623" spans="1:35" s="839" customFormat="1" ht="15" x14ac:dyDescent="0.25">
      <c r="A623" s="929">
        <v>622</v>
      </c>
      <c r="B623" s="927" t="s">
        <v>3087</v>
      </c>
      <c r="C623" s="927" t="s">
        <v>246</v>
      </c>
      <c r="D623" s="927" t="s">
        <v>201</v>
      </c>
      <c r="E623" s="927" t="s">
        <v>231</v>
      </c>
      <c r="F623" s="927">
        <v>5</v>
      </c>
      <c r="G623" s="927">
        <v>2270</v>
      </c>
      <c r="H623" s="927" t="s">
        <v>3088</v>
      </c>
      <c r="I623" s="927" t="s">
        <v>239</v>
      </c>
      <c r="J623" s="927" t="s">
        <v>2873</v>
      </c>
      <c r="K623" s="927" t="s">
        <v>1324</v>
      </c>
      <c r="L623" s="927" t="s">
        <v>1056</v>
      </c>
      <c r="M623" s="927" t="s">
        <v>2110</v>
      </c>
      <c r="N623" s="927" t="s">
        <v>2154</v>
      </c>
      <c r="O623" s="927" t="s">
        <v>2647</v>
      </c>
      <c r="P623" s="1129" t="str">
        <f t="shared" si="111"/>
        <v>--</v>
      </c>
      <c r="Q623" s="934" t="str">
        <f t="shared" si="112"/>
        <v>19-18924</v>
      </c>
      <c r="R623" s="934" t="str">
        <f t="shared" si="113"/>
        <v>LOCAL</v>
      </c>
      <c r="S623" s="935">
        <f t="shared" si="106"/>
        <v>43770</v>
      </c>
      <c r="T623" s="935">
        <f t="shared" si="107"/>
        <v>43770</v>
      </c>
      <c r="U623" s="935">
        <f t="shared" si="108"/>
        <v>43800</v>
      </c>
      <c r="V623" s="935">
        <f t="shared" si="114"/>
        <v>43831</v>
      </c>
      <c r="W623" s="934" t="str">
        <f t="shared" si="115"/>
        <v>Cancelled</v>
      </c>
      <c r="X623" s="936" t="str">
        <f>IF(R623="-","-",VLOOKUP($S623,Forex!$B:$C,2,0))</f>
        <v>FY2019</v>
      </c>
      <c r="Y623" s="936" t="str">
        <f>IF(R623="-","-",VLOOKUP($S623,Forex!$B:$D,3,0))</f>
        <v>2H</v>
      </c>
      <c r="Z623" s="937" t="str">
        <f>IF($R623="-","-",VLOOKUP($L623,Legend!$E:$F,2,0))</f>
        <v>-</v>
      </c>
      <c r="AA623" s="937"/>
      <c r="AB623" s="1131">
        <f t="shared" si="109"/>
        <v>43770</v>
      </c>
      <c r="AC623" s="1131">
        <f>_xlfn.IFNA(VLOOKUP($B623,'PO list'!$C:$E,3,0),$AB623)</f>
        <v>43770</v>
      </c>
      <c r="AD623" s="1131" t="str">
        <f>IF($AC623="-","-",VLOOKUP($AC623,Forex!$B:$C,2,0))</f>
        <v>FY2019</v>
      </c>
      <c r="AE623" s="1131">
        <f t="shared" si="116"/>
        <v>43770</v>
      </c>
      <c r="AF623" s="1131" t="str">
        <f>IF($AE623="-","-",VLOOKUP($AE623,Forex!$B:$C,2,0))</f>
        <v>FY2019</v>
      </c>
      <c r="AG623" s="1132" t="str">
        <f t="shared" si="110"/>
        <v>MY + MF</v>
      </c>
      <c r="AI623" s="1118"/>
    </row>
    <row r="624" spans="1:35" s="839" customFormat="1" ht="15" x14ac:dyDescent="0.25">
      <c r="A624" s="929">
        <v>623</v>
      </c>
      <c r="B624" s="927" t="s">
        <v>3089</v>
      </c>
      <c r="C624" s="927" t="s">
        <v>782</v>
      </c>
      <c r="D624" s="927" t="s">
        <v>201</v>
      </c>
      <c r="E624" s="927" t="s">
        <v>230</v>
      </c>
      <c r="F624" s="927">
        <v>2</v>
      </c>
      <c r="G624" s="927">
        <v>15268</v>
      </c>
      <c r="H624" s="927" t="s">
        <v>3090</v>
      </c>
      <c r="I624" s="927" t="s">
        <v>3091</v>
      </c>
      <c r="J624" s="927" t="s">
        <v>2873</v>
      </c>
      <c r="K624" s="927" t="s">
        <v>287</v>
      </c>
      <c r="L624" s="927" t="s">
        <v>15</v>
      </c>
      <c r="M624" s="927" t="s">
        <v>3092</v>
      </c>
      <c r="N624" s="927" t="s">
        <v>3051</v>
      </c>
      <c r="O624" s="927" t="s">
        <v>2647</v>
      </c>
      <c r="P624" s="1129" t="str">
        <f t="shared" si="111"/>
        <v>TER</v>
      </c>
      <c r="Q624" s="934" t="str">
        <f t="shared" si="112"/>
        <v>19-18925</v>
      </c>
      <c r="R624" s="934" t="str">
        <f t="shared" si="113"/>
        <v>LOCAL</v>
      </c>
      <c r="S624" s="935">
        <f t="shared" si="106"/>
        <v>43770</v>
      </c>
      <c r="T624" s="935">
        <f t="shared" si="107"/>
        <v>43770</v>
      </c>
      <c r="U624" s="935">
        <f t="shared" si="108"/>
        <v>43770</v>
      </c>
      <c r="V624" s="935">
        <f t="shared" si="114"/>
        <v>43800</v>
      </c>
      <c r="W624" s="934" t="str">
        <f t="shared" si="115"/>
        <v>Approved</v>
      </c>
      <c r="X624" s="936" t="str">
        <f>IF(R624="-","-",VLOOKUP($S624,Forex!$B:$C,2,0))</f>
        <v>FY2019</v>
      </c>
      <c r="Y624" s="936" t="str">
        <f>IF(R624="-","-",VLOOKUP($S624,Forex!$B:$D,3,0))</f>
        <v>2H</v>
      </c>
      <c r="Z624" s="937" t="str">
        <f>IF($R624="-","-",VLOOKUP($L624,Legend!$E:$F,2,0))</f>
        <v>-</v>
      </c>
      <c r="AA624" s="937"/>
      <c r="AB624" s="1131">
        <f t="shared" si="109"/>
        <v>43770</v>
      </c>
      <c r="AC624" s="1131">
        <f>_xlfn.IFNA(VLOOKUP($B624,'PO list'!$C:$E,3,0),$AB624)</f>
        <v>43770</v>
      </c>
      <c r="AD624" s="1131" t="str">
        <f>IF($AC624="-","-",VLOOKUP($AC624,Forex!$B:$C,2,0))</f>
        <v>FY2019</v>
      </c>
      <c r="AE624" s="1131">
        <f t="shared" si="116"/>
        <v>43770</v>
      </c>
      <c r="AF624" s="1131" t="str">
        <f>IF($AE624="-","-",VLOOKUP($AE624,Forex!$B:$C,2,0))</f>
        <v>FY2019</v>
      </c>
      <c r="AG624" s="1132" t="str">
        <f t="shared" si="110"/>
        <v>MY + MF</v>
      </c>
      <c r="AI624" s="1118"/>
    </row>
    <row r="625" spans="1:35" s="839" customFormat="1" ht="15" x14ac:dyDescent="0.25">
      <c r="A625" s="929">
        <v>624</v>
      </c>
      <c r="B625" s="927" t="s">
        <v>3093</v>
      </c>
      <c r="C625" s="927" t="s">
        <v>221</v>
      </c>
      <c r="D625" s="927" t="s">
        <v>201</v>
      </c>
      <c r="E625" s="927" t="s">
        <v>231</v>
      </c>
      <c r="F625" s="927">
        <v>4</v>
      </c>
      <c r="G625" s="927">
        <v>3520</v>
      </c>
      <c r="H625" s="927" t="s">
        <v>3094</v>
      </c>
      <c r="I625" s="927" t="s">
        <v>239</v>
      </c>
      <c r="J625" s="927" t="s">
        <v>2873</v>
      </c>
      <c r="K625" s="927" t="s">
        <v>287</v>
      </c>
      <c r="L625" s="927" t="s">
        <v>15</v>
      </c>
      <c r="M625" s="927" t="s">
        <v>2645</v>
      </c>
      <c r="N625" s="927" t="s">
        <v>3083</v>
      </c>
      <c r="O625" s="927" t="s">
        <v>2647</v>
      </c>
      <c r="P625" s="1129" t="str">
        <f t="shared" si="111"/>
        <v>--</v>
      </c>
      <c r="Q625" s="934" t="str">
        <f t="shared" si="112"/>
        <v>19-18926</v>
      </c>
      <c r="R625" s="934" t="str">
        <f t="shared" si="113"/>
        <v>LOCAL</v>
      </c>
      <c r="S625" s="935">
        <f t="shared" si="106"/>
        <v>43770</v>
      </c>
      <c r="T625" s="935">
        <f t="shared" si="107"/>
        <v>43770</v>
      </c>
      <c r="U625" s="935">
        <f t="shared" si="108"/>
        <v>43770</v>
      </c>
      <c r="V625" s="935">
        <f t="shared" si="114"/>
        <v>43770</v>
      </c>
      <c r="W625" s="934" t="str">
        <f t="shared" si="115"/>
        <v>Approved</v>
      </c>
      <c r="X625" s="936" t="str">
        <f>IF(R625="-","-",VLOOKUP($S625,Forex!$B:$C,2,0))</f>
        <v>FY2019</v>
      </c>
      <c r="Y625" s="936" t="str">
        <f>IF(R625="-","-",VLOOKUP($S625,Forex!$B:$D,3,0))</f>
        <v>2H</v>
      </c>
      <c r="Z625" s="937" t="str">
        <f>IF($R625="-","-",VLOOKUP($L625,Legend!$E:$F,2,0))</f>
        <v>-</v>
      </c>
      <c r="AA625" s="937"/>
      <c r="AB625" s="1131">
        <f t="shared" si="109"/>
        <v>43770</v>
      </c>
      <c r="AC625" s="1131">
        <f>_xlfn.IFNA(VLOOKUP($B625,'PO list'!$C:$E,3,0),$AB625)</f>
        <v>43770</v>
      </c>
      <c r="AD625" s="1131" t="str">
        <f>IF($AC625="-","-",VLOOKUP($AC625,Forex!$B:$C,2,0))</f>
        <v>FY2019</v>
      </c>
      <c r="AE625" s="1131">
        <f t="shared" si="116"/>
        <v>43770</v>
      </c>
      <c r="AF625" s="1131" t="str">
        <f>IF($AE625="-","-",VLOOKUP($AE625,Forex!$B:$C,2,0))</f>
        <v>FY2019</v>
      </c>
      <c r="AG625" s="1132" t="str">
        <f t="shared" si="110"/>
        <v>MY + MF</v>
      </c>
      <c r="AI625" s="1118"/>
    </row>
    <row r="626" spans="1:35" s="839" customFormat="1" ht="15" x14ac:dyDescent="0.25">
      <c r="A626" s="929">
        <v>625</v>
      </c>
      <c r="B626" s="927" t="s">
        <v>3095</v>
      </c>
      <c r="C626" s="927" t="s">
        <v>244</v>
      </c>
      <c r="D626" s="927" t="s">
        <v>201</v>
      </c>
      <c r="E626" s="927" t="s">
        <v>231</v>
      </c>
      <c r="F626" s="927">
        <v>16</v>
      </c>
      <c r="G626" s="927">
        <v>1426</v>
      </c>
      <c r="H626" s="927" t="s">
        <v>3096</v>
      </c>
      <c r="I626" s="927" t="s">
        <v>239</v>
      </c>
      <c r="J626" s="927" t="s">
        <v>2873</v>
      </c>
      <c r="K626" s="927" t="s">
        <v>288</v>
      </c>
      <c r="L626" s="927" t="s">
        <v>158</v>
      </c>
      <c r="M626" s="927" t="s">
        <v>2645</v>
      </c>
      <c r="N626" s="927" t="s">
        <v>2439</v>
      </c>
      <c r="O626" s="927" t="s">
        <v>2647</v>
      </c>
      <c r="P626" s="1129" t="str">
        <f t="shared" si="111"/>
        <v>--</v>
      </c>
      <c r="Q626" s="934" t="str">
        <f t="shared" si="112"/>
        <v>19-18927</v>
      </c>
      <c r="R626" s="934" t="str">
        <f t="shared" si="113"/>
        <v>LOCAL</v>
      </c>
      <c r="S626" s="935">
        <f t="shared" si="106"/>
        <v>43770</v>
      </c>
      <c r="T626" s="935">
        <f t="shared" si="107"/>
        <v>43770</v>
      </c>
      <c r="U626" s="935">
        <f t="shared" si="108"/>
        <v>43770</v>
      </c>
      <c r="V626" s="935">
        <f t="shared" si="114"/>
        <v>43800</v>
      </c>
      <c r="W626" s="934" t="str">
        <f t="shared" si="115"/>
        <v>Disapproved</v>
      </c>
      <c r="X626" s="936" t="str">
        <f>IF(R626="-","-",VLOOKUP($S626,Forex!$B:$C,2,0))</f>
        <v>FY2019</v>
      </c>
      <c r="Y626" s="936" t="str">
        <f>IF(R626="-","-",VLOOKUP($S626,Forex!$B:$D,3,0))</f>
        <v>2H</v>
      </c>
      <c r="Z626" s="937" t="str">
        <f>IF($R626="-","-",VLOOKUP($L626,Legend!$E:$F,2,0))</f>
        <v>ROD1</v>
      </c>
      <c r="AA626" s="937"/>
      <c r="AB626" s="1131">
        <f t="shared" si="109"/>
        <v>43770</v>
      </c>
      <c r="AC626" s="1131">
        <f>_xlfn.IFNA(VLOOKUP($B626,'PO list'!$C:$E,3,0),$AB626)</f>
        <v>43770</v>
      </c>
      <c r="AD626" s="1131" t="str">
        <f>IF($AC626="-","-",VLOOKUP($AC626,Forex!$B:$C,2,0))</f>
        <v>FY2019</v>
      </c>
      <c r="AE626" s="1131">
        <f t="shared" si="116"/>
        <v>43770</v>
      </c>
      <c r="AF626" s="1131" t="str">
        <f>IF($AE626="-","-",VLOOKUP($AE626,Forex!$B:$C,2,0))</f>
        <v>FY2019</v>
      </c>
      <c r="AG626" s="1132" t="str">
        <f t="shared" si="110"/>
        <v>MY + MF</v>
      </c>
      <c r="AI626" s="1118"/>
    </row>
    <row r="627" spans="1:35" s="839" customFormat="1" ht="15" x14ac:dyDescent="0.25">
      <c r="A627" s="929">
        <v>626</v>
      </c>
      <c r="B627" s="927" t="s">
        <v>3097</v>
      </c>
      <c r="C627" s="927" t="s">
        <v>221</v>
      </c>
      <c r="D627" s="927" t="s">
        <v>201</v>
      </c>
      <c r="E627" s="927" t="s">
        <v>231</v>
      </c>
      <c r="F627" s="927">
        <v>2</v>
      </c>
      <c r="G627" s="927">
        <v>1049</v>
      </c>
      <c r="H627" s="927" t="s">
        <v>3098</v>
      </c>
      <c r="I627" s="927" t="s">
        <v>239</v>
      </c>
      <c r="J627" s="927" t="s">
        <v>2647</v>
      </c>
      <c r="K627" s="927" t="s">
        <v>288</v>
      </c>
      <c r="L627" s="927" t="s">
        <v>158</v>
      </c>
      <c r="M627" s="927" t="s">
        <v>2645</v>
      </c>
      <c r="N627" s="927" t="s">
        <v>2466</v>
      </c>
      <c r="O627" s="927" t="s">
        <v>2647</v>
      </c>
      <c r="P627" s="1129" t="str">
        <f t="shared" si="111"/>
        <v>--</v>
      </c>
      <c r="Q627" s="934" t="str">
        <f t="shared" si="112"/>
        <v>19-18928</v>
      </c>
      <c r="R627" s="934" t="str">
        <f t="shared" si="113"/>
        <v>LOCAL</v>
      </c>
      <c r="S627" s="935">
        <f t="shared" si="106"/>
        <v>43770</v>
      </c>
      <c r="T627" s="935">
        <f t="shared" si="107"/>
        <v>43770</v>
      </c>
      <c r="U627" s="935">
        <f t="shared" si="108"/>
        <v>43770</v>
      </c>
      <c r="V627" s="935">
        <f t="shared" si="114"/>
        <v>43770</v>
      </c>
      <c r="W627" s="934" t="str">
        <f t="shared" si="115"/>
        <v>Disapproved</v>
      </c>
      <c r="X627" s="936" t="str">
        <f>IF(R627="-","-",VLOOKUP($S627,Forex!$B:$C,2,0))</f>
        <v>FY2019</v>
      </c>
      <c r="Y627" s="936" t="str">
        <f>IF(R627="-","-",VLOOKUP($S627,Forex!$B:$D,3,0))</f>
        <v>2H</v>
      </c>
      <c r="Z627" s="937" t="str">
        <f>IF($R627="-","-",VLOOKUP($L627,Legend!$E:$F,2,0))</f>
        <v>ROD1</v>
      </c>
      <c r="AA627" s="937"/>
      <c r="AB627" s="1131">
        <f t="shared" si="109"/>
        <v>43770</v>
      </c>
      <c r="AC627" s="1131">
        <f>_xlfn.IFNA(VLOOKUP($B627,'PO list'!$C:$E,3,0),$AB627)</f>
        <v>43770</v>
      </c>
      <c r="AD627" s="1131" t="str">
        <f>IF($AC627="-","-",VLOOKUP($AC627,Forex!$B:$C,2,0))</f>
        <v>FY2019</v>
      </c>
      <c r="AE627" s="1131">
        <f t="shared" si="116"/>
        <v>43770</v>
      </c>
      <c r="AF627" s="1131" t="str">
        <f>IF($AE627="-","-",VLOOKUP($AE627,Forex!$B:$C,2,0))</f>
        <v>FY2019</v>
      </c>
      <c r="AG627" s="1132" t="str">
        <f t="shared" si="110"/>
        <v>MY + MF</v>
      </c>
      <c r="AI627" s="1118"/>
    </row>
    <row r="628" spans="1:35" s="839" customFormat="1" ht="15" x14ac:dyDescent="0.25">
      <c r="A628" s="929">
        <v>627</v>
      </c>
      <c r="B628" s="927" t="s">
        <v>3099</v>
      </c>
      <c r="C628" s="927" t="s">
        <v>244</v>
      </c>
      <c r="D628" s="927" t="s">
        <v>201</v>
      </c>
      <c r="E628" s="927" t="s">
        <v>231</v>
      </c>
      <c r="F628" s="927">
        <v>2</v>
      </c>
      <c r="G628" s="927">
        <v>584</v>
      </c>
      <c r="H628" s="927" t="s">
        <v>3100</v>
      </c>
      <c r="I628" s="927" t="s">
        <v>3101</v>
      </c>
      <c r="J628" s="927" t="s">
        <v>3032</v>
      </c>
      <c r="K628" s="927" t="s">
        <v>288</v>
      </c>
      <c r="L628" s="927" t="s">
        <v>158</v>
      </c>
      <c r="M628" s="927" t="s">
        <v>2128</v>
      </c>
      <c r="N628" s="927" t="s">
        <v>2439</v>
      </c>
      <c r="O628" s="927" t="s">
        <v>3083</v>
      </c>
      <c r="P628" s="1129" t="str">
        <f t="shared" si="111"/>
        <v>TIP</v>
      </c>
      <c r="Q628" s="934" t="str">
        <f t="shared" si="112"/>
        <v>19-18929</v>
      </c>
      <c r="R628" s="934" t="str">
        <f t="shared" si="113"/>
        <v>LOCAL</v>
      </c>
      <c r="S628" s="935">
        <f t="shared" si="106"/>
        <v>43770</v>
      </c>
      <c r="T628" s="935">
        <f t="shared" si="107"/>
        <v>43770</v>
      </c>
      <c r="U628" s="935">
        <f t="shared" si="108"/>
        <v>43800</v>
      </c>
      <c r="V628" s="935">
        <f t="shared" si="114"/>
        <v>43800</v>
      </c>
      <c r="W628" s="934" t="str">
        <f t="shared" si="115"/>
        <v>Disapproved</v>
      </c>
      <c r="X628" s="936" t="str">
        <f>IF(R628="-","-",VLOOKUP($S628,Forex!$B:$C,2,0))</f>
        <v>FY2019</v>
      </c>
      <c r="Y628" s="936" t="str">
        <f>IF(R628="-","-",VLOOKUP($S628,Forex!$B:$D,3,0))</f>
        <v>2H</v>
      </c>
      <c r="Z628" s="937" t="str">
        <f>IF($R628="-","-",VLOOKUP($L628,Legend!$E:$F,2,0))</f>
        <v>ROD1</v>
      </c>
      <c r="AA628" s="937"/>
      <c r="AB628" s="1131">
        <f t="shared" si="109"/>
        <v>43770</v>
      </c>
      <c r="AC628" s="1131">
        <f>_xlfn.IFNA(VLOOKUP($B628,'PO list'!$C:$E,3,0),$AB628)</f>
        <v>43770</v>
      </c>
      <c r="AD628" s="1131" t="str">
        <f>IF($AC628="-","-",VLOOKUP($AC628,Forex!$B:$C,2,0))</f>
        <v>FY2019</v>
      </c>
      <c r="AE628" s="1131">
        <f t="shared" si="116"/>
        <v>43770</v>
      </c>
      <c r="AF628" s="1131" t="str">
        <f>IF($AE628="-","-",VLOOKUP($AE628,Forex!$B:$C,2,0))</f>
        <v>FY2019</v>
      </c>
      <c r="AG628" s="1132" t="str">
        <f t="shared" si="110"/>
        <v>MY + MF</v>
      </c>
      <c r="AI628" s="1118"/>
    </row>
    <row r="629" spans="1:35" s="839" customFormat="1" ht="15" x14ac:dyDescent="0.25">
      <c r="A629" s="929">
        <v>628</v>
      </c>
      <c r="B629" s="927" t="s">
        <v>3102</v>
      </c>
      <c r="C629" s="927" t="s">
        <v>207</v>
      </c>
      <c r="D629" s="927" t="s">
        <v>232</v>
      </c>
      <c r="E629" s="927" t="s">
        <v>1788</v>
      </c>
      <c r="F629" s="927">
        <v>1</v>
      </c>
      <c r="G629" s="927">
        <v>1196</v>
      </c>
      <c r="H629" s="927" t="s">
        <v>3103</v>
      </c>
      <c r="I629" s="927" t="s">
        <v>3104</v>
      </c>
      <c r="J629" s="927" t="s">
        <v>3032</v>
      </c>
      <c r="K629" s="927" t="s">
        <v>287</v>
      </c>
      <c r="L629" s="927" t="s">
        <v>15</v>
      </c>
      <c r="M629" s="927" t="s">
        <v>2019</v>
      </c>
      <c r="N629" s="927" t="s">
        <v>2019</v>
      </c>
      <c r="O629" s="927" t="s">
        <v>2320</v>
      </c>
      <c r="P629" s="1129" t="str">
        <f t="shared" si="111"/>
        <v>02-</v>
      </c>
      <c r="Q629" s="934" t="str">
        <f t="shared" si="112"/>
        <v>19-18930</v>
      </c>
      <c r="R629" s="934" t="str">
        <f t="shared" si="113"/>
        <v>FRONTECH</v>
      </c>
      <c r="S629" s="935">
        <f t="shared" si="106"/>
        <v>43770</v>
      </c>
      <c r="T629" s="935">
        <f t="shared" si="107"/>
        <v>43770</v>
      </c>
      <c r="U629" s="935">
        <f t="shared" si="108"/>
        <v>43800</v>
      </c>
      <c r="V629" s="935">
        <f t="shared" si="114"/>
        <v>43800</v>
      </c>
      <c r="W629" s="934" t="str">
        <f t="shared" si="115"/>
        <v>Approved</v>
      </c>
      <c r="X629" s="936" t="str">
        <f>IF(R629="-","-",VLOOKUP($S629,Forex!$B:$C,2,0))</f>
        <v>FY2019</v>
      </c>
      <c r="Y629" s="936" t="str">
        <f>IF(R629="-","-",VLOOKUP($S629,Forex!$B:$D,3,0))</f>
        <v>2H</v>
      </c>
      <c r="Z629" s="937" t="str">
        <f>IF($R629="-","-",VLOOKUP($L629,Legend!$E:$F,2,0))</f>
        <v>-</v>
      </c>
      <c r="AA629" s="937"/>
      <c r="AB629" s="1131">
        <f t="shared" si="109"/>
        <v>43770</v>
      </c>
      <c r="AC629" s="1131">
        <f>_xlfn.IFNA(VLOOKUP($B629,'PO list'!$C:$E,3,0),$AB629)</f>
        <v>43770</v>
      </c>
      <c r="AD629" s="1131" t="str">
        <f>IF($AC629="-","-",VLOOKUP($AC629,Forex!$B:$C,2,0))</f>
        <v>FY2019</v>
      </c>
      <c r="AE629" s="1131">
        <f t="shared" si="116"/>
        <v>43770</v>
      </c>
      <c r="AF629" s="1131" t="str">
        <f>IF($AE629="-","-",VLOOKUP($AE629,Forex!$B:$C,2,0))</f>
        <v>FY2019</v>
      </c>
      <c r="AG629" s="1132" t="str">
        <f t="shared" si="110"/>
        <v>MY + MF</v>
      </c>
      <c r="AI629" s="1118"/>
    </row>
    <row r="630" spans="1:35" s="839" customFormat="1" ht="15" x14ac:dyDescent="0.25">
      <c r="A630" s="929">
        <v>629</v>
      </c>
      <c r="B630" s="927" t="s">
        <v>3105</v>
      </c>
      <c r="C630" s="927" t="s">
        <v>1112</v>
      </c>
      <c r="D630" s="927" t="s">
        <v>201</v>
      </c>
      <c r="E630" s="927" t="s">
        <v>1546</v>
      </c>
      <c r="F630" s="927">
        <v>2</v>
      </c>
      <c r="G630" s="927">
        <v>736</v>
      </c>
      <c r="H630" s="927" t="s">
        <v>3106</v>
      </c>
      <c r="I630" s="927" t="s">
        <v>3107</v>
      </c>
      <c r="J630" s="927" t="s">
        <v>3032</v>
      </c>
      <c r="K630" s="927" t="s">
        <v>1324</v>
      </c>
      <c r="L630" s="927" t="s">
        <v>1056</v>
      </c>
      <c r="M630" s="927" t="s">
        <v>3092</v>
      </c>
      <c r="N630" s="927" t="s">
        <v>2439</v>
      </c>
      <c r="O630" s="927" t="s">
        <v>3083</v>
      </c>
      <c r="P630" s="1129" t="str">
        <f t="shared" si="111"/>
        <v>Y--</v>
      </c>
      <c r="Q630" s="934" t="str">
        <f t="shared" si="112"/>
        <v>19-18931</v>
      </c>
      <c r="R630" s="934" t="str">
        <f t="shared" si="113"/>
        <v>LOCAL</v>
      </c>
      <c r="S630" s="935">
        <f t="shared" si="106"/>
        <v>43770</v>
      </c>
      <c r="T630" s="935">
        <f t="shared" si="107"/>
        <v>43770</v>
      </c>
      <c r="U630" s="935">
        <f t="shared" si="108"/>
        <v>43770</v>
      </c>
      <c r="V630" s="935">
        <f t="shared" si="114"/>
        <v>43800</v>
      </c>
      <c r="W630" s="934" t="str">
        <f t="shared" si="115"/>
        <v>Cancelled</v>
      </c>
      <c r="X630" s="936" t="str">
        <f>IF(R630="-","-",VLOOKUP($S630,Forex!$B:$C,2,0))</f>
        <v>FY2019</v>
      </c>
      <c r="Y630" s="936" t="str">
        <f>IF(R630="-","-",VLOOKUP($S630,Forex!$B:$D,3,0))</f>
        <v>2H</v>
      </c>
      <c r="Z630" s="937" t="str">
        <f>IF($R630="-","-",VLOOKUP($L630,Legend!$E:$F,2,0))</f>
        <v>-</v>
      </c>
      <c r="AA630" s="937"/>
      <c r="AB630" s="1131">
        <f t="shared" si="109"/>
        <v>43770</v>
      </c>
      <c r="AC630" s="1131">
        <f>_xlfn.IFNA(VLOOKUP($B630,'PO list'!$C:$E,3,0),$AB630)</f>
        <v>43770</v>
      </c>
      <c r="AD630" s="1131" t="str">
        <f>IF($AC630="-","-",VLOOKUP($AC630,Forex!$B:$C,2,0))</f>
        <v>FY2019</v>
      </c>
      <c r="AE630" s="1131">
        <f t="shared" si="116"/>
        <v>43770</v>
      </c>
      <c r="AF630" s="1131" t="str">
        <f>IF($AE630="-","-",VLOOKUP($AE630,Forex!$B:$C,2,0))</f>
        <v>FY2019</v>
      </c>
      <c r="AG630" s="1132" t="str">
        <f t="shared" si="110"/>
        <v>MY + MF</v>
      </c>
      <c r="AI630" s="1118"/>
    </row>
    <row r="631" spans="1:35" s="839" customFormat="1" ht="15" x14ac:dyDescent="0.25">
      <c r="A631" s="929">
        <v>630</v>
      </c>
      <c r="B631" s="927" t="s">
        <v>3108</v>
      </c>
      <c r="C631" s="927" t="s">
        <v>209</v>
      </c>
      <c r="D631" s="927" t="s">
        <v>232</v>
      </c>
      <c r="E631" s="927" t="s">
        <v>231</v>
      </c>
      <c r="F631" s="927">
        <v>1</v>
      </c>
      <c r="G631" s="927">
        <v>1040</v>
      </c>
      <c r="H631" s="927" t="s">
        <v>3109</v>
      </c>
      <c r="I631" s="927" t="s">
        <v>3110</v>
      </c>
      <c r="J631" s="927" t="s">
        <v>1689</v>
      </c>
      <c r="K631" s="927" t="s">
        <v>1324</v>
      </c>
      <c r="L631" s="927" t="s">
        <v>1056</v>
      </c>
      <c r="M631" s="927" t="s">
        <v>2918</v>
      </c>
      <c r="N631" s="927" t="s">
        <v>2918</v>
      </c>
      <c r="O631" s="927" t="s">
        <v>2466</v>
      </c>
      <c r="P631" s="1129" t="str">
        <f t="shared" si="111"/>
        <v>LY)</v>
      </c>
      <c r="Q631" s="934" t="str">
        <f t="shared" si="112"/>
        <v>19-18932</v>
      </c>
      <c r="R631" s="934" t="str">
        <f t="shared" si="113"/>
        <v>FRONTECH</v>
      </c>
      <c r="S631" s="935">
        <f t="shared" si="106"/>
        <v>43770</v>
      </c>
      <c r="T631" s="935">
        <f t="shared" si="107"/>
        <v>43770</v>
      </c>
      <c r="U631" s="935">
        <f t="shared" si="108"/>
        <v>43800</v>
      </c>
      <c r="V631" s="935">
        <f t="shared" si="114"/>
        <v>43800</v>
      </c>
      <c r="W631" s="934" t="str">
        <f t="shared" si="115"/>
        <v>Cancelled</v>
      </c>
      <c r="X631" s="936" t="str">
        <f>IF(R631="-","-",VLOOKUP($S631,Forex!$B:$C,2,0))</f>
        <v>FY2019</v>
      </c>
      <c r="Y631" s="936" t="str">
        <f>IF(R631="-","-",VLOOKUP($S631,Forex!$B:$D,3,0))</f>
        <v>2H</v>
      </c>
      <c r="Z631" s="937" t="str">
        <f>IF($R631="-","-",VLOOKUP($L631,Legend!$E:$F,2,0))</f>
        <v>-</v>
      </c>
      <c r="AA631" s="937"/>
      <c r="AB631" s="1131">
        <f t="shared" si="109"/>
        <v>43770</v>
      </c>
      <c r="AC631" s="1131">
        <f>_xlfn.IFNA(VLOOKUP($B631,'PO list'!$C:$E,3,0),$AB631)</f>
        <v>43770</v>
      </c>
      <c r="AD631" s="1131" t="str">
        <f>IF($AC631="-","-",VLOOKUP($AC631,Forex!$B:$C,2,0))</f>
        <v>FY2019</v>
      </c>
      <c r="AE631" s="1131">
        <f t="shared" si="116"/>
        <v>43770</v>
      </c>
      <c r="AF631" s="1131" t="str">
        <f>IF($AE631="-","-",VLOOKUP($AE631,Forex!$B:$C,2,0))</f>
        <v>FY2019</v>
      </c>
      <c r="AG631" s="1132" t="str">
        <f t="shared" si="110"/>
        <v>MY + MF</v>
      </c>
      <c r="AI631" s="1118"/>
    </row>
    <row r="632" spans="1:35" s="839" customFormat="1" ht="15" x14ac:dyDescent="0.25">
      <c r="A632" s="929">
        <v>631</v>
      </c>
      <c r="B632" s="927" t="s">
        <v>3111</v>
      </c>
      <c r="C632" s="927" t="s">
        <v>207</v>
      </c>
      <c r="D632" s="927" t="s">
        <v>232</v>
      </c>
      <c r="E632" s="927" t="s">
        <v>230</v>
      </c>
      <c r="F632" s="927">
        <v>3</v>
      </c>
      <c r="G632" s="927">
        <v>9041</v>
      </c>
      <c r="H632" s="927" t="s">
        <v>3112</v>
      </c>
      <c r="I632" s="927" t="s">
        <v>3113</v>
      </c>
      <c r="J632" s="927" t="s">
        <v>1689</v>
      </c>
      <c r="K632" s="927" t="s">
        <v>1324</v>
      </c>
      <c r="L632" s="927" t="s">
        <v>1056</v>
      </c>
      <c r="M632" s="927" t="s">
        <v>2646</v>
      </c>
      <c r="N632" s="927" t="s">
        <v>3031</v>
      </c>
      <c r="O632" s="927" t="s">
        <v>3083</v>
      </c>
      <c r="P632" s="1129" t="str">
        <f t="shared" si="111"/>
        <v>_RK</v>
      </c>
      <c r="Q632" s="934" t="str">
        <f t="shared" si="112"/>
        <v>19-18933</v>
      </c>
      <c r="R632" s="934" t="str">
        <f t="shared" si="113"/>
        <v>FRONTECH</v>
      </c>
      <c r="S632" s="935">
        <f t="shared" si="106"/>
        <v>43770</v>
      </c>
      <c r="T632" s="935">
        <f t="shared" si="107"/>
        <v>43770</v>
      </c>
      <c r="U632" s="935">
        <f t="shared" si="108"/>
        <v>43770</v>
      </c>
      <c r="V632" s="935">
        <f t="shared" si="114"/>
        <v>43983</v>
      </c>
      <c r="W632" s="934" t="str">
        <f t="shared" si="115"/>
        <v>Cancelled</v>
      </c>
      <c r="X632" s="936" t="str">
        <f>IF(R632="-","-",VLOOKUP($S632,Forex!$B:$C,2,0))</f>
        <v>FY2019</v>
      </c>
      <c r="Y632" s="936" t="str">
        <f>IF(R632="-","-",VLOOKUP($S632,Forex!$B:$D,3,0))</f>
        <v>2H</v>
      </c>
      <c r="Z632" s="937" t="str">
        <f>IF($R632="-","-",VLOOKUP($L632,Legend!$E:$F,2,0))</f>
        <v>-</v>
      </c>
      <c r="AA632" s="937"/>
      <c r="AB632" s="1131">
        <f t="shared" si="109"/>
        <v>43770</v>
      </c>
      <c r="AC632" s="1131">
        <f>_xlfn.IFNA(VLOOKUP($B632,'PO list'!$C:$E,3,0),$AB632)</f>
        <v>43770</v>
      </c>
      <c r="AD632" s="1131" t="str">
        <f>IF($AC632="-","-",VLOOKUP($AC632,Forex!$B:$C,2,0))</f>
        <v>FY2019</v>
      </c>
      <c r="AE632" s="1131">
        <f t="shared" si="116"/>
        <v>43770</v>
      </c>
      <c r="AF632" s="1131" t="str">
        <f>IF($AE632="-","-",VLOOKUP($AE632,Forex!$B:$C,2,0))</f>
        <v>FY2019</v>
      </c>
      <c r="AG632" s="1132" t="str">
        <f t="shared" si="110"/>
        <v>MY + MF</v>
      </c>
      <c r="AI632" s="1118"/>
    </row>
    <row r="633" spans="1:35" s="839" customFormat="1" ht="15" x14ac:dyDescent="0.25">
      <c r="A633" s="929">
        <v>632</v>
      </c>
      <c r="B633" s="927" t="s">
        <v>3114</v>
      </c>
      <c r="C633" s="927" t="s">
        <v>1350</v>
      </c>
      <c r="D633" s="927" t="s">
        <v>1332</v>
      </c>
      <c r="E633" s="927" t="s">
        <v>231</v>
      </c>
      <c r="F633" s="927">
        <v>1</v>
      </c>
      <c r="G633" s="927">
        <v>309</v>
      </c>
      <c r="H633" s="927" t="s">
        <v>3115</v>
      </c>
      <c r="I633" s="927" t="s">
        <v>15</v>
      </c>
      <c r="J633" s="927" t="s">
        <v>1689</v>
      </c>
      <c r="K633" s="927" t="s">
        <v>287</v>
      </c>
      <c r="L633" s="927" t="s">
        <v>15</v>
      </c>
      <c r="M633" s="927" t="s">
        <v>3092</v>
      </c>
      <c r="N633" s="927" t="s">
        <v>2128</v>
      </c>
      <c r="O633" s="927" t="s">
        <v>3116</v>
      </c>
      <c r="P633" s="1129" t="str">
        <f t="shared" si="111"/>
        <v>-</v>
      </c>
      <c r="Q633" s="934" t="str">
        <f t="shared" si="112"/>
        <v>19-18934</v>
      </c>
      <c r="R633" s="934" t="str">
        <f t="shared" si="113"/>
        <v>-</v>
      </c>
      <c r="S633" s="935" t="str">
        <f t="shared" si="106"/>
        <v>-</v>
      </c>
      <c r="T633" s="935" t="str">
        <f t="shared" si="107"/>
        <v>-</v>
      </c>
      <c r="U633" s="935" t="str">
        <f t="shared" si="108"/>
        <v>-</v>
      </c>
      <c r="V633" s="935" t="str">
        <f t="shared" si="114"/>
        <v>-</v>
      </c>
      <c r="W633" s="934" t="str">
        <f t="shared" si="115"/>
        <v>-</v>
      </c>
      <c r="X633" s="936" t="str">
        <f>IF(R633="-","-",VLOOKUP($S633,Forex!$B:$C,2,0))</f>
        <v>-</v>
      </c>
      <c r="Y633" s="936" t="str">
        <f>IF(R633="-","-",VLOOKUP($S633,Forex!$B:$D,3,0))</f>
        <v>-</v>
      </c>
      <c r="Z633" s="937" t="str">
        <f>IF($R633="-","-",VLOOKUP($L633,Legend!$E:$F,2,0))</f>
        <v>-</v>
      </c>
      <c r="AA633" s="937"/>
      <c r="AB633" s="1131" t="str">
        <f t="shared" si="109"/>
        <v>-</v>
      </c>
      <c r="AC633" s="1131" t="str">
        <f>_xlfn.IFNA(VLOOKUP($B633,'PO list'!$C:$E,3,0),$AB633)</f>
        <v>-</v>
      </c>
      <c r="AD633" s="1131" t="str">
        <f>IF($AC633="-","-",VLOOKUP($AC633,Forex!$B:$C,2,0))</f>
        <v>-</v>
      </c>
      <c r="AE633" s="1131" t="str">
        <f t="shared" si="116"/>
        <v>-</v>
      </c>
      <c r="AF633" s="1131" t="str">
        <f>IF($AE633="-","-",VLOOKUP($AE633,Forex!$B:$C,2,0))</f>
        <v>-</v>
      </c>
      <c r="AG633" s="1132" t="str">
        <f t="shared" si="110"/>
        <v>-</v>
      </c>
      <c r="AI633" s="1118"/>
    </row>
    <row r="634" spans="1:35" s="839" customFormat="1" ht="15" x14ac:dyDescent="0.25">
      <c r="A634" s="929">
        <v>633</v>
      </c>
      <c r="B634" s="927" t="s">
        <v>3117</v>
      </c>
      <c r="C634" s="927" t="s">
        <v>246</v>
      </c>
      <c r="D634" s="927" t="s">
        <v>201</v>
      </c>
      <c r="E634" s="927" t="s">
        <v>231</v>
      </c>
      <c r="F634" s="927">
        <v>4</v>
      </c>
      <c r="G634" s="927">
        <v>1566</v>
      </c>
      <c r="H634" s="927" t="s">
        <v>3118</v>
      </c>
      <c r="I634" s="927" t="s">
        <v>239</v>
      </c>
      <c r="J634" s="927" t="s">
        <v>1689</v>
      </c>
      <c r="K634" s="927" t="s">
        <v>1324</v>
      </c>
      <c r="L634" s="927" t="s">
        <v>1056</v>
      </c>
      <c r="M634" s="927" t="s">
        <v>2110</v>
      </c>
      <c r="N634" s="927" t="s">
        <v>2154</v>
      </c>
      <c r="O634" s="927" t="s">
        <v>3116</v>
      </c>
      <c r="P634" s="1129" t="str">
        <f t="shared" si="111"/>
        <v>--</v>
      </c>
      <c r="Q634" s="934" t="str">
        <f t="shared" si="112"/>
        <v>19-18935</v>
      </c>
      <c r="R634" s="934" t="str">
        <f t="shared" si="113"/>
        <v>LOCAL</v>
      </c>
      <c r="S634" s="935">
        <f t="shared" si="106"/>
        <v>43770</v>
      </c>
      <c r="T634" s="935">
        <f t="shared" si="107"/>
        <v>43770</v>
      </c>
      <c r="U634" s="935">
        <f t="shared" si="108"/>
        <v>43800</v>
      </c>
      <c r="V634" s="935">
        <f t="shared" si="114"/>
        <v>43831</v>
      </c>
      <c r="W634" s="934" t="str">
        <f t="shared" si="115"/>
        <v>Cancelled</v>
      </c>
      <c r="X634" s="936" t="str">
        <f>IF(R634="-","-",VLOOKUP($S634,Forex!$B:$C,2,0))</f>
        <v>FY2019</v>
      </c>
      <c r="Y634" s="936" t="str">
        <f>IF(R634="-","-",VLOOKUP($S634,Forex!$B:$D,3,0))</f>
        <v>2H</v>
      </c>
      <c r="Z634" s="937" t="str">
        <f>IF($R634="-","-",VLOOKUP($L634,Legend!$E:$F,2,0))</f>
        <v>-</v>
      </c>
      <c r="AA634" s="937"/>
      <c r="AB634" s="1131">
        <f t="shared" si="109"/>
        <v>43770</v>
      </c>
      <c r="AC634" s="1131">
        <f>_xlfn.IFNA(VLOOKUP($B634,'PO list'!$C:$E,3,0),$AB634)</f>
        <v>43770</v>
      </c>
      <c r="AD634" s="1131" t="str">
        <f>IF($AC634="-","-",VLOOKUP($AC634,Forex!$B:$C,2,0))</f>
        <v>FY2019</v>
      </c>
      <c r="AE634" s="1131">
        <f t="shared" si="116"/>
        <v>43770</v>
      </c>
      <c r="AF634" s="1131" t="str">
        <f>IF($AE634="-","-",VLOOKUP($AE634,Forex!$B:$C,2,0))</f>
        <v>FY2019</v>
      </c>
      <c r="AG634" s="1132" t="str">
        <f t="shared" si="110"/>
        <v>MY + MF</v>
      </c>
      <c r="AI634" s="1118"/>
    </row>
    <row r="635" spans="1:35" s="839" customFormat="1" ht="15" x14ac:dyDescent="0.25">
      <c r="A635" s="929">
        <v>634</v>
      </c>
      <c r="B635" s="927" t="s">
        <v>3119</v>
      </c>
      <c r="C635" s="927" t="s">
        <v>244</v>
      </c>
      <c r="D635" s="927" t="s">
        <v>201</v>
      </c>
      <c r="E635" s="927" t="s">
        <v>231</v>
      </c>
      <c r="F635" s="927">
        <v>4</v>
      </c>
      <c r="G635" s="927">
        <v>1500</v>
      </c>
      <c r="H635" s="927" t="s">
        <v>3120</v>
      </c>
      <c r="I635" s="927" t="s">
        <v>239</v>
      </c>
      <c r="J635" s="927" t="s">
        <v>3083</v>
      </c>
      <c r="K635" s="927" t="s">
        <v>288</v>
      </c>
      <c r="L635" s="927" t="s">
        <v>158</v>
      </c>
      <c r="M635" s="927" t="s">
        <v>2764</v>
      </c>
      <c r="N635" s="927" t="s">
        <v>2439</v>
      </c>
      <c r="O635" s="927" t="s">
        <v>2646</v>
      </c>
      <c r="P635" s="1129" t="str">
        <f t="shared" si="111"/>
        <v>--</v>
      </c>
      <c r="Q635" s="934" t="str">
        <f t="shared" si="112"/>
        <v>19-18936</v>
      </c>
      <c r="R635" s="934" t="str">
        <f t="shared" si="113"/>
        <v>LOCAL</v>
      </c>
      <c r="S635" s="935">
        <f t="shared" si="106"/>
        <v>43770</v>
      </c>
      <c r="T635" s="935">
        <f t="shared" si="107"/>
        <v>43770</v>
      </c>
      <c r="U635" s="935">
        <f t="shared" si="108"/>
        <v>43770</v>
      </c>
      <c r="V635" s="935">
        <f t="shared" si="114"/>
        <v>43800</v>
      </c>
      <c r="W635" s="934" t="str">
        <f t="shared" si="115"/>
        <v>Disapproved</v>
      </c>
      <c r="X635" s="936" t="str">
        <f>IF(R635="-","-",VLOOKUP($S635,Forex!$B:$C,2,0))</f>
        <v>FY2019</v>
      </c>
      <c r="Y635" s="936" t="str">
        <f>IF(R635="-","-",VLOOKUP($S635,Forex!$B:$D,3,0))</f>
        <v>2H</v>
      </c>
      <c r="Z635" s="937" t="str">
        <f>IF($R635="-","-",VLOOKUP($L635,Legend!$E:$F,2,0))</f>
        <v>ROD1</v>
      </c>
      <c r="AA635" s="937"/>
      <c r="AB635" s="1131">
        <f t="shared" si="109"/>
        <v>43770</v>
      </c>
      <c r="AC635" s="1131">
        <f>_xlfn.IFNA(VLOOKUP($B635,'PO list'!$C:$E,3,0),$AB635)</f>
        <v>43770</v>
      </c>
      <c r="AD635" s="1131" t="str">
        <f>IF($AC635="-","-",VLOOKUP($AC635,Forex!$B:$C,2,0))</f>
        <v>FY2019</v>
      </c>
      <c r="AE635" s="1131">
        <f t="shared" si="116"/>
        <v>43770</v>
      </c>
      <c r="AF635" s="1131" t="str">
        <f>IF($AE635="-","-",VLOOKUP($AE635,Forex!$B:$C,2,0))</f>
        <v>FY2019</v>
      </c>
      <c r="AG635" s="1132" t="str">
        <f t="shared" si="110"/>
        <v>MY + MF</v>
      </c>
      <c r="AI635" s="1118"/>
    </row>
    <row r="636" spans="1:35" s="839" customFormat="1" ht="15" x14ac:dyDescent="0.25">
      <c r="A636" s="929">
        <v>635</v>
      </c>
      <c r="B636" s="927" t="s">
        <v>3121</v>
      </c>
      <c r="C636" s="927" t="s">
        <v>227</v>
      </c>
      <c r="D636" s="927" t="s">
        <v>201</v>
      </c>
      <c r="E636" s="927" t="s">
        <v>231</v>
      </c>
      <c r="F636" s="927">
        <v>3</v>
      </c>
      <c r="G636" s="927">
        <v>19410</v>
      </c>
      <c r="H636" s="927" t="s">
        <v>3122</v>
      </c>
      <c r="I636" s="927" t="s">
        <v>3123</v>
      </c>
      <c r="J636" s="927" t="s">
        <v>3116</v>
      </c>
      <c r="K636" s="927" t="s">
        <v>288</v>
      </c>
      <c r="L636" s="927" t="s">
        <v>158</v>
      </c>
      <c r="M636" s="927" t="s">
        <v>2880</v>
      </c>
      <c r="N636" s="927" t="s">
        <v>3031</v>
      </c>
      <c r="O636" s="927" t="s">
        <v>2320</v>
      </c>
      <c r="P636" s="1129" t="str">
        <f t="shared" si="111"/>
        <v>BER</v>
      </c>
      <c r="Q636" s="934" t="str">
        <f t="shared" si="112"/>
        <v>19-18938</v>
      </c>
      <c r="R636" s="934" t="str">
        <f t="shared" si="113"/>
        <v>LOCAL</v>
      </c>
      <c r="S636" s="935">
        <f t="shared" si="106"/>
        <v>43770</v>
      </c>
      <c r="T636" s="935">
        <f t="shared" si="107"/>
        <v>43770</v>
      </c>
      <c r="U636" s="935">
        <f t="shared" si="108"/>
        <v>43770</v>
      </c>
      <c r="V636" s="935">
        <f t="shared" si="114"/>
        <v>43983</v>
      </c>
      <c r="W636" s="934" t="str">
        <f t="shared" si="115"/>
        <v>Disapproved</v>
      </c>
      <c r="X636" s="936" t="str">
        <f>IF(R636="-","-",VLOOKUP($S636,Forex!$B:$C,2,0))</f>
        <v>FY2019</v>
      </c>
      <c r="Y636" s="936" t="str">
        <f>IF(R636="-","-",VLOOKUP($S636,Forex!$B:$D,3,0))</f>
        <v>2H</v>
      </c>
      <c r="Z636" s="937" t="str">
        <f>IF($R636="-","-",VLOOKUP($L636,Legend!$E:$F,2,0))</f>
        <v>ROD1</v>
      </c>
      <c r="AA636" s="937"/>
      <c r="AB636" s="1131">
        <f t="shared" si="109"/>
        <v>43770</v>
      </c>
      <c r="AC636" s="1131">
        <f>_xlfn.IFNA(VLOOKUP($B636,'PO list'!$C:$E,3,0),$AB636)</f>
        <v>43770</v>
      </c>
      <c r="AD636" s="1131" t="str">
        <f>IF($AC636="-","-",VLOOKUP($AC636,Forex!$B:$C,2,0))</f>
        <v>FY2019</v>
      </c>
      <c r="AE636" s="1131">
        <f t="shared" si="116"/>
        <v>43770</v>
      </c>
      <c r="AF636" s="1131" t="str">
        <f>IF($AE636="-","-",VLOOKUP($AE636,Forex!$B:$C,2,0))</f>
        <v>FY2019</v>
      </c>
      <c r="AG636" s="1132" t="str">
        <f t="shared" si="110"/>
        <v>MY + MF</v>
      </c>
      <c r="AI636" s="1118"/>
    </row>
    <row r="637" spans="1:35" s="839" customFormat="1" ht="15" x14ac:dyDescent="0.25">
      <c r="A637" s="929">
        <v>636</v>
      </c>
      <c r="B637" s="927" t="s">
        <v>3124</v>
      </c>
      <c r="C637" s="927" t="s">
        <v>227</v>
      </c>
      <c r="D637" s="927" t="s">
        <v>201</v>
      </c>
      <c r="E637" s="927" t="s">
        <v>1546</v>
      </c>
      <c r="F637" s="927">
        <v>3</v>
      </c>
      <c r="G637" s="927">
        <v>5928</v>
      </c>
      <c r="H637" s="927" t="s">
        <v>3125</v>
      </c>
      <c r="I637" s="927" t="s">
        <v>3123</v>
      </c>
      <c r="J637" s="927" t="s">
        <v>3116</v>
      </c>
      <c r="K637" s="927" t="s">
        <v>288</v>
      </c>
      <c r="L637" s="927" t="s">
        <v>158</v>
      </c>
      <c r="M637" s="927" t="s">
        <v>2764</v>
      </c>
      <c r="N637" s="927" t="s">
        <v>3031</v>
      </c>
      <c r="O637" s="927" t="s">
        <v>2646</v>
      </c>
      <c r="P637" s="1129" t="str">
        <f t="shared" si="111"/>
        <v>BER</v>
      </c>
      <c r="Q637" s="934" t="str">
        <f t="shared" si="112"/>
        <v>19-18939</v>
      </c>
      <c r="R637" s="934" t="str">
        <f t="shared" si="113"/>
        <v>LOCAL</v>
      </c>
      <c r="S637" s="935">
        <f t="shared" si="106"/>
        <v>43770</v>
      </c>
      <c r="T637" s="935">
        <f t="shared" si="107"/>
        <v>43770</v>
      </c>
      <c r="U637" s="935">
        <f t="shared" si="108"/>
        <v>43770</v>
      </c>
      <c r="V637" s="935">
        <f t="shared" si="114"/>
        <v>43983</v>
      </c>
      <c r="W637" s="934" t="str">
        <f t="shared" si="115"/>
        <v>Disapproved</v>
      </c>
      <c r="X637" s="936" t="str">
        <f>IF(R637="-","-",VLOOKUP($S637,Forex!$B:$C,2,0))</f>
        <v>FY2019</v>
      </c>
      <c r="Y637" s="936" t="str">
        <f>IF(R637="-","-",VLOOKUP($S637,Forex!$B:$D,3,0))</f>
        <v>2H</v>
      </c>
      <c r="Z637" s="937" t="str">
        <f>IF($R637="-","-",VLOOKUP($L637,Legend!$E:$F,2,0))</f>
        <v>ROD1</v>
      </c>
      <c r="AA637" s="937"/>
      <c r="AB637" s="1131">
        <f t="shared" si="109"/>
        <v>43770</v>
      </c>
      <c r="AC637" s="1131">
        <f>_xlfn.IFNA(VLOOKUP($B637,'PO list'!$C:$E,3,0),$AB637)</f>
        <v>43770</v>
      </c>
      <c r="AD637" s="1131" t="str">
        <f>IF($AC637="-","-",VLOOKUP($AC637,Forex!$B:$C,2,0))</f>
        <v>FY2019</v>
      </c>
      <c r="AE637" s="1131">
        <f t="shared" si="116"/>
        <v>43770</v>
      </c>
      <c r="AF637" s="1131" t="str">
        <f>IF($AE637="-","-",VLOOKUP($AE637,Forex!$B:$C,2,0))</f>
        <v>FY2019</v>
      </c>
      <c r="AG637" s="1132" t="str">
        <f t="shared" si="110"/>
        <v>MY + MF</v>
      </c>
      <c r="AI637" s="1118"/>
    </row>
    <row r="638" spans="1:35" s="839" customFormat="1" ht="15" x14ac:dyDescent="0.25">
      <c r="A638" s="929">
        <v>637</v>
      </c>
      <c r="B638" s="927" t="s">
        <v>3126</v>
      </c>
      <c r="C638" s="927" t="s">
        <v>227</v>
      </c>
      <c r="D638" s="927" t="s">
        <v>201</v>
      </c>
      <c r="E638" s="927" t="s">
        <v>231</v>
      </c>
      <c r="F638" s="927">
        <v>1</v>
      </c>
      <c r="G638" s="927">
        <v>1168</v>
      </c>
      <c r="H638" s="927" t="s">
        <v>3127</v>
      </c>
      <c r="I638" s="927" t="s">
        <v>3128</v>
      </c>
      <c r="J638" s="927" t="s">
        <v>3116</v>
      </c>
      <c r="K638" s="927" t="s">
        <v>288</v>
      </c>
      <c r="L638" s="927" t="s">
        <v>158</v>
      </c>
      <c r="M638" s="927" t="s">
        <v>3129</v>
      </c>
      <c r="N638" s="927" t="s">
        <v>3031</v>
      </c>
      <c r="O638" s="927" t="s">
        <v>3130</v>
      </c>
      <c r="P638" s="1129" t="str">
        <f t="shared" si="111"/>
        <v>GHT</v>
      </c>
      <c r="Q638" s="934" t="str">
        <f t="shared" si="112"/>
        <v>19-18940</v>
      </c>
      <c r="R638" s="934" t="str">
        <f t="shared" si="113"/>
        <v>LOCAL</v>
      </c>
      <c r="S638" s="935">
        <f t="shared" si="106"/>
        <v>43770</v>
      </c>
      <c r="T638" s="935">
        <f t="shared" si="107"/>
        <v>43831</v>
      </c>
      <c r="U638" s="935">
        <f t="shared" si="108"/>
        <v>43831</v>
      </c>
      <c r="V638" s="935">
        <f t="shared" si="114"/>
        <v>43983</v>
      </c>
      <c r="W638" s="934" t="str">
        <f t="shared" si="115"/>
        <v>Disapproved</v>
      </c>
      <c r="X638" s="936" t="str">
        <f>IF(R638="-","-",VLOOKUP($S638,Forex!$B:$C,2,0))</f>
        <v>FY2019</v>
      </c>
      <c r="Y638" s="936" t="str">
        <f>IF(R638="-","-",VLOOKUP($S638,Forex!$B:$D,3,0))</f>
        <v>2H</v>
      </c>
      <c r="Z638" s="937" t="str">
        <f>IF($R638="-","-",VLOOKUP($L638,Legend!$E:$F,2,0))</f>
        <v>ROD1</v>
      </c>
      <c r="AA638" s="937"/>
      <c r="AB638" s="1131">
        <f t="shared" si="109"/>
        <v>43831</v>
      </c>
      <c r="AC638" s="1131">
        <f>_xlfn.IFNA(VLOOKUP($B638,'PO list'!$C:$E,3,0),$AB638)</f>
        <v>43831</v>
      </c>
      <c r="AD638" s="1131" t="str">
        <f>IF($AC638="-","-",VLOOKUP($AC638,Forex!$B:$C,2,0))</f>
        <v>FY2019</v>
      </c>
      <c r="AE638" s="1131">
        <f t="shared" si="116"/>
        <v>43831</v>
      </c>
      <c r="AF638" s="1131" t="str">
        <f>IF($AE638="-","-",VLOOKUP($AE638,Forex!$B:$C,2,0))</f>
        <v>FY2019</v>
      </c>
      <c r="AG638" s="1132" t="str">
        <f t="shared" si="110"/>
        <v>MY + MF</v>
      </c>
      <c r="AI638" s="1118"/>
    </row>
    <row r="639" spans="1:35" s="839" customFormat="1" ht="15" x14ac:dyDescent="0.25">
      <c r="A639" s="929">
        <v>638</v>
      </c>
      <c r="B639" s="927" t="s">
        <v>3131</v>
      </c>
      <c r="C639" s="927" t="s">
        <v>227</v>
      </c>
      <c r="D639" s="927" t="s">
        <v>201</v>
      </c>
      <c r="E639" s="927" t="s">
        <v>231</v>
      </c>
      <c r="F639" s="927">
        <v>1</v>
      </c>
      <c r="G639" s="927">
        <v>1158</v>
      </c>
      <c r="H639" s="927" t="s">
        <v>3132</v>
      </c>
      <c r="I639" s="927" t="s">
        <v>3133</v>
      </c>
      <c r="J639" s="927" t="s">
        <v>3116</v>
      </c>
      <c r="K639" s="927" t="s">
        <v>287</v>
      </c>
      <c r="L639" s="927" t="s">
        <v>15</v>
      </c>
      <c r="M639" s="927" t="s">
        <v>2764</v>
      </c>
      <c r="N639" s="927" t="s">
        <v>2764</v>
      </c>
      <c r="O639" s="927" t="s">
        <v>2646</v>
      </c>
      <c r="P639" s="1129" t="str">
        <f t="shared" si="111"/>
        <v>H--</v>
      </c>
      <c r="Q639" s="934" t="str">
        <f t="shared" si="112"/>
        <v>19-18941</v>
      </c>
      <c r="R639" s="934" t="str">
        <f t="shared" si="113"/>
        <v>LOCAL</v>
      </c>
      <c r="S639" s="935">
        <f t="shared" si="106"/>
        <v>43770</v>
      </c>
      <c r="T639" s="935">
        <f t="shared" si="107"/>
        <v>43770</v>
      </c>
      <c r="U639" s="935">
        <f t="shared" si="108"/>
        <v>43770</v>
      </c>
      <c r="V639" s="935">
        <f t="shared" si="114"/>
        <v>43770</v>
      </c>
      <c r="W639" s="934" t="str">
        <f t="shared" si="115"/>
        <v>Approved</v>
      </c>
      <c r="X639" s="936" t="str">
        <f>IF(R639="-","-",VLOOKUP($S639,Forex!$B:$C,2,0))</f>
        <v>FY2019</v>
      </c>
      <c r="Y639" s="936" t="str">
        <f>IF(R639="-","-",VLOOKUP($S639,Forex!$B:$D,3,0))</f>
        <v>2H</v>
      </c>
      <c r="Z639" s="937" t="str">
        <f>IF($R639="-","-",VLOOKUP($L639,Legend!$E:$F,2,0))</f>
        <v>-</v>
      </c>
      <c r="AA639" s="937"/>
      <c r="AB639" s="1131">
        <f t="shared" si="109"/>
        <v>43770</v>
      </c>
      <c r="AC639" s="1131">
        <f>_xlfn.IFNA(VLOOKUP($B639,'PO list'!$C:$E,3,0),$AB639)</f>
        <v>43770</v>
      </c>
      <c r="AD639" s="1131" t="str">
        <f>IF($AC639="-","-",VLOOKUP($AC639,Forex!$B:$C,2,0))</f>
        <v>FY2019</v>
      </c>
      <c r="AE639" s="1131">
        <f t="shared" si="116"/>
        <v>43770</v>
      </c>
      <c r="AF639" s="1131" t="str">
        <f>IF($AE639="-","-",VLOOKUP($AE639,Forex!$B:$C,2,0))</f>
        <v>FY2019</v>
      </c>
      <c r="AG639" s="1132" t="str">
        <f t="shared" si="110"/>
        <v>MY + MF</v>
      </c>
      <c r="AI639" s="1118"/>
    </row>
    <row r="640" spans="1:35" s="839" customFormat="1" ht="15" x14ac:dyDescent="0.25">
      <c r="A640" s="929">
        <v>639</v>
      </c>
      <c r="B640" s="927" t="s">
        <v>3134</v>
      </c>
      <c r="C640" s="927" t="s">
        <v>782</v>
      </c>
      <c r="D640" s="927" t="s">
        <v>201</v>
      </c>
      <c r="E640" s="927" t="s">
        <v>231</v>
      </c>
      <c r="F640" s="927">
        <v>4</v>
      </c>
      <c r="G640" s="927">
        <v>1892</v>
      </c>
      <c r="H640" s="927" t="s">
        <v>3135</v>
      </c>
      <c r="I640" s="927" t="s">
        <v>239</v>
      </c>
      <c r="J640" s="927" t="s">
        <v>2466</v>
      </c>
      <c r="K640" s="927" t="s">
        <v>287</v>
      </c>
      <c r="L640" s="927" t="s">
        <v>15</v>
      </c>
      <c r="M640" s="927" t="s">
        <v>2764</v>
      </c>
      <c r="N640" s="927" t="s">
        <v>2764</v>
      </c>
      <c r="O640" s="927" t="s">
        <v>2646</v>
      </c>
      <c r="P640" s="1129" t="str">
        <f t="shared" si="111"/>
        <v>--</v>
      </c>
      <c r="Q640" s="934" t="str">
        <f t="shared" si="112"/>
        <v>19-18942</v>
      </c>
      <c r="R640" s="934" t="str">
        <f t="shared" si="113"/>
        <v>LOCAL</v>
      </c>
      <c r="S640" s="935">
        <f t="shared" si="106"/>
        <v>43770</v>
      </c>
      <c r="T640" s="935">
        <f t="shared" si="107"/>
        <v>43770</v>
      </c>
      <c r="U640" s="935">
        <f t="shared" si="108"/>
        <v>43770</v>
      </c>
      <c r="V640" s="935">
        <f t="shared" si="114"/>
        <v>43770</v>
      </c>
      <c r="W640" s="934" t="str">
        <f t="shared" si="115"/>
        <v>Approved</v>
      </c>
      <c r="X640" s="936" t="str">
        <f>IF(R640="-","-",VLOOKUP($S640,Forex!$B:$C,2,0))</f>
        <v>FY2019</v>
      </c>
      <c r="Y640" s="936" t="str">
        <f>IF(R640="-","-",VLOOKUP($S640,Forex!$B:$D,3,0))</f>
        <v>2H</v>
      </c>
      <c r="Z640" s="937" t="str">
        <f>IF($R640="-","-",VLOOKUP($L640,Legend!$E:$F,2,0))</f>
        <v>-</v>
      </c>
      <c r="AA640" s="937"/>
      <c r="AB640" s="1131">
        <f t="shared" si="109"/>
        <v>43770</v>
      </c>
      <c r="AC640" s="1131">
        <f>_xlfn.IFNA(VLOOKUP($B640,'PO list'!$C:$E,3,0),$AB640)</f>
        <v>43770</v>
      </c>
      <c r="AD640" s="1131" t="str">
        <f>IF($AC640="-","-",VLOOKUP($AC640,Forex!$B:$C,2,0))</f>
        <v>FY2019</v>
      </c>
      <c r="AE640" s="1131">
        <f t="shared" si="116"/>
        <v>43770</v>
      </c>
      <c r="AF640" s="1131" t="str">
        <f>IF($AE640="-","-",VLOOKUP($AE640,Forex!$B:$C,2,0))</f>
        <v>FY2019</v>
      </c>
      <c r="AG640" s="1132" t="str">
        <f t="shared" si="110"/>
        <v>MY + MF</v>
      </c>
      <c r="AI640" s="1118"/>
    </row>
    <row r="641" spans="1:35" s="839" customFormat="1" ht="15" x14ac:dyDescent="0.25">
      <c r="A641" s="929">
        <v>640</v>
      </c>
      <c r="B641" s="927" t="s">
        <v>3136</v>
      </c>
      <c r="C641" s="927" t="s">
        <v>227</v>
      </c>
      <c r="D641" s="927" t="s">
        <v>201</v>
      </c>
      <c r="E641" s="927" t="s">
        <v>231</v>
      </c>
      <c r="F641" s="927">
        <v>1</v>
      </c>
      <c r="G641" s="927">
        <v>173</v>
      </c>
      <c r="H641" s="927" t="s">
        <v>3137</v>
      </c>
      <c r="I641" s="927" t="s">
        <v>3138</v>
      </c>
      <c r="J641" s="927" t="s">
        <v>2466</v>
      </c>
      <c r="K641" s="927" t="s">
        <v>1324</v>
      </c>
      <c r="L641" s="927" t="s">
        <v>1056</v>
      </c>
      <c r="M641" s="927" t="s">
        <v>2764</v>
      </c>
      <c r="N641" s="927" t="s">
        <v>3139</v>
      </c>
      <c r="O641" s="927" t="s">
        <v>2646</v>
      </c>
      <c r="P641" s="1129" t="str">
        <f t="shared" si="111"/>
        <v>NCH</v>
      </c>
      <c r="Q641" s="934" t="str">
        <f t="shared" si="112"/>
        <v>19-18943</v>
      </c>
      <c r="R641" s="934" t="str">
        <f t="shared" si="113"/>
        <v>LOCAL</v>
      </c>
      <c r="S641" s="935">
        <f t="shared" si="106"/>
        <v>43770</v>
      </c>
      <c r="T641" s="935">
        <f t="shared" si="107"/>
        <v>43770</v>
      </c>
      <c r="U641" s="935">
        <f t="shared" si="108"/>
        <v>43770</v>
      </c>
      <c r="V641" s="935">
        <f t="shared" si="114"/>
        <v>43862</v>
      </c>
      <c r="W641" s="934" t="str">
        <f t="shared" si="115"/>
        <v>Cancelled</v>
      </c>
      <c r="X641" s="936" t="str">
        <f>IF(R641="-","-",VLOOKUP($S641,Forex!$B:$C,2,0))</f>
        <v>FY2019</v>
      </c>
      <c r="Y641" s="936" t="str">
        <f>IF(R641="-","-",VLOOKUP($S641,Forex!$B:$D,3,0))</f>
        <v>2H</v>
      </c>
      <c r="Z641" s="937" t="str">
        <f>IF($R641="-","-",VLOOKUP($L641,Legend!$E:$F,2,0))</f>
        <v>-</v>
      </c>
      <c r="AA641" s="937"/>
      <c r="AB641" s="1131">
        <f t="shared" si="109"/>
        <v>43770</v>
      </c>
      <c r="AC641" s="1131">
        <f>_xlfn.IFNA(VLOOKUP($B641,'PO list'!$C:$E,3,0),$AB641)</f>
        <v>43770</v>
      </c>
      <c r="AD641" s="1131" t="str">
        <f>IF($AC641="-","-",VLOOKUP($AC641,Forex!$B:$C,2,0))</f>
        <v>FY2019</v>
      </c>
      <c r="AE641" s="1131">
        <f t="shared" si="116"/>
        <v>43770</v>
      </c>
      <c r="AF641" s="1131" t="str">
        <f>IF($AE641="-","-",VLOOKUP($AE641,Forex!$B:$C,2,0))</f>
        <v>FY2019</v>
      </c>
      <c r="AG641" s="1132" t="str">
        <f t="shared" si="110"/>
        <v>MY + MF</v>
      </c>
      <c r="AI641" s="1118"/>
    </row>
    <row r="642" spans="1:35" s="839" customFormat="1" ht="15" x14ac:dyDescent="0.25">
      <c r="A642" s="929">
        <v>641</v>
      </c>
      <c r="B642" s="927" t="s">
        <v>3140</v>
      </c>
      <c r="C642" s="927" t="s">
        <v>227</v>
      </c>
      <c r="D642" s="927" t="s">
        <v>201</v>
      </c>
      <c r="E642" s="927" t="s">
        <v>230</v>
      </c>
      <c r="F642" s="927">
        <v>10</v>
      </c>
      <c r="G642" s="927">
        <v>183309</v>
      </c>
      <c r="H642" s="927" t="s">
        <v>2403</v>
      </c>
      <c r="I642" s="927" t="s">
        <v>3141</v>
      </c>
      <c r="J642" s="927" t="s">
        <v>2466</v>
      </c>
      <c r="K642" s="927" t="s">
        <v>1324</v>
      </c>
      <c r="L642" s="927" t="s">
        <v>1056</v>
      </c>
      <c r="M642" s="927" t="s">
        <v>2995</v>
      </c>
      <c r="N642" s="927" t="s">
        <v>2996</v>
      </c>
      <c r="O642" s="927" t="s">
        <v>2835</v>
      </c>
      <c r="P642" s="1129" t="str">
        <f t="shared" si="111"/>
        <v>R.C</v>
      </c>
      <c r="Q642" s="934" t="str">
        <f t="shared" si="112"/>
        <v>19-18944</v>
      </c>
      <c r="R642" s="934" t="str">
        <f t="shared" si="113"/>
        <v>LOCAL</v>
      </c>
      <c r="S642" s="935">
        <f t="shared" si="106"/>
        <v>43770</v>
      </c>
      <c r="T642" s="935">
        <f t="shared" si="107"/>
        <v>43891</v>
      </c>
      <c r="U642" s="935">
        <f t="shared" si="108"/>
        <v>43983</v>
      </c>
      <c r="V642" s="935">
        <f t="shared" si="114"/>
        <v>44013</v>
      </c>
      <c r="W642" s="934" t="str">
        <f t="shared" si="115"/>
        <v>Cancelled</v>
      </c>
      <c r="X642" s="936" t="str">
        <f>IF(R642="-","-",VLOOKUP($S642,Forex!$B:$C,2,0))</f>
        <v>FY2019</v>
      </c>
      <c r="Y642" s="936" t="str">
        <f>IF(R642="-","-",VLOOKUP($S642,Forex!$B:$D,3,0))</f>
        <v>2H</v>
      </c>
      <c r="Z642" s="937" t="str">
        <f>IF($R642="-","-",VLOOKUP($L642,Legend!$E:$F,2,0))</f>
        <v>-</v>
      </c>
      <c r="AA642" s="937"/>
      <c r="AB642" s="1131">
        <f t="shared" si="109"/>
        <v>43891</v>
      </c>
      <c r="AC642" s="1131">
        <f>_xlfn.IFNA(VLOOKUP($B642,'PO list'!$C:$E,3,0),$AB642)</f>
        <v>43891</v>
      </c>
      <c r="AD642" s="1131" t="str">
        <f>IF($AC642="-","-",VLOOKUP($AC642,Forex!$B:$C,2,0))</f>
        <v>FY2019</v>
      </c>
      <c r="AE642" s="1131">
        <f t="shared" si="116"/>
        <v>43891</v>
      </c>
      <c r="AF642" s="1131" t="str">
        <f>IF($AE642="-","-",VLOOKUP($AE642,Forex!$B:$C,2,0))</f>
        <v>FY2019</v>
      </c>
      <c r="AG642" s="1132" t="str">
        <f t="shared" si="110"/>
        <v>MY + MF</v>
      </c>
      <c r="AI642" s="1118"/>
    </row>
    <row r="643" spans="1:35" s="839" customFormat="1" ht="15" x14ac:dyDescent="0.25">
      <c r="A643" s="929">
        <v>642</v>
      </c>
      <c r="B643" s="927" t="s">
        <v>3142</v>
      </c>
      <c r="C643" s="927" t="s">
        <v>244</v>
      </c>
      <c r="D643" s="927" t="s">
        <v>201</v>
      </c>
      <c r="E643" s="927" t="s">
        <v>231</v>
      </c>
      <c r="F643" s="927">
        <v>29</v>
      </c>
      <c r="G643" s="927">
        <v>4149</v>
      </c>
      <c r="H643" s="927" t="s">
        <v>3143</v>
      </c>
      <c r="I643" s="927" t="s">
        <v>2615</v>
      </c>
      <c r="J643" s="927" t="s">
        <v>3092</v>
      </c>
      <c r="K643" s="927" t="s">
        <v>288</v>
      </c>
      <c r="L643" s="927" t="s">
        <v>158</v>
      </c>
      <c r="M643" s="927" t="s">
        <v>2128</v>
      </c>
      <c r="N643" s="927" t="s">
        <v>3144</v>
      </c>
      <c r="O643" s="927" t="s">
        <v>2646</v>
      </c>
      <c r="P643" s="1129" t="str">
        <f t="shared" si="111"/>
        <v>P--</v>
      </c>
      <c r="Q643" s="934" t="str">
        <f t="shared" si="112"/>
        <v>19-18945</v>
      </c>
      <c r="R643" s="934" t="str">
        <f t="shared" si="113"/>
        <v>LOCAL</v>
      </c>
      <c r="S643" s="935">
        <f t="shared" ref="S643:S706" si="117">IF($R643="-","-",$J643-DAY($J643)+1)</f>
        <v>43770</v>
      </c>
      <c r="T643" s="935">
        <f t="shared" ref="T643:T706" si="118">IF($R643="-","-",$O643-DAY($O643)+1)</f>
        <v>43770</v>
      </c>
      <c r="U643" s="935">
        <f t="shared" ref="U643:U706" si="119">IF($R643="-","-",$M643-DAY($M643)+1)</f>
        <v>43800</v>
      </c>
      <c r="V643" s="935">
        <f t="shared" si="114"/>
        <v>43800</v>
      </c>
      <c r="W643" s="934" t="str">
        <f t="shared" si="115"/>
        <v>Disapproved</v>
      </c>
      <c r="X643" s="936" t="str">
        <f>IF(R643="-","-",VLOOKUP($S643,Forex!$B:$C,2,0))</f>
        <v>FY2019</v>
      </c>
      <c r="Y643" s="936" t="str">
        <f>IF(R643="-","-",VLOOKUP($S643,Forex!$B:$D,3,0))</f>
        <v>2H</v>
      </c>
      <c r="Z643" s="937" t="str">
        <f>IF($R643="-","-",VLOOKUP($L643,Legend!$E:$F,2,0))</f>
        <v>ROD1</v>
      </c>
      <c r="AA643" s="937"/>
      <c r="AB643" s="1131">
        <f t="shared" ref="AB643:AB706" si="120">IF($X643="FY2021",$V643,IF($X643="FY2022",$V643,IF($X643="FY2023",$V643,$T643)))</f>
        <v>43770</v>
      </c>
      <c r="AC643" s="1131">
        <f>_xlfn.IFNA(VLOOKUP($B643,'PO list'!$C:$E,3,0),$AB643)</f>
        <v>43770</v>
      </c>
      <c r="AD643" s="1131" t="str">
        <f>IF($AC643="-","-",VLOOKUP($AC643,Forex!$B:$C,2,0))</f>
        <v>FY2019</v>
      </c>
      <c r="AE643" s="1131">
        <f t="shared" si="116"/>
        <v>43770</v>
      </c>
      <c r="AF643" s="1131" t="str">
        <f>IF($AE643="-","-",VLOOKUP($AE643,Forex!$B:$C,2,0))</f>
        <v>FY2019</v>
      </c>
      <c r="AG643" s="1132" t="str">
        <f t="shared" ref="AG643:AG706" si="121">IF($R643="-","-","MY + MF")</f>
        <v>MY + MF</v>
      </c>
      <c r="AI643" s="1118"/>
    </row>
    <row r="644" spans="1:35" s="839" customFormat="1" ht="15" x14ac:dyDescent="0.25">
      <c r="A644" s="929">
        <v>643</v>
      </c>
      <c r="B644" s="927" t="s">
        <v>3145</v>
      </c>
      <c r="C644" s="927" t="s">
        <v>1350</v>
      </c>
      <c r="D644" s="927" t="s">
        <v>1332</v>
      </c>
      <c r="E644" s="927" t="s">
        <v>231</v>
      </c>
      <c r="F644" s="927">
        <v>1</v>
      </c>
      <c r="G644" s="927">
        <v>167</v>
      </c>
      <c r="H644" s="927" t="s">
        <v>3146</v>
      </c>
      <c r="I644" s="927" t="s">
        <v>15</v>
      </c>
      <c r="J644" s="927" t="s">
        <v>3147</v>
      </c>
      <c r="K644" s="927" t="s">
        <v>287</v>
      </c>
      <c r="L644" s="927" t="s">
        <v>15</v>
      </c>
      <c r="M644" s="927" t="s">
        <v>2764</v>
      </c>
      <c r="N644" s="927" t="s">
        <v>2194</v>
      </c>
      <c r="O644" s="927" t="s">
        <v>2646</v>
      </c>
      <c r="P644" s="1129" t="str">
        <f t="shared" si="111"/>
        <v>-</v>
      </c>
      <c r="Q644" s="934" t="str">
        <f t="shared" si="112"/>
        <v>19-18946</v>
      </c>
      <c r="R644" s="934" t="str">
        <f t="shared" si="113"/>
        <v>-</v>
      </c>
      <c r="S644" s="935" t="str">
        <f t="shared" si="117"/>
        <v>-</v>
      </c>
      <c r="T644" s="935" t="str">
        <f t="shared" si="118"/>
        <v>-</v>
      </c>
      <c r="U644" s="935" t="str">
        <f t="shared" si="119"/>
        <v>-</v>
      </c>
      <c r="V644" s="935" t="str">
        <f t="shared" si="114"/>
        <v>-</v>
      </c>
      <c r="W644" s="934" t="str">
        <f t="shared" si="115"/>
        <v>-</v>
      </c>
      <c r="X644" s="936" t="str">
        <f>IF(R644="-","-",VLOOKUP($S644,Forex!$B:$C,2,0))</f>
        <v>-</v>
      </c>
      <c r="Y644" s="936" t="str">
        <f>IF(R644="-","-",VLOOKUP($S644,Forex!$B:$D,3,0))</f>
        <v>-</v>
      </c>
      <c r="Z644" s="937" t="str">
        <f>IF($R644="-","-",VLOOKUP($L644,Legend!$E:$F,2,0))</f>
        <v>-</v>
      </c>
      <c r="AA644" s="937"/>
      <c r="AB644" s="1131" t="str">
        <f t="shared" si="120"/>
        <v>-</v>
      </c>
      <c r="AC644" s="1131" t="str">
        <f>_xlfn.IFNA(VLOOKUP($B644,'PO list'!$C:$E,3,0),$AB644)</f>
        <v>-</v>
      </c>
      <c r="AD644" s="1131" t="str">
        <f>IF($AC644="-","-",VLOOKUP($AC644,Forex!$B:$C,2,0))</f>
        <v>-</v>
      </c>
      <c r="AE644" s="1131" t="str">
        <f t="shared" si="116"/>
        <v>-</v>
      </c>
      <c r="AF644" s="1131" t="str">
        <f>IF($AE644="-","-",VLOOKUP($AE644,Forex!$B:$C,2,0))</f>
        <v>-</v>
      </c>
      <c r="AG644" s="1132" t="str">
        <f t="shared" si="121"/>
        <v>-</v>
      </c>
      <c r="AI644" s="1118"/>
    </row>
    <row r="645" spans="1:35" s="839" customFormat="1" ht="15" x14ac:dyDescent="0.25">
      <c r="A645" s="929">
        <v>644</v>
      </c>
      <c r="B645" s="927" t="s">
        <v>3148</v>
      </c>
      <c r="C645" s="927" t="s">
        <v>227</v>
      </c>
      <c r="D645" s="927" t="s">
        <v>201</v>
      </c>
      <c r="E645" s="927" t="s">
        <v>230</v>
      </c>
      <c r="F645" s="927">
        <v>10</v>
      </c>
      <c r="G645" s="927">
        <v>183309</v>
      </c>
      <c r="H645" s="927" t="s">
        <v>2403</v>
      </c>
      <c r="I645" s="927" t="s">
        <v>3141</v>
      </c>
      <c r="J645" s="927" t="s">
        <v>3058</v>
      </c>
      <c r="K645" s="927" t="s">
        <v>1324</v>
      </c>
      <c r="L645" s="927" t="s">
        <v>1056</v>
      </c>
      <c r="M645" s="927" t="s">
        <v>2995</v>
      </c>
      <c r="N645" s="927" t="s">
        <v>2996</v>
      </c>
      <c r="O645" s="927" t="s">
        <v>2835</v>
      </c>
      <c r="P645" s="1129" t="str">
        <f t="shared" si="111"/>
        <v>R.C</v>
      </c>
      <c r="Q645" s="934" t="str">
        <f t="shared" si="112"/>
        <v>19-18947</v>
      </c>
      <c r="R645" s="934" t="str">
        <f t="shared" si="113"/>
        <v>LOCAL</v>
      </c>
      <c r="S645" s="935">
        <f t="shared" si="117"/>
        <v>43770</v>
      </c>
      <c r="T645" s="935">
        <f t="shared" si="118"/>
        <v>43891</v>
      </c>
      <c r="U645" s="935">
        <f t="shared" si="119"/>
        <v>43983</v>
      </c>
      <c r="V645" s="935">
        <f t="shared" si="114"/>
        <v>44013</v>
      </c>
      <c r="W645" s="934" t="str">
        <f t="shared" si="115"/>
        <v>Cancelled</v>
      </c>
      <c r="X645" s="936" t="str">
        <f>IF(R645="-","-",VLOOKUP($S645,Forex!$B:$C,2,0))</f>
        <v>FY2019</v>
      </c>
      <c r="Y645" s="936" t="str">
        <f>IF(R645="-","-",VLOOKUP($S645,Forex!$B:$D,3,0))</f>
        <v>2H</v>
      </c>
      <c r="Z645" s="937" t="str">
        <f>IF($R645="-","-",VLOOKUP($L645,Legend!$E:$F,2,0))</f>
        <v>-</v>
      </c>
      <c r="AA645" s="937"/>
      <c r="AB645" s="1131">
        <f t="shared" si="120"/>
        <v>43891</v>
      </c>
      <c r="AC645" s="1131">
        <f>_xlfn.IFNA(VLOOKUP($B645,'PO list'!$C:$E,3,0),$AB645)</f>
        <v>43891</v>
      </c>
      <c r="AD645" s="1131" t="str">
        <f>IF($AC645="-","-",VLOOKUP($AC645,Forex!$B:$C,2,0))</f>
        <v>FY2019</v>
      </c>
      <c r="AE645" s="1131">
        <f t="shared" si="116"/>
        <v>43891</v>
      </c>
      <c r="AF645" s="1131" t="str">
        <f>IF($AE645="-","-",VLOOKUP($AE645,Forex!$B:$C,2,0))</f>
        <v>FY2019</v>
      </c>
      <c r="AG645" s="1132" t="str">
        <f t="shared" si="121"/>
        <v>MY + MF</v>
      </c>
      <c r="AI645" s="1118"/>
    </row>
    <row r="646" spans="1:35" s="839" customFormat="1" ht="15" x14ac:dyDescent="0.25">
      <c r="A646" s="929">
        <v>645</v>
      </c>
      <c r="B646" s="927" t="s">
        <v>3149</v>
      </c>
      <c r="C646" s="927" t="s">
        <v>207</v>
      </c>
      <c r="D646" s="927" t="s">
        <v>232</v>
      </c>
      <c r="E646" s="927" t="s">
        <v>1361</v>
      </c>
      <c r="F646" s="927">
        <v>2</v>
      </c>
      <c r="G646" s="927">
        <v>2200</v>
      </c>
      <c r="H646" s="927" t="s">
        <v>2236</v>
      </c>
      <c r="I646" s="927" t="s">
        <v>3150</v>
      </c>
      <c r="J646" s="927" t="s">
        <v>3151</v>
      </c>
      <c r="K646" s="927" t="s">
        <v>1324</v>
      </c>
      <c r="L646" s="927" t="s">
        <v>1056</v>
      </c>
      <c r="M646" s="927" t="s">
        <v>2128</v>
      </c>
      <c r="N646" s="927" t="s">
        <v>2154</v>
      </c>
      <c r="O646" s="927" t="s">
        <v>2646</v>
      </c>
      <c r="P646" s="1129" t="str">
        <f t="shared" si="111"/>
        <v>ASE</v>
      </c>
      <c r="Q646" s="934" t="str">
        <f t="shared" si="112"/>
        <v>19-18948</v>
      </c>
      <c r="R646" s="934" t="str">
        <f t="shared" si="113"/>
        <v>FRONTECH</v>
      </c>
      <c r="S646" s="935">
        <f t="shared" si="117"/>
        <v>43770</v>
      </c>
      <c r="T646" s="935">
        <f t="shared" si="118"/>
        <v>43770</v>
      </c>
      <c r="U646" s="935">
        <f t="shared" si="119"/>
        <v>43800</v>
      </c>
      <c r="V646" s="935">
        <f t="shared" si="114"/>
        <v>43831</v>
      </c>
      <c r="W646" s="934" t="str">
        <f t="shared" si="115"/>
        <v>Cancelled</v>
      </c>
      <c r="X646" s="936" t="str">
        <f>IF(R646="-","-",VLOOKUP($S646,Forex!$B:$C,2,0))</f>
        <v>FY2019</v>
      </c>
      <c r="Y646" s="936" t="str">
        <f>IF(R646="-","-",VLOOKUP($S646,Forex!$B:$D,3,0))</f>
        <v>2H</v>
      </c>
      <c r="Z646" s="937" t="str">
        <f>IF($R646="-","-",VLOOKUP($L646,Legend!$E:$F,2,0))</f>
        <v>-</v>
      </c>
      <c r="AA646" s="937"/>
      <c r="AB646" s="1131">
        <f t="shared" si="120"/>
        <v>43770</v>
      </c>
      <c r="AC646" s="1131">
        <f>_xlfn.IFNA(VLOOKUP($B646,'PO list'!$C:$E,3,0),$AB646)</f>
        <v>43770</v>
      </c>
      <c r="AD646" s="1131" t="str">
        <f>IF($AC646="-","-",VLOOKUP($AC646,Forex!$B:$C,2,0))</f>
        <v>FY2019</v>
      </c>
      <c r="AE646" s="1131">
        <f t="shared" si="116"/>
        <v>43770</v>
      </c>
      <c r="AF646" s="1131" t="str">
        <f>IF($AE646="-","-",VLOOKUP($AE646,Forex!$B:$C,2,0))</f>
        <v>FY2019</v>
      </c>
      <c r="AG646" s="1132" t="str">
        <f t="shared" si="121"/>
        <v>MY + MF</v>
      </c>
      <c r="AI646" s="1118"/>
    </row>
    <row r="647" spans="1:35" s="839" customFormat="1" ht="15" x14ac:dyDescent="0.25">
      <c r="A647" s="929">
        <v>646</v>
      </c>
      <c r="B647" s="927" t="s">
        <v>3152</v>
      </c>
      <c r="C647" s="927" t="s">
        <v>207</v>
      </c>
      <c r="D647" s="927" t="s">
        <v>232</v>
      </c>
      <c r="E647" s="927" t="s">
        <v>2551</v>
      </c>
      <c r="F647" s="927">
        <v>1</v>
      </c>
      <c r="G647" s="927">
        <v>26</v>
      </c>
      <c r="H647" s="927" t="s">
        <v>3153</v>
      </c>
      <c r="I647" s="927" t="s">
        <v>15</v>
      </c>
      <c r="J647" s="927" t="s">
        <v>3058</v>
      </c>
      <c r="K647" s="927" t="s">
        <v>287</v>
      </c>
      <c r="L647" s="927" t="s">
        <v>15</v>
      </c>
      <c r="M647" s="927" t="s">
        <v>3154</v>
      </c>
      <c r="N647" s="927" t="s">
        <v>3154</v>
      </c>
      <c r="O647" s="927" t="s">
        <v>3068</v>
      </c>
      <c r="P647" s="1129" t="str">
        <f t="shared" si="111"/>
        <v>-</v>
      </c>
      <c r="Q647" s="934" t="str">
        <f t="shared" si="112"/>
        <v>19-18949</v>
      </c>
      <c r="R647" s="934" t="str">
        <f t="shared" si="113"/>
        <v>FRONTECH</v>
      </c>
      <c r="S647" s="935">
        <f t="shared" si="117"/>
        <v>43770</v>
      </c>
      <c r="T647" s="935">
        <f t="shared" si="118"/>
        <v>43862</v>
      </c>
      <c r="U647" s="935">
        <f t="shared" si="119"/>
        <v>43891</v>
      </c>
      <c r="V647" s="935">
        <f t="shared" si="114"/>
        <v>43891</v>
      </c>
      <c r="W647" s="934" t="str">
        <f t="shared" si="115"/>
        <v>Approved</v>
      </c>
      <c r="X647" s="936" t="str">
        <f>IF(R647="-","-",VLOOKUP($S647,Forex!$B:$C,2,0))</f>
        <v>FY2019</v>
      </c>
      <c r="Y647" s="936" t="str">
        <f>IF(R647="-","-",VLOOKUP($S647,Forex!$B:$D,3,0))</f>
        <v>2H</v>
      </c>
      <c r="Z647" s="937" t="str">
        <f>IF($R647="-","-",VLOOKUP($L647,Legend!$E:$F,2,0))</f>
        <v>-</v>
      </c>
      <c r="AA647" s="937"/>
      <c r="AB647" s="1131">
        <f t="shared" si="120"/>
        <v>43862</v>
      </c>
      <c r="AC647" s="1131">
        <f>_xlfn.IFNA(VLOOKUP($B647,'PO list'!$C:$E,3,0),$AB647)</f>
        <v>43862</v>
      </c>
      <c r="AD647" s="1131" t="str">
        <f>IF($AC647="-","-",VLOOKUP($AC647,Forex!$B:$C,2,0))</f>
        <v>FY2019</v>
      </c>
      <c r="AE647" s="1131">
        <f t="shared" si="116"/>
        <v>43862</v>
      </c>
      <c r="AF647" s="1131" t="str">
        <f>IF($AE647="-","-",VLOOKUP($AE647,Forex!$B:$C,2,0))</f>
        <v>FY2019</v>
      </c>
      <c r="AG647" s="1132" t="str">
        <f t="shared" si="121"/>
        <v>MY + MF</v>
      </c>
      <c r="AI647" s="1118"/>
    </row>
    <row r="648" spans="1:35" s="839" customFormat="1" ht="15" x14ac:dyDescent="0.25">
      <c r="A648" s="929">
        <v>647</v>
      </c>
      <c r="B648" s="927" t="s">
        <v>3155</v>
      </c>
      <c r="C648" s="927" t="s">
        <v>1331</v>
      </c>
      <c r="D648" s="927" t="s">
        <v>1332</v>
      </c>
      <c r="E648" s="927" t="s">
        <v>231</v>
      </c>
      <c r="F648" s="927">
        <v>2</v>
      </c>
      <c r="G648" s="927">
        <v>15037</v>
      </c>
      <c r="H648" s="927" t="s">
        <v>3156</v>
      </c>
      <c r="I648" s="927" t="s">
        <v>15</v>
      </c>
      <c r="J648" s="927" t="s">
        <v>3058</v>
      </c>
      <c r="K648" s="927" t="s">
        <v>1324</v>
      </c>
      <c r="L648" s="927" t="s">
        <v>1056</v>
      </c>
      <c r="M648" s="927" t="s">
        <v>2110</v>
      </c>
      <c r="N648" s="927" t="s">
        <v>3157</v>
      </c>
      <c r="O648" s="927" t="s">
        <v>2320</v>
      </c>
      <c r="P648" s="1129" t="str">
        <f t="shared" si="111"/>
        <v>-</v>
      </c>
      <c r="Q648" s="934" t="str">
        <f t="shared" si="112"/>
        <v>19-18950</v>
      </c>
      <c r="R648" s="934" t="str">
        <f t="shared" si="113"/>
        <v>-</v>
      </c>
      <c r="S648" s="935" t="str">
        <f t="shared" si="117"/>
        <v>-</v>
      </c>
      <c r="T648" s="935" t="str">
        <f t="shared" si="118"/>
        <v>-</v>
      </c>
      <c r="U648" s="935" t="str">
        <f t="shared" si="119"/>
        <v>-</v>
      </c>
      <c r="V648" s="935" t="str">
        <f t="shared" si="114"/>
        <v>-</v>
      </c>
      <c r="W648" s="934" t="str">
        <f t="shared" si="115"/>
        <v>-</v>
      </c>
      <c r="X648" s="936" t="str">
        <f>IF(R648="-","-",VLOOKUP($S648,Forex!$B:$C,2,0))</f>
        <v>-</v>
      </c>
      <c r="Y648" s="936" t="str">
        <f>IF(R648="-","-",VLOOKUP($S648,Forex!$B:$D,3,0))</f>
        <v>-</v>
      </c>
      <c r="Z648" s="937" t="str">
        <f>IF($R648="-","-",VLOOKUP($L648,Legend!$E:$F,2,0))</f>
        <v>-</v>
      </c>
      <c r="AA648" s="937"/>
      <c r="AB648" s="1131" t="str">
        <f t="shared" si="120"/>
        <v>-</v>
      </c>
      <c r="AC648" s="1131" t="str">
        <f>_xlfn.IFNA(VLOOKUP($B648,'PO list'!$C:$E,3,0),$AB648)</f>
        <v>-</v>
      </c>
      <c r="AD648" s="1131" t="str">
        <f>IF($AC648="-","-",VLOOKUP($AC648,Forex!$B:$C,2,0))</f>
        <v>-</v>
      </c>
      <c r="AE648" s="1131" t="str">
        <f t="shared" si="116"/>
        <v>-</v>
      </c>
      <c r="AF648" s="1131" t="str">
        <f>IF($AE648="-","-",VLOOKUP($AE648,Forex!$B:$C,2,0))</f>
        <v>-</v>
      </c>
      <c r="AG648" s="1132" t="str">
        <f t="shared" si="121"/>
        <v>-</v>
      </c>
      <c r="AI648" s="1118"/>
    </row>
    <row r="649" spans="1:35" s="839" customFormat="1" ht="15" x14ac:dyDescent="0.25">
      <c r="A649" s="929">
        <v>648</v>
      </c>
      <c r="B649" s="927" t="s">
        <v>3158</v>
      </c>
      <c r="C649" s="927" t="s">
        <v>1806</v>
      </c>
      <c r="D649" s="927" t="s">
        <v>1332</v>
      </c>
      <c r="E649" s="927" t="s">
        <v>231</v>
      </c>
      <c r="F649" s="927">
        <v>1</v>
      </c>
      <c r="G649" s="927">
        <v>861</v>
      </c>
      <c r="H649" s="927" t="s">
        <v>3159</v>
      </c>
      <c r="I649" s="927" t="s">
        <v>15</v>
      </c>
      <c r="J649" s="927" t="s">
        <v>2646</v>
      </c>
      <c r="K649" s="927" t="s">
        <v>287</v>
      </c>
      <c r="L649" s="927" t="s">
        <v>15</v>
      </c>
      <c r="M649" s="927" t="s">
        <v>2110</v>
      </c>
      <c r="N649" s="927" t="s">
        <v>2128</v>
      </c>
      <c r="O649" s="927" t="s">
        <v>2948</v>
      </c>
      <c r="P649" s="1129" t="str">
        <f t="shared" si="111"/>
        <v>-</v>
      </c>
      <c r="Q649" s="934" t="str">
        <f t="shared" si="112"/>
        <v>19-18952</v>
      </c>
      <c r="R649" s="934" t="str">
        <f t="shared" si="113"/>
        <v>-</v>
      </c>
      <c r="S649" s="935" t="str">
        <f t="shared" si="117"/>
        <v>-</v>
      </c>
      <c r="T649" s="935" t="str">
        <f t="shared" si="118"/>
        <v>-</v>
      </c>
      <c r="U649" s="935" t="str">
        <f t="shared" si="119"/>
        <v>-</v>
      </c>
      <c r="V649" s="935" t="str">
        <f t="shared" si="114"/>
        <v>-</v>
      </c>
      <c r="W649" s="934" t="str">
        <f t="shared" si="115"/>
        <v>-</v>
      </c>
      <c r="X649" s="936" t="str">
        <f>IF(R649="-","-",VLOOKUP($S649,Forex!$B:$C,2,0))</f>
        <v>-</v>
      </c>
      <c r="Y649" s="936" t="str">
        <f>IF(R649="-","-",VLOOKUP($S649,Forex!$B:$D,3,0))</f>
        <v>-</v>
      </c>
      <c r="Z649" s="937" t="str">
        <f>IF($R649="-","-",VLOOKUP($L649,Legend!$E:$F,2,0))</f>
        <v>-</v>
      </c>
      <c r="AA649" s="937"/>
      <c r="AB649" s="1131" t="str">
        <f t="shared" si="120"/>
        <v>-</v>
      </c>
      <c r="AC649" s="1131" t="str">
        <f>_xlfn.IFNA(VLOOKUP($B649,'PO list'!$C:$E,3,0),$AB649)</f>
        <v>-</v>
      </c>
      <c r="AD649" s="1131" t="str">
        <f>IF($AC649="-","-",VLOOKUP($AC649,Forex!$B:$C,2,0))</f>
        <v>-</v>
      </c>
      <c r="AE649" s="1131" t="str">
        <f t="shared" si="116"/>
        <v>-</v>
      </c>
      <c r="AF649" s="1131" t="str">
        <f>IF($AE649="-","-",VLOOKUP($AE649,Forex!$B:$C,2,0))</f>
        <v>-</v>
      </c>
      <c r="AG649" s="1132" t="str">
        <f t="shared" si="121"/>
        <v>-</v>
      </c>
      <c r="AI649" s="1118"/>
    </row>
    <row r="650" spans="1:35" s="839" customFormat="1" ht="15" x14ac:dyDescent="0.25">
      <c r="A650" s="929">
        <v>649</v>
      </c>
      <c r="B650" s="927" t="s">
        <v>3160</v>
      </c>
      <c r="C650" s="927" t="s">
        <v>227</v>
      </c>
      <c r="D650" s="927" t="s">
        <v>201</v>
      </c>
      <c r="E650" s="927" t="s">
        <v>230</v>
      </c>
      <c r="F650" s="927">
        <v>1</v>
      </c>
      <c r="G650" s="927">
        <v>1904.88</v>
      </c>
      <c r="H650" s="927" t="s">
        <v>3161</v>
      </c>
      <c r="I650" s="927" t="s">
        <v>3162</v>
      </c>
      <c r="J650" s="927" t="s">
        <v>2646</v>
      </c>
      <c r="K650" s="927" t="s">
        <v>287</v>
      </c>
      <c r="L650" s="927" t="s">
        <v>15</v>
      </c>
      <c r="M650" s="927" t="s">
        <v>2918</v>
      </c>
      <c r="N650" s="927" t="s">
        <v>1944</v>
      </c>
      <c r="O650" s="927" t="s">
        <v>2919</v>
      </c>
      <c r="P650" s="1129" t="str">
        <f t="shared" si="111"/>
        <v>E--</v>
      </c>
      <c r="Q650" s="934" t="str">
        <f t="shared" si="112"/>
        <v>19-18953</v>
      </c>
      <c r="R650" s="934" t="str">
        <f t="shared" si="113"/>
        <v>LOCAL</v>
      </c>
      <c r="S650" s="935">
        <f t="shared" si="117"/>
        <v>43770</v>
      </c>
      <c r="T650" s="935">
        <f t="shared" si="118"/>
        <v>43800</v>
      </c>
      <c r="U650" s="935">
        <f t="shared" si="119"/>
        <v>43800</v>
      </c>
      <c r="V650" s="935">
        <f t="shared" si="114"/>
        <v>43831</v>
      </c>
      <c r="W650" s="934" t="str">
        <f t="shared" si="115"/>
        <v>Approved</v>
      </c>
      <c r="X650" s="936" t="str">
        <f>IF(R650="-","-",VLOOKUP($S650,Forex!$B:$C,2,0))</f>
        <v>FY2019</v>
      </c>
      <c r="Y650" s="936" t="str">
        <f>IF(R650="-","-",VLOOKUP($S650,Forex!$B:$D,3,0))</f>
        <v>2H</v>
      </c>
      <c r="Z650" s="937" t="str">
        <f>IF($R650="-","-",VLOOKUP($L650,Legend!$E:$F,2,0))</f>
        <v>-</v>
      </c>
      <c r="AA650" s="937"/>
      <c r="AB650" s="1131">
        <f t="shared" si="120"/>
        <v>43800</v>
      </c>
      <c r="AC650" s="1131">
        <f>_xlfn.IFNA(VLOOKUP($B650,'PO list'!$C:$E,3,0),$AB650)</f>
        <v>43800</v>
      </c>
      <c r="AD650" s="1131" t="str">
        <f>IF($AC650="-","-",VLOOKUP($AC650,Forex!$B:$C,2,0))</f>
        <v>FY2019</v>
      </c>
      <c r="AE650" s="1131">
        <f t="shared" si="116"/>
        <v>43800</v>
      </c>
      <c r="AF650" s="1131" t="str">
        <f>IF($AE650="-","-",VLOOKUP($AE650,Forex!$B:$C,2,0))</f>
        <v>FY2019</v>
      </c>
      <c r="AG650" s="1132" t="str">
        <f t="shared" si="121"/>
        <v>MY + MF</v>
      </c>
      <c r="AI650" s="1118"/>
    </row>
    <row r="651" spans="1:35" s="839" customFormat="1" ht="15" x14ac:dyDescent="0.25">
      <c r="A651" s="929">
        <v>650</v>
      </c>
      <c r="B651" s="927" t="s">
        <v>3163</v>
      </c>
      <c r="C651" s="927" t="s">
        <v>200</v>
      </c>
      <c r="D651" s="927" t="s">
        <v>201</v>
      </c>
      <c r="E651" s="927" t="s">
        <v>230</v>
      </c>
      <c r="F651" s="927">
        <v>4</v>
      </c>
      <c r="G651" s="927">
        <v>7150</v>
      </c>
      <c r="H651" s="927" t="s">
        <v>3164</v>
      </c>
      <c r="I651" s="927" t="s">
        <v>3165</v>
      </c>
      <c r="J651" s="927" t="s">
        <v>2940</v>
      </c>
      <c r="K651" s="927" t="s">
        <v>1324</v>
      </c>
      <c r="L651" s="927" t="s">
        <v>1056</v>
      </c>
      <c r="M651" s="927" t="s">
        <v>2833</v>
      </c>
      <c r="N651" s="927" t="s">
        <v>3031</v>
      </c>
      <c r="O651" s="927" t="s">
        <v>2880</v>
      </c>
      <c r="P651" s="1129" t="str">
        <f t="shared" si="111"/>
        <v>-2-</v>
      </c>
      <c r="Q651" s="934" t="str">
        <f t="shared" si="112"/>
        <v>19-18954</v>
      </c>
      <c r="R651" s="934" t="str">
        <f t="shared" si="113"/>
        <v>LOCAL</v>
      </c>
      <c r="S651" s="935">
        <f t="shared" si="117"/>
        <v>43770</v>
      </c>
      <c r="T651" s="935">
        <f t="shared" si="118"/>
        <v>43770</v>
      </c>
      <c r="U651" s="935">
        <f t="shared" si="119"/>
        <v>43862</v>
      </c>
      <c r="V651" s="935">
        <f t="shared" si="114"/>
        <v>43983</v>
      </c>
      <c r="W651" s="934" t="str">
        <f t="shared" si="115"/>
        <v>Cancelled</v>
      </c>
      <c r="X651" s="936" t="str">
        <f>IF(R651="-","-",VLOOKUP($S651,Forex!$B:$C,2,0))</f>
        <v>FY2019</v>
      </c>
      <c r="Y651" s="936" t="str">
        <f>IF(R651="-","-",VLOOKUP($S651,Forex!$B:$D,3,0))</f>
        <v>2H</v>
      </c>
      <c r="Z651" s="937" t="str">
        <f>IF($R651="-","-",VLOOKUP($L651,Legend!$E:$F,2,0))</f>
        <v>-</v>
      </c>
      <c r="AA651" s="937"/>
      <c r="AB651" s="1131">
        <f t="shared" si="120"/>
        <v>43770</v>
      </c>
      <c r="AC651" s="1131">
        <f>_xlfn.IFNA(VLOOKUP($B651,'PO list'!$C:$E,3,0),$AB651)</f>
        <v>43770</v>
      </c>
      <c r="AD651" s="1131" t="str">
        <f>IF($AC651="-","-",VLOOKUP($AC651,Forex!$B:$C,2,0))</f>
        <v>FY2019</v>
      </c>
      <c r="AE651" s="1131">
        <f t="shared" si="116"/>
        <v>43770</v>
      </c>
      <c r="AF651" s="1131" t="str">
        <f>IF($AE651="-","-",VLOOKUP($AE651,Forex!$B:$C,2,0))</f>
        <v>FY2019</v>
      </c>
      <c r="AG651" s="1132" t="str">
        <f t="shared" si="121"/>
        <v>MY + MF</v>
      </c>
      <c r="AI651" s="1118"/>
    </row>
    <row r="652" spans="1:35" s="839" customFormat="1" ht="15" x14ac:dyDescent="0.25">
      <c r="A652" s="929">
        <v>651</v>
      </c>
      <c r="B652" s="927" t="s">
        <v>3166</v>
      </c>
      <c r="C652" s="927" t="s">
        <v>1350</v>
      </c>
      <c r="D652" s="927" t="s">
        <v>1332</v>
      </c>
      <c r="E652" s="927" t="s">
        <v>2551</v>
      </c>
      <c r="F652" s="927">
        <v>1</v>
      </c>
      <c r="G652" s="927">
        <v>118</v>
      </c>
      <c r="H652" s="927" t="s">
        <v>3167</v>
      </c>
      <c r="I652" s="927" t="s">
        <v>15</v>
      </c>
      <c r="J652" s="927" t="s">
        <v>2764</v>
      </c>
      <c r="K652" s="927" t="s">
        <v>287</v>
      </c>
      <c r="L652" s="927" t="s">
        <v>15</v>
      </c>
      <c r="M652" s="927" t="s">
        <v>2110</v>
      </c>
      <c r="N652" s="927" t="s">
        <v>2110</v>
      </c>
      <c r="O652" s="927" t="s">
        <v>2880</v>
      </c>
      <c r="P652" s="1129" t="str">
        <f t="shared" si="111"/>
        <v>-</v>
      </c>
      <c r="Q652" s="934" t="str">
        <f t="shared" si="112"/>
        <v>19-18955</v>
      </c>
      <c r="R652" s="934" t="str">
        <f t="shared" si="113"/>
        <v>-</v>
      </c>
      <c r="S652" s="935" t="str">
        <f t="shared" si="117"/>
        <v>-</v>
      </c>
      <c r="T652" s="935" t="str">
        <f t="shared" si="118"/>
        <v>-</v>
      </c>
      <c r="U652" s="935" t="str">
        <f t="shared" si="119"/>
        <v>-</v>
      </c>
      <c r="V652" s="935" t="str">
        <f t="shared" si="114"/>
        <v>-</v>
      </c>
      <c r="W652" s="934" t="str">
        <f t="shared" si="115"/>
        <v>-</v>
      </c>
      <c r="X652" s="936" t="str">
        <f>IF(R652="-","-",VLOOKUP($S652,Forex!$B:$C,2,0))</f>
        <v>-</v>
      </c>
      <c r="Y652" s="936" t="str">
        <f>IF(R652="-","-",VLOOKUP($S652,Forex!$B:$D,3,0))</f>
        <v>-</v>
      </c>
      <c r="Z652" s="937" t="str">
        <f>IF($R652="-","-",VLOOKUP($L652,Legend!$E:$F,2,0))</f>
        <v>-</v>
      </c>
      <c r="AA652" s="937"/>
      <c r="AB652" s="1131" t="str">
        <f t="shared" si="120"/>
        <v>-</v>
      </c>
      <c r="AC652" s="1131" t="str">
        <f>_xlfn.IFNA(VLOOKUP($B652,'PO list'!$C:$E,3,0),$AB652)</f>
        <v>-</v>
      </c>
      <c r="AD652" s="1131" t="str">
        <f>IF($AC652="-","-",VLOOKUP($AC652,Forex!$B:$C,2,0))</f>
        <v>-</v>
      </c>
      <c r="AE652" s="1131" t="str">
        <f t="shared" si="116"/>
        <v>-</v>
      </c>
      <c r="AF652" s="1131" t="str">
        <f>IF($AE652="-","-",VLOOKUP($AE652,Forex!$B:$C,2,0))</f>
        <v>-</v>
      </c>
      <c r="AG652" s="1132" t="str">
        <f t="shared" si="121"/>
        <v>-</v>
      </c>
      <c r="AI652" s="1118"/>
    </row>
    <row r="653" spans="1:35" s="839" customFormat="1" ht="15" x14ac:dyDescent="0.25">
      <c r="A653" s="929">
        <v>652</v>
      </c>
      <c r="B653" s="927" t="s">
        <v>3168</v>
      </c>
      <c r="C653" s="927" t="s">
        <v>221</v>
      </c>
      <c r="D653" s="927" t="s">
        <v>201</v>
      </c>
      <c r="E653" s="927" t="s">
        <v>231</v>
      </c>
      <c r="F653" s="927">
        <v>1</v>
      </c>
      <c r="G653" s="927">
        <v>294</v>
      </c>
      <c r="H653" s="927" t="s">
        <v>3169</v>
      </c>
      <c r="I653" s="927" t="s">
        <v>239</v>
      </c>
      <c r="J653" s="927" t="s">
        <v>2764</v>
      </c>
      <c r="K653" s="927" t="s">
        <v>287</v>
      </c>
      <c r="L653" s="927" t="s">
        <v>15</v>
      </c>
      <c r="M653" s="927" t="s">
        <v>2880</v>
      </c>
      <c r="N653" s="927" t="s">
        <v>2880</v>
      </c>
      <c r="O653" s="927" t="s">
        <v>2320</v>
      </c>
      <c r="P653" s="1129" t="str">
        <f t="shared" si="111"/>
        <v>--</v>
      </c>
      <c r="Q653" s="934" t="str">
        <f t="shared" si="112"/>
        <v>19-18956</v>
      </c>
      <c r="R653" s="934" t="str">
        <f t="shared" si="113"/>
        <v>LOCAL</v>
      </c>
      <c r="S653" s="935">
        <f t="shared" si="117"/>
        <v>43770</v>
      </c>
      <c r="T653" s="935">
        <f t="shared" si="118"/>
        <v>43770</v>
      </c>
      <c r="U653" s="935">
        <f t="shared" si="119"/>
        <v>43770</v>
      </c>
      <c r="V653" s="935">
        <f t="shared" si="114"/>
        <v>43770</v>
      </c>
      <c r="W653" s="934" t="str">
        <f t="shared" si="115"/>
        <v>Approved</v>
      </c>
      <c r="X653" s="936" t="str">
        <f>IF(R653="-","-",VLOOKUP($S653,Forex!$B:$C,2,0))</f>
        <v>FY2019</v>
      </c>
      <c r="Y653" s="936" t="str">
        <f>IF(R653="-","-",VLOOKUP($S653,Forex!$B:$D,3,0))</f>
        <v>2H</v>
      </c>
      <c r="Z653" s="937" t="str">
        <f>IF($R653="-","-",VLOOKUP($L653,Legend!$E:$F,2,0))</f>
        <v>-</v>
      </c>
      <c r="AA653" s="937"/>
      <c r="AB653" s="1131">
        <f t="shared" si="120"/>
        <v>43770</v>
      </c>
      <c r="AC653" s="1131">
        <f>_xlfn.IFNA(VLOOKUP($B653,'PO list'!$C:$E,3,0),$AB653)</f>
        <v>43770</v>
      </c>
      <c r="AD653" s="1131" t="str">
        <f>IF($AC653="-","-",VLOOKUP($AC653,Forex!$B:$C,2,0))</f>
        <v>FY2019</v>
      </c>
      <c r="AE653" s="1131">
        <f t="shared" si="116"/>
        <v>43770</v>
      </c>
      <c r="AF653" s="1131" t="str">
        <f>IF($AE653="-","-",VLOOKUP($AE653,Forex!$B:$C,2,0))</f>
        <v>FY2019</v>
      </c>
      <c r="AG653" s="1132" t="str">
        <f t="shared" si="121"/>
        <v>MY + MF</v>
      </c>
      <c r="AI653" s="1118"/>
    </row>
    <row r="654" spans="1:35" s="839" customFormat="1" ht="15" x14ac:dyDescent="0.25">
      <c r="A654" s="929">
        <v>653</v>
      </c>
      <c r="B654" s="927" t="s">
        <v>3170</v>
      </c>
      <c r="C654" s="927" t="s">
        <v>215</v>
      </c>
      <c r="D654" s="927" t="s">
        <v>201</v>
      </c>
      <c r="E654" s="927" t="s">
        <v>231</v>
      </c>
      <c r="F654" s="927">
        <v>6</v>
      </c>
      <c r="G654" s="927">
        <v>46237</v>
      </c>
      <c r="H654" s="927" t="s">
        <v>3171</v>
      </c>
      <c r="I654" s="927" t="s">
        <v>239</v>
      </c>
      <c r="J654" s="927" t="s">
        <v>3172</v>
      </c>
      <c r="K654" s="927" t="s">
        <v>288</v>
      </c>
      <c r="L654" s="927" t="s">
        <v>158</v>
      </c>
      <c r="M654" s="927" t="s">
        <v>2144</v>
      </c>
      <c r="N654" s="927" t="s">
        <v>2154</v>
      </c>
      <c r="O654" s="927" t="s">
        <v>2019</v>
      </c>
      <c r="P654" s="1129" t="str">
        <f t="shared" si="111"/>
        <v>--</v>
      </c>
      <c r="Q654" s="934" t="str">
        <f t="shared" si="112"/>
        <v>19-18957</v>
      </c>
      <c r="R654" s="934" t="str">
        <f t="shared" si="113"/>
        <v>LOCAL</v>
      </c>
      <c r="S654" s="935">
        <f t="shared" si="117"/>
        <v>43770</v>
      </c>
      <c r="T654" s="935">
        <f t="shared" si="118"/>
        <v>43800</v>
      </c>
      <c r="U654" s="935">
        <f t="shared" si="119"/>
        <v>43800</v>
      </c>
      <c r="V654" s="935">
        <f t="shared" si="114"/>
        <v>43831</v>
      </c>
      <c r="W654" s="934" t="str">
        <f t="shared" si="115"/>
        <v>Disapproved</v>
      </c>
      <c r="X654" s="936" t="str">
        <f>IF(R654="-","-",VLOOKUP($S654,Forex!$B:$C,2,0))</f>
        <v>FY2019</v>
      </c>
      <c r="Y654" s="936" t="str">
        <f>IF(R654="-","-",VLOOKUP($S654,Forex!$B:$D,3,0))</f>
        <v>2H</v>
      </c>
      <c r="Z654" s="937" t="str">
        <f>IF($R654="-","-",VLOOKUP($L654,Legend!$E:$F,2,0))</f>
        <v>ROD1</v>
      </c>
      <c r="AA654" s="937"/>
      <c r="AB654" s="1131">
        <f t="shared" si="120"/>
        <v>43800</v>
      </c>
      <c r="AC654" s="1131">
        <f>_xlfn.IFNA(VLOOKUP($B654,'PO list'!$C:$E,3,0),$AB654)</f>
        <v>43800</v>
      </c>
      <c r="AD654" s="1131" t="str">
        <f>IF($AC654="-","-",VLOOKUP($AC654,Forex!$B:$C,2,0))</f>
        <v>FY2019</v>
      </c>
      <c r="AE654" s="1131">
        <f t="shared" si="116"/>
        <v>43800</v>
      </c>
      <c r="AF654" s="1131" t="str">
        <f>IF($AE654="-","-",VLOOKUP($AE654,Forex!$B:$C,2,0))</f>
        <v>FY2019</v>
      </c>
      <c r="AG654" s="1132" t="str">
        <f t="shared" si="121"/>
        <v>MY + MF</v>
      </c>
      <c r="AI654" s="1118"/>
    </row>
    <row r="655" spans="1:35" s="839" customFormat="1" ht="15" x14ac:dyDescent="0.25">
      <c r="A655" s="929">
        <v>654</v>
      </c>
      <c r="B655" s="927" t="s">
        <v>3173</v>
      </c>
      <c r="C655" s="927" t="s">
        <v>1121</v>
      </c>
      <c r="D655" s="927" t="s">
        <v>201</v>
      </c>
      <c r="E655" s="927" t="s">
        <v>231</v>
      </c>
      <c r="F655" s="927">
        <v>3</v>
      </c>
      <c r="G655" s="927">
        <v>4141</v>
      </c>
      <c r="H655" s="927" t="s">
        <v>3174</v>
      </c>
      <c r="I655" s="927" t="s">
        <v>3175</v>
      </c>
      <c r="J655" s="927" t="s">
        <v>3172</v>
      </c>
      <c r="K655" s="927" t="s">
        <v>288</v>
      </c>
      <c r="L655" s="927" t="s">
        <v>158</v>
      </c>
      <c r="M655" s="927" t="s">
        <v>2948</v>
      </c>
      <c r="N655" s="927" t="s">
        <v>2439</v>
      </c>
      <c r="O655" s="927" t="s">
        <v>2880</v>
      </c>
      <c r="P655" s="1129" t="str">
        <f t="shared" si="111"/>
        <v>9--</v>
      </c>
      <c r="Q655" s="934" t="str">
        <f t="shared" si="112"/>
        <v>19-18958</v>
      </c>
      <c r="R655" s="934" t="str">
        <f t="shared" si="113"/>
        <v>LOCAL</v>
      </c>
      <c r="S655" s="935">
        <f t="shared" si="117"/>
        <v>43770</v>
      </c>
      <c r="T655" s="935">
        <f t="shared" si="118"/>
        <v>43770</v>
      </c>
      <c r="U655" s="935">
        <f t="shared" si="119"/>
        <v>43800</v>
      </c>
      <c r="V655" s="935">
        <f t="shared" si="114"/>
        <v>43800</v>
      </c>
      <c r="W655" s="934" t="str">
        <f t="shared" si="115"/>
        <v>Disapproved</v>
      </c>
      <c r="X655" s="936" t="str">
        <f>IF(R655="-","-",VLOOKUP($S655,Forex!$B:$C,2,0))</f>
        <v>FY2019</v>
      </c>
      <c r="Y655" s="936" t="str">
        <f>IF(R655="-","-",VLOOKUP($S655,Forex!$B:$D,3,0))</f>
        <v>2H</v>
      </c>
      <c r="Z655" s="937" t="str">
        <f>IF($R655="-","-",VLOOKUP($L655,Legend!$E:$F,2,0))</f>
        <v>ROD1</v>
      </c>
      <c r="AA655" s="937"/>
      <c r="AB655" s="1131">
        <f t="shared" si="120"/>
        <v>43770</v>
      </c>
      <c r="AC655" s="1131">
        <f>_xlfn.IFNA(VLOOKUP($B655,'PO list'!$C:$E,3,0),$AB655)</f>
        <v>43770</v>
      </c>
      <c r="AD655" s="1131" t="str">
        <f>IF($AC655="-","-",VLOOKUP($AC655,Forex!$B:$C,2,0))</f>
        <v>FY2019</v>
      </c>
      <c r="AE655" s="1131">
        <f t="shared" si="116"/>
        <v>43770</v>
      </c>
      <c r="AF655" s="1131" t="str">
        <f>IF($AE655="-","-",VLOOKUP($AE655,Forex!$B:$C,2,0))</f>
        <v>FY2019</v>
      </c>
      <c r="AG655" s="1132" t="str">
        <f t="shared" si="121"/>
        <v>MY + MF</v>
      </c>
      <c r="AI655" s="1118"/>
    </row>
    <row r="656" spans="1:35" s="839" customFormat="1" ht="15" x14ac:dyDescent="0.25">
      <c r="A656" s="929">
        <v>655</v>
      </c>
      <c r="B656" s="927" t="s">
        <v>3176</v>
      </c>
      <c r="C656" s="927" t="s">
        <v>244</v>
      </c>
      <c r="D656" s="927" t="s">
        <v>201</v>
      </c>
      <c r="E656" s="927" t="s">
        <v>231</v>
      </c>
      <c r="F656" s="927">
        <v>1</v>
      </c>
      <c r="G656" s="927">
        <v>222</v>
      </c>
      <c r="H656" s="927" t="s">
        <v>3177</v>
      </c>
      <c r="I656" s="927" t="s">
        <v>3178</v>
      </c>
      <c r="J656" s="927" t="s">
        <v>3172</v>
      </c>
      <c r="K656" s="927" t="s">
        <v>288</v>
      </c>
      <c r="L656" s="927" t="s">
        <v>158</v>
      </c>
      <c r="M656" s="927" t="s">
        <v>2128</v>
      </c>
      <c r="N656" s="927" t="s">
        <v>2439</v>
      </c>
      <c r="O656" s="927" t="s">
        <v>2880</v>
      </c>
      <c r="P656" s="1129" t="str">
        <f t="shared" si="111"/>
        <v>PIN</v>
      </c>
      <c r="Q656" s="934" t="str">
        <f t="shared" si="112"/>
        <v>19-18959</v>
      </c>
      <c r="R656" s="934" t="str">
        <f t="shared" si="113"/>
        <v>LOCAL</v>
      </c>
      <c r="S656" s="935">
        <f t="shared" si="117"/>
        <v>43770</v>
      </c>
      <c r="T656" s="935">
        <f t="shared" si="118"/>
        <v>43770</v>
      </c>
      <c r="U656" s="935">
        <f t="shared" si="119"/>
        <v>43800</v>
      </c>
      <c r="V656" s="935">
        <f t="shared" si="114"/>
        <v>43800</v>
      </c>
      <c r="W656" s="934" t="str">
        <f t="shared" si="115"/>
        <v>Disapproved</v>
      </c>
      <c r="X656" s="936" t="str">
        <f>IF(R656="-","-",VLOOKUP($S656,Forex!$B:$C,2,0))</f>
        <v>FY2019</v>
      </c>
      <c r="Y656" s="936" t="str">
        <f>IF(R656="-","-",VLOOKUP($S656,Forex!$B:$D,3,0))</f>
        <v>2H</v>
      </c>
      <c r="Z656" s="937" t="str">
        <f>IF($R656="-","-",VLOOKUP($L656,Legend!$E:$F,2,0))</f>
        <v>ROD1</v>
      </c>
      <c r="AA656" s="937"/>
      <c r="AB656" s="1131">
        <f t="shared" si="120"/>
        <v>43770</v>
      </c>
      <c r="AC656" s="1131">
        <f>_xlfn.IFNA(VLOOKUP($B656,'PO list'!$C:$E,3,0),$AB656)</f>
        <v>43770</v>
      </c>
      <c r="AD656" s="1131" t="str">
        <f>IF($AC656="-","-",VLOOKUP($AC656,Forex!$B:$C,2,0))</f>
        <v>FY2019</v>
      </c>
      <c r="AE656" s="1131">
        <f t="shared" si="116"/>
        <v>43770</v>
      </c>
      <c r="AF656" s="1131" t="str">
        <f>IF($AE656="-","-",VLOOKUP($AE656,Forex!$B:$C,2,0))</f>
        <v>FY2019</v>
      </c>
      <c r="AG656" s="1132" t="str">
        <f t="shared" si="121"/>
        <v>MY + MF</v>
      </c>
      <c r="AI656" s="1118"/>
    </row>
    <row r="657" spans="1:35" s="839" customFormat="1" ht="15" x14ac:dyDescent="0.25">
      <c r="A657" s="929">
        <v>656</v>
      </c>
      <c r="B657" s="927" t="s">
        <v>3179</v>
      </c>
      <c r="C657" s="927" t="s">
        <v>1350</v>
      </c>
      <c r="D657" s="927" t="s">
        <v>1332</v>
      </c>
      <c r="E657" s="927" t="s">
        <v>1788</v>
      </c>
      <c r="F657" s="927">
        <v>1</v>
      </c>
      <c r="G657" s="927">
        <v>1179.3399999999999</v>
      </c>
      <c r="H657" s="927" t="s">
        <v>3180</v>
      </c>
      <c r="I657" s="927" t="s">
        <v>3181</v>
      </c>
      <c r="J657" s="927" t="s">
        <v>3172</v>
      </c>
      <c r="K657" s="927" t="s">
        <v>1324</v>
      </c>
      <c r="L657" s="927" t="s">
        <v>1056</v>
      </c>
      <c r="M657" s="927" t="s">
        <v>2110</v>
      </c>
      <c r="N657" s="927" t="s">
        <v>3157</v>
      </c>
      <c r="O657" s="927" t="s">
        <v>2880</v>
      </c>
      <c r="P657" s="1129" t="str">
        <f t="shared" si="111"/>
        <v>10-</v>
      </c>
      <c r="Q657" s="934" t="str">
        <f t="shared" si="112"/>
        <v>19-18960</v>
      </c>
      <c r="R657" s="934" t="str">
        <f t="shared" si="113"/>
        <v>-</v>
      </c>
      <c r="S657" s="935" t="str">
        <f t="shared" si="117"/>
        <v>-</v>
      </c>
      <c r="T657" s="935" t="str">
        <f t="shared" si="118"/>
        <v>-</v>
      </c>
      <c r="U657" s="935" t="str">
        <f t="shared" si="119"/>
        <v>-</v>
      </c>
      <c r="V657" s="935" t="str">
        <f t="shared" si="114"/>
        <v>-</v>
      </c>
      <c r="W657" s="934" t="str">
        <f t="shared" si="115"/>
        <v>-</v>
      </c>
      <c r="X657" s="936" t="str">
        <f>IF(R657="-","-",VLOOKUP($S657,Forex!$B:$C,2,0))</f>
        <v>-</v>
      </c>
      <c r="Y657" s="936" t="str">
        <f>IF(R657="-","-",VLOOKUP($S657,Forex!$B:$D,3,0))</f>
        <v>-</v>
      </c>
      <c r="Z657" s="937" t="str">
        <f>IF($R657="-","-",VLOOKUP($L657,Legend!$E:$F,2,0))</f>
        <v>-</v>
      </c>
      <c r="AA657" s="937"/>
      <c r="AB657" s="1131" t="str">
        <f t="shared" si="120"/>
        <v>-</v>
      </c>
      <c r="AC657" s="1131" t="str">
        <f>_xlfn.IFNA(VLOOKUP($B657,'PO list'!$C:$E,3,0),$AB657)</f>
        <v>-</v>
      </c>
      <c r="AD657" s="1131" t="str">
        <f>IF($AC657="-","-",VLOOKUP($AC657,Forex!$B:$C,2,0))</f>
        <v>-</v>
      </c>
      <c r="AE657" s="1131" t="str">
        <f t="shared" si="116"/>
        <v>-</v>
      </c>
      <c r="AF657" s="1131" t="str">
        <f>IF($AE657="-","-",VLOOKUP($AE657,Forex!$B:$C,2,0))</f>
        <v>-</v>
      </c>
      <c r="AG657" s="1132" t="str">
        <f t="shared" si="121"/>
        <v>-</v>
      </c>
      <c r="AI657" s="1118"/>
    </row>
    <row r="658" spans="1:35" s="839" customFormat="1" ht="15" x14ac:dyDescent="0.25">
      <c r="A658" s="929">
        <v>657</v>
      </c>
      <c r="B658" s="927" t="s">
        <v>3182</v>
      </c>
      <c r="C658" s="927" t="s">
        <v>207</v>
      </c>
      <c r="D658" s="927" t="s">
        <v>232</v>
      </c>
      <c r="E658" s="927" t="s">
        <v>1333</v>
      </c>
      <c r="F658" s="927">
        <v>1</v>
      </c>
      <c r="G658" s="927">
        <v>20968</v>
      </c>
      <c r="H658" s="927" t="s">
        <v>3183</v>
      </c>
      <c r="I658" s="927" t="s">
        <v>3184</v>
      </c>
      <c r="J658" s="927" t="s">
        <v>3172</v>
      </c>
      <c r="K658" s="927" t="s">
        <v>1324</v>
      </c>
      <c r="L658" s="927" t="s">
        <v>1056</v>
      </c>
      <c r="M658" s="927" t="s">
        <v>2110</v>
      </c>
      <c r="N658" s="927" t="s">
        <v>3157</v>
      </c>
      <c r="O658" s="927" t="s">
        <v>2880</v>
      </c>
      <c r="P658" s="1129" t="str">
        <f t="shared" si="111"/>
        <v>55-</v>
      </c>
      <c r="Q658" s="934" t="str">
        <f t="shared" si="112"/>
        <v>19-18961</v>
      </c>
      <c r="R658" s="934" t="str">
        <f t="shared" si="113"/>
        <v>FRONTECH</v>
      </c>
      <c r="S658" s="935">
        <f t="shared" si="117"/>
        <v>43770</v>
      </c>
      <c r="T658" s="935">
        <f t="shared" si="118"/>
        <v>43770</v>
      </c>
      <c r="U658" s="935">
        <f t="shared" si="119"/>
        <v>43800</v>
      </c>
      <c r="V658" s="935">
        <f t="shared" si="114"/>
        <v>43983</v>
      </c>
      <c r="W658" s="934" t="str">
        <f t="shared" si="115"/>
        <v>Cancelled</v>
      </c>
      <c r="X658" s="936" t="str">
        <f>IF(R658="-","-",VLOOKUP($S658,Forex!$B:$C,2,0))</f>
        <v>FY2019</v>
      </c>
      <c r="Y658" s="936" t="str">
        <f>IF(R658="-","-",VLOOKUP($S658,Forex!$B:$D,3,0))</f>
        <v>2H</v>
      </c>
      <c r="Z658" s="937" t="str">
        <f>IF($R658="-","-",VLOOKUP($L658,Legend!$E:$F,2,0))</f>
        <v>-</v>
      </c>
      <c r="AA658" s="937"/>
      <c r="AB658" s="1131">
        <f t="shared" si="120"/>
        <v>43770</v>
      </c>
      <c r="AC658" s="1131">
        <f>_xlfn.IFNA(VLOOKUP($B658,'PO list'!$C:$E,3,0),$AB658)</f>
        <v>43770</v>
      </c>
      <c r="AD658" s="1131" t="str">
        <f>IF($AC658="-","-",VLOOKUP($AC658,Forex!$B:$C,2,0))</f>
        <v>FY2019</v>
      </c>
      <c r="AE658" s="1131">
        <f t="shared" si="116"/>
        <v>43770</v>
      </c>
      <c r="AF658" s="1131" t="str">
        <f>IF($AE658="-","-",VLOOKUP($AE658,Forex!$B:$C,2,0))</f>
        <v>FY2019</v>
      </c>
      <c r="AG658" s="1132" t="str">
        <f t="shared" si="121"/>
        <v>MY + MF</v>
      </c>
      <c r="AI658" s="1118"/>
    </row>
    <row r="659" spans="1:35" s="839" customFormat="1" ht="15" x14ac:dyDescent="0.25">
      <c r="A659" s="929">
        <v>658</v>
      </c>
      <c r="B659" s="927" t="s">
        <v>3185</v>
      </c>
      <c r="C659" s="927" t="s">
        <v>221</v>
      </c>
      <c r="D659" s="927" t="s">
        <v>201</v>
      </c>
      <c r="E659" s="927" t="s">
        <v>231</v>
      </c>
      <c r="F659" s="927">
        <v>1</v>
      </c>
      <c r="G659" s="927">
        <v>252</v>
      </c>
      <c r="H659" s="927" t="s">
        <v>3186</v>
      </c>
      <c r="I659" s="927" t="s">
        <v>239</v>
      </c>
      <c r="J659" s="927" t="s">
        <v>2320</v>
      </c>
      <c r="K659" s="927" t="s">
        <v>287</v>
      </c>
      <c r="L659" s="927" t="s">
        <v>15</v>
      </c>
      <c r="M659" s="927" t="s">
        <v>2948</v>
      </c>
      <c r="N659" s="927" t="s">
        <v>3144</v>
      </c>
      <c r="O659" s="927" t="s">
        <v>2880</v>
      </c>
      <c r="P659" s="1129" t="str">
        <f t="shared" si="111"/>
        <v>--</v>
      </c>
      <c r="Q659" s="934" t="str">
        <f t="shared" si="112"/>
        <v>19-18962</v>
      </c>
      <c r="R659" s="934" t="str">
        <f t="shared" si="113"/>
        <v>LOCAL</v>
      </c>
      <c r="S659" s="935">
        <f t="shared" si="117"/>
        <v>43770</v>
      </c>
      <c r="T659" s="935">
        <f t="shared" si="118"/>
        <v>43770</v>
      </c>
      <c r="U659" s="935">
        <f t="shared" si="119"/>
        <v>43800</v>
      </c>
      <c r="V659" s="935">
        <f t="shared" si="114"/>
        <v>43800</v>
      </c>
      <c r="W659" s="934" t="str">
        <f t="shared" si="115"/>
        <v>Approved</v>
      </c>
      <c r="X659" s="936" t="str">
        <f>IF(R659="-","-",VLOOKUP($S659,Forex!$B:$C,2,0))</f>
        <v>FY2019</v>
      </c>
      <c r="Y659" s="936" t="str">
        <f>IF(R659="-","-",VLOOKUP($S659,Forex!$B:$D,3,0))</f>
        <v>2H</v>
      </c>
      <c r="Z659" s="937" t="str">
        <f>IF($R659="-","-",VLOOKUP($L659,Legend!$E:$F,2,0))</f>
        <v>-</v>
      </c>
      <c r="AA659" s="937"/>
      <c r="AB659" s="1131">
        <f t="shared" si="120"/>
        <v>43770</v>
      </c>
      <c r="AC659" s="1131">
        <f>_xlfn.IFNA(VLOOKUP($B659,'PO list'!$C:$E,3,0),$AB659)</f>
        <v>43770</v>
      </c>
      <c r="AD659" s="1131" t="str">
        <f>IF($AC659="-","-",VLOOKUP($AC659,Forex!$B:$C,2,0))</f>
        <v>FY2019</v>
      </c>
      <c r="AE659" s="1131">
        <f t="shared" si="116"/>
        <v>43770</v>
      </c>
      <c r="AF659" s="1131" t="str">
        <f>IF($AE659="-","-",VLOOKUP($AE659,Forex!$B:$C,2,0))</f>
        <v>FY2019</v>
      </c>
      <c r="AG659" s="1132" t="str">
        <f t="shared" si="121"/>
        <v>MY + MF</v>
      </c>
      <c r="AI659" s="1118"/>
    </row>
    <row r="660" spans="1:35" s="839" customFormat="1" ht="15" x14ac:dyDescent="0.25">
      <c r="A660" s="929">
        <v>659</v>
      </c>
      <c r="B660" s="927" t="s">
        <v>3187</v>
      </c>
      <c r="C660" s="927" t="s">
        <v>244</v>
      </c>
      <c r="D660" s="927" t="s">
        <v>201</v>
      </c>
      <c r="E660" s="927" t="s">
        <v>231</v>
      </c>
      <c r="F660" s="927">
        <v>8</v>
      </c>
      <c r="G660" s="927">
        <v>2336</v>
      </c>
      <c r="H660" s="927" t="s">
        <v>3188</v>
      </c>
      <c r="I660" s="927" t="s">
        <v>239</v>
      </c>
      <c r="J660" s="927" t="s">
        <v>2320</v>
      </c>
      <c r="K660" s="927" t="s">
        <v>288</v>
      </c>
      <c r="L660" s="927" t="s">
        <v>158</v>
      </c>
      <c r="M660" s="927" t="s">
        <v>2110</v>
      </c>
      <c r="N660" s="927" t="s">
        <v>2439</v>
      </c>
      <c r="O660" s="927" t="s">
        <v>2948</v>
      </c>
      <c r="P660" s="1129" t="str">
        <f t="shared" ref="P660:P723" si="122">RIGHT(I660,3)</f>
        <v>--</v>
      </c>
      <c r="Q660" s="934" t="str">
        <f t="shared" ref="Q660:Q723" si="123">IF(B660=B659,"-",B660)</f>
        <v>19-18964</v>
      </c>
      <c r="R660" s="934" t="str">
        <f t="shared" ref="R660:R723" si="124">IF(Q660="-","-",IF(D660="INTERNAL","-",D660))</f>
        <v>LOCAL</v>
      </c>
      <c r="S660" s="935">
        <f t="shared" si="117"/>
        <v>43770</v>
      </c>
      <c r="T660" s="935">
        <f t="shared" si="118"/>
        <v>43800</v>
      </c>
      <c r="U660" s="935">
        <f t="shared" si="119"/>
        <v>43800</v>
      </c>
      <c r="V660" s="935">
        <f t="shared" ref="V660:V723" si="125">IF($R660="-","-",IF(N660="-","-",$N660-DAY($N660)+1))</f>
        <v>43800</v>
      </c>
      <c r="W660" s="934" t="str">
        <f t="shared" ref="W660:W723" si="126">IF(R660="-","-",IF(P660="Ref","-",$K660))</f>
        <v>Disapproved</v>
      </c>
      <c r="X660" s="936" t="str">
        <f>IF(R660="-","-",VLOOKUP($S660,Forex!$B:$C,2,0))</f>
        <v>FY2019</v>
      </c>
      <c r="Y660" s="936" t="str">
        <f>IF(R660="-","-",VLOOKUP($S660,Forex!$B:$D,3,0))</f>
        <v>2H</v>
      </c>
      <c r="Z660" s="937" t="str">
        <f>IF($R660="-","-",VLOOKUP($L660,Legend!$E:$F,2,0))</f>
        <v>ROD1</v>
      </c>
      <c r="AA660" s="937"/>
      <c r="AB660" s="1131">
        <f t="shared" si="120"/>
        <v>43800</v>
      </c>
      <c r="AC660" s="1131">
        <f>_xlfn.IFNA(VLOOKUP($B660,'PO list'!$C:$E,3,0),$AB660)</f>
        <v>43800</v>
      </c>
      <c r="AD660" s="1131" t="str">
        <f>IF($AC660="-","-",VLOOKUP($AC660,Forex!$B:$C,2,0))</f>
        <v>FY2019</v>
      </c>
      <c r="AE660" s="1131">
        <f t="shared" ref="AE660:AE723" si="127">IF($Q660="-","-",IF(W660="-","-",IF($O660="-","-",$O660-DAY($O660)+1)))</f>
        <v>43800</v>
      </c>
      <c r="AF660" s="1131" t="str">
        <f>IF($AE660="-","-",VLOOKUP($AE660,Forex!$B:$C,2,0))</f>
        <v>FY2019</v>
      </c>
      <c r="AG660" s="1132" t="str">
        <f t="shared" si="121"/>
        <v>MY + MF</v>
      </c>
      <c r="AI660" s="1118"/>
    </row>
    <row r="661" spans="1:35" s="839" customFormat="1" ht="15" x14ac:dyDescent="0.25">
      <c r="A661" s="929">
        <v>660</v>
      </c>
      <c r="B661" s="927" t="s">
        <v>3189</v>
      </c>
      <c r="C661" s="927" t="s">
        <v>207</v>
      </c>
      <c r="D661" s="927" t="s">
        <v>232</v>
      </c>
      <c r="E661" s="927" t="s">
        <v>230</v>
      </c>
      <c r="F661" s="927">
        <v>5</v>
      </c>
      <c r="G661" s="927">
        <v>14654</v>
      </c>
      <c r="H661" s="927" t="s">
        <v>3190</v>
      </c>
      <c r="I661" s="927" t="s">
        <v>3191</v>
      </c>
      <c r="J661" s="927" t="s">
        <v>3192</v>
      </c>
      <c r="K661" s="927" t="s">
        <v>1324</v>
      </c>
      <c r="L661" s="927" t="s">
        <v>1056</v>
      </c>
      <c r="M661" s="927" t="s">
        <v>2833</v>
      </c>
      <c r="N661" s="927" t="s">
        <v>3031</v>
      </c>
      <c r="O661" s="927" t="s">
        <v>2948</v>
      </c>
      <c r="P661" s="1129" t="str">
        <f t="shared" si="122"/>
        <v>INK</v>
      </c>
      <c r="Q661" s="934" t="str">
        <f t="shared" si="123"/>
        <v>19-18965</v>
      </c>
      <c r="R661" s="934" t="str">
        <f t="shared" si="124"/>
        <v>FRONTECH</v>
      </c>
      <c r="S661" s="935">
        <f t="shared" si="117"/>
        <v>43770</v>
      </c>
      <c r="T661" s="935">
        <f t="shared" si="118"/>
        <v>43800</v>
      </c>
      <c r="U661" s="935">
        <f t="shared" si="119"/>
        <v>43862</v>
      </c>
      <c r="V661" s="935">
        <f t="shared" si="125"/>
        <v>43983</v>
      </c>
      <c r="W661" s="934" t="str">
        <f t="shared" si="126"/>
        <v>Cancelled</v>
      </c>
      <c r="X661" s="936" t="str">
        <f>IF(R661="-","-",VLOOKUP($S661,Forex!$B:$C,2,0))</f>
        <v>FY2019</v>
      </c>
      <c r="Y661" s="936" t="str">
        <f>IF(R661="-","-",VLOOKUP($S661,Forex!$B:$D,3,0))</f>
        <v>2H</v>
      </c>
      <c r="Z661" s="937" t="str">
        <f>IF($R661="-","-",VLOOKUP($L661,Legend!$E:$F,2,0))</f>
        <v>-</v>
      </c>
      <c r="AA661" s="937"/>
      <c r="AB661" s="1131">
        <f t="shared" si="120"/>
        <v>43800</v>
      </c>
      <c r="AC661" s="1131">
        <f>_xlfn.IFNA(VLOOKUP($B661,'PO list'!$C:$E,3,0),$AB661)</f>
        <v>43800</v>
      </c>
      <c r="AD661" s="1131" t="str">
        <f>IF($AC661="-","-",VLOOKUP($AC661,Forex!$B:$C,2,0))</f>
        <v>FY2019</v>
      </c>
      <c r="AE661" s="1131">
        <f t="shared" si="127"/>
        <v>43800</v>
      </c>
      <c r="AF661" s="1131" t="str">
        <f>IF($AE661="-","-",VLOOKUP($AE661,Forex!$B:$C,2,0))</f>
        <v>FY2019</v>
      </c>
      <c r="AG661" s="1132" t="str">
        <f t="shared" si="121"/>
        <v>MY + MF</v>
      </c>
      <c r="AI661" s="1118"/>
    </row>
    <row r="662" spans="1:35" s="839" customFormat="1" ht="15" x14ac:dyDescent="0.25">
      <c r="A662" s="929">
        <v>661</v>
      </c>
      <c r="B662" s="927" t="s">
        <v>3193</v>
      </c>
      <c r="C662" s="927" t="s">
        <v>207</v>
      </c>
      <c r="D662" s="927" t="s">
        <v>232</v>
      </c>
      <c r="E662" s="927" t="s">
        <v>1333</v>
      </c>
      <c r="F662" s="927">
        <v>5</v>
      </c>
      <c r="G662" s="927">
        <v>6708.8</v>
      </c>
      <c r="H662" s="927" t="s">
        <v>3194</v>
      </c>
      <c r="I662" s="927" t="s">
        <v>3195</v>
      </c>
      <c r="J662" s="927" t="s">
        <v>3192</v>
      </c>
      <c r="K662" s="927" t="s">
        <v>1324</v>
      </c>
      <c r="L662" s="927" t="s">
        <v>1056</v>
      </c>
      <c r="M662" s="927" t="s">
        <v>2110</v>
      </c>
      <c r="N662" s="927" t="s">
        <v>3157</v>
      </c>
      <c r="O662" s="927" t="s">
        <v>2019</v>
      </c>
      <c r="P662" s="1129" t="str">
        <f t="shared" si="122"/>
        <v>B--</v>
      </c>
      <c r="Q662" s="934" t="str">
        <f t="shared" si="123"/>
        <v>19-18967</v>
      </c>
      <c r="R662" s="934" t="str">
        <f t="shared" si="124"/>
        <v>FRONTECH</v>
      </c>
      <c r="S662" s="935">
        <f t="shared" si="117"/>
        <v>43770</v>
      </c>
      <c r="T662" s="935">
        <f t="shared" si="118"/>
        <v>43800</v>
      </c>
      <c r="U662" s="935">
        <f t="shared" si="119"/>
        <v>43800</v>
      </c>
      <c r="V662" s="935">
        <f t="shared" si="125"/>
        <v>43983</v>
      </c>
      <c r="W662" s="934" t="str">
        <f t="shared" si="126"/>
        <v>Cancelled</v>
      </c>
      <c r="X662" s="936" t="str">
        <f>IF(R662="-","-",VLOOKUP($S662,Forex!$B:$C,2,0))</f>
        <v>FY2019</v>
      </c>
      <c r="Y662" s="936" t="str">
        <f>IF(R662="-","-",VLOOKUP($S662,Forex!$B:$D,3,0))</f>
        <v>2H</v>
      </c>
      <c r="Z662" s="937" t="str">
        <f>IF($R662="-","-",VLOOKUP($L662,Legend!$E:$F,2,0))</f>
        <v>-</v>
      </c>
      <c r="AA662" s="937"/>
      <c r="AB662" s="1131">
        <f t="shared" si="120"/>
        <v>43800</v>
      </c>
      <c r="AC662" s="1131">
        <f>_xlfn.IFNA(VLOOKUP($B662,'PO list'!$C:$E,3,0),$AB662)</f>
        <v>43800</v>
      </c>
      <c r="AD662" s="1131" t="str">
        <f>IF($AC662="-","-",VLOOKUP($AC662,Forex!$B:$C,2,0))</f>
        <v>FY2019</v>
      </c>
      <c r="AE662" s="1131">
        <f t="shared" si="127"/>
        <v>43800</v>
      </c>
      <c r="AF662" s="1131" t="str">
        <f>IF($AE662="-","-",VLOOKUP($AE662,Forex!$B:$C,2,0))</f>
        <v>FY2019</v>
      </c>
      <c r="AG662" s="1132" t="str">
        <f t="shared" si="121"/>
        <v>MY + MF</v>
      </c>
      <c r="AI662" s="1118"/>
    </row>
    <row r="663" spans="1:35" s="839" customFormat="1" ht="15" x14ac:dyDescent="0.25">
      <c r="A663" s="929">
        <v>662</v>
      </c>
      <c r="B663" s="927" t="s">
        <v>3196</v>
      </c>
      <c r="C663" s="927" t="s">
        <v>680</v>
      </c>
      <c r="D663" s="927" t="s">
        <v>201</v>
      </c>
      <c r="E663" s="927" t="s">
        <v>231</v>
      </c>
      <c r="F663" s="927">
        <v>1</v>
      </c>
      <c r="G663" s="927">
        <v>75</v>
      </c>
      <c r="H663" s="927" t="s">
        <v>3197</v>
      </c>
      <c r="I663" s="927" t="s">
        <v>239</v>
      </c>
      <c r="J663" s="927" t="s">
        <v>3192</v>
      </c>
      <c r="K663" s="927" t="s">
        <v>287</v>
      </c>
      <c r="L663" s="927" t="s">
        <v>15</v>
      </c>
      <c r="M663" s="927" t="s">
        <v>2110</v>
      </c>
      <c r="N663" s="927" t="s">
        <v>2110</v>
      </c>
      <c r="O663" s="927" t="s">
        <v>2880</v>
      </c>
      <c r="P663" s="1129" t="str">
        <f t="shared" si="122"/>
        <v>--</v>
      </c>
      <c r="Q663" s="934" t="str">
        <f t="shared" si="123"/>
        <v>19-18968</v>
      </c>
      <c r="R663" s="934" t="str">
        <f t="shared" si="124"/>
        <v>LOCAL</v>
      </c>
      <c r="S663" s="935">
        <f t="shared" si="117"/>
        <v>43770</v>
      </c>
      <c r="T663" s="935">
        <f t="shared" si="118"/>
        <v>43770</v>
      </c>
      <c r="U663" s="935">
        <f t="shared" si="119"/>
        <v>43800</v>
      </c>
      <c r="V663" s="935">
        <f t="shared" si="125"/>
        <v>43800</v>
      </c>
      <c r="W663" s="934" t="str">
        <f t="shared" si="126"/>
        <v>Approved</v>
      </c>
      <c r="X663" s="936" t="str">
        <f>IF(R663="-","-",VLOOKUP($S663,Forex!$B:$C,2,0))</f>
        <v>FY2019</v>
      </c>
      <c r="Y663" s="936" t="str">
        <f>IF(R663="-","-",VLOOKUP($S663,Forex!$B:$D,3,0))</f>
        <v>2H</v>
      </c>
      <c r="Z663" s="937" t="str">
        <f>IF($R663="-","-",VLOOKUP($L663,Legend!$E:$F,2,0))</f>
        <v>-</v>
      </c>
      <c r="AA663" s="937"/>
      <c r="AB663" s="1131">
        <f t="shared" si="120"/>
        <v>43770</v>
      </c>
      <c r="AC663" s="1131">
        <f>_xlfn.IFNA(VLOOKUP($B663,'PO list'!$C:$E,3,0),$AB663)</f>
        <v>43770</v>
      </c>
      <c r="AD663" s="1131" t="str">
        <f>IF($AC663="-","-",VLOOKUP($AC663,Forex!$B:$C,2,0))</f>
        <v>FY2019</v>
      </c>
      <c r="AE663" s="1131">
        <f t="shared" si="127"/>
        <v>43770</v>
      </c>
      <c r="AF663" s="1131" t="str">
        <f>IF($AE663="-","-",VLOOKUP($AE663,Forex!$B:$C,2,0))</f>
        <v>FY2019</v>
      </c>
      <c r="AG663" s="1132" t="str">
        <f t="shared" si="121"/>
        <v>MY + MF</v>
      </c>
      <c r="AI663" s="1118"/>
    </row>
    <row r="664" spans="1:35" s="839" customFormat="1" ht="15" x14ac:dyDescent="0.25">
      <c r="A664" s="929">
        <v>663</v>
      </c>
      <c r="B664" s="927" t="s">
        <v>3198</v>
      </c>
      <c r="C664" s="927" t="s">
        <v>200</v>
      </c>
      <c r="D664" s="927" t="s">
        <v>201</v>
      </c>
      <c r="E664" s="927" t="s">
        <v>230</v>
      </c>
      <c r="F664" s="927">
        <v>96</v>
      </c>
      <c r="G664" s="927">
        <v>92546</v>
      </c>
      <c r="H664" s="927" t="s">
        <v>3199</v>
      </c>
      <c r="I664" s="927" t="s">
        <v>3200</v>
      </c>
      <c r="J664" s="927" t="s">
        <v>3192</v>
      </c>
      <c r="K664" s="927" t="s">
        <v>1324</v>
      </c>
      <c r="L664" s="927" t="s">
        <v>1056</v>
      </c>
      <c r="M664" s="927" t="s">
        <v>3139</v>
      </c>
      <c r="N664" s="927" t="s">
        <v>3031</v>
      </c>
      <c r="O664" s="927" t="s">
        <v>3068</v>
      </c>
      <c r="P664" s="1129" t="str">
        <f t="shared" si="122"/>
        <v>05-</v>
      </c>
      <c r="Q664" s="934" t="str">
        <f t="shared" si="123"/>
        <v>19-18969</v>
      </c>
      <c r="R664" s="934" t="str">
        <f t="shared" si="124"/>
        <v>LOCAL</v>
      </c>
      <c r="S664" s="935">
        <f t="shared" si="117"/>
        <v>43770</v>
      </c>
      <c r="T664" s="935">
        <f t="shared" si="118"/>
        <v>43862</v>
      </c>
      <c r="U664" s="935">
        <f t="shared" si="119"/>
        <v>43862</v>
      </c>
      <c r="V664" s="935">
        <f t="shared" si="125"/>
        <v>43983</v>
      </c>
      <c r="W664" s="934" t="str">
        <f t="shared" si="126"/>
        <v>Cancelled</v>
      </c>
      <c r="X664" s="936" t="str">
        <f>IF(R664="-","-",VLOOKUP($S664,Forex!$B:$C,2,0))</f>
        <v>FY2019</v>
      </c>
      <c r="Y664" s="936" t="str">
        <f>IF(R664="-","-",VLOOKUP($S664,Forex!$B:$D,3,0))</f>
        <v>2H</v>
      </c>
      <c r="Z664" s="937" t="str">
        <f>IF($R664="-","-",VLOOKUP($L664,Legend!$E:$F,2,0))</f>
        <v>-</v>
      </c>
      <c r="AA664" s="937"/>
      <c r="AB664" s="1131">
        <f t="shared" si="120"/>
        <v>43862</v>
      </c>
      <c r="AC664" s="1131">
        <f>_xlfn.IFNA(VLOOKUP($B664,'PO list'!$C:$E,3,0),$AB664)</f>
        <v>43862</v>
      </c>
      <c r="AD664" s="1131" t="str">
        <f>IF($AC664="-","-",VLOOKUP($AC664,Forex!$B:$C,2,0))</f>
        <v>FY2019</v>
      </c>
      <c r="AE664" s="1131">
        <f t="shared" si="127"/>
        <v>43862</v>
      </c>
      <c r="AF664" s="1131" t="str">
        <f>IF($AE664="-","-",VLOOKUP($AE664,Forex!$B:$C,2,0))</f>
        <v>FY2019</v>
      </c>
      <c r="AG664" s="1132" t="str">
        <f t="shared" si="121"/>
        <v>MY + MF</v>
      </c>
      <c r="AI664" s="1118"/>
    </row>
    <row r="665" spans="1:35" s="839" customFormat="1" ht="15" x14ac:dyDescent="0.25">
      <c r="A665" s="929">
        <v>664</v>
      </c>
      <c r="B665" s="927" t="s">
        <v>3201</v>
      </c>
      <c r="C665" s="927" t="s">
        <v>227</v>
      </c>
      <c r="D665" s="927" t="s">
        <v>201</v>
      </c>
      <c r="E665" s="927" t="s">
        <v>230</v>
      </c>
      <c r="F665" s="927">
        <v>21</v>
      </c>
      <c r="G665" s="927">
        <v>122455.35</v>
      </c>
      <c r="H665" s="927" t="s">
        <v>3202</v>
      </c>
      <c r="I665" s="927" t="s">
        <v>3203</v>
      </c>
      <c r="J665" s="927" t="s">
        <v>2880</v>
      </c>
      <c r="K665" s="927" t="s">
        <v>1324</v>
      </c>
      <c r="L665" s="927" t="s">
        <v>1056</v>
      </c>
      <c r="M665" s="927" t="s">
        <v>2725</v>
      </c>
      <c r="N665" s="927" t="s">
        <v>2564</v>
      </c>
      <c r="O665" s="927" t="s">
        <v>2019</v>
      </c>
      <c r="P665" s="1129" t="str">
        <f t="shared" si="122"/>
        <v>R--</v>
      </c>
      <c r="Q665" s="934" t="str">
        <f t="shared" si="123"/>
        <v>19-18970</v>
      </c>
      <c r="R665" s="934" t="str">
        <f t="shared" si="124"/>
        <v>LOCAL</v>
      </c>
      <c r="S665" s="935">
        <f t="shared" si="117"/>
        <v>43770</v>
      </c>
      <c r="T665" s="935">
        <f t="shared" si="118"/>
        <v>43800</v>
      </c>
      <c r="U665" s="935">
        <f t="shared" si="119"/>
        <v>43831</v>
      </c>
      <c r="V665" s="935">
        <f t="shared" si="125"/>
        <v>43862</v>
      </c>
      <c r="W665" s="934" t="str">
        <f t="shared" si="126"/>
        <v>Cancelled</v>
      </c>
      <c r="X665" s="936" t="str">
        <f>IF(R665="-","-",VLOOKUP($S665,Forex!$B:$C,2,0))</f>
        <v>FY2019</v>
      </c>
      <c r="Y665" s="936" t="str">
        <f>IF(R665="-","-",VLOOKUP($S665,Forex!$B:$D,3,0))</f>
        <v>2H</v>
      </c>
      <c r="Z665" s="937" t="str">
        <f>IF($R665="-","-",VLOOKUP($L665,Legend!$E:$F,2,0))</f>
        <v>-</v>
      </c>
      <c r="AA665" s="937"/>
      <c r="AB665" s="1131">
        <f t="shared" si="120"/>
        <v>43800</v>
      </c>
      <c r="AC665" s="1131">
        <f>_xlfn.IFNA(VLOOKUP($B665,'PO list'!$C:$E,3,0),$AB665)</f>
        <v>43800</v>
      </c>
      <c r="AD665" s="1131" t="str">
        <f>IF($AC665="-","-",VLOOKUP($AC665,Forex!$B:$C,2,0))</f>
        <v>FY2019</v>
      </c>
      <c r="AE665" s="1131">
        <f t="shared" si="127"/>
        <v>43800</v>
      </c>
      <c r="AF665" s="1131" t="str">
        <f>IF($AE665="-","-",VLOOKUP($AE665,Forex!$B:$C,2,0))</f>
        <v>FY2019</v>
      </c>
      <c r="AG665" s="1132" t="str">
        <f t="shared" si="121"/>
        <v>MY + MF</v>
      </c>
      <c r="AI665" s="1118"/>
    </row>
    <row r="666" spans="1:35" s="839" customFormat="1" ht="15" x14ac:dyDescent="0.25">
      <c r="A666" s="929">
        <v>665</v>
      </c>
      <c r="B666" s="927" t="s">
        <v>3204</v>
      </c>
      <c r="C666" s="927" t="s">
        <v>244</v>
      </c>
      <c r="D666" s="927" t="s">
        <v>201</v>
      </c>
      <c r="E666" s="927" t="s">
        <v>231</v>
      </c>
      <c r="F666" s="927">
        <v>2</v>
      </c>
      <c r="G666" s="927">
        <v>3820</v>
      </c>
      <c r="H666" s="927" t="s">
        <v>3205</v>
      </c>
      <c r="I666" s="927" t="s">
        <v>239</v>
      </c>
      <c r="J666" s="927" t="s">
        <v>2880</v>
      </c>
      <c r="K666" s="927" t="s">
        <v>288</v>
      </c>
      <c r="L666" s="927" t="s">
        <v>158</v>
      </c>
      <c r="M666" s="927" t="s">
        <v>2110</v>
      </c>
      <c r="N666" s="927" t="s">
        <v>2637</v>
      </c>
      <c r="O666" s="927" t="s">
        <v>2948</v>
      </c>
      <c r="P666" s="1129" t="str">
        <f t="shared" si="122"/>
        <v>--</v>
      </c>
      <c r="Q666" s="934" t="str">
        <f t="shared" si="123"/>
        <v>19-18971</v>
      </c>
      <c r="R666" s="934" t="str">
        <f t="shared" si="124"/>
        <v>LOCAL</v>
      </c>
      <c r="S666" s="935">
        <f t="shared" si="117"/>
        <v>43770</v>
      </c>
      <c r="T666" s="935">
        <f t="shared" si="118"/>
        <v>43800</v>
      </c>
      <c r="U666" s="935">
        <f t="shared" si="119"/>
        <v>43800</v>
      </c>
      <c r="V666" s="935">
        <f t="shared" si="125"/>
        <v>43800</v>
      </c>
      <c r="W666" s="934" t="str">
        <f t="shared" si="126"/>
        <v>Disapproved</v>
      </c>
      <c r="X666" s="936" t="str">
        <f>IF(R666="-","-",VLOOKUP($S666,Forex!$B:$C,2,0))</f>
        <v>FY2019</v>
      </c>
      <c r="Y666" s="936" t="str">
        <f>IF(R666="-","-",VLOOKUP($S666,Forex!$B:$D,3,0))</f>
        <v>2H</v>
      </c>
      <c r="Z666" s="937" t="str">
        <f>IF($R666="-","-",VLOOKUP($L666,Legend!$E:$F,2,0))</f>
        <v>ROD1</v>
      </c>
      <c r="AA666" s="937"/>
      <c r="AB666" s="1131">
        <f t="shared" si="120"/>
        <v>43800</v>
      </c>
      <c r="AC666" s="1131">
        <f>_xlfn.IFNA(VLOOKUP($B666,'PO list'!$C:$E,3,0),$AB666)</f>
        <v>43800</v>
      </c>
      <c r="AD666" s="1131" t="str">
        <f>IF($AC666="-","-",VLOOKUP($AC666,Forex!$B:$C,2,0))</f>
        <v>FY2019</v>
      </c>
      <c r="AE666" s="1131">
        <f t="shared" si="127"/>
        <v>43800</v>
      </c>
      <c r="AF666" s="1131" t="str">
        <f>IF($AE666="-","-",VLOOKUP($AE666,Forex!$B:$C,2,0))</f>
        <v>FY2019</v>
      </c>
      <c r="AG666" s="1132" t="str">
        <f t="shared" si="121"/>
        <v>MY + MF</v>
      </c>
      <c r="AI666" s="1118"/>
    </row>
    <row r="667" spans="1:35" s="839" customFormat="1" ht="15" x14ac:dyDescent="0.25">
      <c r="A667" s="929">
        <v>666</v>
      </c>
      <c r="B667" s="927" t="s">
        <v>3206</v>
      </c>
      <c r="C667" s="927" t="s">
        <v>1806</v>
      </c>
      <c r="D667" s="927" t="s">
        <v>1332</v>
      </c>
      <c r="E667" s="927" t="s">
        <v>1333</v>
      </c>
      <c r="F667" s="927">
        <v>10</v>
      </c>
      <c r="G667" s="927">
        <v>80</v>
      </c>
      <c r="H667" s="927" t="s">
        <v>3207</v>
      </c>
      <c r="I667" s="927" t="s">
        <v>239</v>
      </c>
      <c r="J667" s="927" t="s">
        <v>2880</v>
      </c>
      <c r="K667" s="927" t="s">
        <v>287</v>
      </c>
      <c r="L667" s="927" t="s">
        <v>15</v>
      </c>
      <c r="M667" s="927" t="s">
        <v>2110</v>
      </c>
      <c r="N667" s="927" t="s">
        <v>2110</v>
      </c>
      <c r="O667" s="927" t="s">
        <v>2948</v>
      </c>
      <c r="P667" s="1129" t="str">
        <f t="shared" si="122"/>
        <v>--</v>
      </c>
      <c r="Q667" s="934" t="str">
        <f t="shared" si="123"/>
        <v>19-18972</v>
      </c>
      <c r="R667" s="934" t="str">
        <f t="shared" si="124"/>
        <v>-</v>
      </c>
      <c r="S667" s="935" t="str">
        <f t="shared" si="117"/>
        <v>-</v>
      </c>
      <c r="T667" s="935" t="str">
        <f t="shared" si="118"/>
        <v>-</v>
      </c>
      <c r="U667" s="935" t="str">
        <f t="shared" si="119"/>
        <v>-</v>
      </c>
      <c r="V667" s="935" t="str">
        <f t="shared" si="125"/>
        <v>-</v>
      </c>
      <c r="W667" s="934" t="str">
        <f t="shared" si="126"/>
        <v>-</v>
      </c>
      <c r="X667" s="936" t="str">
        <f>IF(R667="-","-",VLOOKUP($S667,Forex!$B:$C,2,0))</f>
        <v>-</v>
      </c>
      <c r="Y667" s="936" t="str">
        <f>IF(R667="-","-",VLOOKUP($S667,Forex!$B:$D,3,0))</f>
        <v>-</v>
      </c>
      <c r="Z667" s="937" t="str">
        <f>IF($R667="-","-",VLOOKUP($L667,Legend!$E:$F,2,0))</f>
        <v>-</v>
      </c>
      <c r="AA667" s="937"/>
      <c r="AB667" s="1131" t="str">
        <f t="shared" si="120"/>
        <v>-</v>
      </c>
      <c r="AC667" s="1131" t="str">
        <f>_xlfn.IFNA(VLOOKUP($B667,'PO list'!$C:$E,3,0),$AB667)</f>
        <v>-</v>
      </c>
      <c r="AD667" s="1131" t="str">
        <f>IF($AC667="-","-",VLOOKUP($AC667,Forex!$B:$C,2,0))</f>
        <v>-</v>
      </c>
      <c r="AE667" s="1131" t="str">
        <f t="shared" si="127"/>
        <v>-</v>
      </c>
      <c r="AF667" s="1131" t="str">
        <f>IF($AE667="-","-",VLOOKUP($AE667,Forex!$B:$C,2,0))</f>
        <v>-</v>
      </c>
      <c r="AG667" s="1132" t="str">
        <f t="shared" si="121"/>
        <v>-</v>
      </c>
      <c r="AI667" s="1118"/>
    </row>
    <row r="668" spans="1:35" s="839" customFormat="1" ht="15" x14ac:dyDescent="0.25">
      <c r="A668" s="929">
        <v>667</v>
      </c>
      <c r="B668" s="927" t="s">
        <v>3208</v>
      </c>
      <c r="C668" s="927" t="s">
        <v>680</v>
      </c>
      <c r="D668" s="927" t="s">
        <v>201</v>
      </c>
      <c r="E668" s="927" t="s">
        <v>231</v>
      </c>
      <c r="F668" s="927">
        <v>1</v>
      </c>
      <c r="G668" s="927">
        <v>1200</v>
      </c>
      <c r="H668" s="927" t="s">
        <v>3209</v>
      </c>
      <c r="I668" s="927" t="s">
        <v>3210</v>
      </c>
      <c r="J668" s="927" t="s">
        <v>2880</v>
      </c>
      <c r="K668" s="927" t="s">
        <v>287</v>
      </c>
      <c r="L668" s="927" t="s">
        <v>15</v>
      </c>
      <c r="M668" s="927" t="s">
        <v>2110</v>
      </c>
      <c r="N668" s="927" t="s">
        <v>2110</v>
      </c>
      <c r="O668" s="927" t="s">
        <v>2948</v>
      </c>
      <c r="P668" s="1129" t="str">
        <f t="shared" si="122"/>
        <v>0--</v>
      </c>
      <c r="Q668" s="934" t="str">
        <f t="shared" si="123"/>
        <v>19-18973</v>
      </c>
      <c r="R668" s="934" t="str">
        <f t="shared" si="124"/>
        <v>LOCAL</v>
      </c>
      <c r="S668" s="935">
        <f t="shared" si="117"/>
        <v>43770</v>
      </c>
      <c r="T668" s="935">
        <f t="shared" si="118"/>
        <v>43800</v>
      </c>
      <c r="U668" s="935">
        <f t="shared" si="119"/>
        <v>43800</v>
      </c>
      <c r="V668" s="935">
        <f t="shared" si="125"/>
        <v>43800</v>
      </c>
      <c r="W668" s="934" t="str">
        <f t="shared" si="126"/>
        <v>Approved</v>
      </c>
      <c r="X668" s="936" t="str">
        <f>IF(R668="-","-",VLOOKUP($S668,Forex!$B:$C,2,0))</f>
        <v>FY2019</v>
      </c>
      <c r="Y668" s="936" t="str">
        <f>IF(R668="-","-",VLOOKUP($S668,Forex!$B:$D,3,0))</f>
        <v>2H</v>
      </c>
      <c r="Z668" s="937" t="str">
        <f>IF($R668="-","-",VLOOKUP($L668,Legend!$E:$F,2,0))</f>
        <v>-</v>
      </c>
      <c r="AA668" s="937"/>
      <c r="AB668" s="1131">
        <f t="shared" si="120"/>
        <v>43800</v>
      </c>
      <c r="AC668" s="1131">
        <f>_xlfn.IFNA(VLOOKUP($B668,'PO list'!$C:$E,3,0),$AB668)</f>
        <v>43800</v>
      </c>
      <c r="AD668" s="1131" t="str">
        <f>IF($AC668="-","-",VLOOKUP($AC668,Forex!$B:$C,2,0))</f>
        <v>FY2019</v>
      </c>
      <c r="AE668" s="1131">
        <f t="shared" si="127"/>
        <v>43800</v>
      </c>
      <c r="AF668" s="1131" t="str">
        <f>IF($AE668="-","-",VLOOKUP($AE668,Forex!$B:$C,2,0))</f>
        <v>FY2019</v>
      </c>
      <c r="AG668" s="1132" t="str">
        <f t="shared" si="121"/>
        <v>MY + MF</v>
      </c>
      <c r="AI668" s="1118"/>
    </row>
    <row r="669" spans="1:35" s="839" customFormat="1" ht="15" x14ac:dyDescent="0.25">
      <c r="A669" s="929">
        <v>668</v>
      </c>
      <c r="B669" s="927" t="s">
        <v>3211</v>
      </c>
      <c r="C669" s="927" t="s">
        <v>1806</v>
      </c>
      <c r="D669" s="927" t="s">
        <v>1332</v>
      </c>
      <c r="E669" s="927" t="s">
        <v>231</v>
      </c>
      <c r="F669" s="927">
        <v>1</v>
      </c>
      <c r="G669" s="927">
        <v>840</v>
      </c>
      <c r="H669" s="927" t="s">
        <v>3212</v>
      </c>
      <c r="I669" s="927" t="s">
        <v>15</v>
      </c>
      <c r="J669" s="927" t="s">
        <v>2880</v>
      </c>
      <c r="K669" s="927" t="s">
        <v>1324</v>
      </c>
      <c r="L669" s="927" t="s">
        <v>1056</v>
      </c>
      <c r="M669" s="927" t="s">
        <v>2110</v>
      </c>
      <c r="N669" s="927" t="s">
        <v>3157</v>
      </c>
      <c r="O669" s="927" t="s">
        <v>2948</v>
      </c>
      <c r="P669" s="1129" t="str">
        <f t="shared" si="122"/>
        <v>-</v>
      </c>
      <c r="Q669" s="934" t="str">
        <f t="shared" si="123"/>
        <v>19-18974</v>
      </c>
      <c r="R669" s="934" t="str">
        <f t="shared" si="124"/>
        <v>-</v>
      </c>
      <c r="S669" s="935" t="str">
        <f t="shared" si="117"/>
        <v>-</v>
      </c>
      <c r="T669" s="935" t="str">
        <f t="shared" si="118"/>
        <v>-</v>
      </c>
      <c r="U669" s="935" t="str">
        <f t="shared" si="119"/>
        <v>-</v>
      </c>
      <c r="V669" s="935" t="str">
        <f t="shared" si="125"/>
        <v>-</v>
      </c>
      <c r="W669" s="934" t="str">
        <f t="shared" si="126"/>
        <v>-</v>
      </c>
      <c r="X669" s="936" t="str">
        <f>IF(R669="-","-",VLOOKUP($S669,Forex!$B:$C,2,0))</f>
        <v>-</v>
      </c>
      <c r="Y669" s="936" t="str">
        <f>IF(R669="-","-",VLOOKUP($S669,Forex!$B:$D,3,0))</f>
        <v>-</v>
      </c>
      <c r="Z669" s="937" t="str">
        <f>IF($R669="-","-",VLOOKUP($L669,Legend!$E:$F,2,0))</f>
        <v>-</v>
      </c>
      <c r="AA669" s="937"/>
      <c r="AB669" s="1131" t="str">
        <f t="shared" si="120"/>
        <v>-</v>
      </c>
      <c r="AC669" s="1131" t="str">
        <f>_xlfn.IFNA(VLOOKUP($B669,'PO list'!$C:$E,3,0),$AB669)</f>
        <v>-</v>
      </c>
      <c r="AD669" s="1131" t="str">
        <f>IF($AC669="-","-",VLOOKUP($AC669,Forex!$B:$C,2,0))</f>
        <v>-</v>
      </c>
      <c r="AE669" s="1131" t="str">
        <f t="shared" si="127"/>
        <v>-</v>
      </c>
      <c r="AF669" s="1131" t="str">
        <f>IF($AE669="-","-",VLOOKUP($AE669,Forex!$B:$C,2,0))</f>
        <v>-</v>
      </c>
      <c r="AG669" s="1132" t="str">
        <f t="shared" si="121"/>
        <v>-</v>
      </c>
      <c r="AI669" s="1118"/>
    </row>
    <row r="670" spans="1:35" s="839" customFormat="1" ht="15" x14ac:dyDescent="0.25">
      <c r="A670" s="929">
        <v>669</v>
      </c>
      <c r="B670" s="927" t="s">
        <v>3213</v>
      </c>
      <c r="C670" s="927" t="s">
        <v>207</v>
      </c>
      <c r="D670" s="927" t="s">
        <v>232</v>
      </c>
      <c r="E670" s="927" t="s">
        <v>1788</v>
      </c>
      <c r="F670" s="927">
        <v>10</v>
      </c>
      <c r="G670" s="927">
        <v>1510</v>
      </c>
      <c r="H670" s="927" t="s">
        <v>3214</v>
      </c>
      <c r="I670" s="927" t="s">
        <v>1859</v>
      </c>
      <c r="J670" s="927" t="s">
        <v>3144</v>
      </c>
      <c r="K670" s="927" t="s">
        <v>1324</v>
      </c>
      <c r="L670" s="927" t="s">
        <v>1056</v>
      </c>
      <c r="M670" s="927" t="s">
        <v>2918</v>
      </c>
      <c r="N670" s="927" t="s">
        <v>3031</v>
      </c>
      <c r="O670" s="927" t="s">
        <v>2919</v>
      </c>
      <c r="P670" s="1129" t="str">
        <f t="shared" si="122"/>
        <v>---</v>
      </c>
      <c r="Q670" s="934" t="str">
        <f t="shared" si="123"/>
        <v>19-18977</v>
      </c>
      <c r="R670" s="934" t="str">
        <f t="shared" si="124"/>
        <v>FRONTECH</v>
      </c>
      <c r="S670" s="935">
        <f t="shared" si="117"/>
        <v>43800</v>
      </c>
      <c r="T670" s="935">
        <f t="shared" si="118"/>
        <v>43800</v>
      </c>
      <c r="U670" s="935">
        <f t="shared" si="119"/>
        <v>43800</v>
      </c>
      <c r="V670" s="935">
        <f t="shared" si="125"/>
        <v>43983</v>
      </c>
      <c r="W670" s="934" t="str">
        <f t="shared" si="126"/>
        <v>Cancelled</v>
      </c>
      <c r="X670" s="936" t="str">
        <f>IF(R670="-","-",VLOOKUP($S670,Forex!$B:$C,2,0))</f>
        <v>FY2019</v>
      </c>
      <c r="Y670" s="936" t="str">
        <f>IF(R670="-","-",VLOOKUP($S670,Forex!$B:$D,3,0))</f>
        <v>2H</v>
      </c>
      <c r="Z670" s="937" t="str">
        <f>IF($R670="-","-",VLOOKUP($L670,Legend!$E:$F,2,0))</f>
        <v>-</v>
      </c>
      <c r="AA670" s="937"/>
      <c r="AB670" s="1131">
        <f t="shared" si="120"/>
        <v>43800</v>
      </c>
      <c r="AC670" s="1131">
        <f>_xlfn.IFNA(VLOOKUP($B670,'PO list'!$C:$E,3,0),$AB670)</f>
        <v>43800</v>
      </c>
      <c r="AD670" s="1131" t="str">
        <f>IF($AC670="-","-",VLOOKUP($AC670,Forex!$B:$C,2,0))</f>
        <v>FY2019</v>
      </c>
      <c r="AE670" s="1131">
        <f t="shared" si="127"/>
        <v>43800</v>
      </c>
      <c r="AF670" s="1131" t="str">
        <f>IF($AE670="-","-",VLOOKUP($AE670,Forex!$B:$C,2,0))</f>
        <v>FY2019</v>
      </c>
      <c r="AG670" s="1132" t="str">
        <f t="shared" si="121"/>
        <v>MY + MF</v>
      </c>
      <c r="AI670" s="1118"/>
    </row>
    <row r="671" spans="1:35" s="839" customFormat="1" ht="15" x14ac:dyDescent="0.25">
      <c r="A671" s="929">
        <v>670</v>
      </c>
      <c r="B671" s="927" t="s">
        <v>3215</v>
      </c>
      <c r="C671" s="927" t="s">
        <v>227</v>
      </c>
      <c r="D671" s="927" t="s">
        <v>201</v>
      </c>
      <c r="E671" s="927" t="s">
        <v>1546</v>
      </c>
      <c r="F671" s="927">
        <v>1</v>
      </c>
      <c r="G671" s="927">
        <v>157</v>
      </c>
      <c r="H671" s="927" t="s">
        <v>3216</v>
      </c>
      <c r="I671" s="927" t="s">
        <v>15</v>
      </c>
      <c r="J671" s="927" t="s">
        <v>2948</v>
      </c>
      <c r="K671" s="927" t="s">
        <v>287</v>
      </c>
      <c r="L671" s="927" t="s">
        <v>15</v>
      </c>
      <c r="M671" s="927" t="s">
        <v>2912</v>
      </c>
      <c r="N671" s="927" t="s">
        <v>3217</v>
      </c>
      <c r="O671" s="927" t="s">
        <v>2948</v>
      </c>
      <c r="P671" s="1129" t="str">
        <f t="shared" si="122"/>
        <v>-</v>
      </c>
      <c r="Q671" s="934" t="str">
        <f t="shared" si="123"/>
        <v>19-18978</v>
      </c>
      <c r="R671" s="934" t="str">
        <f t="shared" si="124"/>
        <v>LOCAL</v>
      </c>
      <c r="S671" s="935">
        <f t="shared" si="117"/>
        <v>43800</v>
      </c>
      <c r="T671" s="935">
        <f t="shared" si="118"/>
        <v>43800</v>
      </c>
      <c r="U671" s="935">
        <f t="shared" si="119"/>
        <v>43800</v>
      </c>
      <c r="V671" s="935">
        <f t="shared" si="125"/>
        <v>43862</v>
      </c>
      <c r="W671" s="934" t="str">
        <f t="shared" si="126"/>
        <v>Approved</v>
      </c>
      <c r="X671" s="936" t="str">
        <f>IF(R671="-","-",VLOOKUP($S671,Forex!$B:$C,2,0))</f>
        <v>FY2019</v>
      </c>
      <c r="Y671" s="936" t="str">
        <f>IF(R671="-","-",VLOOKUP($S671,Forex!$B:$D,3,0))</f>
        <v>2H</v>
      </c>
      <c r="Z671" s="937" t="str">
        <f>IF($R671="-","-",VLOOKUP($L671,Legend!$E:$F,2,0))</f>
        <v>-</v>
      </c>
      <c r="AA671" s="937"/>
      <c r="AB671" s="1131">
        <f t="shared" si="120"/>
        <v>43800</v>
      </c>
      <c r="AC671" s="1131">
        <f>_xlfn.IFNA(VLOOKUP($B671,'PO list'!$C:$E,3,0),$AB671)</f>
        <v>43800</v>
      </c>
      <c r="AD671" s="1131" t="str">
        <f>IF($AC671="-","-",VLOOKUP($AC671,Forex!$B:$C,2,0))</f>
        <v>FY2019</v>
      </c>
      <c r="AE671" s="1131">
        <f t="shared" si="127"/>
        <v>43800</v>
      </c>
      <c r="AF671" s="1131" t="str">
        <f>IF($AE671="-","-",VLOOKUP($AE671,Forex!$B:$C,2,0))</f>
        <v>FY2019</v>
      </c>
      <c r="AG671" s="1132" t="str">
        <f t="shared" si="121"/>
        <v>MY + MF</v>
      </c>
      <c r="AI671" s="1118"/>
    </row>
    <row r="672" spans="1:35" s="839" customFormat="1" ht="15" x14ac:dyDescent="0.25">
      <c r="A672" s="929">
        <v>671</v>
      </c>
      <c r="B672" s="927" t="s">
        <v>3218</v>
      </c>
      <c r="C672" s="927" t="s">
        <v>200</v>
      </c>
      <c r="D672" s="927" t="s">
        <v>201</v>
      </c>
      <c r="E672" s="927" t="s">
        <v>231</v>
      </c>
      <c r="F672" s="927">
        <v>2</v>
      </c>
      <c r="G672" s="927">
        <v>1298</v>
      </c>
      <c r="H672" s="927" t="s">
        <v>3219</v>
      </c>
      <c r="I672" s="927" t="s">
        <v>3220</v>
      </c>
      <c r="J672" s="927" t="s">
        <v>2948</v>
      </c>
      <c r="K672" s="927" t="s">
        <v>287</v>
      </c>
      <c r="L672" s="927" t="s">
        <v>15</v>
      </c>
      <c r="M672" s="927" t="s">
        <v>2110</v>
      </c>
      <c r="N672" s="927" t="s">
        <v>2500</v>
      </c>
      <c r="O672" s="927" t="s">
        <v>3221</v>
      </c>
      <c r="P672" s="1129" t="str">
        <f t="shared" si="122"/>
        <v>ISH</v>
      </c>
      <c r="Q672" s="934" t="str">
        <f t="shared" si="123"/>
        <v>19-18979</v>
      </c>
      <c r="R672" s="934" t="str">
        <f t="shared" si="124"/>
        <v>LOCAL</v>
      </c>
      <c r="S672" s="935">
        <f t="shared" si="117"/>
        <v>43800</v>
      </c>
      <c r="T672" s="935">
        <f t="shared" si="118"/>
        <v>43800</v>
      </c>
      <c r="U672" s="935">
        <f t="shared" si="119"/>
        <v>43800</v>
      </c>
      <c r="V672" s="935">
        <f t="shared" si="125"/>
        <v>43831</v>
      </c>
      <c r="W672" s="934" t="str">
        <f t="shared" si="126"/>
        <v>Approved</v>
      </c>
      <c r="X672" s="936" t="str">
        <f>IF(R672="-","-",VLOOKUP($S672,Forex!$B:$C,2,0))</f>
        <v>FY2019</v>
      </c>
      <c r="Y672" s="936" t="str">
        <f>IF(R672="-","-",VLOOKUP($S672,Forex!$B:$D,3,0))</f>
        <v>2H</v>
      </c>
      <c r="Z672" s="937" t="str">
        <f>IF($R672="-","-",VLOOKUP($L672,Legend!$E:$F,2,0))</f>
        <v>-</v>
      </c>
      <c r="AA672" s="937"/>
      <c r="AB672" s="1131">
        <f t="shared" si="120"/>
        <v>43800</v>
      </c>
      <c r="AC672" s="1131">
        <f>_xlfn.IFNA(VLOOKUP($B672,'PO list'!$C:$E,3,0),$AB672)</f>
        <v>43800</v>
      </c>
      <c r="AD672" s="1131" t="str">
        <f>IF($AC672="-","-",VLOOKUP($AC672,Forex!$B:$C,2,0))</f>
        <v>FY2019</v>
      </c>
      <c r="AE672" s="1131">
        <f t="shared" si="127"/>
        <v>43800</v>
      </c>
      <c r="AF672" s="1131" t="str">
        <f>IF($AE672="-","-",VLOOKUP($AE672,Forex!$B:$C,2,0))</f>
        <v>FY2019</v>
      </c>
      <c r="AG672" s="1132" t="str">
        <f t="shared" si="121"/>
        <v>MY + MF</v>
      </c>
      <c r="AI672" s="1118"/>
    </row>
    <row r="673" spans="1:35" s="839" customFormat="1" ht="15" x14ac:dyDescent="0.25">
      <c r="A673" s="929">
        <v>672</v>
      </c>
      <c r="B673" s="927" t="s">
        <v>3222</v>
      </c>
      <c r="C673" s="927" t="s">
        <v>1379</v>
      </c>
      <c r="D673" s="927" t="s">
        <v>1332</v>
      </c>
      <c r="E673" s="927" t="s">
        <v>1361</v>
      </c>
      <c r="F673" s="927">
        <v>1</v>
      </c>
      <c r="G673" s="927">
        <v>43</v>
      </c>
      <c r="H673" s="927" t="s">
        <v>3223</v>
      </c>
      <c r="I673" s="927" t="s">
        <v>15</v>
      </c>
      <c r="J673" s="927" t="s">
        <v>3221</v>
      </c>
      <c r="K673" s="927" t="s">
        <v>287</v>
      </c>
      <c r="L673" s="927" t="s">
        <v>15</v>
      </c>
      <c r="M673" s="927" t="s">
        <v>2144</v>
      </c>
      <c r="N673" s="927" t="s">
        <v>2144</v>
      </c>
      <c r="O673" s="927" t="s">
        <v>3051</v>
      </c>
      <c r="P673" s="1129" t="str">
        <f t="shared" si="122"/>
        <v>-</v>
      </c>
      <c r="Q673" s="934" t="str">
        <f t="shared" si="123"/>
        <v>19-18980</v>
      </c>
      <c r="R673" s="934" t="str">
        <f t="shared" si="124"/>
        <v>-</v>
      </c>
      <c r="S673" s="935" t="str">
        <f t="shared" si="117"/>
        <v>-</v>
      </c>
      <c r="T673" s="935" t="str">
        <f t="shared" si="118"/>
        <v>-</v>
      </c>
      <c r="U673" s="935" t="str">
        <f t="shared" si="119"/>
        <v>-</v>
      </c>
      <c r="V673" s="935" t="str">
        <f t="shared" si="125"/>
        <v>-</v>
      </c>
      <c r="W673" s="934" t="str">
        <f t="shared" si="126"/>
        <v>-</v>
      </c>
      <c r="X673" s="936" t="str">
        <f>IF(R673="-","-",VLOOKUP($S673,Forex!$B:$C,2,0))</f>
        <v>-</v>
      </c>
      <c r="Y673" s="936" t="str">
        <f>IF(R673="-","-",VLOOKUP($S673,Forex!$B:$D,3,0))</f>
        <v>-</v>
      </c>
      <c r="Z673" s="937" t="str">
        <f>IF($R673="-","-",VLOOKUP($L673,Legend!$E:$F,2,0))</f>
        <v>-</v>
      </c>
      <c r="AA673" s="937"/>
      <c r="AB673" s="1131" t="str">
        <f t="shared" si="120"/>
        <v>-</v>
      </c>
      <c r="AC673" s="1131" t="str">
        <f>_xlfn.IFNA(VLOOKUP($B673,'PO list'!$C:$E,3,0),$AB673)</f>
        <v>-</v>
      </c>
      <c r="AD673" s="1131" t="str">
        <f>IF($AC673="-","-",VLOOKUP($AC673,Forex!$B:$C,2,0))</f>
        <v>-</v>
      </c>
      <c r="AE673" s="1131" t="str">
        <f t="shared" si="127"/>
        <v>-</v>
      </c>
      <c r="AF673" s="1131" t="str">
        <f>IF($AE673="-","-",VLOOKUP($AE673,Forex!$B:$C,2,0))</f>
        <v>-</v>
      </c>
      <c r="AG673" s="1132" t="str">
        <f t="shared" si="121"/>
        <v>-</v>
      </c>
      <c r="AI673" s="1118"/>
    </row>
    <row r="674" spans="1:35" s="839" customFormat="1" ht="15" x14ac:dyDescent="0.25">
      <c r="A674" s="929">
        <v>673</v>
      </c>
      <c r="B674" s="927" t="s">
        <v>3224</v>
      </c>
      <c r="C674" s="927" t="s">
        <v>221</v>
      </c>
      <c r="D674" s="927" t="s">
        <v>201</v>
      </c>
      <c r="E674" s="927" t="s">
        <v>231</v>
      </c>
      <c r="F674" s="927">
        <v>1</v>
      </c>
      <c r="G674" s="927">
        <v>848</v>
      </c>
      <c r="H674" s="927" t="s">
        <v>3225</v>
      </c>
      <c r="I674" s="927" t="s">
        <v>15</v>
      </c>
      <c r="J674" s="927" t="s">
        <v>3221</v>
      </c>
      <c r="K674" s="927" t="s">
        <v>287</v>
      </c>
      <c r="L674" s="927" t="s">
        <v>15</v>
      </c>
      <c r="M674" s="927" t="s">
        <v>2110</v>
      </c>
      <c r="N674" s="927" t="s">
        <v>2110</v>
      </c>
      <c r="O674" s="927" t="s">
        <v>3051</v>
      </c>
      <c r="P674" s="1129" t="str">
        <f t="shared" si="122"/>
        <v>-</v>
      </c>
      <c r="Q674" s="934" t="str">
        <f t="shared" si="123"/>
        <v>19-18981</v>
      </c>
      <c r="R674" s="934" t="str">
        <f t="shared" si="124"/>
        <v>LOCAL</v>
      </c>
      <c r="S674" s="935">
        <f t="shared" si="117"/>
        <v>43800</v>
      </c>
      <c r="T674" s="935">
        <f t="shared" si="118"/>
        <v>43800</v>
      </c>
      <c r="U674" s="935">
        <f t="shared" si="119"/>
        <v>43800</v>
      </c>
      <c r="V674" s="935">
        <f t="shared" si="125"/>
        <v>43800</v>
      </c>
      <c r="W674" s="934" t="str">
        <f t="shared" si="126"/>
        <v>Approved</v>
      </c>
      <c r="X674" s="936" t="str">
        <f>IF(R674="-","-",VLOOKUP($S674,Forex!$B:$C,2,0))</f>
        <v>FY2019</v>
      </c>
      <c r="Y674" s="936" t="str">
        <f>IF(R674="-","-",VLOOKUP($S674,Forex!$B:$D,3,0))</f>
        <v>2H</v>
      </c>
      <c r="Z674" s="937" t="str">
        <f>IF($R674="-","-",VLOOKUP($L674,Legend!$E:$F,2,0))</f>
        <v>-</v>
      </c>
      <c r="AA674" s="937"/>
      <c r="AB674" s="1131">
        <f t="shared" si="120"/>
        <v>43800</v>
      </c>
      <c r="AC674" s="1131">
        <f>_xlfn.IFNA(VLOOKUP($B674,'PO list'!$C:$E,3,0),$AB674)</f>
        <v>43800</v>
      </c>
      <c r="AD674" s="1131" t="str">
        <f>IF($AC674="-","-",VLOOKUP($AC674,Forex!$B:$C,2,0))</f>
        <v>FY2019</v>
      </c>
      <c r="AE674" s="1131">
        <f t="shared" si="127"/>
        <v>43800</v>
      </c>
      <c r="AF674" s="1131" t="str">
        <f>IF($AE674="-","-",VLOOKUP($AE674,Forex!$B:$C,2,0))</f>
        <v>FY2019</v>
      </c>
      <c r="AG674" s="1132" t="str">
        <f t="shared" si="121"/>
        <v>MY + MF</v>
      </c>
      <c r="AI674" s="1118"/>
    </row>
    <row r="675" spans="1:35" s="839" customFormat="1" ht="15" x14ac:dyDescent="0.25">
      <c r="A675" s="929">
        <v>674</v>
      </c>
      <c r="B675" s="927" t="s">
        <v>3226</v>
      </c>
      <c r="C675" s="927" t="s">
        <v>221</v>
      </c>
      <c r="D675" s="927" t="s">
        <v>201</v>
      </c>
      <c r="E675" s="927" t="s">
        <v>231</v>
      </c>
      <c r="F675" s="927">
        <v>1</v>
      </c>
      <c r="G675" s="927">
        <v>587</v>
      </c>
      <c r="H675" s="927" t="s">
        <v>3227</v>
      </c>
      <c r="I675" s="927" t="s">
        <v>239</v>
      </c>
      <c r="J675" s="927" t="s">
        <v>3051</v>
      </c>
      <c r="K675" s="927" t="s">
        <v>288</v>
      </c>
      <c r="L675" s="927" t="s">
        <v>158</v>
      </c>
      <c r="M675" s="927" t="s">
        <v>2144</v>
      </c>
      <c r="N675" s="927" t="s">
        <v>3031</v>
      </c>
      <c r="O675" s="927" t="s">
        <v>2110</v>
      </c>
      <c r="P675" s="1129" t="str">
        <f t="shared" si="122"/>
        <v>--</v>
      </c>
      <c r="Q675" s="934" t="str">
        <f t="shared" si="123"/>
        <v>19-18982</v>
      </c>
      <c r="R675" s="934" t="str">
        <f t="shared" si="124"/>
        <v>LOCAL</v>
      </c>
      <c r="S675" s="935">
        <f t="shared" si="117"/>
        <v>43800</v>
      </c>
      <c r="T675" s="935">
        <f t="shared" si="118"/>
        <v>43800</v>
      </c>
      <c r="U675" s="935">
        <f t="shared" si="119"/>
        <v>43800</v>
      </c>
      <c r="V675" s="935">
        <f t="shared" si="125"/>
        <v>43983</v>
      </c>
      <c r="W675" s="934" t="str">
        <f t="shared" si="126"/>
        <v>Disapproved</v>
      </c>
      <c r="X675" s="936" t="str">
        <f>IF(R675="-","-",VLOOKUP($S675,Forex!$B:$C,2,0))</f>
        <v>FY2019</v>
      </c>
      <c r="Y675" s="936" t="str">
        <f>IF(R675="-","-",VLOOKUP($S675,Forex!$B:$D,3,0))</f>
        <v>2H</v>
      </c>
      <c r="Z675" s="937" t="str">
        <f>IF($R675="-","-",VLOOKUP($L675,Legend!$E:$F,2,0))</f>
        <v>ROD1</v>
      </c>
      <c r="AA675" s="937"/>
      <c r="AB675" s="1131">
        <f t="shared" si="120"/>
        <v>43800</v>
      </c>
      <c r="AC675" s="1131">
        <f>_xlfn.IFNA(VLOOKUP($B675,'PO list'!$C:$E,3,0),$AB675)</f>
        <v>43800</v>
      </c>
      <c r="AD675" s="1131" t="str">
        <f>IF($AC675="-","-",VLOOKUP($AC675,Forex!$B:$C,2,0))</f>
        <v>FY2019</v>
      </c>
      <c r="AE675" s="1131">
        <f t="shared" si="127"/>
        <v>43800</v>
      </c>
      <c r="AF675" s="1131" t="str">
        <f>IF($AE675="-","-",VLOOKUP($AE675,Forex!$B:$C,2,0))</f>
        <v>FY2019</v>
      </c>
      <c r="AG675" s="1132" t="str">
        <f t="shared" si="121"/>
        <v>MY + MF</v>
      </c>
      <c r="AI675" s="1118"/>
    </row>
    <row r="676" spans="1:35" s="839" customFormat="1" ht="15" x14ac:dyDescent="0.25">
      <c r="A676" s="929">
        <v>675</v>
      </c>
      <c r="B676" s="927" t="s">
        <v>3228</v>
      </c>
      <c r="C676" s="927" t="s">
        <v>221</v>
      </c>
      <c r="D676" s="927" t="s">
        <v>201</v>
      </c>
      <c r="E676" s="927" t="s">
        <v>231</v>
      </c>
      <c r="F676" s="927">
        <v>3</v>
      </c>
      <c r="G676" s="927">
        <v>1050</v>
      </c>
      <c r="H676" s="927" t="s">
        <v>3229</v>
      </c>
      <c r="I676" s="927" t="s">
        <v>239</v>
      </c>
      <c r="J676" s="927" t="s">
        <v>3051</v>
      </c>
      <c r="K676" s="927" t="s">
        <v>287</v>
      </c>
      <c r="L676" s="927" t="s">
        <v>15</v>
      </c>
      <c r="M676" s="927" t="s">
        <v>2833</v>
      </c>
      <c r="N676" s="927" t="s">
        <v>2833</v>
      </c>
      <c r="O676" s="927" t="s">
        <v>2019</v>
      </c>
      <c r="P676" s="1129" t="str">
        <f t="shared" si="122"/>
        <v>--</v>
      </c>
      <c r="Q676" s="934" t="str">
        <f t="shared" si="123"/>
        <v>19-18983</v>
      </c>
      <c r="R676" s="934" t="str">
        <f t="shared" si="124"/>
        <v>LOCAL</v>
      </c>
      <c r="S676" s="935">
        <f t="shared" si="117"/>
        <v>43800</v>
      </c>
      <c r="T676" s="935">
        <f t="shared" si="118"/>
        <v>43800</v>
      </c>
      <c r="U676" s="935">
        <f t="shared" si="119"/>
        <v>43862</v>
      </c>
      <c r="V676" s="935">
        <f t="shared" si="125"/>
        <v>43862</v>
      </c>
      <c r="W676" s="934" t="str">
        <f t="shared" si="126"/>
        <v>Approved</v>
      </c>
      <c r="X676" s="936" t="str">
        <f>IF(R676="-","-",VLOOKUP($S676,Forex!$B:$C,2,0))</f>
        <v>FY2019</v>
      </c>
      <c r="Y676" s="936" t="str">
        <f>IF(R676="-","-",VLOOKUP($S676,Forex!$B:$D,3,0))</f>
        <v>2H</v>
      </c>
      <c r="Z676" s="937" t="str">
        <f>IF($R676="-","-",VLOOKUP($L676,Legend!$E:$F,2,0))</f>
        <v>-</v>
      </c>
      <c r="AA676" s="937"/>
      <c r="AB676" s="1131">
        <f t="shared" si="120"/>
        <v>43800</v>
      </c>
      <c r="AC676" s="1131">
        <f>_xlfn.IFNA(VLOOKUP($B676,'PO list'!$C:$E,3,0),$AB676)</f>
        <v>43800</v>
      </c>
      <c r="AD676" s="1131" t="str">
        <f>IF($AC676="-","-",VLOOKUP($AC676,Forex!$B:$C,2,0))</f>
        <v>FY2019</v>
      </c>
      <c r="AE676" s="1131">
        <f t="shared" si="127"/>
        <v>43800</v>
      </c>
      <c r="AF676" s="1131" t="str">
        <f>IF($AE676="-","-",VLOOKUP($AE676,Forex!$B:$C,2,0))</f>
        <v>FY2019</v>
      </c>
      <c r="AG676" s="1132" t="str">
        <f t="shared" si="121"/>
        <v>MY + MF</v>
      </c>
      <c r="AI676" s="1118"/>
    </row>
    <row r="677" spans="1:35" s="839" customFormat="1" ht="15" x14ac:dyDescent="0.25">
      <c r="A677" s="929">
        <v>676</v>
      </c>
      <c r="B677" s="927" t="s">
        <v>3230</v>
      </c>
      <c r="C677" s="927" t="s">
        <v>221</v>
      </c>
      <c r="D677" s="927" t="s">
        <v>201</v>
      </c>
      <c r="E677" s="927" t="s">
        <v>230</v>
      </c>
      <c r="F677" s="927">
        <v>3</v>
      </c>
      <c r="G677" s="927">
        <v>18940.57</v>
      </c>
      <c r="H677" s="927" t="s">
        <v>3231</v>
      </c>
      <c r="I677" s="927" t="s">
        <v>3232</v>
      </c>
      <c r="J677" s="927" t="s">
        <v>3051</v>
      </c>
      <c r="K677" s="927" t="s">
        <v>1324</v>
      </c>
      <c r="L677" s="927" t="s">
        <v>1056</v>
      </c>
      <c r="M677" s="927" t="s">
        <v>3233</v>
      </c>
      <c r="N677" s="927" t="s">
        <v>1944</v>
      </c>
      <c r="O677" s="927" t="s">
        <v>2110</v>
      </c>
      <c r="P677" s="1129" t="str">
        <f t="shared" si="122"/>
        <v>)--</v>
      </c>
      <c r="Q677" s="934" t="str">
        <f t="shared" si="123"/>
        <v>19-18984</v>
      </c>
      <c r="R677" s="934" t="str">
        <f t="shared" si="124"/>
        <v>LOCAL</v>
      </c>
      <c r="S677" s="935">
        <f t="shared" si="117"/>
        <v>43800</v>
      </c>
      <c r="T677" s="935">
        <f t="shared" si="118"/>
        <v>43800</v>
      </c>
      <c r="U677" s="935">
        <f t="shared" si="119"/>
        <v>43800</v>
      </c>
      <c r="V677" s="935">
        <f t="shared" si="125"/>
        <v>43831</v>
      </c>
      <c r="W677" s="934" t="str">
        <f t="shared" si="126"/>
        <v>Cancelled</v>
      </c>
      <c r="X677" s="936" t="str">
        <f>IF(R677="-","-",VLOOKUP($S677,Forex!$B:$C,2,0))</f>
        <v>FY2019</v>
      </c>
      <c r="Y677" s="936" t="str">
        <f>IF(R677="-","-",VLOOKUP($S677,Forex!$B:$D,3,0))</f>
        <v>2H</v>
      </c>
      <c r="Z677" s="937" t="str">
        <f>IF($R677="-","-",VLOOKUP($L677,Legend!$E:$F,2,0))</f>
        <v>-</v>
      </c>
      <c r="AA677" s="937"/>
      <c r="AB677" s="1131">
        <f t="shared" si="120"/>
        <v>43800</v>
      </c>
      <c r="AC677" s="1131">
        <f>_xlfn.IFNA(VLOOKUP($B677,'PO list'!$C:$E,3,0),$AB677)</f>
        <v>43800</v>
      </c>
      <c r="AD677" s="1131" t="str">
        <f>IF($AC677="-","-",VLOOKUP($AC677,Forex!$B:$C,2,0))</f>
        <v>FY2019</v>
      </c>
      <c r="AE677" s="1131">
        <f t="shared" si="127"/>
        <v>43800</v>
      </c>
      <c r="AF677" s="1131" t="str">
        <f>IF($AE677="-","-",VLOOKUP($AE677,Forex!$B:$C,2,0))</f>
        <v>FY2019</v>
      </c>
      <c r="AG677" s="1132" t="str">
        <f t="shared" si="121"/>
        <v>MY + MF</v>
      </c>
      <c r="AI677" s="1118"/>
    </row>
    <row r="678" spans="1:35" s="839" customFormat="1" ht="15" x14ac:dyDescent="0.25">
      <c r="A678" s="929">
        <v>677</v>
      </c>
      <c r="B678" s="927" t="s">
        <v>3234</v>
      </c>
      <c r="C678" s="927" t="s">
        <v>1806</v>
      </c>
      <c r="D678" s="927" t="s">
        <v>1332</v>
      </c>
      <c r="E678" s="927" t="s">
        <v>1361</v>
      </c>
      <c r="F678" s="927">
        <v>1</v>
      </c>
      <c r="G678" s="927">
        <v>302</v>
      </c>
      <c r="H678" s="927" t="s">
        <v>3235</v>
      </c>
      <c r="I678" s="927" t="s">
        <v>15</v>
      </c>
      <c r="J678" s="927" t="s">
        <v>3051</v>
      </c>
      <c r="K678" s="927" t="s">
        <v>287</v>
      </c>
      <c r="L678" s="927" t="s">
        <v>15</v>
      </c>
      <c r="M678" s="927" t="s">
        <v>2144</v>
      </c>
      <c r="N678" s="927" t="s">
        <v>2144</v>
      </c>
      <c r="O678" s="927" t="s">
        <v>2019</v>
      </c>
      <c r="P678" s="1129" t="str">
        <f t="shared" si="122"/>
        <v>-</v>
      </c>
      <c r="Q678" s="934" t="str">
        <f t="shared" si="123"/>
        <v>19-18985</v>
      </c>
      <c r="R678" s="934" t="str">
        <f t="shared" si="124"/>
        <v>-</v>
      </c>
      <c r="S678" s="935" t="str">
        <f t="shared" si="117"/>
        <v>-</v>
      </c>
      <c r="T678" s="935" t="str">
        <f t="shared" si="118"/>
        <v>-</v>
      </c>
      <c r="U678" s="935" t="str">
        <f t="shared" si="119"/>
        <v>-</v>
      </c>
      <c r="V678" s="935" t="str">
        <f t="shared" si="125"/>
        <v>-</v>
      </c>
      <c r="W678" s="934" t="str">
        <f t="shared" si="126"/>
        <v>-</v>
      </c>
      <c r="X678" s="936" t="str">
        <f>IF(R678="-","-",VLOOKUP($S678,Forex!$B:$C,2,0))</f>
        <v>-</v>
      </c>
      <c r="Y678" s="936" t="str">
        <f>IF(R678="-","-",VLOOKUP($S678,Forex!$B:$D,3,0))</f>
        <v>-</v>
      </c>
      <c r="Z678" s="937" t="str">
        <f>IF($R678="-","-",VLOOKUP($L678,Legend!$E:$F,2,0))</f>
        <v>-</v>
      </c>
      <c r="AA678" s="937"/>
      <c r="AB678" s="1131" t="str">
        <f t="shared" si="120"/>
        <v>-</v>
      </c>
      <c r="AC678" s="1131" t="str">
        <f>_xlfn.IFNA(VLOOKUP($B678,'PO list'!$C:$E,3,0),$AB678)</f>
        <v>-</v>
      </c>
      <c r="AD678" s="1131" t="str">
        <f>IF($AC678="-","-",VLOOKUP($AC678,Forex!$B:$C,2,0))</f>
        <v>-</v>
      </c>
      <c r="AE678" s="1131" t="str">
        <f t="shared" si="127"/>
        <v>-</v>
      </c>
      <c r="AF678" s="1131" t="str">
        <f>IF($AE678="-","-",VLOOKUP($AE678,Forex!$B:$C,2,0))</f>
        <v>-</v>
      </c>
      <c r="AG678" s="1132" t="str">
        <f t="shared" si="121"/>
        <v>-</v>
      </c>
      <c r="AI678" s="1118"/>
    </row>
    <row r="679" spans="1:35" s="839" customFormat="1" ht="15" x14ac:dyDescent="0.25">
      <c r="A679" s="929">
        <v>678</v>
      </c>
      <c r="B679" s="927" t="s">
        <v>3236</v>
      </c>
      <c r="C679" s="927" t="s">
        <v>227</v>
      </c>
      <c r="D679" s="927" t="s">
        <v>201</v>
      </c>
      <c r="E679" s="927" t="s">
        <v>231</v>
      </c>
      <c r="F679" s="927">
        <v>4</v>
      </c>
      <c r="G679" s="927">
        <v>4286</v>
      </c>
      <c r="H679" s="927" t="s">
        <v>3237</v>
      </c>
      <c r="I679" s="927" t="s">
        <v>3238</v>
      </c>
      <c r="J679" s="927" t="s">
        <v>2019</v>
      </c>
      <c r="K679" s="927" t="s">
        <v>287</v>
      </c>
      <c r="L679" s="927" t="s">
        <v>15</v>
      </c>
      <c r="M679" s="927" t="s">
        <v>2144</v>
      </c>
      <c r="N679" s="927" t="s">
        <v>2144</v>
      </c>
      <c r="O679" s="927" t="s">
        <v>2110</v>
      </c>
      <c r="P679" s="1129" t="str">
        <f t="shared" si="122"/>
        <v>ING</v>
      </c>
      <c r="Q679" s="934" t="str">
        <f t="shared" si="123"/>
        <v>19-18986</v>
      </c>
      <c r="R679" s="934" t="str">
        <f t="shared" si="124"/>
        <v>LOCAL</v>
      </c>
      <c r="S679" s="935">
        <f t="shared" si="117"/>
        <v>43800</v>
      </c>
      <c r="T679" s="935">
        <f t="shared" si="118"/>
        <v>43800</v>
      </c>
      <c r="U679" s="935">
        <f t="shared" si="119"/>
        <v>43800</v>
      </c>
      <c r="V679" s="935">
        <f t="shared" si="125"/>
        <v>43800</v>
      </c>
      <c r="W679" s="934" t="str">
        <f t="shared" si="126"/>
        <v>Approved</v>
      </c>
      <c r="X679" s="936" t="str">
        <f>IF(R679="-","-",VLOOKUP($S679,Forex!$B:$C,2,0))</f>
        <v>FY2019</v>
      </c>
      <c r="Y679" s="936" t="str">
        <f>IF(R679="-","-",VLOOKUP($S679,Forex!$B:$D,3,0))</f>
        <v>2H</v>
      </c>
      <c r="Z679" s="937" t="str">
        <f>IF($R679="-","-",VLOOKUP($L679,Legend!$E:$F,2,0))</f>
        <v>-</v>
      </c>
      <c r="AA679" s="937"/>
      <c r="AB679" s="1131">
        <f t="shared" si="120"/>
        <v>43800</v>
      </c>
      <c r="AC679" s="1131">
        <f>_xlfn.IFNA(VLOOKUP($B679,'PO list'!$C:$E,3,0),$AB679)</f>
        <v>43800</v>
      </c>
      <c r="AD679" s="1131" t="str">
        <f>IF($AC679="-","-",VLOOKUP($AC679,Forex!$B:$C,2,0))</f>
        <v>FY2019</v>
      </c>
      <c r="AE679" s="1131">
        <f t="shared" si="127"/>
        <v>43800</v>
      </c>
      <c r="AF679" s="1131" t="str">
        <f>IF($AE679="-","-",VLOOKUP($AE679,Forex!$B:$C,2,0))</f>
        <v>FY2019</v>
      </c>
      <c r="AG679" s="1132" t="str">
        <f t="shared" si="121"/>
        <v>MY + MF</v>
      </c>
      <c r="AI679" s="1118"/>
    </row>
    <row r="680" spans="1:35" s="839" customFormat="1" ht="15" x14ac:dyDescent="0.25">
      <c r="A680" s="929">
        <v>679</v>
      </c>
      <c r="B680" s="927" t="s">
        <v>3239</v>
      </c>
      <c r="C680" s="927" t="s">
        <v>244</v>
      </c>
      <c r="D680" s="927" t="s">
        <v>201</v>
      </c>
      <c r="E680" s="927" t="s">
        <v>231</v>
      </c>
      <c r="F680" s="927">
        <v>2</v>
      </c>
      <c r="G680" s="927">
        <v>270</v>
      </c>
      <c r="H680" s="927" t="s">
        <v>3240</v>
      </c>
      <c r="I680" s="927" t="s">
        <v>239</v>
      </c>
      <c r="J680" s="927" t="s">
        <v>2019</v>
      </c>
      <c r="K680" s="927" t="s">
        <v>288</v>
      </c>
      <c r="L680" s="927" t="s">
        <v>158</v>
      </c>
      <c r="M680" s="927" t="s">
        <v>2110</v>
      </c>
      <c r="N680" s="927" t="s">
        <v>2144</v>
      </c>
      <c r="O680" s="927" t="s">
        <v>2019</v>
      </c>
      <c r="P680" s="1129" t="str">
        <f t="shared" si="122"/>
        <v>--</v>
      </c>
      <c r="Q680" s="934" t="str">
        <f t="shared" si="123"/>
        <v>19-18987</v>
      </c>
      <c r="R680" s="934" t="str">
        <f t="shared" si="124"/>
        <v>LOCAL</v>
      </c>
      <c r="S680" s="935">
        <f t="shared" si="117"/>
        <v>43800</v>
      </c>
      <c r="T680" s="935">
        <f t="shared" si="118"/>
        <v>43800</v>
      </c>
      <c r="U680" s="935">
        <f t="shared" si="119"/>
        <v>43800</v>
      </c>
      <c r="V680" s="935">
        <f t="shared" si="125"/>
        <v>43800</v>
      </c>
      <c r="W680" s="934" t="str">
        <f t="shared" si="126"/>
        <v>Disapproved</v>
      </c>
      <c r="X680" s="936" t="str">
        <f>IF(R680="-","-",VLOOKUP($S680,Forex!$B:$C,2,0))</f>
        <v>FY2019</v>
      </c>
      <c r="Y680" s="936" t="str">
        <f>IF(R680="-","-",VLOOKUP($S680,Forex!$B:$D,3,0))</f>
        <v>2H</v>
      </c>
      <c r="Z680" s="937" t="str">
        <f>IF($R680="-","-",VLOOKUP($L680,Legend!$E:$F,2,0))</f>
        <v>ROD1</v>
      </c>
      <c r="AA680" s="937"/>
      <c r="AB680" s="1131">
        <f t="shared" si="120"/>
        <v>43800</v>
      </c>
      <c r="AC680" s="1131">
        <f>_xlfn.IFNA(VLOOKUP($B680,'PO list'!$C:$E,3,0),$AB680)</f>
        <v>43800</v>
      </c>
      <c r="AD680" s="1131" t="str">
        <f>IF($AC680="-","-",VLOOKUP($AC680,Forex!$B:$C,2,0))</f>
        <v>FY2019</v>
      </c>
      <c r="AE680" s="1131">
        <f t="shared" si="127"/>
        <v>43800</v>
      </c>
      <c r="AF680" s="1131" t="str">
        <f>IF($AE680="-","-",VLOOKUP($AE680,Forex!$B:$C,2,0))</f>
        <v>FY2019</v>
      </c>
      <c r="AG680" s="1132" t="str">
        <f t="shared" si="121"/>
        <v>MY + MF</v>
      </c>
      <c r="AI680" s="1118"/>
    </row>
    <row r="681" spans="1:35" s="839" customFormat="1" ht="15" x14ac:dyDescent="0.25">
      <c r="A681" s="929">
        <v>680</v>
      </c>
      <c r="B681" s="927" t="s">
        <v>3241</v>
      </c>
      <c r="C681" s="927" t="s">
        <v>244</v>
      </c>
      <c r="D681" s="927" t="s">
        <v>201</v>
      </c>
      <c r="E681" s="927" t="s">
        <v>231</v>
      </c>
      <c r="F681" s="927">
        <v>2</v>
      </c>
      <c r="G681" s="927">
        <v>315</v>
      </c>
      <c r="H681" s="927" t="s">
        <v>3242</v>
      </c>
      <c r="I681" s="927" t="s">
        <v>239</v>
      </c>
      <c r="J681" s="927" t="s">
        <v>2019</v>
      </c>
      <c r="K681" s="927" t="s">
        <v>288</v>
      </c>
      <c r="L681" s="927" t="s">
        <v>158</v>
      </c>
      <c r="M681" s="927" t="s">
        <v>2110</v>
      </c>
      <c r="N681" s="927" t="s">
        <v>2439</v>
      </c>
      <c r="O681" s="927" t="s">
        <v>2019</v>
      </c>
      <c r="P681" s="1129" t="str">
        <f t="shared" si="122"/>
        <v>--</v>
      </c>
      <c r="Q681" s="934" t="str">
        <f t="shared" si="123"/>
        <v>19-18988</v>
      </c>
      <c r="R681" s="934" t="str">
        <f t="shared" si="124"/>
        <v>LOCAL</v>
      </c>
      <c r="S681" s="935">
        <f t="shared" si="117"/>
        <v>43800</v>
      </c>
      <c r="T681" s="935">
        <f t="shared" si="118"/>
        <v>43800</v>
      </c>
      <c r="U681" s="935">
        <f t="shared" si="119"/>
        <v>43800</v>
      </c>
      <c r="V681" s="935">
        <f t="shared" si="125"/>
        <v>43800</v>
      </c>
      <c r="W681" s="934" t="str">
        <f t="shared" si="126"/>
        <v>Disapproved</v>
      </c>
      <c r="X681" s="936" t="str">
        <f>IF(R681="-","-",VLOOKUP($S681,Forex!$B:$C,2,0))</f>
        <v>FY2019</v>
      </c>
      <c r="Y681" s="936" t="str">
        <f>IF(R681="-","-",VLOOKUP($S681,Forex!$B:$D,3,0))</f>
        <v>2H</v>
      </c>
      <c r="Z681" s="937" t="str">
        <f>IF($R681="-","-",VLOOKUP($L681,Legend!$E:$F,2,0))</f>
        <v>ROD1</v>
      </c>
      <c r="AA681" s="937"/>
      <c r="AB681" s="1131">
        <f t="shared" si="120"/>
        <v>43800</v>
      </c>
      <c r="AC681" s="1131">
        <f>_xlfn.IFNA(VLOOKUP($B681,'PO list'!$C:$E,3,0),$AB681)</f>
        <v>43800</v>
      </c>
      <c r="AD681" s="1131" t="str">
        <f>IF($AC681="-","-",VLOOKUP($AC681,Forex!$B:$C,2,0))</f>
        <v>FY2019</v>
      </c>
      <c r="AE681" s="1131">
        <f t="shared" si="127"/>
        <v>43800</v>
      </c>
      <c r="AF681" s="1131" t="str">
        <f>IF($AE681="-","-",VLOOKUP($AE681,Forex!$B:$C,2,0))</f>
        <v>FY2019</v>
      </c>
      <c r="AG681" s="1132" t="str">
        <f t="shared" si="121"/>
        <v>MY + MF</v>
      </c>
      <c r="AI681" s="1118"/>
    </row>
    <row r="682" spans="1:35" s="839" customFormat="1" ht="15" x14ac:dyDescent="0.25">
      <c r="A682" s="929">
        <v>681</v>
      </c>
      <c r="B682" s="927" t="s">
        <v>3243</v>
      </c>
      <c r="C682" s="927" t="s">
        <v>244</v>
      </c>
      <c r="D682" s="927" t="s">
        <v>201</v>
      </c>
      <c r="E682" s="927" t="s">
        <v>231</v>
      </c>
      <c r="F682" s="927">
        <v>1</v>
      </c>
      <c r="G682" s="927">
        <v>780</v>
      </c>
      <c r="H682" s="927" t="s">
        <v>3244</v>
      </c>
      <c r="I682" s="927" t="s">
        <v>239</v>
      </c>
      <c r="J682" s="927" t="s">
        <v>2019</v>
      </c>
      <c r="K682" s="927" t="s">
        <v>288</v>
      </c>
      <c r="L682" s="927" t="s">
        <v>158</v>
      </c>
      <c r="M682" s="927" t="s">
        <v>2110</v>
      </c>
      <c r="N682" s="927" t="s">
        <v>2439</v>
      </c>
      <c r="O682" s="927" t="s">
        <v>2019</v>
      </c>
      <c r="P682" s="1129" t="str">
        <f t="shared" si="122"/>
        <v>--</v>
      </c>
      <c r="Q682" s="934" t="str">
        <f t="shared" si="123"/>
        <v>19-18989</v>
      </c>
      <c r="R682" s="934" t="str">
        <f t="shared" si="124"/>
        <v>LOCAL</v>
      </c>
      <c r="S682" s="935">
        <f t="shared" si="117"/>
        <v>43800</v>
      </c>
      <c r="T682" s="935">
        <f t="shared" si="118"/>
        <v>43800</v>
      </c>
      <c r="U682" s="935">
        <f t="shared" si="119"/>
        <v>43800</v>
      </c>
      <c r="V682" s="935">
        <f t="shared" si="125"/>
        <v>43800</v>
      </c>
      <c r="W682" s="934" t="str">
        <f t="shared" si="126"/>
        <v>Disapproved</v>
      </c>
      <c r="X682" s="936" t="str">
        <f>IF(R682="-","-",VLOOKUP($S682,Forex!$B:$C,2,0))</f>
        <v>FY2019</v>
      </c>
      <c r="Y682" s="936" t="str">
        <f>IF(R682="-","-",VLOOKUP($S682,Forex!$B:$D,3,0))</f>
        <v>2H</v>
      </c>
      <c r="Z682" s="937" t="str">
        <f>IF($R682="-","-",VLOOKUP($L682,Legend!$E:$F,2,0))</f>
        <v>ROD1</v>
      </c>
      <c r="AA682" s="937"/>
      <c r="AB682" s="1131">
        <f t="shared" si="120"/>
        <v>43800</v>
      </c>
      <c r="AC682" s="1131">
        <f>_xlfn.IFNA(VLOOKUP($B682,'PO list'!$C:$E,3,0),$AB682)</f>
        <v>43800</v>
      </c>
      <c r="AD682" s="1131" t="str">
        <f>IF($AC682="-","-",VLOOKUP($AC682,Forex!$B:$C,2,0))</f>
        <v>FY2019</v>
      </c>
      <c r="AE682" s="1131">
        <f t="shared" si="127"/>
        <v>43800</v>
      </c>
      <c r="AF682" s="1131" t="str">
        <f>IF($AE682="-","-",VLOOKUP($AE682,Forex!$B:$C,2,0))</f>
        <v>FY2019</v>
      </c>
      <c r="AG682" s="1132" t="str">
        <f t="shared" si="121"/>
        <v>MY + MF</v>
      </c>
      <c r="AI682" s="1118"/>
    </row>
    <row r="683" spans="1:35" s="839" customFormat="1" ht="15" x14ac:dyDescent="0.25">
      <c r="A683" s="929">
        <v>682</v>
      </c>
      <c r="B683" s="927" t="s">
        <v>3245</v>
      </c>
      <c r="C683" s="927" t="s">
        <v>207</v>
      </c>
      <c r="D683" s="927" t="s">
        <v>232</v>
      </c>
      <c r="E683" s="927" t="s">
        <v>1333</v>
      </c>
      <c r="F683" s="927">
        <v>4</v>
      </c>
      <c r="G683" s="927">
        <v>4322.84</v>
      </c>
      <c r="H683" s="927" t="s">
        <v>3194</v>
      </c>
      <c r="I683" s="927" t="s">
        <v>3246</v>
      </c>
      <c r="J683" s="927" t="s">
        <v>2019</v>
      </c>
      <c r="K683" s="927" t="s">
        <v>1324</v>
      </c>
      <c r="L683" s="927" t="s">
        <v>1056</v>
      </c>
      <c r="M683" s="927" t="s">
        <v>2144</v>
      </c>
      <c r="N683" s="927" t="s">
        <v>3157</v>
      </c>
      <c r="O683" s="927" t="s">
        <v>2110</v>
      </c>
      <c r="P683" s="1129" t="str">
        <f t="shared" si="122"/>
        <v>A--</v>
      </c>
      <c r="Q683" s="934" t="str">
        <f t="shared" si="123"/>
        <v>19-18990</v>
      </c>
      <c r="R683" s="934" t="str">
        <f t="shared" si="124"/>
        <v>FRONTECH</v>
      </c>
      <c r="S683" s="935">
        <f t="shared" si="117"/>
        <v>43800</v>
      </c>
      <c r="T683" s="935">
        <f t="shared" si="118"/>
        <v>43800</v>
      </c>
      <c r="U683" s="935">
        <f t="shared" si="119"/>
        <v>43800</v>
      </c>
      <c r="V683" s="935">
        <f t="shared" si="125"/>
        <v>43983</v>
      </c>
      <c r="W683" s="934" t="str">
        <f t="shared" si="126"/>
        <v>Cancelled</v>
      </c>
      <c r="X683" s="936" t="str">
        <f>IF(R683="-","-",VLOOKUP($S683,Forex!$B:$C,2,0))</f>
        <v>FY2019</v>
      </c>
      <c r="Y683" s="936" t="str">
        <f>IF(R683="-","-",VLOOKUP($S683,Forex!$B:$D,3,0))</f>
        <v>2H</v>
      </c>
      <c r="Z683" s="937" t="str">
        <f>IF($R683="-","-",VLOOKUP($L683,Legend!$E:$F,2,0))</f>
        <v>-</v>
      </c>
      <c r="AA683" s="937"/>
      <c r="AB683" s="1131">
        <f t="shared" si="120"/>
        <v>43800</v>
      </c>
      <c r="AC683" s="1131">
        <f>_xlfn.IFNA(VLOOKUP($B683,'PO list'!$C:$E,3,0),$AB683)</f>
        <v>43800</v>
      </c>
      <c r="AD683" s="1131" t="str">
        <f>IF($AC683="-","-",VLOOKUP($AC683,Forex!$B:$C,2,0))</f>
        <v>FY2019</v>
      </c>
      <c r="AE683" s="1131">
        <f t="shared" si="127"/>
        <v>43800</v>
      </c>
      <c r="AF683" s="1131" t="str">
        <f>IF($AE683="-","-",VLOOKUP($AE683,Forex!$B:$C,2,0))</f>
        <v>FY2019</v>
      </c>
      <c r="AG683" s="1132" t="str">
        <f t="shared" si="121"/>
        <v>MY + MF</v>
      </c>
      <c r="AI683" s="1118"/>
    </row>
    <row r="684" spans="1:35" s="839" customFormat="1" ht="15" x14ac:dyDescent="0.25">
      <c r="A684" s="929">
        <v>683</v>
      </c>
      <c r="B684" s="927" t="s">
        <v>3247</v>
      </c>
      <c r="C684" s="927" t="s">
        <v>1104</v>
      </c>
      <c r="D684" s="927" t="s">
        <v>201</v>
      </c>
      <c r="E684" s="927" t="s">
        <v>231</v>
      </c>
      <c r="F684" s="927">
        <v>3</v>
      </c>
      <c r="G684" s="927">
        <v>4650</v>
      </c>
      <c r="H684" s="927" t="s">
        <v>3248</v>
      </c>
      <c r="I684" s="927" t="s">
        <v>3249</v>
      </c>
      <c r="J684" s="927" t="s">
        <v>2019</v>
      </c>
      <c r="K684" s="927" t="s">
        <v>287</v>
      </c>
      <c r="L684" s="927" t="s">
        <v>15</v>
      </c>
      <c r="M684" s="927" t="s">
        <v>2110</v>
      </c>
      <c r="N684" s="927" t="s">
        <v>2144</v>
      </c>
      <c r="O684" s="927" t="s">
        <v>2019</v>
      </c>
      <c r="P684" s="1129" t="str">
        <f t="shared" si="122"/>
        <v>DIE</v>
      </c>
      <c r="Q684" s="934" t="str">
        <f t="shared" si="123"/>
        <v>19-18991</v>
      </c>
      <c r="R684" s="934" t="str">
        <f t="shared" si="124"/>
        <v>LOCAL</v>
      </c>
      <c r="S684" s="935">
        <f t="shared" si="117"/>
        <v>43800</v>
      </c>
      <c r="T684" s="935">
        <f t="shared" si="118"/>
        <v>43800</v>
      </c>
      <c r="U684" s="935">
        <f t="shared" si="119"/>
        <v>43800</v>
      </c>
      <c r="V684" s="935">
        <f t="shared" si="125"/>
        <v>43800</v>
      </c>
      <c r="W684" s="934" t="str">
        <f t="shared" si="126"/>
        <v>Approved</v>
      </c>
      <c r="X684" s="936" t="str">
        <f>IF(R684="-","-",VLOOKUP($S684,Forex!$B:$C,2,0))</f>
        <v>FY2019</v>
      </c>
      <c r="Y684" s="936" t="str">
        <f>IF(R684="-","-",VLOOKUP($S684,Forex!$B:$D,3,0))</f>
        <v>2H</v>
      </c>
      <c r="Z684" s="937" t="str">
        <f>IF($R684="-","-",VLOOKUP($L684,Legend!$E:$F,2,0))</f>
        <v>-</v>
      </c>
      <c r="AA684" s="937"/>
      <c r="AB684" s="1131">
        <f t="shared" si="120"/>
        <v>43800</v>
      </c>
      <c r="AC684" s="1131">
        <f>_xlfn.IFNA(VLOOKUP($B684,'PO list'!$C:$E,3,0),$AB684)</f>
        <v>43800</v>
      </c>
      <c r="AD684" s="1131" t="str">
        <f>IF($AC684="-","-",VLOOKUP($AC684,Forex!$B:$C,2,0))</f>
        <v>FY2019</v>
      </c>
      <c r="AE684" s="1131">
        <f t="shared" si="127"/>
        <v>43800</v>
      </c>
      <c r="AF684" s="1131" t="str">
        <f>IF($AE684="-","-",VLOOKUP($AE684,Forex!$B:$C,2,0))</f>
        <v>FY2019</v>
      </c>
      <c r="AG684" s="1132" t="str">
        <f t="shared" si="121"/>
        <v>MY + MF</v>
      </c>
      <c r="AI684" s="1118"/>
    </row>
    <row r="685" spans="1:35" s="839" customFormat="1" ht="15" x14ac:dyDescent="0.25">
      <c r="A685" s="929">
        <v>684</v>
      </c>
      <c r="B685" s="927" t="s">
        <v>3250</v>
      </c>
      <c r="C685" s="927" t="s">
        <v>221</v>
      </c>
      <c r="D685" s="927" t="s">
        <v>201</v>
      </c>
      <c r="E685" s="927" t="s">
        <v>231</v>
      </c>
      <c r="F685" s="927">
        <v>5</v>
      </c>
      <c r="G685" s="927">
        <v>4325</v>
      </c>
      <c r="H685" s="927" t="s">
        <v>3251</v>
      </c>
      <c r="I685" s="927" t="s">
        <v>239</v>
      </c>
      <c r="J685" s="927" t="s">
        <v>2019</v>
      </c>
      <c r="K685" s="927" t="s">
        <v>288</v>
      </c>
      <c r="L685" s="927" t="s">
        <v>158</v>
      </c>
      <c r="M685" s="927" t="s">
        <v>2144</v>
      </c>
      <c r="N685" s="927" t="s">
        <v>3031</v>
      </c>
      <c r="O685" s="927" t="s">
        <v>2110</v>
      </c>
      <c r="P685" s="1129" t="str">
        <f t="shared" si="122"/>
        <v>--</v>
      </c>
      <c r="Q685" s="934" t="str">
        <f t="shared" si="123"/>
        <v>19-18992</v>
      </c>
      <c r="R685" s="934" t="str">
        <f t="shared" si="124"/>
        <v>LOCAL</v>
      </c>
      <c r="S685" s="935">
        <f t="shared" si="117"/>
        <v>43800</v>
      </c>
      <c r="T685" s="935">
        <f t="shared" si="118"/>
        <v>43800</v>
      </c>
      <c r="U685" s="935">
        <f t="shared" si="119"/>
        <v>43800</v>
      </c>
      <c r="V685" s="935">
        <f t="shared" si="125"/>
        <v>43983</v>
      </c>
      <c r="W685" s="934" t="str">
        <f t="shared" si="126"/>
        <v>Disapproved</v>
      </c>
      <c r="X685" s="936" t="str">
        <f>IF(R685="-","-",VLOOKUP($S685,Forex!$B:$C,2,0))</f>
        <v>FY2019</v>
      </c>
      <c r="Y685" s="936" t="str">
        <f>IF(R685="-","-",VLOOKUP($S685,Forex!$B:$D,3,0))</f>
        <v>2H</v>
      </c>
      <c r="Z685" s="937" t="str">
        <f>IF($R685="-","-",VLOOKUP($L685,Legend!$E:$F,2,0))</f>
        <v>ROD1</v>
      </c>
      <c r="AA685" s="937"/>
      <c r="AB685" s="1131">
        <f t="shared" si="120"/>
        <v>43800</v>
      </c>
      <c r="AC685" s="1131">
        <f>_xlfn.IFNA(VLOOKUP($B685,'PO list'!$C:$E,3,0),$AB685)</f>
        <v>43800</v>
      </c>
      <c r="AD685" s="1131" t="str">
        <f>IF($AC685="-","-",VLOOKUP($AC685,Forex!$B:$C,2,0))</f>
        <v>FY2019</v>
      </c>
      <c r="AE685" s="1131">
        <f t="shared" si="127"/>
        <v>43800</v>
      </c>
      <c r="AF685" s="1131" t="str">
        <f>IF($AE685="-","-",VLOOKUP($AE685,Forex!$B:$C,2,0))</f>
        <v>FY2019</v>
      </c>
      <c r="AG685" s="1132" t="str">
        <f t="shared" si="121"/>
        <v>MY + MF</v>
      </c>
      <c r="AI685" s="1118"/>
    </row>
    <row r="686" spans="1:35" s="839" customFormat="1" ht="15" x14ac:dyDescent="0.25">
      <c r="A686" s="929">
        <v>685</v>
      </c>
      <c r="B686" s="927" t="s">
        <v>3252</v>
      </c>
      <c r="C686" s="927" t="s">
        <v>215</v>
      </c>
      <c r="D686" s="927" t="s">
        <v>201</v>
      </c>
      <c r="E686" s="927" t="s">
        <v>1546</v>
      </c>
      <c r="F686" s="927">
        <v>2</v>
      </c>
      <c r="G686" s="927">
        <v>470</v>
      </c>
      <c r="H686" s="927" t="s">
        <v>3253</v>
      </c>
      <c r="I686" s="927" t="s">
        <v>239</v>
      </c>
      <c r="J686" s="927" t="s">
        <v>2019</v>
      </c>
      <c r="K686" s="927" t="s">
        <v>287</v>
      </c>
      <c r="L686" s="927" t="s">
        <v>15</v>
      </c>
      <c r="M686" s="927" t="s">
        <v>2144</v>
      </c>
      <c r="N686" s="927" t="s">
        <v>2144</v>
      </c>
      <c r="O686" s="927" t="s">
        <v>2110</v>
      </c>
      <c r="P686" s="1129" t="str">
        <f t="shared" si="122"/>
        <v>--</v>
      </c>
      <c r="Q686" s="934" t="str">
        <f t="shared" si="123"/>
        <v>19-18993</v>
      </c>
      <c r="R686" s="934" t="str">
        <f t="shared" si="124"/>
        <v>LOCAL</v>
      </c>
      <c r="S686" s="935">
        <f t="shared" si="117"/>
        <v>43800</v>
      </c>
      <c r="T686" s="935">
        <f t="shared" si="118"/>
        <v>43800</v>
      </c>
      <c r="U686" s="935">
        <f t="shared" si="119"/>
        <v>43800</v>
      </c>
      <c r="V686" s="935">
        <f t="shared" si="125"/>
        <v>43800</v>
      </c>
      <c r="W686" s="934" t="str">
        <f t="shared" si="126"/>
        <v>Approved</v>
      </c>
      <c r="X686" s="936" t="str">
        <f>IF(R686="-","-",VLOOKUP($S686,Forex!$B:$C,2,0))</f>
        <v>FY2019</v>
      </c>
      <c r="Y686" s="936" t="str">
        <f>IF(R686="-","-",VLOOKUP($S686,Forex!$B:$D,3,0))</f>
        <v>2H</v>
      </c>
      <c r="Z686" s="937" t="str">
        <f>IF($R686="-","-",VLOOKUP($L686,Legend!$E:$F,2,0))</f>
        <v>-</v>
      </c>
      <c r="AA686" s="937"/>
      <c r="AB686" s="1131">
        <f t="shared" si="120"/>
        <v>43800</v>
      </c>
      <c r="AC686" s="1131">
        <f>_xlfn.IFNA(VLOOKUP($B686,'PO list'!$C:$E,3,0),$AB686)</f>
        <v>43800</v>
      </c>
      <c r="AD686" s="1131" t="str">
        <f>IF($AC686="-","-",VLOOKUP($AC686,Forex!$B:$C,2,0))</f>
        <v>FY2019</v>
      </c>
      <c r="AE686" s="1131">
        <f t="shared" si="127"/>
        <v>43800</v>
      </c>
      <c r="AF686" s="1131" t="str">
        <f>IF($AE686="-","-",VLOOKUP($AE686,Forex!$B:$C,2,0))</f>
        <v>FY2019</v>
      </c>
      <c r="AG686" s="1132" t="str">
        <f t="shared" si="121"/>
        <v>MY + MF</v>
      </c>
      <c r="AI686" s="1118"/>
    </row>
    <row r="687" spans="1:35" s="839" customFormat="1" ht="15" x14ac:dyDescent="0.25">
      <c r="A687" s="929">
        <v>686</v>
      </c>
      <c r="B687" s="927" t="s">
        <v>3254</v>
      </c>
      <c r="C687" s="927" t="s">
        <v>1350</v>
      </c>
      <c r="D687" s="927" t="s">
        <v>1332</v>
      </c>
      <c r="E687" s="927" t="s">
        <v>1788</v>
      </c>
      <c r="F687" s="927">
        <v>8</v>
      </c>
      <c r="G687" s="927">
        <v>1953.4600000000003</v>
      </c>
      <c r="H687" s="927" t="s">
        <v>3255</v>
      </c>
      <c r="I687" s="927" t="s">
        <v>15</v>
      </c>
      <c r="J687" s="927" t="s">
        <v>2637</v>
      </c>
      <c r="K687" s="927" t="s">
        <v>287</v>
      </c>
      <c r="L687" s="927" t="s">
        <v>15</v>
      </c>
      <c r="M687" s="927" t="s">
        <v>3256</v>
      </c>
      <c r="N687" s="927" t="s">
        <v>3256</v>
      </c>
      <c r="O687" s="927" t="s">
        <v>3233</v>
      </c>
      <c r="P687" s="1129" t="str">
        <f t="shared" si="122"/>
        <v>-</v>
      </c>
      <c r="Q687" s="934" t="str">
        <f t="shared" si="123"/>
        <v>19-18994</v>
      </c>
      <c r="R687" s="934" t="str">
        <f t="shared" si="124"/>
        <v>-</v>
      </c>
      <c r="S687" s="935" t="str">
        <f t="shared" si="117"/>
        <v>-</v>
      </c>
      <c r="T687" s="935" t="str">
        <f t="shared" si="118"/>
        <v>-</v>
      </c>
      <c r="U687" s="935" t="str">
        <f t="shared" si="119"/>
        <v>-</v>
      </c>
      <c r="V687" s="935" t="str">
        <f t="shared" si="125"/>
        <v>-</v>
      </c>
      <c r="W687" s="934" t="str">
        <f t="shared" si="126"/>
        <v>-</v>
      </c>
      <c r="X687" s="936" t="str">
        <f>IF(R687="-","-",VLOOKUP($S687,Forex!$B:$C,2,0))</f>
        <v>-</v>
      </c>
      <c r="Y687" s="936" t="str">
        <f>IF(R687="-","-",VLOOKUP($S687,Forex!$B:$D,3,0))</f>
        <v>-</v>
      </c>
      <c r="Z687" s="937" t="str">
        <f>IF($R687="-","-",VLOOKUP($L687,Legend!$E:$F,2,0))</f>
        <v>-</v>
      </c>
      <c r="AA687" s="937"/>
      <c r="AB687" s="1131" t="str">
        <f t="shared" si="120"/>
        <v>-</v>
      </c>
      <c r="AC687" s="1131" t="str">
        <f>_xlfn.IFNA(VLOOKUP($B687,'PO list'!$C:$E,3,0),$AB687)</f>
        <v>-</v>
      </c>
      <c r="AD687" s="1131" t="str">
        <f>IF($AC687="-","-",VLOOKUP($AC687,Forex!$B:$C,2,0))</f>
        <v>-</v>
      </c>
      <c r="AE687" s="1131" t="str">
        <f t="shared" si="127"/>
        <v>-</v>
      </c>
      <c r="AF687" s="1131" t="str">
        <f>IF($AE687="-","-",VLOOKUP($AE687,Forex!$B:$C,2,0))</f>
        <v>-</v>
      </c>
      <c r="AG687" s="1132" t="str">
        <f t="shared" si="121"/>
        <v>-</v>
      </c>
      <c r="AI687" s="1118"/>
    </row>
    <row r="688" spans="1:35" s="839" customFormat="1" ht="15" x14ac:dyDescent="0.25">
      <c r="A688" s="929">
        <v>687</v>
      </c>
      <c r="B688" s="927" t="s">
        <v>3257</v>
      </c>
      <c r="C688" s="927" t="s">
        <v>221</v>
      </c>
      <c r="D688" s="927" t="s">
        <v>201</v>
      </c>
      <c r="E688" s="927" t="s">
        <v>231</v>
      </c>
      <c r="F688" s="927">
        <v>43</v>
      </c>
      <c r="G688" s="927">
        <v>17186</v>
      </c>
      <c r="H688" s="927" t="s">
        <v>3258</v>
      </c>
      <c r="I688" s="927" t="s">
        <v>239</v>
      </c>
      <c r="J688" s="927" t="s">
        <v>2637</v>
      </c>
      <c r="K688" s="927" t="s">
        <v>1324</v>
      </c>
      <c r="L688" s="927" t="s">
        <v>1056</v>
      </c>
      <c r="M688" s="927" t="s">
        <v>2912</v>
      </c>
      <c r="N688" s="927" t="s">
        <v>2608</v>
      </c>
      <c r="O688" s="927" t="s">
        <v>3233</v>
      </c>
      <c r="P688" s="1129" t="str">
        <f t="shared" si="122"/>
        <v>--</v>
      </c>
      <c r="Q688" s="934" t="str">
        <f t="shared" si="123"/>
        <v>19-18995</v>
      </c>
      <c r="R688" s="934" t="str">
        <f t="shared" si="124"/>
        <v>LOCAL</v>
      </c>
      <c r="S688" s="935">
        <f t="shared" si="117"/>
        <v>43800</v>
      </c>
      <c r="T688" s="935">
        <f t="shared" si="118"/>
        <v>43800</v>
      </c>
      <c r="U688" s="935">
        <f t="shared" si="119"/>
        <v>43800</v>
      </c>
      <c r="V688" s="935">
        <f t="shared" si="125"/>
        <v>43831</v>
      </c>
      <c r="W688" s="934" t="str">
        <f t="shared" si="126"/>
        <v>Cancelled</v>
      </c>
      <c r="X688" s="936" t="str">
        <f>IF(R688="-","-",VLOOKUP($S688,Forex!$B:$C,2,0))</f>
        <v>FY2019</v>
      </c>
      <c r="Y688" s="936" t="str">
        <f>IF(R688="-","-",VLOOKUP($S688,Forex!$B:$D,3,0))</f>
        <v>2H</v>
      </c>
      <c r="Z688" s="937" t="str">
        <f>IF($R688="-","-",VLOOKUP($L688,Legend!$E:$F,2,0))</f>
        <v>-</v>
      </c>
      <c r="AA688" s="937"/>
      <c r="AB688" s="1131">
        <f t="shared" si="120"/>
        <v>43800</v>
      </c>
      <c r="AC688" s="1131">
        <f>_xlfn.IFNA(VLOOKUP($B688,'PO list'!$C:$E,3,0),$AB688)</f>
        <v>43800</v>
      </c>
      <c r="AD688" s="1131" t="str">
        <f>IF($AC688="-","-",VLOOKUP($AC688,Forex!$B:$C,2,0))</f>
        <v>FY2019</v>
      </c>
      <c r="AE688" s="1131">
        <f t="shared" si="127"/>
        <v>43800</v>
      </c>
      <c r="AF688" s="1131" t="str">
        <f>IF($AE688="-","-",VLOOKUP($AE688,Forex!$B:$C,2,0))</f>
        <v>FY2019</v>
      </c>
      <c r="AG688" s="1132" t="str">
        <f t="shared" si="121"/>
        <v>MY + MF</v>
      </c>
      <c r="AI688" s="1118"/>
    </row>
    <row r="689" spans="1:35" s="839" customFormat="1" ht="15" x14ac:dyDescent="0.25">
      <c r="A689" s="929">
        <v>688</v>
      </c>
      <c r="B689" s="927" t="s">
        <v>3259</v>
      </c>
      <c r="C689" s="927" t="s">
        <v>244</v>
      </c>
      <c r="D689" s="927" t="s">
        <v>201</v>
      </c>
      <c r="E689" s="927" t="s">
        <v>231</v>
      </c>
      <c r="F689" s="927">
        <v>1</v>
      </c>
      <c r="G689" s="927">
        <v>192</v>
      </c>
      <c r="H689" s="927" t="s">
        <v>3260</v>
      </c>
      <c r="I689" s="927" t="s">
        <v>239</v>
      </c>
      <c r="J689" s="927" t="s">
        <v>2637</v>
      </c>
      <c r="K689" s="927" t="s">
        <v>288</v>
      </c>
      <c r="L689" s="927" t="s">
        <v>158</v>
      </c>
      <c r="M689" s="927" t="s">
        <v>3233</v>
      </c>
      <c r="N689" s="927" t="s">
        <v>2439</v>
      </c>
      <c r="O689" s="927" t="s">
        <v>2144</v>
      </c>
      <c r="P689" s="1129" t="str">
        <f t="shared" si="122"/>
        <v>--</v>
      </c>
      <c r="Q689" s="934" t="str">
        <f t="shared" si="123"/>
        <v>19-18996</v>
      </c>
      <c r="R689" s="934" t="str">
        <f t="shared" si="124"/>
        <v>LOCAL</v>
      </c>
      <c r="S689" s="935">
        <f t="shared" si="117"/>
        <v>43800</v>
      </c>
      <c r="T689" s="935">
        <f t="shared" si="118"/>
        <v>43800</v>
      </c>
      <c r="U689" s="935">
        <f t="shared" si="119"/>
        <v>43800</v>
      </c>
      <c r="V689" s="935">
        <f t="shared" si="125"/>
        <v>43800</v>
      </c>
      <c r="W689" s="934" t="str">
        <f t="shared" si="126"/>
        <v>Disapproved</v>
      </c>
      <c r="X689" s="936" t="str">
        <f>IF(R689="-","-",VLOOKUP($S689,Forex!$B:$C,2,0))</f>
        <v>FY2019</v>
      </c>
      <c r="Y689" s="936" t="str">
        <f>IF(R689="-","-",VLOOKUP($S689,Forex!$B:$D,3,0))</f>
        <v>2H</v>
      </c>
      <c r="Z689" s="937" t="str">
        <f>IF($R689="-","-",VLOOKUP($L689,Legend!$E:$F,2,0))</f>
        <v>ROD1</v>
      </c>
      <c r="AA689" s="937"/>
      <c r="AB689" s="1131">
        <f t="shared" si="120"/>
        <v>43800</v>
      </c>
      <c r="AC689" s="1131">
        <f>_xlfn.IFNA(VLOOKUP($B689,'PO list'!$C:$E,3,0),$AB689)</f>
        <v>43800</v>
      </c>
      <c r="AD689" s="1131" t="str">
        <f>IF($AC689="-","-",VLOOKUP($AC689,Forex!$B:$C,2,0))</f>
        <v>FY2019</v>
      </c>
      <c r="AE689" s="1131">
        <f t="shared" si="127"/>
        <v>43800</v>
      </c>
      <c r="AF689" s="1131" t="str">
        <f>IF($AE689="-","-",VLOOKUP($AE689,Forex!$B:$C,2,0))</f>
        <v>FY2019</v>
      </c>
      <c r="AG689" s="1132" t="str">
        <f t="shared" si="121"/>
        <v>MY + MF</v>
      </c>
      <c r="AI689" s="1118"/>
    </row>
    <row r="690" spans="1:35" s="839" customFormat="1" ht="15" x14ac:dyDescent="0.25">
      <c r="A690" s="929">
        <v>689</v>
      </c>
      <c r="B690" s="927" t="s">
        <v>3261</v>
      </c>
      <c r="C690" s="927" t="s">
        <v>221</v>
      </c>
      <c r="D690" s="927" t="s">
        <v>201</v>
      </c>
      <c r="E690" s="927" t="s">
        <v>231</v>
      </c>
      <c r="F690" s="927">
        <v>1</v>
      </c>
      <c r="G690" s="927">
        <v>552</v>
      </c>
      <c r="H690" s="927" t="s">
        <v>3262</v>
      </c>
      <c r="I690" s="927" t="s">
        <v>239</v>
      </c>
      <c r="J690" s="927" t="s">
        <v>2637</v>
      </c>
      <c r="K690" s="927" t="s">
        <v>288</v>
      </c>
      <c r="L690" s="927" t="s">
        <v>158</v>
      </c>
      <c r="M690" s="927" t="s">
        <v>3233</v>
      </c>
      <c r="N690" s="927" t="s">
        <v>2608</v>
      </c>
      <c r="O690" s="927" t="s">
        <v>2144</v>
      </c>
      <c r="P690" s="1129" t="str">
        <f t="shared" si="122"/>
        <v>--</v>
      </c>
      <c r="Q690" s="934" t="str">
        <f t="shared" si="123"/>
        <v>19-18997</v>
      </c>
      <c r="R690" s="934" t="str">
        <f t="shared" si="124"/>
        <v>LOCAL</v>
      </c>
      <c r="S690" s="935">
        <f t="shared" si="117"/>
        <v>43800</v>
      </c>
      <c r="T690" s="935">
        <f t="shared" si="118"/>
        <v>43800</v>
      </c>
      <c r="U690" s="935">
        <f t="shared" si="119"/>
        <v>43800</v>
      </c>
      <c r="V690" s="935">
        <f t="shared" si="125"/>
        <v>43831</v>
      </c>
      <c r="W690" s="934" t="str">
        <f t="shared" si="126"/>
        <v>Disapproved</v>
      </c>
      <c r="X690" s="936" t="str">
        <f>IF(R690="-","-",VLOOKUP($S690,Forex!$B:$C,2,0))</f>
        <v>FY2019</v>
      </c>
      <c r="Y690" s="936" t="str">
        <f>IF(R690="-","-",VLOOKUP($S690,Forex!$B:$D,3,0))</f>
        <v>2H</v>
      </c>
      <c r="Z690" s="937" t="str">
        <f>IF($R690="-","-",VLOOKUP($L690,Legend!$E:$F,2,0))</f>
        <v>ROD1</v>
      </c>
      <c r="AA690" s="937"/>
      <c r="AB690" s="1131">
        <f t="shared" si="120"/>
        <v>43800</v>
      </c>
      <c r="AC690" s="1131">
        <f>_xlfn.IFNA(VLOOKUP($B690,'PO list'!$C:$E,3,0),$AB690)</f>
        <v>43800</v>
      </c>
      <c r="AD690" s="1131" t="str">
        <f>IF($AC690="-","-",VLOOKUP($AC690,Forex!$B:$C,2,0))</f>
        <v>FY2019</v>
      </c>
      <c r="AE690" s="1131">
        <f t="shared" si="127"/>
        <v>43800</v>
      </c>
      <c r="AF690" s="1131" t="str">
        <f>IF($AE690="-","-",VLOOKUP($AE690,Forex!$B:$C,2,0))</f>
        <v>FY2019</v>
      </c>
      <c r="AG690" s="1132" t="str">
        <f t="shared" si="121"/>
        <v>MY + MF</v>
      </c>
      <c r="AI690" s="1118"/>
    </row>
    <row r="691" spans="1:35" s="839" customFormat="1" ht="15" x14ac:dyDescent="0.25">
      <c r="A691" s="929">
        <v>690</v>
      </c>
      <c r="B691" s="927" t="s">
        <v>3263</v>
      </c>
      <c r="C691" s="927" t="s">
        <v>205</v>
      </c>
      <c r="D691" s="927" t="s">
        <v>201</v>
      </c>
      <c r="E691" s="927" t="s">
        <v>230</v>
      </c>
      <c r="F691" s="927">
        <v>3</v>
      </c>
      <c r="G691" s="927">
        <v>23829.95</v>
      </c>
      <c r="H691" s="927" t="s">
        <v>1929</v>
      </c>
      <c r="I691" s="927" t="s">
        <v>1930</v>
      </c>
      <c r="J691" s="927" t="s">
        <v>3264</v>
      </c>
      <c r="K691" s="927" t="s">
        <v>1324</v>
      </c>
      <c r="L691" s="927" t="s">
        <v>1056</v>
      </c>
      <c r="M691" s="927" t="s">
        <v>2995</v>
      </c>
      <c r="N691" s="927" t="s">
        <v>2996</v>
      </c>
      <c r="O691" s="927" t="s">
        <v>2835</v>
      </c>
      <c r="P691" s="1129" t="str">
        <f t="shared" si="122"/>
        <v>)--</v>
      </c>
      <c r="Q691" s="934" t="str">
        <f t="shared" si="123"/>
        <v>19-18998</v>
      </c>
      <c r="R691" s="934" t="str">
        <f t="shared" si="124"/>
        <v>LOCAL</v>
      </c>
      <c r="S691" s="935">
        <f t="shared" si="117"/>
        <v>43800</v>
      </c>
      <c r="T691" s="935">
        <f t="shared" si="118"/>
        <v>43891</v>
      </c>
      <c r="U691" s="935">
        <f t="shared" si="119"/>
        <v>43983</v>
      </c>
      <c r="V691" s="935">
        <f t="shared" si="125"/>
        <v>44013</v>
      </c>
      <c r="W691" s="934" t="str">
        <f t="shared" si="126"/>
        <v>Cancelled</v>
      </c>
      <c r="X691" s="936" t="str">
        <f>IF(R691="-","-",VLOOKUP($S691,Forex!$B:$C,2,0))</f>
        <v>FY2019</v>
      </c>
      <c r="Y691" s="936" t="str">
        <f>IF(R691="-","-",VLOOKUP($S691,Forex!$B:$D,3,0))</f>
        <v>2H</v>
      </c>
      <c r="Z691" s="937" t="str">
        <f>IF($R691="-","-",VLOOKUP($L691,Legend!$E:$F,2,0))</f>
        <v>-</v>
      </c>
      <c r="AA691" s="937"/>
      <c r="AB691" s="1131">
        <f t="shared" si="120"/>
        <v>43891</v>
      </c>
      <c r="AC691" s="1131">
        <f>_xlfn.IFNA(VLOOKUP($B691,'PO list'!$C:$E,3,0),$AB691)</f>
        <v>43891</v>
      </c>
      <c r="AD691" s="1131" t="str">
        <f>IF($AC691="-","-",VLOOKUP($AC691,Forex!$B:$C,2,0))</f>
        <v>FY2019</v>
      </c>
      <c r="AE691" s="1131">
        <f t="shared" si="127"/>
        <v>43891</v>
      </c>
      <c r="AF691" s="1131" t="str">
        <f>IF($AE691="-","-",VLOOKUP($AE691,Forex!$B:$C,2,0))</f>
        <v>FY2019</v>
      </c>
      <c r="AG691" s="1132" t="str">
        <f t="shared" si="121"/>
        <v>MY + MF</v>
      </c>
      <c r="AI691" s="1118"/>
    </row>
    <row r="692" spans="1:35" s="839" customFormat="1" ht="15" x14ac:dyDescent="0.25">
      <c r="A692" s="929">
        <v>691</v>
      </c>
      <c r="B692" s="927" t="s">
        <v>3265</v>
      </c>
      <c r="C692" s="927" t="s">
        <v>227</v>
      </c>
      <c r="D692" s="927" t="s">
        <v>201</v>
      </c>
      <c r="E692" s="927" t="s">
        <v>1546</v>
      </c>
      <c r="F692" s="927">
        <v>4</v>
      </c>
      <c r="G692" s="927">
        <v>3222.6</v>
      </c>
      <c r="H692" s="927" t="s">
        <v>3266</v>
      </c>
      <c r="I692" s="927" t="s">
        <v>3267</v>
      </c>
      <c r="J692" s="927" t="s">
        <v>2637</v>
      </c>
      <c r="K692" s="927" t="s">
        <v>287</v>
      </c>
      <c r="L692" s="927" t="s">
        <v>15</v>
      </c>
      <c r="M692" s="927" t="s">
        <v>2144</v>
      </c>
      <c r="N692" s="927" t="s">
        <v>3233</v>
      </c>
      <c r="O692" s="927" t="s">
        <v>2144</v>
      </c>
      <c r="P692" s="1129" t="str">
        <f t="shared" si="122"/>
        <v xml:space="preserve"> TG</v>
      </c>
      <c r="Q692" s="934" t="str">
        <f t="shared" si="123"/>
        <v>19-18999</v>
      </c>
      <c r="R692" s="934" t="str">
        <f t="shared" si="124"/>
        <v>LOCAL</v>
      </c>
      <c r="S692" s="935">
        <f t="shared" si="117"/>
        <v>43800</v>
      </c>
      <c r="T692" s="935">
        <f t="shared" si="118"/>
        <v>43800</v>
      </c>
      <c r="U692" s="935">
        <f t="shared" si="119"/>
        <v>43800</v>
      </c>
      <c r="V692" s="935">
        <f t="shared" si="125"/>
        <v>43800</v>
      </c>
      <c r="W692" s="934" t="str">
        <f t="shared" si="126"/>
        <v>Approved</v>
      </c>
      <c r="X692" s="936" t="str">
        <f>IF(R692="-","-",VLOOKUP($S692,Forex!$B:$C,2,0))</f>
        <v>FY2019</v>
      </c>
      <c r="Y692" s="936" t="str">
        <f>IF(R692="-","-",VLOOKUP($S692,Forex!$B:$D,3,0))</f>
        <v>2H</v>
      </c>
      <c r="Z692" s="937" t="str">
        <f>IF($R692="-","-",VLOOKUP($L692,Legend!$E:$F,2,0))</f>
        <v>-</v>
      </c>
      <c r="AA692" s="937"/>
      <c r="AB692" s="1131">
        <f t="shared" si="120"/>
        <v>43800</v>
      </c>
      <c r="AC692" s="1131">
        <f>_xlfn.IFNA(VLOOKUP($B692,'PO list'!$C:$E,3,0),$AB692)</f>
        <v>43800</v>
      </c>
      <c r="AD692" s="1131" t="str">
        <f>IF($AC692="-","-",VLOOKUP($AC692,Forex!$B:$C,2,0))</f>
        <v>FY2019</v>
      </c>
      <c r="AE692" s="1131">
        <f t="shared" si="127"/>
        <v>43800</v>
      </c>
      <c r="AF692" s="1131" t="str">
        <f>IF($AE692="-","-",VLOOKUP($AE692,Forex!$B:$C,2,0))</f>
        <v>FY2019</v>
      </c>
      <c r="AG692" s="1132" t="str">
        <f t="shared" si="121"/>
        <v>MY + MF</v>
      </c>
      <c r="AI692" s="1118"/>
    </row>
    <row r="693" spans="1:35" s="839" customFormat="1" ht="15" x14ac:dyDescent="0.25">
      <c r="A693" s="929">
        <v>692</v>
      </c>
      <c r="B693" s="927" t="s">
        <v>3268</v>
      </c>
      <c r="C693" s="927" t="s">
        <v>227</v>
      </c>
      <c r="D693" s="927" t="s">
        <v>201</v>
      </c>
      <c r="E693" s="927" t="s">
        <v>231</v>
      </c>
      <c r="F693" s="927">
        <v>1</v>
      </c>
      <c r="G693" s="927">
        <v>84</v>
      </c>
      <c r="H693" s="927" t="s">
        <v>3269</v>
      </c>
      <c r="I693" s="927" t="s">
        <v>3270</v>
      </c>
      <c r="J693" s="927" t="s">
        <v>2637</v>
      </c>
      <c r="K693" s="927" t="s">
        <v>288</v>
      </c>
      <c r="L693" s="927" t="s">
        <v>158</v>
      </c>
      <c r="M693" s="927" t="s">
        <v>2912</v>
      </c>
      <c r="N693" s="927" t="s">
        <v>3031</v>
      </c>
      <c r="O693" s="927" t="s">
        <v>3233</v>
      </c>
      <c r="P693" s="1129" t="str">
        <f t="shared" si="122"/>
        <v xml:space="preserve"> FR</v>
      </c>
      <c r="Q693" s="934" t="str">
        <f t="shared" si="123"/>
        <v>19-19000</v>
      </c>
      <c r="R693" s="934" t="str">
        <f t="shared" si="124"/>
        <v>LOCAL</v>
      </c>
      <c r="S693" s="935">
        <f t="shared" si="117"/>
        <v>43800</v>
      </c>
      <c r="T693" s="935">
        <f t="shared" si="118"/>
        <v>43800</v>
      </c>
      <c r="U693" s="935">
        <f t="shared" si="119"/>
        <v>43800</v>
      </c>
      <c r="V693" s="935">
        <f t="shared" si="125"/>
        <v>43983</v>
      </c>
      <c r="W693" s="934" t="str">
        <f t="shared" si="126"/>
        <v>Disapproved</v>
      </c>
      <c r="X693" s="936" t="str">
        <f>IF(R693="-","-",VLOOKUP($S693,Forex!$B:$C,2,0))</f>
        <v>FY2019</v>
      </c>
      <c r="Y693" s="936" t="str">
        <f>IF(R693="-","-",VLOOKUP($S693,Forex!$B:$D,3,0))</f>
        <v>2H</v>
      </c>
      <c r="Z693" s="937" t="str">
        <f>IF($R693="-","-",VLOOKUP($L693,Legend!$E:$F,2,0))</f>
        <v>ROD1</v>
      </c>
      <c r="AA693" s="937"/>
      <c r="AB693" s="1131">
        <f t="shared" si="120"/>
        <v>43800</v>
      </c>
      <c r="AC693" s="1131">
        <f>_xlfn.IFNA(VLOOKUP($B693,'PO list'!$C:$E,3,0),$AB693)</f>
        <v>43800</v>
      </c>
      <c r="AD693" s="1131" t="str">
        <f>IF($AC693="-","-",VLOOKUP($AC693,Forex!$B:$C,2,0))</f>
        <v>FY2019</v>
      </c>
      <c r="AE693" s="1131">
        <f t="shared" si="127"/>
        <v>43800</v>
      </c>
      <c r="AF693" s="1131" t="str">
        <f>IF($AE693="-","-",VLOOKUP($AE693,Forex!$B:$C,2,0))</f>
        <v>FY2019</v>
      </c>
      <c r="AG693" s="1132" t="str">
        <f t="shared" si="121"/>
        <v>MY + MF</v>
      </c>
      <c r="AI693" s="1118"/>
    </row>
    <row r="694" spans="1:35" s="839" customFormat="1" ht="15" x14ac:dyDescent="0.25">
      <c r="A694" s="929">
        <v>693</v>
      </c>
      <c r="B694" s="927" t="s">
        <v>3271</v>
      </c>
      <c r="C694" s="927" t="s">
        <v>227</v>
      </c>
      <c r="D694" s="927" t="s">
        <v>201</v>
      </c>
      <c r="E694" s="927" t="s">
        <v>1546</v>
      </c>
      <c r="F694" s="927">
        <v>4</v>
      </c>
      <c r="G694" s="927">
        <v>2778.36</v>
      </c>
      <c r="H694" s="927" t="s">
        <v>15</v>
      </c>
      <c r="I694" s="927" t="s">
        <v>3272</v>
      </c>
      <c r="J694" s="927" t="s">
        <v>2128</v>
      </c>
      <c r="K694" s="927" t="s">
        <v>1324</v>
      </c>
      <c r="L694" s="927" t="s">
        <v>1056</v>
      </c>
      <c r="M694" s="927" t="s">
        <v>2144</v>
      </c>
      <c r="N694" s="927" t="s">
        <v>3273</v>
      </c>
      <c r="O694" s="927" t="s">
        <v>2144</v>
      </c>
      <c r="P694" s="1129" t="str">
        <f t="shared" si="122"/>
        <v>DIE</v>
      </c>
      <c r="Q694" s="934" t="str">
        <f t="shared" si="123"/>
        <v>19-19002</v>
      </c>
      <c r="R694" s="934" t="str">
        <f t="shared" si="124"/>
        <v>LOCAL</v>
      </c>
      <c r="S694" s="935">
        <f t="shared" si="117"/>
        <v>43800</v>
      </c>
      <c r="T694" s="935">
        <f t="shared" si="118"/>
        <v>43800</v>
      </c>
      <c r="U694" s="935">
        <f t="shared" si="119"/>
        <v>43800</v>
      </c>
      <c r="V694" s="935">
        <f t="shared" si="125"/>
        <v>43983</v>
      </c>
      <c r="W694" s="934" t="str">
        <f t="shared" si="126"/>
        <v>Cancelled</v>
      </c>
      <c r="X694" s="936" t="str">
        <f>IF(R694="-","-",VLOOKUP($S694,Forex!$B:$C,2,0))</f>
        <v>FY2019</v>
      </c>
      <c r="Y694" s="936" t="str">
        <f>IF(R694="-","-",VLOOKUP($S694,Forex!$B:$D,3,0))</f>
        <v>2H</v>
      </c>
      <c r="Z694" s="937" t="str">
        <f>IF($R694="-","-",VLOOKUP($L694,Legend!$E:$F,2,0))</f>
        <v>-</v>
      </c>
      <c r="AA694" s="937"/>
      <c r="AB694" s="1131">
        <f t="shared" si="120"/>
        <v>43800</v>
      </c>
      <c r="AC694" s="1131">
        <f>_xlfn.IFNA(VLOOKUP($B694,'PO list'!$C:$E,3,0),$AB694)</f>
        <v>43800</v>
      </c>
      <c r="AD694" s="1131" t="str">
        <f>IF($AC694="-","-",VLOOKUP($AC694,Forex!$B:$C,2,0))</f>
        <v>FY2019</v>
      </c>
      <c r="AE694" s="1131">
        <f t="shared" si="127"/>
        <v>43800</v>
      </c>
      <c r="AF694" s="1131" t="str">
        <f>IF($AE694="-","-",VLOOKUP($AE694,Forex!$B:$C,2,0))</f>
        <v>FY2019</v>
      </c>
      <c r="AG694" s="1132" t="str">
        <f t="shared" si="121"/>
        <v>MY + MF</v>
      </c>
      <c r="AI694" s="1118"/>
    </row>
    <row r="695" spans="1:35" s="839" customFormat="1" ht="15" x14ac:dyDescent="0.25">
      <c r="A695" s="929">
        <v>694</v>
      </c>
      <c r="B695" s="927" t="s">
        <v>3274</v>
      </c>
      <c r="C695" s="927" t="s">
        <v>1350</v>
      </c>
      <c r="D695" s="927" t="s">
        <v>1332</v>
      </c>
      <c r="E695" s="927" t="s">
        <v>231</v>
      </c>
      <c r="F695" s="927">
        <v>1</v>
      </c>
      <c r="G695" s="927">
        <v>712</v>
      </c>
      <c r="H695" s="927" t="s">
        <v>3275</v>
      </c>
      <c r="I695" s="927" t="s">
        <v>15</v>
      </c>
      <c r="J695" s="927" t="s">
        <v>2128</v>
      </c>
      <c r="K695" s="927" t="s">
        <v>287</v>
      </c>
      <c r="L695" s="927" t="s">
        <v>15</v>
      </c>
      <c r="M695" s="927" t="s">
        <v>2725</v>
      </c>
      <c r="N695" s="927" t="s">
        <v>3157</v>
      </c>
      <c r="O695" s="927" t="s">
        <v>2919</v>
      </c>
      <c r="P695" s="1129" t="str">
        <f t="shared" si="122"/>
        <v>-</v>
      </c>
      <c r="Q695" s="934" t="str">
        <f t="shared" si="123"/>
        <v>19-19003</v>
      </c>
      <c r="R695" s="934" t="str">
        <f t="shared" si="124"/>
        <v>-</v>
      </c>
      <c r="S695" s="935" t="str">
        <f t="shared" si="117"/>
        <v>-</v>
      </c>
      <c r="T695" s="935" t="str">
        <f t="shared" si="118"/>
        <v>-</v>
      </c>
      <c r="U695" s="935" t="str">
        <f t="shared" si="119"/>
        <v>-</v>
      </c>
      <c r="V695" s="935" t="str">
        <f t="shared" si="125"/>
        <v>-</v>
      </c>
      <c r="W695" s="934" t="str">
        <f t="shared" si="126"/>
        <v>-</v>
      </c>
      <c r="X695" s="936" t="str">
        <f>IF(R695="-","-",VLOOKUP($S695,Forex!$B:$C,2,0))</f>
        <v>-</v>
      </c>
      <c r="Y695" s="936" t="str">
        <f>IF(R695="-","-",VLOOKUP($S695,Forex!$B:$D,3,0))</f>
        <v>-</v>
      </c>
      <c r="Z695" s="937" t="str">
        <f>IF($R695="-","-",VLOOKUP($L695,Legend!$E:$F,2,0))</f>
        <v>-</v>
      </c>
      <c r="AA695" s="937"/>
      <c r="AB695" s="1131" t="str">
        <f t="shared" si="120"/>
        <v>-</v>
      </c>
      <c r="AC695" s="1131" t="str">
        <f>_xlfn.IFNA(VLOOKUP($B695,'PO list'!$C:$E,3,0),$AB695)</f>
        <v>-</v>
      </c>
      <c r="AD695" s="1131" t="str">
        <f>IF($AC695="-","-",VLOOKUP($AC695,Forex!$B:$C,2,0))</f>
        <v>-</v>
      </c>
      <c r="AE695" s="1131" t="str">
        <f t="shared" si="127"/>
        <v>-</v>
      </c>
      <c r="AF695" s="1131" t="str">
        <f>IF($AE695="-","-",VLOOKUP($AE695,Forex!$B:$C,2,0))</f>
        <v>-</v>
      </c>
      <c r="AG695" s="1132" t="str">
        <f t="shared" si="121"/>
        <v>-</v>
      </c>
      <c r="AI695" s="1118"/>
    </row>
    <row r="696" spans="1:35" s="839" customFormat="1" ht="15" x14ac:dyDescent="0.25">
      <c r="A696" s="929">
        <v>695</v>
      </c>
      <c r="B696" s="927" t="s">
        <v>3274</v>
      </c>
      <c r="C696" s="927" t="s">
        <v>1350</v>
      </c>
      <c r="D696" s="927" t="s">
        <v>1332</v>
      </c>
      <c r="E696" s="927" t="s">
        <v>231</v>
      </c>
      <c r="F696" s="927">
        <v>3</v>
      </c>
      <c r="G696" s="927">
        <v>904</v>
      </c>
      <c r="H696" s="927" t="s">
        <v>3276</v>
      </c>
      <c r="I696" s="927" t="s">
        <v>15</v>
      </c>
      <c r="J696" s="927" t="s">
        <v>2128</v>
      </c>
      <c r="K696" s="927" t="s">
        <v>1324</v>
      </c>
      <c r="L696" s="927" t="s">
        <v>1056</v>
      </c>
      <c r="M696" s="927" t="s">
        <v>2725</v>
      </c>
      <c r="N696" s="927" t="s">
        <v>3157</v>
      </c>
      <c r="O696" s="927" t="s">
        <v>2919</v>
      </c>
      <c r="P696" s="1129" t="str">
        <f t="shared" si="122"/>
        <v>-</v>
      </c>
      <c r="Q696" s="934" t="str">
        <f t="shared" si="123"/>
        <v>-</v>
      </c>
      <c r="R696" s="934" t="str">
        <f t="shared" si="124"/>
        <v>-</v>
      </c>
      <c r="S696" s="935" t="str">
        <f t="shared" si="117"/>
        <v>-</v>
      </c>
      <c r="T696" s="935" t="str">
        <f t="shared" si="118"/>
        <v>-</v>
      </c>
      <c r="U696" s="935" t="str">
        <f t="shared" si="119"/>
        <v>-</v>
      </c>
      <c r="V696" s="935" t="str">
        <f t="shared" si="125"/>
        <v>-</v>
      </c>
      <c r="W696" s="934" t="str">
        <f t="shared" si="126"/>
        <v>-</v>
      </c>
      <c r="X696" s="936" t="str">
        <f>IF(R696="-","-",VLOOKUP($S696,Forex!$B:$C,2,0))</f>
        <v>-</v>
      </c>
      <c r="Y696" s="936" t="str">
        <f>IF(R696="-","-",VLOOKUP($S696,Forex!$B:$D,3,0))</f>
        <v>-</v>
      </c>
      <c r="Z696" s="937" t="str">
        <f>IF($R696="-","-",VLOOKUP($L696,Legend!$E:$F,2,0))</f>
        <v>-</v>
      </c>
      <c r="AA696" s="937"/>
      <c r="AB696" s="1131" t="str">
        <f t="shared" si="120"/>
        <v>-</v>
      </c>
      <c r="AC696" s="1131" t="str">
        <f>_xlfn.IFNA(VLOOKUP($B696,'PO list'!$C:$E,3,0),$AB696)</f>
        <v>-</v>
      </c>
      <c r="AD696" s="1131" t="str">
        <f>IF($AC696="-","-",VLOOKUP($AC696,Forex!$B:$C,2,0))</f>
        <v>-</v>
      </c>
      <c r="AE696" s="1131" t="str">
        <f t="shared" si="127"/>
        <v>-</v>
      </c>
      <c r="AF696" s="1131" t="str">
        <f>IF($AE696="-","-",VLOOKUP($AE696,Forex!$B:$C,2,0))</f>
        <v>-</v>
      </c>
      <c r="AG696" s="1132" t="str">
        <f t="shared" si="121"/>
        <v>-</v>
      </c>
      <c r="AI696" s="1118"/>
    </row>
    <row r="697" spans="1:35" s="839" customFormat="1" ht="15" x14ac:dyDescent="0.25">
      <c r="A697" s="929">
        <v>696</v>
      </c>
      <c r="B697" s="927" t="s">
        <v>3277</v>
      </c>
      <c r="C697" s="927" t="s">
        <v>1331</v>
      </c>
      <c r="D697" s="927" t="s">
        <v>1332</v>
      </c>
      <c r="E697" s="927" t="s">
        <v>2551</v>
      </c>
      <c r="F697" s="927">
        <v>1</v>
      </c>
      <c r="G697" s="927">
        <v>1022.79</v>
      </c>
      <c r="H697" s="927" t="s">
        <v>3103</v>
      </c>
      <c r="I697" s="927" t="s">
        <v>3104</v>
      </c>
      <c r="J697" s="927" t="s">
        <v>2144</v>
      </c>
      <c r="K697" s="927" t="s">
        <v>1324</v>
      </c>
      <c r="L697" s="927" t="s">
        <v>1056</v>
      </c>
      <c r="M697" s="927" t="s">
        <v>3068</v>
      </c>
      <c r="N697" s="927" t="s">
        <v>3278</v>
      </c>
      <c r="O697" s="927" t="s">
        <v>3233</v>
      </c>
      <c r="P697" s="1129" t="str">
        <f t="shared" si="122"/>
        <v>02-</v>
      </c>
      <c r="Q697" s="934" t="str">
        <f t="shared" si="123"/>
        <v>19-19004</v>
      </c>
      <c r="R697" s="934" t="str">
        <f t="shared" si="124"/>
        <v>-</v>
      </c>
      <c r="S697" s="935" t="str">
        <f t="shared" si="117"/>
        <v>-</v>
      </c>
      <c r="T697" s="935" t="str">
        <f t="shared" si="118"/>
        <v>-</v>
      </c>
      <c r="U697" s="935" t="str">
        <f t="shared" si="119"/>
        <v>-</v>
      </c>
      <c r="V697" s="935" t="str">
        <f t="shared" si="125"/>
        <v>-</v>
      </c>
      <c r="W697" s="934" t="str">
        <f t="shared" si="126"/>
        <v>-</v>
      </c>
      <c r="X697" s="936" t="str">
        <f>IF(R697="-","-",VLOOKUP($S697,Forex!$B:$C,2,0))</f>
        <v>-</v>
      </c>
      <c r="Y697" s="936" t="str">
        <f>IF(R697="-","-",VLOOKUP($S697,Forex!$B:$D,3,0))</f>
        <v>-</v>
      </c>
      <c r="Z697" s="937" t="str">
        <f>IF($R697="-","-",VLOOKUP($L697,Legend!$E:$F,2,0))</f>
        <v>-</v>
      </c>
      <c r="AA697" s="937"/>
      <c r="AB697" s="1131" t="str">
        <f t="shared" si="120"/>
        <v>-</v>
      </c>
      <c r="AC697" s="1131" t="str">
        <f>_xlfn.IFNA(VLOOKUP($B697,'PO list'!$C:$E,3,0),$AB697)</f>
        <v>-</v>
      </c>
      <c r="AD697" s="1131" t="str">
        <f>IF($AC697="-","-",VLOOKUP($AC697,Forex!$B:$C,2,0))</f>
        <v>-</v>
      </c>
      <c r="AE697" s="1131" t="str">
        <f t="shared" si="127"/>
        <v>-</v>
      </c>
      <c r="AF697" s="1131" t="str">
        <f>IF($AE697="-","-",VLOOKUP($AE697,Forex!$B:$C,2,0))</f>
        <v>-</v>
      </c>
      <c r="AG697" s="1132" t="str">
        <f t="shared" si="121"/>
        <v>-</v>
      </c>
      <c r="AI697" s="1118"/>
    </row>
    <row r="698" spans="1:35" s="839" customFormat="1" ht="15" x14ac:dyDescent="0.25">
      <c r="A698" s="929">
        <v>697</v>
      </c>
      <c r="B698" s="927" t="s">
        <v>3279</v>
      </c>
      <c r="C698" s="927" t="s">
        <v>1114</v>
      </c>
      <c r="D698" s="927" t="s">
        <v>201</v>
      </c>
      <c r="E698" s="927" t="s">
        <v>230</v>
      </c>
      <c r="F698" s="927">
        <v>36</v>
      </c>
      <c r="G698" s="927">
        <v>206322.51</v>
      </c>
      <c r="H698" s="927" t="s">
        <v>3280</v>
      </c>
      <c r="I698" s="927" t="s">
        <v>1859</v>
      </c>
      <c r="J698" s="927" t="s">
        <v>2144</v>
      </c>
      <c r="K698" s="927" t="s">
        <v>1324</v>
      </c>
      <c r="L698" s="927" t="s">
        <v>1056</v>
      </c>
      <c r="M698" s="927" t="s">
        <v>2918</v>
      </c>
      <c r="N698" s="927" t="s">
        <v>2154</v>
      </c>
      <c r="O698" s="927" t="s">
        <v>3233</v>
      </c>
      <c r="P698" s="1129" t="str">
        <f t="shared" si="122"/>
        <v>---</v>
      </c>
      <c r="Q698" s="934" t="str">
        <f t="shared" si="123"/>
        <v>19-19005</v>
      </c>
      <c r="R698" s="934" t="str">
        <f t="shared" si="124"/>
        <v>LOCAL</v>
      </c>
      <c r="S698" s="935">
        <f t="shared" si="117"/>
        <v>43800</v>
      </c>
      <c r="T698" s="935">
        <f t="shared" si="118"/>
        <v>43800</v>
      </c>
      <c r="U698" s="935">
        <f t="shared" si="119"/>
        <v>43800</v>
      </c>
      <c r="V698" s="935">
        <f t="shared" si="125"/>
        <v>43831</v>
      </c>
      <c r="W698" s="934" t="str">
        <f t="shared" si="126"/>
        <v>Cancelled</v>
      </c>
      <c r="X698" s="936" t="str">
        <f>IF(R698="-","-",VLOOKUP($S698,Forex!$B:$C,2,0))</f>
        <v>FY2019</v>
      </c>
      <c r="Y698" s="936" t="str">
        <f>IF(R698="-","-",VLOOKUP($S698,Forex!$B:$D,3,0))</f>
        <v>2H</v>
      </c>
      <c r="Z698" s="937" t="str">
        <f>IF($R698="-","-",VLOOKUP($L698,Legend!$E:$F,2,0))</f>
        <v>-</v>
      </c>
      <c r="AA698" s="937"/>
      <c r="AB698" s="1131">
        <f t="shared" si="120"/>
        <v>43800</v>
      </c>
      <c r="AC698" s="1131">
        <f>_xlfn.IFNA(VLOOKUP($B698,'PO list'!$C:$E,3,0),$AB698)</f>
        <v>43800</v>
      </c>
      <c r="AD698" s="1131" t="str">
        <f>IF($AC698="-","-",VLOOKUP($AC698,Forex!$B:$C,2,0))</f>
        <v>FY2019</v>
      </c>
      <c r="AE698" s="1131">
        <f t="shared" si="127"/>
        <v>43800</v>
      </c>
      <c r="AF698" s="1131" t="str">
        <f>IF($AE698="-","-",VLOOKUP($AE698,Forex!$B:$C,2,0))</f>
        <v>FY2019</v>
      </c>
      <c r="AG698" s="1132" t="str">
        <f t="shared" si="121"/>
        <v>MY + MF</v>
      </c>
      <c r="AI698" s="1118"/>
    </row>
    <row r="699" spans="1:35" s="839" customFormat="1" ht="15" x14ac:dyDescent="0.25">
      <c r="A699" s="929">
        <v>698</v>
      </c>
      <c r="B699" s="927" t="s">
        <v>3281</v>
      </c>
      <c r="C699" s="927" t="s">
        <v>1114</v>
      </c>
      <c r="D699" s="927" t="s">
        <v>201</v>
      </c>
      <c r="E699" s="927" t="s">
        <v>230</v>
      </c>
      <c r="F699" s="927">
        <v>42</v>
      </c>
      <c r="G699" s="927">
        <v>173422.43999999997</v>
      </c>
      <c r="H699" s="927" t="s">
        <v>3282</v>
      </c>
      <c r="I699" s="927" t="s">
        <v>3283</v>
      </c>
      <c r="J699" s="927" t="s">
        <v>3284</v>
      </c>
      <c r="K699" s="927" t="s">
        <v>1324</v>
      </c>
      <c r="L699" s="927" t="s">
        <v>1056</v>
      </c>
      <c r="M699" s="927" t="s">
        <v>2918</v>
      </c>
      <c r="N699" s="927" t="s">
        <v>2154</v>
      </c>
      <c r="O699" s="927" t="s">
        <v>3233</v>
      </c>
      <c r="P699" s="1129" t="str">
        <f t="shared" si="122"/>
        <v>R/L</v>
      </c>
      <c r="Q699" s="934" t="str">
        <f t="shared" si="123"/>
        <v>19-19006</v>
      </c>
      <c r="R699" s="934" t="str">
        <f t="shared" si="124"/>
        <v>LOCAL</v>
      </c>
      <c r="S699" s="935">
        <f t="shared" si="117"/>
        <v>43800</v>
      </c>
      <c r="T699" s="935">
        <f t="shared" si="118"/>
        <v>43800</v>
      </c>
      <c r="U699" s="935">
        <f t="shared" si="119"/>
        <v>43800</v>
      </c>
      <c r="V699" s="935">
        <f t="shared" si="125"/>
        <v>43831</v>
      </c>
      <c r="W699" s="934" t="str">
        <f t="shared" si="126"/>
        <v>Cancelled</v>
      </c>
      <c r="X699" s="936" t="str">
        <f>IF(R699="-","-",VLOOKUP($S699,Forex!$B:$C,2,0))</f>
        <v>FY2019</v>
      </c>
      <c r="Y699" s="936" t="str">
        <f>IF(R699="-","-",VLOOKUP($S699,Forex!$B:$D,3,0))</f>
        <v>2H</v>
      </c>
      <c r="Z699" s="937" t="str">
        <f>IF($R699="-","-",VLOOKUP($L699,Legend!$E:$F,2,0))</f>
        <v>-</v>
      </c>
      <c r="AA699" s="937"/>
      <c r="AB699" s="1131">
        <f t="shared" si="120"/>
        <v>43800</v>
      </c>
      <c r="AC699" s="1131">
        <f>_xlfn.IFNA(VLOOKUP($B699,'PO list'!$C:$E,3,0),$AB699)</f>
        <v>43800</v>
      </c>
      <c r="AD699" s="1131" t="str">
        <f>IF($AC699="-","-",VLOOKUP($AC699,Forex!$B:$C,2,0))</f>
        <v>FY2019</v>
      </c>
      <c r="AE699" s="1131">
        <f t="shared" si="127"/>
        <v>43800</v>
      </c>
      <c r="AF699" s="1131" t="str">
        <f>IF($AE699="-","-",VLOOKUP($AE699,Forex!$B:$C,2,0))</f>
        <v>FY2019</v>
      </c>
      <c r="AG699" s="1132" t="str">
        <f t="shared" si="121"/>
        <v>MY + MF</v>
      </c>
      <c r="AI699" s="1118"/>
    </row>
    <row r="700" spans="1:35" s="839" customFormat="1" ht="15" x14ac:dyDescent="0.25">
      <c r="A700" s="929">
        <v>699</v>
      </c>
      <c r="B700" s="927" t="s">
        <v>3285</v>
      </c>
      <c r="C700" s="927" t="s">
        <v>2339</v>
      </c>
      <c r="D700" s="927" t="s">
        <v>1332</v>
      </c>
      <c r="E700" s="927" t="s">
        <v>1361</v>
      </c>
      <c r="F700" s="927">
        <v>2</v>
      </c>
      <c r="G700" s="927">
        <v>470</v>
      </c>
      <c r="H700" s="927" t="s">
        <v>3286</v>
      </c>
      <c r="I700" s="927" t="s">
        <v>15</v>
      </c>
      <c r="J700" s="927" t="s">
        <v>2144</v>
      </c>
      <c r="K700" s="927" t="s">
        <v>287</v>
      </c>
      <c r="L700" s="927" t="s">
        <v>15</v>
      </c>
      <c r="M700" s="927" t="s">
        <v>3256</v>
      </c>
      <c r="N700" s="927" t="s">
        <v>3256</v>
      </c>
      <c r="O700" s="927" t="s">
        <v>3233</v>
      </c>
      <c r="P700" s="1129" t="str">
        <f t="shared" si="122"/>
        <v>-</v>
      </c>
      <c r="Q700" s="934" t="str">
        <f t="shared" si="123"/>
        <v>19-19007</v>
      </c>
      <c r="R700" s="934" t="str">
        <f t="shared" si="124"/>
        <v>-</v>
      </c>
      <c r="S700" s="935" t="str">
        <f t="shared" si="117"/>
        <v>-</v>
      </c>
      <c r="T700" s="935" t="str">
        <f t="shared" si="118"/>
        <v>-</v>
      </c>
      <c r="U700" s="935" t="str">
        <f t="shared" si="119"/>
        <v>-</v>
      </c>
      <c r="V700" s="935" t="str">
        <f t="shared" si="125"/>
        <v>-</v>
      </c>
      <c r="W700" s="934" t="str">
        <f t="shared" si="126"/>
        <v>-</v>
      </c>
      <c r="X700" s="936" t="str">
        <f>IF(R700="-","-",VLOOKUP($S700,Forex!$B:$C,2,0))</f>
        <v>-</v>
      </c>
      <c r="Y700" s="936" t="str">
        <f>IF(R700="-","-",VLOOKUP($S700,Forex!$B:$D,3,0))</f>
        <v>-</v>
      </c>
      <c r="Z700" s="937" t="str">
        <f>IF($R700="-","-",VLOOKUP($L700,Legend!$E:$F,2,0))</f>
        <v>-</v>
      </c>
      <c r="AA700" s="937"/>
      <c r="AB700" s="1131" t="str">
        <f t="shared" si="120"/>
        <v>-</v>
      </c>
      <c r="AC700" s="1131" t="str">
        <f>_xlfn.IFNA(VLOOKUP($B700,'PO list'!$C:$E,3,0),$AB700)</f>
        <v>-</v>
      </c>
      <c r="AD700" s="1131" t="str">
        <f>IF($AC700="-","-",VLOOKUP($AC700,Forex!$B:$C,2,0))</f>
        <v>-</v>
      </c>
      <c r="AE700" s="1131" t="str">
        <f t="shared" si="127"/>
        <v>-</v>
      </c>
      <c r="AF700" s="1131" t="str">
        <f>IF($AE700="-","-",VLOOKUP($AE700,Forex!$B:$C,2,0))</f>
        <v>-</v>
      </c>
      <c r="AG700" s="1132" t="str">
        <f t="shared" si="121"/>
        <v>-</v>
      </c>
      <c r="AI700" s="1118"/>
    </row>
    <row r="701" spans="1:35" s="839" customFormat="1" ht="15" x14ac:dyDescent="0.25">
      <c r="A701" s="929">
        <v>700</v>
      </c>
      <c r="B701" s="927" t="s">
        <v>3287</v>
      </c>
      <c r="C701" s="927" t="s">
        <v>221</v>
      </c>
      <c r="D701" s="927" t="s">
        <v>201</v>
      </c>
      <c r="E701" s="927" t="s">
        <v>231</v>
      </c>
      <c r="F701" s="927">
        <v>3</v>
      </c>
      <c r="G701" s="927">
        <v>583</v>
      </c>
      <c r="H701" s="927" t="s">
        <v>3288</v>
      </c>
      <c r="I701" s="927" t="s">
        <v>239</v>
      </c>
      <c r="J701" s="927" t="s">
        <v>2144</v>
      </c>
      <c r="K701" s="927" t="s">
        <v>288</v>
      </c>
      <c r="L701" s="927" t="s">
        <v>158</v>
      </c>
      <c r="M701" s="927" t="s">
        <v>3233</v>
      </c>
      <c r="N701" s="927" t="s">
        <v>2608</v>
      </c>
      <c r="O701" s="927" t="s">
        <v>3264</v>
      </c>
      <c r="P701" s="1129" t="str">
        <f t="shared" si="122"/>
        <v>--</v>
      </c>
      <c r="Q701" s="934" t="str">
        <f t="shared" si="123"/>
        <v>19-19008</v>
      </c>
      <c r="R701" s="934" t="str">
        <f t="shared" si="124"/>
        <v>LOCAL</v>
      </c>
      <c r="S701" s="935">
        <f t="shared" si="117"/>
        <v>43800</v>
      </c>
      <c r="T701" s="935">
        <f t="shared" si="118"/>
        <v>43800</v>
      </c>
      <c r="U701" s="935">
        <f t="shared" si="119"/>
        <v>43800</v>
      </c>
      <c r="V701" s="935">
        <f t="shared" si="125"/>
        <v>43831</v>
      </c>
      <c r="W701" s="934" t="str">
        <f t="shared" si="126"/>
        <v>Disapproved</v>
      </c>
      <c r="X701" s="936" t="str">
        <f>IF(R701="-","-",VLOOKUP($S701,Forex!$B:$C,2,0))</f>
        <v>FY2019</v>
      </c>
      <c r="Y701" s="936" t="str">
        <f>IF(R701="-","-",VLOOKUP($S701,Forex!$B:$D,3,0))</f>
        <v>2H</v>
      </c>
      <c r="Z701" s="937" t="str">
        <f>IF($R701="-","-",VLOOKUP($L701,Legend!$E:$F,2,0))</f>
        <v>ROD1</v>
      </c>
      <c r="AA701" s="937"/>
      <c r="AB701" s="1131">
        <f t="shared" si="120"/>
        <v>43800</v>
      </c>
      <c r="AC701" s="1131">
        <f>_xlfn.IFNA(VLOOKUP($B701,'PO list'!$C:$E,3,0),$AB701)</f>
        <v>43800</v>
      </c>
      <c r="AD701" s="1131" t="str">
        <f>IF($AC701="-","-",VLOOKUP($AC701,Forex!$B:$C,2,0))</f>
        <v>FY2019</v>
      </c>
      <c r="AE701" s="1131">
        <f t="shared" si="127"/>
        <v>43800</v>
      </c>
      <c r="AF701" s="1131" t="str">
        <f>IF($AE701="-","-",VLOOKUP($AE701,Forex!$B:$C,2,0))</f>
        <v>FY2019</v>
      </c>
      <c r="AG701" s="1132" t="str">
        <f t="shared" si="121"/>
        <v>MY + MF</v>
      </c>
      <c r="AI701" s="1118"/>
    </row>
    <row r="702" spans="1:35" s="839" customFormat="1" ht="15" x14ac:dyDescent="0.25">
      <c r="A702" s="929">
        <v>701</v>
      </c>
      <c r="B702" s="927" t="s">
        <v>3289</v>
      </c>
      <c r="C702" s="927" t="s">
        <v>221</v>
      </c>
      <c r="D702" s="927" t="s">
        <v>201</v>
      </c>
      <c r="E702" s="927" t="s">
        <v>231</v>
      </c>
      <c r="F702" s="927">
        <v>2</v>
      </c>
      <c r="G702" s="927">
        <v>2790</v>
      </c>
      <c r="H702" s="927" t="s">
        <v>3290</v>
      </c>
      <c r="I702" s="927" t="s">
        <v>239</v>
      </c>
      <c r="J702" s="927" t="s">
        <v>2144</v>
      </c>
      <c r="K702" s="927" t="s">
        <v>287</v>
      </c>
      <c r="L702" s="927" t="s">
        <v>15</v>
      </c>
      <c r="M702" s="927" t="s">
        <v>2947</v>
      </c>
      <c r="N702" s="927" t="s">
        <v>3291</v>
      </c>
      <c r="O702" s="927" t="s">
        <v>3292</v>
      </c>
      <c r="P702" s="1129" t="str">
        <f t="shared" si="122"/>
        <v>--</v>
      </c>
      <c r="Q702" s="934" t="str">
        <f t="shared" si="123"/>
        <v>19-19009</v>
      </c>
      <c r="R702" s="934" t="str">
        <f t="shared" si="124"/>
        <v>LOCAL</v>
      </c>
      <c r="S702" s="935">
        <f t="shared" si="117"/>
        <v>43800</v>
      </c>
      <c r="T702" s="935">
        <f t="shared" si="118"/>
        <v>43831</v>
      </c>
      <c r="U702" s="935">
        <f t="shared" si="119"/>
        <v>43831</v>
      </c>
      <c r="V702" s="935">
        <f t="shared" si="125"/>
        <v>43983</v>
      </c>
      <c r="W702" s="934" t="str">
        <f t="shared" si="126"/>
        <v>Approved</v>
      </c>
      <c r="X702" s="936" t="str">
        <f>IF(R702="-","-",VLOOKUP($S702,Forex!$B:$C,2,0))</f>
        <v>FY2019</v>
      </c>
      <c r="Y702" s="936" t="str">
        <f>IF(R702="-","-",VLOOKUP($S702,Forex!$B:$D,3,0))</f>
        <v>2H</v>
      </c>
      <c r="Z702" s="937" t="str">
        <f>IF($R702="-","-",VLOOKUP($L702,Legend!$E:$F,2,0))</f>
        <v>-</v>
      </c>
      <c r="AA702" s="937"/>
      <c r="AB702" s="1131">
        <f t="shared" si="120"/>
        <v>43831</v>
      </c>
      <c r="AC702" s="1131">
        <f>_xlfn.IFNA(VLOOKUP($B702,'PO list'!$C:$E,3,0),$AB702)</f>
        <v>43831</v>
      </c>
      <c r="AD702" s="1131" t="str">
        <f>IF($AC702="-","-",VLOOKUP($AC702,Forex!$B:$C,2,0))</f>
        <v>FY2019</v>
      </c>
      <c r="AE702" s="1131">
        <f t="shared" si="127"/>
        <v>43831</v>
      </c>
      <c r="AF702" s="1131" t="str">
        <f>IF($AE702="-","-",VLOOKUP($AE702,Forex!$B:$C,2,0))</f>
        <v>FY2019</v>
      </c>
      <c r="AG702" s="1132" t="str">
        <f t="shared" si="121"/>
        <v>MY + MF</v>
      </c>
      <c r="AI702" s="1118"/>
    </row>
    <row r="703" spans="1:35" s="839" customFormat="1" ht="15" x14ac:dyDescent="0.25">
      <c r="A703" s="929">
        <v>702</v>
      </c>
      <c r="B703" s="927" t="s">
        <v>3293</v>
      </c>
      <c r="C703" s="927" t="s">
        <v>3294</v>
      </c>
      <c r="D703" s="927" t="s">
        <v>1332</v>
      </c>
      <c r="E703" s="927" t="s">
        <v>1361</v>
      </c>
      <c r="F703" s="927">
        <v>2</v>
      </c>
      <c r="G703" s="927">
        <v>2166</v>
      </c>
      <c r="H703" s="927" t="s">
        <v>3295</v>
      </c>
      <c r="I703" s="927" t="s">
        <v>15</v>
      </c>
      <c r="J703" s="927" t="s">
        <v>2144</v>
      </c>
      <c r="K703" s="927" t="s">
        <v>1324</v>
      </c>
      <c r="L703" s="927" t="s">
        <v>1056</v>
      </c>
      <c r="M703" s="927" t="s">
        <v>3130</v>
      </c>
      <c r="N703" s="927" t="s">
        <v>2194</v>
      </c>
      <c r="O703" s="927" t="s">
        <v>2500</v>
      </c>
      <c r="P703" s="1129" t="str">
        <f t="shared" si="122"/>
        <v>-</v>
      </c>
      <c r="Q703" s="934" t="str">
        <f t="shared" si="123"/>
        <v>19-19010</v>
      </c>
      <c r="R703" s="934" t="str">
        <f t="shared" si="124"/>
        <v>-</v>
      </c>
      <c r="S703" s="935" t="str">
        <f t="shared" si="117"/>
        <v>-</v>
      </c>
      <c r="T703" s="935" t="str">
        <f t="shared" si="118"/>
        <v>-</v>
      </c>
      <c r="U703" s="935" t="str">
        <f t="shared" si="119"/>
        <v>-</v>
      </c>
      <c r="V703" s="935" t="str">
        <f t="shared" si="125"/>
        <v>-</v>
      </c>
      <c r="W703" s="934" t="str">
        <f t="shared" si="126"/>
        <v>-</v>
      </c>
      <c r="X703" s="936" t="str">
        <f>IF(R703="-","-",VLOOKUP($S703,Forex!$B:$C,2,0))</f>
        <v>-</v>
      </c>
      <c r="Y703" s="936" t="str">
        <f>IF(R703="-","-",VLOOKUP($S703,Forex!$B:$D,3,0))</f>
        <v>-</v>
      </c>
      <c r="Z703" s="937" t="str">
        <f>IF($R703="-","-",VLOOKUP($L703,Legend!$E:$F,2,0))</f>
        <v>-</v>
      </c>
      <c r="AA703" s="937"/>
      <c r="AB703" s="1131" t="str">
        <f t="shared" si="120"/>
        <v>-</v>
      </c>
      <c r="AC703" s="1131" t="str">
        <f>_xlfn.IFNA(VLOOKUP($B703,'PO list'!$C:$E,3,0),$AB703)</f>
        <v>-</v>
      </c>
      <c r="AD703" s="1131" t="str">
        <f>IF($AC703="-","-",VLOOKUP($AC703,Forex!$B:$C,2,0))</f>
        <v>-</v>
      </c>
      <c r="AE703" s="1131" t="str">
        <f t="shared" si="127"/>
        <v>-</v>
      </c>
      <c r="AF703" s="1131" t="str">
        <f>IF($AE703="-","-",VLOOKUP($AE703,Forex!$B:$C,2,0))</f>
        <v>-</v>
      </c>
      <c r="AG703" s="1132" t="str">
        <f t="shared" si="121"/>
        <v>-</v>
      </c>
      <c r="AI703" s="1118"/>
    </row>
    <row r="704" spans="1:35" s="839" customFormat="1" ht="15" x14ac:dyDescent="0.25">
      <c r="A704" s="929">
        <v>703</v>
      </c>
      <c r="B704" s="927" t="s">
        <v>3296</v>
      </c>
      <c r="C704" s="927" t="s">
        <v>1350</v>
      </c>
      <c r="D704" s="927" t="s">
        <v>1332</v>
      </c>
      <c r="E704" s="927" t="s">
        <v>231</v>
      </c>
      <c r="F704" s="927">
        <v>2</v>
      </c>
      <c r="G704" s="927">
        <v>337</v>
      </c>
      <c r="H704" s="927" t="s">
        <v>3297</v>
      </c>
      <c r="I704" s="927" t="s">
        <v>15</v>
      </c>
      <c r="J704" s="927" t="s">
        <v>2144</v>
      </c>
      <c r="K704" s="927" t="s">
        <v>287</v>
      </c>
      <c r="L704" s="927" t="s">
        <v>15</v>
      </c>
      <c r="M704" s="927" t="s">
        <v>2919</v>
      </c>
      <c r="N704" s="927" t="s">
        <v>2919</v>
      </c>
      <c r="O704" s="927" t="s">
        <v>3264</v>
      </c>
      <c r="P704" s="1129" t="str">
        <f t="shared" si="122"/>
        <v>-</v>
      </c>
      <c r="Q704" s="934" t="str">
        <f t="shared" si="123"/>
        <v>19-19011</v>
      </c>
      <c r="R704" s="934" t="str">
        <f t="shared" si="124"/>
        <v>-</v>
      </c>
      <c r="S704" s="935" t="str">
        <f t="shared" si="117"/>
        <v>-</v>
      </c>
      <c r="T704" s="935" t="str">
        <f t="shared" si="118"/>
        <v>-</v>
      </c>
      <c r="U704" s="935" t="str">
        <f t="shared" si="119"/>
        <v>-</v>
      </c>
      <c r="V704" s="935" t="str">
        <f t="shared" si="125"/>
        <v>-</v>
      </c>
      <c r="W704" s="934" t="str">
        <f t="shared" si="126"/>
        <v>-</v>
      </c>
      <c r="X704" s="936" t="str">
        <f>IF(R704="-","-",VLOOKUP($S704,Forex!$B:$C,2,0))</f>
        <v>-</v>
      </c>
      <c r="Y704" s="936" t="str">
        <f>IF(R704="-","-",VLOOKUP($S704,Forex!$B:$D,3,0))</f>
        <v>-</v>
      </c>
      <c r="Z704" s="937" t="str">
        <f>IF($R704="-","-",VLOOKUP($L704,Legend!$E:$F,2,0))</f>
        <v>-</v>
      </c>
      <c r="AA704" s="937"/>
      <c r="AB704" s="1131" t="str">
        <f t="shared" si="120"/>
        <v>-</v>
      </c>
      <c r="AC704" s="1131" t="str">
        <f>_xlfn.IFNA(VLOOKUP($B704,'PO list'!$C:$E,3,0),$AB704)</f>
        <v>-</v>
      </c>
      <c r="AD704" s="1131" t="str">
        <f>IF($AC704="-","-",VLOOKUP($AC704,Forex!$B:$C,2,0))</f>
        <v>-</v>
      </c>
      <c r="AE704" s="1131" t="str">
        <f t="shared" si="127"/>
        <v>-</v>
      </c>
      <c r="AF704" s="1131" t="str">
        <f>IF($AE704="-","-",VLOOKUP($AE704,Forex!$B:$C,2,0))</f>
        <v>-</v>
      </c>
      <c r="AG704" s="1132" t="str">
        <f t="shared" si="121"/>
        <v>-</v>
      </c>
      <c r="AI704" s="1118"/>
    </row>
    <row r="705" spans="1:35" s="839" customFormat="1" ht="15" x14ac:dyDescent="0.25">
      <c r="A705" s="929">
        <v>704</v>
      </c>
      <c r="B705" s="927" t="s">
        <v>3298</v>
      </c>
      <c r="C705" s="927" t="s">
        <v>207</v>
      </c>
      <c r="D705" s="927" t="s">
        <v>232</v>
      </c>
      <c r="E705" s="927" t="s">
        <v>230</v>
      </c>
      <c r="F705" s="927">
        <v>18</v>
      </c>
      <c r="G705" s="927">
        <v>52663</v>
      </c>
      <c r="H705" s="927" t="s">
        <v>3299</v>
      </c>
      <c r="I705" s="927" t="s">
        <v>3300</v>
      </c>
      <c r="J705" s="927" t="s">
        <v>3264</v>
      </c>
      <c r="K705" s="927" t="s">
        <v>1324</v>
      </c>
      <c r="L705" s="927" t="s">
        <v>1056</v>
      </c>
      <c r="M705" s="927" t="s">
        <v>2725</v>
      </c>
      <c r="N705" s="927" t="s">
        <v>3301</v>
      </c>
      <c r="O705" s="927" t="s">
        <v>2725</v>
      </c>
      <c r="P705" s="1129" t="str">
        <f t="shared" si="122"/>
        <v>KET</v>
      </c>
      <c r="Q705" s="934" t="str">
        <f t="shared" si="123"/>
        <v>19-19014</v>
      </c>
      <c r="R705" s="934" t="str">
        <f t="shared" si="124"/>
        <v>FRONTECH</v>
      </c>
      <c r="S705" s="935">
        <f t="shared" si="117"/>
        <v>43800</v>
      </c>
      <c r="T705" s="935">
        <f t="shared" si="118"/>
        <v>43831</v>
      </c>
      <c r="U705" s="935">
        <f t="shared" si="119"/>
        <v>43831</v>
      </c>
      <c r="V705" s="935">
        <f t="shared" si="125"/>
        <v>43831</v>
      </c>
      <c r="W705" s="934" t="str">
        <f t="shared" si="126"/>
        <v>Cancelled</v>
      </c>
      <c r="X705" s="936" t="str">
        <f>IF(R705="-","-",VLOOKUP($S705,Forex!$B:$C,2,0))</f>
        <v>FY2019</v>
      </c>
      <c r="Y705" s="936" t="str">
        <f>IF(R705="-","-",VLOOKUP($S705,Forex!$B:$D,3,0))</f>
        <v>2H</v>
      </c>
      <c r="Z705" s="937" t="str">
        <f>IF($R705="-","-",VLOOKUP($L705,Legend!$E:$F,2,0))</f>
        <v>-</v>
      </c>
      <c r="AA705" s="937"/>
      <c r="AB705" s="1131">
        <f t="shared" si="120"/>
        <v>43831</v>
      </c>
      <c r="AC705" s="1131">
        <f>_xlfn.IFNA(VLOOKUP($B705,'PO list'!$C:$E,3,0),$AB705)</f>
        <v>43831</v>
      </c>
      <c r="AD705" s="1131" t="str">
        <f>IF($AC705="-","-",VLOOKUP($AC705,Forex!$B:$C,2,0))</f>
        <v>FY2019</v>
      </c>
      <c r="AE705" s="1131">
        <f t="shared" si="127"/>
        <v>43831</v>
      </c>
      <c r="AF705" s="1131" t="str">
        <f>IF($AE705="-","-",VLOOKUP($AE705,Forex!$B:$C,2,0))</f>
        <v>FY2019</v>
      </c>
      <c r="AG705" s="1132" t="str">
        <f t="shared" si="121"/>
        <v>MY + MF</v>
      </c>
      <c r="AI705" s="1118"/>
    </row>
    <row r="706" spans="1:35" s="839" customFormat="1" ht="15" x14ac:dyDescent="0.25">
      <c r="A706" s="929">
        <v>705</v>
      </c>
      <c r="B706" s="927" t="s">
        <v>3302</v>
      </c>
      <c r="C706" s="927" t="s">
        <v>207</v>
      </c>
      <c r="D706" s="927" t="s">
        <v>232</v>
      </c>
      <c r="E706" s="927" t="s">
        <v>230</v>
      </c>
      <c r="F706" s="927">
        <v>43</v>
      </c>
      <c r="G706" s="927">
        <v>120725</v>
      </c>
      <c r="H706" s="927" t="s">
        <v>3303</v>
      </c>
      <c r="I706" s="927" t="s">
        <v>3304</v>
      </c>
      <c r="J706" s="927" t="s">
        <v>3264</v>
      </c>
      <c r="K706" s="927" t="s">
        <v>1324</v>
      </c>
      <c r="L706" s="927" t="s">
        <v>1056</v>
      </c>
      <c r="M706" s="927" t="s">
        <v>2947</v>
      </c>
      <c r="N706" s="927" t="s">
        <v>3301</v>
      </c>
      <c r="O706" s="927" t="s">
        <v>2725</v>
      </c>
      <c r="P706" s="1129" t="str">
        <f t="shared" si="122"/>
        <v>KET</v>
      </c>
      <c r="Q706" s="934" t="str">
        <f t="shared" si="123"/>
        <v>19-19015</v>
      </c>
      <c r="R706" s="934" t="str">
        <f t="shared" si="124"/>
        <v>FRONTECH</v>
      </c>
      <c r="S706" s="935">
        <f t="shared" si="117"/>
        <v>43800</v>
      </c>
      <c r="T706" s="935">
        <f t="shared" si="118"/>
        <v>43831</v>
      </c>
      <c r="U706" s="935">
        <f t="shared" si="119"/>
        <v>43831</v>
      </c>
      <c r="V706" s="935">
        <f t="shared" si="125"/>
        <v>43831</v>
      </c>
      <c r="W706" s="934" t="str">
        <f t="shared" si="126"/>
        <v>Cancelled</v>
      </c>
      <c r="X706" s="936" t="str">
        <f>IF(R706="-","-",VLOOKUP($S706,Forex!$B:$C,2,0))</f>
        <v>FY2019</v>
      </c>
      <c r="Y706" s="936" t="str">
        <f>IF(R706="-","-",VLOOKUP($S706,Forex!$B:$D,3,0))</f>
        <v>2H</v>
      </c>
      <c r="Z706" s="937" t="str">
        <f>IF($R706="-","-",VLOOKUP($L706,Legend!$E:$F,2,0))</f>
        <v>-</v>
      </c>
      <c r="AA706" s="937"/>
      <c r="AB706" s="1131">
        <f t="shared" si="120"/>
        <v>43831</v>
      </c>
      <c r="AC706" s="1131">
        <f>_xlfn.IFNA(VLOOKUP($B706,'PO list'!$C:$E,3,0),$AB706)</f>
        <v>43831</v>
      </c>
      <c r="AD706" s="1131" t="str">
        <f>IF($AC706="-","-",VLOOKUP($AC706,Forex!$B:$C,2,0))</f>
        <v>FY2019</v>
      </c>
      <c r="AE706" s="1131">
        <f t="shared" si="127"/>
        <v>43831</v>
      </c>
      <c r="AF706" s="1131" t="str">
        <f>IF($AE706="-","-",VLOOKUP($AE706,Forex!$B:$C,2,0))</f>
        <v>FY2019</v>
      </c>
      <c r="AG706" s="1132" t="str">
        <f t="shared" si="121"/>
        <v>MY + MF</v>
      </c>
      <c r="AI706" s="1118"/>
    </row>
    <row r="707" spans="1:35" s="839" customFormat="1" ht="15" x14ac:dyDescent="0.25">
      <c r="A707" s="929">
        <v>706</v>
      </c>
      <c r="B707" s="927" t="s">
        <v>3305</v>
      </c>
      <c r="C707" s="927" t="s">
        <v>207</v>
      </c>
      <c r="D707" s="927" t="s">
        <v>232</v>
      </c>
      <c r="E707" s="927" t="s">
        <v>230</v>
      </c>
      <c r="F707" s="927">
        <v>89</v>
      </c>
      <c r="G707" s="927">
        <v>290665</v>
      </c>
      <c r="H707" s="927" t="s">
        <v>3306</v>
      </c>
      <c r="I707" s="927" t="s">
        <v>3307</v>
      </c>
      <c r="J707" s="927" t="s">
        <v>3264</v>
      </c>
      <c r="K707" s="927" t="s">
        <v>1324</v>
      </c>
      <c r="L707" s="927" t="s">
        <v>1056</v>
      </c>
      <c r="M707" s="927" t="s">
        <v>2947</v>
      </c>
      <c r="N707" s="927" t="s">
        <v>3301</v>
      </c>
      <c r="O707" s="927" t="s">
        <v>2725</v>
      </c>
      <c r="P707" s="1129" t="str">
        <f t="shared" si="122"/>
        <v>AME</v>
      </c>
      <c r="Q707" s="934" t="str">
        <f t="shared" si="123"/>
        <v>19-19016</v>
      </c>
      <c r="R707" s="934" t="str">
        <f t="shared" si="124"/>
        <v>FRONTECH</v>
      </c>
      <c r="S707" s="935">
        <f t="shared" ref="S707:S770" si="128">IF($R707="-","-",$J707-DAY($J707)+1)</f>
        <v>43800</v>
      </c>
      <c r="T707" s="935">
        <f t="shared" ref="T707:T770" si="129">IF($R707="-","-",$O707-DAY($O707)+1)</f>
        <v>43831</v>
      </c>
      <c r="U707" s="935">
        <f t="shared" ref="U707:U770" si="130">IF($R707="-","-",$M707-DAY($M707)+1)</f>
        <v>43831</v>
      </c>
      <c r="V707" s="935">
        <f t="shared" si="125"/>
        <v>43831</v>
      </c>
      <c r="W707" s="934" t="str">
        <f t="shared" si="126"/>
        <v>Cancelled</v>
      </c>
      <c r="X707" s="936" t="str">
        <f>IF(R707="-","-",VLOOKUP($S707,Forex!$B:$C,2,0))</f>
        <v>FY2019</v>
      </c>
      <c r="Y707" s="936" t="str">
        <f>IF(R707="-","-",VLOOKUP($S707,Forex!$B:$D,3,0))</f>
        <v>2H</v>
      </c>
      <c r="Z707" s="937" t="str">
        <f>IF($R707="-","-",VLOOKUP($L707,Legend!$E:$F,2,0))</f>
        <v>-</v>
      </c>
      <c r="AA707" s="937"/>
      <c r="AB707" s="1131">
        <f t="shared" ref="AB707:AB770" si="131">IF($X707="FY2021",$V707,IF($X707="FY2022",$V707,IF($X707="FY2023",$V707,$T707)))</f>
        <v>43831</v>
      </c>
      <c r="AC707" s="1131">
        <f>_xlfn.IFNA(VLOOKUP($B707,'PO list'!$C:$E,3,0),$AB707)</f>
        <v>43831</v>
      </c>
      <c r="AD707" s="1131" t="str">
        <f>IF($AC707="-","-",VLOOKUP($AC707,Forex!$B:$C,2,0))</f>
        <v>FY2019</v>
      </c>
      <c r="AE707" s="1131">
        <f t="shared" si="127"/>
        <v>43831</v>
      </c>
      <c r="AF707" s="1131" t="str">
        <f>IF($AE707="-","-",VLOOKUP($AE707,Forex!$B:$C,2,0))</f>
        <v>FY2019</v>
      </c>
      <c r="AG707" s="1132" t="str">
        <f t="shared" ref="AG707:AG770" si="132">IF($R707="-","-","MY + MF")</f>
        <v>MY + MF</v>
      </c>
      <c r="AI707" s="1118"/>
    </row>
    <row r="708" spans="1:35" s="839" customFormat="1" ht="15" x14ac:dyDescent="0.25">
      <c r="A708" s="929">
        <v>707</v>
      </c>
      <c r="B708" s="927" t="s">
        <v>3308</v>
      </c>
      <c r="C708" s="927" t="s">
        <v>221</v>
      </c>
      <c r="D708" s="927" t="s">
        <v>201</v>
      </c>
      <c r="E708" s="927" t="s">
        <v>231</v>
      </c>
      <c r="F708" s="927">
        <v>2</v>
      </c>
      <c r="G708" s="927">
        <v>419</v>
      </c>
      <c r="H708" s="927" t="s">
        <v>3309</v>
      </c>
      <c r="I708" s="927" t="s">
        <v>3310</v>
      </c>
      <c r="J708" s="927" t="s">
        <v>3264</v>
      </c>
      <c r="K708" s="927" t="s">
        <v>288</v>
      </c>
      <c r="L708" s="927" t="s">
        <v>158</v>
      </c>
      <c r="M708" s="927" t="s">
        <v>3311</v>
      </c>
      <c r="N708" s="927" t="s">
        <v>3031</v>
      </c>
      <c r="O708" s="927" t="s">
        <v>2835</v>
      </c>
      <c r="P708" s="1129" t="str">
        <f t="shared" si="122"/>
        <v>EAR</v>
      </c>
      <c r="Q708" s="934" t="str">
        <f t="shared" si="123"/>
        <v>19-19023</v>
      </c>
      <c r="R708" s="934" t="str">
        <f t="shared" si="124"/>
        <v>LOCAL</v>
      </c>
      <c r="S708" s="935">
        <f t="shared" si="128"/>
        <v>43800</v>
      </c>
      <c r="T708" s="935">
        <f t="shared" si="129"/>
        <v>43891</v>
      </c>
      <c r="U708" s="935">
        <f t="shared" si="130"/>
        <v>43891</v>
      </c>
      <c r="V708" s="935">
        <f t="shared" si="125"/>
        <v>43983</v>
      </c>
      <c r="W708" s="934" t="str">
        <f t="shared" si="126"/>
        <v>Disapproved</v>
      </c>
      <c r="X708" s="936" t="str">
        <f>IF(R708="-","-",VLOOKUP($S708,Forex!$B:$C,2,0))</f>
        <v>FY2019</v>
      </c>
      <c r="Y708" s="936" t="str">
        <f>IF(R708="-","-",VLOOKUP($S708,Forex!$B:$D,3,0))</f>
        <v>2H</v>
      </c>
      <c r="Z708" s="937" t="str">
        <f>IF($R708="-","-",VLOOKUP($L708,Legend!$E:$F,2,0))</f>
        <v>ROD1</v>
      </c>
      <c r="AA708" s="937"/>
      <c r="AB708" s="1131">
        <f t="shared" si="131"/>
        <v>43891</v>
      </c>
      <c r="AC708" s="1131">
        <f>_xlfn.IFNA(VLOOKUP($B708,'PO list'!$C:$E,3,0),$AB708)</f>
        <v>43891</v>
      </c>
      <c r="AD708" s="1131" t="str">
        <f>IF($AC708="-","-",VLOOKUP($AC708,Forex!$B:$C,2,0))</f>
        <v>FY2019</v>
      </c>
      <c r="AE708" s="1131">
        <f t="shared" si="127"/>
        <v>43891</v>
      </c>
      <c r="AF708" s="1131" t="str">
        <f>IF($AE708="-","-",VLOOKUP($AE708,Forex!$B:$C,2,0))</f>
        <v>FY2019</v>
      </c>
      <c r="AG708" s="1132" t="str">
        <f t="shared" si="132"/>
        <v>MY + MF</v>
      </c>
      <c r="AI708" s="1118"/>
    </row>
    <row r="709" spans="1:35" s="839" customFormat="1" ht="15" x14ac:dyDescent="0.25">
      <c r="A709" s="929">
        <v>708</v>
      </c>
      <c r="B709" s="927" t="s">
        <v>3312</v>
      </c>
      <c r="C709" s="927" t="s">
        <v>1379</v>
      </c>
      <c r="D709" s="927" t="s">
        <v>1332</v>
      </c>
      <c r="E709" s="927" t="s">
        <v>1788</v>
      </c>
      <c r="F709" s="927">
        <v>7</v>
      </c>
      <c r="G709" s="927">
        <v>812</v>
      </c>
      <c r="H709" s="927" t="s">
        <v>3313</v>
      </c>
      <c r="I709" s="927" t="s">
        <v>3314</v>
      </c>
      <c r="J709" s="927" t="s">
        <v>3233</v>
      </c>
      <c r="K709" s="927" t="s">
        <v>1324</v>
      </c>
      <c r="L709" s="927" t="s">
        <v>1056</v>
      </c>
      <c r="M709" s="927" t="s">
        <v>2919</v>
      </c>
      <c r="N709" s="927" t="s">
        <v>3157</v>
      </c>
      <c r="O709" s="927" t="s">
        <v>2439</v>
      </c>
      <c r="P709" s="1129" t="str">
        <f t="shared" si="122"/>
        <v>IT-</v>
      </c>
      <c r="Q709" s="934" t="str">
        <f t="shared" si="123"/>
        <v>19-19025</v>
      </c>
      <c r="R709" s="934" t="str">
        <f t="shared" si="124"/>
        <v>-</v>
      </c>
      <c r="S709" s="935" t="str">
        <f t="shared" si="128"/>
        <v>-</v>
      </c>
      <c r="T709" s="935" t="str">
        <f t="shared" si="129"/>
        <v>-</v>
      </c>
      <c r="U709" s="935" t="str">
        <f t="shared" si="130"/>
        <v>-</v>
      </c>
      <c r="V709" s="935" t="str">
        <f t="shared" si="125"/>
        <v>-</v>
      </c>
      <c r="W709" s="934" t="str">
        <f t="shared" si="126"/>
        <v>-</v>
      </c>
      <c r="X709" s="936" t="str">
        <f>IF(R709="-","-",VLOOKUP($S709,Forex!$B:$C,2,0))</f>
        <v>-</v>
      </c>
      <c r="Y709" s="936" t="str">
        <f>IF(R709="-","-",VLOOKUP($S709,Forex!$B:$D,3,0))</f>
        <v>-</v>
      </c>
      <c r="Z709" s="937" t="str">
        <f>IF($R709="-","-",VLOOKUP($L709,Legend!$E:$F,2,0))</f>
        <v>-</v>
      </c>
      <c r="AA709" s="937"/>
      <c r="AB709" s="1131" t="str">
        <f t="shared" si="131"/>
        <v>-</v>
      </c>
      <c r="AC709" s="1131" t="str">
        <f>_xlfn.IFNA(VLOOKUP($B709,'PO list'!$C:$E,3,0),$AB709)</f>
        <v>-</v>
      </c>
      <c r="AD709" s="1131" t="str">
        <f>IF($AC709="-","-",VLOOKUP($AC709,Forex!$B:$C,2,0))</f>
        <v>-</v>
      </c>
      <c r="AE709" s="1131" t="str">
        <f t="shared" si="127"/>
        <v>-</v>
      </c>
      <c r="AF709" s="1131" t="str">
        <f>IF($AE709="-","-",VLOOKUP($AE709,Forex!$B:$C,2,0))</f>
        <v>-</v>
      </c>
      <c r="AG709" s="1132" t="str">
        <f t="shared" si="132"/>
        <v>-</v>
      </c>
      <c r="AI709" s="1118"/>
    </row>
    <row r="710" spans="1:35" s="839" customFormat="1" ht="15" x14ac:dyDescent="0.25">
      <c r="A710" s="929">
        <v>709</v>
      </c>
      <c r="B710" s="927" t="s">
        <v>3315</v>
      </c>
      <c r="C710" s="927" t="s">
        <v>244</v>
      </c>
      <c r="D710" s="927" t="s">
        <v>201</v>
      </c>
      <c r="E710" s="927" t="s">
        <v>231</v>
      </c>
      <c r="F710" s="927">
        <v>3</v>
      </c>
      <c r="G710" s="927">
        <v>784</v>
      </c>
      <c r="H710" s="927" t="s">
        <v>3316</v>
      </c>
      <c r="I710" s="927" t="s">
        <v>239</v>
      </c>
      <c r="J710" s="927" t="s">
        <v>3233</v>
      </c>
      <c r="K710" s="927" t="s">
        <v>288</v>
      </c>
      <c r="L710" s="927" t="s">
        <v>158</v>
      </c>
      <c r="M710" s="927" t="s">
        <v>2918</v>
      </c>
      <c r="N710" s="927" t="s">
        <v>3317</v>
      </c>
      <c r="O710" s="927" t="s">
        <v>2439</v>
      </c>
      <c r="P710" s="1129" t="str">
        <f t="shared" si="122"/>
        <v>--</v>
      </c>
      <c r="Q710" s="934" t="str">
        <f t="shared" si="123"/>
        <v>19-19026</v>
      </c>
      <c r="R710" s="934" t="str">
        <f t="shared" si="124"/>
        <v>LOCAL</v>
      </c>
      <c r="S710" s="935">
        <f t="shared" si="128"/>
        <v>43800</v>
      </c>
      <c r="T710" s="935">
        <f t="shared" si="129"/>
        <v>43800</v>
      </c>
      <c r="U710" s="935">
        <f t="shared" si="130"/>
        <v>43800</v>
      </c>
      <c r="V710" s="935">
        <f t="shared" si="125"/>
        <v>43862</v>
      </c>
      <c r="W710" s="934" t="str">
        <f t="shared" si="126"/>
        <v>Disapproved</v>
      </c>
      <c r="X710" s="936" t="str">
        <f>IF(R710="-","-",VLOOKUP($S710,Forex!$B:$C,2,0))</f>
        <v>FY2019</v>
      </c>
      <c r="Y710" s="936" t="str">
        <f>IF(R710="-","-",VLOOKUP($S710,Forex!$B:$D,3,0))</f>
        <v>2H</v>
      </c>
      <c r="Z710" s="937" t="str">
        <f>IF($R710="-","-",VLOOKUP($L710,Legend!$E:$F,2,0))</f>
        <v>ROD1</v>
      </c>
      <c r="AA710" s="937"/>
      <c r="AB710" s="1131">
        <f t="shared" si="131"/>
        <v>43800</v>
      </c>
      <c r="AC710" s="1131">
        <f>_xlfn.IFNA(VLOOKUP($B710,'PO list'!$C:$E,3,0),$AB710)</f>
        <v>43800</v>
      </c>
      <c r="AD710" s="1131" t="str">
        <f>IF($AC710="-","-",VLOOKUP($AC710,Forex!$B:$C,2,0))</f>
        <v>FY2019</v>
      </c>
      <c r="AE710" s="1131">
        <f t="shared" si="127"/>
        <v>43800</v>
      </c>
      <c r="AF710" s="1131" t="str">
        <f>IF($AE710="-","-",VLOOKUP($AE710,Forex!$B:$C,2,0))</f>
        <v>FY2019</v>
      </c>
      <c r="AG710" s="1132" t="str">
        <f t="shared" si="132"/>
        <v>MY + MF</v>
      </c>
      <c r="AI710" s="1118"/>
    </row>
    <row r="711" spans="1:35" s="839" customFormat="1" ht="15" x14ac:dyDescent="0.25">
      <c r="A711" s="929">
        <v>710</v>
      </c>
      <c r="B711" s="927" t="s">
        <v>3318</v>
      </c>
      <c r="C711" s="927" t="s">
        <v>209</v>
      </c>
      <c r="D711" s="927" t="s">
        <v>232</v>
      </c>
      <c r="E711" s="927" t="s">
        <v>231</v>
      </c>
      <c r="F711" s="927">
        <v>56</v>
      </c>
      <c r="G711" s="927">
        <v>35403</v>
      </c>
      <c r="H711" s="927" t="s">
        <v>3319</v>
      </c>
      <c r="I711" s="927" t="s">
        <v>239</v>
      </c>
      <c r="J711" s="927" t="s">
        <v>2725</v>
      </c>
      <c r="K711" s="927" t="s">
        <v>1324</v>
      </c>
      <c r="L711" s="927" t="s">
        <v>1056</v>
      </c>
      <c r="M711" s="927" t="s">
        <v>2608</v>
      </c>
      <c r="N711" s="927" t="s">
        <v>2608</v>
      </c>
      <c r="O711" s="927" t="s">
        <v>2608</v>
      </c>
      <c r="P711" s="1129" t="str">
        <f t="shared" si="122"/>
        <v>--</v>
      </c>
      <c r="Q711" s="934" t="str">
        <f t="shared" si="123"/>
        <v>19-19028</v>
      </c>
      <c r="R711" s="934" t="str">
        <f t="shared" si="124"/>
        <v>FRONTECH</v>
      </c>
      <c r="S711" s="935">
        <f t="shared" si="128"/>
        <v>43831</v>
      </c>
      <c r="T711" s="935">
        <f t="shared" si="129"/>
        <v>43831</v>
      </c>
      <c r="U711" s="935">
        <f t="shared" si="130"/>
        <v>43831</v>
      </c>
      <c r="V711" s="935">
        <f t="shared" si="125"/>
        <v>43831</v>
      </c>
      <c r="W711" s="934" t="str">
        <f t="shared" si="126"/>
        <v>Cancelled</v>
      </c>
      <c r="X711" s="936" t="str">
        <f>IF(R711="-","-",VLOOKUP($S711,Forex!$B:$C,2,0))</f>
        <v>FY2019</v>
      </c>
      <c r="Y711" s="936" t="str">
        <f>IF(R711="-","-",VLOOKUP($S711,Forex!$B:$D,3,0))</f>
        <v>2H</v>
      </c>
      <c r="Z711" s="937" t="str">
        <f>IF($R711="-","-",VLOOKUP($L711,Legend!$E:$F,2,0))</f>
        <v>-</v>
      </c>
      <c r="AA711" s="937"/>
      <c r="AB711" s="1131">
        <f t="shared" si="131"/>
        <v>43831</v>
      </c>
      <c r="AC711" s="1131">
        <f>_xlfn.IFNA(VLOOKUP($B711,'PO list'!$C:$E,3,0),$AB711)</f>
        <v>43831</v>
      </c>
      <c r="AD711" s="1131" t="str">
        <f>IF($AC711="-","-",VLOOKUP($AC711,Forex!$B:$C,2,0))</f>
        <v>FY2019</v>
      </c>
      <c r="AE711" s="1131">
        <f t="shared" si="127"/>
        <v>43831</v>
      </c>
      <c r="AF711" s="1131" t="str">
        <f>IF($AE711="-","-",VLOOKUP($AE711,Forex!$B:$C,2,0))</f>
        <v>FY2019</v>
      </c>
      <c r="AG711" s="1132" t="str">
        <f t="shared" si="132"/>
        <v>MY + MF</v>
      </c>
      <c r="AI711" s="1118"/>
    </row>
    <row r="712" spans="1:35" s="839" customFormat="1" ht="15" x14ac:dyDescent="0.25">
      <c r="A712" s="929">
        <v>711</v>
      </c>
      <c r="B712" s="927" t="s">
        <v>3320</v>
      </c>
      <c r="C712" s="927" t="s">
        <v>1806</v>
      </c>
      <c r="D712" s="927" t="s">
        <v>1332</v>
      </c>
      <c r="E712" s="927" t="s">
        <v>1333</v>
      </c>
      <c r="F712" s="927">
        <v>88</v>
      </c>
      <c r="G712" s="927">
        <v>328</v>
      </c>
      <c r="H712" s="927" t="s">
        <v>3321</v>
      </c>
      <c r="I712" s="927" t="s">
        <v>15</v>
      </c>
      <c r="J712" s="927" t="s">
        <v>2912</v>
      </c>
      <c r="K712" s="927" t="s">
        <v>287</v>
      </c>
      <c r="L712" s="927" t="s">
        <v>15</v>
      </c>
      <c r="M712" s="927" t="s">
        <v>3154</v>
      </c>
      <c r="N712" s="927" t="s">
        <v>3154</v>
      </c>
      <c r="O712" s="927" t="s">
        <v>2725</v>
      </c>
      <c r="P712" s="1129" t="str">
        <f t="shared" si="122"/>
        <v>-</v>
      </c>
      <c r="Q712" s="934" t="str">
        <f t="shared" si="123"/>
        <v>19-19030</v>
      </c>
      <c r="R712" s="934" t="str">
        <f t="shared" si="124"/>
        <v>-</v>
      </c>
      <c r="S712" s="935" t="str">
        <f t="shared" si="128"/>
        <v>-</v>
      </c>
      <c r="T712" s="935" t="str">
        <f t="shared" si="129"/>
        <v>-</v>
      </c>
      <c r="U712" s="935" t="str">
        <f t="shared" si="130"/>
        <v>-</v>
      </c>
      <c r="V712" s="935" t="str">
        <f t="shared" si="125"/>
        <v>-</v>
      </c>
      <c r="W712" s="934" t="str">
        <f t="shared" si="126"/>
        <v>-</v>
      </c>
      <c r="X712" s="936" t="str">
        <f>IF(R712="-","-",VLOOKUP($S712,Forex!$B:$C,2,0))</f>
        <v>-</v>
      </c>
      <c r="Y712" s="936" t="str">
        <f>IF(R712="-","-",VLOOKUP($S712,Forex!$B:$D,3,0))</f>
        <v>-</v>
      </c>
      <c r="Z712" s="937" t="str">
        <f>IF($R712="-","-",VLOOKUP($L712,Legend!$E:$F,2,0))</f>
        <v>-</v>
      </c>
      <c r="AA712" s="937"/>
      <c r="AB712" s="1131" t="str">
        <f t="shared" si="131"/>
        <v>-</v>
      </c>
      <c r="AC712" s="1131" t="str">
        <f>_xlfn.IFNA(VLOOKUP($B712,'PO list'!$C:$E,3,0),$AB712)</f>
        <v>-</v>
      </c>
      <c r="AD712" s="1131" t="str">
        <f>IF($AC712="-","-",VLOOKUP($AC712,Forex!$B:$C,2,0))</f>
        <v>-</v>
      </c>
      <c r="AE712" s="1131" t="str">
        <f t="shared" si="127"/>
        <v>-</v>
      </c>
      <c r="AF712" s="1131" t="str">
        <f>IF($AE712="-","-",VLOOKUP($AE712,Forex!$B:$C,2,0))</f>
        <v>-</v>
      </c>
      <c r="AG712" s="1132" t="str">
        <f t="shared" si="132"/>
        <v>-</v>
      </c>
      <c r="AI712" s="1118"/>
    </row>
    <row r="713" spans="1:35" s="839" customFormat="1" ht="15" x14ac:dyDescent="0.25">
      <c r="A713" s="929">
        <v>712</v>
      </c>
      <c r="B713" s="927" t="s">
        <v>3322</v>
      </c>
      <c r="C713" s="927" t="s">
        <v>211</v>
      </c>
      <c r="D713" s="927" t="s">
        <v>201</v>
      </c>
      <c r="E713" s="927" t="s">
        <v>230</v>
      </c>
      <c r="F713" s="927">
        <v>84</v>
      </c>
      <c r="G713" s="927">
        <v>77140</v>
      </c>
      <c r="H713" s="927" t="s">
        <v>3323</v>
      </c>
      <c r="I713" s="927" t="s">
        <v>3324</v>
      </c>
      <c r="J713" s="927" t="s">
        <v>2918</v>
      </c>
      <c r="K713" s="927" t="s">
        <v>287</v>
      </c>
      <c r="L713" s="927" t="s">
        <v>15</v>
      </c>
      <c r="M713" s="927" t="s">
        <v>2833</v>
      </c>
      <c r="N713" s="927" t="s">
        <v>2833</v>
      </c>
      <c r="O713" s="927" t="s">
        <v>3325</v>
      </c>
      <c r="P713" s="1129" t="str">
        <f t="shared" si="122"/>
        <v>ION</v>
      </c>
      <c r="Q713" s="934" t="str">
        <f t="shared" si="123"/>
        <v>19-19031</v>
      </c>
      <c r="R713" s="934" t="str">
        <f t="shared" si="124"/>
        <v>LOCAL</v>
      </c>
      <c r="S713" s="935">
        <f t="shared" si="128"/>
        <v>43800</v>
      </c>
      <c r="T713" s="935">
        <f t="shared" si="129"/>
        <v>43862</v>
      </c>
      <c r="U713" s="935">
        <f t="shared" si="130"/>
        <v>43862</v>
      </c>
      <c r="V713" s="935">
        <f t="shared" si="125"/>
        <v>43862</v>
      </c>
      <c r="W713" s="934" t="str">
        <f t="shared" si="126"/>
        <v>Approved</v>
      </c>
      <c r="X713" s="936" t="str">
        <f>IF(R713="-","-",VLOOKUP($S713,Forex!$B:$C,2,0))</f>
        <v>FY2019</v>
      </c>
      <c r="Y713" s="936" t="str">
        <f>IF(R713="-","-",VLOOKUP($S713,Forex!$B:$D,3,0))</f>
        <v>2H</v>
      </c>
      <c r="Z713" s="937" t="str">
        <f>IF($R713="-","-",VLOOKUP($L713,Legend!$E:$F,2,0))</f>
        <v>-</v>
      </c>
      <c r="AA713" s="937"/>
      <c r="AB713" s="1131">
        <f t="shared" si="131"/>
        <v>43862</v>
      </c>
      <c r="AC713" s="1131">
        <f>_xlfn.IFNA(VLOOKUP($B713,'PO list'!$C:$E,3,0),$AB713)</f>
        <v>43862</v>
      </c>
      <c r="AD713" s="1131" t="str">
        <f>IF($AC713="-","-",VLOOKUP($AC713,Forex!$B:$C,2,0))</f>
        <v>FY2019</v>
      </c>
      <c r="AE713" s="1131">
        <f t="shared" si="127"/>
        <v>43862</v>
      </c>
      <c r="AF713" s="1131" t="str">
        <f>IF($AE713="-","-",VLOOKUP($AE713,Forex!$B:$C,2,0))</f>
        <v>FY2019</v>
      </c>
      <c r="AG713" s="1132" t="str">
        <f t="shared" si="132"/>
        <v>MY + MF</v>
      </c>
      <c r="AI713" s="1118"/>
    </row>
    <row r="714" spans="1:35" s="839" customFormat="1" ht="15" x14ac:dyDescent="0.25">
      <c r="A714" s="929">
        <v>713</v>
      </c>
      <c r="B714" s="927" t="s">
        <v>3326</v>
      </c>
      <c r="C714" s="927" t="s">
        <v>221</v>
      </c>
      <c r="D714" s="927" t="s">
        <v>201</v>
      </c>
      <c r="E714" s="927" t="s">
        <v>231</v>
      </c>
      <c r="F714" s="927">
        <v>3</v>
      </c>
      <c r="G714" s="927">
        <v>875</v>
      </c>
      <c r="H714" s="927" t="s">
        <v>3327</v>
      </c>
      <c r="I714" s="927" t="s">
        <v>239</v>
      </c>
      <c r="J714" s="927" t="s">
        <v>2912</v>
      </c>
      <c r="K714" s="927" t="s">
        <v>287</v>
      </c>
      <c r="L714" s="927" t="s">
        <v>15</v>
      </c>
      <c r="M714" s="927" t="s">
        <v>2725</v>
      </c>
      <c r="N714" s="927" t="s">
        <v>2608</v>
      </c>
      <c r="O714" s="927" t="s">
        <v>2725</v>
      </c>
      <c r="P714" s="1129" t="str">
        <f t="shared" si="122"/>
        <v>--</v>
      </c>
      <c r="Q714" s="934" t="str">
        <f t="shared" si="123"/>
        <v>19-19032</v>
      </c>
      <c r="R714" s="934" t="str">
        <f t="shared" si="124"/>
        <v>LOCAL</v>
      </c>
      <c r="S714" s="935">
        <f t="shared" si="128"/>
        <v>43800</v>
      </c>
      <c r="T714" s="935">
        <f t="shared" si="129"/>
        <v>43831</v>
      </c>
      <c r="U714" s="935">
        <f t="shared" si="130"/>
        <v>43831</v>
      </c>
      <c r="V714" s="935">
        <f t="shared" si="125"/>
        <v>43831</v>
      </c>
      <c r="W714" s="934" t="str">
        <f t="shared" si="126"/>
        <v>Approved</v>
      </c>
      <c r="X714" s="936" t="str">
        <f>IF(R714="-","-",VLOOKUP($S714,Forex!$B:$C,2,0))</f>
        <v>FY2019</v>
      </c>
      <c r="Y714" s="936" t="str">
        <f>IF(R714="-","-",VLOOKUP($S714,Forex!$B:$D,3,0))</f>
        <v>2H</v>
      </c>
      <c r="Z714" s="937" t="str">
        <f>IF($R714="-","-",VLOOKUP($L714,Legend!$E:$F,2,0))</f>
        <v>-</v>
      </c>
      <c r="AA714" s="937"/>
      <c r="AB714" s="1131">
        <f t="shared" si="131"/>
        <v>43831</v>
      </c>
      <c r="AC714" s="1131">
        <f>_xlfn.IFNA(VLOOKUP($B714,'PO list'!$C:$E,3,0),$AB714)</f>
        <v>43831</v>
      </c>
      <c r="AD714" s="1131" t="str">
        <f>IF($AC714="-","-",VLOOKUP($AC714,Forex!$B:$C,2,0))</f>
        <v>FY2019</v>
      </c>
      <c r="AE714" s="1131">
        <f t="shared" si="127"/>
        <v>43831</v>
      </c>
      <c r="AF714" s="1131" t="str">
        <f>IF($AE714="-","-",VLOOKUP($AE714,Forex!$B:$C,2,0))</f>
        <v>FY2019</v>
      </c>
      <c r="AG714" s="1132" t="str">
        <f t="shared" si="132"/>
        <v>MY + MF</v>
      </c>
      <c r="AI714" s="1118"/>
    </row>
    <row r="715" spans="1:35" s="839" customFormat="1" ht="15" x14ac:dyDescent="0.25">
      <c r="A715" s="929">
        <v>714</v>
      </c>
      <c r="B715" s="927" t="s">
        <v>3326</v>
      </c>
      <c r="C715" s="927" t="s">
        <v>221</v>
      </c>
      <c r="D715" s="927" t="s">
        <v>201</v>
      </c>
      <c r="E715" s="927" t="s">
        <v>231</v>
      </c>
      <c r="F715" s="927">
        <v>22</v>
      </c>
      <c r="G715" s="927">
        <v>5802</v>
      </c>
      <c r="H715" s="927" t="s">
        <v>3328</v>
      </c>
      <c r="I715" s="927" t="s">
        <v>239</v>
      </c>
      <c r="J715" s="927" t="s">
        <v>2912</v>
      </c>
      <c r="K715" s="927" t="s">
        <v>288</v>
      </c>
      <c r="L715" s="927" t="s">
        <v>158</v>
      </c>
      <c r="M715" s="927" t="s">
        <v>2725</v>
      </c>
      <c r="N715" s="927" t="s">
        <v>2608</v>
      </c>
      <c r="O715" s="927" t="s">
        <v>2725</v>
      </c>
      <c r="P715" s="1129" t="str">
        <f t="shared" si="122"/>
        <v>--</v>
      </c>
      <c r="Q715" s="934" t="str">
        <f t="shared" si="123"/>
        <v>-</v>
      </c>
      <c r="R715" s="934" t="str">
        <f t="shared" si="124"/>
        <v>-</v>
      </c>
      <c r="S715" s="935" t="str">
        <f t="shared" si="128"/>
        <v>-</v>
      </c>
      <c r="T715" s="935" t="str">
        <f t="shared" si="129"/>
        <v>-</v>
      </c>
      <c r="U715" s="935" t="str">
        <f t="shared" si="130"/>
        <v>-</v>
      </c>
      <c r="V715" s="935" t="str">
        <f t="shared" si="125"/>
        <v>-</v>
      </c>
      <c r="W715" s="934" t="str">
        <f t="shared" si="126"/>
        <v>-</v>
      </c>
      <c r="X715" s="936" t="str">
        <f>IF(R715="-","-",VLOOKUP($S715,Forex!$B:$C,2,0))</f>
        <v>-</v>
      </c>
      <c r="Y715" s="936" t="str">
        <f>IF(R715="-","-",VLOOKUP($S715,Forex!$B:$D,3,0))</f>
        <v>-</v>
      </c>
      <c r="Z715" s="937" t="str">
        <f>IF($R715="-","-",VLOOKUP($L715,Legend!$E:$F,2,0))</f>
        <v>-</v>
      </c>
      <c r="AA715" s="937"/>
      <c r="AB715" s="1131" t="str">
        <f t="shared" si="131"/>
        <v>-</v>
      </c>
      <c r="AC715" s="1131" t="str">
        <f>_xlfn.IFNA(VLOOKUP($B715,'PO list'!$C:$E,3,0),$AB715)</f>
        <v>-</v>
      </c>
      <c r="AD715" s="1131" t="str">
        <f>IF($AC715="-","-",VLOOKUP($AC715,Forex!$B:$C,2,0))</f>
        <v>-</v>
      </c>
      <c r="AE715" s="1131" t="str">
        <f t="shared" si="127"/>
        <v>-</v>
      </c>
      <c r="AF715" s="1131" t="str">
        <f>IF($AE715="-","-",VLOOKUP($AE715,Forex!$B:$C,2,0))</f>
        <v>-</v>
      </c>
      <c r="AG715" s="1132" t="str">
        <f t="shared" si="132"/>
        <v>-</v>
      </c>
      <c r="AI715" s="1118"/>
    </row>
    <row r="716" spans="1:35" s="839" customFormat="1" ht="15" x14ac:dyDescent="0.25">
      <c r="A716" s="929">
        <v>715</v>
      </c>
      <c r="B716" s="927" t="s">
        <v>3329</v>
      </c>
      <c r="C716" s="927" t="s">
        <v>2339</v>
      </c>
      <c r="D716" s="927" t="s">
        <v>1332</v>
      </c>
      <c r="E716" s="927" t="s">
        <v>1361</v>
      </c>
      <c r="F716" s="927">
        <v>15</v>
      </c>
      <c r="G716" s="927">
        <v>2095</v>
      </c>
      <c r="H716" s="927" t="s">
        <v>3330</v>
      </c>
      <c r="I716" s="927" t="s">
        <v>15</v>
      </c>
      <c r="J716" s="927" t="s">
        <v>2918</v>
      </c>
      <c r="K716" s="927" t="s">
        <v>287</v>
      </c>
      <c r="L716" s="927" t="s">
        <v>15</v>
      </c>
      <c r="M716" s="927" t="s">
        <v>3292</v>
      </c>
      <c r="N716" s="927" t="s">
        <v>3292</v>
      </c>
      <c r="O716" s="927" t="s">
        <v>2725</v>
      </c>
      <c r="P716" s="1129" t="str">
        <f t="shared" si="122"/>
        <v>-</v>
      </c>
      <c r="Q716" s="934" t="str">
        <f t="shared" si="123"/>
        <v>19-19033</v>
      </c>
      <c r="R716" s="934" t="str">
        <f t="shared" si="124"/>
        <v>-</v>
      </c>
      <c r="S716" s="935" t="str">
        <f t="shared" si="128"/>
        <v>-</v>
      </c>
      <c r="T716" s="935" t="str">
        <f t="shared" si="129"/>
        <v>-</v>
      </c>
      <c r="U716" s="935" t="str">
        <f t="shared" si="130"/>
        <v>-</v>
      </c>
      <c r="V716" s="935" t="str">
        <f t="shared" si="125"/>
        <v>-</v>
      </c>
      <c r="W716" s="934" t="str">
        <f t="shared" si="126"/>
        <v>-</v>
      </c>
      <c r="X716" s="936" t="str">
        <f>IF(R716="-","-",VLOOKUP($S716,Forex!$B:$C,2,0))</f>
        <v>-</v>
      </c>
      <c r="Y716" s="936" t="str">
        <f>IF(R716="-","-",VLOOKUP($S716,Forex!$B:$D,3,0))</f>
        <v>-</v>
      </c>
      <c r="Z716" s="937" t="str">
        <f>IF($R716="-","-",VLOOKUP($L716,Legend!$E:$F,2,0))</f>
        <v>-</v>
      </c>
      <c r="AA716" s="937"/>
      <c r="AB716" s="1131" t="str">
        <f t="shared" si="131"/>
        <v>-</v>
      </c>
      <c r="AC716" s="1131" t="str">
        <f>_xlfn.IFNA(VLOOKUP($B716,'PO list'!$C:$E,3,0),$AB716)</f>
        <v>-</v>
      </c>
      <c r="AD716" s="1131" t="str">
        <f>IF($AC716="-","-",VLOOKUP($AC716,Forex!$B:$C,2,0))</f>
        <v>-</v>
      </c>
      <c r="AE716" s="1131" t="str">
        <f t="shared" si="127"/>
        <v>-</v>
      </c>
      <c r="AF716" s="1131" t="str">
        <f>IF($AE716="-","-",VLOOKUP($AE716,Forex!$B:$C,2,0))</f>
        <v>-</v>
      </c>
      <c r="AG716" s="1132" t="str">
        <f t="shared" si="132"/>
        <v>-</v>
      </c>
      <c r="AI716" s="1118"/>
    </row>
    <row r="717" spans="1:35" s="839" customFormat="1" ht="15" x14ac:dyDescent="0.25">
      <c r="A717" s="929">
        <v>716</v>
      </c>
      <c r="B717" s="927" t="s">
        <v>3331</v>
      </c>
      <c r="C717" s="927" t="s">
        <v>221</v>
      </c>
      <c r="D717" s="927" t="s">
        <v>201</v>
      </c>
      <c r="E717" s="927" t="s">
        <v>231</v>
      </c>
      <c r="F717" s="927">
        <v>1</v>
      </c>
      <c r="G717" s="927">
        <v>724</v>
      </c>
      <c r="H717" s="927" t="s">
        <v>3332</v>
      </c>
      <c r="I717" s="927" t="s">
        <v>239</v>
      </c>
      <c r="J717" s="927" t="s">
        <v>2919</v>
      </c>
      <c r="K717" s="927" t="s">
        <v>288</v>
      </c>
      <c r="L717" s="927" t="s">
        <v>158</v>
      </c>
      <c r="M717" s="927" t="s">
        <v>2725</v>
      </c>
      <c r="N717" s="927" t="s">
        <v>2608</v>
      </c>
      <c r="O717" s="927" t="s">
        <v>2725</v>
      </c>
      <c r="P717" s="1129" t="str">
        <f t="shared" si="122"/>
        <v>--</v>
      </c>
      <c r="Q717" s="934" t="str">
        <f t="shared" si="123"/>
        <v>19-19034</v>
      </c>
      <c r="R717" s="934" t="str">
        <f t="shared" si="124"/>
        <v>LOCAL</v>
      </c>
      <c r="S717" s="935">
        <f t="shared" si="128"/>
        <v>43800</v>
      </c>
      <c r="T717" s="935">
        <f t="shared" si="129"/>
        <v>43831</v>
      </c>
      <c r="U717" s="935">
        <f t="shared" si="130"/>
        <v>43831</v>
      </c>
      <c r="V717" s="935">
        <f t="shared" si="125"/>
        <v>43831</v>
      </c>
      <c r="W717" s="934" t="str">
        <f t="shared" si="126"/>
        <v>Disapproved</v>
      </c>
      <c r="X717" s="936" t="str">
        <f>IF(R717="-","-",VLOOKUP($S717,Forex!$B:$C,2,0))</f>
        <v>FY2019</v>
      </c>
      <c r="Y717" s="936" t="str">
        <f>IF(R717="-","-",VLOOKUP($S717,Forex!$B:$D,3,0))</f>
        <v>2H</v>
      </c>
      <c r="Z717" s="937" t="str">
        <f>IF($R717="-","-",VLOOKUP($L717,Legend!$E:$F,2,0))</f>
        <v>ROD1</v>
      </c>
      <c r="AA717" s="937"/>
      <c r="AB717" s="1131">
        <f t="shared" si="131"/>
        <v>43831</v>
      </c>
      <c r="AC717" s="1131">
        <f>_xlfn.IFNA(VLOOKUP($B717,'PO list'!$C:$E,3,0),$AB717)</f>
        <v>43831</v>
      </c>
      <c r="AD717" s="1131" t="str">
        <f>IF($AC717="-","-",VLOOKUP($AC717,Forex!$B:$C,2,0))</f>
        <v>FY2019</v>
      </c>
      <c r="AE717" s="1131">
        <f t="shared" si="127"/>
        <v>43831</v>
      </c>
      <c r="AF717" s="1131" t="str">
        <f>IF($AE717="-","-",VLOOKUP($AE717,Forex!$B:$C,2,0))</f>
        <v>FY2019</v>
      </c>
      <c r="AG717" s="1132" t="str">
        <f t="shared" si="132"/>
        <v>MY + MF</v>
      </c>
      <c r="AI717" s="1118"/>
    </row>
    <row r="718" spans="1:35" s="839" customFormat="1" ht="15" x14ac:dyDescent="0.25">
      <c r="A718" s="929">
        <v>717</v>
      </c>
      <c r="B718" s="927" t="s">
        <v>3333</v>
      </c>
      <c r="C718" s="927" t="s">
        <v>207</v>
      </c>
      <c r="D718" s="927" t="s">
        <v>232</v>
      </c>
      <c r="E718" s="927" t="s">
        <v>230</v>
      </c>
      <c r="F718" s="927">
        <v>2</v>
      </c>
      <c r="G718" s="927">
        <v>21000</v>
      </c>
      <c r="H718" s="927" t="s">
        <v>3334</v>
      </c>
      <c r="I718" s="927" t="s">
        <v>3335</v>
      </c>
      <c r="J718" s="927" t="s">
        <v>2918</v>
      </c>
      <c r="K718" s="927" t="s">
        <v>1324</v>
      </c>
      <c r="L718" s="927" t="s">
        <v>1056</v>
      </c>
      <c r="M718" s="927" t="s">
        <v>2725</v>
      </c>
      <c r="N718" s="927" t="s">
        <v>3336</v>
      </c>
      <c r="O718" s="927" t="s">
        <v>2725</v>
      </c>
      <c r="P718" s="1129" t="str">
        <f t="shared" si="122"/>
        <v>)--</v>
      </c>
      <c r="Q718" s="934" t="str">
        <f t="shared" si="123"/>
        <v>19-19035</v>
      </c>
      <c r="R718" s="934" t="str">
        <f t="shared" si="124"/>
        <v>FRONTECH</v>
      </c>
      <c r="S718" s="935">
        <f t="shared" si="128"/>
        <v>43800</v>
      </c>
      <c r="T718" s="935">
        <f t="shared" si="129"/>
        <v>43831</v>
      </c>
      <c r="U718" s="935">
        <f t="shared" si="130"/>
        <v>43831</v>
      </c>
      <c r="V718" s="935">
        <f t="shared" si="125"/>
        <v>44105</v>
      </c>
      <c r="W718" s="934" t="str">
        <f t="shared" si="126"/>
        <v>Cancelled</v>
      </c>
      <c r="X718" s="936" t="str">
        <f>IF(R718="-","-",VLOOKUP($S718,Forex!$B:$C,2,0))</f>
        <v>FY2019</v>
      </c>
      <c r="Y718" s="936" t="str">
        <f>IF(R718="-","-",VLOOKUP($S718,Forex!$B:$D,3,0))</f>
        <v>2H</v>
      </c>
      <c r="Z718" s="937" t="str">
        <f>IF($R718="-","-",VLOOKUP($L718,Legend!$E:$F,2,0))</f>
        <v>-</v>
      </c>
      <c r="AA718" s="937"/>
      <c r="AB718" s="1131">
        <f t="shared" si="131"/>
        <v>43831</v>
      </c>
      <c r="AC718" s="1131">
        <f>_xlfn.IFNA(VLOOKUP($B718,'PO list'!$C:$E,3,0),$AB718)</f>
        <v>43831</v>
      </c>
      <c r="AD718" s="1131" t="str">
        <f>IF($AC718="-","-",VLOOKUP($AC718,Forex!$B:$C,2,0))</f>
        <v>FY2019</v>
      </c>
      <c r="AE718" s="1131">
        <f t="shared" si="127"/>
        <v>43831</v>
      </c>
      <c r="AF718" s="1131" t="str">
        <f>IF($AE718="-","-",VLOOKUP($AE718,Forex!$B:$C,2,0))</f>
        <v>FY2019</v>
      </c>
      <c r="AG718" s="1132" t="str">
        <f t="shared" si="132"/>
        <v>MY + MF</v>
      </c>
      <c r="AI718" s="1118"/>
    </row>
    <row r="719" spans="1:35" s="839" customFormat="1" ht="15" x14ac:dyDescent="0.25">
      <c r="A719" s="929">
        <v>718</v>
      </c>
      <c r="B719" s="927" t="s">
        <v>3337</v>
      </c>
      <c r="C719" s="927" t="s">
        <v>1350</v>
      </c>
      <c r="D719" s="927" t="s">
        <v>1332</v>
      </c>
      <c r="E719" s="927" t="s">
        <v>231</v>
      </c>
      <c r="F719" s="927">
        <v>1</v>
      </c>
      <c r="G719" s="927">
        <v>104</v>
      </c>
      <c r="H719" s="927" t="s">
        <v>3338</v>
      </c>
      <c r="I719" s="927" t="s">
        <v>15</v>
      </c>
      <c r="J719" s="927" t="s">
        <v>3339</v>
      </c>
      <c r="K719" s="927" t="s">
        <v>1324</v>
      </c>
      <c r="L719" s="927" t="s">
        <v>1056</v>
      </c>
      <c r="M719" s="927" t="s">
        <v>3292</v>
      </c>
      <c r="N719" s="927" t="s">
        <v>3157</v>
      </c>
      <c r="O719" s="927" t="s">
        <v>2725</v>
      </c>
      <c r="P719" s="1129" t="str">
        <f t="shared" si="122"/>
        <v>-</v>
      </c>
      <c r="Q719" s="934" t="str">
        <f t="shared" si="123"/>
        <v>19-19036</v>
      </c>
      <c r="R719" s="934" t="str">
        <f t="shared" si="124"/>
        <v>-</v>
      </c>
      <c r="S719" s="935" t="str">
        <f t="shared" si="128"/>
        <v>-</v>
      </c>
      <c r="T719" s="935" t="str">
        <f t="shared" si="129"/>
        <v>-</v>
      </c>
      <c r="U719" s="935" t="str">
        <f t="shared" si="130"/>
        <v>-</v>
      </c>
      <c r="V719" s="935" t="str">
        <f t="shared" si="125"/>
        <v>-</v>
      </c>
      <c r="W719" s="934" t="str">
        <f t="shared" si="126"/>
        <v>-</v>
      </c>
      <c r="X719" s="936" t="str">
        <f>IF(R719="-","-",VLOOKUP($S719,Forex!$B:$C,2,0))</f>
        <v>-</v>
      </c>
      <c r="Y719" s="936" t="str">
        <f>IF(R719="-","-",VLOOKUP($S719,Forex!$B:$D,3,0))</f>
        <v>-</v>
      </c>
      <c r="Z719" s="937" t="str">
        <f>IF($R719="-","-",VLOOKUP($L719,Legend!$E:$F,2,0))</f>
        <v>-</v>
      </c>
      <c r="AA719" s="937"/>
      <c r="AB719" s="1131" t="str">
        <f t="shared" si="131"/>
        <v>-</v>
      </c>
      <c r="AC719" s="1131" t="str">
        <f>_xlfn.IFNA(VLOOKUP($B719,'PO list'!$C:$E,3,0),$AB719)</f>
        <v>-</v>
      </c>
      <c r="AD719" s="1131" t="str">
        <f>IF($AC719="-","-",VLOOKUP($AC719,Forex!$B:$C,2,0))</f>
        <v>-</v>
      </c>
      <c r="AE719" s="1131" t="str">
        <f t="shared" si="127"/>
        <v>-</v>
      </c>
      <c r="AF719" s="1131" t="str">
        <f>IF($AE719="-","-",VLOOKUP($AE719,Forex!$B:$C,2,0))</f>
        <v>-</v>
      </c>
      <c r="AG719" s="1132" t="str">
        <f t="shared" si="132"/>
        <v>-</v>
      </c>
      <c r="AI719" s="1118"/>
    </row>
    <row r="720" spans="1:35" s="839" customFormat="1" ht="15" x14ac:dyDescent="0.25">
      <c r="A720" s="929">
        <v>719</v>
      </c>
      <c r="B720" s="927" t="s">
        <v>3340</v>
      </c>
      <c r="C720" s="927" t="s">
        <v>221</v>
      </c>
      <c r="D720" s="927" t="s">
        <v>201</v>
      </c>
      <c r="E720" s="927" t="s">
        <v>231</v>
      </c>
      <c r="F720" s="927">
        <v>1</v>
      </c>
      <c r="G720" s="927">
        <v>436</v>
      </c>
      <c r="H720" s="927" t="s">
        <v>3341</v>
      </c>
      <c r="I720" s="927" t="s">
        <v>239</v>
      </c>
      <c r="J720" s="927" t="s">
        <v>3256</v>
      </c>
      <c r="K720" s="927" t="s">
        <v>287</v>
      </c>
      <c r="L720" s="927" t="s">
        <v>15</v>
      </c>
      <c r="M720" s="927" t="s">
        <v>2725</v>
      </c>
      <c r="N720" s="927" t="s">
        <v>2725</v>
      </c>
      <c r="O720" s="927" t="s">
        <v>2725</v>
      </c>
      <c r="P720" s="1129" t="str">
        <f t="shared" si="122"/>
        <v>--</v>
      </c>
      <c r="Q720" s="934" t="str">
        <f t="shared" si="123"/>
        <v>20-19037</v>
      </c>
      <c r="R720" s="934" t="str">
        <f t="shared" si="124"/>
        <v>LOCAL</v>
      </c>
      <c r="S720" s="935">
        <f t="shared" si="128"/>
        <v>43831</v>
      </c>
      <c r="T720" s="935">
        <f t="shared" si="129"/>
        <v>43831</v>
      </c>
      <c r="U720" s="935">
        <f t="shared" si="130"/>
        <v>43831</v>
      </c>
      <c r="V720" s="935">
        <f t="shared" si="125"/>
        <v>43831</v>
      </c>
      <c r="W720" s="934" t="str">
        <f t="shared" si="126"/>
        <v>Approved</v>
      </c>
      <c r="X720" s="936" t="str">
        <f>IF(R720="-","-",VLOOKUP($S720,Forex!$B:$C,2,0))</f>
        <v>FY2019</v>
      </c>
      <c r="Y720" s="936" t="str">
        <f>IF(R720="-","-",VLOOKUP($S720,Forex!$B:$D,3,0))</f>
        <v>2H</v>
      </c>
      <c r="Z720" s="937" t="str">
        <f>IF($R720="-","-",VLOOKUP($L720,Legend!$E:$F,2,0))</f>
        <v>-</v>
      </c>
      <c r="AA720" s="937"/>
      <c r="AB720" s="1131">
        <f t="shared" si="131"/>
        <v>43831</v>
      </c>
      <c r="AC720" s="1131">
        <f>_xlfn.IFNA(VLOOKUP($B720,'PO list'!$C:$E,3,0),$AB720)</f>
        <v>43831</v>
      </c>
      <c r="AD720" s="1131" t="str">
        <f>IF($AC720="-","-",VLOOKUP($AC720,Forex!$B:$C,2,0))</f>
        <v>FY2019</v>
      </c>
      <c r="AE720" s="1131">
        <f t="shared" si="127"/>
        <v>43831</v>
      </c>
      <c r="AF720" s="1131" t="str">
        <f>IF($AE720="-","-",VLOOKUP($AE720,Forex!$B:$C,2,0))</f>
        <v>FY2019</v>
      </c>
      <c r="AG720" s="1132" t="str">
        <f t="shared" si="132"/>
        <v>MY + MF</v>
      </c>
      <c r="AI720" s="1118"/>
    </row>
    <row r="721" spans="1:35" s="839" customFormat="1" ht="15" x14ac:dyDescent="0.25">
      <c r="A721" s="929">
        <v>720</v>
      </c>
      <c r="B721" s="927" t="s">
        <v>3342</v>
      </c>
      <c r="C721" s="927" t="s">
        <v>207</v>
      </c>
      <c r="D721" s="927" t="s">
        <v>232</v>
      </c>
      <c r="E721" s="927" t="s">
        <v>1333</v>
      </c>
      <c r="F721" s="927">
        <v>3</v>
      </c>
      <c r="G721" s="927">
        <v>1351.6799999999998</v>
      </c>
      <c r="H721" s="927" t="s">
        <v>3343</v>
      </c>
      <c r="I721" s="927" t="s">
        <v>3344</v>
      </c>
      <c r="J721" s="927" t="s">
        <v>3256</v>
      </c>
      <c r="K721" s="927" t="s">
        <v>287</v>
      </c>
      <c r="L721" s="927" t="s">
        <v>15</v>
      </c>
      <c r="M721" s="927" t="s">
        <v>2947</v>
      </c>
      <c r="N721" s="927" t="s">
        <v>2947</v>
      </c>
      <c r="O721" s="927" t="s">
        <v>3292</v>
      </c>
      <c r="P721" s="1129" t="str">
        <f t="shared" si="122"/>
        <v>KET</v>
      </c>
      <c r="Q721" s="934" t="str">
        <f t="shared" si="123"/>
        <v>20-19038</v>
      </c>
      <c r="R721" s="934" t="str">
        <f t="shared" si="124"/>
        <v>FRONTECH</v>
      </c>
      <c r="S721" s="935">
        <f t="shared" si="128"/>
        <v>43831</v>
      </c>
      <c r="T721" s="935">
        <f t="shared" si="129"/>
        <v>43831</v>
      </c>
      <c r="U721" s="935">
        <f t="shared" si="130"/>
        <v>43831</v>
      </c>
      <c r="V721" s="935">
        <f t="shared" si="125"/>
        <v>43831</v>
      </c>
      <c r="W721" s="934" t="str">
        <f t="shared" si="126"/>
        <v>Approved</v>
      </c>
      <c r="X721" s="936" t="str">
        <f>IF(R721="-","-",VLOOKUP($S721,Forex!$B:$C,2,0))</f>
        <v>FY2019</v>
      </c>
      <c r="Y721" s="936" t="str">
        <f>IF(R721="-","-",VLOOKUP($S721,Forex!$B:$D,3,0))</f>
        <v>2H</v>
      </c>
      <c r="Z721" s="937" t="str">
        <f>IF($R721="-","-",VLOOKUP($L721,Legend!$E:$F,2,0))</f>
        <v>-</v>
      </c>
      <c r="AA721" s="937"/>
      <c r="AB721" s="1131">
        <f t="shared" si="131"/>
        <v>43831</v>
      </c>
      <c r="AC721" s="1131">
        <f>_xlfn.IFNA(VLOOKUP($B721,'PO list'!$C:$E,3,0),$AB721)</f>
        <v>43831</v>
      </c>
      <c r="AD721" s="1131" t="str">
        <f>IF($AC721="-","-",VLOOKUP($AC721,Forex!$B:$C,2,0))</f>
        <v>FY2019</v>
      </c>
      <c r="AE721" s="1131">
        <f t="shared" si="127"/>
        <v>43831</v>
      </c>
      <c r="AF721" s="1131" t="str">
        <f>IF($AE721="-","-",VLOOKUP($AE721,Forex!$B:$C,2,0))</f>
        <v>FY2019</v>
      </c>
      <c r="AG721" s="1132" t="str">
        <f t="shared" si="132"/>
        <v>MY + MF</v>
      </c>
      <c r="AI721" s="1118"/>
    </row>
    <row r="722" spans="1:35" s="839" customFormat="1" ht="15" x14ac:dyDescent="0.25">
      <c r="A722" s="929">
        <v>721</v>
      </c>
      <c r="B722" s="927" t="s">
        <v>3345</v>
      </c>
      <c r="C722" s="927" t="s">
        <v>221</v>
      </c>
      <c r="D722" s="927" t="s">
        <v>201</v>
      </c>
      <c r="E722" s="927" t="s">
        <v>231</v>
      </c>
      <c r="F722" s="927">
        <v>1</v>
      </c>
      <c r="G722" s="927">
        <v>285</v>
      </c>
      <c r="H722" s="927" t="s">
        <v>3341</v>
      </c>
      <c r="I722" s="927" t="s">
        <v>239</v>
      </c>
      <c r="J722" s="927" t="s">
        <v>3256</v>
      </c>
      <c r="K722" s="927" t="s">
        <v>287</v>
      </c>
      <c r="L722" s="927" t="s">
        <v>15</v>
      </c>
      <c r="M722" s="927" t="s">
        <v>2725</v>
      </c>
      <c r="N722" s="927" t="s">
        <v>2725</v>
      </c>
      <c r="O722" s="927" t="s">
        <v>2725</v>
      </c>
      <c r="P722" s="1129" t="str">
        <f t="shared" si="122"/>
        <v>--</v>
      </c>
      <c r="Q722" s="934" t="str">
        <f t="shared" si="123"/>
        <v>20-19039</v>
      </c>
      <c r="R722" s="934" t="str">
        <f t="shared" si="124"/>
        <v>LOCAL</v>
      </c>
      <c r="S722" s="935">
        <f t="shared" si="128"/>
        <v>43831</v>
      </c>
      <c r="T722" s="935">
        <f t="shared" si="129"/>
        <v>43831</v>
      </c>
      <c r="U722" s="935">
        <f t="shared" si="130"/>
        <v>43831</v>
      </c>
      <c r="V722" s="935">
        <f t="shared" si="125"/>
        <v>43831</v>
      </c>
      <c r="W722" s="934" t="str">
        <f t="shared" si="126"/>
        <v>Approved</v>
      </c>
      <c r="X722" s="936" t="str">
        <f>IF(R722="-","-",VLOOKUP($S722,Forex!$B:$C,2,0))</f>
        <v>FY2019</v>
      </c>
      <c r="Y722" s="936" t="str">
        <f>IF(R722="-","-",VLOOKUP($S722,Forex!$B:$D,3,0))</f>
        <v>2H</v>
      </c>
      <c r="Z722" s="937" t="str">
        <f>IF($R722="-","-",VLOOKUP($L722,Legend!$E:$F,2,0))</f>
        <v>-</v>
      </c>
      <c r="AA722" s="937"/>
      <c r="AB722" s="1131">
        <f t="shared" si="131"/>
        <v>43831</v>
      </c>
      <c r="AC722" s="1131">
        <f>_xlfn.IFNA(VLOOKUP($B722,'PO list'!$C:$E,3,0),$AB722)</f>
        <v>43831</v>
      </c>
      <c r="AD722" s="1131" t="str">
        <f>IF($AC722="-","-",VLOOKUP($AC722,Forex!$B:$C,2,0))</f>
        <v>FY2019</v>
      </c>
      <c r="AE722" s="1131">
        <f t="shared" si="127"/>
        <v>43831</v>
      </c>
      <c r="AF722" s="1131" t="str">
        <f>IF($AE722="-","-",VLOOKUP($AE722,Forex!$B:$C,2,0))</f>
        <v>FY2019</v>
      </c>
      <c r="AG722" s="1132" t="str">
        <f t="shared" si="132"/>
        <v>MY + MF</v>
      </c>
      <c r="AI722" s="1118"/>
    </row>
    <row r="723" spans="1:35" s="839" customFormat="1" ht="15" x14ac:dyDescent="0.25">
      <c r="A723" s="929">
        <v>722</v>
      </c>
      <c r="B723" s="927" t="s">
        <v>3346</v>
      </c>
      <c r="C723" s="927" t="s">
        <v>1331</v>
      </c>
      <c r="D723" s="927" t="s">
        <v>1332</v>
      </c>
      <c r="E723" s="927" t="s">
        <v>2551</v>
      </c>
      <c r="F723" s="927">
        <v>2</v>
      </c>
      <c r="G723" s="927">
        <v>177</v>
      </c>
      <c r="H723" s="927" t="s">
        <v>3347</v>
      </c>
      <c r="I723" s="927" t="s">
        <v>15</v>
      </c>
      <c r="J723" s="927" t="s">
        <v>2725</v>
      </c>
      <c r="K723" s="927" t="s">
        <v>287</v>
      </c>
      <c r="L723" s="927" t="s">
        <v>15</v>
      </c>
      <c r="M723" s="927" t="s">
        <v>2947</v>
      </c>
      <c r="N723" s="927" t="s">
        <v>3348</v>
      </c>
      <c r="O723" s="927" t="s">
        <v>3292</v>
      </c>
      <c r="P723" s="1129" t="str">
        <f t="shared" si="122"/>
        <v>-</v>
      </c>
      <c r="Q723" s="934" t="str">
        <f t="shared" si="123"/>
        <v>20-19040</v>
      </c>
      <c r="R723" s="934" t="str">
        <f t="shared" si="124"/>
        <v>-</v>
      </c>
      <c r="S723" s="935" t="str">
        <f t="shared" si="128"/>
        <v>-</v>
      </c>
      <c r="T723" s="935" t="str">
        <f t="shared" si="129"/>
        <v>-</v>
      </c>
      <c r="U723" s="935" t="str">
        <f t="shared" si="130"/>
        <v>-</v>
      </c>
      <c r="V723" s="935" t="str">
        <f t="shared" si="125"/>
        <v>-</v>
      </c>
      <c r="W723" s="934" t="str">
        <f t="shared" si="126"/>
        <v>-</v>
      </c>
      <c r="X723" s="936" t="str">
        <f>IF(R723="-","-",VLOOKUP($S723,Forex!$B:$C,2,0))</f>
        <v>-</v>
      </c>
      <c r="Y723" s="936" t="str">
        <f>IF(R723="-","-",VLOOKUP($S723,Forex!$B:$D,3,0))</f>
        <v>-</v>
      </c>
      <c r="Z723" s="937" t="str">
        <f>IF($R723="-","-",VLOOKUP($L723,Legend!$E:$F,2,0))</f>
        <v>-</v>
      </c>
      <c r="AA723" s="937"/>
      <c r="AB723" s="1131" t="str">
        <f t="shared" si="131"/>
        <v>-</v>
      </c>
      <c r="AC723" s="1131" t="str">
        <f>_xlfn.IFNA(VLOOKUP($B723,'PO list'!$C:$E,3,0),$AB723)</f>
        <v>-</v>
      </c>
      <c r="AD723" s="1131" t="str">
        <f>IF($AC723="-","-",VLOOKUP($AC723,Forex!$B:$C,2,0))</f>
        <v>-</v>
      </c>
      <c r="AE723" s="1131" t="str">
        <f t="shared" si="127"/>
        <v>-</v>
      </c>
      <c r="AF723" s="1131" t="str">
        <f>IF($AE723="-","-",VLOOKUP($AE723,Forex!$B:$C,2,0))</f>
        <v>-</v>
      </c>
      <c r="AG723" s="1132" t="str">
        <f t="shared" si="132"/>
        <v>-</v>
      </c>
      <c r="AI723" s="1118"/>
    </row>
    <row r="724" spans="1:35" s="839" customFormat="1" ht="15" x14ac:dyDescent="0.25">
      <c r="A724" s="929">
        <v>723</v>
      </c>
      <c r="B724" s="927" t="s">
        <v>3349</v>
      </c>
      <c r="C724" s="927" t="s">
        <v>209</v>
      </c>
      <c r="D724" s="927" t="s">
        <v>232</v>
      </c>
      <c r="E724" s="927" t="s">
        <v>231</v>
      </c>
      <c r="F724" s="927">
        <v>1</v>
      </c>
      <c r="G724" s="927">
        <v>19174.400000000001</v>
      </c>
      <c r="H724" s="927" t="s">
        <v>3350</v>
      </c>
      <c r="I724" s="927" t="s">
        <v>1859</v>
      </c>
      <c r="J724" s="927" t="s">
        <v>3292</v>
      </c>
      <c r="K724" s="927" t="s">
        <v>287</v>
      </c>
      <c r="L724" s="927" t="s">
        <v>15</v>
      </c>
      <c r="M724" s="927" t="s">
        <v>2608</v>
      </c>
      <c r="N724" s="927" t="s">
        <v>2500</v>
      </c>
      <c r="O724" s="927" t="s">
        <v>3351</v>
      </c>
      <c r="P724" s="1129" t="str">
        <f t="shared" ref="P724:P787" si="133">RIGHT(I724,3)</f>
        <v>---</v>
      </c>
      <c r="Q724" s="934" t="str">
        <f t="shared" ref="Q724:Q787" si="134">IF(B724=B723,"-",B724)</f>
        <v>20-19041</v>
      </c>
      <c r="R724" s="934" t="str">
        <f t="shared" ref="R724:R787" si="135">IF(Q724="-","-",IF(D724="INTERNAL","-",D724))</f>
        <v>FRONTECH</v>
      </c>
      <c r="S724" s="935">
        <f t="shared" si="128"/>
        <v>43831</v>
      </c>
      <c r="T724" s="935">
        <f t="shared" si="129"/>
        <v>43831</v>
      </c>
      <c r="U724" s="935">
        <f t="shared" si="130"/>
        <v>43831</v>
      </c>
      <c r="V724" s="935">
        <f t="shared" ref="V724:V787" si="136">IF($R724="-","-",IF(N724="-","-",$N724-DAY($N724)+1))</f>
        <v>43831</v>
      </c>
      <c r="W724" s="934" t="str">
        <f t="shared" ref="W724:W787" si="137">IF(R724="-","-",IF(P724="Ref","-",$K724))</f>
        <v>Approved</v>
      </c>
      <c r="X724" s="936" t="str">
        <f>IF(R724="-","-",VLOOKUP($S724,Forex!$B:$C,2,0))</f>
        <v>FY2019</v>
      </c>
      <c r="Y724" s="936" t="str">
        <f>IF(R724="-","-",VLOOKUP($S724,Forex!$B:$D,3,0))</f>
        <v>2H</v>
      </c>
      <c r="Z724" s="937" t="str">
        <f>IF($R724="-","-",VLOOKUP($L724,Legend!$E:$F,2,0))</f>
        <v>-</v>
      </c>
      <c r="AA724" s="937"/>
      <c r="AB724" s="1131">
        <f t="shared" si="131"/>
        <v>43831</v>
      </c>
      <c r="AC724" s="1131">
        <f>_xlfn.IFNA(VLOOKUP($B724,'PO list'!$C:$E,3,0),$AB724)</f>
        <v>43831</v>
      </c>
      <c r="AD724" s="1131" t="str">
        <f>IF($AC724="-","-",VLOOKUP($AC724,Forex!$B:$C,2,0))</f>
        <v>FY2019</v>
      </c>
      <c r="AE724" s="1131">
        <f t="shared" ref="AE724:AE787" si="138">IF($Q724="-","-",IF(W724="-","-",IF($O724="-","-",$O724-DAY($O724)+1)))</f>
        <v>43831</v>
      </c>
      <c r="AF724" s="1131" t="str">
        <f>IF($AE724="-","-",VLOOKUP($AE724,Forex!$B:$C,2,0))</f>
        <v>FY2019</v>
      </c>
      <c r="AG724" s="1132" t="str">
        <f t="shared" si="132"/>
        <v>MY + MF</v>
      </c>
      <c r="AI724" s="1118"/>
    </row>
    <row r="725" spans="1:35" s="839" customFormat="1" ht="15" x14ac:dyDescent="0.25">
      <c r="A725" s="929">
        <v>724</v>
      </c>
      <c r="B725" s="927" t="s">
        <v>3352</v>
      </c>
      <c r="C725" s="927" t="s">
        <v>205</v>
      </c>
      <c r="D725" s="927" t="s">
        <v>201</v>
      </c>
      <c r="E725" s="927" t="s">
        <v>1333</v>
      </c>
      <c r="F725" s="927">
        <v>1</v>
      </c>
      <c r="G725" s="927">
        <v>1200</v>
      </c>
      <c r="H725" s="927" t="s">
        <v>3353</v>
      </c>
      <c r="I725" s="927" t="s">
        <v>3354</v>
      </c>
      <c r="J725" s="927" t="s">
        <v>2725</v>
      </c>
      <c r="K725" s="927" t="s">
        <v>1324</v>
      </c>
      <c r="L725" s="927" t="s">
        <v>1056</v>
      </c>
      <c r="M725" s="927" t="s">
        <v>3050</v>
      </c>
      <c r="N725" s="927" t="s">
        <v>2250</v>
      </c>
      <c r="O725" s="927" t="s">
        <v>2250</v>
      </c>
      <c r="P725" s="1129" t="str">
        <f t="shared" si="133"/>
        <v>E--</v>
      </c>
      <c r="Q725" s="934" t="str">
        <f t="shared" si="134"/>
        <v>20-19042</v>
      </c>
      <c r="R725" s="934" t="str">
        <f t="shared" si="135"/>
        <v>LOCAL</v>
      </c>
      <c r="S725" s="935">
        <f t="shared" si="128"/>
        <v>43831</v>
      </c>
      <c r="T725" s="935">
        <f t="shared" si="129"/>
        <v>44013</v>
      </c>
      <c r="U725" s="935">
        <f t="shared" si="130"/>
        <v>43831</v>
      </c>
      <c r="V725" s="935">
        <f t="shared" si="136"/>
        <v>44013</v>
      </c>
      <c r="W725" s="934" t="str">
        <f t="shared" si="137"/>
        <v>Cancelled</v>
      </c>
      <c r="X725" s="936" t="str">
        <f>IF(R725="-","-",VLOOKUP($S725,Forex!$B:$C,2,0))</f>
        <v>FY2019</v>
      </c>
      <c r="Y725" s="936" t="str">
        <f>IF(R725="-","-",VLOOKUP($S725,Forex!$B:$D,3,0))</f>
        <v>2H</v>
      </c>
      <c r="Z725" s="937" t="str">
        <f>IF($R725="-","-",VLOOKUP($L725,Legend!$E:$F,2,0))</f>
        <v>-</v>
      </c>
      <c r="AA725" s="937"/>
      <c r="AB725" s="1131">
        <f t="shared" si="131"/>
        <v>44013</v>
      </c>
      <c r="AC725" s="1131">
        <f>_xlfn.IFNA(VLOOKUP($B725,'PO list'!$C:$E,3,0),$AB725)</f>
        <v>44013</v>
      </c>
      <c r="AD725" s="1131" t="str">
        <f>IF($AC725="-","-",VLOOKUP($AC725,Forex!$B:$C,2,0))</f>
        <v>FY2020</v>
      </c>
      <c r="AE725" s="1131">
        <f t="shared" si="138"/>
        <v>44013</v>
      </c>
      <c r="AF725" s="1131" t="str">
        <f>IF($AE725="-","-",VLOOKUP($AE725,Forex!$B:$C,2,0))</f>
        <v>FY2020</v>
      </c>
      <c r="AG725" s="1132" t="str">
        <f t="shared" si="132"/>
        <v>MY + MF</v>
      </c>
      <c r="AI725" s="1118"/>
    </row>
    <row r="726" spans="1:35" s="839" customFormat="1" ht="15" x14ac:dyDescent="0.25">
      <c r="A726" s="929">
        <v>725</v>
      </c>
      <c r="B726" s="927" t="s">
        <v>3355</v>
      </c>
      <c r="C726" s="927" t="s">
        <v>244</v>
      </c>
      <c r="D726" s="927" t="s">
        <v>201</v>
      </c>
      <c r="E726" s="927" t="s">
        <v>231</v>
      </c>
      <c r="F726" s="927">
        <v>5</v>
      </c>
      <c r="G726" s="927">
        <v>4382</v>
      </c>
      <c r="H726" s="927" t="s">
        <v>3356</v>
      </c>
      <c r="I726" s="927" t="s">
        <v>239</v>
      </c>
      <c r="J726" s="927" t="s">
        <v>2725</v>
      </c>
      <c r="K726" s="927" t="s">
        <v>288</v>
      </c>
      <c r="L726" s="927" t="s">
        <v>158</v>
      </c>
      <c r="M726" s="927" t="s">
        <v>2947</v>
      </c>
      <c r="N726" s="927" t="s">
        <v>3317</v>
      </c>
      <c r="O726" s="927" t="s">
        <v>3292</v>
      </c>
      <c r="P726" s="1129" t="str">
        <f t="shared" si="133"/>
        <v>--</v>
      </c>
      <c r="Q726" s="934" t="str">
        <f t="shared" si="134"/>
        <v>20-19043</v>
      </c>
      <c r="R726" s="934" t="str">
        <f t="shared" si="135"/>
        <v>LOCAL</v>
      </c>
      <c r="S726" s="935">
        <f t="shared" si="128"/>
        <v>43831</v>
      </c>
      <c r="T726" s="935">
        <f t="shared" si="129"/>
        <v>43831</v>
      </c>
      <c r="U726" s="935">
        <f t="shared" si="130"/>
        <v>43831</v>
      </c>
      <c r="V726" s="935">
        <f t="shared" si="136"/>
        <v>43862</v>
      </c>
      <c r="W726" s="934" t="str">
        <f t="shared" si="137"/>
        <v>Disapproved</v>
      </c>
      <c r="X726" s="936" t="str">
        <f>IF(R726="-","-",VLOOKUP($S726,Forex!$B:$C,2,0))</f>
        <v>FY2019</v>
      </c>
      <c r="Y726" s="936" t="str">
        <f>IF(R726="-","-",VLOOKUP($S726,Forex!$B:$D,3,0))</f>
        <v>2H</v>
      </c>
      <c r="Z726" s="937" t="str">
        <f>IF($R726="-","-",VLOOKUP($L726,Legend!$E:$F,2,0))</f>
        <v>ROD1</v>
      </c>
      <c r="AA726" s="937"/>
      <c r="AB726" s="1131">
        <f t="shared" si="131"/>
        <v>43831</v>
      </c>
      <c r="AC726" s="1131">
        <f>_xlfn.IFNA(VLOOKUP($B726,'PO list'!$C:$E,3,0),$AB726)</f>
        <v>43831</v>
      </c>
      <c r="AD726" s="1131" t="str">
        <f>IF($AC726="-","-",VLOOKUP($AC726,Forex!$B:$C,2,0))</f>
        <v>FY2019</v>
      </c>
      <c r="AE726" s="1131">
        <f t="shared" si="138"/>
        <v>43831</v>
      </c>
      <c r="AF726" s="1131" t="str">
        <f>IF($AE726="-","-",VLOOKUP($AE726,Forex!$B:$C,2,0))</f>
        <v>FY2019</v>
      </c>
      <c r="AG726" s="1132" t="str">
        <f t="shared" si="132"/>
        <v>MY + MF</v>
      </c>
      <c r="AI726" s="1118"/>
    </row>
    <row r="727" spans="1:35" s="839" customFormat="1" ht="15" x14ac:dyDescent="0.25">
      <c r="A727" s="929">
        <v>726</v>
      </c>
      <c r="B727" s="927" t="s">
        <v>3357</v>
      </c>
      <c r="C727" s="927" t="s">
        <v>207</v>
      </c>
      <c r="D727" s="927" t="s">
        <v>232</v>
      </c>
      <c r="E727" s="927" t="s">
        <v>1788</v>
      </c>
      <c r="F727" s="927">
        <v>6</v>
      </c>
      <c r="G727" s="927">
        <v>5419.76</v>
      </c>
      <c r="H727" s="927" t="s">
        <v>3358</v>
      </c>
      <c r="I727" s="927" t="s">
        <v>15</v>
      </c>
      <c r="J727" s="927" t="s">
        <v>2725</v>
      </c>
      <c r="K727" s="927" t="s">
        <v>287</v>
      </c>
      <c r="L727" s="927" t="s">
        <v>15</v>
      </c>
      <c r="M727" s="927" t="s">
        <v>2947</v>
      </c>
      <c r="N727" s="927" t="s">
        <v>2947</v>
      </c>
      <c r="O727" s="927" t="s">
        <v>3292</v>
      </c>
      <c r="P727" s="1129" t="str">
        <f t="shared" si="133"/>
        <v>-</v>
      </c>
      <c r="Q727" s="934" t="str">
        <f t="shared" si="134"/>
        <v>20-19044</v>
      </c>
      <c r="R727" s="934" t="str">
        <f t="shared" si="135"/>
        <v>FRONTECH</v>
      </c>
      <c r="S727" s="935">
        <f t="shared" si="128"/>
        <v>43831</v>
      </c>
      <c r="T727" s="935">
        <f t="shared" si="129"/>
        <v>43831</v>
      </c>
      <c r="U727" s="935">
        <f t="shared" si="130"/>
        <v>43831</v>
      </c>
      <c r="V727" s="935">
        <f t="shared" si="136"/>
        <v>43831</v>
      </c>
      <c r="W727" s="934" t="str">
        <f t="shared" si="137"/>
        <v>Approved</v>
      </c>
      <c r="X727" s="936" t="str">
        <f>IF(R727="-","-",VLOOKUP($S727,Forex!$B:$C,2,0))</f>
        <v>FY2019</v>
      </c>
      <c r="Y727" s="936" t="str">
        <f>IF(R727="-","-",VLOOKUP($S727,Forex!$B:$D,3,0))</f>
        <v>2H</v>
      </c>
      <c r="Z727" s="937" t="str">
        <f>IF($R727="-","-",VLOOKUP($L727,Legend!$E:$F,2,0))</f>
        <v>-</v>
      </c>
      <c r="AA727" s="937"/>
      <c r="AB727" s="1131">
        <f t="shared" si="131"/>
        <v>43831</v>
      </c>
      <c r="AC727" s="1131">
        <f>_xlfn.IFNA(VLOOKUP($B727,'PO list'!$C:$E,3,0),$AB727)</f>
        <v>43831</v>
      </c>
      <c r="AD727" s="1131" t="str">
        <f>IF($AC727="-","-",VLOOKUP($AC727,Forex!$B:$C,2,0))</f>
        <v>FY2019</v>
      </c>
      <c r="AE727" s="1131">
        <f t="shared" si="138"/>
        <v>43831</v>
      </c>
      <c r="AF727" s="1131" t="str">
        <f>IF($AE727="-","-",VLOOKUP($AE727,Forex!$B:$C,2,0))</f>
        <v>FY2019</v>
      </c>
      <c r="AG727" s="1132" t="str">
        <f t="shared" si="132"/>
        <v>MY + MF</v>
      </c>
      <c r="AI727" s="1118"/>
    </row>
    <row r="728" spans="1:35" s="839" customFormat="1" ht="15" x14ac:dyDescent="0.25">
      <c r="A728" s="929">
        <v>727</v>
      </c>
      <c r="B728" s="927" t="s">
        <v>3359</v>
      </c>
      <c r="C728" s="927" t="s">
        <v>221</v>
      </c>
      <c r="D728" s="927" t="s">
        <v>201</v>
      </c>
      <c r="E728" s="927" t="s">
        <v>231</v>
      </c>
      <c r="F728" s="927">
        <v>2</v>
      </c>
      <c r="G728" s="927">
        <v>1834</v>
      </c>
      <c r="H728" s="927" t="s">
        <v>3360</v>
      </c>
      <c r="I728" s="927" t="s">
        <v>239</v>
      </c>
      <c r="J728" s="927" t="s">
        <v>3361</v>
      </c>
      <c r="K728" s="927" t="s">
        <v>287</v>
      </c>
      <c r="L728" s="927" t="s">
        <v>15</v>
      </c>
      <c r="M728" s="927" t="s">
        <v>2947</v>
      </c>
      <c r="N728" s="927" t="s">
        <v>2947</v>
      </c>
      <c r="O728" s="927" t="s">
        <v>3292</v>
      </c>
      <c r="P728" s="1129" t="str">
        <f t="shared" si="133"/>
        <v>--</v>
      </c>
      <c r="Q728" s="934" t="str">
        <f t="shared" si="134"/>
        <v>20-19045</v>
      </c>
      <c r="R728" s="934" t="str">
        <f t="shared" si="135"/>
        <v>LOCAL</v>
      </c>
      <c r="S728" s="935">
        <f t="shared" si="128"/>
        <v>43831</v>
      </c>
      <c r="T728" s="935">
        <f t="shared" si="129"/>
        <v>43831</v>
      </c>
      <c r="U728" s="935">
        <f t="shared" si="130"/>
        <v>43831</v>
      </c>
      <c r="V728" s="935">
        <f t="shared" si="136"/>
        <v>43831</v>
      </c>
      <c r="W728" s="934" t="str">
        <f t="shared" si="137"/>
        <v>Approved</v>
      </c>
      <c r="X728" s="936" t="str">
        <f>IF(R728="-","-",VLOOKUP($S728,Forex!$B:$C,2,0))</f>
        <v>FY2019</v>
      </c>
      <c r="Y728" s="936" t="str">
        <f>IF(R728="-","-",VLOOKUP($S728,Forex!$B:$D,3,0))</f>
        <v>2H</v>
      </c>
      <c r="Z728" s="937" t="str">
        <f>IF($R728="-","-",VLOOKUP($L728,Legend!$E:$F,2,0))</f>
        <v>-</v>
      </c>
      <c r="AA728" s="937"/>
      <c r="AB728" s="1131">
        <f t="shared" si="131"/>
        <v>43831</v>
      </c>
      <c r="AC728" s="1131">
        <f>_xlfn.IFNA(VLOOKUP($B728,'PO list'!$C:$E,3,0),$AB728)</f>
        <v>43831</v>
      </c>
      <c r="AD728" s="1131" t="str">
        <f>IF($AC728="-","-",VLOOKUP($AC728,Forex!$B:$C,2,0))</f>
        <v>FY2019</v>
      </c>
      <c r="AE728" s="1131">
        <f t="shared" si="138"/>
        <v>43831</v>
      </c>
      <c r="AF728" s="1131" t="str">
        <f>IF($AE728="-","-",VLOOKUP($AE728,Forex!$B:$C,2,0))</f>
        <v>FY2019</v>
      </c>
      <c r="AG728" s="1132" t="str">
        <f t="shared" si="132"/>
        <v>MY + MF</v>
      </c>
      <c r="AI728" s="1118"/>
    </row>
    <row r="729" spans="1:35" s="839" customFormat="1" ht="15" x14ac:dyDescent="0.25">
      <c r="A729" s="929">
        <v>728</v>
      </c>
      <c r="B729" s="927" t="s">
        <v>3362</v>
      </c>
      <c r="C729" s="927" t="s">
        <v>1350</v>
      </c>
      <c r="D729" s="927" t="s">
        <v>1332</v>
      </c>
      <c r="E729" s="927" t="s">
        <v>1546</v>
      </c>
      <c r="F729" s="927">
        <v>2</v>
      </c>
      <c r="G729" s="927">
        <v>166</v>
      </c>
      <c r="H729" s="927" t="s">
        <v>3363</v>
      </c>
      <c r="I729" s="927" t="s">
        <v>15</v>
      </c>
      <c r="J729" s="927" t="s">
        <v>3364</v>
      </c>
      <c r="K729" s="927" t="s">
        <v>287</v>
      </c>
      <c r="L729" s="927" t="s">
        <v>15</v>
      </c>
      <c r="M729" s="927" t="s">
        <v>2947</v>
      </c>
      <c r="N729" s="927" t="s">
        <v>3129</v>
      </c>
      <c r="O729" s="927" t="s">
        <v>3351</v>
      </c>
      <c r="P729" s="1129" t="str">
        <f t="shared" si="133"/>
        <v>-</v>
      </c>
      <c r="Q729" s="934" t="str">
        <f t="shared" si="134"/>
        <v>20-19047</v>
      </c>
      <c r="R729" s="934" t="str">
        <f t="shared" si="135"/>
        <v>-</v>
      </c>
      <c r="S729" s="935" t="str">
        <f t="shared" si="128"/>
        <v>-</v>
      </c>
      <c r="T729" s="935" t="str">
        <f t="shared" si="129"/>
        <v>-</v>
      </c>
      <c r="U729" s="935" t="str">
        <f t="shared" si="130"/>
        <v>-</v>
      </c>
      <c r="V729" s="935" t="str">
        <f t="shared" si="136"/>
        <v>-</v>
      </c>
      <c r="W729" s="934" t="str">
        <f t="shared" si="137"/>
        <v>-</v>
      </c>
      <c r="X729" s="936" t="str">
        <f>IF(R729="-","-",VLOOKUP($S729,Forex!$B:$C,2,0))</f>
        <v>-</v>
      </c>
      <c r="Y729" s="936" t="str">
        <f>IF(R729="-","-",VLOOKUP($S729,Forex!$B:$D,3,0))</f>
        <v>-</v>
      </c>
      <c r="Z729" s="937" t="str">
        <f>IF($R729="-","-",VLOOKUP($L729,Legend!$E:$F,2,0))</f>
        <v>-</v>
      </c>
      <c r="AA729" s="937"/>
      <c r="AB729" s="1131" t="str">
        <f t="shared" si="131"/>
        <v>-</v>
      </c>
      <c r="AC729" s="1131" t="str">
        <f>_xlfn.IFNA(VLOOKUP($B729,'PO list'!$C:$E,3,0),$AB729)</f>
        <v>-</v>
      </c>
      <c r="AD729" s="1131" t="str">
        <f>IF($AC729="-","-",VLOOKUP($AC729,Forex!$B:$C,2,0))</f>
        <v>-</v>
      </c>
      <c r="AE729" s="1131" t="str">
        <f t="shared" si="138"/>
        <v>-</v>
      </c>
      <c r="AF729" s="1131" t="str">
        <f>IF($AE729="-","-",VLOOKUP($AE729,Forex!$B:$C,2,0))</f>
        <v>-</v>
      </c>
      <c r="AG729" s="1132" t="str">
        <f t="shared" si="132"/>
        <v>-</v>
      </c>
      <c r="AI729" s="1118"/>
    </row>
    <row r="730" spans="1:35" s="839" customFormat="1" ht="15" x14ac:dyDescent="0.25">
      <c r="A730" s="929">
        <v>729</v>
      </c>
      <c r="B730" s="927" t="s">
        <v>3365</v>
      </c>
      <c r="C730" s="927" t="s">
        <v>244</v>
      </c>
      <c r="D730" s="927" t="s">
        <v>201</v>
      </c>
      <c r="E730" s="927" t="s">
        <v>231</v>
      </c>
      <c r="F730" s="927">
        <v>3</v>
      </c>
      <c r="G730" s="927">
        <v>1375</v>
      </c>
      <c r="H730" s="927" t="s">
        <v>3366</v>
      </c>
      <c r="I730" s="927" t="s">
        <v>15</v>
      </c>
      <c r="J730" s="927" t="s">
        <v>3364</v>
      </c>
      <c r="K730" s="927" t="s">
        <v>288</v>
      </c>
      <c r="L730" s="927" t="s">
        <v>158</v>
      </c>
      <c r="M730" s="927" t="s">
        <v>2947</v>
      </c>
      <c r="N730" s="927" t="s">
        <v>3317</v>
      </c>
      <c r="O730" s="927" t="s">
        <v>3292</v>
      </c>
      <c r="P730" s="1129" t="str">
        <f t="shared" si="133"/>
        <v>-</v>
      </c>
      <c r="Q730" s="934" t="str">
        <f t="shared" si="134"/>
        <v>20-19048</v>
      </c>
      <c r="R730" s="934" t="str">
        <f t="shared" si="135"/>
        <v>LOCAL</v>
      </c>
      <c r="S730" s="935">
        <f t="shared" si="128"/>
        <v>43831</v>
      </c>
      <c r="T730" s="935">
        <f t="shared" si="129"/>
        <v>43831</v>
      </c>
      <c r="U730" s="935">
        <f t="shared" si="130"/>
        <v>43831</v>
      </c>
      <c r="V730" s="935">
        <f t="shared" si="136"/>
        <v>43862</v>
      </c>
      <c r="W730" s="934" t="str">
        <f t="shared" si="137"/>
        <v>Disapproved</v>
      </c>
      <c r="X730" s="936" t="str">
        <f>IF(R730="-","-",VLOOKUP($S730,Forex!$B:$C,2,0))</f>
        <v>FY2019</v>
      </c>
      <c r="Y730" s="936" t="str">
        <f>IF(R730="-","-",VLOOKUP($S730,Forex!$B:$D,3,0))</f>
        <v>2H</v>
      </c>
      <c r="Z730" s="937" t="str">
        <f>IF($R730="-","-",VLOOKUP($L730,Legend!$E:$F,2,0))</f>
        <v>ROD1</v>
      </c>
      <c r="AA730" s="937"/>
      <c r="AB730" s="1131">
        <f t="shared" si="131"/>
        <v>43831</v>
      </c>
      <c r="AC730" s="1131">
        <f>_xlfn.IFNA(VLOOKUP($B730,'PO list'!$C:$E,3,0),$AB730)</f>
        <v>43831</v>
      </c>
      <c r="AD730" s="1131" t="str">
        <f>IF($AC730="-","-",VLOOKUP($AC730,Forex!$B:$C,2,0))</f>
        <v>FY2019</v>
      </c>
      <c r="AE730" s="1131">
        <f t="shared" si="138"/>
        <v>43831</v>
      </c>
      <c r="AF730" s="1131" t="str">
        <f>IF($AE730="-","-",VLOOKUP($AE730,Forex!$B:$C,2,0))</f>
        <v>FY2019</v>
      </c>
      <c r="AG730" s="1132" t="str">
        <f t="shared" si="132"/>
        <v>MY + MF</v>
      </c>
      <c r="AI730" s="1118"/>
    </row>
    <row r="731" spans="1:35" s="839" customFormat="1" ht="15" x14ac:dyDescent="0.25">
      <c r="A731" s="929">
        <v>730</v>
      </c>
      <c r="B731" s="927" t="s">
        <v>3367</v>
      </c>
      <c r="C731" s="927" t="s">
        <v>207</v>
      </c>
      <c r="D731" s="927" t="s">
        <v>232</v>
      </c>
      <c r="E731" s="927" t="s">
        <v>2551</v>
      </c>
      <c r="F731" s="927">
        <v>1</v>
      </c>
      <c r="G731" s="927">
        <v>979.95</v>
      </c>
      <c r="H731" s="927" t="s">
        <v>3368</v>
      </c>
      <c r="I731" s="927" t="s">
        <v>3104</v>
      </c>
      <c r="J731" s="927" t="s">
        <v>3292</v>
      </c>
      <c r="K731" s="927" t="s">
        <v>287</v>
      </c>
      <c r="L731" s="927" t="s">
        <v>15</v>
      </c>
      <c r="M731" s="927" t="s">
        <v>2608</v>
      </c>
      <c r="N731" s="927" t="s">
        <v>3317</v>
      </c>
      <c r="O731" s="927" t="s">
        <v>2608</v>
      </c>
      <c r="P731" s="1129" t="str">
        <f t="shared" si="133"/>
        <v>02-</v>
      </c>
      <c r="Q731" s="934" t="str">
        <f t="shared" si="134"/>
        <v>20-19049</v>
      </c>
      <c r="R731" s="934" t="str">
        <f t="shared" si="135"/>
        <v>FRONTECH</v>
      </c>
      <c r="S731" s="935">
        <f t="shared" si="128"/>
        <v>43831</v>
      </c>
      <c r="T731" s="935">
        <f t="shared" si="129"/>
        <v>43831</v>
      </c>
      <c r="U731" s="935">
        <f t="shared" si="130"/>
        <v>43831</v>
      </c>
      <c r="V731" s="935">
        <f t="shared" si="136"/>
        <v>43862</v>
      </c>
      <c r="W731" s="934" t="str">
        <f t="shared" si="137"/>
        <v>Approved</v>
      </c>
      <c r="X731" s="936" t="str">
        <f>IF(R731="-","-",VLOOKUP($S731,Forex!$B:$C,2,0))</f>
        <v>FY2019</v>
      </c>
      <c r="Y731" s="936" t="str">
        <f>IF(R731="-","-",VLOOKUP($S731,Forex!$B:$D,3,0))</f>
        <v>2H</v>
      </c>
      <c r="Z731" s="937" t="str">
        <f>IF($R731="-","-",VLOOKUP($L731,Legend!$E:$F,2,0))</f>
        <v>-</v>
      </c>
      <c r="AA731" s="937"/>
      <c r="AB731" s="1131">
        <f t="shared" si="131"/>
        <v>43831</v>
      </c>
      <c r="AC731" s="1131">
        <f>_xlfn.IFNA(VLOOKUP($B731,'PO list'!$C:$E,3,0),$AB731)</f>
        <v>43831</v>
      </c>
      <c r="AD731" s="1131" t="str">
        <f>IF($AC731="-","-",VLOOKUP($AC731,Forex!$B:$C,2,0))</f>
        <v>FY2019</v>
      </c>
      <c r="AE731" s="1131">
        <f t="shared" si="138"/>
        <v>43831</v>
      </c>
      <c r="AF731" s="1131" t="str">
        <f>IF($AE731="-","-",VLOOKUP($AE731,Forex!$B:$C,2,0))</f>
        <v>FY2019</v>
      </c>
      <c r="AG731" s="1132" t="str">
        <f t="shared" si="132"/>
        <v>MY + MF</v>
      </c>
      <c r="AI731" s="1118"/>
    </row>
    <row r="732" spans="1:35" s="839" customFormat="1" ht="15" x14ac:dyDescent="0.25">
      <c r="A732" s="929">
        <v>731</v>
      </c>
      <c r="B732" s="927" t="s">
        <v>3369</v>
      </c>
      <c r="C732" s="927" t="s">
        <v>1379</v>
      </c>
      <c r="D732" s="927" t="s">
        <v>1332</v>
      </c>
      <c r="E732" s="927" t="s">
        <v>1788</v>
      </c>
      <c r="F732" s="927">
        <v>10</v>
      </c>
      <c r="G732" s="927">
        <v>1388</v>
      </c>
      <c r="H732" s="927" t="s">
        <v>3370</v>
      </c>
      <c r="I732" s="927" t="s">
        <v>15</v>
      </c>
      <c r="J732" s="927" t="s">
        <v>3292</v>
      </c>
      <c r="K732" s="927" t="s">
        <v>287</v>
      </c>
      <c r="L732" s="927" t="s">
        <v>15</v>
      </c>
      <c r="M732" s="927" t="s">
        <v>3130</v>
      </c>
      <c r="N732" s="927" t="s">
        <v>3050</v>
      </c>
      <c r="O732" s="927" t="s">
        <v>2608</v>
      </c>
      <c r="P732" s="1129" t="str">
        <f t="shared" si="133"/>
        <v>-</v>
      </c>
      <c r="Q732" s="934" t="str">
        <f t="shared" si="134"/>
        <v>20-19050</v>
      </c>
      <c r="R732" s="934" t="str">
        <f t="shared" si="135"/>
        <v>-</v>
      </c>
      <c r="S732" s="935" t="str">
        <f t="shared" si="128"/>
        <v>-</v>
      </c>
      <c r="T732" s="935" t="str">
        <f t="shared" si="129"/>
        <v>-</v>
      </c>
      <c r="U732" s="935" t="str">
        <f t="shared" si="130"/>
        <v>-</v>
      </c>
      <c r="V732" s="935" t="str">
        <f t="shared" si="136"/>
        <v>-</v>
      </c>
      <c r="W732" s="934" t="str">
        <f t="shared" si="137"/>
        <v>-</v>
      </c>
      <c r="X732" s="936" t="str">
        <f>IF(R732="-","-",VLOOKUP($S732,Forex!$B:$C,2,0))</f>
        <v>-</v>
      </c>
      <c r="Y732" s="936" t="str">
        <f>IF(R732="-","-",VLOOKUP($S732,Forex!$B:$D,3,0))</f>
        <v>-</v>
      </c>
      <c r="Z732" s="937" t="str">
        <f>IF($R732="-","-",VLOOKUP($L732,Legend!$E:$F,2,0))</f>
        <v>-</v>
      </c>
      <c r="AA732" s="937"/>
      <c r="AB732" s="1131" t="str">
        <f t="shared" si="131"/>
        <v>-</v>
      </c>
      <c r="AC732" s="1131" t="str">
        <f>_xlfn.IFNA(VLOOKUP($B732,'PO list'!$C:$E,3,0),$AB732)</f>
        <v>-</v>
      </c>
      <c r="AD732" s="1131" t="str">
        <f>IF($AC732="-","-",VLOOKUP($AC732,Forex!$B:$C,2,0))</f>
        <v>-</v>
      </c>
      <c r="AE732" s="1131" t="str">
        <f t="shared" si="138"/>
        <v>-</v>
      </c>
      <c r="AF732" s="1131" t="str">
        <f>IF($AE732="-","-",VLOOKUP($AE732,Forex!$B:$C,2,0))</f>
        <v>-</v>
      </c>
      <c r="AG732" s="1132" t="str">
        <f t="shared" si="132"/>
        <v>-</v>
      </c>
      <c r="AI732" s="1118"/>
    </row>
    <row r="733" spans="1:35" s="839" customFormat="1" ht="15" x14ac:dyDescent="0.25">
      <c r="A733" s="929">
        <v>732</v>
      </c>
      <c r="B733" s="927" t="s">
        <v>3371</v>
      </c>
      <c r="C733" s="927" t="s">
        <v>1573</v>
      </c>
      <c r="D733" s="927" t="s">
        <v>1332</v>
      </c>
      <c r="E733" s="927" t="s">
        <v>231</v>
      </c>
      <c r="F733" s="927">
        <v>3</v>
      </c>
      <c r="G733" s="927">
        <v>170</v>
      </c>
      <c r="H733" s="927" t="s">
        <v>3372</v>
      </c>
      <c r="I733" s="927" t="s">
        <v>15</v>
      </c>
      <c r="J733" s="927" t="s">
        <v>3292</v>
      </c>
      <c r="K733" s="927" t="s">
        <v>287</v>
      </c>
      <c r="L733" s="927" t="s">
        <v>15</v>
      </c>
      <c r="M733" s="927" t="s">
        <v>2947</v>
      </c>
      <c r="N733" s="927" t="s">
        <v>2500</v>
      </c>
      <c r="O733" s="927" t="s">
        <v>3292</v>
      </c>
      <c r="P733" s="1129" t="str">
        <f t="shared" si="133"/>
        <v>-</v>
      </c>
      <c r="Q733" s="934" t="str">
        <f t="shared" si="134"/>
        <v>20-19051</v>
      </c>
      <c r="R733" s="934" t="str">
        <f t="shared" si="135"/>
        <v>-</v>
      </c>
      <c r="S733" s="935" t="str">
        <f t="shared" si="128"/>
        <v>-</v>
      </c>
      <c r="T733" s="935" t="str">
        <f t="shared" si="129"/>
        <v>-</v>
      </c>
      <c r="U733" s="935" t="str">
        <f t="shared" si="130"/>
        <v>-</v>
      </c>
      <c r="V733" s="935" t="str">
        <f t="shared" si="136"/>
        <v>-</v>
      </c>
      <c r="W733" s="934" t="str">
        <f t="shared" si="137"/>
        <v>-</v>
      </c>
      <c r="X733" s="936" t="str">
        <f>IF(R733="-","-",VLOOKUP($S733,Forex!$B:$C,2,0))</f>
        <v>-</v>
      </c>
      <c r="Y733" s="936" t="str">
        <f>IF(R733="-","-",VLOOKUP($S733,Forex!$B:$D,3,0))</f>
        <v>-</v>
      </c>
      <c r="Z733" s="937" t="str">
        <f>IF($R733="-","-",VLOOKUP($L733,Legend!$E:$F,2,0))</f>
        <v>-</v>
      </c>
      <c r="AA733" s="937"/>
      <c r="AB733" s="1131" t="str">
        <f t="shared" si="131"/>
        <v>-</v>
      </c>
      <c r="AC733" s="1131" t="str">
        <f>_xlfn.IFNA(VLOOKUP($B733,'PO list'!$C:$E,3,0),$AB733)</f>
        <v>-</v>
      </c>
      <c r="AD733" s="1131" t="str">
        <f>IF($AC733="-","-",VLOOKUP($AC733,Forex!$B:$C,2,0))</f>
        <v>-</v>
      </c>
      <c r="AE733" s="1131" t="str">
        <f t="shared" si="138"/>
        <v>-</v>
      </c>
      <c r="AF733" s="1131" t="str">
        <f>IF($AE733="-","-",VLOOKUP($AE733,Forex!$B:$C,2,0))</f>
        <v>-</v>
      </c>
      <c r="AG733" s="1132" t="str">
        <f t="shared" si="132"/>
        <v>-</v>
      </c>
      <c r="AI733" s="1118"/>
    </row>
    <row r="734" spans="1:35" s="839" customFormat="1" ht="15" x14ac:dyDescent="0.25">
      <c r="A734" s="929">
        <v>733</v>
      </c>
      <c r="B734" s="927" t="s">
        <v>3373</v>
      </c>
      <c r="C734" s="927" t="s">
        <v>211</v>
      </c>
      <c r="D734" s="927" t="s">
        <v>201</v>
      </c>
      <c r="E734" s="927" t="s">
        <v>231</v>
      </c>
      <c r="F734" s="927">
        <v>5</v>
      </c>
      <c r="G734" s="927">
        <v>1601</v>
      </c>
      <c r="H734" s="927" t="s">
        <v>3374</v>
      </c>
      <c r="I734" s="927" t="s">
        <v>239</v>
      </c>
      <c r="J734" s="927" t="s">
        <v>2947</v>
      </c>
      <c r="K734" s="927" t="s">
        <v>287</v>
      </c>
      <c r="L734" s="927" t="s">
        <v>15</v>
      </c>
      <c r="M734" s="927" t="s">
        <v>3375</v>
      </c>
      <c r="N734" s="927" t="s">
        <v>3375</v>
      </c>
      <c r="O734" s="927" t="s">
        <v>3129</v>
      </c>
      <c r="P734" s="1129" t="str">
        <f t="shared" si="133"/>
        <v>--</v>
      </c>
      <c r="Q734" s="934" t="str">
        <f t="shared" si="134"/>
        <v>20-19052</v>
      </c>
      <c r="R734" s="934" t="str">
        <f t="shared" si="135"/>
        <v>LOCAL</v>
      </c>
      <c r="S734" s="935">
        <f t="shared" si="128"/>
        <v>43831</v>
      </c>
      <c r="T734" s="935">
        <f t="shared" si="129"/>
        <v>43831</v>
      </c>
      <c r="U734" s="935">
        <f t="shared" si="130"/>
        <v>43862</v>
      </c>
      <c r="V734" s="935">
        <f t="shared" si="136"/>
        <v>43862</v>
      </c>
      <c r="W734" s="934" t="str">
        <f t="shared" si="137"/>
        <v>Approved</v>
      </c>
      <c r="X734" s="936" t="str">
        <f>IF(R734="-","-",VLOOKUP($S734,Forex!$B:$C,2,0))</f>
        <v>FY2019</v>
      </c>
      <c r="Y734" s="936" t="str">
        <f>IF(R734="-","-",VLOOKUP($S734,Forex!$B:$D,3,0))</f>
        <v>2H</v>
      </c>
      <c r="Z734" s="937" t="str">
        <f>IF($R734="-","-",VLOOKUP($L734,Legend!$E:$F,2,0))</f>
        <v>-</v>
      </c>
      <c r="AA734" s="937"/>
      <c r="AB734" s="1131">
        <f t="shared" si="131"/>
        <v>43831</v>
      </c>
      <c r="AC734" s="1131">
        <f>_xlfn.IFNA(VLOOKUP($B734,'PO list'!$C:$E,3,0),$AB734)</f>
        <v>43831</v>
      </c>
      <c r="AD734" s="1131" t="str">
        <f>IF($AC734="-","-",VLOOKUP($AC734,Forex!$B:$C,2,0))</f>
        <v>FY2019</v>
      </c>
      <c r="AE734" s="1131">
        <f t="shared" si="138"/>
        <v>43831</v>
      </c>
      <c r="AF734" s="1131" t="str">
        <f>IF($AE734="-","-",VLOOKUP($AE734,Forex!$B:$C,2,0))</f>
        <v>FY2019</v>
      </c>
      <c r="AG734" s="1132" t="str">
        <f t="shared" si="132"/>
        <v>MY + MF</v>
      </c>
      <c r="AI734" s="1118"/>
    </row>
    <row r="735" spans="1:35" s="839" customFormat="1" ht="15" x14ac:dyDescent="0.25">
      <c r="A735" s="929">
        <v>734</v>
      </c>
      <c r="B735" s="927" t="s">
        <v>3373</v>
      </c>
      <c r="C735" s="927" t="s">
        <v>211</v>
      </c>
      <c r="D735" s="927" t="s">
        <v>201</v>
      </c>
      <c r="E735" s="927" t="s">
        <v>231</v>
      </c>
      <c r="F735" s="927">
        <v>7</v>
      </c>
      <c r="G735" s="927">
        <v>4596</v>
      </c>
      <c r="H735" s="927" t="s">
        <v>3376</v>
      </c>
      <c r="I735" s="927" t="s">
        <v>239</v>
      </c>
      <c r="J735" s="927" t="s">
        <v>2947</v>
      </c>
      <c r="K735" s="927" t="s">
        <v>288</v>
      </c>
      <c r="L735" s="927" t="s">
        <v>158</v>
      </c>
      <c r="M735" s="927" t="s">
        <v>3375</v>
      </c>
      <c r="N735" s="927" t="s">
        <v>3375</v>
      </c>
      <c r="O735" s="927" t="s">
        <v>3129</v>
      </c>
      <c r="P735" s="1129" t="str">
        <f t="shared" si="133"/>
        <v>--</v>
      </c>
      <c r="Q735" s="934" t="str">
        <f t="shared" si="134"/>
        <v>-</v>
      </c>
      <c r="R735" s="934" t="str">
        <f t="shared" si="135"/>
        <v>-</v>
      </c>
      <c r="S735" s="935" t="str">
        <f t="shared" si="128"/>
        <v>-</v>
      </c>
      <c r="T735" s="935" t="str">
        <f t="shared" si="129"/>
        <v>-</v>
      </c>
      <c r="U735" s="935" t="str">
        <f t="shared" si="130"/>
        <v>-</v>
      </c>
      <c r="V735" s="935" t="str">
        <f t="shared" si="136"/>
        <v>-</v>
      </c>
      <c r="W735" s="934" t="str">
        <f t="shared" si="137"/>
        <v>-</v>
      </c>
      <c r="X735" s="936" t="str">
        <f>IF(R735="-","-",VLOOKUP($S735,Forex!$B:$C,2,0))</f>
        <v>-</v>
      </c>
      <c r="Y735" s="936" t="str">
        <f>IF(R735="-","-",VLOOKUP($S735,Forex!$B:$D,3,0))</f>
        <v>-</v>
      </c>
      <c r="Z735" s="937" t="str">
        <f>IF($R735="-","-",VLOOKUP($L735,Legend!$E:$F,2,0))</f>
        <v>-</v>
      </c>
      <c r="AA735" s="937"/>
      <c r="AB735" s="1131" t="str">
        <f t="shared" si="131"/>
        <v>-</v>
      </c>
      <c r="AC735" s="1131" t="str">
        <f>_xlfn.IFNA(VLOOKUP($B735,'PO list'!$C:$E,3,0),$AB735)</f>
        <v>-</v>
      </c>
      <c r="AD735" s="1131" t="str">
        <f>IF($AC735="-","-",VLOOKUP($AC735,Forex!$B:$C,2,0))</f>
        <v>-</v>
      </c>
      <c r="AE735" s="1131" t="str">
        <f t="shared" si="138"/>
        <v>-</v>
      </c>
      <c r="AF735" s="1131" t="str">
        <f>IF($AE735="-","-",VLOOKUP($AE735,Forex!$B:$C,2,0))</f>
        <v>-</v>
      </c>
      <c r="AG735" s="1132" t="str">
        <f t="shared" si="132"/>
        <v>-</v>
      </c>
      <c r="AI735" s="1118"/>
    </row>
    <row r="736" spans="1:35" s="839" customFormat="1" ht="15" x14ac:dyDescent="0.25">
      <c r="A736" s="929">
        <v>735</v>
      </c>
      <c r="B736" s="927" t="s">
        <v>3377</v>
      </c>
      <c r="C736" s="927" t="s">
        <v>209</v>
      </c>
      <c r="D736" s="927" t="s">
        <v>232</v>
      </c>
      <c r="E736" s="927" t="s">
        <v>231</v>
      </c>
      <c r="F736" s="927">
        <v>1</v>
      </c>
      <c r="G736" s="927">
        <v>18037.400000000001</v>
      </c>
      <c r="H736" s="927" t="s">
        <v>3378</v>
      </c>
      <c r="I736" s="927" t="s">
        <v>1859</v>
      </c>
      <c r="J736" s="927" t="s">
        <v>1944</v>
      </c>
      <c r="K736" s="927" t="s">
        <v>287</v>
      </c>
      <c r="L736" s="927" t="s">
        <v>15</v>
      </c>
      <c r="M736" s="927" t="s">
        <v>2608</v>
      </c>
      <c r="N736" s="927" t="s">
        <v>2500</v>
      </c>
      <c r="O736" s="927" t="s">
        <v>2608</v>
      </c>
      <c r="P736" s="1129" t="str">
        <f t="shared" si="133"/>
        <v>---</v>
      </c>
      <c r="Q736" s="934" t="str">
        <f t="shared" si="134"/>
        <v>20-19053</v>
      </c>
      <c r="R736" s="934" t="str">
        <f t="shared" si="135"/>
        <v>FRONTECH</v>
      </c>
      <c r="S736" s="935">
        <f t="shared" si="128"/>
        <v>43831</v>
      </c>
      <c r="T736" s="935">
        <f t="shared" si="129"/>
        <v>43831</v>
      </c>
      <c r="U736" s="935">
        <f t="shared" si="130"/>
        <v>43831</v>
      </c>
      <c r="V736" s="935">
        <f t="shared" si="136"/>
        <v>43831</v>
      </c>
      <c r="W736" s="934" t="str">
        <f t="shared" si="137"/>
        <v>Approved</v>
      </c>
      <c r="X736" s="936" t="str">
        <f>IF(R736="-","-",VLOOKUP($S736,Forex!$B:$C,2,0))</f>
        <v>FY2019</v>
      </c>
      <c r="Y736" s="936" t="str">
        <f>IF(R736="-","-",VLOOKUP($S736,Forex!$B:$D,3,0))</f>
        <v>2H</v>
      </c>
      <c r="Z736" s="937" t="str">
        <f>IF($R736="-","-",VLOOKUP($L736,Legend!$E:$F,2,0))</f>
        <v>-</v>
      </c>
      <c r="AA736" s="937"/>
      <c r="AB736" s="1131">
        <f t="shared" si="131"/>
        <v>43831</v>
      </c>
      <c r="AC736" s="1131">
        <f>_xlfn.IFNA(VLOOKUP($B736,'PO list'!$C:$E,3,0),$AB736)</f>
        <v>43831</v>
      </c>
      <c r="AD736" s="1131" t="str">
        <f>IF($AC736="-","-",VLOOKUP($AC736,Forex!$B:$C,2,0))</f>
        <v>FY2019</v>
      </c>
      <c r="AE736" s="1131">
        <f t="shared" si="138"/>
        <v>43831</v>
      </c>
      <c r="AF736" s="1131" t="str">
        <f>IF($AE736="-","-",VLOOKUP($AE736,Forex!$B:$C,2,0))</f>
        <v>FY2019</v>
      </c>
      <c r="AG736" s="1132" t="str">
        <f t="shared" si="132"/>
        <v>MY + MF</v>
      </c>
      <c r="AI736" s="1118"/>
    </row>
    <row r="737" spans="1:35" s="839" customFormat="1" ht="15" x14ac:dyDescent="0.25">
      <c r="A737" s="929">
        <v>736</v>
      </c>
      <c r="B737" s="927" t="s">
        <v>3379</v>
      </c>
      <c r="C737" s="927" t="s">
        <v>209</v>
      </c>
      <c r="D737" s="927" t="s">
        <v>232</v>
      </c>
      <c r="E737" s="927" t="s">
        <v>230</v>
      </c>
      <c r="F737" s="927">
        <v>9</v>
      </c>
      <c r="G737" s="927">
        <v>135917.16</v>
      </c>
      <c r="H737" s="927" t="s">
        <v>2875</v>
      </c>
      <c r="I737" s="927" t="s">
        <v>3380</v>
      </c>
      <c r="J737" s="927" t="s">
        <v>1944</v>
      </c>
      <c r="K737" s="927" t="s">
        <v>288</v>
      </c>
      <c r="L737" s="927" t="s">
        <v>158</v>
      </c>
      <c r="M737" s="927" t="s">
        <v>3129</v>
      </c>
      <c r="N737" s="927" t="s">
        <v>3129</v>
      </c>
      <c r="O737" s="927" t="s">
        <v>2500</v>
      </c>
      <c r="P737" s="1129" t="str">
        <f t="shared" si="133"/>
        <v>UPR</v>
      </c>
      <c r="Q737" s="934" t="str">
        <f t="shared" si="134"/>
        <v>20-19054</v>
      </c>
      <c r="R737" s="934" t="str">
        <f t="shared" si="135"/>
        <v>FRONTECH</v>
      </c>
      <c r="S737" s="935">
        <f t="shared" si="128"/>
        <v>43831</v>
      </c>
      <c r="T737" s="935">
        <f t="shared" si="129"/>
        <v>43831</v>
      </c>
      <c r="U737" s="935">
        <f t="shared" si="130"/>
        <v>43831</v>
      </c>
      <c r="V737" s="935">
        <f t="shared" si="136"/>
        <v>43831</v>
      </c>
      <c r="W737" s="934" t="str">
        <f t="shared" si="137"/>
        <v>Disapproved</v>
      </c>
      <c r="X737" s="936" t="str">
        <f>IF(R737="-","-",VLOOKUP($S737,Forex!$B:$C,2,0))</f>
        <v>FY2019</v>
      </c>
      <c r="Y737" s="936" t="str">
        <f>IF(R737="-","-",VLOOKUP($S737,Forex!$B:$D,3,0))</f>
        <v>2H</v>
      </c>
      <c r="Z737" s="937" t="str">
        <f>IF($R737="-","-",VLOOKUP($L737,Legend!$E:$F,2,0))</f>
        <v>ROD1</v>
      </c>
      <c r="AA737" s="937"/>
      <c r="AB737" s="1131">
        <f t="shared" si="131"/>
        <v>43831</v>
      </c>
      <c r="AC737" s="1131">
        <f>_xlfn.IFNA(VLOOKUP($B737,'PO list'!$C:$E,3,0),$AB737)</f>
        <v>43831</v>
      </c>
      <c r="AD737" s="1131" t="str">
        <f>IF($AC737="-","-",VLOOKUP($AC737,Forex!$B:$C,2,0))</f>
        <v>FY2019</v>
      </c>
      <c r="AE737" s="1131">
        <f t="shared" si="138"/>
        <v>43831</v>
      </c>
      <c r="AF737" s="1131" t="str">
        <f>IF($AE737="-","-",VLOOKUP($AE737,Forex!$B:$C,2,0))</f>
        <v>FY2019</v>
      </c>
      <c r="AG737" s="1132" t="str">
        <f t="shared" si="132"/>
        <v>MY + MF</v>
      </c>
      <c r="AI737" s="1118"/>
    </row>
    <row r="738" spans="1:35" s="839" customFormat="1" ht="15" x14ac:dyDescent="0.25">
      <c r="A738" s="929">
        <v>737</v>
      </c>
      <c r="B738" s="927" t="s">
        <v>3381</v>
      </c>
      <c r="C738" s="927" t="s">
        <v>221</v>
      </c>
      <c r="D738" s="927" t="s">
        <v>201</v>
      </c>
      <c r="E738" s="927" t="s">
        <v>231</v>
      </c>
      <c r="F738" s="927">
        <v>2</v>
      </c>
      <c r="G738" s="927">
        <v>1940</v>
      </c>
      <c r="H738" s="927" t="s">
        <v>3382</v>
      </c>
      <c r="I738" s="927" t="s">
        <v>239</v>
      </c>
      <c r="J738" s="927" t="s">
        <v>1944</v>
      </c>
      <c r="K738" s="927" t="s">
        <v>287</v>
      </c>
      <c r="L738" s="927" t="s">
        <v>15</v>
      </c>
      <c r="M738" s="927" t="s">
        <v>3383</v>
      </c>
      <c r="N738" s="927" t="s">
        <v>3384</v>
      </c>
      <c r="O738" s="927" t="s">
        <v>3385</v>
      </c>
      <c r="P738" s="1129" t="str">
        <f t="shared" si="133"/>
        <v>--</v>
      </c>
      <c r="Q738" s="934" t="str">
        <f t="shared" si="134"/>
        <v>20-19055</v>
      </c>
      <c r="R738" s="934" t="str">
        <f t="shared" si="135"/>
        <v>LOCAL</v>
      </c>
      <c r="S738" s="935">
        <f t="shared" si="128"/>
        <v>43831</v>
      </c>
      <c r="T738" s="935">
        <f t="shared" si="129"/>
        <v>43862</v>
      </c>
      <c r="U738" s="935">
        <f t="shared" si="130"/>
        <v>43862</v>
      </c>
      <c r="V738" s="935">
        <f t="shared" si="136"/>
        <v>43891</v>
      </c>
      <c r="W738" s="934" t="str">
        <f t="shared" si="137"/>
        <v>Approved</v>
      </c>
      <c r="X738" s="936" t="str">
        <f>IF(R738="-","-",VLOOKUP($S738,Forex!$B:$C,2,0))</f>
        <v>FY2019</v>
      </c>
      <c r="Y738" s="936" t="str">
        <f>IF(R738="-","-",VLOOKUP($S738,Forex!$B:$D,3,0))</f>
        <v>2H</v>
      </c>
      <c r="Z738" s="937" t="str">
        <f>IF($R738="-","-",VLOOKUP($L738,Legend!$E:$F,2,0))</f>
        <v>-</v>
      </c>
      <c r="AA738" s="937"/>
      <c r="AB738" s="1131">
        <f t="shared" si="131"/>
        <v>43862</v>
      </c>
      <c r="AC738" s="1131">
        <f>_xlfn.IFNA(VLOOKUP($B738,'PO list'!$C:$E,3,0),$AB738)</f>
        <v>43862</v>
      </c>
      <c r="AD738" s="1131" t="str">
        <f>IF($AC738="-","-",VLOOKUP($AC738,Forex!$B:$C,2,0))</f>
        <v>FY2019</v>
      </c>
      <c r="AE738" s="1131">
        <f t="shared" si="138"/>
        <v>43862</v>
      </c>
      <c r="AF738" s="1131" t="str">
        <f>IF($AE738="-","-",VLOOKUP($AE738,Forex!$B:$C,2,0))</f>
        <v>FY2019</v>
      </c>
      <c r="AG738" s="1132" t="str">
        <f t="shared" si="132"/>
        <v>MY + MF</v>
      </c>
      <c r="AI738" s="1118"/>
    </row>
    <row r="739" spans="1:35" s="839" customFormat="1" ht="15" x14ac:dyDescent="0.25">
      <c r="A739" s="929">
        <v>738</v>
      </c>
      <c r="B739" s="927" t="s">
        <v>3381</v>
      </c>
      <c r="C739" s="927" t="s">
        <v>221</v>
      </c>
      <c r="D739" s="927" t="s">
        <v>201</v>
      </c>
      <c r="E739" s="927" t="s">
        <v>231</v>
      </c>
      <c r="F739" s="927">
        <v>1</v>
      </c>
      <c r="G739" s="927">
        <v>393</v>
      </c>
      <c r="H739" s="927" t="s">
        <v>3386</v>
      </c>
      <c r="I739" s="927" t="s">
        <v>239</v>
      </c>
      <c r="J739" s="927" t="s">
        <v>1944</v>
      </c>
      <c r="K739" s="927" t="s">
        <v>288</v>
      </c>
      <c r="L739" s="927" t="s">
        <v>158</v>
      </c>
      <c r="M739" s="927" t="s">
        <v>3383</v>
      </c>
      <c r="N739" s="927" t="s">
        <v>3384</v>
      </c>
      <c r="O739" s="927" t="s">
        <v>3385</v>
      </c>
      <c r="P739" s="1129" t="str">
        <f t="shared" si="133"/>
        <v>--</v>
      </c>
      <c r="Q739" s="934" t="str">
        <f t="shared" si="134"/>
        <v>-</v>
      </c>
      <c r="R739" s="934" t="str">
        <f t="shared" si="135"/>
        <v>-</v>
      </c>
      <c r="S739" s="935" t="str">
        <f t="shared" si="128"/>
        <v>-</v>
      </c>
      <c r="T739" s="935" t="str">
        <f t="shared" si="129"/>
        <v>-</v>
      </c>
      <c r="U739" s="935" t="str">
        <f t="shared" si="130"/>
        <v>-</v>
      </c>
      <c r="V739" s="935" t="str">
        <f t="shared" si="136"/>
        <v>-</v>
      </c>
      <c r="W739" s="934" t="str">
        <f t="shared" si="137"/>
        <v>-</v>
      </c>
      <c r="X739" s="936" t="str">
        <f>IF(R739="-","-",VLOOKUP($S739,Forex!$B:$C,2,0))</f>
        <v>-</v>
      </c>
      <c r="Y739" s="936" t="str">
        <f>IF(R739="-","-",VLOOKUP($S739,Forex!$B:$D,3,0))</f>
        <v>-</v>
      </c>
      <c r="Z739" s="937" t="str">
        <f>IF($R739="-","-",VLOOKUP($L739,Legend!$E:$F,2,0))</f>
        <v>-</v>
      </c>
      <c r="AA739" s="937"/>
      <c r="AB739" s="1131" t="str">
        <f t="shared" si="131"/>
        <v>-</v>
      </c>
      <c r="AC739" s="1131" t="str">
        <f>_xlfn.IFNA(VLOOKUP($B739,'PO list'!$C:$E,3,0),$AB739)</f>
        <v>-</v>
      </c>
      <c r="AD739" s="1131" t="str">
        <f>IF($AC739="-","-",VLOOKUP($AC739,Forex!$B:$C,2,0))</f>
        <v>-</v>
      </c>
      <c r="AE739" s="1131" t="str">
        <f t="shared" si="138"/>
        <v>-</v>
      </c>
      <c r="AF739" s="1131" t="str">
        <f>IF($AE739="-","-",VLOOKUP($AE739,Forex!$B:$C,2,0))</f>
        <v>-</v>
      </c>
      <c r="AG739" s="1132" t="str">
        <f t="shared" si="132"/>
        <v>-</v>
      </c>
      <c r="AI739" s="1118"/>
    </row>
    <row r="740" spans="1:35" s="839" customFormat="1" ht="15" x14ac:dyDescent="0.25">
      <c r="A740" s="929">
        <v>739</v>
      </c>
      <c r="B740" s="927" t="s">
        <v>3387</v>
      </c>
      <c r="C740" s="927" t="s">
        <v>221</v>
      </c>
      <c r="D740" s="927" t="s">
        <v>201</v>
      </c>
      <c r="E740" s="927" t="s">
        <v>231</v>
      </c>
      <c r="F740" s="927">
        <v>1</v>
      </c>
      <c r="G740" s="927">
        <v>1217</v>
      </c>
      <c r="H740" s="927" t="s">
        <v>3388</v>
      </c>
      <c r="I740" s="927" t="s">
        <v>15</v>
      </c>
      <c r="J740" s="927" t="s">
        <v>1944</v>
      </c>
      <c r="K740" s="927" t="s">
        <v>288</v>
      </c>
      <c r="L740" s="927" t="s">
        <v>158</v>
      </c>
      <c r="M740" s="927" t="s">
        <v>2608</v>
      </c>
      <c r="N740" s="927" t="s">
        <v>3031</v>
      </c>
      <c r="O740" s="927" t="s">
        <v>2608</v>
      </c>
      <c r="P740" s="1129" t="str">
        <f t="shared" si="133"/>
        <v>-</v>
      </c>
      <c r="Q740" s="934" t="str">
        <f t="shared" si="134"/>
        <v>20-19056</v>
      </c>
      <c r="R740" s="934" t="str">
        <f t="shared" si="135"/>
        <v>LOCAL</v>
      </c>
      <c r="S740" s="935">
        <f t="shared" si="128"/>
        <v>43831</v>
      </c>
      <c r="T740" s="935">
        <f t="shared" si="129"/>
        <v>43831</v>
      </c>
      <c r="U740" s="935">
        <f t="shared" si="130"/>
        <v>43831</v>
      </c>
      <c r="V740" s="935">
        <f t="shared" si="136"/>
        <v>43983</v>
      </c>
      <c r="W740" s="934" t="str">
        <f t="shared" si="137"/>
        <v>Disapproved</v>
      </c>
      <c r="X740" s="936" t="str">
        <f>IF(R740="-","-",VLOOKUP($S740,Forex!$B:$C,2,0))</f>
        <v>FY2019</v>
      </c>
      <c r="Y740" s="936" t="str">
        <f>IF(R740="-","-",VLOOKUP($S740,Forex!$B:$D,3,0))</f>
        <v>2H</v>
      </c>
      <c r="Z740" s="937" t="str">
        <f>IF($R740="-","-",VLOOKUP($L740,Legend!$E:$F,2,0))</f>
        <v>ROD1</v>
      </c>
      <c r="AA740" s="937"/>
      <c r="AB740" s="1131">
        <f t="shared" si="131"/>
        <v>43831</v>
      </c>
      <c r="AC740" s="1131">
        <f>_xlfn.IFNA(VLOOKUP($B740,'PO list'!$C:$E,3,0),$AB740)</f>
        <v>43831</v>
      </c>
      <c r="AD740" s="1131" t="str">
        <f>IF($AC740="-","-",VLOOKUP($AC740,Forex!$B:$C,2,0))</f>
        <v>FY2019</v>
      </c>
      <c r="AE740" s="1131">
        <f t="shared" si="138"/>
        <v>43831</v>
      </c>
      <c r="AF740" s="1131" t="str">
        <f>IF($AE740="-","-",VLOOKUP($AE740,Forex!$B:$C,2,0))</f>
        <v>FY2019</v>
      </c>
      <c r="AG740" s="1132" t="str">
        <f t="shared" si="132"/>
        <v>MY + MF</v>
      </c>
      <c r="AI740" s="1118"/>
    </row>
    <row r="741" spans="1:35" s="839" customFormat="1" ht="15" x14ac:dyDescent="0.25">
      <c r="A741" s="929">
        <v>740</v>
      </c>
      <c r="B741" s="927" t="s">
        <v>3389</v>
      </c>
      <c r="C741" s="927" t="s">
        <v>1350</v>
      </c>
      <c r="D741" s="927" t="s">
        <v>1332</v>
      </c>
      <c r="E741" s="927" t="s">
        <v>231</v>
      </c>
      <c r="F741" s="927">
        <v>3</v>
      </c>
      <c r="G741" s="927">
        <v>1305</v>
      </c>
      <c r="H741" s="927" t="s">
        <v>3390</v>
      </c>
      <c r="I741" s="927" t="s">
        <v>15</v>
      </c>
      <c r="J741" s="927" t="s">
        <v>1944</v>
      </c>
      <c r="K741" s="927" t="s">
        <v>287</v>
      </c>
      <c r="L741" s="927" t="s">
        <v>15</v>
      </c>
      <c r="M741" s="927" t="s">
        <v>3130</v>
      </c>
      <c r="N741" s="927" t="s">
        <v>3391</v>
      </c>
      <c r="O741" s="927" t="s">
        <v>2500</v>
      </c>
      <c r="P741" s="1129" t="str">
        <f t="shared" si="133"/>
        <v>-</v>
      </c>
      <c r="Q741" s="934" t="str">
        <f t="shared" si="134"/>
        <v>20-19057</v>
      </c>
      <c r="R741" s="934" t="str">
        <f t="shared" si="135"/>
        <v>-</v>
      </c>
      <c r="S741" s="935" t="str">
        <f t="shared" si="128"/>
        <v>-</v>
      </c>
      <c r="T741" s="935" t="str">
        <f t="shared" si="129"/>
        <v>-</v>
      </c>
      <c r="U741" s="935" t="str">
        <f t="shared" si="130"/>
        <v>-</v>
      </c>
      <c r="V741" s="935" t="str">
        <f t="shared" si="136"/>
        <v>-</v>
      </c>
      <c r="W741" s="934" t="str">
        <f t="shared" si="137"/>
        <v>-</v>
      </c>
      <c r="X741" s="936" t="str">
        <f>IF(R741="-","-",VLOOKUP($S741,Forex!$B:$C,2,0))</f>
        <v>-</v>
      </c>
      <c r="Y741" s="936" t="str">
        <f>IF(R741="-","-",VLOOKUP($S741,Forex!$B:$D,3,0))</f>
        <v>-</v>
      </c>
      <c r="Z741" s="937" t="str">
        <f>IF($R741="-","-",VLOOKUP($L741,Legend!$E:$F,2,0))</f>
        <v>-</v>
      </c>
      <c r="AA741" s="937"/>
      <c r="AB741" s="1131" t="str">
        <f t="shared" si="131"/>
        <v>-</v>
      </c>
      <c r="AC741" s="1131" t="str">
        <f>_xlfn.IFNA(VLOOKUP($B741,'PO list'!$C:$E,3,0),$AB741)</f>
        <v>-</v>
      </c>
      <c r="AD741" s="1131" t="str">
        <f>IF($AC741="-","-",VLOOKUP($AC741,Forex!$B:$C,2,0))</f>
        <v>-</v>
      </c>
      <c r="AE741" s="1131" t="str">
        <f t="shared" si="138"/>
        <v>-</v>
      </c>
      <c r="AF741" s="1131" t="str">
        <f>IF($AE741="-","-",VLOOKUP($AE741,Forex!$B:$C,2,0))</f>
        <v>-</v>
      </c>
      <c r="AG741" s="1132" t="str">
        <f t="shared" si="132"/>
        <v>-</v>
      </c>
      <c r="AI741" s="1118"/>
    </row>
    <row r="742" spans="1:35" s="839" customFormat="1" ht="15" x14ac:dyDescent="0.25">
      <c r="A742" s="929">
        <v>741</v>
      </c>
      <c r="B742" s="927" t="s">
        <v>3392</v>
      </c>
      <c r="C742" s="927" t="s">
        <v>244</v>
      </c>
      <c r="D742" s="927" t="s">
        <v>201</v>
      </c>
      <c r="E742" s="927" t="s">
        <v>231</v>
      </c>
      <c r="F742" s="927">
        <v>1</v>
      </c>
      <c r="G742" s="927">
        <v>95</v>
      </c>
      <c r="H742" s="927" t="s">
        <v>3393</v>
      </c>
      <c r="I742" s="927" t="s">
        <v>15</v>
      </c>
      <c r="J742" s="927" t="s">
        <v>1944</v>
      </c>
      <c r="K742" s="927" t="s">
        <v>288</v>
      </c>
      <c r="L742" s="927" t="s">
        <v>158</v>
      </c>
      <c r="M742" s="927" t="s">
        <v>3130</v>
      </c>
      <c r="N742" s="927" t="s">
        <v>3317</v>
      </c>
      <c r="O742" s="927" t="s">
        <v>3130</v>
      </c>
      <c r="P742" s="1129" t="str">
        <f t="shared" si="133"/>
        <v>-</v>
      </c>
      <c r="Q742" s="934" t="str">
        <f t="shared" si="134"/>
        <v>20-19058</v>
      </c>
      <c r="R742" s="934" t="str">
        <f t="shared" si="135"/>
        <v>LOCAL</v>
      </c>
      <c r="S742" s="935">
        <f t="shared" si="128"/>
        <v>43831</v>
      </c>
      <c r="T742" s="935">
        <f t="shared" si="129"/>
        <v>43831</v>
      </c>
      <c r="U742" s="935">
        <f t="shared" si="130"/>
        <v>43831</v>
      </c>
      <c r="V742" s="935">
        <f t="shared" si="136"/>
        <v>43862</v>
      </c>
      <c r="W742" s="934" t="str">
        <f t="shared" si="137"/>
        <v>Disapproved</v>
      </c>
      <c r="X742" s="936" t="str">
        <f>IF(R742="-","-",VLOOKUP($S742,Forex!$B:$C,2,0))</f>
        <v>FY2019</v>
      </c>
      <c r="Y742" s="936" t="str">
        <f>IF(R742="-","-",VLOOKUP($S742,Forex!$B:$D,3,0))</f>
        <v>2H</v>
      </c>
      <c r="Z742" s="937" t="str">
        <f>IF($R742="-","-",VLOOKUP($L742,Legend!$E:$F,2,0))</f>
        <v>ROD1</v>
      </c>
      <c r="AA742" s="937"/>
      <c r="AB742" s="1131">
        <f t="shared" si="131"/>
        <v>43831</v>
      </c>
      <c r="AC742" s="1131">
        <f>_xlfn.IFNA(VLOOKUP($B742,'PO list'!$C:$E,3,0),$AB742)</f>
        <v>43831</v>
      </c>
      <c r="AD742" s="1131" t="str">
        <f>IF($AC742="-","-",VLOOKUP($AC742,Forex!$B:$C,2,0))</f>
        <v>FY2019</v>
      </c>
      <c r="AE742" s="1131">
        <f t="shared" si="138"/>
        <v>43831</v>
      </c>
      <c r="AF742" s="1131" t="str">
        <f>IF($AE742="-","-",VLOOKUP($AE742,Forex!$B:$C,2,0))</f>
        <v>FY2019</v>
      </c>
      <c r="AG742" s="1132" t="str">
        <f t="shared" si="132"/>
        <v>MY + MF</v>
      </c>
      <c r="AI742" s="1118"/>
    </row>
    <row r="743" spans="1:35" s="839" customFormat="1" ht="15" x14ac:dyDescent="0.25">
      <c r="A743" s="929">
        <v>742</v>
      </c>
      <c r="B743" s="927" t="s">
        <v>3394</v>
      </c>
      <c r="C743" s="927" t="s">
        <v>244</v>
      </c>
      <c r="D743" s="927" t="s">
        <v>201</v>
      </c>
      <c r="E743" s="927" t="s">
        <v>231</v>
      </c>
      <c r="F743" s="927">
        <v>11</v>
      </c>
      <c r="G743" s="927">
        <v>1794</v>
      </c>
      <c r="H743" s="927" t="s">
        <v>3395</v>
      </c>
      <c r="I743" s="927" t="s">
        <v>15</v>
      </c>
      <c r="J743" s="927" t="s">
        <v>1944</v>
      </c>
      <c r="K743" s="927" t="s">
        <v>288</v>
      </c>
      <c r="L743" s="927" t="s">
        <v>158</v>
      </c>
      <c r="M743" s="927" t="s">
        <v>3130</v>
      </c>
      <c r="N743" s="927" t="s">
        <v>3317</v>
      </c>
      <c r="O743" s="927" t="s">
        <v>2500</v>
      </c>
      <c r="P743" s="1129" t="str">
        <f t="shared" si="133"/>
        <v>-</v>
      </c>
      <c r="Q743" s="934" t="str">
        <f t="shared" si="134"/>
        <v>20-19059</v>
      </c>
      <c r="R743" s="934" t="str">
        <f t="shared" si="135"/>
        <v>LOCAL</v>
      </c>
      <c r="S743" s="935">
        <f t="shared" si="128"/>
        <v>43831</v>
      </c>
      <c r="T743" s="935">
        <f t="shared" si="129"/>
        <v>43831</v>
      </c>
      <c r="U743" s="935">
        <f t="shared" si="130"/>
        <v>43831</v>
      </c>
      <c r="V743" s="935">
        <f t="shared" si="136"/>
        <v>43862</v>
      </c>
      <c r="W743" s="934" t="str">
        <f t="shared" si="137"/>
        <v>Disapproved</v>
      </c>
      <c r="X743" s="936" t="str">
        <f>IF(R743="-","-",VLOOKUP($S743,Forex!$B:$C,2,0))</f>
        <v>FY2019</v>
      </c>
      <c r="Y743" s="936" t="str">
        <f>IF(R743="-","-",VLOOKUP($S743,Forex!$B:$D,3,0))</f>
        <v>2H</v>
      </c>
      <c r="Z743" s="937" t="str">
        <f>IF($R743="-","-",VLOOKUP($L743,Legend!$E:$F,2,0))</f>
        <v>ROD1</v>
      </c>
      <c r="AA743" s="937"/>
      <c r="AB743" s="1131">
        <f t="shared" si="131"/>
        <v>43831</v>
      </c>
      <c r="AC743" s="1131">
        <f>_xlfn.IFNA(VLOOKUP($B743,'PO list'!$C:$E,3,0),$AB743)</f>
        <v>43831</v>
      </c>
      <c r="AD743" s="1131" t="str">
        <f>IF($AC743="-","-",VLOOKUP($AC743,Forex!$B:$C,2,0))</f>
        <v>FY2019</v>
      </c>
      <c r="AE743" s="1131">
        <f t="shared" si="138"/>
        <v>43831</v>
      </c>
      <c r="AF743" s="1131" t="str">
        <f>IF($AE743="-","-",VLOOKUP($AE743,Forex!$B:$C,2,0))</f>
        <v>FY2019</v>
      </c>
      <c r="AG743" s="1132" t="str">
        <f t="shared" si="132"/>
        <v>MY + MF</v>
      </c>
      <c r="AI743" s="1118"/>
    </row>
    <row r="744" spans="1:35" s="839" customFormat="1" ht="15" x14ac:dyDescent="0.25">
      <c r="A744" s="929">
        <v>743</v>
      </c>
      <c r="B744" s="927" t="s">
        <v>3396</v>
      </c>
      <c r="C744" s="927" t="s">
        <v>221</v>
      </c>
      <c r="D744" s="927" t="s">
        <v>201</v>
      </c>
      <c r="E744" s="927" t="s">
        <v>231</v>
      </c>
      <c r="F744" s="927">
        <v>8</v>
      </c>
      <c r="G744" s="927">
        <v>1514</v>
      </c>
      <c r="H744" s="927" t="s">
        <v>3397</v>
      </c>
      <c r="I744" s="927" t="s">
        <v>239</v>
      </c>
      <c r="J744" s="927" t="s">
        <v>2608</v>
      </c>
      <c r="K744" s="927" t="s">
        <v>287</v>
      </c>
      <c r="L744" s="927" t="s">
        <v>15</v>
      </c>
      <c r="M744" s="927" t="s">
        <v>3375</v>
      </c>
      <c r="N744" s="927" t="s">
        <v>3384</v>
      </c>
      <c r="O744" s="927" t="s">
        <v>3129</v>
      </c>
      <c r="P744" s="1129" t="str">
        <f t="shared" si="133"/>
        <v>--</v>
      </c>
      <c r="Q744" s="934" t="str">
        <f t="shared" si="134"/>
        <v>20-19060</v>
      </c>
      <c r="R744" s="934" t="str">
        <f t="shared" si="135"/>
        <v>LOCAL</v>
      </c>
      <c r="S744" s="935">
        <f t="shared" si="128"/>
        <v>43831</v>
      </c>
      <c r="T744" s="935">
        <f t="shared" si="129"/>
        <v>43831</v>
      </c>
      <c r="U744" s="935">
        <f t="shared" si="130"/>
        <v>43862</v>
      </c>
      <c r="V744" s="935">
        <f t="shared" si="136"/>
        <v>43891</v>
      </c>
      <c r="W744" s="934" t="str">
        <f t="shared" si="137"/>
        <v>Approved</v>
      </c>
      <c r="X744" s="936" t="str">
        <f>IF(R744="-","-",VLOOKUP($S744,Forex!$B:$C,2,0))</f>
        <v>FY2019</v>
      </c>
      <c r="Y744" s="936" t="str">
        <f>IF(R744="-","-",VLOOKUP($S744,Forex!$B:$D,3,0))</f>
        <v>2H</v>
      </c>
      <c r="Z744" s="937" t="str">
        <f>IF($R744="-","-",VLOOKUP($L744,Legend!$E:$F,2,0))</f>
        <v>-</v>
      </c>
      <c r="AA744" s="937"/>
      <c r="AB744" s="1131">
        <f t="shared" si="131"/>
        <v>43831</v>
      </c>
      <c r="AC744" s="1131">
        <f>_xlfn.IFNA(VLOOKUP($B744,'PO list'!$C:$E,3,0),$AB744)</f>
        <v>43831</v>
      </c>
      <c r="AD744" s="1131" t="str">
        <f>IF($AC744="-","-",VLOOKUP($AC744,Forex!$B:$C,2,0))</f>
        <v>FY2019</v>
      </c>
      <c r="AE744" s="1131">
        <f t="shared" si="138"/>
        <v>43831</v>
      </c>
      <c r="AF744" s="1131" t="str">
        <f>IF($AE744="-","-",VLOOKUP($AE744,Forex!$B:$C,2,0))</f>
        <v>FY2019</v>
      </c>
      <c r="AG744" s="1132" t="str">
        <f t="shared" si="132"/>
        <v>MY + MF</v>
      </c>
      <c r="AI744" s="1118"/>
    </row>
    <row r="745" spans="1:35" s="839" customFormat="1" ht="15" x14ac:dyDescent="0.25">
      <c r="A745" s="929">
        <v>744</v>
      </c>
      <c r="B745" s="927" t="s">
        <v>3396</v>
      </c>
      <c r="C745" s="927" t="s">
        <v>221</v>
      </c>
      <c r="D745" s="927" t="s">
        <v>201</v>
      </c>
      <c r="E745" s="927" t="s">
        <v>231</v>
      </c>
      <c r="F745" s="927">
        <v>21</v>
      </c>
      <c r="G745" s="927">
        <v>3965</v>
      </c>
      <c r="H745" s="927" t="s">
        <v>3398</v>
      </c>
      <c r="I745" s="927" t="s">
        <v>239</v>
      </c>
      <c r="J745" s="927" t="s">
        <v>2608</v>
      </c>
      <c r="K745" s="927" t="s">
        <v>288</v>
      </c>
      <c r="L745" s="927" t="s">
        <v>158</v>
      </c>
      <c r="M745" s="927" t="s">
        <v>3375</v>
      </c>
      <c r="N745" s="927" t="s">
        <v>3384</v>
      </c>
      <c r="O745" s="927" t="s">
        <v>3129</v>
      </c>
      <c r="P745" s="1129" t="str">
        <f t="shared" si="133"/>
        <v>--</v>
      </c>
      <c r="Q745" s="934" t="str">
        <f t="shared" si="134"/>
        <v>-</v>
      </c>
      <c r="R745" s="934" t="str">
        <f t="shared" si="135"/>
        <v>-</v>
      </c>
      <c r="S745" s="935" t="str">
        <f t="shared" si="128"/>
        <v>-</v>
      </c>
      <c r="T745" s="935" t="str">
        <f t="shared" si="129"/>
        <v>-</v>
      </c>
      <c r="U745" s="935" t="str">
        <f t="shared" si="130"/>
        <v>-</v>
      </c>
      <c r="V745" s="935" t="str">
        <f t="shared" si="136"/>
        <v>-</v>
      </c>
      <c r="W745" s="934" t="str">
        <f t="shared" si="137"/>
        <v>-</v>
      </c>
      <c r="X745" s="936" t="str">
        <f>IF(R745="-","-",VLOOKUP($S745,Forex!$B:$C,2,0))</f>
        <v>-</v>
      </c>
      <c r="Y745" s="936" t="str">
        <f>IF(R745="-","-",VLOOKUP($S745,Forex!$B:$D,3,0))</f>
        <v>-</v>
      </c>
      <c r="Z745" s="937" t="str">
        <f>IF($R745="-","-",VLOOKUP($L745,Legend!$E:$F,2,0))</f>
        <v>-</v>
      </c>
      <c r="AA745" s="937"/>
      <c r="AB745" s="1131" t="str">
        <f t="shared" si="131"/>
        <v>-</v>
      </c>
      <c r="AC745" s="1131" t="str">
        <f>_xlfn.IFNA(VLOOKUP($B745,'PO list'!$C:$E,3,0),$AB745)</f>
        <v>-</v>
      </c>
      <c r="AD745" s="1131" t="str">
        <f>IF($AC745="-","-",VLOOKUP($AC745,Forex!$B:$C,2,0))</f>
        <v>-</v>
      </c>
      <c r="AE745" s="1131" t="str">
        <f t="shared" si="138"/>
        <v>-</v>
      </c>
      <c r="AF745" s="1131" t="str">
        <f>IF($AE745="-","-",VLOOKUP($AE745,Forex!$B:$C,2,0))</f>
        <v>-</v>
      </c>
      <c r="AG745" s="1132" t="str">
        <f t="shared" si="132"/>
        <v>-</v>
      </c>
      <c r="AI745" s="1118"/>
    </row>
    <row r="746" spans="1:35" s="839" customFormat="1" ht="15" x14ac:dyDescent="0.25">
      <c r="A746" s="929">
        <v>745</v>
      </c>
      <c r="B746" s="927" t="s">
        <v>3399</v>
      </c>
      <c r="C746" s="927" t="s">
        <v>1121</v>
      </c>
      <c r="D746" s="927" t="s">
        <v>201</v>
      </c>
      <c r="E746" s="927" t="s">
        <v>231</v>
      </c>
      <c r="F746" s="927">
        <v>2</v>
      </c>
      <c r="G746" s="927">
        <v>2606</v>
      </c>
      <c r="H746" s="927" t="s">
        <v>3400</v>
      </c>
      <c r="I746" s="927" t="s">
        <v>3175</v>
      </c>
      <c r="J746" s="927" t="s">
        <v>2608</v>
      </c>
      <c r="K746" s="927" t="s">
        <v>288</v>
      </c>
      <c r="L746" s="927" t="s">
        <v>158</v>
      </c>
      <c r="M746" s="927" t="s">
        <v>3130</v>
      </c>
      <c r="N746" s="927" t="s">
        <v>3157</v>
      </c>
      <c r="O746" s="927" t="s">
        <v>2500</v>
      </c>
      <c r="P746" s="1129" t="str">
        <f t="shared" si="133"/>
        <v>9--</v>
      </c>
      <c r="Q746" s="934" t="str">
        <f t="shared" si="134"/>
        <v>20-19061</v>
      </c>
      <c r="R746" s="934" t="str">
        <f t="shared" si="135"/>
        <v>LOCAL</v>
      </c>
      <c r="S746" s="935">
        <f t="shared" si="128"/>
        <v>43831</v>
      </c>
      <c r="T746" s="935">
        <f t="shared" si="129"/>
        <v>43831</v>
      </c>
      <c r="U746" s="935">
        <f t="shared" si="130"/>
        <v>43831</v>
      </c>
      <c r="V746" s="935">
        <f t="shared" si="136"/>
        <v>43983</v>
      </c>
      <c r="W746" s="934" t="str">
        <f t="shared" si="137"/>
        <v>Disapproved</v>
      </c>
      <c r="X746" s="936" t="str">
        <f>IF(R746="-","-",VLOOKUP($S746,Forex!$B:$C,2,0))</f>
        <v>FY2019</v>
      </c>
      <c r="Y746" s="936" t="str">
        <f>IF(R746="-","-",VLOOKUP($S746,Forex!$B:$D,3,0))</f>
        <v>2H</v>
      </c>
      <c r="Z746" s="937" t="str">
        <f>IF($R746="-","-",VLOOKUP($L746,Legend!$E:$F,2,0))</f>
        <v>ROD1</v>
      </c>
      <c r="AA746" s="937"/>
      <c r="AB746" s="1131">
        <f t="shared" si="131"/>
        <v>43831</v>
      </c>
      <c r="AC746" s="1131">
        <f>_xlfn.IFNA(VLOOKUP($B746,'PO list'!$C:$E,3,0),$AB746)</f>
        <v>43831</v>
      </c>
      <c r="AD746" s="1131" t="str">
        <f>IF($AC746="-","-",VLOOKUP($AC746,Forex!$B:$C,2,0))</f>
        <v>FY2019</v>
      </c>
      <c r="AE746" s="1131">
        <f t="shared" si="138"/>
        <v>43831</v>
      </c>
      <c r="AF746" s="1131" t="str">
        <f>IF($AE746="-","-",VLOOKUP($AE746,Forex!$B:$C,2,0))</f>
        <v>FY2019</v>
      </c>
      <c r="AG746" s="1132" t="str">
        <f t="shared" si="132"/>
        <v>MY + MF</v>
      </c>
      <c r="AI746" s="1118"/>
    </row>
    <row r="747" spans="1:35" s="839" customFormat="1" ht="15" x14ac:dyDescent="0.25">
      <c r="A747" s="929">
        <v>746</v>
      </c>
      <c r="B747" s="927" t="s">
        <v>3401</v>
      </c>
      <c r="C747" s="927" t="s">
        <v>205</v>
      </c>
      <c r="D747" s="927" t="s">
        <v>201</v>
      </c>
      <c r="E747" s="927" t="s">
        <v>231</v>
      </c>
      <c r="F747" s="927">
        <v>3</v>
      </c>
      <c r="G747" s="927">
        <v>1916</v>
      </c>
      <c r="H747" s="927" t="s">
        <v>3402</v>
      </c>
      <c r="I747" s="927" t="s">
        <v>239</v>
      </c>
      <c r="J747" s="927" t="s">
        <v>2608</v>
      </c>
      <c r="K747" s="927" t="s">
        <v>1324</v>
      </c>
      <c r="L747" s="927" t="s">
        <v>1056</v>
      </c>
      <c r="M747" s="927" t="s">
        <v>3130</v>
      </c>
      <c r="N747" s="927" t="s">
        <v>3273</v>
      </c>
      <c r="O747" s="927" t="s">
        <v>2500</v>
      </c>
      <c r="P747" s="1129" t="str">
        <f t="shared" si="133"/>
        <v>--</v>
      </c>
      <c r="Q747" s="934" t="str">
        <f t="shared" si="134"/>
        <v>20-19062</v>
      </c>
      <c r="R747" s="934" t="str">
        <f t="shared" si="135"/>
        <v>LOCAL</v>
      </c>
      <c r="S747" s="935">
        <f t="shared" si="128"/>
        <v>43831</v>
      </c>
      <c r="T747" s="935">
        <f t="shared" si="129"/>
        <v>43831</v>
      </c>
      <c r="U747" s="935">
        <f t="shared" si="130"/>
        <v>43831</v>
      </c>
      <c r="V747" s="935">
        <f t="shared" si="136"/>
        <v>43983</v>
      </c>
      <c r="W747" s="934" t="str">
        <f t="shared" si="137"/>
        <v>Cancelled</v>
      </c>
      <c r="X747" s="936" t="str">
        <f>IF(R747="-","-",VLOOKUP($S747,Forex!$B:$C,2,0))</f>
        <v>FY2019</v>
      </c>
      <c r="Y747" s="936" t="str">
        <f>IF(R747="-","-",VLOOKUP($S747,Forex!$B:$D,3,0))</f>
        <v>2H</v>
      </c>
      <c r="Z747" s="937" t="str">
        <f>IF($R747="-","-",VLOOKUP($L747,Legend!$E:$F,2,0))</f>
        <v>-</v>
      </c>
      <c r="AA747" s="937"/>
      <c r="AB747" s="1131">
        <f t="shared" si="131"/>
        <v>43831</v>
      </c>
      <c r="AC747" s="1131">
        <f>_xlfn.IFNA(VLOOKUP($B747,'PO list'!$C:$E,3,0),$AB747)</f>
        <v>43831</v>
      </c>
      <c r="AD747" s="1131" t="str">
        <f>IF($AC747="-","-",VLOOKUP($AC747,Forex!$B:$C,2,0))</f>
        <v>FY2019</v>
      </c>
      <c r="AE747" s="1131">
        <f t="shared" si="138"/>
        <v>43831</v>
      </c>
      <c r="AF747" s="1131" t="str">
        <f>IF($AE747="-","-",VLOOKUP($AE747,Forex!$B:$C,2,0))</f>
        <v>FY2019</v>
      </c>
      <c r="AG747" s="1132" t="str">
        <f t="shared" si="132"/>
        <v>MY + MF</v>
      </c>
      <c r="AI747" s="1118"/>
    </row>
    <row r="748" spans="1:35" s="839" customFormat="1" ht="15" x14ac:dyDescent="0.25">
      <c r="A748" s="929">
        <v>747</v>
      </c>
      <c r="B748" s="927" t="s">
        <v>3403</v>
      </c>
      <c r="C748" s="927" t="s">
        <v>3294</v>
      </c>
      <c r="D748" s="927" t="s">
        <v>1332</v>
      </c>
      <c r="E748" s="927" t="s">
        <v>231</v>
      </c>
      <c r="F748" s="927">
        <v>1</v>
      </c>
      <c r="G748" s="927">
        <v>1903</v>
      </c>
      <c r="H748" s="927" t="s">
        <v>2383</v>
      </c>
      <c r="I748" s="927" t="s">
        <v>15</v>
      </c>
      <c r="J748" s="927" t="s">
        <v>2608</v>
      </c>
      <c r="K748" s="927" t="s">
        <v>287</v>
      </c>
      <c r="L748" s="927" t="s">
        <v>15</v>
      </c>
      <c r="M748" s="927" t="s">
        <v>3130</v>
      </c>
      <c r="N748" s="927" t="s">
        <v>3404</v>
      </c>
      <c r="O748" s="927" t="s">
        <v>2500</v>
      </c>
      <c r="P748" s="1129" t="str">
        <f t="shared" si="133"/>
        <v>-</v>
      </c>
      <c r="Q748" s="934" t="str">
        <f t="shared" si="134"/>
        <v>20-19063</v>
      </c>
      <c r="R748" s="934" t="str">
        <f t="shared" si="135"/>
        <v>-</v>
      </c>
      <c r="S748" s="935" t="str">
        <f t="shared" si="128"/>
        <v>-</v>
      </c>
      <c r="T748" s="935" t="str">
        <f t="shared" si="129"/>
        <v>-</v>
      </c>
      <c r="U748" s="935" t="str">
        <f t="shared" si="130"/>
        <v>-</v>
      </c>
      <c r="V748" s="935" t="str">
        <f t="shared" si="136"/>
        <v>-</v>
      </c>
      <c r="W748" s="934" t="str">
        <f t="shared" si="137"/>
        <v>-</v>
      </c>
      <c r="X748" s="936" t="str">
        <f>IF(R748="-","-",VLOOKUP($S748,Forex!$B:$C,2,0))</f>
        <v>-</v>
      </c>
      <c r="Y748" s="936" t="str">
        <f>IF(R748="-","-",VLOOKUP($S748,Forex!$B:$D,3,0))</f>
        <v>-</v>
      </c>
      <c r="Z748" s="937" t="str">
        <f>IF($R748="-","-",VLOOKUP($L748,Legend!$E:$F,2,0))</f>
        <v>-</v>
      </c>
      <c r="AA748" s="937"/>
      <c r="AB748" s="1131" t="str">
        <f t="shared" si="131"/>
        <v>-</v>
      </c>
      <c r="AC748" s="1131" t="str">
        <f>_xlfn.IFNA(VLOOKUP($B748,'PO list'!$C:$E,3,0),$AB748)</f>
        <v>-</v>
      </c>
      <c r="AD748" s="1131" t="str">
        <f>IF($AC748="-","-",VLOOKUP($AC748,Forex!$B:$C,2,0))</f>
        <v>-</v>
      </c>
      <c r="AE748" s="1131" t="str">
        <f t="shared" si="138"/>
        <v>-</v>
      </c>
      <c r="AF748" s="1131" t="str">
        <f>IF($AE748="-","-",VLOOKUP($AE748,Forex!$B:$C,2,0))</f>
        <v>-</v>
      </c>
      <c r="AG748" s="1132" t="str">
        <f t="shared" si="132"/>
        <v>-</v>
      </c>
      <c r="AI748" s="1118"/>
    </row>
    <row r="749" spans="1:35" s="839" customFormat="1" ht="15" x14ac:dyDescent="0.25">
      <c r="A749" s="929">
        <v>748</v>
      </c>
      <c r="B749" s="927" t="s">
        <v>3405</v>
      </c>
      <c r="C749" s="927" t="s">
        <v>221</v>
      </c>
      <c r="D749" s="927" t="s">
        <v>201</v>
      </c>
      <c r="E749" s="927" t="s">
        <v>231</v>
      </c>
      <c r="F749" s="927">
        <v>1</v>
      </c>
      <c r="G749" s="927">
        <v>370</v>
      </c>
      <c r="H749" s="927" t="s">
        <v>3406</v>
      </c>
      <c r="I749" s="927" t="s">
        <v>239</v>
      </c>
      <c r="J749" s="927" t="s">
        <v>2608</v>
      </c>
      <c r="K749" s="927" t="s">
        <v>288</v>
      </c>
      <c r="L749" s="927" t="s">
        <v>158</v>
      </c>
      <c r="M749" s="927" t="s">
        <v>3130</v>
      </c>
      <c r="N749" s="927" t="s">
        <v>3031</v>
      </c>
      <c r="O749" s="927" t="s">
        <v>2500</v>
      </c>
      <c r="P749" s="1129" t="str">
        <f t="shared" si="133"/>
        <v>--</v>
      </c>
      <c r="Q749" s="934" t="str">
        <f t="shared" si="134"/>
        <v>20-19064</v>
      </c>
      <c r="R749" s="934" t="str">
        <f t="shared" si="135"/>
        <v>LOCAL</v>
      </c>
      <c r="S749" s="935">
        <f t="shared" si="128"/>
        <v>43831</v>
      </c>
      <c r="T749" s="935">
        <f t="shared" si="129"/>
        <v>43831</v>
      </c>
      <c r="U749" s="935">
        <f t="shared" si="130"/>
        <v>43831</v>
      </c>
      <c r="V749" s="935">
        <f t="shared" si="136"/>
        <v>43983</v>
      </c>
      <c r="W749" s="934" t="str">
        <f t="shared" si="137"/>
        <v>Disapproved</v>
      </c>
      <c r="X749" s="936" t="str">
        <f>IF(R749="-","-",VLOOKUP($S749,Forex!$B:$C,2,0))</f>
        <v>FY2019</v>
      </c>
      <c r="Y749" s="936" t="str">
        <f>IF(R749="-","-",VLOOKUP($S749,Forex!$B:$D,3,0))</f>
        <v>2H</v>
      </c>
      <c r="Z749" s="937" t="str">
        <f>IF($R749="-","-",VLOOKUP($L749,Legend!$E:$F,2,0))</f>
        <v>ROD1</v>
      </c>
      <c r="AA749" s="937"/>
      <c r="AB749" s="1131">
        <f t="shared" si="131"/>
        <v>43831</v>
      </c>
      <c r="AC749" s="1131">
        <f>_xlfn.IFNA(VLOOKUP($B749,'PO list'!$C:$E,3,0),$AB749)</f>
        <v>43831</v>
      </c>
      <c r="AD749" s="1131" t="str">
        <f>IF($AC749="-","-",VLOOKUP($AC749,Forex!$B:$C,2,0))</f>
        <v>FY2019</v>
      </c>
      <c r="AE749" s="1131">
        <f t="shared" si="138"/>
        <v>43831</v>
      </c>
      <c r="AF749" s="1131" t="str">
        <f>IF($AE749="-","-",VLOOKUP($AE749,Forex!$B:$C,2,0))</f>
        <v>FY2019</v>
      </c>
      <c r="AG749" s="1132" t="str">
        <f t="shared" si="132"/>
        <v>MY + MF</v>
      </c>
      <c r="AI749" s="1118"/>
    </row>
    <row r="750" spans="1:35" s="839" customFormat="1" ht="15" x14ac:dyDescent="0.25">
      <c r="A750" s="929">
        <v>749</v>
      </c>
      <c r="B750" s="927" t="s">
        <v>3407</v>
      </c>
      <c r="C750" s="927" t="s">
        <v>207</v>
      </c>
      <c r="D750" s="927" t="s">
        <v>232</v>
      </c>
      <c r="E750" s="927" t="s">
        <v>1333</v>
      </c>
      <c r="F750" s="927">
        <v>1</v>
      </c>
      <c r="G750" s="927">
        <v>310</v>
      </c>
      <c r="H750" s="927" t="s">
        <v>3408</v>
      </c>
      <c r="I750" s="927" t="s">
        <v>3409</v>
      </c>
      <c r="J750" s="927" t="s">
        <v>2608</v>
      </c>
      <c r="K750" s="927" t="s">
        <v>287</v>
      </c>
      <c r="L750" s="927" t="s">
        <v>15</v>
      </c>
      <c r="M750" s="927" t="s">
        <v>3130</v>
      </c>
      <c r="N750" s="927" t="s">
        <v>3317</v>
      </c>
      <c r="O750" s="927" t="s">
        <v>2500</v>
      </c>
      <c r="P750" s="1129" t="str">
        <f t="shared" si="133"/>
        <v>)--</v>
      </c>
      <c r="Q750" s="934" t="str">
        <f t="shared" si="134"/>
        <v>20-19065</v>
      </c>
      <c r="R750" s="934" t="str">
        <f t="shared" si="135"/>
        <v>FRONTECH</v>
      </c>
      <c r="S750" s="935">
        <f t="shared" si="128"/>
        <v>43831</v>
      </c>
      <c r="T750" s="935">
        <f t="shared" si="129"/>
        <v>43831</v>
      </c>
      <c r="U750" s="935">
        <f t="shared" si="130"/>
        <v>43831</v>
      </c>
      <c r="V750" s="935">
        <f t="shared" si="136"/>
        <v>43862</v>
      </c>
      <c r="W750" s="934" t="str">
        <f t="shared" si="137"/>
        <v>Approved</v>
      </c>
      <c r="X750" s="936" t="str">
        <f>IF(R750="-","-",VLOOKUP($S750,Forex!$B:$C,2,0))</f>
        <v>FY2019</v>
      </c>
      <c r="Y750" s="936" t="str">
        <f>IF(R750="-","-",VLOOKUP($S750,Forex!$B:$D,3,0))</f>
        <v>2H</v>
      </c>
      <c r="Z750" s="937" t="str">
        <f>IF($R750="-","-",VLOOKUP($L750,Legend!$E:$F,2,0))</f>
        <v>-</v>
      </c>
      <c r="AA750" s="937"/>
      <c r="AB750" s="1131">
        <f t="shared" si="131"/>
        <v>43831</v>
      </c>
      <c r="AC750" s="1131">
        <f>_xlfn.IFNA(VLOOKUP($B750,'PO list'!$C:$E,3,0),$AB750)</f>
        <v>43831</v>
      </c>
      <c r="AD750" s="1131" t="str">
        <f>IF($AC750="-","-",VLOOKUP($AC750,Forex!$B:$C,2,0))</f>
        <v>FY2019</v>
      </c>
      <c r="AE750" s="1131">
        <f t="shared" si="138"/>
        <v>43831</v>
      </c>
      <c r="AF750" s="1131" t="str">
        <f>IF($AE750="-","-",VLOOKUP($AE750,Forex!$B:$C,2,0))</f>
        <v>FY2019</v>
      </c>
      <c r="AG750" s="1132" t="str">
        <f t="shared" si="132"/>
        <v>MY + MF</v>
      </c>
      <c r="AI750" s="1118"/>
    </row>
    <row r="751" spans="1:35" s="839" customFormat="1" ht="15" x14ac:dyDescent="0.25">
      <c r="A751" s="929">
        <v>750</v>
      </c>
      <c r="B751" s="927" t="s">
        <v>3410</v>
      </c>
      <c r="C751" s="927" t="s">
        <v>207</v>
      </c>
      <c r="D751" s="927" t="s">
        <v>232</v>
      </c>
      <c r="E751" s="927" t="s">
        <v>230</v>
      </c>
      <c r="F751" s="927">
        <v>21</v>
      </c>
      <c r="G751" s="927">
        <v>67742</v>
      </c>
      <c r="H751" s="927" t="s">
        <v>3411</v>
      </c>
      <c r="I751" s="927" t="s">
        <v>3412</v>
      </c>
      <c r="J751" s="927" t="s">
        <v>2500</v>
      </c>
      <c r="K751" s="927" t="s">
        <v>1324</v>
      </c>
      <c r="L751" s="927" t="s">
        <v>1056</v>
      </c>
      <c r="M751" s="927" t="s">
        <v>2833</v>
      </c>
      <c r="N751" s="927" t="s">
        <v>2834</v>
      </c>
      <c r="O751" s="927" t="s">
        <v>3129</v>
      </c>
      <c r="P751" s="1129" t="str">
        <f t="shared" si="133"/>
        <v>KET</v>
      </c>
      <c r="Q751" s="934" t="str">
        <f t="shared" si="134"/>
        <v>20-19066</v>
      </c>
      <c r="R751" s="934" t="str">
        <f t="shared" si="135"/>
        <v>FRONTECH</v>
      </c>
      <c r="S751" s="935">
        <f t="shared" si="128"/>
        <v>43831</v>
      </c>
      <c r="T751" s="935">
        <f t="shared" si="129"/>
        <v>43831</v>
      </c>
      <c r="U751" s="935">
        <f t="shared" si="130"/>
        <v>43862</v>
      </c>
      <c r="V751" s="935">
        <f t="shared" si="136"/>
        <v>44013</v>
      </c>
      <c r="W751" s="934" t="str">
        <f t="shared" si="137"/>
        <v>Cancelled</v>
      </c>
      <c r="X751" s="936" t="str">
        <f>IF(R751="-","-",VLOOKUP($S751,Forex!$B:$C,2,0))</f>
        <v>FY2019</v>
      </c>
      <c r="Y751" s="936" t="str">
        <f>IF(R751="-","-",VLOOKUP($S751,Forex!$B:$D,3,0))</f>
        <v>2H</v>
      </c>
      <c r="Z751" s="937" t="str">
        <f>IF($R751="-","-",VLOOKUP($L751,Legend!$E:$F,2,0))</f>
        <v>-</v>
      </c>
      <c r="AA751" s="937"/>
      <c r="AB751" s="1131">
        <f t="shared" si="131"/>
        <v>43831</v>
      </c>
      <c r="AC751" s="1131">
        <f>_xlfn.IFNA(VLOOKUP($B751,'PO list'!$C:$E,3,0),$AB751)</f>
        <v>43831</v>
      </c>
      <c r="AD751" s="1131" t="str">
        <f>IF($AC751="-","-",VLOOKUP($AC751,Forex!$B:$C,2,0))</f>
        <v>FY2019</v>
      </c>
      <c r="AE751" s="1131">
        <f t="shared" si="138"/>
        <v>43831</v>
      </c>
      <c r="AF751" s="1131" t="str">
        <f>IF($AE751="-","-",VLOOKUP($AE751,Forex!$B:$C,2,0))</f>
        <v>FY2019</v>
      </c>
      <c r="AG751" s="1132" t="str">
        <f t="shared" si="132"/>
        <v>MY + MF</v>
      </c>
      <c r="AI751" s="1118"/>
    </row>
    <row r="752" spans="1:35" s="839" customFormat="1" ht="15" x14ac:dyDescent="0.25">
      <c r="A752" s="929">
        <v>751</v>
      </c>
      <c r="B752" s="927" t="s">
        <v>3413</v>
      </c>
      <c r="C752" s="927" t="s">
        <v>1331</v>
      </c>
      <c r="D752" s="927" t="s">
        <v>1332</v>
      </c>
      <c r="E752" s="927" t="s">
        <v>1788</v>
      </c>
      <c r="F752" s="927">
        <v>4</v>
      </c>
      <c r="G752" s="927">
        <v>616</v>
      </c>
      <c r="H752" s="927" t="s">
        <v>3414</v>
      </c>
      <c r="I752" s="927" t="s">
        <v>15</v>
      </c>
      <c r="J752" s="927" t="s">
        <v>2500</v>
      </c>
      <c r="K752" s="927" t="s">
        <v>288</v>
      </c>
      <c r="L752" s="927" t="s">
        <v>1056</v>
      </c>
      <c r="M752" s="927" t="s">
        <v>3130</v>
      </c>
      <c r="N752" s="927" t="s">
        <v>3415</v>
      </c>
      <c r="O752" s="927" t="s">
        <v>3130</v>
      </c>
      <c r="P752" s="1129" t="str">
        <f t="shared" si="133"/>
        <v>-</v>
      </c>
      <c r="Q752" s="934" t="str">
        <f t="shared" si="134"/>
        <v>20-19067</v>
      </c>
      <c r="R752" s="934" t="str">
        <f t="shared" si="135"/>
        <v>-</v>
      </c>
      <c r="S752" s="935" t="str">
        <f t="shared" si="128"/>
        <v>-</v>
      </c>
      <c r="T752" s="935" t="str">
        <f t="shared" si="129"/>
        <v>-</v>
      </c>
      <c r="U752" s="935" t="str">
        <f t="shared" si="130"/>
        <v>-</v>
      </c>
      <c r="V752" s="935" t="str">
        <f t="shared" si="136"/>
        <v>-</v>
      </c>
      <c r="W752" s="934" t="str">
        <f t="shared" si="137"/>
        <v>-</v>
      </c>
      <c r="X752" s="936" t="str">
        <f>IF(R752="-","-",VLOOKUP($S752,Forex!$B:$C,2,0))</f>
        <v>-</v>
      </c>
      <c r="Y752" s="936" t="str">
        <f>IF(R752="-","-",VLOOKUP($S752,Forex!$B:$D,3,0))</f>
        <v>-</v>
      </c>
      <c r="Z752" s="937" t="str">
        <f>IF($R752="-","-",VLOOKUP($L752,Legend!$E:$F,2,0))</f>
        <v>-</v>
      </c>
      <c r="AA752" s="937"/>
      <c r="AB752" s="1131" t="str">
        <f t="shared" si="131"/>
        <v>-</v>
      </c>
      <c r="AC752" s="1131" t="str">
        <f>_xlfn.IFNA(VLOOKUP($B752,'PO list'!$C:$E,3,0),$AB752)</f>
        <v>-</v>
      </c>
      <c r="AD752" s="1131" t="str">
        <f>IF($AC752="-","-",VLOOKUP($AC752,Forex!$B:$C,2,0))</f>
        <v>-</v>
      </c>
      <c r="AE752" s="1131" t="str">
        <f t="shared" si="138"/>
        <v>-</v>
      </c>
      <c r="AF752" s="1131" t="str">
        <f>IF($AE752="-","-",VLOOKUP($AE752,Forex!$B:$C,2,0))</f>
        <v>-</v>
      </c>
      <c r="AG752" s="1132" t="str">
        <f t="shared" si="132"/>
        <v>-</v>
      </c>
      <c r="AI752" s="1118"/>
    </row>
    <row r="753" spans="1:35" s="839" customFormat="1" ht="15" x14ac:dyDescent="0.25">
      <c r="A753" s="929">
        <v>752</v>
      </c>
      <c r="B753" s="927" t="s">
        <v>3416</v>
      </c>
      <c r="C753" s="927" t="s">
        <v>207</v>
      </c>
      <c r="D753" s="927" t="s">
        <v>232</v>
      </c>
      <c r="E753" s="927" t="s">
        <v>1333</v>
      </c>
      <c r="F753" s="927">
        <v>8</v>
      </c>
      <c r="G753" s="927">
        <v>5621.7800000000007</v>
      </c>
      <c r="H753" s="927" t="s">
        <v>2723</v>
      </c>
      <c r="I753" s="927" t="s">
        <v>2724</v>
      </c>
      <c r="J753" s="927" t="s">
        <v>2500</v>
      </c>
      <c r="K753" s="927" t="s">
        <v>287</v>
      </c>
      <c r="L753" s="927" t="s">
        <v>15</v>
      </c>
      <c r="M753" s="927" t="s">
        <v>3129</v>
      </c>
      <c r="N753" s="927" t="s">
        <v>3129</v>
      </c>
      <c r="O753" s="927" t="s">
        <v>3129</v>
      </c>
      <c r="P753" s="1129" t="str">
        <f t="shared" si="133"/>
        <v>F--</v>
      </c>
      <c r="Q753" s="934" t="str">
        <f t="shared" si="134"/>
        <v>20-19068</v>
      </c>
      <c r="R753" s="934" t="str">
        <f t="shared" si="135"/>
        <v>FRONTECH</v>
      </c>
      <c r="S753" s="935">
        <f t="shared" si="128"/>
        <v>43831</v>
      </c>
      <c r="T753" s="935">
        <f t="shared" si="129"/>
        <v>43831</v>
      </c>
      <c r="U753" s="935">
        <f t="shared" si="130"/>
        <v>43831</v>
      </c>
      <c r="V753" s="935">
        <f t="shared" si="136"/>
        <v>43831</v>
      </c>
      <c r="W753" s="934" t="str">
        <f t="shared" si="137"/>
        <v>Approved</v>
      </c>
      <c r="X753" s="936" t="str">
        <f>IF(R753="-","-",VLOOKUP($S753,Forex!$B:$C,2,0))</f>
        <v>FY2019</v>
      </c>
      <c r="Y753" s="936" t="str">
        <f>IF(R753="-","-",VLOOKUP($S753,Forex!$B:$D,3,0))</f>
        <v>2H</v>
      </c>
      <c r="Z753" s="937" t="str">
        <f>IF($R753="-","-",VLOOKUP($L753,Legend!$E:$F,2,0))</f>
        <v>-</v>
      </c>
      <c r="AA753" s="937"/>
      <c r="AB753" s="1131">
        <f t="shared" si="131"/>
        <v>43831</v>
      </c>
      <c r="AC753" s="1131">
        <f>_xlfn.IFNA(VLOOKUP($B753,'PO list'!$C:$E,3,0),$AB753)</f>
        <v>43831</v>
      </c>
      <c r="AD753" s="1131" t="str">
        <f>IF($AC753="-","-",VLOOKUP($AC753,Forex!$B:$C,2,0))</f>
        <v>FY2019</v>
      </c>
      <c r="AE753" s="1131">
        <f t="shared" si="138"/>
        <v>43831</v>
      </c>
      <c r="AF753" s="1131" t="str">
        <f>IF($AE753="-","-",VLOOKUP($AE753,Forex!$B:$C,2,0))</f>
        <v>FY2019</v>
      </c>
      <c r="AG753" s="1132" t="str">
        <f t="shared" si="132"/>
        <v>MY + MF</v>
      </c>
      <c r="AI753" s="1118"/>
    </row>
    <row r="754" spans="1:35" s="839" customFormat="1" ht="15" x14ac:dyDescent="0.25">
      <c r="A754" s="929">
        <v>753</v>
      </c>
      <c r="B754" s="927" t="s">
        <v>3417</v>
      </c>
      <c r="C754" s="927" t="s">
        <v>221</v>
      </c>
      <c r="D754" s="927" t="s">
        <v>201</v>
      </c>
      <c r="E754" s="927" t="s">
        <v>1546</v>
      </c>
      <c r="F754" s="927">
        <v>1</v>
      </c>
      <c r="G754" s="927">
        <v>232</v>
      </c>
      <c r="H754" s="927" t="s">
        <v>3418</v>
      </c>
      <c r="I754" s="927" t="s">
        <v>239</v>
      </c>
      <c r="J754" s="927" t="s">
        <v>2500</v>
      </c>
      <c r="K754" s="927" t="s">
        <v>287</v>
      </c>
      <c r="L754" s="927" t="s">
        <v>15</v>
      </c>
      <c r="M754" s="927" t="s">
        <v>3375</v>
      </c>
      <c r="N754" s="927" t="s">
        <v>3419</v>
      </c>
      <c r="O754" s="927" t="s">
        <v>2427</v>
      </c>
      <c r="P754" s="1129" t="str">
        <f t="shared" si="133"/>
        <v>--</v>
      </c>
      <c r="Q754" s="934" t="str">
        <f t="shared" si="134"/>
        <v>20-19069</v>
      </c>
      <c r="R754" s="934" t="str">
        <f t="shared" si="135"/>
        <v>LOCAL</v>
      </c>
      <c r="S754" s="935">
        <f t="shared" si="128"/>
        <v>43831</v>
      </c>
      <c r="T754" s="935">
        <f t="shared" si="129"/>
        <v>43862</v>
      </c>
      <c r="U754" s="935">
        <f t="shared" si="130"/>
        <v>43862</v>
      </c>
      <c r="V754" s="935">
        <f t="shared" si="136"/>
        <v>43983</v>
      </c>
      <c r="W754" s="934" t="str">
        <f t="shared" si="137"/>
        <v>Approved</v>
      </c>
      <c r="X754" s="936" t="str">
        <f>IF(R754="-","-",VLOOKUP($S754,Forex!$B:$C,2,0))</f>
        <v>FY2019</v>
      </c>
      <c r="Y754" s="936" t="str">
        <f>IF(R754="-","-",VLOOKUP($S754,Forex!$B:$D,3,0))</f>
        <v>2H</v>
      </c>
      <c r="Z754" s="937" t="str">
        <f>IF($R754="-","-",VLOOKUP($L754,Legend!$E:$F,2,0))</f>
        <v>-</v>
      </c>
      <c r="AA754" s="937"/>
      <c r="AB754" s="1131">
        <f t="shared" si="131"/>
        <v>43862</v>
      </c>
      <c r="AC754" s="1131">
        <f>_xlfn.IFNA(VLOOKUP($B754,'PO list'!$C:$E,3,0),$AB754)</f>
        <v>43862</v>
      </c>
      <c r="AD754" s="1131" t="str">
        <f>IF($AC754="-","-",VLOOKUP($AC754,Forex!$B:$C,2,0))</f>
        <v>FY2019</v>
      </c>
      <c r="AE754" s="1131">
        <f t="shared" si="138"/>
        <v>43862</v>
      </c>
      <c r="AF754" s="1131" t="str">
        <f>IF($AE754="-","-",VLOOKUP($AE754,Forex!$B:$C,2,0))</f>
        <v>FY2019</v>
      </c>
      <c r="AG754" s="1132" t="str">
        <f t="shared" si="132"/>
        <v>MY + MF</v>
      </c>
      <c r="AI754" s="1118"/>
    </row>
    <row r="755" spans="1:35" s="839" customFormat="1" ht="15" x14ac:dyDescent="0.25">
      <c r="A755" s="929">
        <v>754</v>
      </c>
      <c r="B755" s="927" t="s">
        <v>3420</v>
      </c>
      <c r="C755" s="927" t="s">
        <v>1350</v>
      </c>
      <c r="D755" s="927" t="s">
        <v>1332</v>
      </c>
      <c r="E755" s="927" t="s">
        <v>231</v>
      </c>
      <c r="F755" s="927">
        <v>2</v>
      </c>
      <c r="G755" s="927">
        <v>116</v>
      </c>
      <c r="H755" s="927" t="s">
        <v>3421</v>
      </c>
      <c r="I755" s="927" t="s">
        <v>15</v>
      </c>
      <c r="J755" s="927" t="s">
        <v>2500</v>
      </c>
      <c r="K755" s="927" t="s">
        <v>287</v>
      </c>
      <c r="L755" s="927" t="s">
        <v>15</v>
      </c>
      <c r="M755" s="927" t="s">
        <v>2194</v>
      </c>
      <c r="N755" s="927" t="s">
        <v>3154</v>
      </c>
      <c r="O755" s="927" t="s">
        <v>3129</v>
      </c>
      <c r="P755" s="1129" t="str">
        <f t="shared" si="133"/>
        <v>-</v>
      </c>
      <c r="Q755" s="934" t="str">
        <f t="shared" si="134"/>
        <v>20-19070</v>
      </c>
      <c r="R755" s="934" t="str">
        <f t="shared" si="135"/>
        <v>-</v>
      </c>
      <c r="S755" s="935" t="str">
        <f t="shared" si="128"/>
        <v>-</v>
      </c>
      <c r="T755" s="935" t="str">
        <f t="shared" si="129"/>
        <v>-</v>
      </c>
      <c r="U755" s="935" t="str">
        <f t="shared" si="130"/>
        <v>-</v>
      </c>
      <c r="V755" s="935" t="str">
        <f t="shared" si="136"/>
        <v>-</v>
      </c>
      <c r="W755" s="934" t="str">
        <f t="shared" si="137"/>
        <v>-</v>
      </c>
      <c r="X755" s="936" t="str">
        <f>IF(R755="-","-",VLOOKUP($S755,Forex!$B:$C,2,0))</f>
        <v>-</v>
      </c>
      <c r="Y755" s="936" t="str">
        <f>IF(R755="-","-",VLOOKUP($S755,Forex!$B:$D,3,0))</f>
        <v>-</v>
      </c>
      <c r="Z755" s="937" t="str">
        <f>IF($R755="-","-",VLOOKUP($L755,Legend!$E:$F,2,0))</f>
        <v>-</v>
      </c>
      <c r="AA755" s="937"/>
      <c r="AB755" s="1131" t="str">
        <f t="shared" si="131"/>
        <v>-</v>
      </c>
      <c r="AC755" s="1131" t="str">
        <f>_xlfn.IFNA(VLOOKUP($B755,'PO list'!$C:$E,3,0),$AB755)</f>
        <v>-</v>
      </c>
      <c r="AD755" s="1131" t="str">
        <f>IF($AC755="-","-",VLOOKUP($AC755,Forex!$B:$C,2,0))</f>
        <v>-</v>
      </c>
      <c r="AE755" s="1131" t="str">
        <f t="shared" si="138"/>
        <v>-</v>
      </c>
      <c r="AF755" s="1131" t="str">
        <f>IF($AE755="-","-",VLOOKUP($AE755,Forex!$B:$C,2,0))</f>
        <v>-</v>
      </c>
      <c r="AG755" s="1132" t="str">
        <f t="shared" si="132"/>
        <v>-</v>
      </c>
      <c r="AI755" s="1118"/>
    </row>
    <row r="756" spans="1:35" s="839" customFormat="1" ht="15" x14ac:dyDescent="0.25">
      <c r="A756" s="929">
        <v>755</v>
      </c>
      <c r="B756" s="927" t="s">
        <v>3422</v>
      </c>
      <c r="C756" s="927" t="s">
        <v>244</v>
      </c>
      <c r="D756" s="927" t="s">
        <v>201</v>
      </c>
      <c r="E756" s="927" t="s">
        <v>231</v>
      </c>
      <c r="F756" s="927">
        <v>2</v>
      </c>
      <c r="G756" s="927">
        <v>333</v>
      </c>
      <c r="H756" s="927" t="s">
        <v>3423</v>
      </c>
      <c r="I756" s="927" t="s">
        <v>239</v>
      </c>
      <c r="J756" s="927" t="s">
        <v>2500</v>
      </c>
      <c r="K756" s="927" t="s">
        <v>287</v>
      </c>
      <c r="L756" s="927" t="s">
        <v>15</v>
      </c>
      <c r="M756" s="927" t="s">
        <v>3130</v>
      </c>
      <c r="N756" s="927" t="s">
        <v>3301</v>
      </c>
      <c r="O756" s="927" t="s">
        <v>3130</v>
      </c>
      <c r="P756" s="1129" t="str">
        <f t="shared" si="133"/>
        <v>--</v>
      </c>
      <c r="Q756" s="934" t="str">
        <f t="shared" si="134"/>
        <v>20-19071</v>
      </c>
      <c r="R756" s="934" t="str">
        <f t="shared" si="135"/>
        <v>LOCAL</v>
      </c>
      <c r="S756" s="935">
        <f t="shared" si="128"/>
        <v>43831</v>
      </c>
      <c r="T756" s="935">
        <f t="shared" si="129"/>
        <v>43831</v>
      </c>
      <c r="U756" s="935">
        <f t="shared" si="130"/>
        <v>43831</v>
      </c>
      <c r="V756" s="935">
        <f t="shared" si="136"/>
        <v>43831</v>
      </c>
      <c r="W756" s="934" t="str">
        <f t="shared" si="137"/>
        <v>Approved</v>
      </c>
      <c r="X756" s="936" t="str">
        <f>IF(R756="-","-",VLOOKUP($S756,Forex!$B:$C,2,0))</f>
        <v>FY2019</v>
      </c>
      <c r="Y756" s="936" t="str">
        <f>IF(R756="-","-",VLOOKUP($S756,Forex!$B:$D,3,0))</f>
        <v>2H</v>
      </c>
      <c r="Z756" s="937" t="str">
        <f>IF($R756="-","-",VLOOKUP($L756,Legend!$E:$F,2,0))</f>
        <v>-</v>
      </c>
      <c r="AA756" s="937"/>
      <c r="AB756" s="1131">
        <f t="shared" si="131"/>
        <v>43831</v>
      </c>
      <c r="AC756" s="1131">
        <f>_xlfn.IFNA(VLOOKUP($B756,'PO list'!$C:$E,3,0),$AB756)</f>
        <v>43831</v>
      </c>
      <c r="AD756" s="1131" t="str">
        <f>IF($AC756="-","-",VLOOKUP($AC756,Forex!$B:$C,2,0))</f>
        <v>FY2019</v>
      </c>
      <c r="AE756" s="1131">
        <f t="shared" si="138"/>
        <v>43831</v>
      </c>
      <c r="AF756" s="1131" t="str">
        <f>IF($AE756="-","-",VLOOKUP($AE756,Forex!$B:$C,2,0))</f>
        <v>FY2019</v>
      </c>
      <c r="AG756" s="1132" t="str">
        <f t="shared" si="132"/>
        <v>MY + MF</v>
      </c>
      <c r="AI756" s="1118"/>
    </row>
    <row r="757" spans="1:35" s="839" customFormat="1" ht="15" x14ac:dyDescent="0.25">
      <c r="A757" s="929">
        <v>756</v>
      </c>
      <c r="B757" s="927" t="s">
        <v>3424</v>
      </c>
      <c r="C757" s="927" t="s">
        <v>1379</v>
      </c>
      <c r="D757" s="927" t="s">
        <v>1332</v>
      </c>
      <c r="E757" s="927" t="s">
        <v>1361</v>
      </c>
      <c r="F757" s="927">
        <v>6</v>
      </c>
      <c r="G757" s="927">
        <v>2070</v>
      </c>
      <c r="H757" s="927" t="s">
        <v>3425</v>
      </c>
      <c r="I757" s="927" t="s">
        <v>15</v>
      </c>
      <c r="J757" s="927" t="s">
        <v>2500</v>
      </c>
      <c r="K757" s="927" t="s">
        <v>1324</v>
      </c>
      <c r="L757" s="927" t="s">
        <v>1056</v>
      </c>
      <c r="M757" s="927" t="s">
        <v>3130</v>
      </c>
      <c r="N757" s="927" t="s">
        <v>3157</v>
      </c>
      <c r="O757" s="927" t="s">
        <v>3130</v>
      </c>
      <c r="P757" s="1129" t="str">
        <f t="shared" si="133"/>
        <v>-</v>
      </c>
      <c r="Q757" s="934" t="str">
        <f t="shared" si="134"/>
        <v>20-19072</v>
      </c>
      <c r="R757" s="934" t="str">
        <f t="shared" si="135"/>
        <v>-</v>
      </c>
      <c r="S757" s="935" t="str">
        <f t="shared" si="128"/>
        <v>-</v>
      </c>
      <c r="T757" s="935" t="str">
        <f t="shared" si="129"/>
        <v>-</v>
      </c>
      <c r="U757" s="935" t="str">
        <f t="shared" si="130"/>
        <v>-</v>
      </c>
      <c r="V757" s="935" t="str">
        <f t="shared" si="136"/>
        <v>-</v>
      </c>
      <c r="W757" s="934" t="str">
        <f t="shared" si="137"/>
        <v>-</v>
      </c>
      <c r="X757" s="936" t="str">
        <f>IF(R757="-","-",VLOOKUP($S757,Forex!$B:$C,2,0))</f>
        <v>-</v>
      </c>
      <c r="Y757" s="936" t="str">
        <f>IF(R757="-","-",VLOOKUP($S757,Forex!$B:$D,3,0))</f>
        <v>-</v>
      </c>
      <c r="Z757" s="937" t="str">
        <f>IF($R757="-","-",VLOOKUP($L757,Legend!$E:$F,2,0))</f>
        <v>-</v>
      </c>
      <c r="AA757" s="937"/>
      <c r="AB757" s="1131" t="str">
        <f t="shared" si="131"/>
        <v>-</v>
      </c>
      <c r="AC757" s="1131" t="str">
        <f>_xlfn.IFNA(VLOOKUP($B757,'PO list'!$C:$E,3,0),$AB757)</f>
        <v>-</v>
      </c>
      <c r="AD757" s="1131" t="str">
        <f>IF($AC757="-","-",VLOOKUP($AC757,Forex!$B:$C,2,0))</f>
        <v>-</v>
      </c>
      <c r="AE757" s="1131" t="str">
        <f t="shared" si="138"/>
        <v>-</v>
      </c>
      <c r="AF757" s="1131" t="str">
        <f>IF($AE757="-","-",VLOOKUP($AE757,Forex!$B:$C,2,0))</f>
        <v>-</v>
      </c>
      <c r="AG757" s="1132" t="str">
        <f t="shared" si="132"/>
        <v>-</v>
      </c>
      <c r="AI757" s="1118"/>
    </row>
    <row r="758" spans="1:35" s="839" customFormat="1" ht="15" x14ac:dyDescent="0.25">
      <c r="A758" s="929">
        <v>757</v>
      </c>
      <c r="B758" s="927" t="s">
        <v>3426</v>
      </c>
      <c r="C758" s="927" t="s">
        <v>227</v>
      </c>
      <c r="D758" s="927" t="s">
        <v>201</v>
      </c>
      <c r="E758" s="927" t="s">
        <v>231</v>
      </c>
      <c r="F758" s="927">
        <v>6</v>
      </c>
      <c r="G758" s="927">
        <v>6624</v>
      </c>
      <c r="H758" s="927" t="s">
        <v>3427</v>
      </c>
      <c r="I758" s="927" t="s">
        <v>3428</v>
      </c>
      <c r="J758" s="927" t="s">
        <v>3130</v>
      </c>
      <c r="K758" s="927" t="s">
        <v>287</v>
      </c>
      <c r="L758" s="927" t="s">
        <v>15</v>
      </c>
      <c r="M758" s="927" t="s">
        <v>3429</v>
      </c>
      <c r="N758" s="927" t="s">
        <v>2564</v>
      </c>
      <c r="O758" s="927" t="s">
        <v>2154</v>
      </c>
      <c r="P758" s="1129" t="str">
        <f t="shared" si="133"/>
        <v>NCH</v>
      </c>
      <c r="Q758" s="934" t="str">
        <f t="shared" si="134"/>
        <v>20-19074</v>
      </c>
      <c r="R758" s="934" t="str">
        <f t="shared" si="135"/>
        <v>LOCAL</v>
      </c>
      <c r="S758" s="935">
        <f t="shared" si="128"/>
        <v>43831</v>
      </c>
      <c r="T758" s="935">
        <f t="shared" si="129"/>
        <v>43831</v>
      </c>
      <c r="U758" s="935">
        <f t="shared" si="130"/>
        <v>43862</v>
      </c>
      <c r="V758" s="935">
        <f t="shared" si="136"/>
        <v>43862</v>
      </c>
      <c r="W758" s="934" t="str">
        <f t="shared" si="137"/>
        <v>Approved</v>
      </c>
      <c r="X758" s="936" t="str">
        <f>IF(R758="-","-",VLOOKUP($S758,Forex!$B:$C,2,0))</f>
        <v>FY2019</v>
      </c>
      <c r="Y758" s="936" t="str">
        <f>IF(R758="-","-",VLOOKUP($S758,Forex!$B:$D,3,0))</f>
        <v>2H</v>
      </c>
      <c r="Z758" s="937" t="str">
        <f>IF($R758="-","-",VLOOKUP($L758,Legend!$E:$F,2,0))</f>
        <v>-</v>
      </c>
      <c r="AA758" s="937"/>
      <c r="AB758" s="1131">
        <f t="shared" si="131"/>
        <v>43831</v>
      </c>
      <c r="AC758" s="1131">
        <f>_xlfn.IFNA(VLOOKUP($B758,'PO list'!$C:$E,3,0),$AB758)</f>
        <v>43831</v>
      </c>
      <c r="AD758" s="1131" t="str">
        <f>IF($AC758="-","-",VLOOKUP($AC758,Forex!$B:$C,2,0))</f>
        <v>FY2019</v>
      </c>
      <c r="AE758" s="1131">
        <f t="shared" si="138"/>
        <v>43831</v>
      </c>
      <c r="AF758" s="1131" t="str">
        <f>IF($AE758="-","-",VLOOKUP($AE758,Forex!$B:$C,2,0))</f>
        <v>FY2019</v>
      </c>
      <c r="AG758" s="1132" t="str">
        <f t="shared" si="132"/>
        <v>MY + MF</v>
      </c>
      <c r="AI758" s="1118"/>
    </row>
    <row r="759" spans="1:35" s="839" customFormat="1" ht="15" x14ac:dyDescent="0.25">
      <c r="A759" s="929">
        <v>758</v>
      </c>
      <c r="B759" s="927" t="s">
        <v>3430</v>
      </c>
      <c r="C759" s="927" t="s">
        <v>227</v>
      </c>
      <c r="D759" s="927" t="s">
        <v>201</v>
      </c>
      <c r="E759" s="927" t="s">
        <v>231</v>
      </c>
      <c r="F759" s="927">
        <v>2</v>
      </c>
      <c r="G759" s="927">
        <v>2982</v>
      </c>
      <c r="H759" s="927" t="s">
        <v>3431</v>
      </c>
      <c r="I759" s="927" t="s">
        <v>239</v>
      </c>
      <c r="J759" s="927" t="s">
        <v>3130</v>
      </c>
      <c r="K759" s="927" t="s">
        <v>287</v>
      </c>
      <c r="L759" s="927" t="s">
        <v>15</v>
      </c>
      <c r="M759" s="927" t="s">
        <v>3129</v>
      </c>
      <c r="N759" s="927" t="s">
        <v>3129</v>
      </c>
      <c r="O759" s="927" t="s">
        <v>3432</v>
      </c>
      <c r="P759" s="1129" t="str">
        <f t="shared" si="133"/>
        <v>--</v>
      </c>
      <c r="Q759" s="934" t="str">
        <f t="shared" si="134"/>
        <v>20-19075</v>
      </c>
      <c r="R759" s="934" t="str">
        <f t="shared" si="135"/>
        <v>LOCAL</v>
      </c>
      <c r="S759" s="935">
        <f t="shared" si="128"/>
        <v>43831</v>
      </c>
      <c r="T759" s="935">
        <f t="shared" si="129"/>
        <v>43831</v>
      </c>
      <c r="U759" s="935">
        <f t="shared" si="130"/>
        <v>43831</v>
      </c>
      <c r="V759" s="935">
        <f t="shared" si="136"/>
        <v>43831</v>
      </c>
      <c r="W759" s="934" t="str">
        <f t="shared" si="137"/>
        <v>Approved</v>
      </c>
      <c r="X759" s="936" t="str">
        <f>IF(R759="-","-",VLOOKUP($S759,Forex!$B:$C,2,0))</f>
        <v>FY2019</v>
      </c>
      <c r="Y759" s="936" t="str">
        <f>IF(R759="-","-",VLOOKUP($S759,Forex!$B:$D,3,0))</f>
        <v>2H</v>
      </c>
      <c r="Z759" s="937" t="str">
        <f>IF($R759="-","-",VLOOKUP($L759,Legend!$E:$F,2,0))</f>
        <v>-</v>
      </c>
      <c r="AA759" s="937"/>
      <c r="AB759" s="1131">
        <f t="shared" si="131"/>
        <v>43831</v>
      </c>
      <c r="AC759" s="1131">
        <f>_xlfn.IFNA(VLOOKUP($B759,'PO list'!$C:$E,3,0),$AB759)</f>
        <v>43831</v>
      </c>
      <c r="AD759" s="1131" t="str">
        <f>IF($AC759="-","-",VLOOKUP($AC759,Forex!$B:$C,2,0))</f>
        <v>FY2019</v>
      </c>
      <c r="AE759" s="1131">
        <f t="shared" si="138"/>
        <v>43831</v>
      </c>
      <c r="AF759" s="1131" t="str">
        <f>IF($AE759="-","-",VLOOKUP($AE759,Forex!$B:$C,2,0))</f>
        <v>FY2019</v>
      </c>
      <c r="AG759" s="1132" t="str">
        <f t="shared" si="132"/>
        <v>MY + MF</v>
      </c>
      <c r="AI759" s="1118"/>
    </row>
    <row r="760" spans="1:35" s="839" customFormat="1" ht="15" x14ac:dyDescent="0.25">
      <c r="A760" s="929">
        <v>759</v>
      </c>
      <c r="B760" s="927" t="s">
        <v>3433</v>
      </c>
      <c r="C760" s="927" t="s">
        <v>244</v>
      </c>
      <c r="D760" s="927" t="s">
        <v>201</v>
      </c>
      <c r="E760" s="927" t="s">
        <v>231</v>
      </c>
      <c r="F760" s="927">
        <v>1</v>
      </c>
      <c r="G760" s="927">
        <v>1800</v>
      </c>
      <c r="H760" s="927" t="s">
        <v>3434</v>
      </c>
      <c r="I760" s="927" t="s">
        <v>239</v>
      </c>
      <c r="J760" s="927" t="s">
        <v>3130</v>
      </c>
      <c r="K760" s="927" t="s">
        <v>288</v>
      </c>
      <c r="L760" s="927" t="s">
        <v>158</v>
      </c>
      <c r="M760" s="927" t="s">
        <v>3429</v>
      </c>
      <c r="N760" s="927" t="s">
        <v>3031</v>
      </c>
      <c r="O760" s="927" t="s">
        <v>3432</v>
      </c>
      <c r="P760" s="1129" t="str">
        <f t="shared" si="133"/>
        <v>--</v>
      </c>
      <c r="Q760" s="934" t="str">
        <f t="shared" si="134"/>
        <v>20-19076</v>
      </c>
      <c r="R760" s="934" t="str">
        <f t="shared" si="135"/>
        <v>LOCAL</v>
      </c>
      <c r="S760" s="935">
        <f t="shared" si="128"/>
        <v>43831</v>
      </c>
      <c r="T760" s="935">
        <f t="shared" si="129"/>
        <v>43831</v>
      </c>
      <c r="U760" s="935">
        <f t="shared" si="130"/>
        <v>43862</v>
      </c>
      <c r="V760" s="935">
        <f t="shared" si="136"/>
        <v>43983</v>
      </c>
      <c r="W760" s="934" t="str">
        <f t="shared" si="137"/>
        <v>Disapproved</v>
      </c>
      <c r="X760" s="936" t="str">
        <f>IF(R760="-","-",VLOOKUP($S760,Forex!$B:$C,2,0))</f>
        <v>FY2019</v>
      </c>
      <c r="Y760" s="936" t="str">
        <f>IF(R760="-","-",VLOOKUP($S760,Forex!$B:$D,3,0))</f>
        <v>2H</v>
      </c>
      <c r="Z760" s="937" t="str">
        <f>IF($R760="-","-",VLOOKUP($L760,Legend!$E:$F,2,0))</f>
        <v>ROD1</v>
      </c>
      <c r="AA760" s="937"/>
      <c r="AB760" s="1131">
        <f t="shared" si="131"/>
        <v>43831</v>
      </c>
      <c r="AC760" s="1131">
        <f>_xlfn.IFNA(VLOOKUP($B760,'PO list'!$C:$E,3,0),$AB760)</f>
        <v>43831</v>
      </c>
      <c r="AD760" s="1131" t="str">
        <f>IF($AC760="-","-",VLOOKUP($AC760,Forex!$B:$C,2,0))</f>
        <v>FY2019</v>
      </c>
      <c r="AE760" s="1131">
        <f t="shared" si="138"/>
        <v>43831</v>
      </c>
      <c r="AF760" s="1131" t="str">
        <f>IF($AE760="-","-",VLOOKUP($AE760,Forex!$B:$C,2,0))</f>
        <v>FY2019</v>
      </c>
      <c r="AG760" s="1132" t="str">
        <f t="shared" si="132"/>
        <v>MY + MF</v>
      </c>
      <c r="AI760" s="1118"/>
    </row>
    <row r="761" spans="1:35" s="839" customFormat="1" ht="15" x14ac:dyDescent="0.25">
      <c r="A761" s="929">
        <v>760</v>
      </c>
      <c r="B761" s="927" t="s">
        <v>3435</v>
      </c>
      <c r="C761" s="927" t="s">
        <v>782</v>
      </c>
      <c r="D761" s="927" t="s">
        <v>201</v>
      </c>
      <c r="E761" s="927" t="s">
        <v>230</v>
      </c>
      <c r="F761" s="927">
        <v>2</v>
      </c>
      <c r="G761" s="927">
        <v>15267.93</v>
      </c>
      <c r="H761" s="927" t="s">
        <v>3436</v>
      </c>
      <c r="I761" s="927" t="s">
        <v>3437</v>
      </c>
      <c r="J761" s="927" t="s">
        <v>2427</v>
      </c>
      <c r="K761" s="927" t="s">
        <v>287</v>
      </c>
      <c r="L761" s="927" t="s">
        <v>15</v>
      </c>
      <c r="M761" s="927" t="s">
        <v>2564</v>
      </c>
      <c r="N761" s="927" t="s">
        <v>2564</v>
      </c>
      <c r="O761" s="927" t="s">
        <v>2427</v>
      </c>
      <c r="P761" s="1129" t="str">
        <f t="shared" si="133"/>
        <v>R B</v>
      </c>
      <c r="Q761" s="934" t="str">
        <f t="shared" si="134"/>
        <v>20-19077</v>
      </c>
      <c r="R761" s="934" t="str">
        <f t="shared" si="135"/>
        <v>LOCAL</v>
      </c>
      <c r="S761" s="935">
        <f t="shared" si="128"/>
        <v>43862</v>
      </c>
      <c r="T761" s="935">
        <f t="shared" si="129"/>
        <v>43862</v>
      </c>
      <c r="U761" s="935">
        <f t="shared" si="130"/>
        <v>43862</v>
      </c>
      <c r="V761" s="935">
        <f t="shared" si="136"/>
        <v>43862</v>
      </c>
      <c r="W761" s="934" t="str">
        <f t="shared" si="137"/>
        <v>Approved</v>
      </c>
      <c r="X761" s="936" t="str">
        <f>IF(R761="-","-",VLOOKUP($S761,Forex!$B:$C,2,0))</f>
        <v>FY2019</v>
      </c>
      <c r="Y761" s="936" t="str">
        <f>IF(R761="-","-",VLOOKUP($S761,Forex!$B:$D,3,0))</f>
        <v>2H</v>
      </c>
      <c r="Z761" s="937" t="str">
        <f>IF($R761="-","-",VLOOKUP($L761,Legend!$E:$F,2,0))</f>
        <v>-</v>
      </c>
      <c r="AA761" s="937"/>
      <c r="AB761" s="1131">
        <f t="shared" si="131"/>
        <v>43862</v>
      </c>
      <c r="AC761" s="1131">
        <f>_xlfn.IFNA(VLOOKUP($B761,'PO list'!$C:$E,3,0),$AB761)</f>
        <v>43862</v>
      </c>
      <c r="AD761" s="1131" t="str">
        <f>IF($AC761="-","-",VLOOKUP($AC761,Forex!$B:$C,2,0))</f>
        <v>FY2019</v>
      </c>
      <c r="AE761" s="1131">
        <f t="shared" si="138"/>
        <v>43862</v>
      </c>
      <c r="AF761" s="1131" t="str">
        <f>IF($AE761="-","-",VLOOKUP($AE761,Forex!$B:$C,2,0))</f>
        <v>FY2019</v>
      </c>
      <c r="AG761" s="1132" t="str">
        <f t="shared" si="132"/>
        <v>MY + MF</v>
      </c>
      <c r="AI761" s="1118"/>
    </row>
    <row r="762" spans="1:35" s="839" customFormat="1" ht="15" x14ac:dyDescent="0.25">
      <c r="A762" s="929">
        <v>761</v>
      </c>
      <c r="B762" s="927" t="s">
        <v>3438</v>
      </c>
      <c r="C762" s="927" t="s">
        <v>209</v>
      </c>
      <c r="D762" s="927" t="s">
        <v>232</v>
      </c>
      <c r="E762" s="927" t="s">
        <v>230</v>
      </c>
      <c r="F762" s="927">
        <v>1</v>
      </c>
      <c r="G762" s="927">
        <v>116500</v>
      </c>
      <c r="H762" s="927" t="s">
        <v>3439</v>
      </c>
      <c r="I762" s="927" t="s">
        <v>3440</v>
      </c>
      <c r="J762" s="927" t="s">
        <v>3441</v>
      </c>
      <c r="K762" s="927" t="s">
        <v>1324</v>
      </c>
      <c r="L762" s="927" t="s">
        <v>1056</v>
      </c>
      <c r="M762" s="927" t="s">
        <v>3442</v>
      </c>
      <c r="N762" s="927" t="s">
        <v>3443</v>
      </c>
      <c r="O762" s="927" t="s">
        <v>2194</v>
      </c>
      <c r="P762" s="1129" t="str">
        <f t="shared" si="133"/>
        <v>?4W</v>
      </c>
      <c r="Q762" s="934" t="str">
        <f t="shared" si="134"/>
        <v>20-19078</v>
      </c>
      <c r="R762" s="934" t="str">
        <f t="shared" si="135"/>
        <v>FRONTECH</v>
      </c>
      <c r="S762" s="935">
        <f t="shared" si="128"/>
        <v>43831</v>
      </c>
      <c r="T762" s="935">
        <f t="shared" si="129"/>
        <v>43831</v>
      </c>
      <c r="U762" s="935">
        <f t="shared" si="130"/>
        <v>43862</v>
      </c>
      <c r="V762" s="935">
        <f t="shared" si="136"/>
        <v>43891</v>
      </c>
      <c r="W762" s="934" t="str">
        <f t="shared" si="137"/>
        <v>Cancelled</v>
      </c>
      <c r="X762" s="936" t="str">
        <f>IF(R762="-","-",VLOOKUP($S762,Forex!$B:$C,2,0))</f>
        <v>FY2019</v>
      </c>
      <c r="Y762" s="936" t="str">
        <f>IF(R762="-","-",VLOOKUP($S762,Forex!$B:$D,3,0))</f>
        <v>2H</v>
      </c>
      <c r="Z762" s="937" t="str">
        <f>IF($R762="-","-",VLOOKUP($L762,Legend!$E:$F,2,0))</f>
        <v>-</v>
      </c>
      <c r="AA762" s="937"/>
      <c r="AB762" s="1131">
        <f t="shared" si="131"/>
        <v>43831</v>
      </c>
      <c r="AC762" s="1131">
        <f>_xlfn.IFNA(VLOOKUP($B762,'PO list'!$C:$E,3,0),$AB762)</f>
        <v>43831</v>
      </c>
      <c r="AD762" s="1131" t="str">
        <f>IF($AC762="-","-",VLOOKUP($AC762,Forex!$B:$C,2,0))</f>
        <v>FY2019</v>
      </c>
      <c r="AE762" s="1131">
        <f t="shared" si="138"/>
        <v>43831</v>
      </c>
      <c r="AF762" s="1131" t="str">
        <f>IF($AE762="-","-",VLOOKUP($AE762,Forex!$B:$C,2,0))</f>
        <v>FY2019</v>
      </c>
      <c r="AG762" s="1132" t="str">
        <f t="shared" si="132"/>
        <v>MY + MF</v>
      </c>
      <c r="AI762" s="1118"/>
    </row>
    <row r="763" spans="1:35" s="839" customFormat="1" ht="15" x14ac:dyDescent="0.25">
      <c r="A763" s="929">
        <v>762</v>
      </c>
      <c r="B763" s="927" t="s">
        <v>3444</v>
      </c>
      <c r="C763" s="927" t="s">
        <v>209</v>
      </c>
      <c r="D763" s="927" t="s">
        <v>232</v>
      </c>
      <c r="E763" s="927" t="s">
        <v>230</v>
      </c>
      <c r="F763" s="927">
        <v>2</v>
      </c>
      <c r="G763" s="927">
        <v>120244.8</v>
      </c>
      <c r="H763" s="927" t="s">
        <v>3445</v>
      </c>
      <c r="I763" s="927" t="s">
        <v>3440</v>
      </c>
      <c r="J763" s="927" t="s">
        <v>3441</v>
      </c>
      <c r="K763" s="927" t="s">
        <v>1324</v>
      </c>
      <c r="L763" s="927" t="s">
        <v>1056</v>
      </c>
      <c r="M763" s="927" t="s">
        <v>3442</v>
      </c>
      <c r="N763" s="927" t="s">
        <v>5585</v>
      </c>
      <c r="O763" s="927" t="s">
        <v>2194</v>
      </c>
      <c r="P763" s="1129" t="str">
        <f t="shared" si="133"/>
        <v>?4W</v>
      </c>
      <c r="Q763" s="934" t="str">
        <f t="shared" si="134"/>
        <v>20-19079</v>
      </c>
      <c r="R763" s="934" t="str">
        <f t="shared" si="135"/>
        <v>FRONTECH</v>
      </c>
      <c r="S763" s="935">
        <f t="shared" si="128"/>
        <v>43831</v>
      </c>
      <c r="T763" s="935">
        <f t="shared" si="129"/>
        <v>43831</v>
      </c>
      <c r="U763" s="935">
        <f t="shared" si="130"/>
        <v>43862</v>
      </c>
      <c r="V763" s="935" t="e">
        <f t="shared" si="136"/>
        <v>#VALUE!</v>
      </c>
      <c r="W763" s="934" t="str">
        <f t="shared" si="137"/>
        <v>Cancelled</v>
      </c>
      <c r="X763" s="936" t="str">
        <f>IF(R763="-","-",VLOOKUP($S763,Forex!$B:$C,2,0))</f>
        <v>FY2019</v>
      </c>
      <c r="Y763" s="936" t="str">
        <f>IF(R763="-","-",VLOOKUP($S763,Forex!$B:$D,3,0))</f>
        <v>2H</v>
      </c>
      <c r="Z763" s="937" t="str">
        <f>IF($R763="-","-",VLOOKUP($L763,Legend!$E:$F,2,0))</f>
        <v>-</v>
      </c>
      <c r="AA763" s="937"/>
      <c r="AB763" s="1131">
        <f t="shared" si="131"/>
        <v>43831</v>
      </c>
      <c r="AC763" s="1131">
        <f>_xlfn.IFNA(VLOOKUP($B763,'PO list'!$C:$E,3,0),$AB763)</f>
        <v>43831</v>
      </c>
      <c r="AD763" s="1131" t="str">
        <f>IF($AC763="-","-",VLOOKUP($AC763,Forex!$B:$C,2,0))</f>
        <v>FY2019</v>
      </c>
      <c r="AE763" s="1131">
        <f t="shared" si="138"/>
        <v>43831</v>
      </c>
      <c r="AF763" s="1131" t="str">
        <f>IF($AE763="-","-",VLOOKUP($AE763,Forex!$B:$C,2,0))</f>
        <v>FY2019</v>
      </c>
      <c r="AG763" s="1132" t="str">
        <f t="shared" si="132"/>
        <v>MY + MF</v>
      </c>
      <c r="AI763" s="1118"/>
    </row>
    <row r="764" spans="1:35" s="839" customFormat="1" ht="15" x14ac:dyDescent="0.25">
      <c r="A764" s="929">
        <v>763</v>
      </c>
      <c r="B764" s="927" t="s">
        <v>3446</v>
      </c>
      <c r="C764" s="927" t="s">
        <v>209</v>
      </c>
      <c r="D764" s="927" t="s">
        <v>232</v>
      </c>
      <c r="E764" s="927" t="s">
        <v>230</v>
      </c>
      <c r="F764" s="927">
        <v>1</v>
      </c>
      <c r="G764" s="927">
        <v>24346.1</v>
      </c>
      <c r="H764" s="927" t="s">
        <v>3447</v>
      </c>
      <c r="I764" s="927" t="s">
        <v>3440</v>
      </c>
      <c r="J764" s="927" t="s">
        <v>3441</v>
      </c>
      <c r="K764" s="927" t="s">
        <v>1324</v>
      </c>
      <c r="L764" s="927" t="s">
        <v>1056</v>
      </c>
      <c r="M764" s="927" t="s">
        <v>3442</v>
      </c>
      <c r="N764" s="927" t="s">
        <v>5585</v>
      </c>
      <c r="O764" s="927" t="s">
        <v>2194</v>
      </c>
      <c r="P764" s="1129" t="str">
        <f t="shared" si="133"/>
        <v>?4W</v>
      </c>
      <c r="Q764" s="934" t="str">
        <f t="shared" si="134"/>
        <v>20-19080</v>
      </c>
      <c r="R764" s="934" t="str">
        <f t="shared" si="135"/>
        <v>FRONTECH</v>
      </c>
      <c r="S764" s="935">
        <f t="shared" si="128"/>
        <v>43831</v>
      </c>
      <c r="T764" s="935">
        <f t="shared" si="129"/>
        <v>43831</v>
      </c>
      <c r="U764" s="935">
        <f t="shared" si="130"/>
        <v>43862</v>
      </c>
      <c r="V764" s="935" t="e">
        <f t="shared" si="136"/>
        <v>#VALUE!</v>
      </c>
      <c r="W764" s="934" t="str">
        <f t="shared" si="137"/>
        <v>Cancelled</v>
      </c>
      <c r="X764" s="936" t="str">
        <f>IF(R764="-","-",VLOOKUP($S764,Forex!$B:$C,2,0))</f>
        <v>FY2019</v>
      </c>
      <c r="Y764" s="936" t="str">
        <f>IF(R764="-","-",VLOOKUP($S764,Forex!$B:$D,3,0))</f>
        <v>2H</v>
      </c>
      <c r="Z764" s="937" t="str">
        <f>IF($R764="-","-",VLOOKUP($L764,Legend!$E:$F,2,0))</f>
        <v>-</v>
      </c>
      <c r="AA764" s="937"/>
      <c r="AB764" s="1131">
        <f t="shared" si="131"/>
        <v>43831</v>
      </c>
      <c r="AC764" s="1131">
        <f>_xlfn.IFNA(VLOOKUP($B764,'PO list'!$C:$E,3,0),$AB764)</f>
        <v>43831</v>
      </c>
      <c r="AD764" s="1131" t="str">
        <f>IF($AC764="-","-",VLOOKUP($AC764,Forex!$B:$C,2,0))</f>
        <v>FY2019</v>
      </c>
      <c r="AE764" s="1131">
        <f t="shared" si="138"/>
        <v>43831</v>
      </c>
      <c r="AF764" s="1131" t="str">
        <f>IF($AE764="-","-",VLOOKUP($AE764,Forex!$B:$C,2,0))</f>
        <v>FY2019</v>
      </c>
      <c r="AG764" s="1132" t="str">
        <f t="shared" si="132"/>
        <v>MY + MF</v>
      </c>
      <c r="AI764" s="1118"/>
    </row>
    <row r="765" spans="1:35" s="839" customFormat="1" ht="15" x14ac:dyDescent="0.25">
      <c r="A765" s="929">
        <v>764</v>
      </c>
      <c r="B765" s="927" t="s">
        <v>3448</v>
      </c>
      <c r="C765" s="927" t="s">
        <v>1331</v>
      </c>
      <c r="D765" s="927" t="s">
        <v>1332</v>
      </c>
      <c r="E765" s="927" t="s">
        <v>1333</v>
      </c>
      <c r="F765" s="927">
        <v>10</v>
      </c>
      <c r="G765" s="927">
        <v>2786.7699999999995</v>
      </c>
      <c r="H765" s="927" t="s">
        <v>3449</v>
      </c>
      <c r="I765" s="927" t="s">
        <v>15</v>
      </c>
      <c r="J765" s="927" t="s">
        <v>3441</v>
      </c>
      <c r="K765" s="927" t="s">
        <v>287</v>
      </c>
      <c r="L765" s="927" t="s">
        <v>15</v>
      </c>
      <c r="M765" s="927" t="s">
        <v>3442</v>
      </c>
      <c r="N765" s="927" t="s">
        <v>3442</v>
      </c>
      <c r="O765" s="927" t="s">
        <v>3429</v>
      </c>
      <c r="P765" s="1129" t="str">
        <f t="shared" si="133"/>
        <v>-</v>
      </c>
      <c r="Q765" s="934" t="str">
        <f t="shared" si="134"/>
        <v>20-19081</v>
      </c>
      <c r="R765" s="934" t="str">
        <f t="shared" si="135"/>
        <v>-</v>
      </c>
      <c r="S765" s="935" t="str">
        <f t="shared" si="128"/>
        <v>-</v>
      </c>
      <c r="T765" s="935" t="str">
        <f t="shared" si="129"/>
        <v>-</v>
      </c>
      <c r="U765" s="935" t="str">
        <f t="shared" si="130"/>
        <v>-</v>
      </c>
      <c r="V765" s="935" t="str">
        <f t="shared" si="136"/>
        <v>-</v>
      </c>
      <c r="W765" s="934" t="str">
        <f t="shared" si="137"/>
        <v>-</v>
      </c>
      <c r="X765" s="936" t="str">
        <f>IF(R765="-","-",VLOOKUP($S765,Forex!$B:$C,2,0))</f>
        <v>-</v>
      </c>
      <c r="Y765" s="936" t="str">
        <f>IF(R765="-","-",VLOOKUP($S765,Forex!$B:$D,3,0))</f>
        <v>-</v>
      </c>
      <c r="Z765" s="937" t="str">
        <f>IF($R765="-","-",VLOOKUP($L765,Legend!$E:$F,2,0))</f>
        <v>-</v>
      </c>
      <c r="AA765" s="937"/>
      <c r="AB765" s="1131" t="str">
        <f t="shared" si="131"/>
        <v>-</v>
      </c>
      <c r="AC765" s="1131" t="str">
        <f>_xlfn.IFNA(VLOOKUP($B765,'PO list'!$C:$E,3,0),$AB765)</f>
        <v>-</v>
      </c>
      <c r="AD765" s="1131" t="str">
        <f>IF($AC765="-","-",VLOOKUP($AC765,Forex!$B:$C,2,0))</f>
        <v>-</v>
      </c>
      <c r="AE765" s="1131" t="str">
        <f t="shared" si="138"/>
        <v>-</v>
      </c>
      <c r="AF765" s="1131" t="str">
        <f>IF($AE765="-","-",VLOOKUP($AE765,Forex!$B:$C,2,0))</f>
        <v>-</v>
      </c>
      <c r="AG765" s="1132" t="str">
        <f t="shared" si="132"/>
        <v>-</v>
      </c>
      <c r="AI765" s="1118"/>
    </row>
    <row r="766" spans="1:35" s="839" customFormat="1" ht="15" x14ac:dyDescent="0.25">
      <c r="A766" s="929">
        <v>765</v>
      </c>
      <c r="B766" s="927" t="s">
        <v>3450</v>
      </c>
      <c r="C766" s="927" t="s">
        <v>1350</v>
      </c>
      <c r="D766" s="927" t="s">
        <v>1332</v>
      </c>
      <c r="E766" s="927" t="s">
        <v>1546</v>
      </c>
      <c r="F766" s="927">
        <v>3</v>
      </c>
      <c r="G766" s="927">
        <v>1589</v>
      </c>
      <c r="H766" s="927" t="s">
        <v>3451</v>
      </c>
      <c r="I766" s="927" t="s">
        <v>15</v>
      </c>
      <c r="J766" s="927" t="s">
        <v>3441</v>
      </c>
      <c r="K766" s="927" t="s">
        <v>287</v>
      </c>
      <c r="L766" s="927" t="s">
        <v>15</v>
      </c>
      <c r="M766" s="927" t="s">
        <v>2194</v>
      </c>
      <c r="N766" s="927" t="s">
        <v>3154</v>
      </c>
      <c r="O766" s="927" t="s">
        <v>3129</v>
      </c>
      <c r="P766" s="1129" t="str">
        <f t="shared" si="133"/>
        <v>-</v>
      </c>
      <c r="Q766" s="934" t="str">
        <f t="shared" si="134"/>
        <v>20-19082</v>
      </c>
      <c r="R766" s="934" t="str">
        <f t="shared" si="135"/>
        <v>-</v>
      </c>
      <c r="S766" s="935" t="str">
        <f t="shared" si="128"/>
        <v>-</v>
      </c>
      <c r="T766" s="935" t="str">
        <f t="shared" si="129"/>
        <v>-</v>
      </c>
      <c r="U766" s="935" t="str">
        <f t="shared" si="130"/>
        <v>-</v>
      </c>
      <c r="V766" s="935" t="str">
        <f t="shared" si="136"/>
        <v>-</v>
      </c>
      <c r="W766" s="934" t="str">
        <f t="shared" si="137"/>
        <v>-</v>
      </c>
      <c r="X766" s="936" t="str">
        <f>IF(R766="-","-",VLOOKUP($S766,Forex!$B:$C,2,0))</f>
        <v>-</v>
      </c>
      <c r="Y766" s="936" t="str">
        <f>IF(R766="-","-",VLOOKUP($S766,Forex!$B:$D,3,0))</f>
        <v>-</v>
      </c>
      <c r="Z766" s="937" t="str">
        <f>IF($R766="-","-",VLOOKUP($L766,Legend!$E:$F,2,0))</f>
        <v>-</v>
      </c>
      <c r="AA766" s="937"/>
      <c r="AB766" s="1131" t="str">
        <f t="shared" si="131"/>
        <v>-</v>
      </c>
      <c r="AC766" s="1131" t="str">
        <f>_xlfn.IFNA(VLOOKUP($B766,'PO list'!$C:$E,3,0),$AB766)</f>
        <v>-</v>
      </c>
      <c r="AD766" s="1131" t="str">
        <f>IF($AC766="-","-",VLOOKUP($AC766,Forex!$B:$C,2,0))</f>
        <v>-</v>
      </c>
      <c r="AE766" s="1131" t="str">
        <f t="shared" si="138"/>
        <v>-</v>
      </c>
      <c r="AF766" s="1131" t="str">
        <f>IF($AE766="-","-",VLOOKUP($AE766,Forex!$B:$C,2,0))</f>
        <v>-</v>
      </c>
      <c r="AG766" s="1132" t="str">
        <f t="shared" si="132"/>
        <v>-</v>
      </c>
      <c r="AI766" s="1118"/>
    </row>
    <row r="767" spans="1:35" s="839" customFormat="1" ht="15" x14ac:dyDescent="0.25">
      <c r="A767" s="929">
        <v>766</v>
      </c>
      <c r="B767" s="927" t="s">
        <v>3452</v>
      </c>
      <c r="C767" s="927" t="s">
        <v>1331</v>
      </c>
      <c r="D767" s="927" t="s">
        <v>1332</v>
      </c>
      <c r="E767" s="927" t="s">
        <v>1788</v>
      </c>
      <c r="F767" s="927">
        <v>7</v>
      </c>
      <c r="G767" s="927">
        <v>2362.7399999999998</v>
      </c>
      <c r="H767" s="927" t="s">
        <v>3453</v>
      </c>
      <c r="I767" s="927" t="s">
        <v>15</v>
      </c>
      <c r="J767" s="927" t="s">
        <v>3441</v>
      </c>
      <c r="K767" s="927" t="s">
        <v>287</v>
      </c>
      <c r="L767" s="927" t="s">
        <v>15</v>
      </c>
      <c r="M767" s="927" t="s">
        <v>3454</v>
      </c>
      <c r="N767" s="927" t="s">
        <v>3454</v>
      </c>
      <c r="O767" s="927" t="s">
        <v>2194</v>
      </c>
      <c r="P767" s="1129" t="str">
        <f t="shared" si="133"/>
        <v>-</v>
      </c>
      <c r="Q767" s="934" t="str">
        <f t="shared" si="134"/>
        <v>20-19083</v>
      </c>
      <c r="R767" s="934" t="str">
        <f t="shared" si="135"/>
        <v>-</v>
      </c>
      <c r="S767" s="935" t="str">
        <f t="shared" si="128"/>
        <v>-</v>
      </c>
      <c r="T767" s="935" t="str">
        <f t="shared" si="129"/>
        <v>-</v>
      </c>
      <c r="U767" s="935" t="str">
        <f t="shared" si="130"/>
        <v>-</v>
      </c>
      <c r="V767" s="935" t="str">
        <f t="shared" si="136"/>
        <v>-</v>
      </c>
      <c r="W767" s="934" t="str">
        <f t="shared" si="137"/>
        <v>-</v>
      </c>
      <c r="X767" s="936" t="str">
        <f>IF(R767="-","-",VLOOKUP($S767,Forex!$B:$C,2,0))</f>
        <v>-</v>
      </c>
      <c r="Y767" s="936" t="str">
        <f>IF(R767="-","-",VLOOKUP($S767,Forex!$B:$D,3,0))</f>
        <v>-</v>
      </c>
      <c r="Z767" s="937" t="str">
        <f>IF($R767="-","-",VLOOKUP($L767,Legend!$E:$F,2,0))</f>
        <v>-</v>
      </c>
      <c r="AA767" s="937"/>
      <c r="AB767" s="1131" t="str">
        <f t="shared" si="131"/>
        <v>-</v>
      </c>
      <c r="AC767" s="1131" t="str">
        <f>_xlfn.IFNA(VLOOKUP($B767,'PO list'!$C:$E,3,0),$AB767)</f>
        <v>-</v>
      </c>
      <c r="AD767" s="1131" t="str">
        <f>IF($AC767="-","-",VLOOKUP($AC767,Forex!$B:$C,2,0))</f>
        <v>-</v>
      </c>
      <c r="AE767" s="1131" t="str">
        <f t="shared" si="138"/>
        <v>-</v>
      </c>
      <c r="AF767" s="1131" t="str">
        <f>IF($AE767="-","-",VLOOKUP($AE767,Forex!$B:$C,2,0))</f>
        <v>-</v>
      </c>
      <c r="AG767" s="1132" t="str">
        <f t="shared" si="132"/>
        <v>-</v>
      </c>
      <c r="AI767" s="1118"/>
    </row>
    <row r="768" spans="1:35" s="839" customFormat="1" ht="15" x14ac:dyDescent="0.25">
      <c r="A768" s="929">
        <v>767</v>
      </c>
      <c r="B768" s="927" t="s">
        <v>3455</v>
      </c>
      <c r="C768" s="927" t="s">
        <v>221</v>
      </c>
      <c r="D768" s="927" t="s">
        <v>201</v>
      </c>
      <c r="E768" s="927" t="s">
        <v>231</v>
      </c>
      <c r="F768" s="927">
        <v>2</v>
      </c>
      <c r="G768" s="927">
        <v>307</v>
      </c>
      <c r="H768" s="927" t="s">
        <v>3456</v>
      </c>
      <c r="I768" s="927" t="s">
        <v>239</v>
      </c>
      <c r="J768" s="927" t="s">
        <v>3441</v>
      </c>
      <c r="K768" s="927" t="s">
        <v>288</v>
      </c>
      <c r="L768" s="927" t="s">
        <v>158</v>
      </c>
      <c r="M768" s="927" t="s">
        <v>3129</v>
      </c>
      <c r="N768" s="927" t="s">
        <v>3031</v>
      </c>
      <c r="O768" s="927" t="s">
        <v>3129</v>
      </c>
      <c r="P768" s="1129" t="str">
        <f t="shared" si="133"/>
        <v>--</v>
      </c>
      <c r="Q768" s="934" t="str">
        <f t="shared" si="134"/>
        <v>20-19084</v>
      </c>
      <c r="R768" s="934" t="str">
        <f t="shared" si="135"/>
        <v>LOCAL</v>
      </c>
      <c r="S768" s="935">
        <f t="shared" si="128"/>
        <v>43831</v>
      </c>
      <c r="T768" s="935">
        <f t="shared" si="129"/>
        <v>43831</v>
      </c>
      <c r="U768" s="935">
        <f t="shared" si="130"/>
        <v>43831</v>
      </c>
      <c r="V768" s="935">
        <f t="shared" si="136"/>
        <v>43983</v>
      </c>
      <c r="W768" s="934" t="str">
        <f t="shared" si="137"/>
        <v>Disapproved</v>
      </c>
      <c r="X768" s="936" t="str">
        <f>IF(R768="-","-",VLOOKUP($S768,Forex!$B:$C,2,0))</f>
        <v>FY2019</v>
      </c>
      <c r="Y768" s="936" t="str">
        <f>IF(R768="-","-",VLOOKUP($S768,Forex!$B:$D,3,0))</f>
        <v>2H</v>
      </c>
      <c r="Z768" s="937" t="str">
        <f>IF($R768="-","-",VLOOKUP($L768,Legend!$E:$F,2,0))</f>
        <v>ROD1</v>
      </c>
      <c r="AA768" s="937"/>
      <c r="AB768" s="1131">
        <f t="shared" si="131"/>
        <v>43831</v>
      </c>
      <c r="AC768" s="1131">
        <f>_xlfn.IFNA(VLOOKUP($B768,'PO list'!$C:$E,3,0),$AB768)</f>
        <v>43831</v>
      </c>
      <c r="AD768" s="1131" t="str">
        <f>IF($AC768="-","-",VLOOKUP($AC768,Forex!$B:$C,2,0))</f>
        <v>FY2019</v>
      </c>
      <c r="AE768" s="1131">
        <f t="shared" si="138"/>
        <v>43831</v>
      </c>
      <c r="AF768" s="1131" t="str">
        <f>IF($AE768="-","-",VLOOKUP($AE768,Forex!$B:$C,2,0))</f>
        <v>FY2019</v>
      </c>
      <c r="AG768" s="1132" t="str">
        <f t="shared" si="132"/>
        <v>MY + MF</v>
      </c>
      <c r="AI768" s="1118"/>
    </row>
    <row r="769" spans="1:35" s="839" customFormat="1" ht="15" x14ac:dyDescent="0.25">
      <c r="A769" s="929">
        <v>768</v>
      </c>
      <c r="B769" s="927" t="s">
        <v>3457</v>
      </c>
      <c r="C769" s="927" t="s">
        <v>227</v>
      </c>
      <c r="D769" s="927" t="s">
        <v>201</v>
      </c>
      <c r="E769" s="927" t="s">
        <v>1546</v>
      </c>
      <c r="F769" s="927">
        <v>3</v>
      </c>
      <c r="G769" s="927">
        <v>2107</v>
      </c>
      <c r="H769" s="927" t="s">
        <v>3458</v>
      </c>
      <c r="I769" s="927" t="s">
        <v>3459</v>
      </c>
      <c r="J769" s="927" t="s">
        <v>3432</v>
      </c>
      <c r="K769" s="927" t="s">
        <v>287</v>
      </c>
      <c r="L769" s="927" t="s">
        <v>15</v>
      </c>
      <c r="M769" s="927" t="s">
        <v>3429</v>
      </c>
      <c r="N769" s="927" t="s">
        <v>3384</v>
      </c>
      <c r="O769" s="927" t="s">
        <v>2154</v>
      </c>
      <c r="P769" s="1129" t="str">
        <f t="shared" si="133"/>
        <v>)--</v>
      </c>
      <c r="Q769" s="934" t="str">
        <f t="shared" si="134"/>
        <v>20-19085</v>
      </c>
      <c r="R769" s="934" t="str">
        <f t="shared" si="135"/>
        <v>LOCAL</v>
      </c>
      <c r="S769" s="935">
        <f t="shared" si="128"/>
        <v>43831</v>
      </c>
      <c r="T769" s="935">
        <f t="shared" si="129"/>
        <v>43831</v>
      </c>
      <c r="U769" s="935">
        <f t="shared" si="130"/>
        <v>43862</v>
      </c>
      <c r="V769" s="935">
        <f t="shared" si="136"/>
        <v>43891</v>
      </c>
      <c r="W769" s="934" t="str">
        <f t="shared" si="137"/>
        <v>Approved</v>
      </c>
      <c r="X769" s="936" t="str">
        <f>IF(R769="-","-",VLOOKUP($S769,Forex!$B:$C,2,0))</f>
        <v>FY2019</v>
      </c>
      <c r="Y769" s="936" t="str">
        <f>IF(R769="-","-",VLOOKUP($S769,Forex!$B:$D,3,0))</f>
        <v>2H</v>
      </c>
      <c r="Z769" s="937" t="str">
        <f>IF($R769="-","-",VLOOKUP($L769,Legend!$E:$F,2,0))</f>
        <v>-</v>
      </c>
      <c r="AA769" s="937"/>
      <c r="AB769" s="1131">
        <f t="shared" si="131"/>
        <v>43831</v>
      </c>
      <c r="AC769" s="1131">
        <f>_xlfn.IFNA(VLOOKUP($B769,'PO list'!$C:$E,3,0),$AB769)</f>
        <v>43831</v>
      </c>
      <c r="AD769" s="1131" t="str">
        <f>IF($AC769="-","-",VLOOKUP($AC769,Forex!$B:$C,2,0))</f>
        <v>FY2019</v>
      </c>
      <c r="AE769" s="1131">
        <f t="shared" si="138"/>
        <v>43831</v>
      </c>
      <c r="AF769" s="1131" t="str">
        <f>IF($AE769="-","-",VLOOKUP($AE769,Forex!$B:$C,2,0))</f>
        <v>FY2019</v>
      </c>
      <c r="AG769" s="1132" t="str">
        <f t="shared" si="132"/>
        <v>MY + MF</v>
      </c>
      <c r="AI769" s="1118"/>
    </row>
    <row r="770" spans="1:35" s="839" customFormat="1" ht="15" x14ac:dyDescent="0.25">
      <c r="A770" s="929">
        <v>769</v>
      </c>
      <c r="B770" s="927" t="s">
        <v>3460</v>
      </c>
      <c r="C770" s="927" t="s">
        <v>207</v>
      </c>
      <c r="D770" s="927" t="s">
        <v>232</v>
      </c>
      <c r="E770" s="927" t="s">
        <v>231</v>
      </c>
      <c r="F770" s="927">
        <v>1</v>
      </c>
      <c r="G770" s="927">
        <v>245</v>
      </c>
      <c r="H770" s="927" t="s">
        <v>3461</v>
      </c>
      <c r="I770" s="927" t="s">
        <v>239</v>
      </c>
      <c r="J770" s="927" t="s">
        <v>3050</v>
      </c>
      <c r="K770" s="927" t="s">
        <v>287</v>
      </c>
      <c r="L770" s="927" t="s">
        <v>15</v>
      </c>
      <c r="M770" s="927" t="s">
        <v>3375</v>
      </c>
      <c r="N770" s="927" t="s">
        <v>3317</v>
      </c>
      <c r="O770" s="927" t="s">
        <v>2194</v>
      </c>
      <c r="P770" s="1129" t="str">
        <f t="shared" si="133"/>
        <v>--</v>
      </c>
      <c r="Q770" s="934" t="str">
        <f t="shared" si="134"/>
        <v>20-19086</v>
      </c>
      <c r="R770" s="934" t="str">
        <f t="shared" si="135"/>
        <v>FRONTECH</v>
      </c>
      <c r="S770" s="935">
        <f t="shared" si="128"/>
        <v>43831</v>
      </c>
      <c r="T770" s="935">
        <f t="shared" si="129"/>
        <v>43831</v>
      </c>
      <c r="U770" s="935">
        <f t="shared" si="130"/>
        <v>43862</v>
      </c>
      <c r="V770" s="935">
        <f t="shared" si="136"/>
        <v>43862</v>
      </c>
      <c r="W770" s="934" t="str">
        <f t="shared" si="137"/>
        <v>Approved</v>
      </c>
      <c r="X770" s="936" t="str">
        <f>IF(R770="-","-",VLOOKUP($S770,Forex!$B:$C,2,0))</f>
        <v>FY2019</v>
      </c>
      <c r="Y770" s="936" t="str">
        <f>IF(R770="-","-",VLOOKUP($S770,Forex!$B:$D,3,0))</f>
        <v>2H</v>
      </c>
      <c r="Z770" s="937" t="str">
        <f>IF($R770="-","-",VLOOKUP($L770,Legend!$E:$F,2,0))</f>
        <v>-</v>
      </c>
      <c r="AA770" s="937"/>
      <c r="AB770" s="1131">
        <f t="shared" si="131"/>
        <v>43831</v>
      </c>
      <c r="AC770" s="1131">
        <f>_xlfn.IFNA(VLOOKUP($B770,'PO list'!$C:$E,3,0),$AB770)</f>
        <v>43831</v>
      </c>
      <c r="AD770" s="1131" t="str">
        <f>IF($AC770="-","-",VLOOKUP($AC770,Forex!$B:$C,2,0))</f>
        <v>FY2019</v>
      </c>
      <c r="AE770" s="1131">
        <f t="shared" si="138"/>
        <v>43831</v>
      </c>
      <c r="AF770" s="1131" t="str">
        <f>IF($AE770="-","-",VLOOKUP($AE770,Forex!$B:$C,2,0))</f>
        <v>FY2019</v>
      </c>
      <c r="AG770" s="1132" t="str">
        <f t="shared" si="132"/>
        <v>MY + MF</v>
      </c>
      <c r="AI770" s="1118"/>
    </row>
    <row r="771" spans="1:35" s="839" customFormat="1" ht="15" x14ac:dyDescent="0.25">
      <c r="A771" s="929">
        <v>770</v>
      </c>
      <c r="B771" s="927" t="s">
        <v>3462</v>
      </c>
      <c r="C771" s="927" t="s">
        <v>1350</v>
      </c>
      <c r="D771" s="927" t="s">
        <v>1332</v>
      </c>
      <c r="E771" s="927" t="s">
        <v>231</v>
      </c>
      <c r="F771" s="927">
        <v>2</v>
      </c>
      <c r="G771" s="927">
        <v>190</v>
      </c>
      <c r="H771" s="927" t="s">
        <v>3463</v>
      </c>
      <c r="I771" s="927" t="s">
        <v>15</v>
      </c>
      <c r="J771" s="927" t="s">
        <v>3050</v>
      </c>
      <c r="K771" s="927" t="s">
        <v>287</v>
      </c>
      <c r="L771" s="927" t="s">
        <v>15</v>
      </c>
      <c r="M771" s="927" t="s">
        <v>3154</v>
      </c>
      <c r="N771" s="927" t="s">
        <v>3154</v>
      </c>
      <c r="O771" s="927" t="s">
        <v>3129</v>
      </c>
      <c r="P771" s="1129" t="str">
        <f t="shared" si="133"/>
        <v>-</v>
      </c>
      <c r="Q771" s="934" t="str">
        <f t="shared" si="134"/>
        <v>20-19087</v>
      </c>
      <c r="R771" s="934" t="str">
        <f t="shared" si="135"/>
        <v>-</v>
      </c>
      <c r="S771" s="935" t="str">
        <f t="shared" ref="S771:S834" si="139">IF($R771="-","-",$J771-DAY($J771)+1)</f>
        <v>-</v>
      </c>
      <c r="T771" s="935" t="str">
        <f t="shared" ref="T771:T834" si="140">IF($R771="-","-",$O771-DAY($O771)+1)</f>
        <v>-</v>
      </c>
      <c r="U771" s="935" t="str">
        <f t="shared" ref="U771:U834" si="141">IF($R771="-","-",$M771-DAY($M771)+1)</f>
        <v>-</v>
      </c>
      <c r="V771" s="935" t="str">
        <f t="shared" si="136"/>
        <v>-</v>
      </c>
      <c r="W771" s="934" t="str">
        <f t="shared" si="137"/>
        <v>-</v>
      </c>
      <c r="X771" s="936" t="str">
        <f>IF(R771="-","-",VLOOKUP($S771,Forex!$B:$C,2,0))</f>
        <v>-</v>
      </c>
      <c r="Y771" s="936" t="str">
        <f>IF(R771="-","-",VLOOKUP($S771,Forex!$B:$D,3,0))</f>
        <v>-</v>
      </c>
      <c r="Z771" s="937" t="str">
        <f>IF($R771="-","-",VLOOKUP($L771,Legend!$E:$F,2,0))</f>
        <v>-</v>
      </c>
      <c r="AA771" s="937"/>
      <c r="AB771" s="1131" t="str">
        <f t="shared" ref="AB771:AB834" si="142">IF($X771="FY2021",$V771,IF($X771="FY2022",$V771,IF($X771="FY2023",$V771,$T771)))</f>
        <v>-</v>
      </c>
      <c r="AC771" s="1131" t="str">
        <f>_xlfn.IFNA(VLOOKUP($B771,'PO list'!$C:$E,3,0),$AB771)</f>
        <v>-</v>
      </c>
      <c r="AD771" s="1131" t="str">
        <f>IF($AC771="-","-",VLOOKUP($AC771,Forex!$B:$C,2,0))</f>
        <v>-</v>
      </c>
      <c r="AE771" s="1131" t="str">
        <f t="shared" si="138"/>
        <v>-</v>
      </c>
      <c r="AF771" s="1131" t="str">
        <f>IF($AE771="-","-",VLOOKUP($AE771,Forex!$B:$C,2,0))</f>
        <v>-</v>
      </c>
      <c r="AG771" s="1132" t="str">
        <f t="shared" ref="AG771:AG834" si="143">IF($R771="-","-","MY + MF")</f>
        <v>-</v>
      </c>
      <c r="AI771" s="1118"/>
    </row>
    <row r="772" spans="1:35" s="839" customFormat="1" ht="15" x14ac:dyDescent="0.25">
      <c r="A772" s="929">
        <v>771</v>
      </c>
      <c r="B772" s="927" t="s">
        <v>3464</v>
      </c>
      <c r="C772" s="927" t="s">
        <v>200</v>
      </c>
      <c r="D772" s="927" t="s">
        <v>201</v>
      </c>
      <c r="E772" s="927" t="s">
        <v>231</v>
      </c>
      <c r="F772" s="927">
        <v>2</v>
      </c>
      <c r="G772" s="927">
        <v>4932</v>
      </c>
      <c r="H772" s="927" t="s">
        <v>3465</v>
      </c>
      <c r="I772" s="927" t="s">
        <v>3466</v>
      </c>
      <c r="J772" s="927" t="s">
        <v>3050</v>
      </c>
      <c r="K772" s="927" t="s">
        <v>1324</v>
      </c>
      <c r="L772" s="927" t="s">
        <v>1056</v>
      </c>
      <c r="M772" s="927" t="s">
        <v>3129</v>
      </c>
      <c r="N772" s="927" t="s">
        <v>2250</v>
      </c>
      <c r="O772" s="927" t="s">
        <v>2250</v>
      </c>
      <c r="P772" s="1129" t="str">
        <f t="shared" si="133"/>
        <v>AMP</v>
      </c>
      <c r="Q772" s="934" t="str">
        <f t="shared" si="134"/>
        <v>20-19088</v>
      </c>
      <c r="R772" s="934" t="str">
        <f t="shared" si="135"/>
        <v>LOCAL</v>
      </c>
      <c r="S772" s="935">
        <f t="shared" si="139"/>
        <v>43831</v>
      </c>
      <c r="T772" s="935">
        <f t="shared" si="140"/>
        <v>44013</v>
      </c>
      <c r="U772" s="935">
        <f t="shared" si="141"/>
        <v>43831</v>
      </c>
      <c r="V772" s="935">
        <f t="shared" si="136"/>
        <v>44013</v>
      </c>
      <c r="W772" s="934" t="str">
        <f t="shared" si="137"/>
        <v>Cancelled</v>
      </c>
      <c r="X772" s="936" t="str">
        <f>IF(R772="-","-",VLOOKUP($S772,Forex!$B:$C,2,0))</f>
        <v>FY2019</v>
      </c>
      <c r="Y772" s="936" t="str">
        <f>IF(R772="-","-",VLOOKUP($S772,Forex!$B:$D,3,0))</f>
        <v>2H</v>
      </c>
      <c r="Z772" s="937" t="str">
        <f>IF($R772="-","-",VLOOKUP($L772,Legend!$E:$F,2,0))</f>
        <v>-</v>
      </c>
      <c r="AA772" s="937"/>
      <c r="AB772" s="1131">
        <f t="shared" si="142"/>
        <v>44013</v>
      </c>
      <c r="AC772" s="1131">
        <f>_xlfn.IFNA(VLOOKUP($B772,'PO list'!$C:$E,3,0),$AB772)</f>
        <v>44013</v>
      </c>
      <c r="AD772" s="1131" t="str">
        <f>IF($AC772="-","-",VLOOKUP($AC772,Forex!$B:$C,2,0))</f>
        <v>FY2020</v>
      </c>
      <c r="AE772" s="1131">
        <f t="shared" si="138"/>
        <v>44013</v>
      </c>
      <c r="AF772" s="1131" t="str">
        <f>IF($AE772="-","-",VLOOKUP($AE772,Forex!$B:$C,2,0))</f>
        <v>FY2020</v>
      </c>
      <c r="AG772" s="1132" t="str">
        <f t="shared" si="143"/>
        <v>MY + MF</v>
      </c>
      <c r="AI772" s="1118"/>
    </row>
    <row r="773" spans="1:35" s="839" customFormat="1" ht="15" x14ac:dyDescent="0.25">
      <c r="A773" s="929">
        <v>772</v>
      </c>
      <c r="B773" s="927" t="s">
        <v>3467</v>
      </c>
      <c r="C773" s="927" t="s">
        <v>244</v>
      </c>
      <c r="D773" s="927" t="s">
        <v>201</v>
      </c>
      <c r="E773" s="927" t="s">
        <v>231</v>
      </c>
      <c r="F773" s="927">
        <v>11</v>
      </c>
      <c r="G773" s="927">
        <v>1510</v>
      </c>
      <c r="H773" s="927" t="s">
        <v>3468</v>
      </c>
      <c r="I773" s="927" t="s">
        <v>239</v>
      </c>
      <c r="J773" s="927" t="s">
        <v>3050</v>
      </c>
      <c r="K773" s="927" t="s">
        <v>288</v>
      </c>
      <c r="L773" s="927" t="s">
        <v>158</v>
      </c>
      <c r="M773" s="927" t="s">
        <v>3429</v>
      </c>
      <c r="N773" s="927" t="s">
        <v>3317</v>
      </c>
      <c r="O773" s="927" t="s">
        <v>2194</v>
      </c>
      <c r="P773" s="1129" t="str">
        <f t="shared" si="133"/>
        <v>--</v>
      </c>
      <c r="Q773" s="934" t="str">
        <f t="shared" si="134"/>
        <v>20-19089</v>
      </c>
      <c r="R773" s="934" t="str">
        <f t="shared" si="135"/>
        <v>LOCAL</v>
      </c>
      <c r="S773" s="935">
        <f t="shared" si="139"/>
        <v>43831</v>
      </c>
      <c r="T773" s="935">
        <f t="shared" si="140"/>
        <v>43831</v>
      </c>
      <c r="U773" s="935">
        <f t="shared" si="141"/>
        <v>43862</v>
      </c>
      <c r="V773" s="935">
        <f t="shared" si="136"/>
        <v>43862</v>
      </c>
      <c r="W773" s="934" t="str">
        <f t="shared" si="137"/>
        <v>Disapproved</v>
      </c>
      <c r="X773" s="936" t="str">
        <f>IF(R773="-","-",VLOOKUP($S773,Forex!$B:$C,2,0))</f>
        <v>FY2019</v>
      </c>
      <c r="Y773" s="936" t="str">
        <f>IF(R773="-","-",VLOOKUP($S773,Forex!$B:$D,3,0))</f>
        <v>2H</v>
      </c>
      <c r="Z773" s="937" t="str">
        <f>IF($R773="-","-",VLOOKUP($L773,Legend!$E:$F,2,0))</f>
        <v>ROD1</v>
      </c>
      <c r="AA773" s="937"/>
      <c r="AB773" s="1131">
        <f t="shared" si="142"/>
        <v>43831</v>
      </c>
      <c r="AC773" s="1131">
        <f>_xlfn.IFNA(VLOOKUP($B773,'PO list'!$C:$E,3,0),$AB773)</f>
        <v>43831</v>
      </c>
      <c r="AD773" s="1131" t="str">
        <f>IF($AC773="-","-",VLOOKUP($AC773,Forex!$B:$C,2,0))</f>
        <v>FY2019</v>
      </c>
      <c r="AE773" s="1131">
        <f t="shared" si="138"/>
        <v>43831</v>
      </c>
      <c r="AF773" s="1131" t="str">
        <f>IF($AE773="-","-",VLOOKUP($AE773,Forex!$B:$C,2,0))</f>
        <v>FY2019</v>
      </c>
      <c r="AG773" s="1132" t="str">
        <f t="shared" si="143"/>
        <v>MY + MF</v>
      </c>
      <c r="AI773" s="1118"/>
    </row>
    <row r="774" spans="1:35" s="839" customFormat="1" ht="15" x14ac:dyDescent="0.25">
      <c r="A774" s="929">
        <v>773</v>
      </c>
      <c r="B774" s="927" t="s">
        <v>3469</v>
      </c>
      <c r="C774" s="927" t="s">
        <v>207</v>
      </c>
      <c r="D774" s="927" t="s">
        <v>232</v>
      </c>
      <c r="E774" s="927" t="s">
        <v>1333</v>
      </c>
      <c r="F774" s="927">
        <v>2</v>
      </c>
      <c r="G774" s="927">
        <v>1470.88</v>
      </c>
      <c r="H774" s="927" t="s">
        <v>3470</v>
      </c>
      <c r="I774" s="927" t="s">
        <v>3471</v>
      </c>
      <c r="J774" s="927" t="s">
        <v>3050</v>
      </c>
      <c r="K774" s="927" t="s">
        <v>287</v>
      </c>
      <c r="L774" s="927" t="s">
        <v>15</v>
      </c>
      <c r="M774" s="927" t="s">
        <v>3429</v>
      </c>
      <c r="N774" s="927" t="s">
        <v>3317</v>
      </c>
      <c r="O774" s="927" t="s">
        <v>2154</v>
      </c>
      <c r="P774" s="1129" t="str">
        <f t="shared" si="133"/>
        <v>)--</v>
      </c>
      <c r="Q774" s="934" t="str">
        <f t="shared" si="134"/>
        <v>20-19090</v>
      </c>
      <c r="R774" s="934" t="str">
        <f t="shared" si="135"/>
        <v>FRONTECH</v>
      </c>
      <c r="S774" s="935">
        <f t="shared" si="139"/>
        <v>43831</v>
      </c>
      <c r="T774" s="935">
        <f t="shared" si="140"/>
        <v>43831</v>
      </c>
      <c r="U774" s="935">
        <f t="shared" si="141"/>
        <v>43862</v>
      </c>
      <c r="V774" s="935">
        <f t="shared" si="136"/>
        <v>43862</v>
      </c>
      <c r="W774" s="934" t="str">
        <f t="shared" si="137"/>
        <v>Approved</v>
      </c>
      <c r="X774" s="936" t="str">
        <f>IF(R774="-","-",VLOOKUP($S774,Forex!$B:$C,2,0))</f>
        <v>FY2019</v>
      </c>
      <c r="Y774" s="936" t="str">
        <f>IF(R774="-","-",VLOOKUP($S774,Forex!$B:$D,3,0))</f>
        <v>2H</v>
      </c>
      <c r="Z774" s="937" t="str">
        <f>IF($R774="-","-",VLOOKUP($L774,Legend!$E:$F,2,0))</f>
        <v>-</v>
      </c>
      <c r="AA774" s="937"/>
      <c r="AB774" s="1131">
        <f t="shared" si="142"/>
        <v>43831</v>
      </c>
      <c r="AC774" s="1131">
        <f>_xlfn.IFNA(VLOOKUP($B774,'PO list'!$C:$E,3,0),$AB774)</f>
        <v>43831</v>
      </c>
      <c r="AD774" s="1131" t="str">
        <f>IF($AC774="-","-",VLOOKUP($AC774,Forex!$B:$C,2,0))</f>
        <v>FY2019</v>
      </c>
      <c r="AE774" s="1131">
        <f t="shared" si="138"/>
        <v>43831</v>
      </c>
      <c r="AF774" s="1131" t="str">
        <f>IF($AE774="-","-",VLOOKUP($AE774,Forex!$B:$C,2,0))</f>
        <v>FY2019</v>
      </c>
      <c r="AG774" s="1132" t="str">
        <f t="shared" si="143"/>
        <v>MY + MF</v>
      </c>
      <c r="AI774" s="1118"/>
    </row>
    <row r="775" spans="1:35" s="839" customFormat="1" ht="15" x14ac:dyDescent="0.25">
      <c r="A775" s="929">
        <v>774</v>
      </c>
      <c r="B775" s="927" t="s">
        <v>3472</v>
      </c>
      <c r="C775" s="927" t="s">
        <v>207</v>
      </c>
      <c r="D775" s="927" t="s">
        <v>232</v>
      </c>
      <c r="E775" s="927" t="s">
        <v>230</v>
      </c>
      <c r="F775" s="927">
        <v>40</v>
      </c>
      <c r="G775" s="927">
        <v>96671</v>
      </c>
      <c r="H775" s="927" t="s">
        <v>3473</v>
      </c>
      <c r="I775" s="927" t="s">
        <v>3474</v>
      </c>
      <c r="J775" s="927" t="s">
        <v>3129</v>
      </c>
      <c r="K775" s="927" t="s">
        <v>1324</v>
      </c>
      <c r="L775" s="927" t="s">
        <v>1056</v>
      </c>
      <c r="M775" s="927" t="s">
        <v>2833</v>
      </c>
      <c r="N775" s="927" t="s">
        <v>2834</v>
      </c>
      <c r="O775" s="927" t="s">
        <v>3391</v>
      </c>
      <c r="P775" s="1129" t="str">
        <f t="shared" si="133"/>
        <v>E R</v>
      </c>
      <c r="Q775" s="934" t="str">
        <f t="shared" si="134"/>
        <v>20-19091</v>
      </c>
      <c r="R775" s="934" t="str">
        <f t="shared" si="135"/>
        <v>FRONTECH</v>
      </c>
      <c r="S775" s="935">
        <f t="shared" si="139"/>
        <v>43831</v>
      </c>
      <c r="T775" s="935">
        <f t="shared" si="140"/>
        <v>43831</v>
      </c>
      <c r="U775" s="935">
        <f t="shared" si="141"/>
        <v>43862</v>
      </c>
      <c r="V775" s="935">
        <f t="shared" si="136"/>
        <v>44013</v>
      </c>
      <c r="W775" s="934" t="str">
        <f t="shared" si="137"/>
        <v>Cancelled</v>
      </c>
      <c r="X775" s="936" t="str">
        <f>IF(R775="-","-",VLOOKUP($S775,Forex!$B:$C,2,0))</f>
        <v>FY2019</v>
      </c>
      <c r="Y775" s="936" t="str">
        <f>IF(R775="-","-",VLOOKUP($S775,Forex!$B:$D,3,0))</f>
        <v>2H</v>
      </c>
      <c r="Z775" s="937" t="str">
        <f>IF($R775="-","-",VLOOKUP($L775,Legend!$E:$F,2,0))</f>
        <v>-</v>
      </c>
      <c r="AA775" s="937"/>
      <c r="AB775" s="1131">
        <f t="shared" si="142"/>
        <v>43831</v>
      </c>
      <c r="AC775" s="1131">
        <f>_xlfn.IFNA(VLOOKUP($B775,'PO list'!$C:$E,3,0),$AB775)</f>
        <v>43831</v>
      </c>
      <c r="AD775" s="1131" t="str">
        <f>IF($AC775="-","-",VLOOKUP($AC775,Forex!$B:$C,2,0))</f>
        <v>FY2019</v>
      </c>
      <c r="AE775" s="1131">
        <f t="shared" si="138"/>
        <v>43831</v>
      </c>
      <c r="AF775" s="1131" t="str">
        <f>IF($AE775="-","-",VLOOKUP($AE775,Forex!$B:$C,2,0))</f>
        <v>FY2019</v>
      </c>
      <c r="AG775" s="1132" t="str">
        <f t="shared" si="143"/>
        <v>MY + MF</v>
      </c>
      <c r="AI775" s="1118"/>
    </row>
    <row r="776" spans="1:35" s="839" customFormat="1" ht="15" x14ac:dyDescent="0.25">
      <c r="A776" s="929">
        <v>775</v>
      </c>
      <c r="B776" s="927" t="s">
        <v>3475</v>
      </c>
      <c r="C776" s="927" t="s">
        <v>207</v>
      </c>
      <c r="D776" s="927" t="s">
        <v>232</v>
      </c>
      <c r="E776" s="927" t="s">
        <v>230</v>
      </c>
      <c r="F776" s="927">
        <v>107</v>
      </c>
      <c r="G776" s="927">
        <v>221355</v>
      </c>
      <c r="H776" s="927" t="s">
        <v>3476</v>
      </c>
      <c r="I776" s="927" t="s">
        <v>3477</v>
      </c>
      <c r="J776" s="927" t="s">
        <v>3129</v>
      </c>
      <c r="K776" s="927" t="s">
        <v>1324</v>
      </c>
      <c r="L776" s="927" t="s">
        <v>1056</v>
      </c>
      <c r="M776" s="927" t="s">
        <v>3478</v>
      </c>
      <c r="N776" s="927" t="s">
        <v>2834</v>
      </c>
      <c r="O776" s="927" t="s">
        <v>2194</v>
      </c>
      <c r="P776" s="1129" t="str">
        <f t="shared" si="133"/>
        <v>VER</v>
      </c>
      <c r="Q776" s="934" t="str">
        <f t="shared" si="134"/>
        <v>20-19092</v>
      </c>
      <c r="R776" s="934" t="str">
        <f t="shared" si="135"/>
        <v>FRONTECH</v>
      </c>
      <c r="S776" s="935">
        <f t="shared" si="139"/>
        <v>43831</v>
      </c>
      <c r="T776" s="935">
        <f t="shared" si="140"/>
        <v>43831</v>
      </c>
      <c r="U776" s="935">
        <f t="shared" si="141"/>
        <v>43891</v>
      </c>
      <c r="V776" s="935">
        <f t="shared" si="136"/>
        <v>44013</v>
      </c>
      <c r="W776" s="934" t="str">
        <f t="shared" si="137"/>
        <v>Cancelled</v>
      </c>
      <c r="X776" s="936" t="str">
        <f>IF(R776="-","-",VLOOKUP($S776,Forex!$B:$C,2,0))</f>
        <v>FY2019</v>
      </c>
      <c r="Y776" s="936" t="str">
        <f>IF(R776="-","-",VLOOKUP($S776,Forex!$B:$D,3,0))</f>
        <v>2H</v>
      </c>
      <c r="Z776" s="937" t="str">
        <f>IF($R776="-","-",VLOOKUP($L776,Legend!$E:$F,2,0))</f>
        <v>-</v>
      </c>
      <c r="AA776" s="937"/>
      <c r="AB776" s="1131">
        <f t="shared" si="142"/>
        <v>43831</v>
      </c>
      <c r="AC776" s="1131">
        <f>_xlfn.IFNA(VLOOKUP($B776,'PO list'!$C:$E,3,0),$AB776)</f>
        <v>43831</v>
      </c>
      <c r="AD776" s="1131" t="str">
        <f>IF($AC776="-","-",VLOOKUP($AC776,Forex!$B:$C,2,0))</f>
        <v>FY2019</v>
      </c>
      <c r="AE776" s="1131">
        <f t="shared" si="138"/>
        <v>43831</v>
      </c>
      <c r="AF776" s="1131" t="str">
        <f>IF($AE776="-","-",VLOOKUP($AE776,Forex!$B:$C,2,0))</f>
        <v>FY2019</v>
      </c>
      <c r="AG776" s="1132" t="str">
        <f t="shared" si="143"/>
        <v>MY + MF</v>
      </c>
      <c r="AI776" s="1118"/>
    </row>
    <row r="777" spans="1:35" s="839" customFormat="1" ht="15" x14ac:dyDescent="0.25">
      <c r="A777" s="929">
        <v>776</v>
      </c>
      <c r="B777" s="927" t="s">
        <v>3479</v>
      </c>
      <c r="C777" s="927" t="s">
        <v>1350</v>
      </c>
      <c r="D777" s="927" t="s">
        <v>1332</v>
      </c>
      <c r="E777" s="927" t="s">
        <v>231</v>
      </c>
      <c r="F777" s="927">
        <v>1</v>
      </c>
      <c r="G777" s="927">
        <v>279</v>
      </c>
      <c r="H777" s="927" t="s">
        <v>3480</v>
      </c>
      <c r="I777" s="927" t="s">
        <v>15</v>
      </c>
      <c r="J777" s="927" t="s">
        <v>3129</v>
      </c>
      <c r="K777" s="927" t="s">
        <v>287</v>
      </c>
      <c r="L777" s="927" t="s">
        <v>15</v>
      </c>
      <c r="M777" s="927" t="s">
        <v>3442</v>
      </c>
      <c r="N777" s="927" t="s">
        <v>3442</v>
      </c>
      <c r="O777" s="927" t="s">
        <v>3429</v>
      </c>
      <c r="P777" s="1129" t="str">
        <f t="shared" si="133"/>
        <v>-</v>
      </c>
      <c r="Q777" s="934" t="str">
        <f t="shared" si="134"/>
        <v>20-19093</v>
      </c>
      <c r="R777" s="934" t="str">
        <f t="shared" si="135"/>
        <v>-</v>
      </c>
      <c r="S777" s="935" t="str">
        <f t="shared" si="139"/>
        <v>-</v>
      </c>
      <c r="T777" s="935" t="str">
        <f t="shared" si="140"/>
        <v>-</v>
      </c>
      <c r="U777" s="935" t="str">
        <f t="shared" si="141"/>
        <v>-</v>
      </c>
      <c r="V777" s="935" t="str">
        <f t="shared" si="136"/>
        <v>-</v>
      </c>
      <c r="W777" s="934" t="str">
        <f t="shared" si="137"/>
        <v>-</v>
      </c>
      <c r="X777" s="936" t="str">
        <f>IF(R777="-","-",VLOOKUP($S777,Forex!$B:$C,2,0))</f>
        <v>-</v>
      </c>
      <c r="Y777" s="936" t="str">
        <f>IF(R777="-","-",VLOOKUP($S777,Forex!$B:$D,3,0))</f>
        <v>-</v>
      </c>
      <c r="Z777" s="937" t="str">
        <f>IF($R777="-","-",VLOOKUP($L777,Legend!$E:$F,2,0))</f>
        <v>-</v>
      </c>
      <c r="AA777" s="937"/>
      <c r="AB777" s="1131" t="str">
        <f t="shared" si="142"/>
        <v>-</v>
      </c>
      <c r="AC777" s="1131" t="str">
        <f>_xlfn.IFNA(VLOOKUP($B777,'PO list'!$C:$E,3,0),$AB777)</f>
        <v>-</v>
      </c>
      <c r="AD777" s="1131" t="str">
        <f>IF($AC777="-","-",VLOOKUP($AC777,Forex!$B:$C,2,0))</f>
        <v>-</v>
      </c>
      <c r="AE777" s="1131" t="str">
        <f t="shared" si="138"/>
        <v>-</v>
      </c>
      <c r="AF777" s="1131" t="str">
        <f>IF($AE777="-","-",VLOOKUP($AE777,Forex!$B:$C,2,0))</f>
        <v>-</v>
      </c>
      <c r="AG777" s="1132" t="str">
        <f t="shared" si="143"/>
        <v>-</v>
      </c>
      <c r="AI777" s="1118"/>
    </row>
    <row r="778" spans="1:35" s="839" customFormat="1" ht="15" x14ac:dyDescent="0.25">
      <c r="A778" s="929">
        <v>777</v>
      </c>
      <c r="B778" s="927" t="s">
        <v>3481</v>
      </c>
      <c r="C778" s="927" t="s">
        <v>207</v>
      </c>
      <c r="D778" s="927" t="s">
        <v>232</v>
      </c>
      <c r="E778" s="927" t="s">
        <v>230</v>
      </c>
      <c r="F778" s="927">
        <v>65</v>
      </c>
      <c r="G778" s="927">
        <v>126687</v>
      </c>
      <c r="H778" s="927" t="s">
        <v>3482</v>
      </c>
      <c r="I778" s="927" t="s">
        <v>3483</v>
      </c>
      <c r="J778" s="927" t="s">
        <v>2154</v>
      </c>
      <c r="K778" s="927" t="s">
        <v>1324</v>
      </c>
      <c r="L778" s="927" t="s">
        <v>15</v>
      </c>
      <c r="M778" s="927" t="s">
        <v>3325</v>
      </c>
      <c r="N778" s="927" t="s">
        <v>3325</v>
      </c>
      <c r="O778" s="927" t="s">
        <v>3139</v>
      </c>
      <c r="P778" s="1129" t="str">
        <f t="shared" si="133"/>
        <v>KET</v>
      </c>
      <c r="Q778" s="934" t="str">
        <f t="shared" si="134"/>
        <v>20-19094</v>
      </c>
      <c r="R778" s="934" t="str">
        <f t="shared" si="135"/>
        <v>FRONTECH</v>
      </c>
      <c r="S778" s="935">
        <f t="shared" si="139"/>
        <v>43831</v>
      </c>
      <c r="T778" s="935">
        <f t="shared" si="140"/>
        <v>43862</v>
      </c>
      <c r="U778" s="935">
        <f t="shared" si="141"/>
        <v>43862</v>
      </c>
      <c r="V778" s="935">
        <f t="shared" si="136"/>
        <v>43862</v>
      </c>
      <c r="W778" s="934" t="str">
        <f t="shared" si="137"/>
        <v>Cancelled</v>
      </c>
      <c r="X778" s="936" t="str">
        <f>IF(R778="-","-",VLOOKUP($S778,Forex!$B:$C,2,0))</f>
        <v>FY2019</v>
      </c>
      <c r="Y778" s="936" t="str">
        <f>IF(R778="-","-",VLOOKUP($S778,Forex!$B:$D,3,0))</f>
        <v>2H</v>
      </c>
      <c r="Z778" s="937" t="str">
        <f>IF($R778="-","-",VLOOKUP($L778,Legend!$E:$F,2,0))</f>
        <v>-</v>
      </c>
      <c r="AA778" s="937"/>
      <c r="AB778" s="1131">
        <f t="shared" si="142"/>
        <v>43862</v>
      </c>
      <c r="AC778" s="1131">
        <f>_xlfn.IFNA(VLOOKUP($B778,'PO list'!$C:$E,3,0),$AB778)</f>
        <v>43862</v>
      </c>
      <c r="AD778" s="1131" t="str">
        <f>IF($AC778="-","-",VLOOKUP($AC778,Forex!$B:$C,2,0))</f>
        <v>FY2019</v>
      </c>
      <c r="AE778" s="1131">
        <f t="shared" si="138"/>
        <v>43862</v>
      </c>
      <c r="AF778" s="1131" t="str">
        <f>IF($AE778="-","-",VLOOKUP($AE778,Forex!$B:$C,2,0))</f>
        <v>FY2019</v>
      </c>
      <c r="AG778" s="1132" t="str">
        <f t="shared" si="143"/>
        <v>MY + MF</v>
      </c>
      <c r="AI778" s="1118"/>
    </row>
    <row r="779" spans="1:35" s="839" customFormat="1" ht="15" x14ac:dyDescent="0.25">
      <c r="A779" s="929">
        <v>778</v>
      </c>
      <c r="B779" s="927" t="s">
        <v>3481</v>
      </c>
      <c r="C779" s="927" t="s">
        <v>207</v>
      </c>
      <c r="D779" s="927" t="s">
        <v>232</v>
      </c>
      <c r="E779" s="927" t="s">
        <v>230</v>
      </c>
      <c r="F779" s="927">
        <v>13</v>
      </c>
      <c r="G779" s="927">
        <v>18745</v>
      </c>
      <c r="H779" s="927" t="s">
        <v>3484</v>
      </c>
      <c r="I779" s="927" t="s">
        <v>3485</v>
      </c>
      <c r="J779" s="927" t="s">
        <v>2154</v>
      </c>
      <c r="K779" s="927" t="s">
        <v>288</v>
      </c>
      <c r="L779" s="927" t="s">
        <v>158</v>
      </c>
      <c r="M779" s="927" t="s">
        <v>3325</v>
      </c>
      <c r="N779" s="927" t="s">
        <v>3325</v>
      </c>
      <c r="O779" s="927" t="s">
        <v>3139</v>
      </c>
      <c r="P779" s="1129" t="str">
        <f t="shared" si="133"/>
        <v>KET</v>
      </c>
      <c r="Q779" s="934" t="str">
        <f t="shared" si="134"/>
        <v>-</v>
      </c>
      <c r="R779" s="934" t="str">
        <f t="shared" si="135"/>
        <v>-</v>
      </c>
      <c r="S779" s="935" t="str">
        <f t="shared" si="139"/>
        <v>-</v>
      </c>
      <c r="T779" s="935" t="str">
        <f t="shared" si="140"/>
        <v>-</v>
      </c>
      <c r="U779" s="935" t="str">
        <f t="shared" si="141"/>
        <v>-</v>
      </c>
      <c r="V779" s="935" t="str">
        <f t="shared" si="136"/>
        <v>-</v>
      </c>
      <c r="W779" s="934" t="str">
        <f t="shared" si="137"/>
        <v>-</v>
      </c>
      <c r="X779" s="936" t="str">
        <f>IF(R779="-","-",VLOOKUP($S779,Forex!$B:$C,2,0))</f>
        <v>-</v>
      </c>
      <c r="Y779" s="936" t="str">
        <f>IF(R779="-","-",VLOOKUP($S779,Forex!$B:$D,3,0))</f>
        <v>-</v>
      </c>
      <c r="Z779" s="937" t="str">
        <f>IF($R779="-","-",VLOOKUP($L779,Legend!$E:$F,2,0))</f>
        <v>-</v>
      </c>
      <c r="AA779" s="937"/>
      <c r="AB779" s="1131" t="str">
        <f t="shared" si="142"/>
        <v>-</v>
      </c>
      <c r="AC779" s="1131" t="str">
        <f>_xlfn.IFNA(VLOOKUP($B779,'PO list'!$C:$E,3,0),$AB779)</f>
        <v>-</v>
      </c>
      <c r="AD779" s="1131" t="str">
        <f>IF($AC779="-","-",VLOOKUP($AC779,Forex!$B:$C,2,0))</f>
        <v>-</v>
      </c>
      <c r="AE779" s="1131" t="str">
        <f t="shared" si="138"/>
        <v>-</v>
      </c>
      <c r="AF779" s="1131" t="str">
        <f>IF($AE779="-","-",VLOOKUP($AE779,Forex!$B:$C,2,0))</f>
        <v>-</v>
      </c>
      <c r="AG779" s="1132" t="str">
        <f t="shared" si="143"/>
        <v>-</v>
      </c>
      <c r="AI779" s="1118"/>
    </row>
    <row r="780" spans="1:35" s="839" customFormat="1" ht="15" x14ac:dyDescent="0.25">
      <c r="A780" s="929">
        <v>779</v>
      </c>
      <c r="B780" s="927" t="s">
        <v>3486</v>
      </c>
      <c r="C780" s="927" t="s">
        <v>227</v>
      </c>
      <c r="D780" s="927" t="s">
        <v>201</v>
      </c>
      <c r="E780" s="927" t="s">
        <v>1546</v>
      </c>
      <c r="F780" s="927">
        <v>1</v>
      </c>
      <c r="G780" s="927">
        <v>405</v>
      </c>
      <c r="H780" s="927" t="s">
        <v>3487</v>
      </c>
      <c r="I780" s="927" t="s">
        <v>3488</v>
      </c>
      <c r="J780" s="927" t="s">
        <v>2194</v>
      </c>
      <c r="K780" s="927" t="s">
        <v>287</v>
      </c>
      <c r="L780" s="927" t="s">
        <v>15</v>
      </c>
      <c r="M780" s="927" t="s">
        <v>3375</v>
      </c>
      <c r="N780" s="927" t="s">
        <v>3383</v>
      </c>
      <c r="O780" s="927" t="s">
        <v>2194</v>
      </c>
      <c r="P780" s="1129" t="str">
        <f t="shared" si="133"/>
        <v>ATE</v>
      </c>
      <c r="Q780" s="934" t="str">
        <f t="shared" si="134"/>
        <v>20-19095</v>
      </c>
      <c r="R780" s="934" t="str">
        <f t="shared" si="135"/>
        <v>LOCAL</v>
      </c>
      <c r="S780" s="935">
        <f t="shared" si="139"/>
        <v>43831</v>
      </c>
      <c r="T780" s="935">
        <f t="shared" si="140"/>
        <v>43831</v>
      </c>
      <c r="U780" s="935">
        <f t="shared" si="141"/>
        <v>43862</v>
      </c>
      <c r="V780" s="935">
        <f t="shared" si="136"/>
        <v>43862</v>
      </c>
      <c r="W780" s="934" t="str">
        <f t="shared" si="137"/>
        <v>Approved</v>
      </c>
      <c r="X780" s="936" t="str">
        <f>IF(R780="-","-",VLOOKUP($S780,Forex!$B:$C,2,0))</f>
        <v>FY2019</v>
      </c>
      <c r="Y780" s="936" t="str">
        <f>IF(R780="-","-",VLOOKUP($S780,Forex!$B:$D,3,0))</f>
        <v>2H</v>
      </c>
      <c r="Z780" s="937" t="str">
        <f>IF($R780="-","-",VLOOKUP($L780,Legend!$E:$F,2,0))</f>
        <v>-</v>
      </c>
      <c r="AA780" s="937"/>
      <c r="AB780" s="1131">
        <f t="shared" si="142"/>
        <v>43831</v>
      </c>
      <c r="AC780" s="1131">
        <f>_xlfn.IFNA(VLOOKUP($B780,'PO list'!$C:$E,3,0),$AB780)</f>
        <v>43831</v>
      </c>
      <c r="AD780" s="1131" t="str">
        <f>IF($AC780="-","-",VLOOKUP($AC780,Forex!$B:$C,2,0))</f>
        <v>FY2019</v>
      </c>
      <c r="AE780" s="1131">
        <f t="shared" si="138"/>
        <v>43831</v>
      </c>
      <c r="AF780" s="1131" t="str">
        <f>IF($AE780="-","-",VLOOKUP($AE780,Forex!$B:$C,2,0))</f>
        <v>FY2019</v>
      </c>
      <c r="AG780" s="1132" t="str">
        <f t="shared" si="143"/>
        <v>MY + MF</v>
      </c>
      <c r="AI780" s="1118"/>
    </row>
    <row r="781" spans="1:35" s="839" customFormat="1" ht="15" x14ac:dyDescent="0.25">
      <c r="A781" s="929">
        <v>780</v>
      </c>
      <c r="B781" s="927" t="s">
        <v>3489</v>
      </c>
      <c r="C781" s="927" t="s">
        <v>2339</v>
      </c>
      <c r="D781" s="927" t="s">
        <v>1332</v>
      </c>
      <c r="E781" s="927" t="s">
        <v>1361</v>
      </c>
      <c r="F781" s="927">
        <v>9</v>
      </c>
      <c r="G781" s="927">
        <v>3266</v>
      </c>
      <c r="H781" s="927" t="s">
        <v>3490</v>
      </c>
      <c r="I781" s="927" t="s">
        <v>15</v>
      </c>
      <c r="J781" s="927" t="s">
        <v>2194</v>
      </c>
      <c r="K781" s="927" t="s">
        <v>287</v>
      </c>
      <c r="L781" s="927" t="s">
        <v>15</v>
      </c>
      <c r="M781" s="927" t="s">
        <v>3442</v>
      </c>
      <c r="N781" s="927" t="s">
        <v>3442</v>
      </c>
      <c r="O781" s="927" t="s">
        <v>2194</v>
      </c>
      <c r="P781" s="1129" t="str">
        <f t="shared" si="133"/>
        <v>-</v>
      </c>
      <c r="Q781" s="934" t="str">
        <f t="shared" si="134"/>
        <v>20-19096</v>
      </c>
      <c r="R781" s="934" t="str">
        <f t="shared" si="135"/>
        <v>-</v>
      </c>
      <c r="S781" s="935" t="str">
        <f t="shared" si="139"/>
        <v>-</v>
      </c>
      <c r="T781" s="935" t="str">
        <f t="shared" si="140"/>
        <v>-</v>
      </c>
      <c r="U781" s="935" t="str">
        <f t="shared" si="141"/>
        <v>-</v>
      </c>
      <c r="V781" s="935" t="str">
        <f t="shared" si="136"/>
        <v>-</v>
      </c>
      <c r="W781" s="934" t="str">
        <f t="shared" si="137"/>
        <v>-</v>
      </c>
      <c r="X781" s="936" t="str">
        <f>IF(R781="-","-",VLOOKUP($S781,Forex!$B:$C,2,0))</f>
        <v>-</v>
      </c>
      <c r="Y781" s="936" t="str">
        <f>IF(R781="-","-",VLOOKUP($S781,Forex!$B:$D,3,0))</f>
        <v>-</v>
      </c>
      <c r="Z781" s="937" t="str">
        <f>IF($R781="-","-",VLOOKUP($L781,Legend!$E:$F,2,0))</f>
        <v>-</v>
      </c>
      <c r="AA781" s="937"/>
      <c r="AB781" s="1131" t="str">
        <f t="shared" si="142"/>
        <v>-</v>
      </c>
      <c r="AC781" s="1131" t="str">
        <f>_xlfn.IFNA(VLOOKUP($B781,'PO list'!$C:$E,3,0),$AB781)</f>
        <v>-</v>
      </c>
      <c r="AD781" s="1131" t="str">
        <f>IF($AC781="-","-",VLOOKUP($AC781,Forex!$B:$C,2,0))</f>
        <v>-</v>
      </c>
      <c r="AE781" s="1131" t="str">
        <f t="shared" si="138"/>
        <v>-</v>
      </c>
      <c r="AF781" s="1131" t="str">
        <f>IF($AE781="-","-",VLOOKUP($AE781,Forex!$B:$C,2,0))</f>
        <v>-</v>
      </c>
      <c r="AG781" s="1132" t="str">
        <f t="shared" si="143"/>
        <v>-</v>
      </c>
      <c r="AI781" s="1118"/>
    </row>
    <row r="782" spans="1:35" s="839" customFormat="1" ht="15" x14ac:dyDescent="0.25">
      <c r="A782" s="929">
        <v>781</v>
      </c>
      <c r="B782" s="927" t="s">
        <v>3491</v>
      </c>
      <c r="C782" s="927" t="s">
        <v>245</v>
      </c>
      <c r="D782" s="927" t="s">
        <v>201</v>
      </c>
      <c r="E782" s="927" t="s">
        <v>231</v>
      </c>
      <c r="F782" s="927">
        <v>11</v>
      </c>
      <c r="G782" s="927">
        <v>971</v>
      </c>
      <c r="H782" s="927" t="s">
        <v>3492</v>
      </c>
      <c r="I782" s="927" t="s">
        <v>239</v>
      </c>
      <c r="J782" s="927" t="s">
        <v>2194</v>
      </c>
      <c r="K782" s="927" t="s">
        <v>287</v>
      </c>
      <c r="L782" s="927" t="s">
        <v>15</v>
      </c>
      <c r="M782" s="927" t="s">
        <v>3375</v>
      </c>
      <c r="N782" s="927" t="s">
        <v>3375</v>
      </c>
      <c r="O782" s="927" t="s">
        <v>3391</v>
      </c>
      <c r="P782" s="1129" t="str">
        <f t="shared" si="133"/>
        <v>--</v>
      </c>
      <c r="Q782" s="934" t="str">
        <f t="shared" si="134"/>
        <v>20-19097</v>
      </c>
      <c r="R782" s="934" t="str">
        <f t="shared" si="135"/>
        <v>LOCAL</v>
      </c>
      <c r="S782" s="935">
        <f t="shared" si="139"/>
        <v>43831</v>
      </c>
      <c r="T782" s="935">
        <f t="shared" si="140"/>
        <v>43831</v>
      </c>
      <c r="U782" s="935">
        <f t="shared" si="141"/>
        <v>43862</v>
      </c>
      <c r="V782" s="935">
        <f t="shared" si="136"/>
        <v>43862</v>
      </c>
      <c r="W782" s="934" t="str">
        <f t="shared" si="137"/>
        <v>Approved</v>
      </c>
      <c r="X782" s="936" t="str">
        <f>IF(R782="-","-",VLOOKUP($S782,Forex!$B:$C,2,0))</f>
        <v>FY2019</v>
      </c>
      <c r="Y782" s="936" t="str">
        <f>IF(R782="-","-",VLOOKUP($S782,Forex!$B:$D,3,0))</f>
        <v>2H</v>
      </c>
      <c r="Z782" s="937" t="str">
        <f>IF($R782="-","-",VLOOKUP($L782,Legend!$E:$F,2,0))</f>
        <v>-</v>
      </c>
      <c r="AA782" s="937"/>
      <c r="AB782" s="1131">
        <f t="shared" si="142"/>
        <v>43831</v>
      </c>
      <c r="AC782" s="1131">
        <f>_xlfn.IFNA(VLOOKUP($B782,'PO list'!$C:$E,3,0),$AB782)</f>
        <v>43831</v>
      </c>
      <c r="AD782" s="1131" t="str">
        <f>IF($AC782="-","-",VLOOKUP($AC782,Forex!$B:$C,2,0))</f>
        <v>FY2019</v>
      </c>
      <c r="AE782" s="1131">
        <f t="shared" si="138"/>
        <v>43831</v>
      </c>
      <c r="AF782" s="1131" t="str">
        <f>IF($AE782="-","-",VLOOKUP($AE782,Forex!$B:$C,2,0))</f>
        <v>FY2019</v>
      </c>
      <c r="AG782" s="1132" t="str">
        <f t="shared" si="143"/>
        <v>MY + MF</v>
      </c>
      <c r="AI782" s="1118"/>
    </row>
    <row r="783" spans="1:35" s="839" customFormat="1" ht="15" x14ac:dyDescent="0.25">
      <c r="A783" s="929">
        <v>782</v>
      </c>
      <c r="B783" s="927" t="s">
        <v>3491</v>
      </c>
      <c r="C783" s="927" t="s">
        <v>245</v>
      </c>
      <c r="D783" s="927" t="s">
        <v>201</v>
      </c>
      <c r="E783" s="927" t="s">
        <v>231</v>
      </c>
      <c r="F783" s="927">
        <v>10</v>
      </c>
      <c r="G783" s="927">
        <v>1826</v>
      </c>
      <c r="H783" s="927" t="s">
        <v>3493</v>
      </c>
      <c r="I783" s="927" t="s">
        <v>239</v>
      </c>
      <c r="J783" s="927" t="s">
        <v>2194</v>
      </c>
      <c r="K783" s="927" t="s">
        <v>288</v>
      </c>
      <c r="L783" s="927" t="s">
        <v>158</v>
      </c>
      <c r="M783" s="927" t="s">
        <v>3375</v>
      </c>
      <c r="N783" s="927" t="s">
        <v>3375</v>
      </c>
      <c r="O783" s="927" t="s">
        <v>3391</v>
      </c>
      <c r="P783" s="1129" t="str">
        <f t="shared" si="133"/>
        <v>--</v>
      </c>
      <c r="Q783" s="934" t="str">
        <f t="shared" si="134"/>
        <v>-</v>
      </c>
      <c r="R783" s="934" t="str">
        <f t="shared" si="135"/>
        <v>-</v>
      </c>
      <c r="S783" s="935" t="str">
        <f t="shared" si="139"/>
        <v>-</v>
      </c>
      <c r="T783" s="935" t="str">
        <f t="shared" si="140"/>
        <v>-</v>
      </c>
      <c r="U783" s="935" t="str">
        <f t="shared" si="141"/>
        <v>-</v>
      </c>
      <c r="V783" s="935" t="str">
        <f t="shared" si="136"/>
        <v>-</v>
      </c>
      <c r="W783" s="934" t="str">
        <f t="shared" si="137"/>
        <v>-</v>
      </c>
      <c r="X783" s="936" t="str">
        <f>IF(R783="-","-",VLOOKUP($S783,Forex!$B:$C,2,0))</f>
        <v>-</v>
      </c>
      <c r="Y783" s="936" t="str">
        <f>IF(R783="-","-",VLOOKUP($S783,Forex!$B:$D,3,0))</f>
        <v>-</v>
      </c>
      <c r="Z783" s="937" t="str">
        <f>IF($R783="-","-",VLOOKUP($L783,Legend!$E:$F,2,0))</f>
        <v>-</v>
      </c>
      <c r="AA783" s="937"/>
      <c r="AB783" s="1131" t="str">
        <f t="shared" si="142"/>
        <v>-</v>
      </c>
      <c r="AC783" s="1131" t="str">
        <f>_xlfn.IFNA(VLOOKUP($B783,'PO list'!$C:$E,3,0),$AB783)</f>
        <v>-</v>
      </c>
      <c r="AD783" s="1131" t="str">
        <f>IF($AC783="-","-",VLOOKUP($AC783,Forex!$B:$C,2,0))</f>
        <v>-</v>
      </c>
      <c r="AE783" s="1131" t="str">
        <f t="shared" si="138"/>
        <v>-</v>
      </c>
      <c r="AF783" s="1131" t="str">
        <f>IF($AE783="-","-",VLOOKUP($AE783,Forex!$B:$C,2,0))</f>
        <v>-</v>
      </c>
      <c r="AG783" s="1132" t="str">
        <f t="shared" si="143"/>
        <v>-</v>
      </c>
      <c r="AI783" s="1118"/>
    </row>
    <row r="784" spans="1:35" s="839" customFormat="1" ht="15" x14ac:dyDescent="0.25">
      <c r="A784" s="929">
        <v>783</v>
      </c>
      <c r="B784" s="927" t="s">
        <v>3494</v>
      </c>
      <c r="C784" s="927" t="s">
        <v>3294</v>
      </c>
      <c r="D784" s="927" t="s">
        <v>1332</v>
      </c>
      <c r="E784" s="927" t="s">
        <v>1361</v>
      </c>
      <c r="F784" s="927">
        <v>1</v>
      </c>
      <c r="G784" s="927">
        <v>7450</v>
      </c>
      <c r="H784" s="927" t="s">
        <v>3495</v>
      </c>
      <c r="I784" s="927" t="s">
        <v>15</v>
      </c>
      <c r="J784" s="927" t="s">
        <v>3391</v>
      </c>
      <c r="K784" s="927" t="s">
        <v>288</v>
      </c>
      <c r="L784" s="927" t="s">
        <v>1056</v>
      </c>
      <c r="M784" s="927" t="s">
        <v>2427</v>
      </c>
      <c r="N784" s="927" t="s">
        <v>3415</v>
      </c>
      <c r="O784" s="927" t="s">
        <v>3429</v>
      </c>
      <c r="P784" s="1129" t="str">
        <f t="shared" si="133"/>
        <v>-</v>
      </c>
      <c r="Q784" s="934" t="str">
        <f t="shared" si="134"/>
        <v>20-19098</v>
      </c>
      <c r="R784" s="934" t="str">
        <f t="shared" si="135"/>
        <v>-</v>
      </c>
      <c r="S784" s="935" t="str">
        <f t="shared" si="139"/>
        <v>-</v>
      </c>
      <c r="T784" s="935" t="str">
        <f t="shared" si="140"/>
        <v>-</v>
      </c>
      <c r="U784" s="935" t="str">
        <f t="shared" si="141"/>
        <v>-</v>
      </c>
      <c r="V784" s="935" t="str">
        <f t="shared" si="136"/>
        <v>-</v>
      </c>
      <c r="W784" s="934" t="str">
        <f t="shared" si="137"/>
        <v>-</v>
      </c>
      <c r="X784" s="936" t="str">
        <f>IF(R784="-","-",VLOOKUP($S784,Forex!$B:$C,2,0))</f>
        <v>-</v>
      </c>
      <c r="Y784" s="936" t="str">
        <f>IF(R784="-","-",VLOOKUP($S784,Forex!$B:$D,3,0))</f>
        <v>-</v>
      </c>
      <c r="Z784" s="937" t="str">
        <f>IF($R784="-","-",VLOOKUP($L784,Legend!$E:$F,2,0))</f>
        <v>-</v>
      </c>
      <c r="AA784" s="937"/>
      <c r="AB784" s="1131" t="str">
        <f t="shared" si="142"/>
        <v>-</v>
      </c>
      <c r="AC784" s="1131" t="str">
        <f>_xlfn.IFNA(VLOOKUP($B784,'PO list'!$C:$E,3,0),$AB784)</f>
        <v>-</v>
      </c>
      <c r="AD784" s="1131" t="str">
        <f>IF($AC784="-","-",VLOOKUP($AC784,Forex!$B:$C,2,0))</f>
        <v>-</v>
      </c>
      <c r="AE784" s="1131" t="str">
        <f t="shared" si="138"/>
        <v>-</v>
      </c>
      <c r="AF784" s="1131" t="str">
        <f>IF($AE784="-","-",VLOOKUP($AE784,Forex!$B:$C,2,0))</f>
        <v>-</v>
      </c>
      <c r="AG784" s="1132" t="str">
        <f t="shared" si="143"/>
        <v>-</v>
      </c>
      <c r="AI784" s="1118"/>
    </row>
    <row r="785" spans="1:35" s="839" customFormat="1" ht="15" x14ac:dyDescent="0.25">
      <c r="A785" s="929">
        <v>784</v>
      </c>
      <c r="B785" s="927" t="s">
        <v>3496</v>
      </c>
      <c r="C785" s="927" t="s">
        <v>227</v>
      </c>
      <c r="D785" s="927" t="s">
        <v>201</v>
      </c>
      <c r="E785" s="927" t="s">
        <v>230</v>
      </c>
      <c r="F785" s="927">
        <v>1</v>
      </c>
      <c r="G785" s="927">
        <v>110663</v>
      </c>
      <c r="H785" s="927" t="s">
        <v>3497</v>
      </c>
      <c r="I785" s="927" t="s">
        <v>3498</v>
      </c>
      <c r="J785" s="927" t="s">
        <v>3301</v>
      </c>
      <c r="K785" s="927" t="s">
        <v>1324</v>
      </c>
      <c r="L785" s="927" t="s">
        <v>1056</v>
      </c>
      <c r="M785" s="927" t="s">
        <v>3499</v>
      </c>
      <c r="N785" s="927" t="s">
        <v>3273</v>
      </c>
      <c r="O785" s="927" t="s">
        <v>3317</v>
      </c>
      <c r="P785" s="1129" t="str">
        <f t="shared" si="133"/>
        <v>ODY</v>
      </c>
      <c r="Q785" s="934" t="str">
        <f t="shared" si="134"/>
        <v>20-19099</v>
      </c>
      <c r="R785" s="934" t="str">
        <f t="shared" si="135"/>
        <v>LOCAL</v>
      </c>
      <c r="S785" s="935">
        <f t="shared" si="139"/>
        <v>43831</v>
      </c>
      <c r="T785" s="935">
        <f t="shared" si="140"/>
        <v>43862</v>
      </c>
      <c r="U785" s="935">
        <f t="shared" si="141"/>
        <v>43891</v>
      </c>
      <c r="V785" s="935">
        <f t="shared" si="136"/>
        <v>43983</v>
      </c>
      <c r="W785" s="934" t="str">
        <f t="shared" si="137"/>
        <v>Cancelled</v>
      </c>
      <c r="X785" s="936" t="str">
        <f>IF(R785="-","-",VLOOKUP($S785,Forex!$B:$C,2,0))</f>
        <v>FY2019</v>
      </c>
      <c r="Y785" s="936" t="str">
        <f>IF(R785="-","-",VLOOKUP($S785,Forex!$B:$D,3,0))</f>
        <v>2H</v>
      </c>
      <c r="Z785" s="937" t="str">
        <f>IF($R785="-","-",VLOOKUP($L785,Legend!$E:$F,2,0))</f>
        <v>-</v>
      </c>
      <c r="AA785" s="937"/>
      <c r="AB785" s="1131">
        <f t="shared" si="142"/>
        <v>43862</v>
      </c>
      <c r="AC785" s="1131">
        <f>_xlfn.IFNA(VLOOKUP($B785,'PO list'!$C:$E,3,0),$AB785)</f>
        <v>43862</v>
      </c>
      <c r="AD785" s="1131" t="str">
        <f>IF($AC785="-","-",VLOOKUP($AC785,Forex!$B:$C,2,0))</f>
        <v>FY2019</v>
      </c>
      <c r="AE785" s="1131">
        <f t="shared" si="138"/>
        <v>43862</v>
      </c>
      <c r="AF785" s="1131" t="str">
        <f>IF($AE785="-","-",VLOOKUP($AE785,Forex!$B:$C,2,0))</f>
        <v>FY2019</v>
      </c>
      <c r="AG785" s="1132" t="str">
        <f t="shared" si="143"/>
        <v>MY + MF</v>
      </c>
      <c r="AI785" s="1118"/>
    </row>
    <row r="786" spans="1:35" s="839" customFormat="1" ht="15" x14ac:dyDescent="0.25">
      <c r="A786" s="929">
        <v>785</v>
      </c>
      <c r="B786" s="927" t="s">
        <v>3500</v>
      </c>
      <c r="C786" s="927" t="s">
        <v>1379</v>
      </c>
      <c r="D786" s="927" t="s">
        <v>1332</v>
      </c>
      <c r="E786" s="927" t="s">
        <v>1788</v>
      </c>
      <c r="F786" s="927">
        <v>5</v>
      </c>
      <c r="G786" s="927">
        <v>1342</v>
      </c>
      <c r="H786" s="927" t="s">
        <v>3501</v>
      </c>
      <c r="I786" s="927" t="s">
        <v>3502</v>
      </c>
      <c r="J786" s="927" t="s">
        <v>3301</v>
      </c>
      <c r="K786" s="927" t="s">
        <v>287</v>
      </c>
      <c r="L786" s="927" t="s">
        <v>15</v>
      </c>
      <c r="M786" s="927" t="s">
        <v>3503</v>
      </c>
      <c r="N786" s="927" t="s">
        <v>3503</v>
      </c>
      <c r="O786" s="927" t="s">
        <v>3385</v>
      </c>
      <c r="P786" s="1129" t="str">
        <f t="shared" si="133"/>
        <v>CH-</v>
      </c>
      <c r="Q786" s="934" t="str">
        <f t="shared" si="134"/>
        <v>20-19100</v>
      </c>
      <c r="R786" s="934" t="str">
        <f t="shared" si="135"/>
        <v>-</v>
      </c>
      <c r="S786" s="935" t="str">
        <f t="shared" si="139"/>
        <v>-</v>
      </c>
      <c r="T786" s="935" t="str">
        <f t="shared" si="140"/>
        <v>-</v>
      </c>
      <c r="U786" s="935" t="str">
        <f t="shared" si="141"/>
        <v>-</v>
      </c>
      <c r="V786" s="935" t="str">
        <f t="shared" si="136"/>
        <v>-</v>
      </c>
      <c r="W786" s="934" t="str">
        <f t="shared" si="137"/>
        <v>-</v>
      </c>
      <c r="X786" s="936" t="str">
        <f>IF(R786="-","-",VLOOKUP($S786,Forex!$B:$C,2,0))</f>
        <v>-</v>
      </c>
      <c r="Y786" s="936" t="str">
        <f>IF(R786="-","-",VLOOKUP($S786,Forex!$B:$D,3,0))</f>
        <v>-</v>
      </c>
      <c r="Z786" s="937" t="str">
        <f>IF($R786="-","-",VLOOKUP($L786,Legend!$E:$F,2,0))</f>
        <v>-</v>
      </c>
      <c r="AA786" s="937"/>
      <c r="AB786" s="1131" t="str">
        <f t="shared" si="142"/>
        <v>-</v>
      </c>
      <c r="AC786" s="1131" t="str">
        <f>_xlfn.IFNA(VLOOKUP($B786,'PO list'!$C:$E,3,0),$AB786)</f>
        <v>-</v>
      </c>
      <c r="AD786" s="1131" t="str">
        <f>IF($AC786="-","-",VLOOKUP($AC786,Forex!$B:$C,2,0))</f>
        <v>-</v>
      </c>
      <c r="AE786" s="1131" t="str">
        <f t="shared" si="138"/>
        <v>-</v>
      </c>
      <c r="AF786" s="1131" t="str">
        <f>IF($AE786="-","-",VLOOKUP($AE786,Forex!$B:$C,2,0))</f>
        <v>-</v>
      </c>
      <c r="AG786" s="1132" t="str">
        <f t="shared" si="143"/>
        <v>-</v>
      </c>
      <c r="AI786" s="1118"/>
    </row>
    <row r="787" spans="1:35" s="839" customFormat="1" ht="15" x14ac:dyDescent="0.25">
      <c r="A787" s="929">
        <v>786</v>
      </c>
      <c r="B787" s="927" t="s">
        <v>3504</v>
      </c>
      <c r="C787" s="927" t="s">
        <v>227</v>
      </c>
      <c r="D787" s="927" t="s">
        <v>201</v>
      </c>
      <c r="E787" s="927" t="s">
        <v>1333</v>
      </c>
      <c r="F787" s="927">
        <v>1</v>
      </c>
      <c r="G787" s="927">
        <v>538.38</v>
      </c>
      <c r="H787" s="927" t="s">
        <v>3505</v>
      </c>
      <c r="I787" s="927" t="s">
        <v>3506</v>
      </c>
      <c r="J787" s="927" t="s">
        <v>3301</v>
      </c>
      <c r="K787" s="927" t="s">
        <v>1324</v>
      </c>
      <c r="L787" s="927" t="s">
        <v>1056</v>
      </c>
      <c r="M787" s="927" t="s">
        <v>3429</v>
      </c>
      <c r="N787" s="927" t="s">
        <v>3507</v>
      </c>
      <c r="O787" s="927" t="s">
        <v>3301</v>
      </c>
      <c r="P787" s="1129" t="str">
        <f t="shared" si="133"/>
        <v>E L</v>
      </c>
      <c r="Q787" s="934" t="str">
        <f t="shared" si="134"/>
        <v>20-19101</v>
      </c>
      <c r="R787" s="934" t="str">
        <f t="shared" si="135"/>
        <v>LOCAL</v>
      </c>
      <c r="S787" s="935">
        <f t="shared" si="139"/>
        <v>43831</v>
      </c>
      <c r="T787" s="935">
        <f t="shared" si="140"/>
        <v>43831</v>
      </c>
      <c r="U787" s="935">
        <f t="shared" si="141"/>
        <v>43862</v>
      </c>
      <c r="V787" s="935">
        <f t="shared" si="136"/>
        <v>44044</v>
      </c>
      <c r="W787" s="934" t="str">
        <f t="shared" si="137"/>
        <v>Cancelled</v>
      </c>
      <c r="X787" s="936" t="str">
        <f>IF(R787="-","-",VLOOKUP($S787,Forex!$B:$C,2,0))</f>
        <v>FY2019</v>
      </c>
      <c r="Y787" s="936" t="str">
        <f>IF(R787="-","-",VLOOKUP($S787,Forex!$B:$D,3,0))</f>
        <v>2H</v>
      </c>
      <c r="Z787" s="937" t="str">
        <f>IF($R787="-","-",VLOOKUP($L787,Legend!$E:$F,2,0))</f>
        <v>-</v>
      </c>
      <c r="AA787" s="937"/>
      <c r="AB787" s="1131">
        <f t="shared" si="142"/>
        <v>43831</v>
      </c>
      <c r="AC787" s="1131">
        <f>_xlfn.IFNA(VLOOKUP($B787,'PO list'!$C:$E,3,0),$AB787)</f>
        <v>43831</v>
      </c>
      <c r="AD787" s="1131" t="str">
        <f>IF($AC787="-","-",VLOOKUP($AC787,Forex!$B:$C,2,0))</f>
        <v>FY2019</v>
      </c>
      <c r="AE787" s="1131">
        <f t="shared" si="138"/>
        <v>43831</v>
      </c>
      <c r="AF787" s="1131" t="str">
        <f>IF($AE787="-","-",VLOOKUP($AE787,Forex!$B:$C,2,0))</f>
        <v>FY2019</v>
      </c>
      <c r="AG787" s="1132" t="str">
        <f t="shared" si="143"/>
        <v>MY + MF</v>
      </c>
      <c r="AI787" s="1118"/>
    </row>
    <row r="788" spans="1:35" s="839" customFormat="1" ht="15" x14ac:dyDescent="0.25">
      <c r="A788" s="929">
        <v>787</v>
      </c>
      <c r="B788" s="927" t="s">
        <v>3508</v>
      </c>
      <c r="C788" s="927" t="s">
        <v>227</v>
      </c>
      <c r="D788" s="927" t="s">
        <v>201</v>
      </c>
      <c r="E788" s="927" t="s">
        <v>1333</v>
      </c>
      <c r="F788" s="927">
        <v>1</v>
      </c>
      <c r="G788" s="927">
        <v>538.38</v>
      </c>
      <c r="H788" s="927" t="s">
        <v>3509</v>
      </c>
      <c r="I788" s="927" t="s">
        <v>3510</v>
      </c>
      <c r="J788" s="927" t="s">
        <v>3301</v>
      </c>
      <c r="K788" s="927" t="s">
        <v>1324</v>
      </c>
      <c r="L788" s="927" t="s">
        <v>1056</v>
      </c>
      <c r="M788" s="927" t="s">
        <v>3429</v>
      </c>
      <c r="N788" s="927" t="s">
        <v>3507</v>
      </c>
      <c r="O788" s="927" t="s">
        <v>3301</v>
      </c>
      <c r="P788" s="1129" t="str">
        <f t="shared" ref="P788:P851" si="144">RIGHT(I788,3)</f>
        <v>E R</v>
      </c>
      <c r="Q788" s="934" t="str">
        <f t="shared" ref="Q788:Q851" si="145">IF(B788=B787,"-",B788)</f>
        <v>20-19102</v>
      </c>
      <c r="R788" s="934" t="str">
        <f t="shared" ref="R788:R851" si="146">IF(Q788="-","-",IF(D788="INTERNAL","-",D788))</f>
        <v>LOCAL</v>
      </c>
      <c r="S788" s="935">
        <f t="shared" si="139"/>
        <v>43831</v>
      </c>
      <c r="T788" s="935">
        <f t="shared" si="140"/>
        <v>43831</v>
      </c>
      <c r="U788" s="935">
        <f t="shared" si="141"/>
        <v>43862</v>
      </c>
      <c r="V788" s="935">
        <f t="shared" ref="V788:V851" si="147">IF($R788="-","-",IF(N788="-","-",$N788-DAY($N788)+1))</f>
        <v>44044</v>
      </c>
      <c r="W788" s="934" t="str">
        <f t="shared" ref="W788:W851" si="148">IF(R788="-","-",IF(P788="Ref","-",$K788))</f>
        <v>Cancelled</v>
      </c>
      <c r="X788" s="936" t="str">
        <f>IF(R788="-","-",VLOOKUP($S788,Forex!$B:$C,2,0))</f>
        <v>FY2019</v>
      </c>
      <c r="Y788" s="936" t="str">
        <f>IF(R788="-","-",VLOOKUP($S788,Forex!$B:$D,3,0))</f>
        <v>2H</v>
      </c>
      <c r="Z788" s="937" t="str">
        <f>IF($R788="-","-",VLOOKUP($L788,Legend!$E:$F,2,0))</f>
        <v>-</v>
      </c>
      <c r="AA788" s="937"/>
      <c r="AB788" s="1131">
        <f t="shared" si="142"/>
        <v>43831</v>
      </c>
      <c r="AC788" s="1131">
        <f>_xlfn.IFNA(VLOOKUP($B788,'PO list'!$C:$E,3,0),$AB788)</f>
        <v>43831</v>
      </c>
      <c r="AD788" s="1131" t="str">
        <f>IF($AC788="-","-",VLOOKUP($AC788,Forex!$B:$C,2,0))</f>
        <v>FY2019</v>
      </c>
      <c r="AE788" s="1131">
        <f t="shared" ref="AE788:AE851" si="149">IF($Q788="-","-",IF(W788="-","-",IF($O788="-","-",$O788-DAY($O788)+1)))</f>
        <v>43831</v>
      </c>
      <c r="AF788" s="1131" t="str">
        <f>IF($AE788="-","-",VLOOKUP($AE788,Forex!$B:$C,2,0))</f>
        <v>FY2019</v>
      </c>
      <c r="AG788" s="1132" t="str">
        <f t="shared" si="143"/>
        <v>MY + MF</v>
      </c>
      <c r="AI788" s="1118"/>
    </row>
    <row r="789" spans="1:35" s="839" customFormat="1" ht="15" x14ac:dyDescent="0.25">
      <c r="A789" s="929">
        <v>788</v>
      </c>
      <c r="B789" s="927" t="s">
        <v>3511</v>
      </c>
      <c r="C789" s="927" t="s">
        <v>207</v>
      </c>
      <c r="D789" s="927" t="s">
        <v>232</v>
      </c>
      <c r="E789" s="927" t="s">
        <v>230</v>
      </c>
      <c r="F789" s="927">
        <v>2</v>
      </c>
      <c r="G789" s="927">
        <v>4278</v>
      </c>
      <c r="H789" s="927" t="s">
        <v>3512</v>
      </c>
      <c r="I789" s="927" t="s">
        <v>3513</v>
      </c>
      <c r="J789" s="927" t="s">
        <v>3301</v>
      </c>
      <c r="K789" s="927" t="s">
        <v>1324</v>
      </c>
      <c r="L789" s="927" t="s">
        <v>1056</v>
      </c>
      <c r="M789" s="927" t="s">
        <v>2833</v>
      </c>
      <c r="N789" s="927" t="s">
        <v>3514</v>
      </c>
      <c r="O789" s="927" t="s">
        <v>3391</v>
      </c>
      <c r="P789" s="1129" t="str">
        <f t="shared" si="144"/>
        <v>DLE</v>
      </c>
      <c r="Q789" s="934" t="str">
        <f t="shared" si="145"/>
        <v>20-19103</v>
      </c>
      <c r="R789" s="934" t="str">
        <f t="shared" si="146"/>
        <v>FRONTECH</v>
      </c>
      <c r="S789" s="935">
        <f t="shared" si="139"/>
        <v>43831</v>
      </c>
      <c r="T789" s="935">
        <f t="shared" si="140"/>
        <v>43831</v>
      </c>
      <c r="U789" s="935">
        <f t="shared" si="141"/>
        <v>43862</v>
      </c>
      <c r="V789" s="935">
        <f t="shared" si="147"/>
        <v>44013</v>
      </c>
      <c r="W789" s="934" t="str">
        <f t="shared" si="148"/>
        <v>Cancelled</v>
      </c>
      <c r="X789" s="936" t="str">
        <f>IF(R789="-","-",VLOOKUP($S789,Forex!$B:$C,2,0))</f>
        <v>FY2019</v>
      </c>
      <c r="Y789" s="936" t="str">
        <f>IF(R789="-","-",VLOOKUP($S789,Forex!$B:$D,3,0))</f>
        <v>2H</v>
      </c>
      <c r="Z789" s="937" t="str">
        <f>IF($R789="-","-",VLOOKUP($L789,Legend!$E:$F,2,0))</f>
        <v>-</v>
      </c>
      <c r="AA789" s="937"/>
      <c r="AB789" s="1131">
        <f t="shared" si="142"/>
        <v>43831</v>
      </c>
      <c r="AC789" s="1131">
        <f>_xlfn.IFNA(VLOOKUP($B789,'PO list'!$C:$E,3,0),$AB789)</f>
        <v>43831</v>
      </c>
      <c r="AD789" s="1131" t="str">
        <f>IF($AC789="-","-",VLOOKUP($AC789,Forex!$B:$C,2,0))</f>
        <v>FY2019</v>
      </c>
      <c r="AE789" s="1131">
        <f t="shared" si="149"/>
        <v>43831</v>
      </c>
      <c r="AF789" s="1131" t="str">
        <f>IF($AE789="-","-",VLOOKUP($AE789,Forex!$B:$C,2,0))</f>
        <v>FY2019</v>
      </c>
      <c r="AG789" s="1132" t="str">
        <f t="shared" si="143"/>
        <v>MY + MF</v>
      </c>
      <c r="AI789" s="1118"/>
    </row>
    <row r="790" spans="1:35" s="839" customFormat="1" ht="15" x14ac:dyDescent="0.25">
      <c r="A790" s="929">
        <v>789</v>
      </c>
      <c r="B790" s="927" t="s">
        <v>3515</v>
      </c>
      <c r="C790" s="927" t="s">
        <v>1331</v>
      </c>
      <c r="D790" s="927" t="s">
        <v>1332</v>
      </c>
      <c r="E790" s="927" t="s">
        <v>1333</v>
      </c>
      <c r="F790" s="927">
        <v>8</v>
      </c>
      <c r="G790" s="927">
        <v>1434.08</v>
      </c>
      <c r="H790" s="927" t="s">
        <v>3516</v>
      </c>
      <c r="I790" s="927" t="s">
        <v>15</v>
      </c>
      <c r="J790" s="927" t="s">
        <v>3301</v>
      </c>
      <c r="K790" s="927" t="s">
        <v>287</v>
      </c>
      <c r="L790" s="927" t="s">
        <v>15</v>
      </c>
      <c r="M790" s="927" t="s">
        <v>3442</v>
      </c>
      <c r="N790" s="927" t="s">
        <v>3154</v>
      </c>
      <c r="O790" s="927" t="s">
        <v>3429</v>
      </c>
      <c r="P790" s="1129" t="str">
        <f t="shared" si="144"/>
        <v>-</v>
      </c>
      <c r="Q790" s="934" t="str">
        <f t="shared" si="145"/>
        <v>20-19104</v>
      </c>
      <c r="R790" s="934" t="str">
        <f t="shared" si="146"/>
        <v>-</v>
      </c>
      <c r="S790" s="935" t="str">
        <f t="shared" si="139"/>
        <v>-</v>
      </c>
      <c r="T790" s="935" t="str">
        <f t="shared" si="140"/>
        <v>-</v>
      </c>
      <c r="U790" s="935" t="str">
        <f t="shared" si="141"/>
        <v>-</v>
      </c>
      <c r="V790" s="935" t="str">
        <f t="shared" si="147"/>
        <v>-</v>
      </c>
      <c r="W790" s="934" t="str">
        <f t="shared" si="148"/>
        <v>-</v>
      </c>
      <c r="X790" s="936" t="str">
        <f>IF(R790="-","-",VLOOKUP($S790,Forex!$B:$C,2,0))</f>
        <v>-</v>
      </c>
      <c r="Y790" s="936" t="str">
        <f>IF(R790="-","-",VLOOKUP($S790,Forex!$B:$D,3,0))</f>
        <v>-</v>
      </c>
      <c r="Z790" s="937" t="str">
        <f>IF($R790="-","-",VLOOKUP($L790,Legend!$E:$F,2,0))</f>
        <v>-</v>
      </c>
      <c r="AA790" s="937"/>
      <c r="AB790" s="1131" t="str">
        <f t="shared" si="142"/>
        <v>-</v>
      </c>
      <c r="AC790" s="1131" t="str">
        <f>_xlfn.IFNA(VLOOKUP($B790,'PO list'!$C:$E,3,0),$AB790)</f>
        <v>-</v>
      </c>
      <c r="AD790" s="1131" t="str">
        <f>IF($AC790="-","-",VLOOKUP($AC790,Forex!$B:$C,2,0))</f>
        <v>-</v>
      </c>
      <c r="AE790" s="1131" t="str">
        <f t="shared" si="149"/>
        <v>-</v>
      </c>
      <c r="AF790" s="1131" t="str">
        <f>IF($AE790="-","-",VLOOKUP($AE790,Forex!$B:$C,2,0))</f>
        <v>-</v>
      </c>
      <c r="AG790" s="1132" t="str">
        <f t="shared" si="143"/>
        <v>-</v>
      </c>
      <c r="AI790" s="1118"/>
    </row>
    <row r="791" spans="1:35" s="839" customFormat="1" ht="15" x14ac:dyDescent="0.25">
      <c r="A791" s="929">
        <v>790</v>
      </c>
      <c r="B791" s="927" t="s">
        <v>3517</v>
      </c>
      <c r="C791" s="927" t="s">
        <v>1350</v>
      </c>
      <c r="D791" s="927" t="s">
        <v>1332</v>
      </c>
      <c r="E791" s="927" t="s">
        <v>231</v>
      </c>
      <c r="F791" s="927">
        <v>1</v>
      </c>
      <c r="G791" s="927">
        <v>250</v>
      </c>
      <c r="H791" s="927" t="s">
        <v>3518</v>
      </c>
      <c r="I791" s="927" t="s">
        <v>15</v>
      </c>
      <c r="J791" s="927" t="s">
        <v>3301</v>
      </c>
      <c r="K791" s="927" t="s">
        <v>287</v>
      </c>
      <c r="L791" s="927" t="s">
        <v>15</v>
      </c>
      <c r="M791" s="927" t="s">
        <v>3442</v>
      </c>
      <c r="N791" s="927" t="s">
        <v>3442</v>
      </c>
      <c r="O791" s="927" t="s">
        <v>3391</v>
      </c>
      <c r="P791" s="1129" t="str">
        <f t="shared" si="144"/>
        <v>-</v>
      </c>
      <c r="Q791" s="934" t="str">
        <f t="shared" si="145"/>
        <v>20-19105</v>
      </c>
      <c r="R791" s="934" t="str">
        <f t="shared" si="146"/>
        <v>-</v>
      </c>
      <c r="S791" s="935" t="str">
        <f t="shared" si="139"/>
        <v>-</v>
      </c>
      <c r="T791" s="935" t="str">
        <f t="shared" si="140"/>
        <v>-</v>
      </c>
      <c r="U791" s="935" t="str">
        <f t="shared" si="141"/>
        <v>-</v>
      </c>
      <c r="V791" s="935" t="str">
        <f t="shared" si="147"/>
        <v>-</v>
      </c>
      <c r="W791" s="934" t="str">
        <f t="shared" si="148"/>
        <v>-</v>
      </c>
      <c r="X791" s="936" t="str">
        <f>IF(R791="-","-",VLOOKUP($S791,Forex!$B:$C,2,0))</f>
        <v>-</v>
      </c>
      <c r="Y791" s="936" t="str">
        <f>IF(R791="-","-",VLOOKUP($S791,Forex!$B:$D,3,0))</f>
        <v>-</v>
      </c>
      <c r="Z791" s="937" t="str">
        <f>IF($R791="-","-",VLOOKUP($L791,Legend!$E:$F,2,0))</f>
        <v>-</v>
      </c>
      <c r="AA791" s="937"/>
      <c r="AB791" s="1131" t="str">
        <f t="shared" si="142"/>
        <v>-</v>
      </c>
      <c r="AC791" s="1131" t="str">
        <f>_xlfn.IFNA(VLOOKUP($B791,'PO list'!$C:$E,3,0),$AB791)</f>
        <v>-</v>
      </c>
      <c r="AD791" s="1131" t="str">
        <f>IF($AC791="-","-",VLOOKUP($AC791,Forex!$B:$C,2,0))</f>
        <v>-</v>
      </c>
      <c r="AE791" s="1131" t="str">
        <f t="shared" si="149"/>
        <v>-</v>
      </c>
      <c r="AF791" s="1131" t="str">
        <f>IF($AE791="-","-",VLOOKUP($AE791,Forex!$B:$C,2,0))</f>
        <v>-</v>
      </c>
      <c r="AG791" s="1132" t="str">
        <f t="shared" si="143"/>
        <v>-</v>
      </c>
      <c r="AI791" s="1118"/>
    </row>
    <row r="792" spans="1:35" s="839" customFormat="1" ht="15" x14ac:dyDescent="0.25">
      <c r="A792" s="929">
        <v>791</v>
      </c>
      <c r="B792" s="927" t="s">
        <v>3519</v>
      </c>
      <c r="C792" s="927" t="s">
        <v>221</v>
      </c>
      <c r="D792" s="927" t="s">
        <v>201</v>
      </c>
      <c r="E792" s="927" t="s">
        <v>231</v>
      </c>
      <c r="F792" s="927">
        <v>28</v>
      </c>
      <c r="G792" s="927">
        <v>5985</v>
      </c>
      <c r="H792" s="927" t="s">
        <v>3520</v>
      </c>
      <c r="I792" s="927" t="s">
        <v>239</v>
      </c>
      <c r="J792" s="927" t="s">
        <v>3301</v>
      </c>
      <c r="K792" s="927" t="s">
        <v>288</v>
      </c>
      <c r="L792" s="927" t="s">
        <v>158</v>
      </c>
      <c r="M792" s="927" t="s">
        <v>3375</v>
      </c>
      <c r="N792" s="927" t="s">
        <v>3031</v>
      </c>
      <c r="O792" s="927" t="s">
        <v>3429</v>
      </c>
      <c r="P792" s="1129" t="str">
        <f t="shared" si="144"/>
        <v>--</v>
      </c>
      <c r="Q792" s="934" t="str">
        <f t="shared" si="145"/>
        <v>20-19106</v>
      </c>
      <c r="R792" s="934" t="str">
        <f t="shared" si="146"/>
        <v>LOCAL</v>
      </c>
      <c r="S792" s="935">
        <f t="shared" si="139"/>
        <v>43831</v>
      </c>
      <c r="T792" s="935">
        <f t="shared" si="140"/>
        <v>43862</v>
      </c>
      <c r="U792" s="935">
        <f t="shared" si="141"/>
        <v>43862</v>
      </c>
      <c r="V792" s="935">
        <f t="shared" si="147"/>
        <v>43983</v>
      </c>
      <c r="W792" s="934" t="str">
        <f t="shared" si="148"/>
        <v>Disapproved</v>
      </c>
      <c r="X792" s="936" t="str">
        <f>IF(R792="-","-",VLOOKUP($S792,Forex!$B:$C,2,0))</f>
        <v>FY2019</v>
      </c>
      <c r="Y792" s="936" t="str">
        <f>IF(R792="-","-",VLOOKUP($S792,Forex!$B:$D,3,0))</f>
        <v>2H</v>
      </c>
      <c r="Z792" s="937" t="str">
        <f>IF($R792="-","-",VLOOKUP($L792,Legend!$E:$F,2,0))</f>
        <v>ROD1</v>
      </c>
      <c r="AA792" s="937"/>
      <c r="AB792" s="1131">
        <f t="shared" si="142"/>
        <v>43862</v>
      </c>
      <c r="AC792" s="1131">
        <f>_xlfn.IFNA(VLOOKUP($B792,'PO list'!$C:$E,3,0),$AB792)</f>
        <v>43862</v>
      </c>
      <c r="AD792" s="1131" t="str">
        <f>IF($AC792="-","-",VLOOKUP($AC792,Forex!$B:$C,2,0))</f>
        <v>FY2019</v>
      </c>
      <c r="AE792" s="1131">
        <f t="shared" si="149"/>
        <v>43862</v>
      </c>
      <c r="AF792" s="1131" t="str">
        <f>IF($AE792="-","-",VLOOKUP($AE792,Forex!$B:$C,2,0))</f>
        <v>FY2019</v>
      </c>
      <c r="AG792" s="1132" t="str">
        <f t="shared" si="143"/>
        <v>MY + MF</v>
      </c>
      <c r="AI792" s="1118"/>
    </row>
    <row r="793" spans="1:35" s="839" customFormat="1" ht="15" x14ac:dyDescent="0.25">
      <c r="A793" s="929">
        <v>792</v>
      </c>
      <c r="B793" s="927" t="s">
        <v>3521</v>
      </c>
      <c r="C793" s="927" t="s">
        <v>227</v>
      </c>
      <c r="D793" s="927" t="s">
        <v>201</v>
      </c>
      <c r="E793" s="927" t="s">
        <v>231</v>
      </c>
      <c r="F793" s="927">
        <v>6</v>
      </c>
      <c r="G793" s="927">
        <v>1188</v>
      </c>
      <c r="H793" s="927" t="s">
        <v>3522</v>
      </c>
      <c r="I793" s="927" t="s">
        <v>239</v>
      </c>
      <c r="J793" s="927" t="s">
        <v>3301</v>
      </c>
      <c r="K793" s="927" t="s">
        <v>287</v>
      </c>
      <c r="L793" s="927" t="s">
        <v>15</v>
      </c>
      <c r="M793" s="927" t="s">
        <v>3139</v>
      </c>
      <c r="N793" s="927" t="s">
        <v>3157</v>
      </c>
      <c r="O793" s="927" t="s">
        <v>2427</v>
      </c>
      <c r="P793" s="1129" t="str">
        <f t="shared" si="144"/>
        <v>--</v>
      </c>
      <c r="Q793" s="934" t="str">
        <f t="shared" si="145"/>
        <v>20-19107</v>
      </c>
      <c r="R793" s="934" t="str">
        <f t="shared" si="146"/>
        <v>LOCAL</v>
      </c>
      <c r="S793" s="935">
        <f t="shared" si="139"/>
        <v>43831</v>
      </c>
      <c r="T793" s="935">
        <f t="shared" si="140"/>
        <v>43862</v>
      </c>
      <c r="U793" s="935">
        <f t="shared" si="141"/>
        <v>43862</v>
      </c>
      <c r="V793" s="935">
        <f t="shared" si="147"/>
        <v>43983</v>
      </c>
      <c r="W793" s="934" t="str">
        <f t="shared" si="148"/>
        <v>Approved</v>
      </c>
      <c r="X793" s="936" t="str">
        <f>IF(R793="-","-",VLOOKUP($S793,Forex!$B:$C,2,0))</f>
        <v>FY2019</v>
      </c>
      <c r="Y793" s="936" t="str">
        <f>IF(R793="-","-",VLOOKUP($S793,Forex!$B:$D,3,0))</f>
        <v>2H</v>
      </c>
      <c r="Z793" s="937" t="str">
        <f>IF($R793="-","-",VLOOKUP($L793,Legend!$E:$F,2,0))</f>
        <v>-</v>
      </c>
      <c r="AA793" s="937"/>
      <c r="AB793" s="1131">
        <f t="shared" si="142"/>
        <v>43862</v>
      </c>
      <c r="AC793" s="1131">
        <f>_xlfn.IFNA(VLOOKUP($B793,'PO list'!$C:$E,3,0),$AB793)</f>
        <v>43862</v>
      </c>
      <c r="AD793" s="1131" t="str">
        <f>IF($AC793="-","-",VLOOKUP($AC793,Forex!$B:$C,2,0))</f>
        <v>FY2019</v>
      </c>
      <c r="AE793" s="1131">
        <f t="shared" si="149"/>
        <v>43862</v>
      </c>
      <c r="AF793" s="1131" t="str">
        <f>IF($AE793="-","-",VLOOKUP($AE793,Forex!$B:$C,2,0))</f>
        <v>FY2019</v>
      </c>
      <c r="AG793" s="1132" t="str">
        <f t="shared" si="143"/>
        <v>MY + MF</v>
      </c>
      <c r="AI793" s="1118"/>
    </row>
    <row r="794" spans="1:35" s="839" customFormat="1" ht="15" x14ac:dyDescent="0.25">
      <c r="A794" s="929">
        <v>793</v>
      </c>
      <c r="B794" s="927" t="s">
        <v>3523</v>
      </c>
      <c r="C794" s="927" t="s">
        <v>207</v>
      </c>
      <c r="D794" s="927" t="s">
        <v>232</v>
      </c>
      <c r="E794" s="927" t="s">
        <v>230</v>
      </c>
      <c r="F794" s="927">
        <v>110</v>
      </c>
      <c r="G794" s="927">
        <v>211995</v>
      </c>
      <c r="H794" s="927" t="s">
        <v>3524</v>
      </c>
      <c r="I794" s="927" t="s">
        <v>3525</v>
      </c>
      <c r="J794" s="927" t="s">
        <v>3301</v>
      </c>
      <c r="K794" s="927" t="s">
        <v>1324</v>
      </c>
      <c r="L794" s="927" t="s">
        <v>1056</v>
      </c>
      <c r="M794" s="927" t="s">
        <v>3454</v>
      </c>
      <c r="N794" s="927" t="s">
        <v>3514</v>
      </c>
      <c r="O794" s="927" t="s">
        <v>3429</v>
      </c>
      <c r="P794" s="1129" t="str">
        <f t="shared" si="144"/>
        <v>E L</v>
      </c>
      <c r="Q794" s="934" t="str">
        <f t="shared" si="145"/>
        <v>20-19108</v>
      </c>
      <c r="R794" s="934" t="str">
        <f t="shared" si="146"/>
        <v>FRONTECH</v>
      </c>
      <c r="S794" s="935">
        <f t="shared" si="139"/>
        <v>43831</v>
      </c>
      <c r="T794" s="935">
        <f t="shared" si="140"/>
        <v>43862</v>
      </c>
      <c r="U794" s="935">
        <f t="shared" si="141"/>
        <v>43891</v>
      </c>
      <c r="V794" s="935">
        <f t="shared" si="147"/>
        <v>44013</v>
      </c>
      <c r="W794" s="934" t="str">
        <f t="shared" si="148"/>
        <v>Cancelled</v>
      </c>
      <c r="X794" s="936" t="str">
        <f>IF(R794="-","-",VLOOKUP($S794,Forex!$B:$C,2,0))</f>
        <v>FY2019</v>
      </c>
      <c r="Y794" s="936" t="str">
        <f>IF(R794="-","-",VLOOKUP($S794,Forex!$B:$D,3,0))</f>
        <v>2H</v>
      </c>
      <c r="Z794" s="937" t="str">
        <f>IF($R794="-","-",VLOOKUP($L794,Legend!$E:$F,2,0))</f>
        <v>-</v>
      </c>
      <c r="AA794" s="937"/>
      <c r="AB794" s="1131">
        <f t="shared" si="142"/>
        <v>43862</v>
      </c>
      <c r="AC794" s="1131">
        <f>_xlfn.IFNA(VLOOKUP($B794,'PO list'!$C:$E,3,0),$AB794)</f>
        <v>43862</v>
      </c>
      <c r="AD794" s="1131" t="str">
        <f>IF($AC794="-","-",VLOOKUP($AC794,Forex!$B:$C,2,0))</f>
        <v>FY2019</v>
      </c>
      <c r="AE794" s="1131">
        <f t="shared" si="149"/>
        <v>43862</v>
      </c>
      <c r="AF794" s="1131" t="str">
        <f>IF($AE794="-","-",VLOOKUP($AE794,Forex!$B:$C,2,0))</f>
        <v>FY2019</v>
      </c>
      <c r="AG794" s="1132" t="str">
        <f t="shared" si="143"/>
        <v>MY + MF</v>
      </c>
      <c r="AI794" s="1118"/>
    </row>
    <row r="795" spans="1:35" s="839" customFormat="1" ht="15" x14ac:dyDescent="0.25">
      <c r="A795" s="929">
        <v>794</v>
      </c>
      <c r="B795" s="927" t="s">
        <v>3526</v>
      </c>
      <c r="C795" s="927" t="s">
        <v>1331</v>
      </c>
      <c r="D795" s="927" t="s">
        <v>1332</v>
      </c>
      <c r="E795" s="927" t="s">
        <v>1788</v>
      </c>
      <c r="F795" s="927">
        <v>1</v>
      </c>
      <c r="G795" s="927">
        <v>165.64</v>
      </c>
      <c r="H795" s="927" t="s">
        <v>3527</v>
      </c>
      <c r="I795" s="927" t="s">
        <v>15</v>
      </c>
      <c r="J795" s="927" t="s">
        <v>3391</v>
      </c>
      <c r="K795" s="927" t="s">
        <v>287</v>
      </c>
      <c r="L795" s="927" t="s">
        <v>15</v>
      </c>
      <c r="M795" s="927" t="s">
        <v>3442</v>
      </c>
      <c r="N795" s="927" t="s">
        <v>3442</v>
      </c>
      <c r="O795" s="927" t="s">
        <v>3429</v>
      </c>
      <c r="P795" s="1129" t="str">
        <f t="shared" si="144"/>
        <v>-</v>
      </c>
      <c r="Q795" s="934" t="str">
        <f t="shared" si="145"/>
        <v>20-19109</v>
      </c>
      <c r="R795" s="934" t="str">
        <f t="shared" si="146"/>
        <v>-</v>
      </c>
      <c r="S795" s="935" t="str">
        <f t="shared" si="139"/>
        <v>-</v>
      </c>
      <c r="T795" s="935" t="str">
        <f t="shared" si="140"/>
        <v>-</v>
      </c>
      <c r="U795" s="935" t="str">
        <f t="shared" si="141"/>
        <v>-</v>
      </c>
      <c r="V795" s="935" t="str">
        <f t="shared" si="147"/>
        <v>-</v>
      </c>
      <c r="W795" s="934" t="str">
        <f t="shared" si="148"/>
        <v>-</v>
      </c>
      <c r="X795" s="936" t="str">
        <f>IF(R795="-","-",VLOOKUP($S795,Forex!$B:$C,2,0))</f>
        <v>-</v>
      </c>
      <c r="Y795" s="936" t="str">
        <f>IF(R795="-","-",VLOOKUP($S795,Forex!$B:$D,3,0))</f>
        <v>-</v>
      </c>
      <c r="Z795" s="937" t="str">
        <f>IF($R795="-","-",VLOOKUP($L795,Legend!$E:$F,2,0))</f>
        <v>-</v>
      </c>
      <c r="AA795" s="937"/>
      <c r="AB795" s="1131" t="str">
        <f t="shared" si="142"/>
        <v>-</v>
      </c>
      <c r="AC795" s="1131" t="str">
        <f>_xlfn.IFNA(VLOOKUP($B795,'PO list'!$C:$E,3,0),$AB795)</f>
        <v>-</v>
      </c>
      <c r="AD795" s="1131" t="str">
        <f>IF($AC795="-","-",VLOOKUP($AC795,Forex!$B:$C,2,0))</f>
        <v>-</v>
      </c>
      <c r="AE795" s="1131" t="str">
        <f t="shared" si="149"/>
        <v>-</v>
      </c>
      <c r="AF795" s="1131" t="str">
        <f>IF($AE795="-","-",VLOOKUP($AE795,Forex!$B:$C,2,0))</f>
        <v>-</v>
      </c>
      <c r="AG795" s="1132" t="str">
        <f t="shared" si="143"/>
        <v>-</v>
      </c>
      <c r="AI795" s="1118"/>
    </row>
    <row r="796" spans="1:35" s="839" customFormat="1" ht="15" x14ac:dyDescent="0.25">
      <c r="A796" s="929">
        <v>795</v>
      </c>
      <c r="B796" s="927" t="s">
        <v>3528</v>
      </c>
      <c r="C796" s="927" t="s">
        <v>221</v>
      </c>
      <c r="D796" s="927" t="s">
        <v>201</v>
      </c>
      <c r="E796" s="927" t="s">
        <v>231</v>
      </c>
      <c r="F796" s="927">
        <v>2</v>
      </c>
      <c r="G796" s="927">
        <v>363</v>
      </c>
      <c r="H796" s="927" t="s">
        <v>3529</v>
      </c>
      <c r="I796" s="927" t="s">
        <v>15</v>
      </c>
      <c r="J796" s="927" t="s">
        <v>3391</v>
      </c>
      <c r="K796" s="927" t="s">
        <v>288</v>
      </c>
      <c r="L796" s="927" t="s">
        <v>158</v>
      </c>
      <c r="M796" s="927" t="s">
        <v>3375</v>
      </c>
      <c r="N796" s="927" t="s">
        <v>3031</v>
      </c>
      <c r="O796" s="927" t="s">
        <v>3429</v>
      </c>
      <c r="P796" s="1129" t="str">
        <f t="shared" si="144"/>
        <v>-</v>
      </c>
      <c r="Q796" s="934" t="str">
        <f t="shared" si="145"/>
        <v>20-19110</v>
      </c>
      <c r="R796" s="934" t="str">
        <f t="shared" si="146"/>
        <v>LOCAL</v>
      </c>
      <c r="S796" s="935">
        <f t="shared" si="139"/>
        <v>43831</v>
      </c>
      <c r="T796" s="935">
        <f t="shared" si="140"/>
        <v>43862</v>
      </c>
      <c r="U796" s="935">
        <f t="shared" si="141"/>
        <v>43862</v>
      </c>
      <c r="V796" s="935">
        <f t="shared" si="147"/>
        <v>43983</v>
      </c>
      <c r="W796" s="934" t="str">
        <f t="shared" si="148"/>
        <v>Disapproved</v>
      </c>
      <c r="X796" s="936" t="str">
        <f>IF(R796="-","-",VLOOKUP($S796,Forex!$B:$C,2,0))</f>
        <v>FY2019</v>
      </c>
      <c r="Y796" s="936" t="str">
        <f>IF(R796="-","-",VLOOKUP($S796,Forex!$B:$D,3,0))</f>
        <v>2H</v>
      </c>
      <c r="Z796" s="937" t="str">
        <f>IF($R796="-","-",VLOOKUP($L796,Legend!$E:$F,2,0))</f>
        <v>ROD1</v>
      </c>
      <c r="AA796" s="937"/>
      <c r="AB796" s="1131">
        <f t="shared" si="142"/>
        <v>43862</v>
      </c>
      <c r="AC796" s="1131">
        <f>_xlfn.IFNA(VLOOKUP($B796,'PO list'!$C:$E,3,0),$AB796)</f>
        <v>43862</v>
      </c>
      <c r="AD796" s="1131" t="str">
        <f>IF($AC796="-","-",VLOOKUP($AC796,Forex!$B:$C,2,0))</f>
        <v>FY2019</v>
      </c>
      <c r="AE796" s="1131">
        <f t="shared" si="149"/>
        <v>43862</v>
      </c>
      <c r="AF796" s="1131" t="str">
        <f>IF($AE796="-","-",VLOOKUP($AE796,Forex!$B:$C,2,0))</f>
        <v>FY2019</v>
      </c>
      <c r="AG796" s="1132" t="str">
        <f t="shared" si="143"/>
        <v>MY + MF</v>
      </c>
      <c r="AI796" s="1118"/>
    </row>
    <row r="797" spans="1:35" s="839" customFormat="1" ht="15" x14ac:dyDescent="0.25">
      <c r="A797" s="929">
        <v>796</v>
      </c>
      <c r="B797" s="927" t="s">
        <v>3530</v>
      </c>
      <c r="C797" s="927" t="s">
        <v>221</v>
      </c>
      <c r="D797" s="927" t="s">
        <v>201</v>
      </c>
      <c r="E797" s="927" t="s">
        <v>231</v>
      </c>
      <c r="F797" s="927">
        <v>4</v>
      </c>
      <c r="G797" s="927">
        <v>1169</v>
      </c>
      <c r="H797" s="927" t="s">
        <v>3531</v>
      </c>
      <c r="I797" s="927" t="s">
        <v>239</v>
      </c>
      <c r="J797" s="927" t="s">
        <v>3391</v>
      </c>
      <c r="K797" s="927" t="s">
        <v>288</v>
      </c>
      <c r="L797" s="927" t="s">
        <v>158</v>
      </c>
      <c r="M797" s="927" t="s">
        <v>3375</v>
      </c>
      <c r="N797" s="927" t="s">
        <v>3031</v>
      </c>
      <c r="O797" s="927" t="s">
        <v>3429</v>
      </c>
      <c r="P797" s="1129" t="str">
        <f t="shared" si="144"/>
        <v>--</v>
      </c>
      <c r="Q797" s="934" t="str">
        <f t="shared" si="145"/>
        <v>20-19111</v>
      </c>
      <c r="R797" s="934" t="str">
        <f t="shared" si="146"/>
        <v>LOCAL</v>
      </c>
      <c r="S797" s="935">
        <f t="shared" si="139"/>
        <v>43831</v>
      </c>
      <c r="T797" s="935">
        <f t="shared" si="140"/>
        <v>43862</v>
      </c>
      <c r="U797" s="935">
        <f t="shared" si="141"/>
        <v>43862</v>
      </c>
      <c r="V797" s="935">
        <f t="shared" si="147"/>
        <v>43983</v>
      </c>
      <c r="W797" s="934" t="str">
        <f t="shared" si="148"/>
        <v>Disapproved</v>
      </c>
      <c r="X797" s="936" t="str">
        <f>IF(R797="-","-",VLOOKUP($S797,Forex!$B:$C,2,0))</f>
        <v>FY2019</v>
      </c>
      <c r="Y797" s="936" t="str">
        <f>IF(R797="-","-",VLOOKUP($S797,Forex!$B:$D,3,0))</f>
        <v>2H</v>
      </c>
      <c r="Z797" s="937" t="str">
        <f>IF($R797="-","-",VLOOKUP($L797,Legend!$E:$F,2,0))</f>
        <v>ROD1</v>
      </c>
      <c r="AA797" s="937"/>
      <c r="AB797" s="1131">
        <f t="shared" si="142"/>
        <v>43862</v>
      </c>
      <c r="AC797" s="1131">
        <f>_xlfn.IFNA(VLOOKUP($B797,'PO list'!$C:$E,3,0),$AB797)</f>
        <v>43862</v>
      </c>
      <c r="AD797" s="1131" t="str">
        <f>IF($AC797="-","-",VLOOKUP($AC797,Forex!$B:$C,2,0))</f>
        <v>FY2019</v>
      </c>
      <c r="AE797" s="1131">
        <f t="shared" si="149"/>
        <v>43862</v>
      </c>
      <c r="AF797" s="1131" t="str">
        <f>IF($AE797="-","-",VLOOKUP($AE797,Forex!$B:$C,2,0))</f>
        <v>FY2019</v>
      </c>
      <c r="AG797" s="1132" t="str">
        <f t="shared" si="143"/>
        <v>MY + MF</v>
      </c>
      <c r="AI797" s="1118"/>
    </row>
    <row r="798" spans="1:35" s="839" customFormat="1" ht="15" x14ac:dyDescent="0.25">
      <c r="A798" s="929">
        <v>797</v>
      </c>
      <c r="B798" s="927" t="s">
        <v>3532</v>
      </c>
      <c r="C798" s="927" t="s">
        <v>245</v>
      </c>
      <c r="D798" s="927" t="s">
        <v>201</v>
      </c>
      <c r="E798" s="927" t="s">
        <v>231</v>
      </c>
      <c r="F798" s="927">
        <v>4</v>
      </c>
      <c r="G798" s="927">
        <v>303</v>
      </c>
      <c r="H798" s="927" t="s">
        <v>3533</v>
      </c>
      <c r="I798" s="927" t="s">
        <v>3534</v>
      </c>
      <c r="J798" s="927" t="s">
        <v>3391</v>
      </c>
      <c r="K798" s="927" t="s">
        <v>287</v>
      </c>
      <c r="L798" s="927" t="s">
        <v>15</v>
      </c>
      <c r="M798" s="927" t="s">
        <v>3375</v>
      </c>
      <c r="N798" s="927" t="s">
        <v>3375</v>
      </c>
      <c r="O798" s="927" t="s">
        <v>3429</v>
      </c>
      <c r="P798" s="1129" t="str">
        <f t="shared" si="144"/>
        <v xml:space="preserve"> 3B</v>
      </c>
      <c r="Q798" s="934" t="str">
        <f t="shared" si="145"/>
        <v>20-19112</v>
      </c>
      <c r="R798" s="934" t="str">
        <f t="shared" si="146"/>
        <v>LOCAL</v>
      </c>
      <c r="S798" s="935">
        <f t="shared" si="139"/>
        <v>43831</v>
      </c>
      <c r="T798" s="935">
        <f t="shared" si="140"/>
        <v>43862</v>
      </c>
      <c r="U798" s="935">
        <f t="shared" si="141"/>
        <v>43862</v>
      </c>
      <c r="V798" s="935">
        <f t="shared" si="147"/>
        <v>43862</v>
      </c>
      <c r="W798" s="934" t="str">
        <f t="shared" si="148"/>
        <v>Approved</v>
      </c>
      <c r="X798" s="936" t="str">
        <f>IF(R798="-","-",VLOOKUP($S798,Forex!$B:$C,2,0))</f>
        <v>FY2019</v>
      </c>
      <c r="Y798" s="936" t="str">
        <f>IF(R798="-","-",VLOOKUP($S798,Forex!$B:$D,3,0))</f>
        <v>2H</v>
      </c>
      <c r="Z798" s="937" t="str">
        <f>IF($R798="-","-",VLOOKUP($L798,Legend!$E:$F,2,0))</f>
        <v>-</v>
      </c>
      <c r="AA798" s="937"/>
      <c r="AB798" s="1131">
        <f t="shared" si="142"/>
        <v>43862</v>
      </c>
      <c r="AC798" s="1131">
        <f>_xlfn.IFNA(VLOOKUP($B798,'PO list'!$C:$E,3,0),$AB798)</f>
        <v>43862</v>
      </c>
      <c r="AD798" s="1131" t="str">
        <f>IF($AC798="-","-",VLOOKUP($AC798,Forex!$B:$C,2,0))</f>
        <v>FY2019</v>
      </c>
      <c r="AE798" s="1131">
        <f t="shared" si="149"/>
        <v>43862</v>
      </c>
      <c r="AF798" s="1131" t="str">
        <f>IF($AE798="-","-",VLOOKUP($AE798,Forex!$B:$C,2,0))</f>
        <v>FY2019</v>
      </c>
      <c r="AG798" s="1132" t="str">
        <f t="shared" si="143"/>
        <v>MY + MF</v>
      </c>
      <c r="AI798" s="1118"/>
    </row>
    <row r="799" spans="1:35" s="839" customFormat="1" ht="15" x14ac:dyDescent="0.25">
      <c r="A799" s="929">
        <v>798</v>
      </c>
      <c r="B799" s="927" t="s">
        <v>3532</v>
      </c>
      <c r="C799" s="927" t="s">
        <v>245</v>
      </c>
      <c r="D799" s="927" t="s">
        <v>201</v>
      </c>
      <c r="E799" s="927" t="s">
        <v>231</v>
      </c>
      <c r="F799" s="927">
        <v>1</v>
      </c>
      <c r="G799" s="927">
        <v>103</v>
      </c>
      <c r="H799" s="927" t="s">
        <v>3535</v>
      </c>
      <c r="I799" s="927" t="s">
        <v>3534</v>
      </c>
      <c r="J799" s="927" t="s">
        <v>3391</v>
      </c>
      <c r="K799" s="927" t="s">
        <v>288</v>
      </c>
      <c r="L799" s="927" t="s">
        <v>158</v>
      </c>
      <c r="M799" s="927" t="s">
        <v>3375</v>
      </c>
      <c r="N799" s="927" t="s">
        <v>3375</v>
      </c>
      <c r="O799" s="927" t="s">
        <v>3429</v>
      </c>
      <c r="P799" s="1129" t="str">
        <f t="shared" si="144"/>
        <v xml:space="preserve"> 3B</v>
      </c>
      <c r="Q799" s="934" t="str">
        <f t="shared" si="145"/>
        <v>-</v>
      </c>
      <c r="R799" s="934" t="str">
        <f t="shared" si="146"/>
        <v>-</v>
      </c>
      <c r="S799" s="935" t="str">
        <f t="shared" si="139"/>
        <v>-</v>
      </c>
      <c r="T799" s="935" t="str">
        <f t="shared" si="140"/>
        <v>-</v>
      </c>
      <c r="U799" s="935" t="str">
        <f t="shared" si="141"/>
        <v>-</v>
      </c>
      <c r="V799" s="935" t="str">
        <f t="shared" si="147"/>
        <v>-</v>
      </c>
      <c r="W799" s="934" t="str">
        <f t="shared" si="148"/>
        <v>-</v>
      </c>
      <c r="X799" s="936" t="str">
        <f>IF(R799="-","-",VLOOKUP($S799,Forex!$B:$C,2,0))</f>
        <v>-</v>
      </c>
      <c r="Y799" s="936" t="str">
        <f>IF(R799="-","-",VLOOKUP($S799,Forex!$B:$D,3,0))</f>
        <v>-</v>
      </c>
      <c r="Z799" s="937" t="str">
        <f>IF($R799="-","-",VLOOKUP($L799,Legend!$E:$F,2,0))</f>
        <v>-</v>
      </c>
      <c r="AA799" s="937"/>
      <c r="AB799" s="1131" t="str">
        <f t="shared" si="142"/>
        <v>-</v>
      </c>
      <c r="AC799" s="1131" t="str">
        <f>_xlfn.IFNA(VLOOKUP($B799,'PO list'!$C:$E,3,0),$AB799)</f>
        <v>-</v>
      </c>
      <c r="AD799" s="1131" t="str">
        <f>IF($AC799="-","-",VLOOKUP($AC799,Forex!$B:$C,2,0))</f>
        <v>-</v>
      </c>
      <c r="AE799" s="1131" t="str">
        <f t="shared" si="149"/>
        <v>-</v>
      </c>
      <c r="AF799" s="1131" t="str">
        <f>IF($AE799="-","-",VLOOKUP($AE799,Forex!$B:$C,2,0))</f>
        <v>-</v>
      </c>
      <c r="AG799" s="1132" t="str">
        <f t="shared" si="143"/>
        <v>-</v>
      </c>
      <c r="AI799" s="1118"/>
    </row>
    <row r="800" spans="1:35" s="839" customFormat="1" ht="15" x14ac:dyDescent="0.25">
      <c r="A800" s="929">
        <v>799</v>
      </c>
      <c r="B800" s="927" t="s">
        <v>3536</v>
      </c>
      <c r="C800" s="927" t="s">
        <v>246</v>
      </c>
      <c r="D800" s="927" t="s">
        <v>201</v>
      </c>
      <c r="E800" s="927" t="s">
        <v>230</v>
      </c>
      <c r="F800" s="927">
        <v>2</v>
      </c>
      <c r="G800" s="927">
        <v>9605.93</v>
      </c>
      <c r="H800" s="927" t="s">
        <v>3537</v>
      </c>
      <c r="I800" s="927" t="s">
        <v>3538</v>
      </c>
      <c r="J800" s="927" t="s">
        <v>3429</v>
      </c>
      <c r="K800" s="927" t="s">
        <v>1324</v>
      </c>
      <c r="L800" s="927" t="s">
        <v>1056</v>
      </c>
      <c r="M800" s="927" t="s">
        <v>3317</v>
      </c>
      <c r="N800" s="927" t="s">
        <v>3539</v>
      </c>
      <c r="O800" s="927" t="s">
        <v>3375</v>
      </c>
      <c r="P800" s="1129" t="str">
        <f t="shared" si="144"/>
        <v>Y--</v>
      </c>
      <c r="Q800" s="934" t="str">
        <f t="shared" si="145"/>
        <v>20-19113</v>
      </c>
      <c r="R800" s="934" t="str">
        <f t="shared" si="146"/>
        <v>LOCAL</v>
      </c>
      <c r="S800" s="935">
        <f t="shared" si="139"/>
        <v>43862</v>
      </c>
      <c r="T800" s="935">
        <f t="shared" si="140"/>
        <v>43862</v>
      </c>
      <c r="U800" s="935">
        <f t="shared" si="141"/>
        <v>43862</v>
      </c>
      <c r="V800" s="935">
        <f t="shared" si="147"/>
        <v>44013</v>
      </c>
      <c r="W800" s="934" t="str">
        <f t="shared" si="148"/>
        <v>Cancelled</v>
      </c>
      <c r="X800" s="936" t="str">
        <f>IF(R800="-","-",VLOOKUP($S800,Forex!$B:$C,2,0))</f>
        <v>FY2019</v>
      </c>
      <c r="Y800" s="936" t="str">
        <f>IF(R800="-","-",VLOOKUP($S800,Forex!$B:$D,3,0))</f>
        <v>2H</v>
      </c>
      <c r="Z800" s="937" t="str">
        <f>IF($R800="-","-",VLOOKUP($L800,Legend!$E:$F,2,0))</f>
        <v>-</v>
      </c>
      <c r="AA800" s="937"/>
      <c r="AB800" s="1131">
        <f t="shared" si="142"/>
        <v>43862</v>
      </c>
      <c r="AC800" s="1131">
        <f>_xlfn.IFNA(VLOOKUP($B800,'PO list'!$C:$E,3,0),$AB800)</f>
        <v>43862</v>
      </c>
      <c r="AD800" s="1131" t="str">
        <f>IF($AC800="-","-",VLOOKUP($AC800,Forex!$B:$C,2,0))</f>
        <v>FY2019</v>
      </c>
      <c r="AE800" s="1131">
        <f t="shared" si="149"/>
        <v>43862</v>
      </c>
      <c r="AF800" s="1131" t="str">
        <f>IF($AE800="-","-",VLOOKUP($AE800,Forex!$B:$C,2,0))</f>
        <v>FY2019</v>
      </c>
      <c r="AG800" s="1132" t="str">
        <f t="shared" si="143"/>
        <v>MY + MF</v>
      </c>
      <c r="AI800" s="1118"/>
    </row>
    <row r="801" spans="1:35" s="839" customFormat="1" ht="15" x14ac:dyDescent="0.25">
      <c r="A801" s="929">
        <v>800</v>
      </c>
      <c r="B801" s="927" t="s">
        <v>3540</v>
      </c>
      <c r="C801" s="927" t="s">
        <v>211</v>
      </c>
      <c r="D801" s="927" t="s">
        <v>201</v>
      </c>
      <c r="E801" s="927" t="s">
        <v>231</v>
      </c>
      <c r="F801" s="927">
        <v>4</v>
      </c>
      <c r="G801" s="927">
        <v>1437</v>
      </c>
      <c r="H801" s="927" t="s">
        <v>3541</v>
      </c>
      <c r="I801" s="927" t="s">
        <v>3542</v>
      </c>
      <c r="J801" s="927" t="s">
        <v>3429</v>
      </c>
      <c r="K801" s="927" t="s">
        <v>1324</v>
      </c>
      <c r="L801" s="927" t="s">
        <v>1056</v>
      </c>
      <c r="M801" s="927" t="s">
        <v>3375</v>
      </c>
      <c r="N801" s="927" t="s">
        <v>3348</v>
      </c>
      <c r="O801" s="927" t="s">
        <v>2427</v>
      </c>
      <c r="P801" s="1129" t="str">
        <f t="shared" si="144"/>
        <v>ING</v>
      </c>
      <c r="Q801" s="934" t="str">
        <f t="shared" si="145"/>
        <v>20-19114</v>
      </c>
      <c r="R801" s="934" t="str">
        <f t="shared" si="146"/>
        <v>LOCAL</v>
      </c>
      <c r="S801" s="935">
        <f t="shared" si="139"/>
        <v>43862</v>
      </c>
      <c r="T801" s="935">
        <f t="shared" si="140"/>
        <v>43862</v>
      </c>
      <c r="U801" s="935">
        <f t="shared" si="141"/>
        <v>43862</v>
      </c>
      <c r="V801" s="935">
        <f t="shared" si="147"/>
        <v>43983</v>
      </c>
      <c r="W801" s="934" t="str">
        <f t="shared" si="148"/>
        <v>Cancelled</v>
      </c>
      <c r="X801" s="936" t="str">
        <f>IF(R801="-","-",VLOOKUP($S801,Forex!$B:$C,2,0))</f>
        <v>FY2019</v>
      </c>
      <c r="Y801" s="936" t="str">
        <f>IF(R801="-","-",VLOOKUP($S801,Forex!$B:$D,3,0))</f>
        <v>2H</v>
      </c>
      <c r="Z801" s="937" t="str">
        <f>IF($R801="-","-",VLOOKUP($L801,Legend!$E:$F,2,0))</f>
        <v>-</v>
      </c>
      <c r="AA801" s="937"/>
      <c r="AB801" s="1131">
        <f t="shared" si="142"/>
        <v>43862</v>
      </c>
      <c r="AC801" s="1131">
        <f>_xlfn.IFNA(VLOOKUP($B801,'PO list'!$C:$E,3,0),$AB801)</f>
        <v>43862</v>
      </c>
      <c r="AD801" s="1131" t="str">
        <f>IF($AC801="-","-",VLOOKUP($AC801,Forex!$B:$C,2,0))</f>
        <v>FY2019</v>
      </c>
      <c r="AE801" s="1131">
        <f t="shared" si="149"/>
        <v>43862</v>
      </c>
      <c r="AF801" s="1131" t="str">
        <f>IF($AE801="-","-",VLOOKUP($AE801,Forex!$B:$C,2,0))</f>
        <v>FY2019</v>
      </c>
      <c r="AG801" s="1132" t="str">
        <f t="shared" si="143"/>
        <v>MY + MF</v>
      </c>
      <c r="AI801" s="1118"/>
    </row>
    <row r="802" spans="1:35" s="839" customFormat="1" ht="15" x14ac:dyDescent="0.25">
      <c r="A802" s="929">
        <v>801</v>
      </c>
      <c r="B802" s="927" t="s">
        <v>3543</v>
      </c>
      <c r="C802" s="927" t="s">
        <v>221</v>
      </c>
      <c r="D802" s="927" t="s">
        <v>201</v>
      </c>
      <c r="E802" s="927" t="s">
        <v>231</v>
      </c>
      <c r="F802" s="927">
        <v>3</v>
      </c>
      <c r="G802" s="927">
        <v>1893</v>
      </c>
      <c r="H802" s="927" t="s">
        <v>3544</v>
      </c>
      <c r="I802" s="927" t="s">
        <v>239</v>
      </c>
      <c r="J802" s="927" t="s">
        <v>3429</v>
      </c>
      <c r="K802" s="927" t="s">
        <v>288</v>
      </c>
      <c r="L802" s="927" t="s">
        <v>158</v>
      </c>
      <c r="M802" s="927" t="s">
        <v>3375</v>
      </c>
      <c r="N802" s="927" t="s">
        <v>3273</v>
      </c>
      <c r="O802" s="927" t="s">
        <v>2427</v>
      </c>
      <c r="P802" s="1129" t="str">
        <f t="shared" si="144"/>
        <v>--</v>
      </c>
      <c r="Q802" s="934" t="str">
        <f t="shared" si="145"/>
        <v>20-19115</v>
      </c>
      <c r="R802" s="934" t="str">
        <f t="shared" si="146"/>
        <v>LOCAL</v>
      </c>
      <c r="S802" s="935">
        <f t="shared" si="139"/>
        <v>43862</v>
      </c>
      <c r="T802" s="935">
        <f t="shared" si="140"/>
        <v>43862</v>
      </c>
      <c r="U802" s="935">
        <f t="shared" si="141"/>
        <v>43862</v>
      </c>
      <c r="V802" s="935">
        <f t="shared" si="147"/>
        <v>43983</v>
      </c>
      <c r="W802" s="934" t="str">
        <f t="shared" si="148"/>
        <v>Disapproved</v>
      </c>
      <c r="X802" s="936" t="str">
        <f>IF(R802="-","-",VLOOKUP($S802,Forex!$B:$C,2,0))</f>
        <v>FY2019</v>
      </c>
      <c r="Y802" s="936" t="str">
        <f>IF(R802="-","-",VLOOKUP($S802,Forex!$B:$D,3,0))</f>
        <v>2H</v>
      </c>
      <c r="Z802" s="937" t="str">
        <f>IF($R802="-","-",VLOOKUP($L802,Legend!$E:$F,2,0))</f>
        <v>ROD1</v>
      </c>
      <c r="AA802" s="937"/>
      <c r="AB802" s="1131">
        <f t="shared" si="142"/>
        <v>43862</v>
      </c>
      <c r="AC802" s="1131">
        <f>_xlfn.IFNA(VLOOKUP($B802,'PO list'!$C:$E,3,0),$AB802)</f>
        <v>43862</v>
      </c>
      <c r="AD802" s="1131" t="str">
        <f>IF($AC802="-","-",VLOOKUP($AC802,Forex!$B:$C,2,0))</f>
        <v>FY2019</v>
      </c>
      <c r="AE802" s="1131">
        <f t="shared" si="149"/>
        <v>43862</v>
      </c>
      <c r="AF802" s="1131" t="str">
        <f>IF($AE802="-","-",VLOOKUP($AE802,Forex!$B:$C,2,0))</f>
        <v>FY2019</v>
      </c>
      <c r="AG802" s="1132" t="str">
        <f t="shared" si="143"/>
        <v>MY + MF</v>
      </c>
      <c r="AI802" s="1118"/>
    </row>
    <row r="803" spans="1:35" s="839" customFormat="1" ht="15" x14ac:dyDescent="0.25">
      <c r="A803" s="929">
        <v>802</v>
      </c>
      <c r="B803" s="927" t="s">
        <v>3545</v>
      </c>
      <c r="C803" s="927" t="s">
        <v>221</v>
      </c>
      <c r="D803" s="927" t="s">
        <v>201</v>
      </c>
      <c r="E803" s="927" t="s">
        <v>1546</v>
      </c>
      <c r="F803" s="927">
        <v>1</v>
      </c>
      <c r="G803" s="927">
        <v>230</v>
      </c>
      <c r="H803" s="927" t="s">
        <v>3546</v>
      </c>
      <c r="I803" s="927" t="s">
        <v>15</v>
      </c>
      <c r="J803" s="927" t="s">
        <v>3429</v>
      </c>
      <c r="K803" s="927" t="s">
        <v>287</v>
      </c>
      <c r="L803" s="927" t="s">
        <v>15</v>
      </c>
      <c r="M803" s="927" t="s">
        <v>3375</v>
      </c>
      <c r="N803" s="927" t="s">
        <v>3273</v>
      </c>
      <c r="O803" s="927" t="s">
        <v>2427</v>
      </c>
      <c r="P803" s="1129" t="str">
        <f t="shared" si="144"/>
        <v>-</v>
      </c>
      <c r="Q803" s="934" t="str">
        <f t="shared" si="145"/>
        <v>20-19116</v>
      </c>
      <c r="R803" s="934" t="str">
        <f t="shared" si="146"/>
        <v>LOCAL</v>
      </c>
      <c r="S803" s="935">
        <f t="shared" si="139"/>
        <v>43862</v>
      </c>
      <c r="T803" s="935">
        <f t="shared" si="140"/>
        <v>43862</v>
      </c>
      <c r="U803" s="935">
        <f t="shared" si="141"/>
        <v>43862</v>
      </c>
      <c r="V803" s="935">
        <f t="shared" si="147"/>
        <v>43983</v>
      </c>
      <c r="W803" s="934" t="str">
        <f t="shared" si="148"/>
        <v>Approved</v>
      </c>
      <c r="X803" s="936" t="str">
        <f>IF(R803="-","-",VLOOKUP($S803,Forex!$B:$C,2,0))</f>
        <v>FY2019</v>
      </c>
      <c r="Y803" s="936" t="str">
        <f>IF(R803="-","-",VLOOKUP($S803,Forex!$B:$D,3,0))</f>
        <v>2H</v>
      </c>
      <c r="Z803" s="937" t="str">
        <f>IF($R803="-","-",VLOOKUP($L803,Legend!$E:$F,2,0))</f>
        <v>-</v>
      </c>
      <c r="AA803" s="937"/>
      <c r="AB803" s="1131">
        <f t="shared" si="142"/>
        <v>43862</v>
      </c>
      <c r="AC803" s="1131">
        <f>_xlfn.IFNA(VLOOKUP($B803,'PO list'!$C:$E,3,0),$AB803)</f>
        <v>43862</v>
      </c>
      <c r="AD803" s="1131" t="str">
        <f>IF($AC803="-","-",VLOOKUP($AC803,Forex!$B:$C,2,0))</f>
        <v>FY2019</v>
      </c>
      <c r="AE803" s="1131">
        <f t="shared" si="149"/>
        <v>43862</v>
      </c>
      <c r="AF803" s="1131" t="str">
        <f>IF($AE803="-","-",VLOOKUP($AE803,Forex!$B:$C,2,0))</f>
        <v>FY2019</v>
      </c>
      <c r="AG803" s="1132" t="str">
        <f t="shared" si="143"/>
        <v>MY + MF</v>
      </c>
      <c r="AI803" s="1118"/>
    </row>
    <row r="804" spans="1:35" s="839" customFormat="1" ht="15" x14ac:dyDescent="0.25">
      <c r="A804" s="929">
        <v>803</v>
      </c>
      <c r="B804" s="927" t="s">
        <v>3547</v>
      </c>
      <c r="C804" s="927" t="s">
        <v>227</v>
      </c>
      <c r="D804" s="927" t="s">
        <v>201</v>
      </c>
      <c r="E804" s="927" t="s">
        <v>231</v>
      </c>
      <c r="F804" s="927">
        <v>8</v>
      </c>
      <c r="G804" s="927">
        <v>1462</v>
      </c>
      <c r="H804" s="927" t="s">
        <v>3548</v>
      </c>
      <c r="I804" s="927" t="s">
        <v>239</v>
      </c>
      <c r="J804" s="927" t="s">
        <v>3429</v>
      </c>
      <c r="K804" s="927" t="s">
        <v>287</v>
      </c>
      <c r="L804" s="927" t="s">
        <v>15</v>
      </c>
      <c r="M804" s="927" t="s">
        <v>3139</v>
      </c>
      <c r="N804" s="927" t="s">
        <v>2564</v>
      </c>
      <c r="O804" s="927" t="s">
        <v>2427</v>
      </c>
      <c r="P804" s="1129" t="str">
        <f t="shared" si="144"/>
        <v>--</v>
      </c>
      <c r="Q804" s="934" t="str">
        <f t="shared" si="145"/>
        <v>20-19117</v>
      </c>
      <c r="R804" s="934" t="str">
        <f t="shared" si="146"/>
        <v>LOCAL</v>
      </c>
      <c r="S804" s="935">
        <f t="shared" si="139"/>
        <v>43862</v>
      </c>
      <c r="T804" s="935">
        <f t="shared" si="140"/>
        <v>43862</v>
      </c>
      <c r="U804" s="935">
        <f t="shared" si="141"/>
        <v>43862</v>
      </c>
      <c r="V804" s="935">
        <f t="shared" si="147"/>
        <v>43862</v>
      </c>
      <c r="W804" s="934" t="str">
        <f t="shared" si="148"/>
        <v>Approved</v>
      </c>
      <c r="X804" s="936" t="str">
        <f>IF(R804="-","-",VLOOKUP($S804,Forex!$B:$C,2,0))</f>
        <v>FY2019</v>
      </c>
      <c r="Y804" s="936" t="str">
        <f>IF(R804="-","-",VLOOKUP($S804,Forex!$B:$D,3,0))</f>
        <v>2H</v>
      </c>
      <c r="Z804" s="937" t="str">
        <f>IF($R804="-","-",VLOOKUP($L804,Legend!$E:$F,2,0))</f>
        <v>-</v>
      </c>
      <c r="AA804" s="937"/>
      <c r="AB804" s="1131">
        <f t="shared" si="142"/>
        <v>43862</v>
      </c>
      <c r="AC804" s="1131">
        <f>_xlfn.IFNA(VLOOKUP($B804,'PO list'!$C:$E,3,0),$AB804)</f>
        <v>44348</v>
      </c>
      <c r="AD804" s="1131" t="str">
        <f>IF($AC804="-","-",VLOOKUP($AC804,Forex!$B:$C,2,0))</f>
        <v>FY2021</v>
      </c>
      <c r="AE804" s="1131">
        <f t="shared" si="149"/>
        <v>43862</v>
      </c>
      <c r="AF804" s="1131" t="str">
        <f>IF($AE804="-","-",VLOOKUP($AE804,Forex!$B:$C,2,0))</f>
        <v>FY2019</v>
      </c>
      <c r="AG804" s="1132" t="str">
        <f t="shared" si="143"/>
        <v>MY + MF</v>
      </c>
      <c r="AI804" s="1118"/>
    </row>
    <row r="805" spans="1:35" s="839" customFormat="1" ht="15" x14ac:dyDescent="0.25">
      <c r="A805" s="929">
        <v>804</v>
      </c>
      <c r="B805" s="927" t="s">
        <v>3549</v>
      </c>
      <c r="C805" s="927" t="s">
        <v>1350</v>
      </c>
      <c r="D805" s="927" t="s">
        <v>1332</v>
      </c>
      <c r="E805" s="927" t="s">
        <v>231</v>
      </c>
      <c r="F805" s="927">
        <v>2</v>
      </c>
      <c r="G805" s="927">
        <v>435</v>
      </c>
      <c r="H805" s="927" t="s">
        <v>3550</v>
      </c>
      <c r="I805" s="927" t="s">
        <v>3551</v>
      </c>
      <c r="J805" s="927" t="s">
        <v>3429</v>
      </c>
      <c r="K805" s="927" t="s">
        <v>287</v>
      </c>
      <c r="L805" s="927" t="s">
        <v>15</v>
      </c>
      <c r="M805" s="927" t="s">
        <v>3442</v>
      </c>
      <c r="N805" s="927" t="s">
        <v>3442</v>
      </c>
      <c r="O805" s="927" t="s">
        <v>3375</v>
      </c>
      <c r="P805" s="1129" t="str">
        <f t="shared" si="144"/>
        <v>39-</v>
      </c>
      <c r="Q805" s="934" t="str">
        <f t="shared" si="145"/>
        <v>20-19118</v>
      </c>
      <c r="R805" s="934" t="str">
        <f t="shared" si="146"/>
        <v>-</v>
      </c>
      <c r="S805" s="935" t="str">
        <f t="shared" si="139"/>
        <v>-</v>
      </c>
      <c r="T805" s="935" t="str">
        <f t="shared" si="140"/>
        <v>-</v>
      </c>
      <c r="U805" s="935" t="str">
        <f t="shared" si="141"/>
        <v>-</v>
      </c>
      <c r="V805" s="935" t="str">
        <f t="shared" si="147"/>
        <v>-</v>
      </c>
      <c r="W805" s="934" t="str">
        <f t="shared" si="148"/>
        <v>-</v>
      </c>
      <c r="X805" s="936" t="str">
        <f>IF(R805="-","-",VLOOKUP($S805,Forex!$B:$C,2,0))</f>
        <v>-</v>
      </c>
      <c r="Y805" s="936" t="str">
        <f>IF(R805="-","-",VLOOKUP($S805,Forex!$B:$D,3,0))</f>
        <v>-</v>
      </c>
      <c r="Z805" s="937" t="str">
        <f>IF($R805="-","-",VLOOKUP($L805,Legend!$E:$F,2,0))</f>
        <v>-</v>
      </c>
      <c r="AA805" s="937"/>
      <c r="AB805" s="1131" t="str">
        <f t="shared" si="142"/>
        <v>-</v>
      </c>
      <c r="AC805" s="1131" t="str">
        <f>_xlfn.IFNA(VLOOKUP($B805,'PO list'!$C:$E,3,0),$AB805)</f>
        <v>-</v>
      </c>
      <c r="AD805" s="1131" t="str">
        <f>IF($AC805="-","-",VLOOKUP($AC805,Forex!$B:$C,2,0))</f>
        <v>-</v>
      </c>
      <c r="AE805" s="1131" t="str">
        <f t="shared" si="149"/>
        <v>-</v>
      </c>
      <c r="AF805" s="1131" t="str">
        <f>IF($AE805="-","-",VLOOKUP($AE805,Forex!$B:$C,2,0))</f>
        <v>-</v>
      </c>
      <c r="AG805" s="1132" t="str">
        <f t="shared" si="143"/>
        <v>-</v>
      </c>
      <c r="AI805" s="1118"/>
    </row>
    <row r="806" spans="1:35" s="839" customFormat="1" ht="15" x14ac:dyDescent="0.25">
      <c r="A806" s="929">
        <v>805</v>
      </c>
      <c r="B806" s="927" t="s">
        <v>3549</v>
      </c>
      <c r="C806" s="927" t="s">
        <v>1350</v>
      </c>
      <c r="D806" s="927" t="s">
        <v>1332</v>
      </c>
      <c r="E806" s="927" t="s">
        <v>231</v>
      </c>
      <c r="F806" s="927">
        <v>4</v>
      </c>
      <c r="G806" s="927">
        <v>974</v>
      </c>
      <c r="H806" s="927" t="s">
        <v>3552</v>
      </c>
      <c r="I806" s="927" t="s">
        <v>3553</v>
      </c>
      <c r="J806" s="927" t="s">
        <v>3429</v>
      </c>
      <c r="K806" s="927" t="s">
        <v>1324</v>
      </c>
      <c r="L806" s="927" t="s">
        <v>1056</v>
      </c>
      <c r="M806" s="927" t="s">
        <v>3442</v>
      </c>
      <c r="N806" s="927" t="s">
        <v>3442</v>
      </c>
      <c r="O806" s="927" t="s">
        <v>3375</v>
      </c>
      <c r="P806" s="1129" t="str">
        <f t="shared" si="144"/>
        <v>48-</v>
      </c>
      <c r="Q806" s="934" t="str">
        <f t="shared" si="145"/>
        <v>-</v>
      </c>
      <c r="R806" s="934" t="str">
        <f t="shared" si="146"/>
        <v>-</v>
      </c>
      <c r="S806" s="935" t="str">
        <f t="shared" si="139"/>
        <v>-</v>
      </c>
      <c r="T806" s="935" t="str">
        <f t="shared" si="140"/>
        <v>-</v>
      </c>
      <c r="U806" s="935" t="str">
        <f t="shared" si="141"/>
        <v>-</v>
      </c>
      <c r="V806" s="935" t="str">
        <f t="shared" si="147"/>
        <v>-</v>
      </c>
      <c r="W806" s="934" t="str">
        <f t="shared" si="148"/>
        <v>-</v>
      </c>
      <c r="X806" s="936" t="str">
        <f>IF(R806="-","-",VLOOKUP($S806,Forex!$B:$C,2,0))</f>
        <v>-</v>
      </c>
      <c r="Y806" s="936" t="str">
        <f>IF(R806="-","-",VLOOKUP($S806,Forex!$B:$D,3,0))</f>
        <v>-</v>
      </c>
      <c r="Z806" s="937" t="str">
        <f>IF($R806="-","-",VLOOKUP($L806,Legend!$E:$F,2,0))</f>
        <v>-</v>
      </c>
      <c r="AA806" s="937"/>
      <c r="AB806" s="1131" t="str">
        <f t="shared" si="142"/>
        <v>-</v>
      </c>
      <c r="AC806" s="1131" t="str">
        <f>_xlfn.IFNA(VLOOKUP($B806,'PO list'!$C:$E,3,0),$AB806)</f>
        <v>-</v>
      </c>
      <c r="AD806" s="1131" t="str">
        <f>IF($AC806="-","-",VLOOKUP($AC806,Forex!$B:$C,2,0))</f>
        <v>-</v>
      </c>
      <c r="AE806" s="1131" t="str">
        <f t="shared" si="149"/>
        <v>-</v>
      </c>
      <c r="AF806" s="1131" t="str">
        <f>IF($AE806="-","-",VLOOKUP($AE806,Forex!$B:$C,2,0))</f>
        <v>-</v>
      </c>
      <c r="AG806" s="1132" t="str">
        <f t="shared" si="143"/>
        <v>-</v>
      </c>
      <c r="AI806" s="1118"/>
    </row>
    <row r="807" spans="1:35" s="839" customFormat="1" ht="15" x14ac:dyDescent="0.25">
      <c r="A807" s="929">
        <v>806</v>
      </c>
      <c r="B807" s="927" t="s">
        <v>3554</v>
      </c>
      <c r="C807" s="927" t="s">
        <v>1121</v>
      </c>
      <c r="D807" s="927" t="s">
        <v>201</v>
      </c>
      <c r="E807" s="927" t="s">
        <v>231</v>
      </c>
      <c r="F807" s="927">
        <v>4</v>
      </c>
      <c r="G807" s="927">
        <v>6110</v>
      </c>
      <c r="H807" s="927" t="s">
        <v>3555</v>
      </c>
      <c r="I807" s="927" t="s">
        <v>239</v>
      </c>
      <c r="J807" s="927" t="s">
        <v>3429</v>
      </c>
      <c r="K807" s="927" t="s">
        <v>1324</v>
      </c>
      <c r="L807" s="927" t="s">
        <v>1056</v>
      </c>
      <c r="M807" s="927" t="s">
        <v>3383</v>
      </c>
      <c r="N807" s="927" t="s">
        <v>3157</v>
      </c>
      <c r="O807" s="927" t="s">
        <v>3217</v>
      </c>
      <c r="P807" s="1129" t="str">
        <f t="shared" si="144"/>
        <v>--</v>
      </c>
      <c r="Q807" s="934" t="str">
        <f t="shared" si="145"/>
        <v>20-19119</v>
      </c>
      <c r="R807" s="934" t="str">
        <f t="shared" si="146"/>
        <v>LOCAL</v>
      </c>
      <c r="S807" s="935">
        <f t="shared" si="139"/>
        <v>43862</v>
      </c>
      <c r="T807" s="935">
        <f t="shared" si="140"/>
        <v>43862</v>
      </c>
      <c r="U807" s="935">
        <f t="shared" si="141"/>
        <v>43862</v>
      </c>
      <c r="V807" s="935">
        <f t="shared" si="147"/>
        <v>43983</v>
      </c>
      <c r="W807" s="934" t="str">
        <f t="shared" si="148"/>
        <v>Cancelled</v>
      </c>
      <c r="X807" s="936" t="str">
        <f>IF(R807="-","-",VLOOKUP($S807,Forex!$B:$C,2,0))</f>
        <v>FY2019</v>
      </c>
      <c r="Y807" s="936" t="str">
        <f>IF(R807="-","-",VLOOKUP($S807,Forex!$B:$D,3,0))</f>
        <v>2H</v>
      </c>
      <c r="Z807" s="937" t="str">
        <f>IF($R807="-","-",VLOOKUP($L807,Legend!$E:$F,2,0))</f>
        <v>-</v>
      </c>
      <c r="AA807" s="937"/>
      <c r="AB807" s="1131">
        <f t="shared" si="142"/>
        <v>43862</v>
      </c>
      <c r="AC807" s="1131">
        <f>_xlfn.IFNA(VLOOKUP($B807,'PO list'!$C:$E,3,0),$AB807)</f>
        <v>43862</v>
      </c>
      <c r="AD807" s="1131" t="str">
        <f>IF($AC807="-","-",VLOOKUP($AC807,Forex!$B:$C,2,0))</f>
        <v>FY2019</v>
      </c>
      <c r="AE807" s="1131">
        <f t="shared" si="149"/>
        <v>43862</v>
      </c>
      <c r="AF807" s="1131" t="str">
        <f>IF($AE807="-","-",VLOOKUP($AE807,Forex!$B:$C,2,0))</f>
        <v>FY2019</v>
      </c>
      <c r="AG807" s="1132" t="str">
        <f t="shared" si="143"/>
        <v>MY + MF</v>
      </c>
      <c r="AI807" s="1118"/>
    </row>
    <row r="808" spans="1:35" s="839" customFormat="1" ht="15" x14ac:dyDescent="0.25">
      <c r="A808" s="929">
        <v>807</v>
      </c>
      <c r="B808" s="927" t="s">
        <v>3556</v>
      </c>
      <c r="C808" s="927" t="s">
        <v>207</v>
      </c>
      <c r="D808" s="927" t="s">
        <v>232</v>
      </c>
      <c r="E808" s="927" t="s">
        <v>230</v>
      </c>
      <c r="F808" s="927">
        <v>47</v>
      </c>
      <c r="G808" s="927">
        <v>125777</v>
      </c>
      <c r="H808" s="927" t="s">
        <v>3557</v>
      </c>
      <c r="I808" s="927" t="s">
        <v>3558</v>
      </c>
      <c r="J808" s="927" t="s">
        <v>2427</v>
      </c>
      <c r="K808" s="927" t="s">
        <v>1324</v>
      </c>
      <c r="L808" s="927" t="s">
        <v>1056</v>
      </c>
      <c r="M808" s="927" t="s">
        <v>3503</v>
      </c>
      <c r="N808" s="927" t="s">
        <v>3514</v>
      </c>
      <c r="O808" s="927" t="s">
        <v>3139</v>
      </c>
      <c r="P808" s="1129" t="str">
        <f t="shared" si="144"/>
        <v>KET</v>
      </c>
      <c r="Q808" s="934" t="str">
        <f t="shared" si="145"/>
        <v>20-19120</v>
      </c>
      <c r="R808" s="934" t="str">
        <f t="shared" si="146"/>
        <v>FRONTECH</v>
      </c>
      <c r="S808" s="935">
        <f t="shared" si="139"/>
        <v>43862</v>
      </c>
      <c r="T808" s="935">
        <f t="shared" si="140"/>
        <v>43862</v>
      </c>
      <c r="U808" s="935">
        <f t="shared" si="141"/>
        <v>43862</v>
      </c>
      <c r="V808" s="935">
        <f t="shared" si="147"/>
        <v>44013</v>
      </c>
      <c r="W808" s="934" t="str">
        <f t="shared" si="148"/>
        <v>Cancelled</v>
      </c>
      <c r="X808" s="936" t="str">
        <f>IF(R808="-","-",VLOOKUP($S808,Forex!$B:$C,2,0))</f>
        <v>FY2019</v>
      </c>
      <c r="Y808" s="936" t="str">
        <f>IF(R808="-","-",VLOOKUP($S808,Forex!$B:$D,3,0))</f>
        <v>2H</v>
      </c>
      <c r="Z808" s="937" t="str">
        <f>IF($R808="-","-",VLOOKUP($L808,Legend!$E:$F,2,0))</f>
        <v>-</v>
      </c>
      <c r="AA808" s="937"/>
      <c r="AB808" s="1131">
        <f t="shared" si="142"/>
        <v>43862</v>
      </c>
      <c r="AC808" s="1131">
        <f>_xlfn.IFNA(VLOOKUP($B808,'PO list'!$C:$E,3,0),$AB808)</f>
        <v>43862</v>
      </c>
      <c r="AD808" s="1131" t="str">
        <f>IF($AC808="-","-",VLOOKUP($AC808,Forex!$B:$C,2,0))</f>
        <v>FY2019</v>
      </c>
      <c r="AE808" s="1131">
        <f t="shared" si="149"/>
        <v>43862</v>
      </c>
      <c r="AF808" s="1131" t="str">
        <f>IF($AE808="-","-",VLOOKUP($AE808,Forex!$B:$C,2,0))</f>
        <v>FY2019</v>
      </c>
      <c r="AG808" s="1132" t="str">
        <f t="shared" si="143"/>
        <v>MY + MF</v>
      </c>
      <c r="AI808" s="1118"/>
    </row>
    <row r="809" spans="1:35" s="839" customFormat="1" ht="15" x14ac:dyDescent="0.25">
      <c r="A809" s="929">
        <v>808</v>
      </c>
      <c r="B809" s="927" t="s">
        <v>3559</v>
      </c>
      <c r="C809" s="927" t="s">
        <v>205</v>
      </c>
      <c r="D809" s="927" t="s">
        <v>201</v>
      </c>
      <c r="E809" s="927" t="s">
        <v>231</v>
      </c>
      <c r="F809" s="927">
        <v>1</v>
      </c>
      <c r="G809" s="927">
        <v>15</v>
      </c>
      <c r="H809" s="927" t="s">
        <v>3560</v>
      </c>
      <c r="I809" s="927" t="s">
        <v>3561</v>
      </c>
      <c r="J809" s="927" t="s">
        <v>2427</v>
      </c>
      <c r="K809" s="927" t="s">
        <v>1324</v>
      </c>
      <c r="L809" s="927" t="s">
        <v>1056</v>
      </c>
      <c r="M809" s="927" t="s">
        <v>3317</v>
      </c>
      <c r="N809" s="927" t="s">
        <v>3273</v>
      </c>
      <c r="O809" s="927" t="s">
        <v>3375</v>
      </c>
      <c r="P809" s="1129" t="str">
        <f t="shared" si="144"/>
        <v>INE</v>
      </c>
      <c r="Q809" s="934" t="str">
        <f t="shared" si="145"/>
        <v>20-19121</v>
      </c>
      <c r="R809" s="934" t="str">
        <f t="shared" si="146"/>
        <v>LOCAL</v>
      </c>
      <c r="S809" s="935">
        <f t="shared" si="139"/>
        <v>43862</v>
      </c>
      <c r="T809" s="935">
        <f t="shared" si="140"/>
        <v>43862</v>
      </c>
      <c r="U809" s="935">
        <f t="shared" si="141"/>
        <v>43862</v>
      </c>
      <c r="V809" s="935">
        <f t="shared" si="147"/>
        <v>43983</v>
      </c>
      <c r="W809" s="934" t="str">
        <f t="shared" si="148"/>
        <v>Cancelled</v>
      </c>
      <c r="X809" s="936" t="str">
        <f>IF(R809="-","-",VLOOKUP($S809,Forex!$B:$C,2,0))</f>
        <v>FY2019</v>
      </c>
      <c r="Y809" s="936" t="str">
        <f>IF(R809="-","-",VLOOKUP($S809,Forex!$B:$D,3,0))</f>
        <v>2H</v>
      </c>
      <c r="Z809" s="937" t="str">
        <f>IF($R809="-","-",VLOOKUP($L809,Legend!$E:$F,2,0))</f>
        <v>-</v>
      </c>
      <c r="AA809" s="937"/>
      <c r="AB809" s="1131">
        <f t="shared" si="142"/>
        <v>43862</v>
      </c>
      <c r="AC809" s="1131">
        <f>_xlfn.IFNA(VLOOKUP($B809,'PO list'!$C:$E,3,0),$AB809)</f>
        <v>43862</v>
      </c>
      <c r="AD809" s="1131" t="str">
        <f>IF($AC809="-","-",VLOOKUP($AC809,Forex!$B:$C,2,0))</f>
        <v>FY2019</v>
      </c>
      <c r="AE809" s="1131">
        <f t="shared" si="149"/>
        <v>43862</v>
      </c>
      <c r="AF809" s="1131" t="str">
        <f>IF($AE809="-","-",VLOOKUP($AE809,Forex!$B:$C,2,0))</f>
        <v>FY2019</v>
      </c>
      <c r="AG809" s="1132" t="str">
        <f t="shared" si="143"/>
        <v>MY + MF</v>
      </c>
      <c r="AI809" s="1118"/>
    </row>
    <row r="810" spans="1:35" s="839" customFormat="1" ht="15" x14ac:dyDescent="0.25">
      <c r="A810" s="929">
        <v>809</v>
      </c>
      <c r="B810" s="927" t="s">
        <v>3562</v>
      </c>
      <c r="C810" s="927" t="s">
        <v>680</v>
      </c>
      <c r="D810" s="927" t="s">
        <v>201</v>
      </c>
      <c r="E810" s="927" t="s">
        <v>231</v>
      </c>
      <c r="F810" s="927">
        <v>2</v>
      </c>
      <c r="G810" s="927">
        <v>3685</v>
      </c>
      <c r="H810" s="927" t="s">
        <v>3563</v>
      </c>
      <c r="I810" s="927" t="s">
        <v>3564</v>
      </c>
      <c r="J810" s="927" t="s">
        <v>2427</v>
      </c>
      <c r="K810" s="927" t="s">
        <v>1324</v>
      </c>
      <c r="L810" s="927" t="s">
        <v>1056</v>
      </c>
      <c r="M810" s="927" t="s">
        <v>3565</v>
      </c>
      <c r="N810" s="927" t="s">
        <v>3273</v>
      </c>
      <c r="O810" s="927" t="s">
        <v>3317</v>
      </c>
      <c r="P810" s="1129" t="str">
        <f t="shared" si="144"/>
        <v xml:space="preserve"> RH</v>
      </c>
      <c r="Q810" s="934" t="str">
        <f t="shared" si="145"/>
        <v>20-19122</v>
      </c>
      <c r="R810" s="934" t="str">
        <f t="shared" si="146"/>
        <v>LOCAL</v>
      </c>
      <c r="S810" s="935">
        <f t="shared" si="139"/>
        <v>43862</v>
      </c>
      <c r="T810" s="935">
        <f t="shared" si="140"/>
        <v>43862</v>
      </c>
      <c r="U810" s="935">
        <f t="shared" si="141"/>
        <v>43862</v>
      </c>
      <c r="V810" s="935">
        <f t="shared" si="147"/>
        <v>43983</v>
      </c>
      <c r="W810" s="934" t="str">
        <f t="shared" si="148"/>
        <v>Cancelled</v>
      </c>
      <c r="X810" s="936" t="str">
        <f>IF(R810="-","-",VLOOKUP($S810,Forex!$B:$C,2,0))</f>
        <v>FY2019</v>
      </c>
      <c r="Y810" s="936" t="str">
        <f>IF(R810="-","-",VLOOKUP($S810,Forex!$B:$D,3,0))</f>
        <v>2H</v>
      </c>
      <c r="Z810" s="937" t="str">
        <f>IF($R810="-","-",VLOOKUP($L810,Legend!$E:$F,2,0))</f>
        <v>-</v>
      </c>
      <c r="AA810" s="937"/>
      <c r="AB810" s="1131">
        <f t="shared" si="142"/>
        <v>43862</v>
      </c>
      <c r="AC810" s="1131">
        <f>_xlfn.IFNA(VLOOKUP($B810,'PO list'!$C:$E,3,0),$AB810)</f>
        <v>43862</v>
      </c>
      <c r="AD810" s="1131" t="str">
        <f>IF($AC810="-","-",VLOOKUP($AC810,Forex!$B:$C,2,0))</f>
        <v>FY2019</v>
      </c>
      <c r="AE810" s="1131">
        <f t="shared" si="149"/>
        <v>43862</v>
      </c>
      <c r="AF810" s="1131" t="str">
        <f>IF($AE810="-","-",VLOOKUP($AE810,Forex!$B:$C,2,0))</f>
        <v>FY2019</v>
      </c>
      <c r="AG810" s="1132" t="str">
        <f t="shared" si="143"/>
        <v>MY + MF</v>
      </c>
      <c r="AI810" s="1118"/>
    </row>
    <row r="811" spans="1:35" s="839" customFormat="1" ht="15" x14ac:dyDescent="0.25">
      <c r="A811" s="929">
        <v>810</v>
      </c>
      <c r="B811" s="927" t="s">
        <v>3566</v>
      </c>
      <c r="C811" s="927" t="s">
        <v>244</v>
      </c>
      <c r="D811" s="927" t="s">
        <v>201</v>
      </c>
      <c r="E811" s="927" t="s">
        <v>231</v>
      </c>
      <c r="F811" s="927">
        <v>7</v>
      </c>
      <c r="G811" s="927">
        <v>496</v>
      </c>
      <c r="H811" s="927" t="s">
        <v>3567</v>
      </c>
      <c r="I811" s="927" t="s">
        <v>239</v>
      </c>
      <c r="J811" s="927" t="s">
        <v>2427</v>
      </c>
      <c r="K811" s="927" t="s">
        <v>288</v>
      </c>
      <c r="L811" s="927" t="s">
        <v>158</v>
      </c>
      <c r="M811" s="927" t="s">
        <v>3317</v>
      </c>
      <c r="N811" s="927" t="s">
        <v>3031</v>
      </c>
      <c r="O811" s="927" t="s">
        <v>3139</v>
      </c>
      <c r="P811" s="1129" t="str">
        <f t="shared" si="144"/>
        <v>--</v>
      </c>
      <c r="Q811" s="934" t="str">
        <f t="shared" si="145"/>
        <v>20-19123</v>
      </c>
      <c r="R811" s="934" t="str">
        <f t="shared" si="146"/>
        <v>LOCAL</v>
      </c>
      <c r="S811" s="935">
        <f t="shared" si="139"/>
        <v>43862</v>
      </c>
      <c r="T811" s="935">
        <f t="shared" si="140"/>
        <v>43862</v>
      </c>
      <c r="U811" s="935">
        <f t="shared" si="141"/>
        <v>43862</v>
      </c>
      <c r="V811" s="935">
        <f t="shared" si="147"/>
        <v>43983</v>
      </c>
      <c r="W811" s="934" t="str">
        <f t="shared" si="148"/>
        <v>Disapproved</v>
      </c>
      <c r="X811" s="936" t="str">
        <f>IF(R811="-","-",VLOOKUP($S811,Forex!$B:$C,2,0))</f>
        <v>FY2019</v>
      </c>
      <c r="Y811" s="936" t="str">
        <f>IF(R811="-","-",VLOOKUP($S811,Forex!$B:$D,3,0))</f>
        <v>2H</v>
      </c>
      <c r="Z811" s="937" t="str">
        <f>IF($R811="-","-",VLOOKUP($L811,Legend!$E:$F,2,0))</f>
        <v>ROD1</v>
      </c>
      <c r="AA811" s="937"/>
      <c r="AB811" s="1131">
        <f t="shared" si="142"/>
        <v>43862</v>
      </c>
      <c r="AC811" s="1131">
        <f>_xlfn.IFNA(VLOOKUP($B811,'PO list'!$C:$E,3,0),$AB811)</f>
        <v>43862</v>
      </c>
      <c r="AD811" s="1131" t="str">
        <f>IF($AC811="-","-",VLOOKUP($AC811,Forex!$B:$C,2,0))</f>
        <v>FY2019</v>
      </c>
      <c r="AE811" s="1131">
        <f t="shared" si="149"/>
        <v>43862</v>
      </c>
      <c r="AF811" s="1131" t="str">
        <f>IF($AE811="-","-",VLOOKUP($AE811,Forex!$B:$C,2,0))</f>
        <v>FY2019</v>
      </c>
      <c r="AG811" s="1132" t="str">
        <f t="shared" si="143"/>
        <v>MY + MF</v>
      </c>
      <c r="AI811" s="1118"/>
    </row>
    <row r="812" spans="1:35" s="839" customFormat="1" ht="15" x14ac:dyDescent="0.25">
      <c r="A812" s="929">
        <v>811</v>
      </c>
      <c r="B812" s="927" t="s">
        <v>3568</v>
      </c>
      <c r="C812" s="927" t="s">
        <v>207</v>
      </c>
      <c r="D812" s="927" t="s">
        <v>232</v>
      </c>
      <c r="E812" s="927" t="s">
        <v>230</v>
      </c>
      <c r="F812" s="927">
        <v>3</v>
      </c>
      <c r="G812" s="927">
        <v>4295</v>
      </c>
      <c r="H812" s="927" t="s">
        <v>3569</v>
      </c>
      <c r="I812" s="927" t="s">
        <v>3570</v>
      </c>
      <c r="J812" s="927" t="s">
        <v>2427</v>
      </c>
      <c r="K812" s="927" t="s">
        <v>1324</v>
      </c>
      <c r="L812" s="927" t="s">
        <v>1056</v>
      </c>
      <c r="M812" s="927" t="s">
        <v>2833</v>
      </c>
      <c r="N812" s="927" t="s">
        <v>3514</v>
      </c>
      <c r="O812" s="927" t="s">
        <v>3375</v>
      </c>
      <c r="P812" s="1129" t="str">
        <f t="shared" si="144"/>
        <v>KET</v>
      </c>
      <c r="Q812" s="934" t="str">
        <f t="shared" si="145"/>
        <v>20-19124</v>
      </c>
      <c r="R812" s="934" t="str">
        <f t="shared" si="146"/>
        <v>FRONTECH</v>
      </c>
      <c r="S812" s="935">
        <f t="shared" si="139"/>
        <v>43862</v>
      </c>
      <c r="T812" s="935">
        <f t="shared" si="140"/>
        <v>43862</v>
      </c>
      <c r="U812" s="935">
        <f t="shared" si="141"/>
        <v>43862</v>
      </c>
      <c r="V812" s="935">
        <f t="shared" si="147"/>
        <v>44013</v>
      </c>
      <c r="W812" s="934" t="str">
        <f t="shared" si="148"/>
        <v>Cancelled</v>
      </c>
      <c r="X812" s="936" t="str">
        <f>IF(R812="-","-",VLOOKUP($S812,Forex!$B:$C,2,0))</f>
        <v>FY2019</v>
      </c>
      <c r="Y812" s="936" t="str">
        <f>IF(R812="-","-",VLOOKUP($S812,Forex!$B:$D,3,0))</f>
        <v>2H</v>
      </c>
      <c r="Z812" s="937" t="str">
        <f>IF($R812="-","-",VLOOKUP($L812,Legend!$E:$F,2,0))</f>
        <v>-</v>
      </c>
      <c r="AA812" s="937"/>
      <c r="AB812" s="1131">
        <f t="shared" si="142"/>
        <v>43862</v>
      </c>
      <c r="AC812" s="1131">
        <f>_xlfn.IFNA(VLOOKUP($B812,'PO list'!$C:$E,3,0),$AB812)</f>
        <v>43862</v>
      </c>
      <c r="AD812" s="1131" t="str">
        <f>IF($AC812="-","-",VLOOKUP($AC812,Forex!$B:$C,2,0))</f>
        <v>FY2019</v>
      </c>
      <c r="AE812" s="1131">
        <f t="shared" si="149"/>
        <v>43862</v>
      </c>
      <c r="AF812" s="1131" t="str">
        <f>IF($AE812="-","-",VLOOKUP($AE812,Forex!$B:$C,2,0))</f>
        <v>FY2019</v>
      </c>
      <c r="AG812" s="1132" t="str">
        <f t="shared" si="143"/>
        <v>MY + MF</v>
      </c>
      <c r="AI812" s="1118"/>
    </row>
    <row r="813" spans="1:35" s="839" customFormat="1" ht="15" x14ac:dyDescent="0.25">
      <c r="A813" s="929">
        <v>812</v>
      </c>
      <c r="B813" s="927" t="s">
        <v>3571</v>
      </c>
      <c r="C813" s="927" t="s">
        <v>227</v>
      </c>
      <c r="D813" s="927" t="s">
        <v>201</v>
      </c>
      <c r="E813" s="927" t="s">
        <v>1546</v>
      </c>
      <c r="F813" s="927">
        <v>4</v>
      </c>
      <c r="G813" s="927">
        <v>1147</v>
      </c>
      <c r="H813" s="927" t="s">
        <v>3572</v>
      </c>
      <c r="I813" s="927" t="s">
        <v>3573</v>
      </c>
      <c r="J813" s="927" t="s">
        <v>3574</v>
      </c>
      <c r="K813" s="927" t="s">
        <v>287</v>
      </c>
      <c r="L813" s="927" t="s">
        <v>15</v>
      </c>
      <c r="M813" s="927" t="s">
        <v>3317</v>
      </c>
      <c r="N813" s="927" t="s">
        <v>3317</v>
      </c>
      <c r="O813" s="927" t="s">
        <v>3139</v>
      </c>
      <c r="P813" s="1129" t="str">
        <f t="shared" si="144"/>
        <v>N L</v>
      </c>
      <c r="Q813" s="934" t="str">
        <f t="shared" si="145"/>
        <v>20-19125</v>
      </c>
      <c r="R813" s="934" t="str">
        <f t="shared" si="146"/>
        <v>LOCAL</v>
      </c>
      <c r="S813" s="935">
        <f t="shared" si="139"/>
        <v>43862</v>
      </c>
      <c r="T813" s="935">
        <f t="shared" si="140"/>
        <v>43862</v>
      </c>
      <c r="U813" s="935">
        <f t="shared" si="141"/>
        <v>43862</v>
      </c>
      <c r="V813" s="935">
        <f t="shared" si="147"/>
        <v>43862</v>
      </c>
      <c r="W813" s="934" t="str">
        <f t="shared" si="148"/>
        <v>Approved</v>
      </c>
      <c r="X813" s="936" t="str">
        <f>IF(R813="-","-",VLOOKUP($S813,Forex!$B:$C,2,0))</f>
        <v>FY2019</v>
      </c>
      <c r="Y813" s="936" t="str">
        <f>IF(R813="-","-",VLOOKUP($S813,Forex!$B:$D,3,0))</f>
        <v>2H</v>
      </c>
      <c r="Z813" s="937" t="str">
        <f>IF($R813="-","-",VLOOKUP($L813,Legend!$E:$F,2,0))</f>
        <v>-</v>
      </c>
      <c r="AA813" s="937"/>
      <c r="AB813" s="1131">
        <f t="shared" si="142"/>
        <v>43862</v>
      </c>
      <c r="AC813" s="1131">
        <f>_xlfn.IFNA(VLOOKUP($B813,'PO list'!$C:$E,3,0),$AB813)</f>
        <v>43862</v>
      </c>
      <c r="AD813" s="1131" t="str">
        <f>IF($AC813="-","-",VLOOKUP($AC813,Forex!$B:$C,2,0))</f>
        <v>FY2019</v>
      </c>
      <c r="AE813" s="1131">
        <f t="shared" si="149"/>
        <v>43862</v>
      </c>
      <c r="AF813" s="1131" t="str">
        <f>IF($AE813="-","-",VLOOKUP($AE813,Forex!$B:$C,2,0))</f>
        <v>FY2019</v>
      </c>
      <c r="AG813" s="1132" t="str">
        <f t="shared" si="143"/>
        <v>MY + MF</v>
      </c>
      <c r="AI813" s="1118"/>
    </row>
    <row r="814" spans="1:35" s="839" customFormat="1" ht="15" x14ac:dyDescent="0.25">
      <c r="A814" s="929">
        <v>813</v>
      </c>
      <c r="B814" s="927" t="s">
        <v>3575</v>
      </c>
      <c r="C814" s="927" t="s">
        <v>209</v>
      </c>
      <c r="D814" s="927" t="s">
        <v>232</v>
      </c>
      <c r="E814" s="927" t="s">
        <v>231</v>
      </c>
      <c r="F814" s="927">
        <v>1</v>
      </c>
      <c r="G814" s="927">
        <v>16419.400000000001</v>
      </c>
      <c r="H814" s="927" t="s">
        <v>3576</v>
      </c>
      <c r="I814" s="927" t="s">
        <v>3577</v>
      </c>
      <c r="J814" s="927" t="s">
        <v>3574</v>
      </c>
      <c r="K814" s="927" t="s">
        <v>287</v>
      </c>
      <c r="L814" s="927" t="s">
        <v>15</v>
      </c>
      <c r="M814" s="927" t="s">
        <v>3317</v>
      </c>
      <c r="N814" s="927" t="s">
        <v>3317</v>
      </c>
      <c r="O814" s="927" t="s">
        <v>3375</v>
      </c>
      <c r="P814" s="1129" t="str">
        <f t="shared" si="144"/>
        <v>FHY</v>
      </c>
      <c r="Q814" s="934" t="str">
        <f t="shared" si="145"/>
        <v>20-19126</v>
      </c>
      <c r="R814" s="934" t="str">
        <f t="shared" si="146"/>
        <v>FRONTECH</v>
      </c>
      <c r="S814" s="935">
        <f t="shared" si="139"/>
        <v>43862</v>
      </c>
      <c r="T814" s="935">
        <f t="shared" si="140"/>
        <v>43862</v>
      </c>
      <c r="U814" s="935">
        <f t="shared" si="141"/>
        <v>43862</v>
      </c>
      <c r="V814" s="935">
        <f t="shared" si="147"/>
        <v>43862</v>
      </c>
      <c r="W814" s="934" t="str">
        <f t="shared" si="148"/>
        <v>Approved</v>
      </c>
      <c r="X814" s="936" t="str">
        <f>IF(R814="-","-",VLOOKUP($S814,Forex!$B:$C,2,0))</f>
        <v>FY2019</v>
      </c>
      <c r="Y814" s="936" t="str">
        <f>IF(R814="-","-",VLOOKUP($S814,Forex!$B:$D,3,0))</f>
        <v>2H</v>
      </c>
      <c r="Z814" s="937" t="str">
        <f>IF($R814="-","-",VLOOKUP($L814,Legend!$E:$F,2,0))</f>
        <v>-</v>
      </c>
      <c r="AA814" s="937"/>
      <c r="AB814" s="1131">
        <f t="shared" si="142"/>
        <v>43862</v>
      </c>
      <c r="AC814" s="1131">
        <f>_xlfn.IFNA(VLOOKUP($B814,'PO list'!$C:$E,3,0),$AB814)</f>
        <v>43862</v>
      </c>
      <c r="AD814" s="1131" t="str">
        <f>IF($AC814="-","-",VLOOKUP($AC814,Forex!$B:$C,2,0))</f>
        <v>FY2019</v>
      </c>
      <c r="AE814" s="1131">
        <f t="shared" si="149"/>
        <v>43862</v>
      </c>
      <c r="AF814" s="1131" t="str">
        <f>IF($AE814="-","-",VLOOKUP($AE814,Forex!$B:$C,2,0))</f>
        <v>FY2019</v>
      </c>
      <c r="AG814" s="1132" t="str">
        <f t="shared" si="143"/>
        <v>MY + MF</v>
      </c>
      <c r="AI814" s="1118"/>
    </row>
    <row r="815" spans="1:35" s="839" customFormat="1" ht="15" x14ac:dyDescent="0.25">
      <c r="A815" s="929">
        <v>814</v>
      </c>
      <c r="B815" s="927" t="s">
        <v>3578</v>
      </c>
      <c r="C815" s="927" t="s">
        <v>209</v>
      </c>
      <c r="D815" s="927" t="s">
        <v>232</v>
      </c>
      <c r="E815" s="927" t="s">
        <v>231</v>
      </c>
      <c r="F815" s="927">
        <v>1</v>
      </c>
      <c r="G815" s="927">
        <v>9296.7999999999993</v>
      </c>
      <c r="H815" s="927" t="s">
        <v>3579</v>
      </c>
      <c r="I815" s="927" t="s">
        <v>3577</v>
      </c>
      <c r="J815" s="927" t="s">
        <v>3574</v>
      </c>
      <c r="K815" s="927" t="s">
        <v>287</v>
      </c>
      <c r="L815" s="927" t="s">
        <v>15</v>
      </c>
      <c r="M815" s="927" t="s">
        <v>3317</v>
      </c>
      <c r="N815" s="927" t="s">
        <v>3317</v>
      </c>
      <c r="O815" s="927" t="s">
        <v>3375</v>
      </c>
      <c r="P815" s="1129" t="str">
        <f t="shared" si="144"/>
        <v>FHY</v>
      </c>
      <c r="Q815" s="934" t="str">
        <f t="shared" si="145"/>
        <v>20-19127</v>
      </c>
      <c r="R815" s="934" t="str">
        <f t="shared" si="146"/>
        <v>FRONTECH</v>
      </c>
      <c r="S815" s="935">
        <f t="shared" si="139"/>
        <v>43862</v>
      </c>
      <c r="T815" s="935">
        <f t="shared" si="140"/>
        <v>43862</v>
      </c>
      <c r="U815" s="935">
        <f t="shared" si="141"/>
        <v>43862</v>
      </c>
      <c r="V815" s="935">
        <f t="shared" si="147"/>
        <v>43862</v>
      </c>
      <c r="W815" s="934" t="str">
        <f t="shared" si="148"/>
        <v>Approved</v>
      </c>
      <c r="X815" s="936" t="str">
        <f>IF(R815="-","-",VLOOKUP($S815,Forex!$B:$C,2,0))</f>
        <v>FY2019</v>
      </c>
      <c r="Y815" s="936" t="str">
        <f>IF(R815="-","-",VLOOKUP($S815,Forex!$B:$D,3,0))</f>
        <v>2H</v>
      </c>
      <c r="Z815" s="937" t="str">
        <f>IF($R815="-","-",VLOOKUP($L815,Legend!$E:$F,2,0))</f>
        <v>-</v>
      </c>
      <c r="AA815" s="937"/>
      <c r="AB815" s="1131">
        <f t="shared" si="142"/>
        <v>43862</v>
      </c>
      <c r="AC815" s="1131">
        <f>_xlfn.IFNA(VLOOKUP($B815,'PO list'!$C:$E,3,0),$AB815)</f>
        <v>43862</v>
      </c>
      <c r="AD815" s="1131" t="str">
        <f>IF($AC815="-","-",VLOOKUP($AC815,Forex!$B:$C,2,0))</f>
        <v>FY2019</v>
      </c>
      <c r="AE815" s="1131">
        <f t="shared" si="149"/>
        <v>43862</v>
      </c>
      <c r="AF815" s="1131" t="str">
        <f>IF($AE815="-","-",VLOOKUP($AE815,Forex!$B:$C,2,0))</f>
        <v>FY2019</v>
      </c>
      <c r="AG815" s="1132" t="str">
        <f t="shared" si="143"/>
        <v>MY + MF</v>
      </c>
      <c r="AI815" s="1118"/>
    </row>
    <row r="816" spans="1:35" s="839" customFormat="1" ht="15" x14ac:dyDescent="0.25">
      <c r="A816" s="929">
        <v>815</v>
      </c>
      <c r="B816" s="927" t="s">
        <v>3580</v>
      </c>
      <c r="C816" s="927" t="s">
        <v>244</v>
      </c>
      <c r="D816" s="927" t="s">
        <v>201</v>
      </c>
      <c r="E816" s="927" t="s">
        <v>231</v>
      </c>
      <c r="F816" s="927">
        <v>5</v>
      </c>
      <c r="G816" s="927">
        <v>842</v>
      </c>
      <c r="H816" s="927" t="s">
        <v>3581</v>
      </c>
      <c r="I816" s="927" t="s">
        <v>239</v>
      </c>
      <c r="J816" s="927" t="s">
        <v>3574</v>
      </c>
      <c r="K816" s="927" t="s">
        <v>288</v>
      </c>
      <c r="L816" s="927" t="s">
        <v>158</v>
      </c>
      <c r="M816" s="927" t="s">
        <v>3565</v>
      </c>
      <c r="N816" s="927" t="s">
        <v>3031</v>
      </c>
      <c r="O816" s="927" t="s">
        <v>3317</v>
      </c>
      <c r="P816" s="1129" t="str">
        <f t="shared" si="144"/>
        <v>--</v>
      </c>
      <c r="Q816" s="934" t="str">
        <f t="shared" si="145"/>
        <v>20-19128</v>
      </c>
      <c r="R816" s="934" t="str">
        <f t="shared" si="146"/>
        <v>LOCAL</v>
      </c>
      <c r="S816" s="935">
        <f t="shared" si="139"/>
        <v>43862</v>
      </c>
      <c r="T816" s="935">
        <f t="shared" si="140"/>
        <v>43862</v>
      </c>
      <c r="U816" s="935">
        <f t="shared" si="141"/>
        <v>43862</v>
      </c>
      <c r="V816" s="935">
        <f t="shared" si="147"/>
        <v>43983</v>
      </c>
      <c r="W816" s="934" t="str">
        <f t="shared" si="148"/>
        <v>Disapproved</v>
      </c>
      <c r="X816" s="936" t="str">
        <f>IF(R816="-","-",VLOOKUP($S816,Forex!$B:$C,2,0))</f>
        <v>FY2019</v>
      </c>
      <c r="Y816" s="936" t="str">
        <f>IF(R816="-","-",VLOOKUP($S816,Forex!$B:$D,3,0))</f>
        <v>2H</v>
      </c>
      <c r="Z816" s="937" t="str">
        <f>IF($R816="-","-",VLOOKUP($L816,Legend!$E:$F,2,0))</f>
        <v>ROD1</v>
      </c>
      <c r="AA816" s="937"/>
      <c r="AB816" s="1131">
        <f t="shared" si="142"/>
        <v>43862</v>
      </c>
      <c r="AC816" s="1131">
        <f>_xlfn.IFNA(VLOOKUP($B816,'PO list'!$C:$E,3,0),$AB816)</f>
        <v>43862</v>
      </c>
      <c r="AD816" s="1131" t="str">
        <f>IF($AC816="-","-",VLOOKUP($AC816,Forex!$B:$C,2,0))</f>
        <v>FY2019</v>
      </c>
      <c r="AE816" s="1131">
        <f t="shared" si="149"/>
        <v>43862</v>
      </c>
      <c r="AF816" s="1131" t="str">
        <f>IF($AE816="-","-",VLOOKUP($AE816,Forex!$B:$C,2,0))</f>
        <v>FY2019</v>
      </c>
      <c r="AG816" s="1132" t="str">
        <f t="shared" si="143"/>
        <v>MY + MF</v>
      </c>
      <c r="AI816" s="1118"/>
    </row>
    <row r="817" spans="1:35" s="839" customFormat="1" ht="15" x14ac:dyDescent="0.25">
      <c r="A817" s="929">
        <v>816</v>
      </c>
      <c r="B817" s="927" t="s">
        <v>3582</v>
      </c>
      <c r="C817" s="927" t="s">
        <v>1379</v>
      </c>
      <c r="D817" s="927" t="s">
        <v>1332</v>
      </c>
      <c r="E817" s="927" t="s">
        <v>1361</v>
      </c>
      <c r="F817" s="927">
        <v>1</v>
      </c>
      <c r="G817" s="927">
        <v>151</v>
      </c>
      <c r="H817" s="927" t="s">
        <v>3583</v>
      </c>
      <c r="I817" s="927" t="s">
        <v>239</v>
      </c>
      <c r="J817" s="927" t="s">
        <v>3375</v>
      </c>
      <c r="K817" s="927" t="s">
        <v>1324</v>
      </c>
      <c r="L817" s="927" t="s">
        <v>1056</v>
      </c>
      <c r="M817" s="927" t="s">
        <v>3503</v>
      </c>
      <c r="N817" s="927" t="s">
        <v>3503</v>
      </c>
      <c r="O817" s="927" t="s">
        <v>3139</v>
      </c>
      <c r="P817" s="1129" t="str">
        <f t="shared" si="144"/>
        <v>--</v>
      </c>
      <c r="Q817" s="934" t="str">
        <f t="shared" si="145"/>
        <v>20-19129</v>
      </c>
      <c r="R817" s="934" t="str">
        <f t="shared" si="146"/>
        <v>-</v>
      </c>
      <c r="S817" s="935" t="str">
        <f t="shared" si="139"/>
        <v>-</v>
      </c>
      <c r="T817" s="935" t="str">
        <f t="shared" si="140"/>
        <v>-</v>
      </c>
      <c r="U817" s="935" t="str">
        <f t="shared" si="141"/>
        <v>-</v>
      </c>
      <c r="V817" s="935" t="str">
        <f t="shared" si="147"/>
        <v>-</v>
      </c>
      <c r="W817" s="934" t="str">
        <f t="shared" si="148"/>
        <v>-</v>
      </c>
      <c r="X817" s="936" t="str">
        <f>IF(R817="-","-",VLOOKUP($S817,Forex!$B:$C,2,0))</f>
        <v>-</v>
      </c>
      <c r="Y817" s="936" t="str">
        <f>IF(R817="-","-",VLOOKUP($S817,Forex!$B:$D,3,0))</f>
        <v>-</v>
      </c>
      <c r="Z817" s="937" t="str">
        <f>IF($R817="-","-",VLOOKUP($L817,Legend!$E:$F,2,0))</f>
        <v>-</v>
      </c>
      <c r="AA817" s="937"/>
      <c r="AB817" s="1131" t="str">
        <f t="shared" si="142"/>
        <v>-</v>
      </c>
      <c r="AC817" s="1131" t="str">
        <f>_xlfn.IFNA(VLOOKUP($B817,'PO list'!$C:$E,3,0),$AB817)</f>
        <v>-</v>
      </c>
      <c r="AD817" s="1131" t="str">
        <f>IF($AC817="-","-",VLOOKUP($AC817,Forex!$B:$C,2,0))</f>
        <v>-</v>
      </c>
      <c r="AE817" s="1131" t="str">
        <f t="shared" si="149"/>
        <v>-</v>
      </c>
      <c r="AF817" s="1131" t="str">
        <f>IF($AE817="-","-",VLOOKUP($AE817,Forex!$B:$C,2,0))</f>
        <v>-</v>
      </c>
      <c r="AG817" s="1132" t="str">
        <f t="shared" si="143"/>
        <v>-</v>
      </c>
      <c r="AI817" s="1118"/>
    </row>
    <row r="818" spans="1:35" s="839" customFormat="1" ht="15" x14ac:dyDescent="0.25">
      <c r="A818" s="929">
        <v>817</v>
      </c>
      <c r="B818" s="927" t="s">
        <v>3584</v>
      </c>
      <c r="C818" s="927" t="s">
        <v>221</v>
      </c>
      <c r="D818" s="927" t="s">
        <v>201</v>
      </c>
      <c r="E818" s="927" t="s">
        <v>231</v>
      </c>
      <c r="F818" s="927">
        <v>1</v>
      </c>
      <c r="G818" s="927">
        <v>340</v>
      </c>
      <c r="H818" s="927" t="s">
        <v>3585</v>
      </c>
      <c r="I818" s="927" t="s">
        <v>3586</v>
      </c>
      <c r="J818" s="927" t="s">
        <v>3375</v>
      </c>
      <c r="K818" s="927" t="s">
        <v>287</v>
      </c>
      <c r="L818" s="927" t="s">
        <v>15</v>
      </c>
      <c r="M818" s="927" t="s">
        <v>3317</v>
      </c>
      <c r="N818" s="927" t="s">
        <v>3325</v>
      </c>
      <c r="O818" s="927" t="s">
        <v>3139</v>
      </c>
      <c r="P818" s="1129" t="str">
        <f t="shared" si="144"/>
        <v>DIE</v>
      </c>
      <c r="Q818" s="934" t="str">
        <f t="shared" si="145"/>
        <v>20-19130</v>
      </c>
      <c r="R818" s="934" t="str">
        <f t="shared" si="146"/>
        <v>LOCAL</v>
      </c>
      <c r="S818" s="935">
        <f t="shared" si="139"/>
        <v>43862</v>
      </c>
      <c r="T818" s="935">
        <f t="shared" si="140"/>
        <v>43862</v>
      </c>
      <c r="U818" s="935">
        <f t="shared" si="141"/>
        <v>43862</v>
      </c>
      <c r="V818" s="935">
        <f t="shared" si="147"/>
        <v>43862</v>
      </c>
      <c r="W818" s="934" t="str">
        <f t="shared" si="148"/>
        <v>Approved</v>
      </c>
      <c r="X818" s="936" t="str">
        <f>IF(R818="-","-",VLOOKUP($S818,Forex!$B:$C,2,0))</f>
        <v>FY2019</v>
      </c>
      <c r="Y818" s="936" t="str">
        <f>IF(R818="-","-",VLOOKUP($S818,Forex!$B:$D,3,0))</f>
        <v>2H</v>
      </c>
      <c r="Z818" s="937" t="str">
        <f>IF($R818="-","-",VLOOKUP($L818,Legend!$E:$F,2,0))</f>
        <v>-</v>
      </c>
      <c r="AA818" s="937"/>
      <c r="AB818" s="1131">
        <f t="shared" si="142"/>
        <v>43862</v>
      </c>
      <c r="AC818" s="1131">
        <f>_xlfn.IFNA(VLOOKUP($B818,'PO list'!$C:$E,3,0),$AB818)</f>
        <v>43862</v>
      </c>
      <c r="AD818" s="1131" t="str">
        <f>IF($AC818="-","-",VLOOKUP($AC818,Forex!$B:$C,2,0))</f>
        <v>FY2019</v>
      </c>
      <c r="AE818" s="1131">
        <f t="shared" si="149"/>
        <v>43862</v>
      </c>
      <c r="AF818" s="1131" t="str">
        <f>IF($AE818="-","-",VLOOKUP($AE818,Forex!$B:$C,2,0))</f>
        <v>FY2019</v>
      </c>
      <c r="AG818" s="1132" t="str">
        <f t="shared" si="143"/>
        <v>MY + MF</v>
      </c>
      <c r="AI818" s="1118"/>
    </row>
    <row r="819" spans="1:35" s="839" customFormat="1" ht="15" x14ac:dyDescent="0.25">
      <c r="A819" s="929">
        <v>818</v>
      </c>
      <c r="B819" s="927" t="s">
        <v>3587</v>
      </c>
      <c r="C819" s="927" t="s">
        <v>205</v>
      </c>
      <c r="D819" s="927" t="s">
        <v>201</v>
      </c>
      <c r="E819" s="927" t="s">
        <v>1333</v>
      </c>
      <c r="F819" s="927">
        <v>10</v>
      </c>
      <c r="G819" s="927">
        <v>15730.509999999997</v>
      </c>
      <c r="H819" s="927" t="s">
        <v>3588</v>
      </c>
      <c r="I819" s="927" t="s">
        <v>3589</v>
      </c>
      <c r="J819" s="927" t="s">
        <v>3139</v>
      </c>
      <c r="K819" s="927" t="s">
        <v>287</v>
      </c>
      <c r="L819" s="927" t="s">
        <v>15</v>
      </c>
      <c r="M819" s="927" t="s">
        <v>3442</v>
      </c>
      <c r="N819" s="927" t="s">
        <v>3273</v>
      </c>
      <c r="O819" s="927" t="s">
        <v>3317</v>
      </c>
      <c r="P819" s="1129" t="str">
        <f t="shared" si="144"/>
        <v>LE)</v>
      </c>
      <c r="Q819" s="934" t="str">
        <f t="shared" si="145"/>
        <v>20-19131</v>
      </c>
      <c r="R819" s="934" t="str">
        <f t="shared" si="146"/>
        <v>LOCAL</v>
      </c>
      <c r="S819" s="935">
        <f t="shared" si="139"/>
        <v>43862</v>
      </c>
      <c r="T819" s="935">
        <f t="shared" si="140"/>
        <v>43862</v>
      </c>
      <c r="U819" s="935">
        <f t="shared" si="141"/>
        <v>43862</v>
      </c>
      <c r="V819" s="935">
        <f t="shared" si="147"/>
        <v>43983</v>
      </c>
      <c r="W819" s="934" t="str">
        <f t="shared" si="148"/>
        <v>Approved</v>
      </c>
      <c r="X819" s="936" t="str">
        <f>IF(R819="-","-",VLOOKUP($S819,Forex!$B:$C,2,0))</f>
        <v>FY2019</v>
      </c>
      <c r="Y819" s="936" t="str">
        <f>IF(R819="-","-",VLOOKUP($S819,Forex!$B:$D,3,0))</f>
        <v>2H</v>
      </c>
      <c r="Z819" s="937" t="str">
        <f>IF($R819="-","-",VLOOKUP($L819,Legend!$E:$F,2,0))</f>
        <v>-</v>
      </c>
      <c r="AA819" s="937"/>
      <c r="AB819" s="1131">
        <f t="shared" si="142"/>
        <v>43862</v>
      </c>
      <c r="AC819" s="1131">
        <f>_xlfn.IFNA(VLOOKUP($B819,'PO list'!$C:$E,3,0),$AB819)</f>
        <v>43862</v>
      </c>
      <c r="AD819" s="1131" t="str">
        <f>IF($AC819="-","-",VLOOKUP($AC819,Forex!$B:$C,2,0))</f>
        <v>FY2019</v>
      </c>
      <c r="AE819" s="1131">
        <f t="shared" si="149"/>
        <v>43862</v>
      </c>
      <c r="AF819" s="1131" t="str">
        <f>IF($AE819="-","-",VLOOKUP($AE819,Forex!$B:$C,2,0))</f>
        <v>FY2019</v>
      </c>
      <c r="AG819" s="1132" t="str">
        <f t="shared" si="143"/>
        <v>MY + MF</v>
      </c>
      <c r="AI819" s="1118"/>
    </row>
    <row r="820" spans="1:35" s="839" customFormat="1" ht="15" x14ac:dyDescent="0.25">
      <c r="A820" s="929">
        <v>819</v>
      </c>
      <c r="B820" s="927" t="s">
        <v>3587</v>
      </c>
      <c r="C820" s="927" t="s">
        <v>205</v>
      </c>
      <c r="D820" s="927" t="s">
        <v>201</v>
      </c>
      <c r="E820" s="927" t="s">
        <v>1333</v>
      </c>
      <c r="F820" s="927">
        <v>4</v>
      </c>
      <c r="G820" s="927">
        <v>6292.24</v>
      </c>
      <c r="H820" s="927" t="s">
        <v>3590</v>
      </c>
      <c r="I820" s="927" t="s">
        <v>3589</v>
      </c>
      <c r="J820" s="927" t="s">
        <v>3139</v>
      </c>
      <c r="K820" s="927" t="s">
        <v>1324</v>
      </c>
      <c r="L820" s="927" t="s">
        <v>1056</v>
      </c>
      <c r="M820" s="927" t="s">
        <v>3442</v>
      </c>
      <c r="N820" s="927" t="s">
        <v>3273</v>
      </c>
      <c r="O820" s="927" t="s">
        <v>3317</v>
      </c>
      <c r="P820" s="1129" t="str">
        <f t="shared" si="144"/>
        <v>LE)</v>
      </c>
      <c r="Q820" s="934" t="str">
        <f t="shared" si="145"/>
        <v>-</v>
      </c>
      <c r="R820" s="934" t="str">
        <f t="shared" si="146"/>
        <v>-</v>
      </c>
      <c r="S820" s="935" t="str">
        <f t="shared" si="139"/>
        <v>-</v>
      </c>
      <c r="T820" s="935" t="str">
        <f t="shared" si="140"/>
        <v>-</v>
      </c>
      <c r="U820" s="935" t="str">
        <f t="shared" si="141"/>
        <v>-</v>
      </c>
      <c r="V820" s="935" t="str">
        <f t="shared" si="147"/>
        <v>-</v>
      </c>
      <c r="W820" s="934" t="str">
        <f t="shared" si="148"/>
        <v>-</v>
      </c>
      <c r="X820" s="936" t="str">
        <f>IF(R820="-","-",VLOOKUP($S820,Forex!$B:$C,2,0))</f>
        <v>-</v>
      </c>
      <c r="Y820" s="936" t="str">
        <f>IF(R820="-","-",VLOOKUP($S820,Forex!$B:$D,3,0))</f>
        <v>-</v>
      </c>
      <c r="Z820" s="937" t="str">
        <f>IF($R820="-","-",VLOOKUP($L820,Legend!$E:$F,2,0))</f>
        <v>-</v>
      </c>
      <c r="AA820" s="937"/>
      <c r="AB820" s="1131" t="str">
        <f t="shared" si="142"/>
        <v>-</v>
      </c>
      <c r="AC820" s="1131" t="str">
        <f>_xlfn.IFNA(VLOOKUP($B820,'PO list'!$C:$E,3,0),$AB820)</f>
        <v>-</v>
      </c>
      <c r="AD820" s="1131" t="str">
        <f>IF($AC820="-","-",VLOOKUP($AC820,Forex!$B:$C,2,0))</f>
        <v>-</v>
      </c>
      <c r="AE820" s="1131" t="str">
        <f t="shared" si="149"/>
        <v>-</v>
      </c>
      <c r="AF820" s="1131" t="str">
        <f>IF($AE820="-","-",VLOOKUP($AE820,Forex!$B:$C,2,0))</f>
        <v>-</v>
      </c>
      <c r="AG820" s="1132" t="str">
        <f t="shared" si="143"/>
        <v>-</v>
      </c>
      <c r="AI820" s="1118"/>
    </row>
    <row r="821" spans="1:35" s="839" customFormat="1" ht="15" x14ac:dyDescent="0.25">
      <c r="A821" s="929">
        <v>820</v>
      </c>
      <c r="B821" s="927" t="s">
        <v>3591</v>
      </c>
      <c r="C821" s="927" t="s">
        <v>680</v>
      </c>
      <c r="D821" s="927" t="s">
        <v>201</v>
      </c>
      <c r="E821" s="927" t="s">
        <v>231</v>
      </c>
      <c r="F821" s="927">
        <v>11</v>
      </c>
      <c r="G821" s="927">
        <v>9570</v>
      </c>
      <c r="H821" s="927" t="s">
        <v>3592</v>
      </c>
      <c r="I821" s="927" t="s">
        <v>239</v>
      </c>
      <c r="J821" s="927" t="s">
        <v>3139</v>
      </c>
      <c r="K821" s="927" t="s">
        <v>1324</v>
      </c>
      <c r="L821" s="927" t="s">
        <v>1056</v>
      </c>
      <c r="M821" s="927" t="s">
        <v>3593</v>
      </c>
      <c r="N821" s="927" t="s">
        <v>3593</v>
      </c>
      <c r="O821" s="927" t="s">
        <v>2835</v>
      </c>
      <c r="P821" s="1129" t="str">
        <f t="shared" si="144"/>
        <v>--</v>
      </c>
      <c r="Q821" s="934" t="str">
        <f t="shared" si="145"/>
        <v>20-19132</v>
      </c>
      <c r="R821" s="934" t="str">
        <f t="shared" si="146"/>
        <v>LOCAL</v>
      </c>
      <c r="S821" s="935">
        <f t="shared" si="139"/>
        <v>43862</v>
      </c>
      <c r="T821" s="935">
        <f t="shared" si="140"/>
        <v>43891</v>
      </c>
      <c r="U821" s="935">
        <f t="shared" si="141"/>
        <v>44013</v>
      </c>
      <c r="V821" s="935">
        <f t="shared" si="147"/>
        <v>44013</v>
      </c>
      <c r="W821" s="934" t="str">
        <f t="shared" si="148"/>
        <v>Cancelled</v>
      </c>
      <c r="X821" s="936" t="str">
        <f>IF(R821="-","-",VLOOKUP($S821,Forex!$B:$C,2,0))</f>
        <v>FY2019</v>
      </c>
      <c r="Y821" s="936" t="str">
        <f>IF(R821="-","-",VLOOKUP($S821,Forex!$B:$D,3,0))</f>
        <v>2H</v>
      </c>
      <c r="Z821" s="937" t="str">
        <f>IF($R821="-","-",VLOOKUP($L821,Legend!$E:$F,2,0))</f>
        <v>-</v>
      </c>
      <c r="AA821" s="937"/>
      <c r="AB821" s="1131">
        <f t="shared" si="142"/>
        <v>43891</v>
      </c>
      <c r="AC821" s="1131">
        <f>_xlfn.IFNA(VLOOKUP($B821,'PO list'!$C:$E,3,0),$AB821)</f>
        <v>43891</v>
      </c>
      <c r="AD821" s="1131" t="str">
        <f>IF($AC821="-","-",VLOOKUP($AC821,Forex!$B:$C,2,0))</f>
        <v>FY2019</v>
      </c>
      <c r="AE821" s="1131">
        <f t="shared" si="149"/>
        <v>43891</v>
      </c>
      <c r="AF821" s="1131" t="str">
        <f>IF($AE821="-","-",VLOOKUP($AE821,Forex!$B:$C,2,0))</f>
        <v>FY2019</v>
      </c>
      <c r="AG821" s="1132" t="str">
        <f t="shared" si="143"/>
        <v>MY + MF</v>
      </c>
      <c r="AI821" s="1118"/>
    </row>
    <row r="822" spans="1:35" s="839" customFormat="1" ht="15" x14ac:dyDescent="0.25">
      <c r="A822" s="929">
        <v>821</v>
      </c>
      <c r="B822" s="927" t="s">
        <v>3594</v>
      </c>
      <c r="C822" s="927" t="s">
        <v>680</v>
      </c>
      <c r="D822" s="927" t="s">
        <v>201</v>
      </c>
      <c r="E822" s="927" t="s">
        <v>231</v>
      </c>
      <c r="F822" s="927">
        <v>4</v>
      </c>
      <c r="G822" s="927">
        <v>3738</v>
      </c>
      <c r="H822" s="927" t="s">
        <v>3595</v>
      </c>
      <c r="I822" s="927" t="s">
        <v>239</v>
      </c>
      <c r="J822" s="927" t="s">
        <v>3139</v>
      </c>
      <c r="K822" s="927" t="s">
        <v>1324</v>
      </c>
      <c r="L822" s="927" t="s">
        <v>1056</v>
      </c>
      <c r="M822" s="927" t="s">
        <v>3383</v>
      </c>
      <c r="N822" s="927" t="s">
        <v>3273</v>
      </c>
      <c r="O822" s="927" t="s">
        <v>3217</v>
      </c>
      <c r="P822" s="1129" t="str">
        <f t="shared" si="144"/>
        <v>--</v>
      </c>
      <c r="Q822" s="934" t="str">
        <f t="shared" si="145"/>
        <v>20-19133</v>
      </c>
      <c r="R822" s="934" t="str">
        <f t="shared" si="146"/>
        <v>LOCAL</v>
      </c>
      <c r="S822" s="935">
        <f t="shared" si="139"/>
        <v>43862</v>
      </c>
      <c r="T822" s="935">
        <f t="shared" si="140"/>
        <v>43862</v>
      </c>
      <c r="U822" s="935">
        <f t="shared" si="141"/>
        <v>43862</v>
      </c>
      <c r="V822" s="935">
        <f t="shared" si="147"/>
        <v>43983</v>
      </c>
      <c r="W822" s="934" t="str">
        <f t="shared" si="148"/>
        <v>Cancelled</v>
      </c>
      <c r="X822" s="936" t="str">
        <f>IF(R822="-","-",VLOOKUP($S822,Forex!$B:$C,2,0))</f>
        <v>FY2019</v>
      </c>
      <c r="Y822" s="936" t="str">
        <f>IF(R822="-","-",VLOOKUP($S822,Forex!$B:$D,3,0))</f>
        <v>2H</v>
      </c>
      <c r="Z822" s="937" t="str">
        <f>IF($R822="-","-",VLOOKUP($L822,Legend!$E:$F,2,0))</f>
        <v>-</v>
      </c>
      <c r="AA822" s="937"/>
      <c r="AB822" s="1131">
        <f t="shared" si="142"/>
        <v>43862</v>
      </c>
      <c r="AC822" s="1131">
        <f>_xlfn.IFNA(VLOOKUP($B822,'PO list'!$C:$E,3,0),$AB822)</f>
        <v>43862</v>
      </c>
      <c r="AD822" s="1131" t="str">
        <f>IF($AC822="-","-",VLOOKUP($AC822,Forex!$B:$C,2,0))</f>
        <v>FY2019</v>
      </c>
      <c r="AE822" s="1131">
        <f t="shared" si="149"/>
        <v>43862</v>
      </c>
      <c r="AF822" s="1131" t="str">
        <f>IF($AE822="-","-",VLOOKUP($AE822,Forex!$B:$C,2,0))</f>
        <v>FY2019</v>
      </c>
      <c r="AG822" s="1132" t="str">
        <f t="shared" si="143"/>
        <v>MY + MF</v>
      </c>
      <c r="AI822" s="1118"/>
    </row>
    <row r="823" spans="1:35" s="839" customFormat="1" ht="15" x14ac:dyDescent="0.25">
      <c r="A823" s="929">
        <v>822</v>
      </c>
      <c r="B823" s="927" t="s">
        <v>3596</v>
      </c>
      <c r="C823" s="927" t="s">
        <v>227</v>
      </c>
      <c r="D823" s="927" t="s">
        <v>201</v>
      </c>
      <c r="E823" s="927" t="s">
        <v>230</v>
      </c>
      <c r="F823" s="927">
        <v>9</v>
      </c>
      <c r="G823" s="927">
        <v>28467</v>
      </c>
      <c r="H823" s="927" t="s">
        <v>3597</v>
      </c>
      <c r="I823" s="927" t="s">
        <v>3598</v>
      </c>
      <c r="J823" s="927" t="s">
        <v>3139</v>
      </c>
      <c r="K823" s="927" t="s">
        <v>287</v>
      </c>
      <c r="L823" s="927" t="s">
        <v>15</v>
      </c>
      <c r="M823" s="927" t="s">
        <v>2867</v>
      </c>
      <c r="N823" s="927" t="s">
        <v>3599</v>
      </c>
      <c r="O823" s="927" t="s">
        <v>3068</v>
      </c>
      <c r="P823" s="1129" t="str">
        <f t="shared" si="144"/>
        <v>AKO</v>
      </c>
      <c r="Q823" s="934" t="str">
        <f t="shared" si="145"/>
        <v>20-19134</v>
      </c>
      <c r="R823" s="934" t="str">
        <f t="shared" si="146"/>
        <v>LOCAL</v>
      </c>
      <c r="S823" s="935">
        <f t="shared" si="139"/>
        <v>43862</v>
      </c>
      <c r="T823" s="935">
        <f t="shared" si="140"/>
        <v>43862</v>
      </c>
      <c r="U823" s="935">
        <f t="shared" si="141"/>
        <v>43891</v>
      </c>
      <c r="V823" s="935">
        <f t="shared" si="147"/>
        <v>44166</v>
      </c>
      <c r="W823" s="934" t="str">
        <f t="shared" si="148"/>
        <v>Approved</v>
      </c>
      <c r="X823" s="936" t="str">
        <f>IF(R823="-","-",VLOOKUP($S823,Forex!$B:$C,2,0))</f>
        <v>FY2019</v>
      </c>
      <c r="Y823" s="936" t="str">
        <f>IF(R823="-","-",VLOOKUP($S823,Forex!$B:$D,3,0))</f>
        <v>2H</v>
      </c>
      <c r="Z823" s="937" t="str">
        <f>IF($R823="-","-",VLOOKUP($L823,Legend!$E:$F,2,0))</f>
        <v>-</v>
      </c>
      <c r="AA823" s="937"/>
      <c r="AB823" s="1131">
        <f t="shared" si="142"/>
        <v>43862</v>
      </c>
      <c r="AC823" s="1131">
        <f>_xlfn.IFNA(VLOOKUP($B823,'PO list'!$C:$E,3,0),$AB823)</f>
        <v>43862</v>
      </c>
      <c r="AD823" s="1131" t="str">
        <f>IF($AC823="-","-",VLOOKUP($AC823,Forex!$B:$C,2,0))</f>
        <v>FY2019</v>
      </c>
      <c r="AE823" s="1131">
        <f t="shared" si="149"/>
        <v>43862</v>
      </c>
      <c r="AF823" s="1131" t="str">
        <f>IF($AE823="-","-",VLOOKUP($AE823,Forex!$B:$C,2,0))</f>
        <v>FY2019</v>
      </c>
      <c r="AG823" s="1132" t="str">
        <f t="shared" si="143"/>
        <v>MY + MF</v>
      </c>
      <c r="AI823" s="1118"/>
    </row>
    <row r="824" spans="1:35" s="839" customFormat="1" ht="15" x14ac:dyDescent="0.25">
      <c r="A824" s="929">
        <v>823</v>
      </c>
      <c r="B824" s="927" t="s">
        <v>3600</v>
      </c>
      <c r="C824" s="927" t="s">
        <v>1379</v>
      </c>
      <c r="D824" s="927" t="s">
        <v>1332</v>
      </c>
      <c r="E824" s="927" t="s">
        <v>1361</v>
      </c>
      <c r="F824" s="927">
        <v>7</v>
      </c>
      <c r="G824" s="927">
        <v>3013</v>
      </c>
      <c r="H824" s="927" t="s">
        <v>3601</v>
      </c>
      <c r="I824" s="927" t="s">
        <v>15</v>
      </c>
      <c r="J824" s="927" t="s">
        <v>3139</v>
      </c>
      <c r="K824" s="927" t="s">
        <v>287</v>
      </c>
      <c r="L824" s="927" t="s">
        <v>15</v>
      </c>
      <c r="M824" s="927" t="s">
        <v>3384</v>
      </c>
      <c r="N824" s="927" t="s">
        <v>3443</v>
      </c>
      <c r="O824" s="927" t="s">
        <v>3154</v>
      </c>
      <c r="P824" s="1129" t="str">
        <f t="shared" si="144"/>
        <v>-</v>
      </c>
      <c r="Q824" s="934" t="str">
        <f t="shared" si="145"/>
        <v>20-19137</v>
      </c>
      <c r="R824" s="934" t="str">
        <f t="shared" si="146"/>
        <v>-</v>
      </c>
      <c r="S824" s="935" t="str">
        <f t="shared" si="139"/>
        <v>-</v>
      </c>
      <c r="T824" s="935" t="str">
        <f t="shared" si="140"/>
        <v>-</v>
      </c>
      <c r="U824" s="935" t="str">
        <f t="shared" si="141"/>
        <v>-</v>
      </c>
      <c r="V824" s="935" t="str">
        <f t="shared" si="147"/>
        <v>-</v>
      </c>
      <c r="W824" s="934" t="str">
        <f t="shared" si="148"/>
        <v>-</v>
      </c>
      <c r="X824" s="936" t="str">
        <f>IF(R824="-","-",VLOOKUP($S824,Forex!$B:$C,2,0))</f>
        <v>-</v>
      </c>
      <c r="Y824" s="936" t="str">
        <f>IF(R824="-","-",VLOOKUP($S824,Forex!$B:$D,3,0))</f>
        <v>-</v>
      </c>
      <c r="Z824" s="937" t="str">
        <f>IF($R824="-","-",VLOOKUP($L824,Legend!$E:$F,2,0))</f>
        <v>-</v>
      </c>
      <c r="AA824" s="937"/>
      <c r="AB824" s="1131" t="str">
        <f t="shared" si="142"/>
        <v>-</v>
      </c>
      <c r="AC824" s="1131" t="str">
        <f>_xlfn.IFNA(VLOOKUP($B824,'PO list'!$C:$E,3,0),$AB824)</f>
        <v>-</v>
      </c>
      <c r="AD824" s="1131" t="str">
        <f>IF($AC824="-","-",VLOOKUP($AC824,Forex!$B:$C,2,0))</f>
        <v>-</v>
      </c>
      <c r="AE824" s="1131" t="str">
        <f t="shared" si="149"/>
        <v>-</v>
      </c>
      <c r="AF824" s="1131" t="str">
        <f>IF($AE824="-","-",VLOOKUP($AE824,Forex!$B:$C,2,0))</f>
        <v>-</v>
      </c>
      <c r="AG824" s="1132" t="str">
        <f t="shared" si="143"/>
        <v>-</v>
      </c>
      <c r="AI824" s="1118"/>
    </row>
    <row r="825" spans="1:35" s="839" customFormat="1" ht="15" x14ac:dyDescent="0.25">
      <c r="A825" s="929">
        <v>824</v>
      </c>
      <c r="B825" s="927" t="s">
        <v>3602</v>
      </c>
      <c r="C825" s="927" t="s">
        <v>1112</v>
      </c>
      <c r="D825" s="927" t="s">
        <v>201</v>
      </c>
      <c r="E825" s="927" t="s">
        <v>1546</v>
      </c>
      <c r="F825" s="927">
        <v>1</v>
      </c>
      <c r="G825" s="927">
        <v>21</v>
      </c>
      <c r="H825" s="927" t="s">
        <v>3603</v>
      </c>
      <c r="I825" s="927" t="s">
        <v>3604</v>
      </c>
      <c r="J825" s="927" t="s">
        <v>3139</v>
      </c>
      <c r="K825" s="927" t="s">
        <v>287</v>
      </c>
      <c r="L825" s="927" t="s">
        <v>15</v>
      </c>
      <c r="M825" s="927" t="s">
        <v>3068</v>
      </c>
      <c r="N825" s="927" t="s">
        <v>3068</v>
      </c>
      <c r="O825" s="927" t="s">
        <v>3605</v>
      </c>
      <c r="P825" s="1129" t="str">
        <f t="shared" si="144"/>
        <v>R--</v>
      </c>
      <c r="Q825" s="934" t="str">
        <f t="shared" si="145"/>
        <v>20-19138</v>
      </c>
      <c r="R825" s="934" t="str">
        <f t="shared" si="146"/>
        <v>LOCAL</v>
      </c>
      <c r="S825" s="935">
        <f t="shared" si="139"/>
        <v>43862</v>
      </c>
      <c r="T825" s="935">
        <f t="shared" si="140"/>
        <v>43862</v>
      </c>
      <c r="U825" s="935">
        <f t="shared" si="141"/>
        <v>43862</v>
      </c>
      <c r="V825" s="935">
        <f t="shared" si="147"/>
        <v>43862</v>
      </c>
      <c r="W825" s="934" t="str">
        <f t="shared" si="148"/>
        <v>Approved</v>
      </c>
      <c r="X825" s="936" t="str">
        <f>IF(R825="-","-",VLOOKUP($S825,Forex!$B:$C,2,0))</f>
        <v>FY2019</v>
      </c>
      <c r="Y825" s="936" t="str">
        <f>IF(R825="-","-",VLOOKUP($S825,Forex!$B:$D,3,0))</f>
        <v>2H</v>
      </c>
      <c r="Z825" s="937" t="str">
        <f>IF($R825="-","-",VLOOKUP($L825,Legend!$E:$F,2,0))</f>
        <v>-</v>
      </c>
      <c r="AA825" s="937"/>
      <c r="AB825" s="1131">
        <f t="shared" si="142"/>
        <v>43862</v>
      </c>
      <c r="AC825" s="1131">
        <f>_xlfn.IFNA(VLOOKUP($B825,'PO list'!$C:$E,3,0),$AB825)</f>
        <v>43862</v>
      </c>
      <c r="AD825" s="1131" t="str">
        <f>IF($AC825="-","-",VLOOKUP($AC825,Forex!$B:$C,2,0))</f>
        <v>FY2019</v>
      </c>
      <c r="AE825" s="1131">
        <f t="shared" si="149"/>
        <v>43862</v>
      </c>
      <c r="AF825" s="1131" t="str">
        <f>IF($AE825="-","-",VLOOKUP($AE825,Forex!$B:$C,2,0))</f>
        <v>FY2019</v>
      </c>
      <c r="AG825" s="1132" t="str">
        <f t="shared" si="143"/>
        <v>MY + MF</v>
      </c>
      <c r="AI825" s="1118"/>
    </row>
    <row r="826" spans="1:35" s="839" customFormat="1" ht="15" x14ac:dyDescent="0.25">
      <c r="A826" s="929">
        <v>825</v>
      </c>
      <c r="B826" s="927" t="s">
        <v>3606</v>
      </c>
      <c r="C826" s="927" t="s">
        <v>221</v>
      </c>
      <c r="D826" s="927" t="s">
        <v>201</v>
      </c>
      <c r="E826" s="927" t="s">
        <v>231</v>
      </c>
      <c r="F826" s="927">
        <v>2</v>
      </c>
      <c r="G826" s="927">
        <v>994</v>
      </c>
      <c r="H826" s="927" t="s">
        <v>3607</v>
      </c>
      <c r="I826" s="927" t="s">
        <v>239</v>
      </c>
      <c r="J826" s="927" t="s">
        <v>2564</v>
      </c>
      <c r="K826" s="927" t="s">
        <v>288</v>
      </c>
      <c r="L826" s="927" t="s">
        <v>158</v>
      </c>
      <c r="M826" s="927" t="s">
        <v>3383</v>
      </c>
      <c r="N826" s="927" t="s">
        <v>3273</v>
      </c>
      <c r="O826" s="927" t="s">
        <v>3217</v>
      </c>
      <c r="P826" s="1129" t="str">
        <f t="shared" si="144"/>
        <v>--</v>
      </c>
      <c r="Q826" s="934" t="str">
        <f t="shared" si="145"/>
        <v>20-19139</v>
      </c>
      <c r="R826" s="934" t="str">
        <f t="shared" si="146"/>
        <v>LOCAL</v>
      </c>
      <c r="S826" s="935">
        <f t="shared" si="139"/>
        <v>43862</v>
      </c>
      <c r="T826" s="935">
        <f t="shared" si="140"/>
        <v>43862</v>
      </c>
      <c r="U826" s="935">
        <f t="shared" si="141"/>
        <v>43862</v>
      </c>
      <c r="V826" s="935">
        <f t="shared" si="147"/>
        <v>43983</v>
      </c>
      <c r="W826" s="934" t="str">
        <f t="shared" si="148"/>
        <v>Disapproved</v>
      </c>
      <c r="X826" s="936" t="str">
        <f>IF(R826="-","-",VLOOKUP($S826,Forex!$B:$C,2,0))</f>
        <v>FY2019</v>
      </c>
      <c r="Y826" s="936" t="str">
        <f>IF(R826="-","-",VLOOKUP($S826,Forex!$B:$D,3,0))</f>
        <v>2H</v>
      </c>
      <c r="Z826" s="937" t="str">
        <f>IF($R826="-","-",VLOOKUP($L826,Legend!$E:$F,2,0))</f>
        <v>ROD1</v>
      </c>
      <c r="AA826" s="937"/>
      <c r="AB826" s="1131">
        <f t="shared" si="142"/>
        <v>43862</v>
      </c>
      <c r="AC826" s="1131">
        <f>_xlfn.IFNA(VLOOKUP($B826,'PO list'!$C:$E,3,0),$AB826)</f>
        <v>43862</v>
      </c>
      <c r="AD826" s="1131" t="str">
        <f>IF($AC826="-","-",VLOOKUP($AC826,Forex!$B:$C,2,0))</f>
        <v>FY2019</v>
      </c>
      <c r="AE826" s="1131">
        <f t="shared" si="149"/>
        <v>43862</v>
      </c>
      <c r="AF826" s="1131" t="str">
        <f>IF($AE826="-","-",VLOOKUP($AE826,Forex!$B:$C,2,0))</f>
        <v>FY2019</v>
      </c>
      <c r="AG826" s="1132" t="str">
        <f t="shared" si="143"/>
        <v>MY + MF</v>
      </c>
      <c r="AI826" s="1118"/>
    </row>
    <row r="827" spans="1:35" s="839" customFormat="1" ht="15" x14ac:dyDescent="0.25">
      <c r="A827" s="929">
        <v>826</v>
      </c>
      <c r="B827" s="927" t="s">
        <v>3608</v>
      </c>
      <c r="C827" s="927" t="s">
        <v>221</v>
      </c>
      <c r="D827" s="927" t="s">
        <v>201</v>
      </c>
      <c r="E827" s="927" t="s">
        <v>231</v>
      </c>
      <c r="F827" s="927">
        <v>1</v>
      </c>
      <c r="G827" s="927">
        <v>262</v>
      </c>
      <c r="H827" s="927" t="s">
        <v>3609</v>
      </c>
      <c r="I827" s="927" t="s">
        <v>239</v>
      </c>
      <c r="J827" s="927" t="s">
        <v>2564</v>
      </c>
      <c r="K827" s="927" t="s">
        <v>288</v>
      </c>
      <c r="L827" s="927" t="s">
        <v>158</v>
      </c>
      <c r="M827" s="927" t="s">
        <v>3565</v>
      </c>
      <c r="N827" s="927" t="s">
        <v>3273</v>
      </c>
      <c r="O827" s="927" t="s">
        <v>3317</v>
      </c>
      <c r="P827" s="1129" t="str">
        <f t="shared" si="144"/>
        <v>--</v>
      </c>
      <c r="Q827" s="934" t="str">
        <f t="shared" si="145"/>
        <v>20-19140</v>
      </c>
      <c r="R827" s="934" t="str">
        <f t="shared" si="146"/>
        <v>LOCAL</v>
      </c>
      <c r="S827" s="935">
        <f t="shared" si="139"/>
        <v>43862</v>
      </c>
      <c r="T827" s="935">
        <f t="shared" si="140"/>
        <v>43862</v>
      </c>
      <c r="U827" s="935">
        <f t="shared" si="141"/>
        <v>43862</v>
      </c>
      <c r="V827" s="935">
        <f t="shared" si="147"/>
        <v>43983</v>
      </c>
      <c r="W827" s="934" t="str">
        <f t="shared" si="148"/>
        <v>Disapproved</v>
      </c>
      <c r="X827" s="936" t="str">
        <f>IF(R827="-","-",VLOOKUP($S827,Forex!$B:$C,2,0))</f>
        <v>FY2019</v>
      </c>
      <c r="Y827" s="936" t="str">
        <f>IF(R827="-","-",VLOOKUP($S827,Forex!$B:$D,3,0))</f>
        <v>2H</v>
      </c>
      <c r="Z827" s="937" t="str">
        <f>IF($R827="-","-",VLOOKUP($L827,Legend!$E:$F,2,0))</f>
        <v>ROD1</v>
      </c>
      <c r="AA827" s="937"/>
      <c r="AB827" s="1131">
        <f t="shared" si="142"/>
        <v>43862</v>
      </c>
      <c r="AC827" s="1131">
        <f>_xlfn.IFNA(VLOOKUP($B827,'PO list'!$C:$E,3,0),$AB827)</f>
        <v>43862</v>
      </c>
      <c r="AD827" s="1131" t="str">
        <f>IF($AC827="-","-",VLOOKUP($AC827,Forex!$B:$C,2,0))</f>
        <v>FY2019</v>
      </c>
      <c r="AE827" s="1131">
        <f t="shared" si="149"/>
        <v>43862</v>
      </c>
      <c r="AF827" s="1131" t="str">
        <f>IF($AE827="-","-",VLOOKUP($AE827,Forex!$B:$C,2,0))</f>
        <v>FY2019</v>
      </c>
      <c r="AG827" s="1132" t="str">
        <f t="shared" si="143"/>
        <v>MY + MF</v>
      </c>
      <c r="AI827" s="1118"/>
    </row>
    <row r="828" spans="1:35" s="839" customFormat="1" ht="15" x14ac:dyDescent="0.25">
      <c r="A828" s="929">
        <v>827</v>
      </c>
      <c r="B828" s="927" t="s">
        <v>3612</v>
      </c>
      <c r="C828" s="927" t="s">
        <v>209</v>
      </c>
      <c r="D828" s="927" t="s">
        <v>232</v>
      </c>
      <c r="E828" s="927" t="s">
        <v>231</v>
      </c>
      <c r="F828" s="927">
        <v>1</v>
      </c>
      <c r="G828" s="927">
        <v>10227.299999999999</v>
      </c>
      <c r="H828" s="927" t="s">
        <v>3613</v>
      </c>
      <c r="I828" s="927" t="s">
        <v>3614</v>
      </c>
      <c r="J828" s="927" t="s">
        <v>2564</v>
      </c>
      <c r="K828" s="927" t="s">
        <v>1324</v>
      </c>
      <c r="L828" s="927" t="s">
        <v>1056</v>
      </c>
      <c r="M828" s="927" t="s">
        <v>3503</v>
      </c>
      <c r="N828" s="927" t="s">
        <v>3503</v>
      </c>
      <c r="O828" s="927" t="s">
        <v>3217</v>
      </c>
      <c r="P828" s="1129" t="str">
        <f t="shared" si="144"/>
        <v>R B</v>
      </c>
      <c r="Q828" s="934" t="str">
        <f t="shared" si="145"/>
        <v>20-19142</v>
      </c>
      <c r="R828" s="934" t="str">
        <f t="shared" si="146"/>
        <v>FRONTECH</v>
      </c>
      <c r="S828" s="935">
        <f t="shared" si="139"/>
        <v>43862</v>
      </c>
      <c r="T828" s="935">
        <f t="shared" si="140"/>
        <v>43862</v>
      </c>
      <c r="U828" s="935">
        <f t="shared" si="141"/>
        <v>43862</v>
      </c>
      <c r="V828" s="935">
        <f t="shared" si="147"/>
        <v>43862</v>
      </c>
      <c r="W828" s="934" t="str">
        <f t="shared" si="148"/>
        <v>Cancelled</v>
      </c>
      <c r="X828" s="936" t="str">
        <f>IF(R828="-","-",VLOOKUP($S828,Forex!$B:$C,2,0))</f>
        <v>FY2019</v>
      </c>
      <c r="Y828" s="936" t="str">
        <f>IF(R828="-","-",VLOOKUP($S828,Forex!$B:$D,3,0))</f>
        <v>2H</v>
      </c>
      <c r="Z828" s="937" t="str">
        <f>IF($R828="-","-",VLOOKUP($L828,Legend!$E:$F,2,0))</f>
        <v>-</v>
      </c>
      <c r="AA828" s="937"/>
      <c r="AB828" s="1131">
        <f t="shared" si="142"/>
        <v>43862</v>
      </c>
      <c r="AC828" s="1131">
        <f>_xlfn.IFNA(VLOOKUP($B828,'PO list'!$C:$E,3,0),$AB828)</f>
        <v>43862</v>
      </c>
      <c r="AD828" s="1131" t="str">
        <f>IF($AC828="-","-",VLOOKUP($AC828,Forex!$B:$C,2,0))</f>
        <v>FY2019</v>
      </c>
      <c r="AE828" s="1131">
        <f t="shared" si="149"/>
        <v>43862</v>
      </c>
      <c r="AF828" s="1131" t="str">
        <f>IF($AE828="-","-",VLOOKUP($AE828,Forex!$B:$C,2,0))</f>
        <v>FY2019</v>
      </c>
      <c r="AG828" s="1132" t="str">
        <f t="shared" si="143"/>
        <v>MY + MF</v>
      </c>
      <c r="AI828" s="1118"/>
    </row>
    <row r="829" spans="1:35" s="839" customFormat="1" ht="15" x14ac:dyDescent="0.25">
      <c r="A829" s="929">
        <v>828</v>
      </c>
      <c r="B829" s="927" t="s">
        <v>3615</v>
      </c>
      <c r="C829" s="927" t="s">
        <v>244</v>
      </c>
      <c r="D829" s="927" t="s">
        <v>201</v>
      </c>
      <c r="E829" s="927" t="s">
        <v>231</v>
      </c>
      <c r="F829" s="927">
        <v>8</v>
      </c>
      <c r="G829" s="927">
        <v>730</v>
      </c>
      <c r="H829" s="927" t="s">
        <v>3616</v>
      </c>
      <c r="I829" s="927" t="s">
        <v>239</v>
      </c>
      <c r="J829" s="927" t="s">
        <v>2564</v>
      </c>
      <c r="K829" s="927" t="s">
        <v>288</v>
      </c>
      <c r="L829" s="927" t="s">
        <v>158</v>
      </c>
      <c r="M829" s="927" t="s">
        <v>3383</v>
      </c>
      <c r="N829" s="927" t="s">
        <v>3031</v>
      </c>
      <c r="O829" s="927" t="s">
        <v>3565</v>
      </c>
      <c r="P829" s="1129" t="str">
        <f t="shared" si="144"/>
        <v>--</v>
      </c>
      <c r="Q829" s="934" t="str">
        <f t="shared" si="145"/>
        <v>20-19143</v>
      </c>
      <c r="R829" s="934" t="str">
        <f t="shared" si="146"/>
        <v>LOCAL</v>
      </c>
      <c r="S829" s="935">
        <f t="shared" si="139"/>
        <v>43862</v>
      </c>
      <c r="T829" s="935">
        <f t="shared" si="140"/>
        <v>43862</v>
      </c>
      <c r="U829" s="935">
        <f t="shared" si="141"/>
        <v>43862</v>
      </c>
      <c r="V829" s="935">
        <f t="shared" si="147"/>
        <v>43983</v>
      </c>
      <c r="W829" s="934" t="str">
        <f t="shared" si="148"/>
        <v>Disapproved</v>
      </c>
      <c r="X829" s="936" t="str">
        <f>IF(R829="-","-",VLOOKUP($S829,Forex!$B:$C,2,0))</f>
        <v>FY2019</v>
      </c>
      <c r="Y829" s="936" t="str">
        <f>IF(R829="-","-",VLOOKUP($S829,Forex!$B:$D,3,0))</f>
        <v>2H</v>
      </c>
      <c r="Z829" s="937" t="str">
        <f>IF($R829="-","-",VLOOKUP($L829,Legend!$E:$F,2,0))</f>
        <v>ROD1</v>
      </c>
      <c r="AA829" s="937"/>
      <c r="AB829" s="1131">
        <f t="shared" si="142"/>
        <v>43862</v>
      </c>
      <c r="AC829" s="1131">
        <f>_xlfn.IFNA(VLOOKUP($B829,'PO list'!$C:$E,3,0),$AB829)</f>
        <v>43862</v>
      </c>
      <c r="AD829" s="1131" t="str">
        <f>IF($AC829="-","-",VLOOKUP($AC829,Forex!$B:$C,2,0))</f>
        <v>FY2019</v>
      </c>
      <c r="AE829" s="1131">
        <f t="shared" si="149"/>
        <v>43862</v>
      </c>
      <c r="AF829" s="1131" t="str">
        <f>IF($AE829="-","-",VLOOKUP($AE829,Forex!$B:$C,2,0))</f>
        <v>FY2019</v>
      </c>
      <c r="AG829" s="1132" t="str">
        <f t="shared" si="143"/>
        <v>MY + MF</v>
      </c>
      <c r="AI829" s="1118"/>
    </row>
    <row r="830" spans="1:35" s="839" customFormat="1" ht="15" x14ac:dyDescent="0.25">
      <c r="A830" s="929">
        <v>829</v>
      </c>
      <c r="B830" s="927" t="s">
        <v>3617</v>
      </c>
      <c r="C830" s="927" t="s">
        <v>244</v>
      </c>
      <c r="D830" s="927" t="s">
        <v>201</v>
      </c>
      <c r="E830" s="927" t="s">
        <v>231</v>
      </c>
      <c r="F830" s="927">
        <v>28</v>
      </c>
      <c r="G830" s="927">
        <v>7091</v>
      </c>
      <c r="H830" s="927" t="s">
        <v>3618</v>
      </c>
      <c r="I830" s="927" t="s">
        <v>239</v>
      </c>
      <c r="J830" s="927" t="s">
        <v>2564</v>
      </c>
      <c r="K830" s="927" t="s">
        <v>288</v>
      </c>
      <c r="L830" s="927" t="s">
        <v>158</v>
      </c>
      <c r="M830" s="927" t="s">
        <v>3383</v>
      </c>
      <c r="N830" s="927" t="s">
        <v>3031</v>
      </c>
      <c r="O830" s="927" t="s">
        <v>3385</v>
      </c>
      <c r="P830" s="1129" t="str">
        <f t="shared" si="144"/>
        <v>--</v>
      </c>
      <c r="Q830" s="934" t="str">
        <f t="shared" si="145"/>
        <v>20-19144</v>
      </c>
      <c r="R830" s="934" t="str">
        <f t="shared" si="146"/>
        <v>LOCAL</v>
      </c>
      <c r="S830" s="935">
        <f t="shared" si="139"/>
        <v>43862</v>
      </c>
      <c r="T830" s="935">
        <f t="shared" si="140"/>
        <v>43862</v>
      </c>
      <c r="U830" s="935">
        <f t="shared" si="141"/>
        <v>43862</v>
      </c>
      <c r="V830" s="935">
        <f t="shared" si="147"/>
        <v>43983</v>
      </c>
      <c r="W830" s="934" t="str">
        <f t="shared" si="148"/>
        <v>Disapproved</v>
      </c>
      <c r="X830" s="936" t="str">
        <f>IF(R830="-","-",VLOOKUP($S830,Forex!$B:$C,2,0))</f>
        <v>FY2019</v>
      </c>
      <c r="Y830" s="936" t="str">
        <f>IF(R830="-","-",VLOOKUP($S830,Forex!$B:$D,3,0))</f>
        <v>2H</v>
      </c>
      <c r="Z830" s="937" t="str">
        <f>IF($R830="-","-",VLOOKUP($L830,Legend!$E:$F,2,0))</f>
        <v>ROD1</v>
      </c>
      <c r="AA830" s="937"/>
      <c r="AB830" s="1131">
        <f t="shared" si="142"/>
        <v>43862</v>
      </c>
      <c r="AC830" s="1131">
        <f>_xlfn.IFNA(VLOOKUP($B830,'PO list'!$C:$E,3,0),$AB830)</f>
        <v>43862</v>
      </c>
      <c r="AD830" s="1131" t="str">
        <f>IF($AC830="-","-",VLOOKUP($AC830,Forex!$B:$C,2,0))</f>
        <v>FY2019</v>
      </c>
      <c r="AE830" s="1131">
        <f t="shared" si="149"/>
        <v>43862</v>
      </c>
      <c r="AF830" s="1131" t="str">
        <f>IF($AE830="-","-",VLOOKUP($AE830,Forex!$B:$C,2,0))</f>
        <v>FY2019</v>
      </c>
      <c r="AG830" s="1132" t="str">
        <f t="shared" si="143"/>
        <v>MY + MF</v>
      </c>
      <c r="AI830" s="1118"/>
    </row>
    <row r="831" spans="1:35" s="839" customFormat="1" ht="15" x14ac:dyDescent="0.25">
      <c r="A831" s="929">
        <v>830</v>
      </c>
      <c r="B831" s="927" t="s">
        <v>3619</v>
      </c>
      <c r="C831" s="927" t="s">
        <v>227</v>
      </c>
      <c r="D831" s="927" t="s">
        <v>201</v>
      </c>
      <c r="E831" s="927" t="s">
        <v>1546</v>
      </c>
      <c r="F831" s="927">
        <v>4</v>
      </c>
      <c r="G831" s="927">
        <v>1147</v>
      </c>
      <c r="H831" s="927" t="s">
        <v>3572</v>
      </c>
      <c r="I831" s="927" t="s">
        <v>3620</v>
      </c>
      <c r="J831" s="927" t="s">
        <v>2564</v>
      </c>
      <c r="K831" s="927" t="s">
        <v>287</v>
      </c>
      <c r="L831" s="927" t="s">
        <v>15</v>
      </c>
      <c r="M831" s="927" t="s">
        <v>3565</v>
      </c>
      <c r="N831" s="927" t="s">
        <v>3565</v>
      </c>
      <c r="O831" s="927" t="s">
        <v>3317</v>
      </c>
      <c r="P831" s="1129" t="str">
        <f t="shared" si="144"/>
        <v>N R</v>
      </c>
      <c r="Q831" s="934" t="str">
        <f t="shared" si="145"/>
        <v>20-19145</v>
      </c>
      <c r="R831" s="934" t="str">
        <f t="shared" si="146"/>
        <v>LOCAL</v>
      </c>
      <c r="S831" s="935">
        <f t="shared" si="139"/>
        <v>43862</v>
      </c>
      <c r="T831" s="935">
        <f t="shared" si="140"/>
        <v>43862</v>
      </c>
      <c r="U831" s="935">
        <f t="shared" si="141"/>
        <v>43862</v>
      </c>
      <c r="V831" s="935">
        <f t="shared" si="147"/>
        <v>43862</v>
      </c>
      <c r="W831" s="934" t="str">
        <f t="shared" si="148"/>
        <v>Approved</v>
      </c>
      <c r="X831" s="936" t="str">
        <f>IF(R831="-","-",VLOOKUP($S831,Forex!$B:$C,2,0))</f>
        <v>FY2019</v>
      </c>
      <c r="Y831" s="936" t="str">
        <f>IF(R831="-","-",VLOOKUP($S831,Forex!$B:$D,3,0))</f>
        <v>2H</v>
      </c>
      <c r="Z831" s="937" t="str">
        <f>IF($R831="-","-",VLOOKUP($L831,Legend!$E:$F,2,0))</f>
        <v>-</v>
      </c>
      <c r="AA831" s="937"/>
      <c r="AB831" s="1131">
        <f t="shared" si="142"/>
        <v>43862</v>
      </c>
      <c r="AC831" s="1131">
        <f>_xlfn.IFNA(VLOOKUP($B831,'PO list'!$C:$E,3,0),$AB831)</f>
        <v>43862</v>
      </c>
      <c r="AD831" s="1131" t="str">
        <f>IF($AC831="-","-",VLOOKUP($AC831,Forex!$B:$C,2,0))</f>
        <v>FY2019</v>
      </c>
      <c r="AE831" s="1131">
        <f t="shared" si="149"/>
        <v>43862</v>
      </c>
      <c r="AF831" s="1131" t="str">
        <f>IF($AE831="-","-",VLOOKUP($AE831,Forex!$B:$C,2,0))</f>
        <v>FY2019</v>
      </c>
      <c r="AG831" s="1132" t="str">
        <f t="shared" si="143"/>
        <v>MY + MF</v>
      </c>
      <c r="AI831" s="1118"/>
    </row>
    <row r="832" spans="1:35" s="839" customFormat="1" ht="15" x14ac:dyDescent="0.25">
      <c r="A832" s="929">
        <v>831</v>
      </c>
      <c r="B832" s="927" t="s">
        <v>3621</v>
      </c>
      <c r="C832" s="927" t="s">
        <v>1350</v>
      </c>
      <c r="D832" s="927" t="s">
        <v>1332</v>
      </c>
      <c r="E832" s="927" t="s">
        <v>231</v>
      </c>
      <c r="F832" s="927">
        <v>2</v>
      </c>
      <c r="G832" s="927">
        <v>652</v>
      </c>
      <c r="H832" s="927" t="s">
        <v>3622</v>
      </c>
      <c r="I832" s="927" t="s">
        <v>15</v>
      </c>
      <c r="J832" s="927" t="s">
        <v>2564</v>
      </c>
      <c r="K832" s="927" t="s">
        <v>288</v>
      </c>
      <c r="L832" s="927" t="s">
        <v>1056</v>
      </c>
      <c r="M832" s="927" t="s">
        <v>3623</v>
      </c>
      <c r="N832" s="927" t="s">
        <v>1118</v>
      </c>
      <c r="O832" s="927" t="s">
        <v>3624</v>
      </c>
      <c r="P832" s="1129" t="str">
        <f t="shared" si="144"/>
        <v>-</v>
      </c>
      <c r="Q832" s="934" t="str">
        <f t="shared" si="145"/>
        <v>20-19146</v>
      </c>
      <c r="R832" s="934" t="str">
        <f t="shared" si="146"/>
        <v>-</v>
      </c>
      <c r="S832" s="935" t="str">
        <f t="shared" si="139"/>
        <v>-</v>
      </c>
      <c r="T832" s="935" t="str">
        <f t="shared" si="140"/>
        <v>-</v>
      </c>
      <c r="U832" s="935" t="str">
        <f t="shared" si="141"/>
        <v>-</v>
      </c>
      <c r="V832" s="935" t="str">
        <f t="shared" si="147"/>
        <v>-</v>
      </c>
      <c r="W832" s="934" t="str">
        <f t="shared" si="148"/>
        <v>-</v>
      </c>
      <c r="X832" s="936" t="str">
        <f>IF(R832="-","-",VLOOKUP($S832,Forex!$B:$C,2,0))</f>
        <v>-</v>
      </c>
      <c r="Y832" s="936" t="str">
        <f>IF(R832="-","-",VLOOKUP($S832,Forex!$B:$D,3,0))</f>
        <v>-</v>
      </c>
      <c r="Z832" s="937" t="str">
        <f>IF($R832="-","-",VLOOKUP($L832,Legend!$E:$F,2,0))</f>
        <v>-</v>
      </c>
      <c r="AA832" s="937"/>
      <c r="AB832" s="1131" t="str">
        <f t="shared" si="142"/>
        <v>-</v>
      </c>
      <c r="AC832" s="1131" t="str">
        <f>_xlfn.IFNA(VLOOKUP($B832,'PO list'!$C:$E,3,0),$AB832)</f>
        <v>-</v>
      </c>
      <c r="AD832" s="1131" t="str">
        <f>IF($AC832="-","-",VLOOKUP($AC832,Forex!$B:$C,2,0))</f>
        <v>-</v>
      </c>
      <c r="AE832" s="1131" t="str">
        <f t="shared" si="149"/>
        <v>-</v>
      </c>
      <c r="AF832" s="1131" t="str">
        <f>IF($AE832="-","-",VLOOKUP($AE832,Forex!$B:$C,2,0))</f>
        <v>-</v>
      </c>
      <c r="AG832" s="1132" t="str">
        <f t="shared" si="143"/>
        <v>-</v>
      </c>
      <c r="AI832" s="1118"/>
    </row>
    <row r="833" spans="1:35" s="839" customFormat="1" ht="15" x14ac:dyDescent="0.25">
      <c r="A833" s="929">
        <v>832</v>
      </c>
      <c r="B833" s="927" t="s">
        <v>3625</v>
      </c>
      <c r="C833" s="927" t="s">
        <v>244</v>
      </c>
      <c r="D833" s="927" t="s">
        <v>201</v>
      </c>
      <c r="E833" s="927" t="s">
        <v>231</v>
      </c>
      <c r="F833" s="927">
        <v>2</v>
      </c>
      <c r="G833" s="927">
        <v>1800</v>
      </c>
      <c r="H833" s="927" t="s">
        <v>3626</v>
      </c>
      <c r="I833" s="927" t="s">
        <v>239</v>
      </c>
      <c r="J833" s="927" t="s">
        <v>3317</v>
      </c>
      <c r="K833" s="927" t="s">
        <v>287</v>
      </c>
      <c r="L833" s="927" t="s">
        <v>15</v>
      </c>
      <c r="M833" s="927" t="s">
        <v>3311</v>
      </c>
      <c r="N833" s="927" t="s">
        <v>3627</v>
      </c>
      <c r="O833" s="927" t="s">
        <v>2867</v>
      </c>
      <c r="P833" s="1129" t="str">
        <f t="shared" si="144"/>
        <v>--</v>
      </c>
      <c r="Q833" s="934" t="str">
        <f t="shared" si="145"/>
        <v>20-19147</v>
      </c>
      <c r="R833" s="934" t="str">
        <f t="shared" si="146"/>
        <v>LOCAL</v>
      </c>
      <c r="S833" s="935">
        <f t="shared" si="139"/>
        <v>43862</v>
      </c>
      <c r="T833" s="935">
        <f t="shared" si="140"/>
        <v>43891</v>
      </c>
      <c r="U833" s="935">
        <f t="shared" si="141"/>
        <v>43891</v>
      </c>
      <c r="V833" s="935">
        <f t="shared" si="147"/>
        <v>43983</v>
      </c>
      <c r="W833" s="934" t="str">
        <f t="shared" si="148"/>
        <v>Approved</v>
      </c>
      <c r="X833" s="936" t="str">
        <f>IF(R833="-","-",VLOOKUP($S833,Forex!$B:$C,2,0))</f>
        <v>FY2019</v>
      </c>
      <c r="Y833" s="936" t="str">
        <f>IF(R833="-","-",VLOOKUP($S833,Forex!$B:$D,3,0))</f>
        <v>2H</v>
      </c>
      <c r="Z833" s="937" t="str">
        <f>IF($R833="-","-",VLOOKUP($L833,Legend!$E:$F,2,0))</f>
        <v>-</v>
      </c>
      <c r="AA833" s="937"/>
      <c r="AB833" s="1131">
        <f t="shared" si="142"/>
        <v>43891</v>
      </c>
      <c r="AC833" s="1131">
        <f>_xlfn.IFNA(VLOOKUP($B833,'PO list'!$C:$E,3,0),$AB833)</f>
        <v>43891</v>
      </c>
      <c r="AD833" s="1131" t="str">
        <f>IF($AC833="-","-",VLOOKUP($AC833,Forex!$B:$C,2,0))</f>
        <v>FY2019</v>
      </c>
      <c r="AE833" s="1131">
        <f t="shared" si="149"/>
        <v>43891</v>
      </c>
      <c r="AF833" s="1131" t="str">
        <f>IF($AE833="-","-",VLOOKUP($AE833,Forex!$B:$C,2,0))</f>
        <v>FY2019</v>
      </c>
      <c r="AG833" s="1132" t="str">
        <f t="shared" si="143"/>
        <v>MY + MF</v>
      </c>
      <c r="AI833" s="1118"/>
    </row>
    <row r="834" spans="1:35" s="839" customFormat="1" ht="15" x14ac:dyDescent="0.25">
      <c r="A834" s="929">
        <v>833</v>
      </c>
      <c r="B834" s="927" t="s">
        <v>3628</v>
      </c>
      <c r="C834" s="927" t="s">
        <v>245</v>
      </c>
      <c r="D834" s="927" t="s">
        <v>201</v>
      </c>
      <c r="E834" s="927" t="s">
        <v>231</v>
      </c>
      <c r="F834" s="927">
        <v>6</v>
      </c>
      <c r="G834" s="927">
        <v>1007</v>
      </c>
      <c r="H834" s="927" t="s">
        <v>3629</v>
      </c>
      <c r="I834" s="927" t="s">
        <v>239</v>
      </c>
      <c r="J834" s="927" t="s">
        <v>3317</v>
      </c>
      <c r="K834" s="927" t="s">
        <v>288</v>
      </c>
      <c r="L834" s="927" t="s">
        <v>158</v>
      </c>
      <c r="M834" s="927" t="s">
        <v>3383</v>
      </c>
      <c r="N834" s="927" t="s">
        <v>3273</v>
      </c>
      <c r="O834" s="927" t="s">
        <v>3217</v>
      </c>
      <c r="P834" s="1129" t="str">
        <f t="shared" si="144"/>
        <v>--</v>
      </c>
      <c r="Q834" s="934" t="str">
        <f t="shared" si="145"/>
        <v>20-19148</v>
      </c>
      <c r="R834" s="934" t="str">
        <f t="shared" si="146"/>
        <v>LOCAL</v>
      </c>
      <c r="S834" s="935">
        <f t="shared" si="139"/>
        <v>43862</v>
      </c>
      <c r="T834" s="935">
        <f t="shared" si="140"/>
        <v>43862</v>
      </c>
      <c r="U834" s="935">
        <f t="shared" si="141"/>
        <v>43862</v>
      </c>
      <c r="V834" s="935">
        <f t="shared" si="147"/>
        <v>43983</v>
      </c>
      <c r="W834" s="934" t="str">
        <f t="shared" si="148"/>
        <v>Disapproved</v>
      </c>
      <c r="X834" s="936" t="str">
        <f>IF(R834="-","-",VLOOKUP($S834,Forex!$B:$C,2,0))</f>
        <v>FY2019</v>
      </c>
      <c r="Y834" s="936" t="str">
        <f>IF(R834="-","-",VLOOKUP($S834,Forex!$B:$D,3,0))</f>
        <v>2H</v>
      </c>
      <c r="Z834" s="937" t="str">
        <f>IF($R834="-","-",VLOOKUP($L834,Legend!$E:$F,2,0))</f>
        <v>ROD1</v>
      </c>
      <c r="AA834" s="937"/>
      <c r="AB834" s="1131">
        <f t="shared" si="142"/>
        <v>43862</v>
      </c>
      <c r="AC834" s="1131">
        <f>_xlfn.IFNA(VLOOKUP($B834,'PO list'!$C:$E,3,0),$AB834)</f>
        <v>43862</v>
      </c>
      <c r="AD834" s="1131" t="str">
        <f>IF($AC834="-","-",VLOOKUP($AC834,Forex!$B:$C,2,0))</f>
        <v>FY2019</v>
      </c>
      <c r="AE834" s="1131">
        <f t="shared" si="149"/>
        <v>43862</v>
      </c>
      <c r="AF834" s="1131" t="str">
        <f>IF($AE834="-","-",VLOOKUP($AE834,Forex!$B:$C,2,0))</f>
        <v>FY2019</v>
      </c>
      <c r="AG834" s="1132" t="str">
        <f t="shared" si="143"/>
        <v>MY + MF</v>
      </c>
      <c r="AI834" s="1118"/>
    </row>
    <row r="835" spans="1:35" s="839" customFormat="1" ht="15" x14ac:dyDescent="0.25">
      <c r="A835" s="929">
        <v>834</v>
      </c>
      <c r="B835" s="927" t="s">
        <v>3630</v>
      </c>
      <c r="C835" s="927" t="s">
        <v>207</v>
      </c>
      <c r="D835" s="927" t="s">
        <v>232</v>
      </c>
      <c r="E835" s="927" t="s">
        <v>1333</v>
      </c>
      <c r="F835" s="927">
        <v>2</v>
      </c>
      <c r="G835" s="927">
        <v>1701.8600000000001</v>
      </c>
      <c r="H835" s="927" t="s">
        <v>3631</v>
      </c>
      <c r="I835" s="927" t="s">
        <v>3632</v>
      </c>
      <c r="J835" s="927" t="s">
        <v>3317</v>
      </c>
      <c r="K835" s="927" t="s">
        <v>287</v>
      </c>
      <c r="L835" s="927" t="s">
        <v>15</v>
      </c>
      <c r="M835" s="927" t="s">
        <v>3383</v>
      </c>
      <c r="N835" s="927" t="s">
        <v>3154</v>
      </c>
      <c r="O835" s="927" t="s">
        <v>3217</v>
      </c>
      <c r="P835" s="1129" t="str">
        <f t="shared" si="144"/>
        <v>)--</v>
      </c>
      <c r="Q835" s="934" t="str">
        <f t="shared" si="145"/>
        <v>20-19149</v>
      </c>
      <c r="R835" s="934" t="str">
        <f t="shared" si="146"/>
        <v>FRONTECH</v>
      </c>
      <c r="S835" s="935">
        <f t="shared" ref="S835:S898" si="150">IF($R835="-","-",$J835-DAY($J835)+1)</f>
        <v>43862</v>
      </c>
      <c r="T835" s="935">
        <f t="shared" ref="T835:T898" si="151">IF($R835="-","-",$O835-DAY($O835)+1)</f>
        <v>43862</v>
      </c>
      <c r="U835" s="935">
        <f t="shared" ref="U835:U898" si="152">IF($R835="-","-",$M835-DAY($M835)+1)</f>
        <v>43862</v>
      </c>
      <c r="V835" s="935">
        <f t="shared" si="147"/>
        <v>43891</v>
      </c>
      <c r="W835" s="934" t="str">
        <f t="shared" si="148"/>
        <v>Approved</v>
      </c>
      <c r="X835" s="936" t="str">
        <f>IF(R835="-","-",VLOOKUP($S835,Forex!$B:$C,2,0))</f>
        <v>FY2019</v>
      </c>
      <c r="Y835" s="936" t="str">
        <f>IF(R835="-","-",VLOOKUP($S835,Forex!$B:$D,3,0))</f>
        <v>2H</v>
      </c>
      <c r="Z835" s="937" t="str">
        <f>IF($R835="-","-",VLOOKUP($L835,Legend!$E:$F,2,0))</f>
        <v>-</v>
      </c>
      <c r="AA835" s="937"/>
      <c r="AB835" s="1131">
        <f t="shared" ref="AB835:AB898" si="153">IF($X835="FY2021",$V835,IF($X835="FY2022",$V835,IF($X835="FY2023",$V835,$T835)))</f>
        <v>43862</v>
      </c>
      <c r="AC835" s="1131">
        <f>_xlfn.IFNA(VLOOKUP($B835,'PO list'!$C:$E,3,0),$AB835)</f>
        <v>43862</v>
      </c>
      <c r="AD835" s="1131" t="str">
        <f>IF($AC835="-","-",VLOOKUP($AC835,Forex!$B:$C,2,0))</f>
        <v>FY2019</v>
      </c>
      <c r="AE835" s="1131">
        <f t="shared" si="149"/>
        <v>43862</v>
      </c>
      <c r="AF835" s="1131" t="str">
        <f>IF($AE835="-","-",VLOOKUP($AE835,Forex!$B:$C,2,0))</f>
        <v>FY2019</v>
      </c>
      <c r="AG835" s="1132" t="str">
        <f t="shared" ref="AG835:AG898" si="154">IF($R835="-","-","MY + MF")</f>
        <v>MY + MF</v>
      </c>
      <c r="AI835" s="1118"/>
    </row>
    <row r="836" spans="1:35" s="839" customFormat="1" ht="15" x14ac:dyDescent="0.25">
      <c r="A836" s="929">
        <v>835</v>
      </c>
      <c r="B836" s="927" t="s">
        <v>3633</v>
      </c>
      <c r="C836" s="927" t="s">
        <v>244</v>
      </c>
      <c r="D836" s="927" t="s">
        <v>201</v>
      </c>
      <c r="E836" s="927" t="s">
        <v>231</v>
      </c>
      <c r="F836" s="927">
        <v>1</v>
      </c>
      <c r="G836" s="927">
        <v>756</v>
      </c>
      <c r="H836" s="927" t="s">
        <v>3634</v>
      </c>
      <c r="I836" s="927" t="s">
        <v>3635</v>
      </c>
      <c r="J836" s="927" t="s">
        <v>3217</v>
      </c>
      <c r="K836" s="927" t="s">
        <v>288</v>
      </c>
      <c r="L836" s="927" t="s">
        <v>158</v>
      </c>
      <c r="M836" s="927" t="s">
        <v>3383</v>
      </c>
      <c r="N836" s="927" t="s">
        <v>3273</v>
      </c>
      <c r="O836" s="927" t="s">
        <v>3385</v>
      </c>
      <c r="P836" s="1129" t="str">
        <f t="shared" si="144"/>
        <v>1-D</v>
      </c>
      <c r="Q836" s="934" t="str">
        <f t="shared" si="145"/>
        <v>20-19150</v>
      </c>
      <c r="R836" s="934" t="str">
        <f t="shared" si="146"/>
        <v>LOCAL</v>
      </c>
      <c r="S836" s="935">
        <f t="shared" si="150"/>
        <v>43862</v>
      </c>
      <c r="T836" s="935">
        <f t="shared" si="151"/>
        <v>43862</v>
      </c>
      <c r="U836" s="935">
        <f t="shared" si="152"/>
        <v>43862</v>
      </c>
      <c r="V836" s="935">
        <f t="shared" si="147"/>
        <v>43983</v>
      </c>
      <c r="W836" s="934" t="str">
        <f t="shared" si="148"/>
        <v>Disapproved</v>
      </c>
      <c r="X836" s="936" t="str">
        <f>IF(R836="-","-",VLOOKUP($S836,Forex!$B:$C,2,0))</f>
        <v>FY2019</v>
      </c>
      <c r="Y836" s="936" t="str">
        <f>IF(R836="-","-",VLOOKUP($S836,Forex!$B:$D,3,0))</f>
        <v>2H</v>
      </c>
      <c r="Z836" s="937" t="str">
        <f>IF($R836="-","-",VLOOKUP($L836,Legend!$E:$F,2,0))</f>
        <v>ROD1</v>
      </c>
      <c r="AA836" s="937"/>
      <c r="AB836" s="1131">
        <f t="shared" si="153"/>
        <v>43862</v>
      </c>
      <c r="AC836" s="1131">
        <f>_xlfn.IFNA(VLOOKUP($B836,'PO list'!$C:$E,3,0),$AB836)</f>
        <v>43862</v>
      </c>
      <c r="AD836" s="1131" t="str">
        <f>IF($AC836="-","-",VLOOKUP($AC836,Forex!$B:$C,2,0))</f>
        <v>FY2019</v>
      </c>
      <c r="AE836" s="1131">
        <f t="shared" si="149"/>
        <v>43862</v>
      </c>
      <c r="AF836" s="1131" t="str">
        <f>IF($AE836="-","-",VLOOKUP($AE836,Forex!$B:$C,2,0))</f>
        <v>FY2019</v>
      </c>
      <c r="AG836" s="1132" t="str">
        <f t="shared" si="154"/>
        <v>MY + MF</v>
      </c>
      <c r="AI836" s="1118"/>
    </row>
    <row r="837" spans="1:35" s="839" customFormat="1" ht="15" x14ac:dyDescent="0.25">
      <c r="A837" s="929">
        <v>836</v>
      </c>
      <c r="B837" s="927" t="s">
        <v>3636</v>
      </c>
      <c r="C837" s="927" t="s">
        <v>209</v>
      </c>
      <c r="D837" s="927" t="s">
        <v>232</v>
      </c>
      <c r="E837" s="927" t="s">
        <v>231</v>
      </c>
      <c r="F837" s="927">
        <v>2</v>
      </c>
      <c r="G837" s="927">
        <v>18100</v>
      </c>
      <c r="H837" s="927" t="s">
        <v>3637</v>
      </c>
      <c r="I837" s="927" t="s">
        <v>3614</v>
      </c>
      <c r="J837" s="927" t="s">
        <v>3217</v>
      </c>
      <c r="K837" s="927" t="s">
        <v>287</v>
      </c>
      <c r="L837" s="927" t="s">
        <v>15</v>
      </c>
      <c r="M837" s="927" t="s">
        <v>3383</v>
      </c>
      <c r="N837" s="927" t="s">
        <v>3383</v>
      </c>
      <c r="O837" s="927" t="s">
        <v>3605</v>
      </c>
      <c r="P837" s="1129" t="str">
        <f t="shared" si="144"/>
        <v>R B</v>
      </c>
      <c r="Q837" s="934" t="str">
        <f t="shared" si="145"/>
        <v>20-19151</v>
      </c>
      <c r="R837" s="934" t="str">
        <f t="shared" si="146"/>
        <v>FRONTECH</v>
      </c>
      <c r="S837" s="935">
        <f t="shared" si="150"/>
        <v>43862</v>
      </c>
      <c r="T837" s="935">
        <f t="shared" si="151"/>
        <v>43862</v>
      </c>
      <c r="U837" s="935">
        <f t="shared" si="152"/>
        <v>43862</v>
      </c>
      <c r="V837" s="935">
        <f t="shared" si="147"/>
        <v>43862</v>
      </c>
      <c r="W837" s="934" t="str">
        <f t="shared" si="148"/>
        <v>Approved</v>
      </c>
      <c r="X837" s="936" t="str">
        <f>IF(R837="-","-",VLOOKUP($S837,Forex!$B:$C,2,0))</f>
        <v>FY2019</v>
      </c>
      <c r="Y837" s="936" t="str">
        <f>IF(R837="-","-",VLOOKUP($S837,Forex!$B:$D,3,0))</f>
        <v>2H</v>
      </c>
      <c r="Z837" s="937" t="str">
        <f>IF($R837="-","-",VLOOKUP($L837,Legend!$E:$F,2,0))</f>
        <v>-</v>
      </c>
      <c r="AA837" s="937"/>
      <c r="AB837" s="1131">
        <f t="shared" si="153"/>
        <v>43862</v>
      </c>
      <c r="AC837" s="1131">
        <f>_xlfn.IFNA(VLOOKUP($B837,'PO list'!$C:$E,3,0),$AB837)</f>
        <v>43862</v>
      </c>
      <c r="AD837" s="1131" t="str">
        <f>IF($AC837="-","-",VLOOKUP($AC837,Forex!$B:$C,2,0))</f>
        <v>FY2019</v>
      </c>
      <c r="AE837" s="1131">
        <f t="shared" si="149"/>
        <v>43862</v>
      </c>
      <c r="AF837" s="1131" t="str">
        <f>IF($AE837="-","-",VLOOKUP($AE837,Forex!$B:$C,2,0))</f>
        <v>FY2019</v>
      </c>
      <c r="AG837" s="1132" t="str">
        <f t="shared" si="154"/>
        <v>MY + MF</v>
      </c>
      <c r="AI837" s="1118"/>
    </row>
    <row r="838" spans="1:35" s="839" customFormat="1" ht="15" x14ac:dyDescent="0.25">
      <c r="A838" s="929">
        <v>837</v>
      </c>
      <c r="B838" s="927" t="s">
        <v>3638</v>
      </c>
      <c r="C838" s="927" t="s">
        <v>209</v>
      </c>
      <c r="D838" s="927" t="s">
        <v>232</v>
      </c>
      <c r="E838" s="927" t="s">
        <v>231</v>
      </c>
      <c r="F838" s="927">
        <v>1</v>
      </c>
      <c r="G838" s="927">
        <v>4300</v>
      </c>
      <c r="H838" s="927" t="s">
        <v>3639</v>
      </c>
      <c r="I838" s="927" t="s">
        <v>15</v>
      </c>
      <c r="J838" s="927" t="s">
        <v>3217</v>
      </c>
      <c r="K838" s="927" t="s">
        <v>287</v>
      </c>
      <c r="L838" s="927" t="s">
        <v>15</v>
      </c>
      <c r="M838" s="927" t="s">
        <v>2867</v>
      </c>
      <c r="N838" s="927" t="s">
        <v>3593</v>
      </c>
      <c r="O838" s="927" t="s">
        <v>2835</v>
      </c>
      <c r="P838" s="1129" t="str">
        <f t="shared" si="144"/>
        <v>-</v>
      </c>
      <c r="Q838" s="934" t="str">
        <f t="shared" si="145"/>
        <v>20-19152</v>
      </c>
      <c r="R838" s="934" t="str">
        <f t="shared" si="146"/>
        <v>FRONTECH</v>
      </c>
      <c r="S838" s="935">
        <f t="shared" si="150"/>
        <v>43862</v>
      </c>
      <c r="T838" s="935">
        <f t="shared" si="151"/>
        <v>43891</v>
      </c>
      <c r="U838" s="935">
        <f t="shared" si="152"/>
        <v>43891</v>
      </c>
      <c r="V838" s="935">
        <f t="shared" si="147"/>
        <v>44013</v>
      </c>
      <c r="W838" s="934" t="str">
        <f t="shared" si="148"/>
        <v>Approved</v>
      </c>
      <c r="X838" s="936" t="str">
        <f>IF(R838="-","-",VLOOKUP($S838,Forex!$B:$C,2,0))</f>
        <v>FY2019</v>
      </c>
      <c r="Y838" s="936" t="str">
        <f>IF(R838="-","-",VLOOKUP($S838,Forex!$B:$D,3,0))</f>
        <v>2H</v>
      </c>
      <c r="Z838" s="937" t="str">
        <f>IF($R838="-","-",VLOOKUP($L838,Legend!$E:$F,2,0))</f>
        <v>-</v>
      </c>
      <c r="AA838" s="937"/>
      <c r="AB838" s="1131">
        <f t="shared" si="153"/>
        <v>43891</v>
      </c>
      <c r="AC838" s="1131">
        <f>_xlfn.IFNA(VLOOKUP($B838,'PO list'!$C:$E,3,0),$AB838)</f>
        <v>43891</v>
      </c>
      <c r="AD838" s="1131" t="str">
        <f>IF($AC838="-","-",VLOOKUP($AC838,Forex!$B:$C,2,0))</f>
        <v>FY2019</v>
      </c>
      <c r="AE838" s="1131">
        <f t="shared" si="149"/>
        <v>43891</v>
      </c>
      <c r="AF838" s="1131" t="str">
        <f>IF($AE838="-","-",VLOOKUP($AE838,Forex!$B:$C,2,0))</f>
        <v>FY2019</v>
      </c>
      <c r="AG838" s="1132" t="str">
        <f t="shared" si="154"/>
        <v>MY + MF</v>
      </c>
      <c r="AI838" s="1118"/>
    </row>
    <row r="839" spans="1:35" s="839" customFormat="1" ht="15" x14ac:dyDescent="0.25">
      <c r="A839" s="929">
        <v>838</v>
      </c>
      <c r="B839" s="927" t="s">
        <v>3640</v>
      </c>
      <c r="C839" s="927" t="s">
        <v>680</v>
      </c>
      <c r="D839" s="927" t="s">
        <v>201</v>
      </c>
      <c r="E839" s="927" t="s">
        <v>231</v>
      </c>
      <c r="F839" s="927">
        <v>2</v>
      </c>
      <c r="G839" s="927">
        <v>2623</v>
      </c>
      <c r="H839" s="927" t="s">
        <v>3641</v>
      </c>
      <c r="I839" s="927" t="s">
        <v>3642</v>
      </c>
      <c r="J839" s="927" t="s">
        <v>3565</v>
      </c>
      <c r="K839" s="927" t="s">
        <v>1324</v>
      </c>
      <c r="L839" s="927" t="s">
        <v>1056</v>
      </c>
      <c r="M839" s="927" t="s">
        <v>3383</v>
      </c>
      <c r="N839" s="927" t="s">
        <v>3273</v>
      </c>
      <c r="O839" s="927" t="s">
        <v>3385</v>
      </c>
      <c r="P839" s="1129" t="str">
        <f t="shared" si="144"/>
        <v>2--</v>
      </c>
      <c r="Q839" s="934" t="str">
        <f t="shared" si="145"/>
        <v>20-19153</v>
      </c>
      <c r="R839" s="934" t="str">
        <f t="shared" si="146"/>
        <v>LOCAL</v>
      </c>
      <c r="S839" s="935">
        <f t="shared" si="150"/>
        <v>43862</v>
      </c>
      <c r="T839" s="935">
        <f t="shared" si="151"/>
        <v>43862</v>
      </c>
      <c r="U839" s="935">
        <f t="shared" si="152"/>
        <v>43862</v>
      </c>
      <c r="V839" s="935">
        <f t="shared" si="147"/>
        <v>43983</v>
      </c>
      <c r="W839" s="934" t="str">
        <f t="shared" si="148"/>
        <v>Cancelled</v>
      </c>
      <c r="X839" s="936" t="str">
        <f>IF(R839="-","-",VLOOKUP($S839,Forex!$B:$C,2,0))</f>
        <v>FY2019</v>
      </c>
      <c r="Y839" s="936" t="str">
        <f>IF(R839="-","-",VLOOKUP($S839,Forex!$B:$D,3,0))</f>
        <v>2H</v>
      </c>
      <c r="Z839" s="937" t="str">
        <f>IF($R839="-","-",VLOOKUP($L839,Legend!$E:$F,2,0))</f>
        <v>-</v>
      </c>
      <c r="AA839" s="937"/>
      <c r="AB839" s="1131">
        <f t="shared" si="153"/>
        <v>43862</v>
      </c>
      <c r="AC839" s="1131">
        <f>_xlfn.IFNA(VLOOKUP($B839,'PO list'!$C:$E,3,0),$AB839)</f>
        <v>43862</v>
      </c>
      <c r="AD839" s="1131" t="str">
        <f>IF($AC839="-","-",VLOOKUP($AC839,Forex!$B:$C,2,0))</f>
        <v>FY2019</v>
      </c>
      <c r="AE839" s="1131">
        <f t="shared" si="149"/>
        <v>43862</v>
      </c>
      <c r="AF839" s="1131" t="str">
        <f>IF($AE839="-","-",VLOOKUP($AE839,Forex!$B:$C,2,0))</f>
        <v>FY2019</v>
      </c>
      <c r="AG839" s="1132" t="str">
        <f t="shared" si="154"/>
        <v>MY + MF</v>
      </c>
      <c r="AI839" s="1118"/>
    </row>
    <row r="840" spans="1:35" s="839" customFormat="1" ht="15" x14ac:dyDescent="0.25">
      <c r="A840" s="929">
        <v>839</v>
      </c>
      <c r="B840" s="927" t="s">
        <v>3643</v>
      </c>
      <c r="C840" s="927" t="s">
        <v>680</v>
      </c>
      <c r="D840" s="927" t="s">
        <v>201</v>
      </c>
      <c r="E840" s="927" t="s">
        <v>231</v>
      </c>
      <c r="F840" s="927">
        <v>6</v>
      </c>
      <c r="G840" s="927">
        <v>6474</v>
      </c>
      <c r="H840" s="927" t="s">
        <v>3644</v>
      </c>
      <c r="I840" s="927" t="s">
        <v>3645</v>
      </c>
      <c r="J840" s="927" t="s">
        <v>3565</v>
      </c>
      <c r="K840" s="927" t="s">
        <v>1324</v>
      </c>
      <c r="L840" s="927" t="s">
        <v>1056</v>
      </c>
      <c r="M840" s="927" t="s">
        <v>3383</v>
      </c>
      <c r="N840" s="927" t="s">
        <v>3273</v>
      </c>
      <c r="O840" s="927" t="s">
        <v>3385</v>
      </c>
      <c r="P840" s="1129" t="str">
        <f t="shared" si="144"/>
        <v>2--</v>
      </c>
      <c r="Q840" s="934" t="str">
        <f t="shared" si="145"/>
        <v>20-19154</v>
      </c>
      <c r="R840" s="934" t="str">
        <f t="shared" si="146"/>
        <v>LOCAL</v>
      </c>
      <c r="S840" s="935">
        <f t="shared" si="150"/>
        <v>43862</v>
      </c>
      <c r="T840" s="935">
        <f t="shared" si="151"/>
        <v>43862</v>
      </c>
      <c r="U840" s="935">
        <f t="shared" si="152"/>
        <v>43862</v>
      </c>
      <c r="V840" s="935">
        <f t="shared" si="147"/>
        <v>43983</v>
      </c>
      <c r="W840" s="934" t="str">
        <f t="shared" si="148"/>
        <v>Cancelled</v>
      </c>
      <c r="X840" s="936" t="str">
        <f>IF(R840="-","-",VLOOKUP($S840,Forex!$B:$C,2,0))</f>
        <v>FY2019</v>
      </c>
      <c r="Y840" s="936" t="str">
        <f>IF(R840="-","-",VLOOKUP($S840,Forex!$B:$D,3,0))</f>
        <v>2H</v>
      </c>
      <c r="Z840" s="937" t="str">
        <f>IF($R840="-","-",VLOOKUP($L840,Legend!$E:$F,2,0))</f>
        <v>-</v>
      </c>
      <c r="AA840" s="937"/>
      <c r="AB840" s="1131">
        <f t="shared" si="153"/>
        <v>43862</v>
      </c>
      <c r="AC840" s="1131">
        <f>_xlfn.IFNA(VLOOKUP($B840,'PO list'!$C:$E,3,0),$AB840)</f>
        <v>43862</v>
      </c>
      <c r="AD840" s="1131" t="str">
        <f>IF($AC840="-","-",VLOOKUP($AC840,Forex!$B:$C,2,0))</f>
        <v>FY2019</v>
      </c>
      <c r="AE840" s="1131">
        <f t="shared" si="149"/>
        <v>43862</v>
      </c>
      <c r="AF840" s="1131" t="str">
        <f>IF($AE840="-","-",VLOOKUP($AE840,Forex!$B:$C,2,0))</f>
        <v>FY2019</v>
      </c>
      <c r="AG840" s="1132" t="str">
        <f t="shared" si="154"/>
        <v>MY + MF</v>
      </c>
      <c r="AI840" s="1118"/>
    </row>
    <row r="841" spans="1:35" s="839" customFormat="1" ht="15" x14ac:dyDescent="0.25">
      <c r="A841" s="929">
        <v>840</v>
      </c>
      <c r="B841" s="927" t="s">
        <v>3646</v>
      </c>
      <c r="C841" s="927" t="s">
        <v>680</v>
      </c>
      <c r="D841" s="927" t="s">
        <v>201</v>
      </c>
      <c r="E841" s="927" t="s">
        <v>231</v>
      </c>
      <c r="F841" s="927">
        <v>11</v>
      </c>
      <c r="G841" s="927">
        <v>7083</v>
      </c>
      <c r="H841" s="927" t="s">
        <v>3647</v>
      </c>
      <c r="I841" s="927" t="s">
        <v>3648</v>
      </c>
      <c r="J841" s="927" t="s">
        <v>3565</v>
      </c>
      <c r="K841" s="927" t="s">
        <v>1324</v>
      </c>
      <c r="L841" s="927" t="s">
        <v>1056</v>
      </c>
      <c r="M841" s="927" t="s">
        <v>3503</v>
      </c>
      <c r="N841" s="927" t="s">
        <v>3273</v>
      </c>
      <c r="O841" s="927" t="s">
        <v>3649</v>
      </c>
      <c r="P841" s="1129" t="str">
        <f t="shared" si="144"/>
        <v>2--</v>
      </c>
      <c r="Q841" s="934" t="str">
        <f t="shared" si="145"/>
        <v>20-19155</v>
      </c>
      <c r="R841" s="934" t="str">
        <f t="shared" si="146"/>
        <v>LOCAL</v>
      </c>
      <c r="S841" s="935">
        <f t="shared" si="150"/>
        <v>43862</v>
      </c>
      <c r="T841" s="935">
        <f t="shared" si="151"/>
        <v>43862</v>
      </c>
      <c r="U841" s="935">
        <f t="shared" si="152"/>
        <v>43862</v>
      </c>
      <c r="V841" s="935">
        <f t="shared" si="147"/>
        <v>43983</v>
      </c>
      <c r="W841" s="934" t="str">
        <f t="shared" si="148"/>
        <v>Cancelled</v>
      </c>
      <c r="X841" s="936" t="str">
        <f>IF(R841="-","-",VLOOKUP($S841,Forex!$B:$C,2,0))</f>
        <v>FY2019</v>
      </c>
      <c r="Y841" s="936" t="str">
        <f>IF(R841="-","-",VLOOKUP($S841,Forex!$B:$D,3,0))</f>
        <v>2H</v>
      </c>
      <c r="Z841" s="937" t="str">
        <f>IF($R841="-","-",VLOOKUP($L841,Legend!$E:$F,2,0))</f>
        <v>-</v>
      </c>
      <c r="AA841" s="937"/>
      <c r="AB841" s="1131">
        <f t="shared" si="153"/>
        <v>43862</v>
      </c>
      <c r="AC841" s="1131">
        <f>_xlfn.IFNA(VLOOKUP($B841,'PO list'!$C:$E,3,0),$AB841)</f>
        <v>43862</v>
      </c>
      <c r="AD841" s="1131" t="str">
        <f>IF($AC841="-","-",VLOOKUP($AC841,Forex!$B:$C,2,0))</f>
        <v>FY2019</v>
      </c>
      <c r="AE841" s="1131">
        <f t="shared" si="149"/>
        <v>43862</v>
      </c>
      <c r="AF841" s="1131" t="str">
        <f>IF($AE841="-","-",VLOOKUP($AE841,Forex!$B:$C,2,0))</f>
        <v>FY2019</v>
      </c>
      <c r="AG841" s="1132" t="str">
        <f t="shared" si="154"/>
        <v>MY + MF</v>
      </c>
      <c r="AI841" s="1118"/>
    </row>
    <row r="842" spans="1:35" s="839" customFormat="1" ht="15" x14ac:dyDescent="0.25">
      <c r="A842" s="929">
        <v>841</v>
      </c>
      <c r="B842" s="927" t="s">
        <v>3650</v>
      </c>
      <c r="C842" s="927" t="s">
        <v>1806</v>
      </c>
      <c r="D842" s="927" t="s">
        <v>1332</v>
      </c>
      <c r="E842" s="927" t="s">
        <v>231</v>
      </c>
      <c r="F842" s="927">
        <v>1</v>
      </c>
      <c r="G842" s="927">
        <v>244</v>
      </c>
      <c r="H842" s="927" t="s">
        <v>3651</v>
      </c>
      <c r="I842" s="927" t="s">
        <v>15</v>
      </c>
      <c r="J842" s="927" t="s">
        <v>3565</v>
      </c>
      <c r="K842" s="927" t="s">
        <v>287</v>
      </c>
      <c r="L842" s="927" t="s">
        <v>15</v>
      </c>
      <c r="M842" s="927" t="s">
        <v>3503</v>
      </c>
      <c r="N842" s="927" t="s">
        <v>3503</v>
      </c>
      <c r="O842" s="927" t="s">
        <v>3385</v>
      </c>
      <c r="P842" s="1129" t="str">
        <f t="shared" si="144"/>
        <v>-</v>
      </c>
      <c r="Q842" s="934" t="str">
        <f t="shared" si="145"/>
        <v>20-19156</v>
      </c>
      <c r="R842" s="934" t="str">
        <f t="shared" si="146"/>
        <v>-</v>
      </c>
      <c r="S842" s="935" t="str">
        <f t="shared" si="150"/>
        <v>-</v>
      </c>
      <c r="T842" s="935" t="str">
        <f t="shared" si="151"/>
        <v>-</v>
      </c>
      <c r="U842" s="935" t="str">
        <f t="shared" si="152"/>
        <v>-</v>
      </c>
      <c r="V842" s="935" t="str">
        <f t="shared" si="147"/>
        <v>-</v>
      </c>
      <c r="W842" s="934" t="str">
        <f t="shared" si="148"/>
        <v>-</v>
      </c>
      <c r="X842" s="936" t="str">
        <f>IF(R842="-","-",VLOOKUP($S842,Forex!$B:$C,2,0))</f>
        <v>-</v>
      </c>
      <c r="Y842" s="936" t="str">
        <f>IF(R842="-","-",VLOOKUP($S842,Forex!$B:$D,3,0))</f>
        <v>-</v>
      </c>
      <c r="Z842" s="937" t="str">
        <f>IF($R842="-","-",VLOOKUP($L842,Legend!$E:$F,2,0))</f>
        <v>-</v>
      </c>
      <c r="AA842" s="937"/>
      <c r="AB842" s="1131" t="str">
        <f t="shared" si="153"/>
        <v>-</v>
      </c>
      <c r="AC842" s="1131" t="str">
        <f>_xlfn.IFNA(VLOOKUP($B842,'PO list'!$C:$E,3,0),$AB842)</f>
        <v>-</v>
      </c>
      <c r="AD842" s="1131" t="str">
        <f>IF($AC842="-","-",VLOOKUP($AC842,Forex!$B:$C,2,0))</f>
        <v>-</v>
      </c>
      <c r="AE842" s="1131" t="str">
        <f t="shared" si="149"/>
        <v>-</v>
      </c>
      <c r="AF842" s="1131" t="str">
        <f>IF($AE842="-","-",VLOOKUP($AE842,Forex!$B:$C,2,0))</f>
        <v>-</v>
      </c>
      <c r="AG842" s="1132" t="str">
        <f t="shared" si="154"/>
        <v>-</v>
      </c>
      <c r="AI842" s="1118"/>
    </row>
    <row r="843" spans="1:35" s="839" customFormat="1" ht="15" x14ac:dyDescent="0.25">
      <c r="A843" s="929">
        <v>842</v>
      </c>
      <c r="B843" s="927" t="s">
        <v>3652</v>
      </c>
      <c r="C843" s="927" t="s">
        <v>221</v>
      </c>
      <c r="D843" s="927" t="s">
        <v>201</v>
      </c>
      <c r="E843" s="927" t="s">
        <v>231</v>
      </c>
      <c r="F843" s="927">
        <v>1</v>
      </c>
      <c r="G843" s="927">
        <v>1110</v>
      </c>
      <c r="H843" s="927" t="s">
        <v>3653</v>
      </c>
      <c r="I843" s="927" t="s">
        <v>239</v>
      </c>
      <c r="J843" s="927" t="s">
        <v>3442</v>
      </c>
      <c r="K843" s="927" t="s">
        <v>288</v>
      </c>
      <c r="L843" s="927" t="s">
        <v>158</v>
      </c>
      <c r="M843" s="927" t="s">
        <v>3383</v>
      </c>
      <c r="N843" s="927" t="s">
        <v>3273</v>
      </c>
      <c r="O843" s="927" t="s">
        <v>3385</v>
      </c>
      <c r="P843" s="1129" t="str">
        <f t="shared" si="144"/>
        <v>--</v>
      </c>
      <c r="Q843" s="934" t="str">
        <f t="shared" si="145"/>
        <v>20-19157</v>
      </c>
      <c r="R843" s="934" t="str">
        <f t="shared" si="146"/>
        <v>LOCAL</v>
      </c>
      <c r="S843" s="935">
        <f t="shared" si="150"/>
        <v>43862</v>
      </c>
      <c r="T843" s="935">
        <f t="shared" si="151"/>
        <v>43862</v>
      </c>
      <c r="U843" s="935">
        <f t="shared" si="152"/>
        <v>43862</v>
      </c>
      <c r="V843" s="935">
        <f t="shared" si="147"/>
        <v>43983</v>
      </c>
      <c r="W843" s="934" t="str">
        <f t="shared" si="148"/>
        <v>Disapproved</v>
      </c>
      <c r="X843" s="936" t="str">
        <f>IF(R843="-","-",VLOOKUP($S843,Forex!$B:$C,2,0))</f>
        <v>FY2019</v>
      </c>
      <c r="Y843" s="936" t="str">
        <f>IF(R843="-","-",VLOOKUP($S843,Forex!$B:$D,3,0))</f>
        <v>2H</v>
      </c>
      <c r="Z843" s="937" t="str">
        <f>IF($R843="-","-",VLOOKUP($L843,Legend!$E:$F,2,0))</f>
        <v>ROD1</v>
      </c>
      <c r="AA843" s="937"/>
      <c r="AB843" s="1131">
        <f t="shared" si="153"/>
        <v>43862</v>
      </c>
      <c r="AC843" s="1131">
        <f>_xlfn.IFNA(VLOOKUP($B843,'PO list'!$C:$E,3,0),$AB843)</f>
        <v>43862</v>
      </c>
      <c r="AD843" s="1131" t="str">
        <f>IF($AC843="-","-",VLOOKUP($AC843,Forex!$B:$C,2,0))</f>
        <v>FY2019</v>
      </c>
      <c r="AE843" s="1131">
        <f t="shared" si="149"/>
        <v>43862</v>
      </c>
      <c r="AF843" s="1131" t="str">
        <f>IF($AE843="-","-",VLOOKUP($AE843,Forex!$B:$C,2,0))</f>
        <v>FY2019</v>
      </c>
      <c r="AG843" s="1132" t="str">
        <f t="shared" si="154"/>
        <v>MY + MF</v>
      </c>
      <c r="AI843" s="1118"/>
    </row>
    <row r="844" spans="1:35" s="839" customFormat="1" ht="15" x14ac:dyDescent="0.25">
      <c r="A844" s="929">
        <v>843</v>
      </c>
      <c r="B844" s="927" t="s">
        <v>3654</v>
      </c>
      <c r="C844" s="927" t="s">
        <v>1379</v>
      </c>
      <c r="D844" s="927" t="s">
        <v>1332</v>
      </c>
      <c r="E844" s="927" t="s">
        <v>1361</v>
      </c>
      <c r="F844" s="927">
        <v>2</v>
      </c>
      <c r="G844" s="927">
        <v>52</v>
      </c>
      <c r="H844" s="927" t="s">
        <v>3655</v>
      </c>
      <c r="I844" s="927" t="s">
        <v>15</v>
      </c>
      <c r="J844" s="927" t="s">
        <v>3442</v>
      </c>
      <c r="K844" s="927" t="s">
        <v>287</v>
      </c>
      <c r="L844" s="927" t="s">
        <v>15</v>
      </c>
      <c r="M844" s="927" t="s">
        <v>3442</v>
      </c>
      <c r="N844" s="927" t="s">
        <v>3443</v>
      </c>
      <c r="O844" s="927" t="s">
        <v>3605</v>
      </c>
      <c r="P844" s="1129" t="str">
        <f t="shared" si="144"/>
        <v>-</v>
      </c>
      <c r="Q844" s="934" t="str">
        <f t="shared" si="145"/>
        <v>20-19158</v>
      </c>
      <c r="R844" s="934" t="str">
        <f t="shared" si="146"/>
        <v>-</v>
      </c>
      <c r="S844" s="935" t="str">
        <f t="shared" si="150"/>
        <v>-</v>
      </c>
      <c r="T844" s="935" t="str">
        <f t="shared" si="151"/>
        <v>-</v>
      </c>
      <c r="U844" s="935" t="str">
        <f t="shared" si="152"/>
        <v>-</v>
      </c>
      <c r="V844" s="935" t="str">
        <f t="shared" si="147"/>
        <v>-</v>
      </c>
      <c r="W844" s="934" t="str">
        <f t="shared" si="148"/>
        <v>-</v>
      </c>
      <c r="X844" s="936" t="str">
        <f>IF(R844="-","-",VLOOKUP($S844,Forex!$B:$C,2,0))</f>
        <v>-</v>
      </c>
      <c r="Y844" s="936" t="str">
        <f>IF(R844="-","-",VLOOKUP($S844,Forex!$B:$D,3,0))</f>
        <v>-</v>
      </c>
      <c r="Z844" s="937" t="str">
        <f>IF($R844="-","-",VLOOKUP($L844,Legend!$E:$F,2,0))</f>
        <v>-</v>
      </c>
      <c r="AA844" s="937"/>
      <c r="AB844" s="1131" t="str">
        <f t="shared" si="153"/>
        <v>-</v>
      </c>
      <c r="AC844" s="1131" t="str">
        <f>_xlfn.IFNA(VLOOKUP($B844,'PO list'!$C:$E,3,0),$AB844)</f>
        <v>-</v>
      </c>
      <c r="AD844" s="1131" t="str">
        <f>IF($AC844="-","-",VLOOKUP($AC844,Forex!$B:$C,2,0))</f>
        <v>-</v>
      </c>
      <c r="AE844" s="1131" t="str">
        <f t="shared" si="149"/>
        <v>-</v>
      </c>
      <c r="AF844" s="1131" t="str">
        <f>IF($AE844="-","-",VLOOKUP($AE844,Forex!$B:$C,2,0))</f>
        <v>-</v>
      </c>
      <c r="AG844" s="1132" t="str">
        <f t="shared" si="154"/>
        <v>-</v>
      </c>
      <c r="AI844" s="1118"/>
    </row>
    <row r="845" spans="1:35" s="839" customFormat="1" ht="15" x14ac:dyDescent="0.25">
      <c r="A845" s="929">
        <v>844</v>
      </c>
      <c r="B845" s="927" t="s">
        <v>3656</v>
      </c>
      <c r="C845" s="927" t="s">
        <v>207</v>
      </c>
      <c r="D845" s="927" t="s">
        <v>232</v>
      </c>
      <c r="E845" s="927" t="s">
        <v>230</v>
      </c>
      <c r="F845" s="927">
        <v>3</v>
      </c>
      <c r="G845" s="927">
        <v>5064</v>
      </c>
      <c r="H845" s="927" t="s">
        <v>3657</v>
      </c>
      <c r="I845" s="927" t="s">
        <v>3658</v>
      </c>
      <c r="J845" s="927" t="s">
        <v>3442</v>
      </c>
      <c r="K845" s="927" t="s">
        <v>287</v>
      </c>
      <c r="L845" s="927" t="s">
        <v>15</v>
      </c>
      <c r="M845" s="927" t="s">
        <v>3154</v>
      </c>
      <c r="N845" s="927" t="s">
        <v>2835</v>
      </c>
      <c r="O845" s="927" t="s">
        <v>3154</v>
      </c>
      <c r="P845" s="1129" t="str">
        <f t="shared" si="144"/>
        <v>NCH</v>
      </c>
      <c r="Q845" s="934" t="str">
        <f t="shared" si="145"/>
        <v>20-19159</v>
      </c>
      <c r="R845" s="934" t="str">
        <f t="shared" si="146"/>
        <v>FRONTECH</v>
      </c>
      <c r="S845" s="935">
        <f t="shared" si="150"/>
        <v>43862</v>
      </c>
      <c r="T845" s="935">
        <f t="shared" si="151"/>
        <v>43891</v>
      </c>
      <c r="U845" s="935">
        <f t="shared" si="152"/>
        <v>43891</v>
      </c>
      <c r="V845" s="935">
        <f t="shared" si="147"/>
        <v>43891</v>
      </c>
      <c r="W845" s="934" t="str">
        <f t="shared" si="148"/>
        <v>Approved</v>
      </c>
      <c r="X845" s="936" t="str">
        <f>IF(R845="-","-",VLOOKUP($S845,Forex!$B:$C,2,0))</f>
        <v>FY2019</v>
      </c>
      <c r="Y845" s="936" t="str">
        <f>IF(R845="-","-",VLOOKUP($S845,Forex!$B:$D,3,0))</f>
        <v>2H</v>
      </c>
      <c r="Z845" s="937" t="str">
        <f>IF($R845="-","-",VLOOKUP($L845,Legend!$E:$F,2,0))</f>
        <v>-</v>
      </c>
      <c r="AA845" s="937"/>
      <c r="AB845" s="1131">
        <f t="shared" si="153"/>
        <v>43891</v>
      </c>
      <c r="AC845" s="1131">
        <f>_xlfn.IFNA(VLOOKUP($B845,'PO list'!$C:$E,3,0),$AB845)</f>
        <v>43891</v>
      </c>
      <c r="AD845" s="1131" t="str">
        <f>IF($AC845="-","-",VLOOKUP($AC845,Forex!$B:$C,2,0))</f>
        <v>FY2019</v>
      </c>
      <c r="AE845" s="1131">
        <f t="shared" si="149"/>
        <v>43891</v>
      </c>
      <c r="AF845" s="1131" t="str">
        <f>IF($AE845="-","-",VLOOKUP($AE845,Forex!$B:$C,2,0))</f>
        <v>FY2019</v>
      </c>
      <c r="AG845" s="1132" t="str">
        <f t="shared" si="154"/>
        <v>MY + MF</v>
      </c>
      <c r="AI845" s="1118"/>
    </row>
    <row r="846" spans="1:35" s="839" customFormat="1" ht="15" x14ac:dyDescent="0.25">
      <c r="A846" s="929">
        <v>845</v>
      </c>
      <c r="B846" s="927" t="s">
        <v>3659</v>
      </c>
      <c r="C846" s="927" t="s">
        <v>244</v>
      </c>
      <c r="D846" s="927" t="s">
        <v>201</v>
      </c>
      <c r="E846" s="927" t="s">
        <v>231</v>
      </c>
      <c r="F846" s="927">
        <v>1</v>
      </c>
      <c r="G846" s="927">
        <v>285</v>
      </c>
      <c r="H846" s="927" t="s">
        <v>3660</v>
      </c>
      <c r="I846" s="927" t="s">
        <v>239</v>
      </c>
      <c r="J846" s="927" t="s">
        <v>3442</v>
      </c>
      <c r="K846" s="927" t="s">
        <v>288</v>
      </c>
      <c r="L846" s="927" t="s">
        <v>158</v>
      </c>
      <c r="M846" s="927" t="s">
        <v>3383</v>
      </c>
      <c r="N846" s="927" t="s">
        <v>3383</v>
      </c>
      <c r="O846" s="927" t="s">
        <v>3385</v>
      </c>
      <c r="P846" s="1129" t="str">
        <f t="shared" si="144"/>
        <v>--</v>
      </c>
      <c r="Q846" s="934" t="str">
        <f t="shared" si="145"/>
        <v>20-19160</v>
      </c>
      <c r="R846" s="934" t="str">
        <f t="shared" si="146"/>
        <v>LOCAL</v>
      </c>
      <c r="S846" s="935">
        <f t="shared" si="150"/>
        <v>43862</v>
      </c>
      <c r="T846" s="935">
        <f t="shared" si="151"/>
        <v>43862</v>
      </c>
      <c r="U846" s="935">
        <f t="shared" si="152"/>
        <v>43862</v>
      </c>
      <c r="V846" s="935">
        <f t="shared" si="147"/>
        <v>43862</v>
      </c>
      <c r="W846" s="934" t="str">
        <f t="shared" si="148"/>
        <v>Disapproved</v>
      </c>
      <c r="X846" s="936" t="str">
        <f>IF(R846="-","-",VLOOKUP($S846,Forex!$B:$C,2,0))</f>
        <v>FY2019</v>
      </c>
      <c r="Y846" s="936" t="str">
        <f>IF(R846="-","-",VLOOKUP($S846,Forex!$B:$D,3,0))</f>
        <v>2H</v>
      </c>
      <c r="Z846" s="937" t="str">
        <f>IF($R846="-","-",VLOOKUP($L846,Legend!$E:$F,2,0))</f>
        <v>ROD1</v>
      </c>
      <c r="AA846" s="937"/>
      <c r="AB846" s="1131">
        <f t="shared" si="153"/>
        <v>43862</v>
      </c>
      <c r="AC846" s="1131">
        <f>_xlfn.IFNA(VLOOKUP($B846,'PO list'!$C:$E,3,0),$AB846)</f>
        <v>43862</v>
      </c>
      <c r="AD846" s="1131" t="str">
        <f>IF($AC846="-","-",VLOOKUP($AC846,Forex!$B:$C,2,0))</f>
        <v>FY2019</v>
      </c>
      <c r="AE846" s="1131">
        <f t="shared" si="149"/>
        <v>43862</v>
      </c>
      <c r="AF846" s="1131" t="str">
        <f>IF($AE846="-","-",VLOOKUP($AE846,Forex!$B:$C,2,0))</f>
        <v>FY2019</v>
      </c>
      <c r="AG846" s="1132" t="str">
        <f t="shared" si="154"/>
        <v>MY + MF</v>
      </c>
      <c r="AI846" s="1118"/>
    </row>
    <row r="847" spans="1:35" s="839" customFormat="1" ht="15" x14ac:dyDescent="0.25">
      <c r="A847" s="929">
        <v>846</v>
      </c>
      <c r="B847" s="927" t="s">
        <v>3661</v>
      </c>
      <c r="C847" s="927" t="s">
        <v>1379</v>
      </c>
      <c r="D847" s="927" t="s">
        <v>1332</v>
      </c>
      <c r="E847" s="927" t="s">
        <v>1788</v>
      </c>
      <c r="F847" s="927">
        <v>2</v>
      </c>
      <c r="G847" s="927">
        <v>107.1</v>
      </c>
      <c r="H847" s="927" t="s">
        <v>3662</v>
      </c>
      <c r="I847" s="927" t="s">
        <v>15</v>
      </c>
      <c r="J847" s="927" t="s">
        <v>3385</v>
      </c>
      <c r="K847" s="927" t="s">
        <v>1324</v>
      </c>
      <c r="L847" s="927" t="s">
        <v>1056</v>
      </c>
      <c r="M847" s="927" t="s">
        <v>3503</v>
      </c>
      <c r="N847" s="927" t="s">
        <v>3539</v>
      </c>
      <c r="O847" s="927" t="s">
        <v>3649</v>
      </c>
      <c r="P847" s="1129" t="str">
        <f t="shared" si="144"/>
        <v>-</v>
      </c>
      <c r="Q847" s="934" t="str">
        <f t="shared" si="145"/>
        <v>20-19161</v>
      </c>
      <c r="R847" s="934" t="str">
        <f t="shared" si="146"/>
        <v>-</v>
      </c>
      <c r="S847" s="935" t="str">
        <f t="shared" si="150"/>
        <v>-</v>
      </c>
      <c r="T847" s="935" t="str">
        <f t="shared" si="151"/>
        <v>-</v>
      </c>
      <c r="U847" s="935" t="str">
        <f t="shared" si="152"/>
        <v>-</v>
      </c>
      <c r="V847" s="935" t="str">
        <f t="shared" si="147"/>
        <v>-</v>
      </c>
      <c r="W847" s="934" t="str">
        <f t="shared" si="148"/>
        <v>-</v>
      </c>
      <c r="X847" s="936" t="str">
        <f>IF(R847="-","-",VLOOKUP($S847,Forex!$B:$C,2,0))</f>
        <v>-</v>
      </c>
      <c r="Y847" s="936" t="str">
        <f>IF(R847="-","-",VLOOKUP($S847,Forex!$B:$D,3,0))</f>
        <v>-</v>
      </c>
      <c r="Z847" s="937" t="str">
        <f>IF($R847="-","-",VLOOKUP($L847,Legend!$E:$F,2,0))</f>
        <v>-</v>
      </c>
      <c r="AA847" s="937"/>
      <c r="AB847" s="1131" t="str">
        <f t="shared" si="153"/>
        <v>-</v>
      </c>
      <c r="AC847" s="1131" t="str">
        <f>_xlfn.IFNA(VLOOKUP($B847,'PO list'!$C:$E,3,0),$AB847)</f>
        <v>-</v>
      </c>
      <c r="AD847" s="1131" t="str">
        <f>IF($AC847="-","-",VLOOKUP($AC847,Forex!$B:$C,2,0))</f>
        <v>-</v>
      </c>
      <c r="AE847" s="1131" t="str">
        <f t="shared" si="149"/>
        <v>-</v>
      </c>
      <c r="AF847" s="1131" t="str">
        <f>IF($AE847="-","-",VLOOKUP($AE847,Forex!$B:$C,2,0))</f>
        <v>-</v>
      </c>
      <c r="AG847" s="1132" t="str">
        <f t="shared" si="154"/>
        <v>-</v>
      </c>
      <c r="AI847" s="1118"/>
    </row>
    <row r="848" spans="1:35" s="839" customFormat="1" ht="15" x14ac:dyDescent="0.25">
      <c r="A848" s="929">
        <v>847</v>
      </c>
      <c r="B848" s="927" t="s">
        <v>3663</v>
      </c>
      <c r="C848" s="927" t="s">
        <v>1379</v>
      </c>
      <c r="D848" s="927" t="s">
        <v>1332</v>
      </c>
      <c r="E848" s="927" t="s">
        <v>2551</v>
      </c>
      <c r="F848" s="927">
        <v>1</v>
      </c>
      <c r="G848" s="927">
        <v>76</v>
      </c>
      <c r="H848" s="927" t="s">
        <v>3664</v>
      </c>
      <c r="I848" s="927" t="s">
        <v>15</v>
      </c>
      <c r="J848" s="927" t="s">
        <v>3605</v>
      </c>
      <c r="K848" s="927" t="s">
        <v>1324</v>
      </c>
      <c r="L848" s="927" t="s">
        <v>1056</v>
      </c>
      <c r="M848" s="927" t="s">
        <v>3503</v>
      </c>
      <c r="N848" s="927" t="s">
        <v>3539</v>
      </c>
      <c r="O848" s="927" t="s">
        <v>3665</v>
      </c>
      <c r="P848" s="1129" t="str">
        <f t="shared" si="144"/>
        <v>-</v>
      </c>
      <c r="Q848" s="934" t="str">
        <f t="shared" si="145"/>
        <v>20-19162</v>
      </c>
      <c r="R848" s="934" t="str">
        <f t="shared" si="146"/>
        <v>-</v>
      </c>
      <c r="S848" s="935" t="str">
        <f t="shared" si="150"/>
        <v>-</v>
      </c>
      <c r="T848" s="935" t="str">
        <f t="shared" si="151"/>
        <v>-</v>
      </c>
      <c r="U848" s="935" t="str">
        <f t="shared" si="152"/>
        <v>-</v>
      </c>
      <c r="V848" s="935" t="str">
        <f t="shared" si="147"/>
        <v>-</v>
      </c>
      <c r="W848" s="934" t="str">
        <f t="shared" si="148"/>
        <v>-</v>
      </c>
      <c r="X848" s="936" t="str">
        <f>IF(R848="-","-",VLOOKUP($S848,Forex!$B:$C,2,0))</f>
        <v>-</v>
      </c>
      <c r="Y848" s="936" t="str">
        <f>IF(R848="-","-",VLOOKUP($S848,Forex!$B:$D,3,0))</f>
        <v>-</v>
      </c>
      <c r="Z848" s="937" t="str">
        <f>IF($R848="-","-",VLOOKUP($L848,Legend!$E:$F,2,0))</f>
        <v>-</v>
      </c>
      <c r="AA848" s="937"/>
      <c r="AB848" s="1131" t="str">
        <f t="shared" si="153"/>
        <v>-</v>
      </c>
      <c r="AC848" s="1131" t="str">
        <f>_xlfn.IFNA(VLOOKUP($B848,'PO list'!$C:$E,3,0),$AB848)</f>
        <v>-</v>
      </c>
      <c r="AD848" s="1131" t="str">
        <f>IF($AC848="-","-",VLOOKUP($AC848,Forex!$B:$C,2,0))</f>
        <v>-</v>
      </c>
      <c r="AE848" s="1131" t="str">
        <f t="shared" si="149"/>
        <v>-</v>
      </c>
      <c r="AF848" s="1131" t="str">
        <f>IF($AE848="-","-",VLOOKUP($AE848,Forex!$B:$C,2,0))</f>
        <v>-</v>
      </c>
      <c r="AG848" s="1132" t="str">
        <f t="shared" si="154"/>
        <v>-</v>
      </c>
      <c r="AI848" s="1118"/>
    </row>
    <row r="849" spans="1:35" s="839" customFormat="1" ht="15" x14ac:dyDescent="0.25">
      <c r="A849" s="929">
        <v>848</v>
      </c>
      <c r="B849" s="927" t="s">
        <v>3666</v>
      </c>
      <c r="C849" s="927" t="s">
        <v>221</v>
      </c>
      <c r="D849" s="927" t="s">
        <v>201</v>
      </c>
      <c r="E849" s="927" t="s">
        <v>231</v>
      </c>
      <c r="F849" s="927">
        <v>1</v>
      </c>
      <c r="G849" s="927">
        <v>415</v>
      </c>
      <c r="H849" s="927" t="s">
        <v>3667</v>
      </c>
      <c r="I849" s="927" t="s">
        <v>239</v>
      </c>
      <c r="J849" s="927" t="s">
        <v>3605</v>
      </c>
      <c r="K849" s="927" t="s">
        <v>287</v>
      </c>
      <c r="L849" s="927" t="s">
        <v>15</v>
      </c>
      <c r="M849" s="927" t="s">
        <v>3443</v>
      </c>
      <c r="N849" s="927" t="s">
        <v>3273</v>
      </c>
      <c r="O849" s="927" t="s">
        <v>3665</v>
      </c>
      <c r="P849" s="1129" t="str">
        <f t="shared" si="144"/>
        <v>--</v>
      </c>
      <c r="Q849" s="934" t="str">
        <f t="shared" si="145"/>
        <v>20-19163</v>
      </c>
      <c r="R849" s="934" t="str">
        <f t="shared" si="146"/>
        <v>LOCAL</v>
      </c>
      <c r="S849" s="935">
        <f t="shared" si="150"/>
        <v>43862</v>
      </c>
      <c r="T849" s="935">
        <f t="shared" si="151"/>
        <v>43862</v>
      </c>
      <c r="U849" s="935">
        <f t="shared" si="152"/>
        <v>43891</v>
      </c>
      <c r="V849" s="935">
        <f t="shared" si="147"/>
        <v>43983</v>
      </c>
      <c r="W849" s="934" t="str">
        <f t="shared" si="148"/>
        <v>Approved</v>
      </c>
      <c r="X849" s="936" t="str">
        <f>IF(R849="-","-",VLOOKUP($S849,Forex!$B:$C,2,0))</f>
        <v>FY2019</v>
      </c>
      <c r="Y849" s="936" t="str">
        <f>IF(R849="-","-",VLOOKUP($S849,Forex!$B:$D,3,0))</f>
        <v>2H</v>
      </c>
      <c r="Z849" s="937" t="str">
        <f>IF($R849="-","-",VLOOKUP($L849,Legend!$E:$F,2,0))</f>
        <v>-</v>
      </c>
      <c r="AA849" s="937"/>
      <c r="AB849" s="1131">
        <f t="shared" si="153"/>
        <v>43862</v>
      </c>
      <c r="AC849" s="1131">
        <f>_xlfn.IFNA(VLOOKUP($B849,'PO list'!$C:$E,3,0),$AB849)</f>
        <v>43862</v>
      </c>
      <c r="AD849" s="1131" t="str">
        <f>IF($AC849="-","-",VLOOKUP($AC849,Forex!$B:$C,2,0))</f>
        <v>FY2019</v>
      </c>
      <c r="AE849" s="1131">
        <f t="shared" si="149"/>
        <v>43862</v>
      </c>
      <c r="AF849" s="1131" t="str">
        <f>IF($AE849="-","-",VLOOKUP($AE849,Forex!$B:$C,2,0))</f>
        <v>FY2019</v>
      </c>
      <c r="AG849" s="1132" t="str">
        <f t="shared" si="154"/>
        <v>MY + MF</v>
      </c>
      <c r="AI849" s="1118"/>
    </row>
    <row r="850" spans="1:35" s="839" customFormat="1" ht="15" x14ac:dyDescent="0.25">
      <c r="A850" s="929">
        <v>849</v>
      </c>
      <c r="B850" s="927" t="s">
        <v>3666</v>
      </c>
      <c r="C850" s="927" t="s">
        <v>221</v>
      </c>
      <c r="D850" s="927" t="s">
        <v>201</v>
      </c>
      <c r="E850" s="927" t="s">
        <v>231</v>
      </c>
      <c r="F850" s="927">
        <v>2</v>
      </c>
      <c r="G850" s="927">
        <v>855</v>
      </c>
      <c r="H850" s="927" t="s">
        <v>3668</v>
      </c>
      <c r="I850" s="927" t="s">
        <v>239</v>
      </c>
      <c r="J850" s="927" t="s">
        <v>3605</v>
      </c>
      <c r="K850" s="927" t="s">
        <v>288</v>
      </c>
      <c r="L850" s="927" t="s">
        <v>158</v>
      </c>
      <c r="M850" s="927" t="s">
        <v>3443</v>
      </c>
      <c r="N850" s="927" t="s">
        <v>3273</v>
      </c>
      <c r="O850" s="927" t="s">
        <v>3665</v>
      </c>
      <c r="P850" s="1129" t="str">
        <f t="shared" si="144"/>
        <v>--</v>
      </c>
      <c r="Q850" s="934" t="str">
        <f t="shared" si="145"/>
        <v>-</v>
      </c>
      <c r="R850" s="934" t="str">
        <f t="shared" si="146"/>
        <v>-</v>
      </c>
      <c r="S850" s="935" t="str">
        <f t="shared" si="150"/>
        <v>-</v>
      </c>
      <c r="T850" s="935" t="str">
        <f t="shared" si="151"/>
        <v>-</v>
      </c>
      <c r="U850" s="935" t="str">
        <f t="shared" si="152"/>
        <v>-</v>
      </c>
      <c r="V850" s="935" t="str">
        <f t="shared" si="147"/>
        <v>-</v>
      </c>
      <c r="W850" s="934" t="str">
        <f t="shared" si="148"/>
        <v>-</v>
      </c>
      <c r="X850" s="936" t="str">
        <f>IF(R850="-","-",VLOOKUP($S850,Forex!$B:$C,2,0))</f>
        <v>-</v>
      </c>
      <c r="Y850" s="936" t="str">
        <f>IF(R850="-","-",VLOOKUP($S850,Forex!$B:$D,3,0))</f>
        <v>-</v>
      </c>
      <c r="Z850" s="937" t="str">
        <f>IF($R850="-","-",VLOOKUP($L850,Legend!$E:$F,2,0))</f>
        <v>-</v>
      </c>
      <c r="AA850" s="937"/>
      <c r="AB850" s="1131" t="str">
        <f t="shared" si="153"/>
        <v>-</v>
      </c>
      <c r="AC850" s="1131" t="str">
        <f>_xlfn.IFNA(VLOOKUP($B850,'PO list'!$C:$E,3,0),$AB850)</f>
        <v>-</v>
      </c>
      <c r="AD850" s="1131" t="str">
        <f>IF($AC850="-","-",VLOOKUP($AC850,Forex!$B:$C,2,0))</f>
        <v>-</v>
      </c>
      <c r="AE850" s="1131" t="str">
        <f t="shared" si="149"/>
        <v>-</v>
      </c>
      <c r="AF850" s="1131" t="str">
        <f>IF($AE850="-","-",VLOOKUP($AE850,Forex!$B:$C,2,0))</f>
        <v>-</v>
      </c>
      <c r="AG850" s="1132" t="str">
        <f t="shared" si="154"/>
        <v>-</v>
      </c>
      <c r="AI850" s="1118"/>
    </row>
    <row r="851" spans="1:35" s="839" customFormat="1" ht="15" x14ac:dyDescent="0.25">
      <c r="A851" s="929">
        <v>850</v>
      </c>
      <c r="B851" s="927" t="s">
        <v>3669</v>
      </c>
      <c r="C851" s="927" t="s">
        <v>221</v>
      </c>
      <c r="D851" s="927" t="s">
        <v>201</v>
      </c>
      <c r="E851" s="927" t="s">
        <v>1546</v>
      </c>
      <c r="F851" s="927">
        <v>2</v>
      </c>
      <c r="G851" s="927">
        <v>100</v>
      </c>
      <c r="H851" s="927" t="s">
        <v>3670</v>
      </c>
      <c r="I851" s="927" t="s">
        <v>239</v>
      </c>
      <c r="J851" s="927" t="s">
        <v>3605</v>
      </c>
      <c r="K851" s="927" t="s">
        <v>287</v>
      </c>
      <c r="L851" s="927" t="s">
        <v>15</v>
      </c>
      <c r="M851" s="927" t="s">
        <v>3383</v>
      </c>
      <c r="N851" s="927" t="s">
        <v>3383</v>
      </c>
      <c r="O851" s="927" t="s">
        <v>3665</v>
      </c>
      <c r="P851" s="1129" t="str">
        <f t="shared" si="144"/>
        <v>--</v>
      </c>
      <c r="Q851" s="934" t="str">
        <f t="shared" si="145"/>
        <v>20-19164</v>
      </c>
      <c r="R851" s="934" t="str">
        <f t="shared" si="146"/>
        <v>LOCAL</v>
      </c>
      <c r="S851" s="935">
        <f t="shared" si="150"/>
        <v>43862</v>
      </c>
      <c r="T851" s="935">
        <f t="shared" si="151"/>
        <v>43862</v>
      </c>
      <c r="U851" s="935">
        <f t="shared" si="152"/>
        <v>43862</v>
      </c>
      <c r="V851" s="935">
        <f t="shared" si="147"/>
        <v>43862</v>
      </c>
      <c r="W851" s="934" t="str">
        <f t="shared" si="148"/>
        <v>Approved</v>
      </c>
      <c r="X851" s="936" t="str">
        <f>IF(R851="-","-",VLOOKUP($S851,Forex!$B:$C,2,0))</f>
        <v>FY2019</v>
      </c>
      <c r="Y851" s="936" t="str">
        <f>IF(R851="-","-",VLOOKUP($S851,Forex!$B:$D,3,0))</f>
        <v>2H</v>
      </c>
      <c r="Z851" s="937" t="str">
        <f>IF($R851="-","-",VLOOKUP($L851,Legend!$E:$F,2,0))</f>
        <v>-</v>
      </c>
      <c r="AA851" s="937"/>
      <c r="AB851" s="1131">
        <f t="shared" si="153"/>
        <v>43862</v>
      </c>
      <c r="AC851" s="1131">
        <f>_xlfn.IFNA(VLOOKUP($B851,'PO list'!$C:$E,3,0),$AB851)</f>
        <v>43862</v>
      </c>
      <c r="AD851" s="1131" t="str">
        <f>IF($AC851="-","-",VLOOKUP($AC851,Forex!$B:$C,2,0))</f>
        <v>FY2019</v>
      </c>
      <c r="AE851" s="1131">
        <f t="shared" si="149"/>
        <v>43862</v>
      </c>
      <c r="AF851" s="1131" t="str">
        <f>IF($AE851="-","-",VLOOKUP($AE851,Forex!$B:$C,2,0))</f>
        <v>FY2019</v>
      </c>
      <c r="AG851" s="1132" t="str">
        <f t="shared" si="154"/>
        <v>MY + MF</v>
      </c>
      <c r="AI851" s="1118"/>
    </row>
    <row r="852" spans="1:35" s="839" customFormat="1" ht="15" x14ac:dyDescent="0.25">
      <c r="A852" s="929">
        <v>851</v>
      </c>
      <c r="B852" s="927" t="s">
        <v>3671</v>
      </c>
      <c r="C852" s="927" t="s">
        <v>207</v>
      </c>
      <c r="D852" s="927" t="s">
        <v>232</v>
      </c>
      <c r="E852" s="927" t="s">
        <v>230</v>
      </c>
      <c r="F852" s="927">
        <v>9</v>
      </c>
      <c r="G852" s="927">
        <v>59800</v>
      </c>
      <c r="H852" s="927" t="s">
        <v>3672</v>
      </c>
      <c r="I852" s="927" t="s">
        <v>3673</v>
      </c>
      <c r="J852" s="927" t="s">
        <v>3605</v>
      </c>
      <c r="K852" s="927" t="s">
        <v>288</v>
      </c>
      <c r="L852" s="927" t="s">
        <v>158</v>
      </c>
      <c r="M852" s="927" t="s">
        <v>3384</v>
      </c>
      <c r="N852" s="927" t="s">
        <v>2853</v>
      </c>
      <c r="O852" s="927" t="s">
        <v>3068</v>
      </c>
      <c r="P852" s="1129" t="str">
        <f t="shared" ref="P852:P915" si="155">RIGHT(I852,3)</f>
        <v>CER</v>
      </c>
      <c r="Q852" s="934" t="str">
        <f t="shared" ref="Q852:Q915" si="156">IF(B852=B851,"-",B852)</f>
        <v>20-19165</v>
      </c>
      <c r="R852" s="934" t="str">
        <f t="shared" ref="R852:R915" si="157">IF(Q852="-","-",IF(D852="INTERNAL","-",D852))</f>
        <v>FRONTECH</v>
      </c>
      <c r="S852" s="935">
        <f t="shared" si="150"/>
        <v>43862</v>
      </c>
      <c r="T852" s="935">
        <f t="shared" si="151"/>
        <v>43862</v>
      </c>
      <c r="U852" s="935">
        <f t="shared" si="152"/>
        <v>43891</v>
      </c>
      <c r="V852" s="935">
        <f t="shared" ref="V852:V915" si="158">IF($R852="-","-",IF(N852="-","-",$N852-DAY($N852)+1))</f>
        <v>43983</v>
      </c>
      <c r="W852" s="934" t="str">
        <f t="shared" ref="W852:W915" si="159">IF(R852="-","-",IF(P852="Ref","-",$K852))</f>
        <v>Disapproved</v>
      </c>
      <c r="X852" s="936" t="str">
        <f>IF(R852="-","-",VLOOKUP($S852,Forex!$B:$C,2,0))</f>
        <v>FY2019</v>
      </c>
      <c r="Y852" s="936" t="str">
        <f>IF(R852="-","-",VLOOKUP($S852,Forex!$B:$D,3,0))</f>
        <v>2H</v>
      </c>
      <c r="Z852" s="937" t="str">
        <f>IF($R852="-","-",VLOOKUP($L852,Legend!$E:$F,2,0))</f>
        <v>ROD1</v>
      </c>
      <c r="AA852" s="937"/>
      <c r="AB852" s="1131">
        <f t="shared" si="153"/>
        <v>43862</v>
      </c>
      <c r="AC852" s="1131">
        <f>_xlfn.IFNA(VLOOKUP($B852,'PO list'!$C:$E,3,0),$AB852)</f>
        <v>43862</v>
      </c>
      <c r="AD852" s="1131" t="str">
        <f>IF($AC852="-","-",VLOOKUP($AC852,Forex!$B:$C,2,0))</f>
        <v>FY2019</v>
      </c>
      <c r="AE852" s="1131">
        <f t="shared" ref="AE852:AE915" si="160">IF($Q852="-","-",IF(W852="-","-",IF($O852="-","-",$O852-DAY($O852)+1)))</f>
        <v>43862</v>
      </c>
      <c r="AF852" s="1131" t="str">
        <f>IF($AE852="-","-",VLOOKUP($AE852,Forex!$B:$C,2,0))</f>
        <v>FY2019</v>
      </c>
      <c r="AG852" s="1132" t="str">
        <f t="shared" si="154"/>
        <v>MY + MF</v>
      </c>
      <c r="AI852" s="1118"/>
    </row>
    <row r="853" spans="1:35" s="839" customFormat="1" ht="15" x14ac:dyDescent="0.25">
      <c r="A853" s="929">
        <v>852</v>
      </c>
      <c r="B853" s="927" t="s">
        <v>3674</v>
      </c>
      <c r="C853" s="927" t="s">
        <v>207</v>
      </c>
      <c r="D853" s="927" t="s">
        <v>232</v>
      </c>
      <c r="E853" s="927" t="s">
        <v>230</v>
      </c>
      <c r="F853" s="927">
        <v>11</v>
      </c>
      <c r="G853" s="927">
        <v>21775</v>
      </c>
      <c r="H853" s="927" t="s">
        <v>3675</v>
      </c>
      <c r="I853" s="927" t="s">
        <v>3676</v>
      </c>
      <c r="J853" s="927" t="s">
        <v>3605</v>
      </c>
      <c r="K853" s="927" t="s">
        <v>288</v>
      </c>
      <c r="L853" s="927" t="s">
        <v>158</v>
      </c>
      <c r="M853" s="927" t="s">
        <v>3325</v>
      </c>
      <c r="N853" s="927" t="s">
        <v>2853</v>
      </c>
      <c r="O853" s="927" t="s">
        <v>3068</v>
      </c>
      <c r="P853" s="1129" t="str">
        <f t="shared" si="155"/>
        <v>KET</v>
      </c>
      <c r="Q853" s="934" t="str">
        <f t="shared" si="156"/>
        <v>20-19166</v>
      </c>
      <c r="R853" s="934" t="str">
        <f t="shared" si="157"/>
        <v>FRONTECH</v>
      </c>
      <c r="S853" s="935">
        <f t="shared" si="150"/>
        <v>43862</v>
      </c>
      <c r="T853" s="935">
        <f t="shared" si="151"/>
        <v>43862</v>
      </c>
      <c r="U853" s="935">
        <f t="shared" si="152"/>
        <v>43862</v>
      </c>
      <c r="V853" s="935">
        <f t="shared" si="158"/>
        <v>43983</v>
      </c>
      <c r="W853" s="934" t="str">
        <f t="shared" si="159"/>
        <v>Disapproved</v>
      </c>
      <c r="X853" s="936" t="str">
        <f>IF(R853="-","-",VLOOKUP($S853,Forex!$B:$C,2,0))</f>
        <v>FY2019</v>
      </c>
      <c r="Y853" s="936" t="str">
        <f>IF(R853="-","-",VLOOKUP($S853,Forex!$B:$D,3,0))</f>
        <v>2H</v>
      </c>
      <c r="Z853" s="937" t="str">
        <f>IF($R853="-","-",VLOOKUP($L853,Legend!$E:$F,2,0))</f>
        <v>ROD1</v>
      </c>
      <c r="AA853" s="937"/>
      <c r="AB853" s="1131">
        <f t="shared" si="153"/>
        <v>43862</v>
      </c>
      <c r="AC853" s="1131">
        <f>_xlfn.IFNA(VLOOKUP($B853,'PO list'!$C:$E,3,0),$AB853)</f>
        <v>43862</v>
      </c>
      <c r="AD853" s="1131" t="str">
        <f>IF($AC853="-","-",VLOOKUP($AC853,Forex!$B:$C,2,0))</f>
        <v>FY2019</v>
      </c>
      <c r="AE853" s="1131">
        <f t="shared" si="160"/>
        <v>43862</v>
      </c>
      <c r="AF853" s="1131" t="str">
        <f>IF($AE853="-","-",VLOOKUP($AE853,Forex!$B:$C,2,0))</f>
        <v>FY2019</v>
      </c>
      <c r="AG853" s="1132" t="str">
        <f t="shared" si="154"/>
        <v>MY + MF</v>
      </c>
      <c r="AI853" s="1118"/>
    </row>
    <row r="854" spans="1:35" s="839" customFormat="1" ht="15" x14ac:dyDescent="0.25">
      <c r="A854" s="929">
        <v>853</v>
      </c>
      <c r="B854" s="927" t="s">
        <v>3677</v>
      </c>
      <c r="C854" s="927" t="s">
        <v>221</v>
      </c>
      <c r="D854" s="927" t="s">
        <v>201</v>
      </c>
      <c r="E854" s="927" t="s">
        <v>231</v>
      </c>
      <c r="F854" s="927">
        <v>1</v>
      </c>
      <c r="G854" s="927">
        <v>985</v>
      </c>
      <c r="H854" s="927" t="s">
        <v>3678</v>
      </c>
      <c r="I854" s="927" t="s">
        <v>239</v>
      </c>
      <c r="J854" s="927" t="s">
        <v>3605</v>
      </c>
      <c r="K854" s="927" t="s">
        <v>287</v>
      </c>
      <c r="L854" s="927" t="s">
        <v>15</v>
      </c>
      <c r="M854" s="927" t="s">
        <v>3068</v>
      </c>
      <c r="N854" s="927" t="s">
        <v>3068</v>
      </c>
      <c r="O854" s="927" t="s">
        <v>3665</v>
      </c>
      <c r="P854" s="1129" t="str">
        <f t="shared" si="155"/>
        <v>--</v>
      </c>
      <c r="Q854" s="934" t="str">
        <f t="shared" si="156"/>
        <v>20-19167</v>
      </c>
      <c r="R854" s="934" t="str">
        <f t="shared" si="157"/>
        <v>LOCAL</v>
      </c>
      <c r="S854" s="935">
        <f t="shared" si="150"/>
        <v>43862</v>
      </c>
      <c r="T854" s="935">
        <f t="shared" si="151"/>
        <v>43862</v>
      </c>
      <c r="U854" s="935">
        <f t="shared" si="152"/>
        <v>43862</v>
      </c>
      <c r="V854" s="935">
        <f t="shared" si="158"/>
        <v>43862</v>
      </c>
      <c r="W854" s="934" t="str">
        <f t="shared" si="159"/>
        <v>Approved</v>
      </c>
      <c r="X854" s="936" t="str">
        <f>IF(R854="-","-",VLOOKUP($S854,Forex!$B:$C,2,0))</f>
        <v>FY2019</v>
      </c>
      <c r="Y854" s="936" t="str">
        <f>IF(R854="-","-",VLOOKUP($S854,Forex!$B:$D,3,0))</f>
        <v>2H</v>
      </c>
      <c r="Z854" s="937" t="str">
        <f>IF($R854="-","-",VLOOKUP($L854,Legend!$E:$F,2,0))</f>
        <v>-</v>
      </c>
      <c r="AA854" s="937"/>
      <c r="AB854" s="1131">
        <f t="shared" si="153"/>
        <v>43862</v>
      </c>
      <c r="AC854" s="1131">
        <f>_xlfn.IFNA(VLOOKUP($B854,'PO list'!$C:$E,3,0),$AB854)</f>
        <v>43862</v>
      </c>
      <c r="AD854" s="1131" t="str">
        <f>IF($AC854="-","-",VLOOKUP($AC854,Forex!$B:$C,2,0))</f>
        <v>FY2019</v>
      </c>
      <c r="AE854" s="1131">
        <f t="shared" si="160"/>
        <v>43862</v>
      </c>
      <c r="AF854" s="1131" t="str">
        <f>IF($AE854="-","-",VLOOKUP($AE854,Forex!$B:$C,2,0))</f>
        <v>FY2019</v>
      </c>
      <c r="AG854" s="1132" t="str">
        <f t="shared" si="154"/>
        <v>MY + MF</v>
      </c>
      <c r="AI854" s="1118"/>
    </row>
    <row r="855" spans="1:35" s="839" customFormat="1" ht="15" x14ac:dyDescent="0.25">
      <c r="A855" s="929">
        <v>854</v>
      </c>
      <c r="B855" s="927" t="s">
        <v>3679</v>
      </c>
      <c r="C855" s="927" t="s">
        <v>1573</v>
      </c>
      <c r="D855" s="927" t="s">
        <v>1332</v>
      </c>
      <c r="E855" s="927" t="s">
        <v>1788</v>
      </c>
      <c r="F855" s="927">
        <v>1</v>
      </c>
      <c r="G855" s="927">
        <v>340.93</v>
      </c>
      <c r="H855" s="927" t="s">
        <v>3680</v>
      </c>
      <c r="I855" s="927" t="s">
        <v>15</v>
      </c>
      <c r="J855" s="927" t="s">
        <v>3665</v>
      </c>
      <c r="K855" s="927" t="s">
        <v>1324</v>
      </c>
      <c r="L855" s="927" t="s">
        <v>1056</v>
      </c>
      <c r="M855" s="927" t="s">
        <v>3503</v>
      </c>
      <c r="N855" s="927" t="s">
        <v>3539</v>
      </c>
      <c r="O855" s="927" t="s">
        <v>3649</v>
      </c>
      <c r="P855" s="1129" t="str">
        <f t="shared" si="155"/>
        <v>-</v>
      </c>
      <c r="Q855" s="934" t="str">
        <f t="shared" si="156"/>
        <v>20-19168</v>
      </c>
      <c r="R855" s="934" t="str">
        <f t="shared" si="157"/>
        <v>-</v>
      </c>
      <c r="S855" s="935" t="str">
        <f t="shared" si="150"/>
        <v>-</v>
      </c>
      <c r="T855" s="935" t="str">
        <f t="shared" si="151"/>
        <v>-</v>
      </c>
      <c r="U855" s="935" t="str">
        <f t="shared" si="152"/>
        <v>-</v>
      </c>
      <c r="V855" s="935" t="str">
        <f t="shared" si="158"/>
        <v>-</v>
      </c>
      <c r="W855" s="934" t="str">
        <f t="shared" si="159"/>
        <v>-</v>
      </c>
      <c r="X855" s="936" t="str">
        <f>IF(R855="-","-",VLOOKUP($S855,Forex!$B:$C,2,0))</f>
        <v>-</v>
      </c>
      <c r="Y855" s="936" t="str">
        <f>IF(R855="-","-",VLOOKUP($S855,Forex!$B:$D,3,0))</f>
        <v>-</v>
      </c>
      <c r="Z855" s="937" t="str">
        <f>IF($R855="-","-",VLOOKUP($L855,Legend!$E:$F,2,0))</f>
        <v>-</v>
      </c>
      <c r="AA855" s="937"/>
      <c r="AB855" s="1131" t="str">
        <f t="shared" si="153"/>
        <v>-</v>
      </c>
      <c r="AC855" s="1131" t="str">
        <f>_xlfn.IFNA(VLOOKUP($B855,'PO list'!$C:$E,3,0),$AB855)</f>
        <v>-</v>
      </c>
      <c r="AD855" s="1131" t="str">
        <f>IF($AC855="-","-",VLOOKUP($AC855,Forex!$B:$C,2,0))</f>
        <v>-</v>
      </c>
      <c r="AE855" s="1131" t="str">
        <f t="shared" si="160"/>
        <v>-</v>
      </c>
      <c r="AF855" s="1131" t="str">
        <f>IF($AE855="-","-",VLOOKUP($AE855,Forex!$B:$C,2,0))</f>
        <v>-</v>
      </c>
      <c r="AG855" s="1132" t="str">
        <f t="shared" si="154"/>
        <v>-</v>
      </c>
      <c r="AI855" s="1118"/>
    </row>
    <row r="856" spans="1:35" s="839" customFormat="1" ht="15" x14ac:dyDescent="0.25">
      <c r="A856" s="929">
        <v>855</v>
      </c>
      <c r="B856" s="927" t="s">
        <v>3681</v>
      </c>
      <c r="C856" s="927" t="s">
        <v>1573</v>
      </c>
      <c r="D856" s="927" t="s">
        <v>1332</v>
      </c>
      <c r="E856" s="927" t="s">
        <v>1788</v>
      </c>
      <c r="F856" s="927">
        <v>1</v>
      </c>
      <c r="G856" s="927">
        <v>268.22000000000003</v>
      </c>
      <c r="H856" s="927" t="s">
        <v>3682</v>
      </c>
      <c r="I856" s="927" t="s">
        <v>15</v>
      </c>
      <c r="J856" s="927" t="s">
        <v>3665</v>
      </c>
      <c r="K856" s="927" t="s">
        <v>1324</v>
      </c>
      <c r="L856" s="927" t="s">
        <v>1056</v>
      </c>
      <c r="M856" s="927" t="s">
        <v>3503</v>
      </c>
      <c r="N856" s="927" t="s">
        <v>3539</v>
      </c>
      <c r="O856" s="927" t="s">
        <v>3649</v>
      </c>
      <c r="P856" s="1129" t="str">
        <f t="shared" si="155"/>
        <v>-</v>
      </c>
      <c r="Q856" s="934" t="str">
        <f t="shared" si="156"/>
        <v>20-19169</v>
      </c>
      <c r="R856" s="934" t="str">
        <f t="shared" si="157"/>
        <v>-</v>
      </c>
      <c r="S856" s="935" t="str">
        <f t="shared" si="150"/>
        <v>-</v>
      </c>
      <c r="T856" s="935" t="str">
        <f t="shared" si="151"/>
        <v>-</v>
      </c>
      <c r="U856" s="935" t="str">
        <f t="shared" si="152"/>
        <v>-</v>
      </c>
      <c r="V856" s="935" t="str">
        <f t="shared" si="158"/>
        <v>-</v>
      </c>
      <c r="W856" s="934" t="str">
        <f t="shared" si="159"/>
        <v>-</v>
      </c>
      <c r="X856" s="936" t="str">
        <f>IF(R856="-","-",VLOOKUP($S856,Forex!$B:$C,2,0))</f>
        <v>-</v>
      </c>
      <c r="Y856" s="936" t="str">
        <f>IF(R856="-","-",VLOOKUP($S856,Forex!$B:$D,3,0))</f>
        <v>-</v>
      </c>
      <c r="Z856" s="937" t="str">
        <f>IF($R856="-","-",VLOOKUP($L856,Legend!$E:$F,2,0))</f>
        <v>-</v>
      </c>
      <c r="AA856" s="937"/>
      <c r="AB856" s="1131" t="str">
        <f t="shared" si="153"/>
        <v>-</v>
      </c>
      <c r="AC856" s="1131" t="str">
        <f>_xlfn.IFNA(VLOOKUP($B856,'PO list'!$C:$E,3,0),$AB856)</f>
        <v>-</v>
      </c>
      <c r="AD856" s="1131" t="str">
        <f>IF($AC856="-","-",VLOOKUP($AC856,Forex!$B:$C,2,0))</f>
        <v>-</v>
      </c>
      <c r="AE856" s="1131" t="str">
        <f t="shared" si="160"/>
        <v>-</v>
      </c>
      <c r="AF856" s="1131" t="str">
        <f>IF($AE856="-","-",VLOOKUP($AE856,Forex!$B:$C,2,0))</f>
        <v>-</v>
      </c>
      <c r="AG856" s="1132" t="str">
        <f t="shared" si="154"/>
        <v>-</v>
      </c>
      <c r="AI856" s="1118"/>
    </row>
    <row r="857" spans="1:35" s="839" customFormat="1" ht="15" x14ac:dyDescent="0.25">
      <c r="A857" s="929">
        <v>856</v>
      </c>
      <c r="B857" s="927" t="s">
        <v>3683</v>
      </c>
      <c r="C857" s="927" t="s">
        <v>1573</v>
      </c>
      <c r="D857" s="927" t="s">
        <v>1332</v>
      </c>
      <c r="E857" s="927" t="s">
        <v>1788</v>
      </c>
      <c r="F857" s="927">
        <v>1</v>
      </c>
      <c r="G857" s="927">
        <v>321</v>
      </c>
      <c r="H857" s="927" t="s">
        <v>3684</v>
      </c>
      <c r="I857" s="927" t="s">
        <v>15</v>
      </c>
      <c r="J857" s="927" t="s">
        <v>3665</v>
      </c>
      <c r="K857" s="927" t="s">
        <v>287</v>
      </c>
      <c r="L857" s="927" t="s">
        <v>15</v>
      </c>
      <c r="M857" s="927" t="s">
        <v>3665</v>
      </c>
      <c r="N857" s="927" t="s">
        <v>3685</v>
      </c>
      <c r="O857" s="927" t="s">
        <v>3686</v>
      </c>
      <c r="P857" s="1129" t="str">
        <f t="shared" si="155"/>
        <v>-</v>
      </c>
      <c r="Q857" s="934" t="str">
        <f t="shared" si="156"/>
        <v>20-19170</v>
      </c>
      <c r="R857" s="934" t="str">
        <f t="shared" si="157"/>
        <v>-</v>
      </c>
      <c r="S857" s="935" t="str">
        <f t="shared" si="150"/>
        <v>-</v>
      </c>
      <c r="T857" s="935" t="str">
        <f t="shared" si="151"/>
        <v>-</v>
      </c>
      <c r="U857" s="935" t="str">
        <f t="shared" si="152"/>
        <v>-</v>
      </c>
      <c r="V857" s="935" t="str">
        <f t="shared" si="158"/>
        <v>-</v>
      </c>
      <c r="W857" s="934" t="str">
        <f t="shared" si="159"/>
        <v>-</v>
      </c>
      <c r="X857" s="936" t="str">
        <f>IF(R857="-","-",VLOOKUP($S857,Forex!$B:$C,2,0))</f>
        <v>-</v>
      </c>
      <c r="Y857" s="936" t="str">
        <f>IF(R857="-","-",VLOOKUP($S857,Forex!$B:$D,3,0))</f>
        <v>-</v>
      </c>
      <c r="Z857" s="937" t="str">
        <f>IF($R857="-","-",VLOOKUP($L857,Legend!$E:$F,2,0))</f>
        <v>-</v>
      </c>
      <c r="AA857" s="937"/>
      <c r="AB857" s="1131" t="str">
        <f t="shared" si="153"/>
        <v>-</v>
      </c>
      <c r="AC857" s="1131" t="str">
        <f>_xlfn.IFNA(VLOOKUP($B857,'PO list'!$C:$E,3,0),$AB857)</f>
        <v>-</v>
      </c>
      <c r="AD857" s="1131" t="str">
        <f>IF($AC857="-","-",VLOOKUP($AC857,Forex!$B:$C,2,0))</f>
        <v>-</v>
      </c>
      <c r="AE857" s="1131" t="str">
        <f t="shared" si="160"/>
        <v>-</v>
      </c>
      <c r="AF857" s="1131" t="str">
        <f>IF($AE857="-","-",VLOOKUP($AE857,Forex!$B:$C,2,0))</f>
        <v>-</v>
      </c>
      <c r="AG857" s="1132" t="str">
        <f t="shared" si="154"/>
        <v>-</v>
      </c>
      <c r="AI857" s="1118"/>
    </row>
    <row r="858" spans="1:35" s="839" customFormat="1" ht="15" x14ac:dyDescent="0.25">
      <c r="A858" s="929">
        <v>857</v>
      </c>
      <c r="B858" s="927" t="s">
        <v>3687</v>
      </c>
      <c r="C858" s="927" t="s">
        <v>1806</v>
      </c>
      <c r="D858" s="927" t="s">
        <v>1332</v>
      </c>
      <c r="E858" s="927" t="s">
        <v>231</v>
      </c>
      <c r="F858" s="927">
        <v>1</v>
      </c>
      <c r="G858" s="927">
        <v>115</v>
      </c>
      <c r="H858" s="927" t="s">
        <v>3688</v>
      </c>
      <c r="I858" s="927" t="s">
        <v>15</v>
      </c>
      <c r="J858" s="927" t="s">
        <v>3665</v>
      </c>
      <c r="K858" s="927" t="s">
        <v>287</v>
      </c>
      <c r="L858" s="927" t="s">
        <v>15</v>
      </c>
      <c r="M858" s="927" t="s">
        <v>3503</v>
      </c>
      <c r="N858" s="927" t="s">
        <v>3503</v>
      </c>
      <c r="O858" s="927" t="s">
        <v>3649</v>
      </c>
      <c r="P858" s="1129" t="str">
        <f t="shared" si="155"/>
        <v>-</v>
      </c>
      <c r="Q858" s="934" t="str">
        <f t="shared" si="156"/>
        <v>20-19172</v>
      </c>
      <c r="R858" s="934" t="str">
        <f t="shared" si="157"/>
        <v>-</v>
      </c>
      <c r="S858" s="935" t="str">
        <f t="shared" si="150"/>
        <v>-</v>
      </c>
      <c r="T858" s="935" t="str">
        <f t="shared" si="151"/>
        <v>-</v>
      </c>
      <c r="U858" s="935" t="str">
        <f t="shared" si="152"/>
        <v>-</v>
      </c>
      <c r="V858" s="935" t="str">
        <f t="shared" si="158"/>
        <v>-</v>
      </c>
      <c r="W858" s="934" t="str">
        <f t="shared" si="159"/>
        <v>-</v>
      </c>
      <c r="X858" s="936" t="str">
        <f>IF(R858="-","-",VLOOKUP($S858,Forex!$B:$C,2,0))</f>
        <v>-</v>
      </c>
      <c r="Y858" s="936" t="str">
        <f>IF(R858="-","-",VLOOKUP($S858,Forex!$B:$D,3,0))</f>
        <v>-</v>
      </c>
      <c r="Z858" s="937" t="str">
        <f>IF($R858="-","-",VLOOKUP($L858,Legend!$E:$F,2,0))</f>
        <v>-</v>
      </c>
      <c r="AA858" s="937"/>
      <c r="AB858" s="1131" t="str">
        <f t="shared" si="153"/>
        <v>-</v>
      </c>
      <c r="AC858" s="1131" t="str">
        <f>_xlfn.IFNA(VLOOKUP($B858,'PO list'!$C:$E,3,0),$AB858)</f>
        <v>-</v>
      </c>
      <c r="AD858" s="1131" t="str">
        <f>IF($AC858="-","-",VLOOKUP($AC858,Forex!$B:$C,2,0))</f>
        <v>-</v>
      </c>
      <c r="AE858" s="1131" t="str">
        <f t="shared" si="160"/>
        <v>-</v>
      </c>
      <c r="AF858" s="1131" t="str">
        <f>IF($AE858="-","-",VLOOKUP($AE858,Forex!$B:$C,2,0))</f>
        <v>-</v>
      </c>
      <c r="AG858" s="1132" t="str">
        <f t="shared" si="154"/>
        <v>-</v>
      </c>
      <c r="AI858" s="1118"/>
    </row>
    <row r="859" spans="1:35" s="839" customFormat="1" ht="15" x14ac:dyDescent="0.25">
      <c r="A859" s="929">
        <v>858</v>
      </c>
      <c r="B859" s="927" t="s">
        <v>3689</v>
      </c>
      <c r="C859" s="927" t="s">
        <v>221</v>
      </c>
      <c r="D859" s="927" t="s">
        <v>201</v>
      </c>
      <c r="E859" s="927" t="s">
        <v>231</v>
      </c>
      <c r="F859" s="927">
        <v>2</v>
      </c>
      <c r="G859" s="927">
        <v>736</v>
      </c>
      <c r="H859" s="927" t="s">
        <v>3690</v>
      </c>
      <c r="I859" s="927" t="s">
        <v>239</v>
      </c>
      <c r="J859" s="927" t="s">
        <v>3383</v>
      </c>
      <c r="K859" s="927" t="s">
        <v>288</v>
      </c>
      <c r="L859" s="927" t="s">
        <v>158</v>
      </c>
      <c r="M859" s="927" t="s">
        <v>3503</v>
      </c>
      <c r="N859" s="927" t="s">
        <v>3273</v>
      </c>
      <c r="O859" s="927" t="s">
        <v>3649</v>
      </c>
      <c r="P859" s="1129" t="str">
        <f t="shared" si="155"/>
        <v>--</v>
      </c>
      <c r="Q859" s="934" t="str">
        <f t="shared" si="156"/>
        <v>20-19173</v>
      </c>
      <c r="R859" s="934" t="str">
        <f t="shared" si="157"/>
        <v>LOCAL</v>
      </c>
      <c r="S859" s="935">
        <f t="shared" si="150"/>
        <v>43862</v>
      </c>
      <c r="T859" s="935">
        <f t="shared" si="151"/>
        <v>43862</v>
      </c>
      <c r="U859" s="935">
        <f t="shared" si="152"/>
        <v>43862</v>
      </c>
      <c r="V859" s="935">
        <f t="shared" si="158"/>
        <v>43983</v>
      </c>
      <c r="W859" s="934" t="str">
        <f t="shared" si="159"/>
        <v>Disapproved</v>
      </c>
      <c r="X859" s="936" t="str">
        <f>IF(R859="-","-",VLOOKUP($S859,Forex!$B:$C,2,0))</f>
        <v>FY2019</v>
      </c>
      <c r="Y859" s="936" t="str">
        <f>IF(R859="-","-",VLOOKUP($S859,Forex!$B:$D,3,0))</f>
        <v>2H</v>
      </c>
      <c r="Z859" s="937" t="str">
        <f>IF($R859="-","-",VLOOKUP($L859,Legend!$E:$F,2,0))</f>
        <v>ROD1</v>
      </c>
      <c r="AA859" s="937"/>
      <c r="AB859" s="1131">
        <f t="shared" si="153"/>
        <v>43862</v>
      </c>
      <c r="AC859" s="1131">
        <f>_xlfn.IFNA(VLOOKUP($B859,'PO list'!$C:$E,3,0),$AB859)</f>
        <v>43862</v>
      </c>
      <c r="AD859" s="1131" t="str">
        <f>IF($AC859="-","-",VLOOKUP($AC859,Forex!$B:$C,2,0))</f>
        <v>FY2019</v>
      </c>
      <c r="AE859" s="1131">
        <f t="shared" si="160"/>
        <v>43862</v>
      </c>
      <c r="AF859" s="1131" t="str">
        <f>IF($AE859="-","-",VLOOKUP($AE859,Forex!$B:$C,2,0))</f>
        <v>FY2019</v>
      </c>
      <c r="AG859" s="1132" t="str">
        <f t="shared" si="154"/>
        <v>MY + MF</v>
      </c>
      <c r="AI859" s="1118"/>
    </row>
    <row r="860" spans="1:35" s="839" customFormat="1" ht="15" x14ac:dyDescent="0.25">
      <c r="A860" s="929">
        <v>859</v>
      </c>
      <c r="B860" s="927" t="s">
        <v>3691</v>
      </c>
      <c r="C860" s="927" t="s">
        <v>221</v>
      </c>
      <c r="D860" s="927" t="s">
        <v>201</v>
      </c>
      <c r="E860" s="927" t="s">
        <v>231</v>
      </c>
      <c r="F860" s="927">
        <v>2</v>
      </c>
      <c r="G860" s="927">
        <v>392</v>
      </c>
      <c r="H860" s="927" t="s">
        <v>3692</v>
      </c>
      <c r="I860" s="927" t="s">
        <v>239</v>
      </c>
      <c r="J860" s="927" t="s">
        <v>3383</v>
      </c>
      <c r="K860" s="927" t="s">
        <v>288</v>
      </c>
      <c r="L860" s="927" t="s">
        <v>158</v>
      </c>
      <c r="M860" s="927" t="s">
        <v>3503</v>
      </c>
      <c r="N860" s="927" t="s">
        <v>3273</v>
      </c>
      <c r="O860" s="927" t="s">
        <v>3649</v>
      </c>
      <c r="P860" s="1129" t="str">
        <f t="shared" si="155"/>
        <v>--</v>
      </c>
      <c r="Q860" s="934" t="str">
        <f t="shared" si="156"/>
        <v>20-19174</v>
      </c>
      <c r="R860" s="934" t="str">
        <f t="shared" si="157"/>
        <v>LOCAL</v>
      </c>
      <c r="S860" s="935">
        <f t="shared" si="150"/>
        <v>43862</v>
      </c>
      <c r="T860" s="935">
        <f t="shared" si="151"/>
        <v>43862</v>
      </c>
      <c r="U860" s="935">
        <f t="shared" si="152"/>
        <v>43862</v>
      </c>
      <c r="V860" s="935">
        <f t="shared" si="158"/>
        <v>43983</v>
      </c>
      <c r="W860" s="934" t="str">
        <f t="shared" si="159"/>
        <v>Disapproved</v>
      </c>
      <c r="X860" s="936" t="str">
        <f>IF(R860="-","-",VLOOKUP($S860,Forex!$B:$C,2,0))</f>
        <v>FY2019</v>
      </c>
      <c r="Y860" s="936" t="str">
        <f>IF(R860="-","-",VLOOKUP($S860,Forex!$B:$D,3,0))</f>
        <v>2H</v>
      </c>
      <c r="Z860" s="937" t="str">
        <f>IF($R860="-","-",VLOOKUP($L860,Legend!$E:$F,2,0))</f>
        <v>ROD1</v>
      </c>
      <c r="AA860" s="937"/>
      <c r="AB860" s="1131">
        <f t="shared" si="153"/>
        <v>43862</v>
      </c>
      <c r="AC860" s="1131">
        <f>_xlfn.IFNA(VLOOKUP($B860,'PO list'!$C:$E,3,0),$AB860)</f>
        <v>43862</v>
      </c>
      <c r="AD860" s="1131" t="str">
        <f>IF($AC860="-","-",VLOOKUP($AC860,Forex!$B:$C,2,0))</f>
        <v>FY2019</v>
      </c>
      <c r="AE860" s="1131">
        <f t="shared" si="160"/>
        <v>43862</v>
      </c>
      <c r="AF860" s="1131" t="str">
        <f>IF($AE860="-","-",VLOOKUP($AE860,Forex!$B:$C,2,0))</f>
        <v>FY2019</v>
      </c>
      <c r="AG860" s="1132" t="str">
        <f t="shared" si="154"/>
        <v>MY + MF</v>
      </c>
      <c r="AI860" s="1118"/>
    </row>
    <row r="861" spans="1:35" s="839" customFormat="1" ht="15" x14ac:dyDescent="0.25">
      <c r="A861" s="929">
        <v>860</v>
      </c>
      <c r="B861" s="927" t="s">
        <v>3693</v>
      </c>
      <c r="C861" s="927" t="s">
        <v>209</v>
      </c>
      <c r="D861" s="927" t="s">
        <v>232</v>
      </c>
      <c r="E861" s="927" t="s">
        <v>231</v>
      </c>
      <c r="F861" s="927">
        <v>1</v>
      </c>
      <c r="G861" s="927">
        <v>23300</v>
      </c>
      <c r="H861" s="927" t="s">
        <v>3694</v>
      </c>
      <c r="I861" s="927" t="s">
        <v>3695</v>
      </c>
      <c r="J861" s="927" t="s">
        <v>3383</v>
      </c>
      <c r="K861" s="927" t="s">
        <v>287</v>
      </c>
      <c r="L861" s="927" t="s">
        <v>15</v>
      </c>
      <c r="M861" s="927" t="s">
        <v>3665</v>
      </c>
      <c r="N861" s="927" t="s">
        <v>3696</v>
      </c>
      <c r="O861" s="927" t="s">
        <v>2834</v>
      </c>
      <c r="P861" s="1129" t="str">
        <f t="shared" si="155"/>
        <v>108</v>
      </c>
      <c r="Q861" s="934" t="str">
        <f t="shared" si="156"/>
        <v>20-19175</v>
      </c>
      <c r="R861" s="934" t="str">
        <f t="shared" si="157"/>
        <v>FRONTECH</v>
      </c>
      <c r="S861" s="935">
        <f t="shared" si="150"/>
        <v>43862</v>
      </c>
      <c r="T861" s="935">
        <f t="shared" si="151"/>
        <v>44013</v>
      </c>
      <c r="U861" s="935">
        <f t="shared" si="152"/>
        <v>43862</v>
      </c>
      <c r="V861" s="935">
        <f t="shared" si="158"/>
        <v>44013</v>
      </c>
      <c r="W861" s="934" t="str">
        <f t="shared" si="159"/>
        <v>Approved</v>
      </c>
      <c r="X861" s="936" t="str">
        <f>IF(R861="-","-",VLOOKUP($S861,Forex!$B:$C,2,0))</f>
        <v>FY2019</v>
      </c>
      <c r="Y861" s="936" t="str">
        <f>IF(R861="-","-",VLOOKUP($S861,Forex!$B:$D,3,0))</f>
        <v>2H</v>
      </c>
      <c r="Z861" s="937" t="str">
        <f>IF($R861="-","-",VLOOKUP($L861,Legend!$E:$F,2,0))</f>
        <v>-</v>
      </c>
      <c r="AA861" s="937"/>
      <c r="AB861" s="1131">
        <f t="shared" si="153"/>
        <v>44013</v>
      </c>
      <c r="AC861" s="1131">
        <f>_xlfn.IFNA(VLOOKUP($B861,'PO list'!$C:$E,3,0),$AB861)</f>
        <v>44013</v>
      </c>
      <c r="AD861" s="1131" t="str">
        <f>IF($AC861="-","-",VLOOKUP($AC861,Forex!$B:$C,2,0))</f>
        <v>FY2020</v>
      </c>
      <c r="AE861" s="1131">
        <f t="shared" si="160"/>
        <v>44013</v>
      </c>
      <c r="AF861" s="1131" t="str">
        <f>IF($AE861="-","-",VLOOKUP($AE861,Forex!$B:$C,2,0))</f>
        <v>FY2020</v>
      </c>
      <c r="AG861" s="1132" t="str">
        <f t="shared" si="154"/>
        <v>MY + MF</v>
      </c>
      <c r="AI861" s="1118"/>
    </row>
    <row r="862" spans="1:35" s="839" customFormat="1" ht="15" x14ac:dyDescent="0.25">
      <c r="A862" s="929">
        <v>861</v>
      </c>
      <c r="B862" s="927" t="s">
        <v>3697</v>
      </c>
      <c r="C862" s="927" t="s">
        <v>1121</v>
      </c>
      <c r="D862" s="927" t="s">
        <v>201</v>
      </c>
      <c r="E862" s="927" t="s">
        <v>231</v>
      </c>
      <c r="F862" s="927">
        <v>3</v>
      </c>
      <c r="G862" s="927">
        <v>3262</v>
      </c>
      <c r="H862" s="927" t="s">
        <v>3698</v>
      </c>
      <c r="I862" s="927" t="s">
        <v>239</v>
      </c>
      <c r="J862" s="927" t="s">
        <v>3383</v>
      </c>
      <c r="K862" s="927" t="s">
        <v>1324</v>
      </c>
      <c r="L862" s="927" t="s">
        <v>1056</v>
      </c>
      <c r="M862" s="927" t="s">
        <v>3325</v>
      </c>
      <c r="N862" s="927" t="s">
        <v>3157</v>
      </c>
      <c r="O862" s="927" t="s">
        <v>3068</v>
      </c>
      <c r="P862" s="1129" t="str">
        <f t="shared" si="155"/>
        <v>--</v>
      </c>
      <c r="Q862" s="934" t="str">
        <f t="shared" si="156"/>
        <v>20-19176</v>
      </c>
      <c r="R862" s="934" t="str">
        <f t="shared" si="157"/>
        <v>LOCAL</v>
      </c>
      <c r="S862" s="935">
        <f t="shared" si="150"/>
        <v>43862</v>
      </c>
      <c r="T862" s="935">
        <f t="shared" si="151"/>
        <v>43862</v>
      </c>
      <c r="U862" s="935">
        <f t="shared" si="152"/>
        <v>43862</v>
      </c>
      <c r="V862" s="935">
        <f t="shared" si="158"/>
        <v>43983</v>
      </c>
      <c r="W862" s="934" t="str">
        <f t="shared" si="159"/>
        <v>Cancelled</v>
      </c>
      <c r="X862" s="936" t="str">
        <f>IF(R862="-","-",VLOOKUP($S862,Forex!$B:$C,2,0))</f>
        <v>FY2019</v>
      </c>
      <c r="Y862" s="936" t="str">
        <f>IF(R862="-","-",VLOOKUP($S862,Forex!$B:$D,3,0))</f>
        <v>2H</v>
      </c>
      <c r="Z862" s="937" t="str">
        <f>IF($R862="-","-",VLOOKUP($L862,Legend!$E:$F,2,0))</f>
        <v>-</v>
      </c>
      <c r="AA862" s="937"/>
      <c r="AB862" s="1131">
        <f t="shared" si="153"/>
        <v>43862</v>
      </c>
      <c r="AC862" s="1131">
        <f>_xlfn.IFNA(VLOOKUP($B862,'PO list'!$C:$E,3,0),$AB862)</f>
        <v>43862</v>
      </c>
      <c r="AD862" s="1131" t="str">
        <f>IF($AC862="-","-",VLOOKUP($AC862,Forex!$B:$C,2,0))</f>
        <v>FY2019</v>
      </c>
      <c r="AE862" s="1131">
        <f t="shared" si="160"/>
        <v>43862</v>
      </c>
      <c r="AF862" s="1131" t="str">
        <f>IF($AE862="-","-",VLOOKUP($AE862,Forex!$B:$C,2,0))</f>
        <v>FY2019</v>
      </c>
      <c r="AG862" s="1132" t="str">
        <f t="shared" si="154"/>
        <v>MY + MF</v>
      </c>
      <c r="AI862" s="1118"/>
    </row>
    <row r="863" spans="1:35" s="839" customFormat="1" ht="15" x14ac:dyDescent="0.25">
      <c r="A863" s="929">
        <v>862</v>
      </c>
      <c r="B863" s="927" t="s">
        <v>3699</v>
      </c>
      <c r="C863" s="927" t="s">
        <v>227</v>
      </c>
      <c r="D863" s="927" t="s">
        <v>201</v>
      </c>
      <c r="E863" s="927" t="s">
        <v>230</v>
      </c>
      <c r="F863" s="927">
        <v>24</v>
      </c>
      <c r="G863" s="927">
        <v>72074.880000000034</v>
      </c>
      <c r="H863" s="927" t="s">
        <v>2403</v>
      </c>
      <c r="I863" s="927" t="s">
        <v>3700</v>
      </c>
      <c r="J863" s="927" t="s">
        <v>3383</v>
      </c>
      <c r="K863" s="927" t="s">
        <v>1324</v>
      </c>
      <c r="L863" s="927" t="s">
        <v>1056</v>
      </c>
      <c r="M863" s="927" t="s">
        <v>3503</v>
      </c>
      <c r="N863" s="927" t="s">
        <v>3273</v>
      </c>
      <c r="O863" s="927" t="s">
        <v>3068</v>
      </c>
      <c r="P863" s="1129" t="str">
        <f t="shared" si="155"/>
        <v>BER</v>
      </c>
      <c r="Q863" s="934" t="str">
        <f t="shared" si="156"/>
        <v>20-19177</v>
      </c>
      <c r="R863" s="934" t="str">
        <f t="shared" si="157"/>
        <v>LOCAL</v>
      </c>
      <c r="S863" s="935">
        <f t="shared" si="150"/>
        <v>43862</v>
      </c>
      <c r="T863" s="935">
        <f t="shared" si="151"/>
        <v>43862</v>
      </c>
      <c r="U863" s="935">
        <f t="shared" si="152"/>
        <v>43862</v>
      </c>
      <c r="V863" s="935">
        <f t="shared" si="158"/>
        <v>43983</v>
      </c>
      <c r="W863" s="934" t="str">
        <f t="shared" si="159"/>
        <v>Cancelled</v>
      </c>
      <c r="X863" s="936" t="str">
        <f>IF(R863="-","-",VLOOKUP($S863,Forex!$B:$C,2,0))</f>
        <v>FY2019</v>
      </c>
      <c r="Y863" s="936" t="str">
        <f>IF(R863="-","-",VLOOKUP($S863,Forex!$B:$D,3,0))</f>
        <v>2H</v>
      </c>
      <c r="Z863" s="937" t="str">
        <f>IF($R863="-","-",VLOOKUP($L863,Legend!$E:$F,2,0))</f>
        <v>-</v>
      </c>
      <c r="AA863" s="937"/>
      <c r="AB863" s="1131">
        <f t="shared" si="153"/>
        <v>43862</v>
      </c>
      <c r="AC863" s="1131">
        <f>_xlfn.IFNA(VLOOKUP($B863,'PO list'!$C:$E,3,0),$AB863)</f>
        <v>43862</v>
      </c>
      <c r="AD863" s="1131" t="str">
        <f>IF($AC863="-","-",VLOOKUP($AC863,Forex!$B:$C,2,0))</f>
        <v>FY2019</v>
      </c>
      <c r="AE863" s="1131">
        <f t="shared" si="160"/>
        <v>43862</v>
      </c>
      <c r="AF863" s="1131" t="str">
        <f>IF($AE863="-","-",VLOOKUP($AE863,Forex!$B:$C,2,0))</f>
        <v>FY2019</v>
      </c>
      <c r="AG863" s="1132" t="str">
        <f t="shared" si="154"/>
        <v>MY + MF</v>
      </c>
      <c r="AI863" s="1118"/>
    </row>
    <row r="864" spans="1:35" s="839" customFormat="1" ht="15" x14ac:dyDescent="0.25">
      <c r="A864" s="929">
        <v>863</v>
      </c>
      <c r="B864" s="927" t="s">
        <v>3701</v>
      </c>
      <c r="C864" s="927" t="s">
        <v>221</v>
      </c>
      <c r="D864" s="927" t="s">
        <v>201</v>
      </c>
      <c r="E864" s="927" t="s">
        <v>231</v>
      </c>
      <c r="F864" s="927">
        <v>2</v>
      </c>
      <c r="G864" s="927">
        <v>360</v>
      </c>
      <c r="H864" s="927" t="s">
        <v>3702</v>
      </c>
      <c r="I864" s="927" t="s">
        <v>15</v>
      </c>
      <c r="J864" s="927" t="s">
        <v>3383</v>
      </c>
      <c r="K864" s="927" t="s">
        <v>287</v>
      </c>
      <c r="L864" s="927" t="s">
        <v>15</v>
      </c>
      <c r="M864" s="927" t="s">
        <v>3503</v>
      </c>
      <c r="N864" s="927" t="s">
        <v>3291</v>
      </c>
      <c r="O864" s="927" t="s">
        <v>3068</v>
      </c>
      <c r="P864" s="1129" t="str">
        <f t="shared" si="155"/>
        <v>-</v>
      </c>
      <c r="Q864" s="934" t="str">
        <f t="shared" si="156"/>
        <v>20-19178</v>
      </c>
      <c r="R864" s="934" t="str">
        <f t="shared" si="157"/>
        <v>LOCAL</v>
      </c>
      <c r="S864" s="935">
        <f t="shared" si="150"/>
        <v>43862</v>
      </c>
      <c r="T864" s="935">
        <f t="shared" si="151"/>
        <v>43862</v>
      </c>
      <c r="U864" s="935">
        <f t="shared" si="152"/>
        <v>43862</v>
      </c>
      <c r="V864" s="935">
        <f t="shared" si="158"/>
        <v>43983</v>
      </c>
      <c r="W864" s="934" t="str">
        <f t="shared" si="159"/>
        <v>Approved</v>
      </c>
      <c r="X864" s="936" t="str">
        <f>IF(R864="-","-",VLOOKUP($S864,Forex!$B:$C,2,0))</f>
        <v>FY2019</v>
      </c>
      <c r="Y864" s="936" t="str">
        <f>IF(R864="-","-",VLOOKUP($S864,Forex!$B:$D,3,0))</f>
        <v>2H</v>
      </c>
      <c r="Z864" s="937" t="str">
        <f>IF($R864="-","-",VLOOKUP($L864,Legend!$E:$F,2,0))</f>
        <v>-</v>
      </c>
      <c r="AA864" s="937"/>
      <c r="AB864" s="1131">
        <f t="shared" si="153"/>
        <v>43862</v>
      </c>
      <c r="AC864" s="1131">
        <f>_xlfn.IFNA(VLOOKUP($B864,'PO list'!$C:$E,3,0),$AB864)</f>
        <v>43862</v>
      </c>
      <c r="AD864" s="1131" t="str">
        <f>IF($AC864="-","-",VLOOKUP($AC864,Forex!$B:$C,2,0))</f>
        <v>FY2019</v>
      </c>
      <c r="AE864" s="1131">
        <f t="shared" si="160"/>
        <v>43862</v>
      </c>
      <c r="AF864" s="1131" t="str">
        <f>IF($AE864="-","-",VLOOKUP($AE864,Forex!$B:$C,2,0))</f>
        <v>FY2019</v>
      </c>
      <c r="AG864" s="1132" t="str">
        <f t="shared" si="154"/>
        <v>MY + MF</v>
      </c>
      <c r="AI864" s="1118"/>
    </row>
    <row r="865" spans="1:35" s="839" customFormat="1" ht="15" x14ac:dyDescent="0.25">
      <c r="A865" s="929">
        <v>864</v>
      </c>
      <c r="B865" s="927" t="s">
        <v>3703</v>
      </c>
      <c r="C865" s="927" t="s">
        <v>211</v>
      </c>
      <c r="D865" s="927" t="s">
        <v>201</v>
      </c>
      <c r="E865" s="927" t="s">
        <v>231</v>
      </c>
      <c r="F865" s="927">
        <v>6</v>
      </c>
      <c r="G865" s="927">
        <v>4965.47</v>
      </c>
      <c r="H865" s="927" t="s">
        <v>3704</v>
      </c>
      <c r="I865" s="927" t="s">
        <v>15</v>
      </c>
      <c r="J865" s="927" t="s">
        <v>3649</v>
      </c>
      <c r="K865" s="927" t="s">
        <v>287</v>
      </c>
      <c r="L865" s="927" t="s">
        <v>15</v>
      </c>
      <c r="M865" s="927" t="s">
        <v>3705</v>
      </c>
      <c r="N865" s="927" t="s">
        <v>3419</v>
      </c>
      <c r="O865" s="927" t="s">
        <v>3705</v>
      </c>
      <c r="P865" s="1129" t="str">
        <f t="shared" si="155"/>
        <v>-</v>
      </c>
      <c r="Q865" s="934" t="str">
        <f t="shared" si="156"/>
        <v>20-19179</v>
      </c>
      <c r="R865" s="934" t="str">
        <f t="shared" si="157"/>
        <v>LOCAL</v>
      </c>
      <c r="S865" s="935">
        <f t="shared" si="150"/>
        <v>43862</v>
      </c>
      <c r="T865" s="935">
        <f t="shared" si="151"/>
        <v>43983</v>
      </c>
      <c r="U865" s="935">
        <f t="shared" si="152"/>
        <v>43983</v>
      </c>
      <c r="V865" s="935">
        <f t="shared" si="158"/>
        <v>43983</v>
      </c>
      <c r="W865" s="934" t="str">
        <f t="shared" si="159"/>
        <v>Approved</v>
      </c>
      <c r="X865" s="936" t="str">
        <f>IF(R865="-","-",VLOOKUP($S865,Forex!$B:$C,2,0))</f>
        <v>FY2019</v>
      </c>
      <c r="Y865" s="936" t="str">
        <f>IF(R865="-","-",VLOOKUP($S865,Forex!$B:$D,3,0))</f>
        <v>2H</v>
      </c>
      <c r="Z865" s="937" t="str">
        <f>IF($R865="-","-",VLOOKUP($L865,Legend!$E:$F,2,0))</f>
        <v>-</v>
      </c>
      <c r="AA865" s="937"/>
      <c r="AB865" s="1131">
        <f t="shared" si="153"/>
        <v>43983</v>
      </c>
      <c r="AC865" s="1131">
        <f>_xlfn.IFNA(VLOOKUP($B865,'PO list'!$C:$E,3,0),$AB865)</f>
        <v>43983</v>
      </c>
      <c r="AD865" s="1131" t="str">
        <f>IF($AC865="-","-",VLOOKUP($AC865,Forex!$B:$C,2,0))</f>
        <v>FY2020</v>
      </c>
      <c r="AE865" s="1131">
        <f t="shared" si="160"/>
        <v>43983</v>
      </c>
      <c r="AF865" s="1131" t="str">
        <f>IF($AE865="-","-",VLOOKUP($AE865,Forex!$B:$C,2,0))</f>
        <v>FY2020</v>
      </c>
      <c r="AG865" s="1132" t="str">
        <f t="shared" si="154"/>
        <v>MY + MF</v>
      </c>
      <c r="AI865" s="1118"/>
    </row>
    <row r="866" spans="1:35" s="839" customFormat="1" ht="15" x14ac:dyDescent="0.25">
      <c r="A866" s="929">
        <v>865</v>
      </c>
      <c r="B866" s="927" t="s">
        <v>3706</v>
      </c>
      <c r="C866" s="927" t="s">
        <v>1350</v>
      </c>
      <c r="D866" s="927" t="s">
        <v>1332</v>
      </c>
      <c r="E866" s="927" t="s">
        <v>231</v>
      </c>
      <c r="F866" s="927">
        <v>11</v>
      </c>
      <c r="G866" s="927">
        <v>3411</v>
      </c>
      <c r="H866" s="927" t="s">
        <v>3707</v>
      </c>
      <c r="I866" s="927" t="s">
        <v>15</v>
      </c>
      <c r="J866" s="927" t="s">
        <v>3649</v>
      </c>
      <c r="K866" s="927" t="s">
        <v>288</v>
      </c>
      <c r="L866" s="927" t="s">
        <v>1056</v>
      </c>
      <c r="M866" s="927" t="s">
        <v>3503</v>
      </c>
      <c r="N866" s="927" t="s">
        <v>3415</v>
      </c>
      <c r="O866" s="927" t="s">
        <v>3068</v>
      </c>
      <c r="P866" s="1129" t="str">
        <f t="shared" si="155"/>
        <v>-</v>
      </c>
      <c r="Q866" s="934" t="str">
        <f t="shared" si="156"/>
        <v>20-19180</v>
      </c>
      <c r="R866" s="934" t="str">
        <f t="shared" si="157"/>
        <v>-</v>
      </c>
      <c r="S866" s="935" t="str">
        <f t="shared" si="150"/>
        <v>-</v>
      </c>
      <c r="T866" s="935" t="str">
        <f t="shared" si="151"/>
        <v>-</v>
      </c>
      <c r="U866" s="935" t="str">
        <f t="shared" si="152"/>
        <v>-</v>
      </c>
      <c r="V866" s="935" t="str">
        <f t="shared" si="158"/>
        <v>-</v>
      </c>
      <c r="W866" s="934" t="str">
        <f t="shared" si="159"/>
        <v>-</v>
      </c>
      <c r="X866" s="936" t="str">
        <f>IF(R866="-","-",VLOOKUP($S866,Forex!$B:$C,2,0))</f>
        <v>-</v>
      </c>
      <c r="Y866" s="936" t="str">
        <f>IF(R866="-","-",VLOOKUP($S866,Forex!$B:$D,3,0))</f>
        <v>-</v>
      </c>
      <c r="Z866" s="937" t="str">
        <f>IF($R866="-","-",VLOOKUP($L866,Legend!$E:$F,2,0))</f>
        <v>-</v>
      </c>
      <c r="AA866" s="937"/>
      <c r="AB866" s="1131" t="str">
        <f t="shared" si="153"/>
        <v>-</v>
      </c>
      <c r="AC866" s="1131" t="str">
        <f>_xlfn.IFNA(VLOOKUP($B866,'PO list'!$C:$E,3,0),$AB866)</f>
        <v>-</v>
      </c>
      <c r="AD866" s="1131" t="str">
        <f>IF($AC866="-","-",VLOOKUP($AC866,Forex!$B:$C,2,0))</f>
        <v>-</v>
      </c>
      <c r="AE866" s="1131" t="str">
        <f t="shared" si="160"/>
        <v>-</v>
      </c>
      <c r="AF866" s="1131" t="str">
        <f>IF($AE866="-","-",VLOOKUP($AE866,Forex!$B:$C,2,0))</f>
        <v>-</v>
      </c>
      <c r="AG866" s="1132" t="str">
        <f t="shared" si="154"/>
        <v>-</v>
      </c>
      <c r="AI866" s="1118"/>
    </row>
    <row r="867" spans="1:35" s="839" customFormat="1" ht="15" x14ac:dyDescent="0.25">
      <c r="A867" s="929">
        <v>866</v>
      </c>
      <c r="B867" s="927" t="s">
        <v>3708</v>
      </c>
      <c r="C867" s="927" t="s">
        <v>1379</v>
      </c>
      <c r="D867" s="927" t="s">
        <v>1332</v>
      </c>
      <c r="E867" s="927" t="s">
        <v>1788</v>
      </c>
      <c r="F867" s="927">
        <v>1</v>
      </c>
      <c r="G867" s="927">
        <v>296</v>
      </c>
      <c r="H867" s="927" t="s">
        <v>3709</v>
      </c>
      <c r="I867" s="927" t="s">
        <v>15</v>
      </c>
      <c r="J867" s="927" t="s">
        <v>3068</v>
      </c>
      <c r="K867" s="927" t="s">
        <v>287</v>
      </c>
      <c r="L867" s="927" t="s">
        <v>15</v>
      </c>
      <c r="M867" s="927" t="s">
        <v>3503</v>
      </c>
      <c r="N867" s="927" t="s">
        <v>3503</v>
      </c>
      <c r="O867" s="927" t="s">
        <v>3068</v>
      </c>
      <c r="P867" s="1129" t="str">
        <f t="shared" si="155"/>
        <v>-</v>
      </c>
      <c r="Q867" s="934" t="str">
        <f t="shared" si="156"/>
        <v>20-19181</v>
      </c>
      <c r="R867" s="934" t="str">
        <f t="shared" si="157"/>
        <v>-</v>
      </c>
      <c r="S867" s="935" t="str">
        <f t="shared" si="150"/>
        <v>-</v>
      </c>
      <c r="T867" s="935" t="str">
        <f t="shared" si="151"/>
        <v>-</v>
      </c>
      <c r="U867" s="935" t="str">
        <f t="shared" si="152"/>
        <v>-</v>
      </c>
      <c r="V867" s="935" t="str">
        <f t="shared" si="158"/>
        <v>-</v>
      </c>
      <c r="W867" s="934" t="str">
        <f t="shared" si="159"/>
        <v>-</v>
      </c>
      <c r="X867" s="936" t="str">
        <f>IF(R867="-","-",VLOOKUP($S867,Forex!$B:$C,2,0))</f>
        <v>-</v>
      </c>
      <c r="Y867" s="936" t="str">
        <f>IF(R867="-","-",VLOOKUP($S867,Forex!$B:$D,3,0))</f>
        <v>-</v>
      </c>
      <c r="Z867" s="937" t="str">
        <f>IF($R867="-","-",VLOOKUP($L867,Legend!$E:$F,2,0))</f>
        <v>-</v>
      </c>
      <c r="AA867" s="937"/>
      <c r="AB867" s="1131" t="str">
        <f t="shared" si="153"/>
        <v>-</v>
      </c>
      <c r="AC867" s="1131" t="str">
        <f>_xlfn.IFNA(VLOOKUP($B867,'PO list'!$C:$E,3,0),$AB867)</f>
        <v>-</v>
      </c>
      <c r="AD867" s="1131" t="str">
        <f>IF($AC867="-","-",VLOOKUP($AC867,Forex!$B:$C,2,0))</f>
        <v>-</v>
      </c>
      <c r="AE867" s="1131" t="str">
        <f t="shared" si="160"/>
        <v>-</v>
      </c>
      <c r="AF867" s="1131" t="str">
        <f>IF($AE867="-","-",VLOOKUP($AE867,Forex!$B:$C,2,0))</f>
        <v>-</v>
      </c>
      <c r="AG867" s="1132" t="str">
        <f t="shared" si="154"/>
        <v>-</v>
      </c>
      <c r="AI867" s="1118"/>
    </row>
    <row r="868" spans="1:35" s="839" customFormat="1" ht="15" x14ac:dyDescent="0.25">
      <c r="A868" s="929">
        <v>867</v>
      </c>
      <c r="B868" s="927" t="s">
        <v>3710</v>
      </c>
      <c r="C868" s="927" t="s">
        <v>1379</v>
      </c>
      <c r="D868" s="927" t="s">
        <v>1332</v>
      </c>
      <c r="E868" s="927" t="s">
        <v>1788</v>
      </c>
      <c r="F868" s="927">
        <v>2</v>
      </c>
      <c r="G868" s="927">
        <v>488</v>
      </c>
      <c r="H868" s="927" t="s">
        <v>3711</v>
      </c>
      <c r="I868" s="927" t="s">
        <v>15</v>
      </c>
      <c r="J868" s="927" t="s">
        <v>3503</v>
      </c>
      <c r="K868" s="927" t="s">
        <v>287</v>
      </c>
      <c r="L868" s="927" t="s">
        <v>15</v>
      </c>
      <c r="M868" s="927" t="s">
        <v>3454</v>
      </c>
      <c r="N868" s="927" t="s">
        <v>3454</v>
      </c>
      <c r="O868" s="927" t="s">
        <v>3325</v>
      </c>
      <c r="P868" s="1129" t="str">
        <f t="shared" si="155"/>
        <v>-</v>
      </c>
      <c r="Q868" s="934" t="str">
        <f t="shared" si="156"/>
        <v>20-19183</v>
      </c>
      <c r="R868" s="934" t="str">
        <f t="shared" si="157"/>
        <v>-</v>
      </c>
      <c r="S868" s="935" t="str">
        <f t="shared" si="150"/>
        <v>-</v>
      </c>
      <c r="T868" s="935" t="str">
        <f t="shared" si="151"/>
        <v>-</v>
      </c>
      <c r="U868" s="935" t="str">
        <f t="shared" si="152"/>
        <v>-</v>
      </c>
      <c r="V868" s="935" t="str">
        <f t="shared" si="158"/>
        <v>-</v>
      </c>
      <c r="W868" s="934" t="str">
        <f t="shared" si="159"/>
        <v>-</v>
      </c>
      <c r="X868" s="936" t="str">
        <f>IF(R868="-","-",VLOOKUP($S868,Forex!$B:$C,2,0))</f>
        <v>-</v>
      </c>
      <c r="Y868" s="936" t="str">
        <f>IF(R868="-","-",VLOOKUP($S868,Forex!$B:$D,3,0))</f>
        <v>-</v>
      </c>
      <c r="Z868" s="937" t="str">
        <f>IF($R868="-","-",VLOOKUP($L868,Legend!$E:$F,2,0))</f>
        <v>-</v>
      </c>
      <c r="AA868" s="937"/>
      <c r="AB868" s="1131" t="str">
        <f t="shared" si="153"/>
        <v>-</v>
      </c>
      <c r="AC868" s="1131" t="str">
        <f>_xlfn.IFNA(VLOOKUP($B868,'PO list'!$C:$E,3,0),$AB868)</f>
        <v>-</v>
      </c>
      <c r="AD868" s="1131" t="str">
        <f>IF($AC868="-","-",VLOOKUP($AC868,Forex!$B:$C,2,0))</f>
        <v>-</v>
      </c>
      <c r="AE868" s="1131" t="str">
        <f t="shared" si="160"/>
        <v>-</v>
      </c>
      <c r="AF868" s="1131" t="str">
        <f>IF($AE868="-","-",VLOOKUP($AE868,Forex!$B:$C,2,0))</f>
        <v>-</v>
      </c>
      <c r="AG868" s="1132" t="str">
        <f t="shared" si="154"/>
        <v>-</v>
      </c>
      <c r="AI868" s="1118"/>
    </row>
    <row r="869" spans="1:35" s="839" customFormat="1" ht="15" x14ac:dyDescent="0.25">
      <c r="A869" s="929">
        <v>868</v>
      </c>
      <c r="B869" s="927" t="s">
        <v>3712</v>
      </c>
      <c r="C869" s="927" t="s">
        <v>209</v>
      </c>
      <c r="D869" s="927" t="s">
        <v>232</v>
      </c>
      <c r="E869" s="927" t="s">
        <v>231</v>
      </c>
      <c r="F869" s="927">
        <v>1</v>
      </c>
      <c r="G869" s="927">
        <v>4000</v>
      </c>
      <c r="H869" s="927" t="s">
        <v>3713</v>
      </c>
      <c r="I869" s="927" t="s">
        <v>3714</v>
      </c>
      <c r="J869" s="927" t="s">
        <v>3503</v>
      </c>
      <c r="K869" s="927" t="s">
        <v>287</v>
      </c>
      <c r="L869" s="927" t="s">
        <v>15</v>
      </c>
      <c r="M869" s="927" t="s">
        <v>2867</v>
      </c>
      <c r="N869" s="927" t="s">
        <v>3593</v>
      </c>
      <c r="O869" s="927" t="s">
        <v>2868</v>
      </c>
      <c r="P869" s="1129" t="str">
        <f t="shared" si="155"/>
        <v>-5)</v>
      </c>
      <c r="Q869" s="934" t="str">
        <f t="shared" si="156"/>
        <v>20-19184</v>
      </c>
      <c r="R869" s="934" t="str">
        <f t="shared" si="157"/>
        <v>FRONTECH</v>
      </c>
      <c r="S869" s="935">
        <f t="shared" si="150"/>
        <v>43862</v>
      </c>
      <c r="T869" s="935">
        <f t="shared" si="151"/>
        <v>43891</v>
      </c>
      <c r="U869" s="935">
        <f t="shared" si="152"/>
        <v>43891</v>
      </c>
      <c r="V869" s="935">
        <f t="shared" si="158"/>
        <v>44013</v>
      </c>
      <c r="W869" s="934" t="str">
        <f t="shared" si="159"/>
        <v>Approved</v>
      </c>
      <c r="X869" s="936" t="str">
        <f>IF(R869="-","-",VLOOKUP($S869,Forex!$B:$C,2,0))</f>
        <v>FY2019</v>
      </c>
      <c r="Y869" s="936" t="str">
        <f>IF(R869="-","-",VLOOKUP($S869,Forex!$B:$D,3,0))</f>
        <v>2H</v>
      </c>
      <c r="Z869" s="937" t="str">
        <f>IF($R869="-","-",VLOOKUP($L869,Legend!$E:$F,2,0))</f>
        <v>-</v>
      </c>
      <c r="AA869" s="937"/>
      <c r="AB869" s="1131">
        <f t="shared" si="153"/>
        <v>43891</v>
      </c>
      <c r="AC869" s="1131">
        <f>_xlfn.IFNA(VLOOKUP($B869,'PO list'!$C:$E,3,0),$AB869)</f>
        <v>43891</v>
      </c>
      <c r="AD869" s="1131" t="str">
        <f>IF($AC869="-","-",VLOOKUP($AC869,Forex!$B:$C,2,0))</f>
        <v>FY2019</v>
      </c>
      <c r="AE869" s="1131">
        <f t="shared" si="160"/>
        <v>43891</v>
      </c>
      <c r="AF869" s="1131" t="str">
        <f>IF($AE869="-","-",VLOOKUP($AE869,Forex!$B:$C,2,0))</f>
        <v>FY2019</v>
      </c>
      <c r="AG869" s="1132" t="str">
        <f t="shared" si="154"/>
        <v>MY + MF</v>
      </c>
      <c r="AI869" s="1118"/>
    </row>
    <row r="870" spans="1:35" s="839" customFormat="1" ht="15" x14ac:dyDescent="0.25">
      <c r="A870" s="929">
        <v>869</v>
      </c>
      <c r="B870" s="927" t="s">
        <v>3715</v>
      </c>
      <c r="C870" s="927" t="s">
        <v>227</v>
      </c>
      <c r="D870" s="927" t="s">
        <v>201</v>
      </c>
      <c r="E870" s="927" t="s">
        <v>231</v>
      </c>
      <c r="F870" s="927">
        <v>4</v>
      </c>
      <c r="G870" s="927">
        <v>2725</v>
      </c>
      <c r="H870" s="927" t="s">
        <v>3716</v>
      </c>
      <c r="I870" s="927" t="s">
        <v>15</v>
      </c>
      <c r="J870" s="927" t="s">
        <v>3503</v>
      </c>
      <c r="K870" s="927" t="s">
        <v>287</v>
      </c>
      <c r="L870" s="927" t="s">
        <v>15</v>
      </c>
      <c r="M870" s="927" t="s">
        <v>3325</v>
      </c>
      <c r="N870" s="927" t="s">
        <v>3443</v>
      </c>
      <c r="O870" s="927" t="s">
        <v>3325</v>
      </c>
      <c r="P870" s="1129" t="str">
        <f t="shared" si="155"/>
        <v>-</v>
      </c>
      <c r="Q870" s="934" t="str">
        <f t="shared" si="156"/>
        <v>20-19185</v>
      </c>
      <c r="R870" s="934" t="str">
        <f t="shared" si="157"/>
        <v>LOCAL</v>
      </c>
      <c r="S870" s="935">
        <f t="shared" si="150"/>
        <v>43862</v>
      </c>
      <c r="T870" s="935">
        <f t="shared" si="151"/>
        <v>43862</v>
      </c>
      <c r="U870" s="935">
        <f t="shared" si="152"/>
        <v>43862</v>
      </c>
      <c r="V870" s="935">
        <f t="shared" si="158"/>
        <v>43891</v>
      </c>
      <c r="W870" s="934" t="str">
        <f t="shared" si="159"/>
        <v>Approved</v>
      </c>
      <c r="X870" s="936" t="str">
        <f>IF(R870="-","-",VLOOKUP($S870,Forex!$B:$C,2,0))</f>
        <v>FY2019</v>
      </c>
      <c r="Y870" s="936" t="str">
        <f>IF(R870="-","-",VLOOKUP($S870,Forex!$B:$D,3,0))</f>
        <v>2H</v>
      </c>
      <c r="Z870" s="937" t="str">
        <f>IF($R870="-","-",VLOOKUP($L870,Legend!$E:$F,2,0))</f>
        <v>-</v>
      </c>
      <c r="AA870" s="937"/>
      <c r="AB870" s="1131">
        <f t="shared" si="153"/>
        <v>43862</v>
      </c>
      <c r="AC870" s="1131">
        <f>_xlfn.IFNA(VLOOKUP($B870,'PO list'!$C:$E,3,0),$AB870)</f>
        <v>43862</v>
      </c>
      <c r="AD870" s="1131" t="str">
        <f>IF($AC870="-","-",VLOOKUP($AC870,Forex!$B:$C,2,0))</f>
        <v>FY2019</v>
      </c>
      <c r="AE870" s="1131">
        <f t="shared" si="160"/>
        <v>43862</v>
      </c>
      <c r="AF870" s="1131" t="str">
        <f>IF($AE870="-","-",VLOOKUP($AE870,Forex!$B:$C,2,0))</f>
        <v>FY2019</v>
      </c>
      <c r="AG870" s="1132" t="str">
        <f t="shared" si="154"/>
        <v>MY + MF</v>
      </c>
      <c r="AI870" s="1118"/>
    </row>
    <row r="871" spans="1:35" s="839" customFormat="1" ht="15" x14ac:dyDescent="0.25">
      <c r="A871" s="929">
        <v>870</v>
      </c>
      <c r="B871" s="927" t="s">
        <v>3717</v>
      </c>
      <c r="C871" s="927" t="s">
        <v>211</v>
      </c>
      <c r="D871" s="927" t="s">
        <v>201</v>
      </c>
      <c r="E871" s="927" t="s">
        <v>230</v>
      </c>
      <c r="F871" s="927">
        <v>114</v>
      </c>
      <c r="G871" s="927">
        <v>112935</v>
      </c>
      <c r="H871" s="927" t="s">
        <v>3718</v>
      </c>
      <c r="I871" s="927" t="s">
        <v>3719</v>
      </c>
      <c r="J871" s="927" t="s">
        <v>3503</v>
      </c>
      <c r="K871" s="927" t="s">
        <v>1324</v>
      </c>
      <c r="L871" s="927" t="s">
        <v>1056</v>
      </c>
      <c r="M871" s="927" t="s">
        <v>3443</v>
      </c>
      <c r="N871" s="927" t="s">
        <v>3348</v>
      </c>
      <c r="O871" s="927" t="s">
        <v>2835</v>
      </c>
      <c r="P871" s="1129" t="str">
        <f t="shared" si="155"/>
        <v>IDD</v>
      </c>
      <c r="Q871" s="934" t="str">
        <f t="shared" si="156"/>
        <v>20-19186</v>
      </c>
      <c r="R871" s="934" t="str">
        <f t="shared" si="157"/>
        <v>LOCAL</v>
      </c>
      <c r="S871" s="935">
        <f t="shared" si="150"/>
        <v>43862</v>
      </c>
      <c r="T871" s="935">
        <f t="shared" si="151"/>
        <v>43891</v>
      </c>
      <c r="U871" s="935">
        <f t="shared" si="152"/>
        <v>43891</v>
      </c>
      <c r="V871" s="935">
        <f t="shared" si="158"/>
        <v>43983</v>
      </c>
      <c r="W871" s="934" t="str">
        <f t="shared" si="159"/>
        <v>Cancelled</v>
      </c>
      <c r="X871" s="936" t="str">
        <f>IF(R871="-","-",VLOOKUP($S871,Forex!$B:$C,2,0))</f>
        <v>FY2019</v>
      </c>
      <c r="Y871" s="936" t="str">
        <f>IF(R871="-","-",VLOOKUP($S871,Forex!$B:$D,3,0))</f>
        <v>2H</v>
      </c>
      <c r="Z871" s="937" t="str">
        <f>IF($R871="-","-",VLOOKUP($L871,Legend!$E:$F,2,0))</f>
        <v>-</v>
      </c>
      <c r="AA871" s="937"/>
      <c r="AB871" s="1131">
        <f t="shared" si="153"/>
        <v>43891</v>
      </c>
      <c r="AC871" s="1131">
        <f>_xlfn.IFNA(VLOOKUP($B871,'PO list'!$C:$E,3,0),$AB871)</f>
        <v>43891</v>
      </c>
      <c r="AD871" s="1131" t="str">
        <f>IF($AC871="-","-",VLOOKUP($AC871,Forex!$B:$C,2,0))</f>
        <v>FY2019</v>
      </c>
      <c r="AE871" s="1131">
        <f t="shared" si="160"/>
        <v>43891</v>
      </c>
      <c r="AF871" s="1131" t="str">
        <f>IF($AE871="-","-",VLOOKUP($AE871,Forex!$B:$C,2,0))</f>
        <v>FY2019</v>
      </c>
      <c r="AG871" s="1132" t="str">
        <f t="shared" si="154"/>
        <v>MY + MF</v>
      </c>
      <c r="AI871" s="1118"/>
    </row>
    <row r="872" spans="1:35" s="839" customFormat="1" ht="15" x14ac:dyDescent="0.25">
      <c r="A872" s="929">
        <v>871</v>
      </c>
      <c r="B872" s="927" t="s">
        <v>3720</v>
      </c>
      <c r="C872" s="927" t="s">
        <v>211</v>
      </c>
      <c r="D872" s="927" t="s">
        <v>201</v>
      </c>
      <c r="E872" s="927" t="s">
        <v>1788</v>
      </c>
      <c r="F872" s="927">
        <v>1</v>
      </c>
      <c r="G872" s="927">
        <v>12844.3</v>
      </c>
      <c r="H872" s="927" t="s">
        <v>3721</v>
      </c>
      <c r="I872" s="927" t="s">
        <v>3722</v>
      </c>
      <c r="J872" s="927" t="s">
        <v>3503</v>
      </c>
      <c r="K872" s="927" t="s">
        <v>1324</v>
      </c>
      <c r="L872" s="927" t="s">
        <v>1056</v>
      </c>
      <c r="M872" s="927" t="s">
        <v>2867</v>
      </c>
      <c r="N872" s="927" t="s">
        <v>3348</v>
      </c>
      <c r="O872" s="927" t="s">
        <v>2868</v>
      </c>
      <c r="P872" s="1129" t="str">
        <f t="shared" si="155"/>
        <v>AME</v>
      </c>
      <c r="Q872" s="934" t="str">
        <f t="shared" si="156"/>
        <v>20-19187</v>
      </c>
      <c r="R872" s="934" t="str">
        <f t="shared" si="157"/>
        <v>LOCAL</v>
      </c>
      <c r="S872" s="935">
        <f t="shared" si="150"/>
        <v>43862</v>
      </c>
      <c r="T872" s="935">
        <f t="shared" si="151"/>
        <v>43891</v>
      </c>
      <c r="U872" s="935">
        <f t="shared" si="152"/>
        <v>43891</v>
      </c>
      <c r="V872" s="935">
        <f t="shared" si="158"/>
        <v>43983</v>
      </c>
      <c r="W872" s="934" t="str">
        <f t="shared" si="159"/>
        <v>Cancelled</v>
      </c>
      <c r="X872" s="936" t="str">
        <f>IF(R872="-","-",VLOOKUP($S872,Forex!$B:$C,2,0))</f>
        <v>FY2019</v>
      </c>
      <c r="Y872" s="936" t="str">
        <f>IF(R872="-","-",VLOOKUP($S872,Forex!$B:$D,3,0))</f>
        <v>2H</v>
      </c>
      <c r="Z872" s="937" t="str">
        <f>IF($R872="-","-",VLOOKUP($L872,Legend!$E:$F,2,0))</f>
        <v>-</v>
      </c>
      <c r="AA872" s="937"/>
      <c r="AB872" s="1131">
        <f t="shared" si="153"/>
        <v>43891</v>
      </c>
      <c r="AC872" s="1131">
        <f>_xlfn.IFNA(VLOOKUP($B872,'PO list'!$C:$E,3,0),$AB872)</f>
        <v>43891</v>
      </c>
      <c r="AD872" s="1131" t="str">
        <f>IF($AC872="-","-",VLOOKUP($AC872,Forex!$B:$C,2,0))</f>
        <v>FY2019</v>
      </c>
      <c r="AE872" s="1131">
        <f t="shared" si="160"/>
        <v>43891</v>
      </c>
      <c r="AF872" s="1131" t="str">
        <f>IF($AE872="-","-",VLOOKUP($AE872,Forex!$B:$C,2,0))</f>
        <v>FY2019</v>
      </c>
      <c r="AG872" s="1132" t="str">
        <f t="shared" si="154"/>
        <v>MY + MF</v>
      </c>
      <c r="AI872" s="1118"/>
    </row>
    <row r="873" spans="1:35" s="839" customFormat="1" ht="15" x14ac:dyDescent="0.25">
      <c r="A873" s="929">
        <v>872</v>
      </c>
      <c r="B873" s="927" t="s">
        <v>3723</v>
      </c>
      <c r="C873" s="927" t="s">
        <v>211</v>
      </c>
      <c r="D873" s="927" t="s">
        <v>201</v>
      </c>
      <c r="E873" s="927" t="s">
        <v>1788</v>
      </c>
      <c r="F873" s="927">
        <v>1</v>
      </c>
      <c r="G873" s="927">
        <v>922.91</v>
      </c>
      <c r="H873" s="927" t="s">
        <v>3724</v>
      </c>
      <c r="I873" s="927" t="s">
        <v>3725</v>
      </c>
      <c r="J873" s="927" t="s">
        <v>3503</v>
      </c>
      <c r="K873" s="927" t="s">
        <v>1324</v>
      </c>
      <c r="L873" s="927" t="s">
        <v>1056</v>
      </c>
      <c r="M873" s="927" t="s">
        <v>2867</v>
      </c>
      <c r="N873" s="927" t="s">
        <v>3348</v>
      </c>
      <c r="O873" s="927" t="s">
        <v>2868</v>
      </c>
      <c r="P873" s="1129" t="str">
        <f t="shared" si="155"/>
        <v>DER</v>
      </c>
      <c r="Q873" s="934" t="str">
        <f t="shared" si="156"/>
        <v>20-19188</v>
      </c>
      <c r="R873" s="934" t="str">
        <f t="shared" si="157"/>
        <v>LOCAL</v>
      </c>
      <c r="S873" s="935">
        <f t="shared" si="150"/>
        <v>43862</v>
      </c>
      <c r="T873" s="935">
        <f t="shared" si="151"/>
        <v>43891</v>
      </c>
      <c r="U873" s="935">
        <f t="shared" si="152"/>
        <v>43891</v>
      </c>
      <c r="V873" s="935">
        <f t="shared" si="158"/>
        <v>43983</v>
      </c>
      <c r="W873" s="934" t="str">
        <f t="shared" si="159"/>
        <v>Cancelled</v>
      </c>
      <c r="X873" s="936" t="str">
        <f>IF(R873="-","-",VLOOKUP($S873,Forex!$B:$C,2,0))</f>
        <v>FY2019</v>
      </c>
      <c r="Y873" s="936" t="str">
        <f>IF(R873="-","-",VLOOKUP($S873,Forex!$B:$D,3,0))</f>
        <v>2H</v>
      </c>
      <c r="Z873" s="937" t="str">
        <f>IF($R873="-","-",VLOOKUP($L873,Legend!$E:$F,2,0))</f>
        <v>-</v>
      </c>
      <c r="AA873" s="937"/>
      <c r="AB873" s="1131">
        <f t="shared" si="153"/>
        <v>43891</v>
      </c>
      <c r="AC873" s="1131">
        <f>_xlfn.IFNA(VLOOKUP($B873,'PO list'!$C:$E,3,0),$AB873)</f>
        <v>43891</v>
      </c>
      <c r="AD873" s="1131" t="str">
        <f>IF($AC873="-","-",VLOOKUP($AC873,Forex!$B:$C,2,0))</f>
        <v>FY2019</v>
      </c>
      <c r="AE873" s="1131">
        <f t="shared" si="160"/>
        <v>43891</v>
      </c>
      <c r="AF873" s="1131" t="str">
        <f>IF($AE873="-","-",VLOOKUP($AE873,Forex!$B:$C,2,0))</f>
        <v>FY2019</v>
      </c>
      <c r="AG873" s="1132" t="str">
        <f t="shared" si="154"/>
        <v>MY + MF</v>
      </c>
      <c r="AI873" s="1118"/>
    </row>
    <row r="874" spans="1:35" s="839" customFormat="1" ht="15" x14ac:dyDescent="0.25">
      <c r="A874" s="929">
        <v>873</v>
      </c>
      <c r="B874" s="927" t="s">
        <v>3726</v>
      </c>
      <c r="C874" s="927" t="s">
        <v>211</v>
      </c>
      <c r="D874" s="927" t="s">
        <v>201</v>
      </c>
      <c r="E874" s="927" t="s">
        <v>1788</v>
      </c>
      <c r="F874" s="927">
        <v>1</v>
      </c>
      <c r="G874" s="927">
        <v>3657.53</v>
      </c>
      <c r="H874" s="927" t="s">
        <v>3727</v>
      </c>
      <c r="I874" s="927" t="s">
        <v>3728</v>
      </c>
      <c r="J874" s="927" t="s">
        <v>3503</v>
      </c>
      <c r="K874" s="927" t="s">
        <v>1324</v>
      </c>
      <c r="L874" s="927" t="s">
        <v>1056</v>
      </c>
      <c r="M874" s="927" t="s">
        <v>2867</v>
      </c>
      <c r="N874" s="927" t="s">
        <v>3348</v>
      </c>
      <c r="O874" s="927" t="s">
        <v>2868</v>
      </c>
      <c r="P874" s="1129" t="str">
        <f t="shared" si="155"/>
        <v>AME</v>
      </c>
      <c r="Q874" s="934" t="str">
        <f t="shared" si="156"/>
        <v>20-19189</v>
      </c>
      <c r="R874" s="934" t="str">
        <f t="shared" si="157"/>
        <v>LOCAL</v>
      </c>
      <c r="S874" s="935">
        <f t="shared" si="150"/>
        <v>43862</v>
      </c>
      <c r="T874" s="935">
        <f t="shared" si="151"/>
        <v>43891</v>
      </c>
      <c r="U874" s="935">
        <f t="shared" si="152"/>
        <v>43891</v>
      </c>
      <c r="V874" s="935">
        <f t="shared" si="158"/>
        <v>43983</v>
      </c>
      <c r="W874" s="934" t="str">
        <f t="shared" si="159"/>
        <v>Cancelled</v>
      </c>
      <c r="X874" s="936" t="str">
        <f>IF(R874="-","-",VLOOKUP($S874,Forex!$B:$C,2,0))</f>
        <v>FY2019</v>
      </c>
      <c r="Y874" s="936" t="str">
        <f>IF(R874="-","-",VLOOKUP($S874,Forex!$B:$D,3,0))</f>
        <v>2H</v>
      </c>
      <c r="Z874" s="937" t="str">
        <f>IF($R874="-","-",VLOOKUP($L874,Legend!$E:$F,2,0))</f>
        <v>-</v>
      </c>
      <c r="AA874" s="937"/>
      <c r="AB874" s="1131">
        <f t="shared" si="153"/>
        <v>43891</v>
      </c>
      <c r="AC874" s="1131">
        <f>_xlfn.IFNA(VLOOKUP($B874,'PO list'!$C:$E,3,0),$AB874)</f>
        <v>43891</v>
      </c>
      <c r="AD874" s="1131" t="str">
        <f>IF($AC874="-","-",VLOOKUP($AC874,Forex!$B:$C,2,0))</f>
        <v>FY2019</v>
      </c>
      <c r="AE874" s="1131">
        <f t="shared" si="160"/>
        <v>43891</v>
      </c>
      <c r="AF874" s="1131" t="str">
        <f>IF($AE874="-","-",VLOOKUP($AE874,Forex!$B:$C,2,0))</f>
        <v>FY2019</v>
      </c>
      <c r="AG874" s="1132" t="str">
        <f t="shared" si="154"/>
        <v>MY + MF</v>
      </c>
      <c r="AI874" s="1118"/>
    </row>
    <row r="875" spans="1:35" s="839" customFormat="1" ht="15" x14ac:dyDescent="0.25">
      <c r="A875" s="929">
        <v>874</v>
      </c>
      <c r="B875" s="927" t="s">
        <v>3729</v>
      </c>
      <c r="C875" s="927" t="s">
        <v>207</v>
      </c>
      <c r="D875" s="927" t="s">
        <v>232</v>
      </c>
      <c r="E875" s="927" t="s">
        <v>230</v>
      </c>
      <c r="F875" s="927">
        <v>19</v>
      </c>
      <c r="G875" s="927">
        <v>28542</v>
      </c>
      <c r="H875" s="927" t="s">
        <v>3730</v>
      </c>
      <c r="I875" s="927" t="s">
        <v>3731</v>
      </c>
      <c r="J875" s="927" t="s">
        <v>3503</v>
      </c>
      <c r="K875" s="927" t="s">
        <v>1324</v>
      </c>
      <c r="L875" s="927" t="s">
        <v>1056</v>
      </c>
      <c r="M875" s="927" t="s">
        <v>2833</v>
      </c>
      <c r="N875" s="927" t="s">
        <v>3514</v>
      </c>
      <c r="O875" s="927" t="s">
        <v>2868</v>
      </c>
      <c r="P875" s="1129" t="str">
        <f t="shared" si="155"/>
        <v>ATE</v>
      </c>
      <c r="Q875" s="934" t="str">
        <f t="shared" si="156"/>
        <v>20-19190</v>
      </c>
      <c r="R875" s="934" t="str">
        <f t="shared" si="157"/>
        <v>FRONTECH</v>
      </c>
      <c r="S875" s="935">
        <f t="shared" si="150"/>
        <v>43862</v>
      </c>
      <c r="T875" s="935">
        <f t="shared" si="151"/>
        <v>43891</v>
      </c>
      <c r="U875" s="935">
        <f t="shared" si="152"/>
        <v>43862</v>
      </c>
      <c r="V875" s="935">
        <f t="shared" si="158"/>
        <v>44013</v>
      </c>
      <c r="W875" s="934" t="str">
        <f t="shared" si="159"/>
        <v>Cancelled</v>
      </c>
      <c r="X875" s="936" t="str">
        <f>IF(R875="-","-",VLOOKUP($S875,Forex!$B:$C,2,0))</f>
        <v>FY2019</v>
      </c>
      <c r="Y875" s="936" t="str">
        <f>IF(R875="-","-",VLOOKUP($S875,Forex!$B:$D,3,0))</f>
        <v>2H</v>
      </c>
      <c r="Z875" s="937" t="str">
        <f>IF($R875="-","-",VLOOKUP($L875,Legend!$E:$F,2,0))</f>
        <v>-</v>
      </c>
      <c r="AA875" s="937"/>
      <c r="AB875" s="1131">
        <f t="shared" si="153"/>
        <v>43891</v>
      </c>
      <c r="AC875" s="1131">
        <f>_xlfn.IFNA(VLOOKUP($B875,'PO list'!$C:$E,3,0),$AB875)</f>
        <v>43891</v>
      </c>
      <c r="AD875" s="1131" t="str">
        <f>IF($AC875="-","-",VLOOKUP($AC875,Forex!$B:$C,2,0))</f>
        <v>FY2019</v>
      </c>
      <c r="AE875" s="1131">
        <f t="shared" si="160"/>
        <v>43891</v>
      </c>
      <c r="AF875" s="1131" t="str">
        <f>IF($AE875="-","-",VLOOKUP($AE875,Forex!$B:$C,2,0))</f>
        <v>FY2019</v>
      </c>
      <c r="AG875" s="1132" t="str">
        <f t="shared" si="154"/>
        <v>MY + MF</v>
      </c>
      <c r="AI875" s="1118"/>
    </row>
    <row r="876" spans="1:35" s="839" customFormat="1" ht="15" x14ac:dyDescent="0.25">
      <c r="A876" s="929">
        <v>875</v>
      </c>
      <c r="B876" s="927" t="s">
        <v>3732</v>
      </c>
      <c r="C876" s="927" t="s">
        <v>244</v>
      </c>
      <c r="D876" s="927" t="s">
        <v>201</v>
      </c>
      <c r="E876" s="927" t="s">
        <v>231</v>
      </c>
      <c r="F876" s="927">
        <v>2</v>
      </c>
      <c r="G876" s="927">
        <v>1830</v>
      </c>
      <c r="H876" s="927" t="s">
        <v>3733</v>
      </c>
      <c r="I876" s="927" t="s">
        <v>239</v>
      </c>
      <c r="J876" s="927" t="s">
        <v>3325</v>
      </c>
      <c r="K876" s="927" t="s">
        <v>288</v>
      </c>
      <c r="L876" s="927" t="s">
        <v>158</v>
      </c>
      <c r="M876" s="927" t="s">
        <v>2867</v>
      </c>
      <c r="N876" s="927" t="s">
        <v>3273</v>
      </c>
      <c r="O876" s="927" t="s">
        <v>2868</v>
      </c>
      <c r="P876" s="1129" t="str">
        <f t="shared" si="155"/>
        <v>--</v>
      </c>
      <c r="Q876" s="934" t="str">
        <f t="shared" si="156"/>
        <v>20-19191</v>
      </c>
      <c r="R876" s="934" t="str">
        <f t="shared" si="157"/>
        <v>LOCAL</v>
      </c>
      <c r="S876" s="935">
        <f t="shared" si="150"/>
        <v>43862</v>
      </c>
      <c r="T876" s="935">
        <f t="shared" si="151"/>
        <v>43891</v>
      </c>
      <c r="U876" s="935">
        <f t="shared" si="152"/>
        <v>43891</v>
      </c>
      <c r="V876" s="935">
        <f t="shared" si="158"/>
        <v>43983</v>
      </c>
      <c r="W876" s="934" t="str">
        <f t="shared" si="159"/>
        <v>Disapproved</v>
      </c>
      <c r="X876" s="936" t="str">
        <f>IF(R876="-","-",VLOOKUP($S876,Forex!$B:$C,2,0))</f>
        <v>FY2019</v>
      </c>
      <c r="Y876" s="936" t="str">
        <f>IF(R876="-","-",VLOOKUP($S876,Forex!$B:$D,3,0))</f>
        <v>2H</v>
      </c>
      <c r="Z876" s="937" t="str">
        <f>IF($R876="-","-",VLOOKUP($L876,Legend!$E:$F,2,0))</f>
        <v>ROD1</v>
      </c>
      <c r="AA876" s="937"/>
      <c r="AB876" s="1131">
        <f t="shared" si="153"/>
        <v>43891</v>
      </c>
      <c r="AC876" s="1131">
        <f>_xlfn.IFNA(VLOOKUP($B876,'PO list'!$C:$E,3,0),$AB876)</f>
        <v>43891</v>
      </c>
      <c r="AD876" s="1131" t="str">
        <f>IF($AC876="-","-",VLOOKUP($AC876,Forex!$B:$C,2,0))</f>
        <v>FY2019</v>
      </c>
      <c r="AE876" s="1131">
        <f t="shared" si="160"/>
        <v>43891</v>
      </c>
      <c r="AF876" s="1131" t="str">
        <f>IF($AE876="-","-",VLOOKUP($AE876,Forex!$B:$C,2,0))</f>
        <v>FY2019</v>
      </c>
      <c r="AG876" s="1132" t="str">
        <f t="shared" si="154"/>
        <v>MY + MF</v>
      </c>
      <c r="AI876" s="1118"/>
    </row>
    <row r="877" spans="1:35" s="839" customFormat="1" ht="15" x14ac:dyDescent="0.25">
      <c r="A877" s="929">
        <v>876</v>
      </c>
      <c r="B877" s="927" t="s">
        <v>3734</v>
      </c>
      <c r="C877" s="927" t="s">
        <v>221</v>
      </c>
      <c r="D877" s="927" t="s">
        <v>201</v>
      </c>
      <c r="E877" s="927" t="s">
        <v>1546</v>
      </c>
      <c r="F877" s="927">
        <v>1</v>
      </c>
      <c r="G877" s="927">
        <v>236</v>
      </c>
      <c r="H877" s="927" t="s">
        <v>3735</v>
      </c>
      <c r="I877" s="927" t="s">
        <v>239</v>
      </c>
      <c r="J877" s="927" t="s">
        <v>3325</v>
      </c>
      <c r="K877" s="927" t="s">
        <v>1324</v>
      </c>
      <c r="L877" s="927" t="s">
        <v>1056</v>
      </c>
      <c r="M877" s="927" t="s">
        <v>3384</v>
      </c>
      <c r="N877" s="927" t="s">
        <v>3736</v>
      </c>
      <c r="O877" s="927" t="s">
        <v>2868</v>
      </c>
      <c r="P877" s="1129" t="str">
        <f t="shared" si="155"/>
        <v>--</v>
      </c>
      <c r="Q877" s="934" t="str">
        <f t="shared" si="156"/>
        <v>20-19192</v>
      </c>
      <c r="R877" s="934" t="str">
        <f t="shared" si="157"/>
        <v>LOCAL</v>
      </c>
      <c r="S877" s="935">
        <f t="shared" si="150"/>
        <v>43862</v>
      </c>
      <c r="T877" s="935">
        <f t="shared" si="151"/>
        <v>43891</v>
      </c>
      <c r="U877" s="935">
        <f t="shared" si="152"/>
        <v>43891</v>
      </c>
      <c r="V877" s="935">
        <f t="shared" si="158"/>
        <v>44044</v>
      </c>
      <c r="W877" s="934" t="str">
        <f t="shared" si="159"/>
        <v>Cancelled</v>
      </c>
      <c r="X877" s="936" t="str">
        <f>IF(R877="-","-",VLOOKUP($S877,Forex!$B:$C,2,0))</f>
        <v>FY2019</v>
      </c>
      <c r="Y877" s="936" t="str">
        <f>IF(R877="-","-",VLOOKUP($S877,Forex!$B:$D,3,0))</f>
        <v>2H</v>
      </c>
      <c r="Z877" s="937" t="str">
        <f>IF($R877="-","-",VLOOKUP($L877,Legend!$E:$F,2,0))</f>
        <v>-</v>
      </c>
      <c r="AA877" s="937"/>
      <c r="AB877" s="1131">
        <f t="shared" si="153"/>
        <v>43891</v>
      </c>
      <c r="AC877" s="1131">
        <f>_xlfn.IFNA(VLOOKUP($B877,'PO list'!$C:$E,3,0),$AB877)</f>
        <v>43891</v>
      </c>
      <c r="AD877" s="1131" t="str">
        <f>IF($AC877="-","-",VLOOKUP($AC877,Forex!$B:$C,2,0))</f>
        <v>FY2019</v>
      </c>
      <c r="AE877" s="1131">
        <f t="shared" si="160"/>
        <v>43891</v>
      </c>
      <c r="AF877" s="1131" t="str">
        <f>IF($AE877="-","-",VLOOKUP($AE877,Forex!$B:$C,2,0))</f>
        <v>FY2019</v>
      </c>
      <c r="AG877" s="1132" t="str">
        <f t="shared" si="154"/>
        <v>MY + MF</v>
      </c>
      <c r="AI877" s="1118"/>
    </row>
    <row r="878" spans="1:35" s="839" customFormat="1" ht="15" x14ac:dyDescent="0.25">
      <c r="A878" s="929">
        <v>877</v>
      </c>
      <c r="B878" s="927" t="s">
        <v>3737</v>
      </c>
      <c r="C878" s="927" t="s">
        <v>227</v>
      </c>
      <c r="D878" s="927" t="s">
        <v>201</v>
      </c>
      <c r="E878" s="927" t="s">
        <v>1333</v>
      </c>
      <c r="F878" s="927">
        <v>1</v>
      </c>
      <c r="G878" s="927">
        <v>131.76</v>
      </c>
      <c r="H878" s="927" t="s">
        <v>3738</v>
      </c>
      <c r="I878" s="927" t="s">
        <v>3739</v>
      </c>
      <c r="J878" s="927" t="s">
        <v>2833</v>
      </c>
      <c r="K878" s="927" t="s">
        <v>287</v>
      </c>
      <c r="L878" s="927" t="s">
        <v>15</v>
      </c>
      <c r="M878" s="927" t="s">
        <v>2867</v>
      </c>
      <c r="N878" s="927" t="s">
        <v>2867</v>
      </c>
      <c r="O878" s="927" t="s">
        <v>2868</v>
      </c>
      <c r="P878" s="1129" t="str">
        <f t="shared" si="155"/>
        <v>&amp; R</v>
      </c>
      <c r="Q878" s="934" t="str">
        <f t="shared" si="156"/>
        <v>20-19193</v>
      </c>
      <c r="R878" s="934" t="str">
        <f t="shared" si="157"/>
        <v>LOCAL</v>
      </c>
      <c r="S878" s="935">
        <f t="shared" si="150"/>
        <v>43862</v>
      </c>
      <c r="T878" s="935">
        <f t="shared" si="151"/>
        <v>43891</v>
      </c>
      <c r="U878" s="935">
        <f t="shared" si="152"/>
        <v>43891</v>
      </c>
      <c r="V878" s="935">
        <f t="shared" si="158"/>
        <v>43891</v>
      </c>
      <c r="W878" s="934" t="str">
        <f t="shared" si="159"/>
        <v>Approved</v>
      </c>
      <c r="X878" s="936" t="str">
        <f>IF(R878="-","-",VLOOKUP($S878,Forex!$B:$C,2,0))</f>
        <v>FY2019</v>
      </c>
      <c r="Y878" s="936" t="str">
        <f>IF(R878="-","-",VLOOKUP($S878,Forex!$B:$D,3,0))</f>
        <v>2H</v>
      </c>
      <c r="Z878" s="937" t="str">
        <f>IF($R878="-","-",VLOOKUP($L878,Legend!$E:$F,2,0))</f>
        <v>-</v>
      </c>
      <c r="AA878" s="937"/>
      <c r="AB878" s="1131">
        <f t="shared" si="153"/>
        <v>43891</v>
      </c>
      <c r="AC878" s="1131">
        <f>_xlfn.IFNA(VLOOKUP($B878,'PO list'!$C:$E,3,0),$AB878)</f>
        <v>43891</v>
      </c>
      <c r="AD878" s="1131" t="str">
        <f>IF($AC878="-","-",VLOOKUP($AC878,Forex!$B:$C,2,0))</f>
        <v>FY2019</v>
      </c>
      <c r="AE878" s="1131">
        <f t="shared" si="160"/>
        <v>43891</v>
      </c>
      <c r="AF878" s="1131" t="str">
        <f>IF($AE878="-","-",VLOOKUP($AE878,Forex!$B:$C,2,0))</f>
        <v>FY2019</v>
      </c>
      <c r="AG878" s="1132" t="str">
        <f t="shared" si="154"/>
        <v>MY + MF</v>
      </c>
      <c r="AI878" s="1118"/>
    </row>
    <row r="879" spans="1:35" s="839" customFormat="1" ht="15" x14ac:dyDescent="0.25">
      <c r="A879" s="929">
        <v>878</v>
      </c>
      <c r="B879" s="927" t="s">
        <v>3740</v>
      </c>
      <c r="C879" s="927" t="s">
        <v>209</v>
      </c>
      <c r="D879" s="927" t="s">
        <v>232</v>
      </c>
      <c r="E879" s="927" t="s">
        <v>231</v>
      </c>
      <c r="F879" s="927">
        <v>2</v>
      </c>
      <c r="G879" s="927">
        <v>22973.81</v>
      </c>
      <c r="H879" s="927" t="s">
        <v>3741</v>
      </c>
      <c r="I879" s="927" t="s">
        <v>3742</v>
      </c>
      <c r="J879" s="927" t="s">
        <v>2833</v>
      </c>
      <c r="K879" s="927" t="s">
        <v>1324</v>
      </c>
      <c r="L879" s="927" t="s">
        <v>1056</v>
      </c>
      <c r="M879" s="927" t="s">
        <v>2867</v>
      </c>
      <c r="N879" s="927" t="s">
        <v>2834</v>
      </c>
      <c r="O879" s="927" t="s">
        <v>3593</v>
      </c>
      <c r="P879" s="1129" t="str">
        <f t="shared" si="155"/>
        <v xml:space="preserve"> 6)</v>
      </c>
      <c r="Q879" s="934" t="str">
        <f t="shared" si="156"/>
        <v>20-19194</v>
      </c>
      <c r="R879" s="934" t="str">
        <f t="shared" si="157"/>
        <v>FRONTECH</v>
      </c>
      <c r="S879" s="935">
        <f t="shared" si="150"/>
        <v>43862</v>
      </c>
      <c r="T879" s="935">
        <f t="shared" si="151"/>
        <v>44013</v>
      </c>
      <c r="U879" s="935">
        <f t="shared" si="152"/>
        <v>43891</v>
      </c>
      <c r="V879" s="935">
        <f t="shared" si="158"/>
        <v>44013</v>
      </c>
      <c r="W879" s="934" t="str">
        <f t="shared" si="159"/>
        <v>Cancelled</v>
      </c>
      <c r="X879" s="936" t="str">
        <f>IF(R879="-","-",VLOOKUP($S879,Forex!$B:$C,2,0))</f>
        <v>FY2019</v>
      </c>
      <c r="Y879" s="936" t="str">
        <f>IF(R879="-","-",VLOOKUP($S879,Forex!$B:$D,3,0))</f>
        <v>2H</v>
      </c>
      <c r="Z879" s="937" t="str">
        <f>IF($R879="-","-",VLOOKUP($L879,Legend!$E:$F,2,0))</f>
        <v>-</v>
      </c>
      <c r="AA879" s="937"/>
      <c r="AB879" s="1131">
        <f t="shared" si="153"/>
        <v>44013</v>
      </c>
      <c r="AC879" s="1131">
        <f>_xlfn.IFNA(VLOOKUP($B879,'PO list'!$C:$E,3,0),$AB879)</f>
        <v>44013</v>
      </c>
      <c r="AD879" s="1131" t="str">
        <f>IF($AC879="-","-",VLOOKUP($AC879,Forex!$B:$C,2,0))</f>
        <v>FY2020</v>
      </c>
      <c r="AE879" s="1131">
        <f t="shared" si="160"/>
        <v>44013</v>
      </c>
      <c r="AF879" s="1131" t="str">
        <f>IF($AE879="-","-",VLOOKUP($AE879,Forex!$B:$C,2,0))</f>
        <v>FY2020</v>
      </c>
      <c r="AG879" s="1132" t="str">
        <f t="shared" si="154"/>
        <v>MY + MF</v>
      </c>
      <c r="AI879" s="1118"/>
    </row>
    <row r="880" spans="1:35" s="839" customFormat="1" ht="15" x14ac:dyDescent="0.25">
      <c r="A880" s="929">
        <v>879</v>
      </c>
      <c r="B880" s="927" t="s">
        <v>3743</v>
      </c>
      <c r="C880" s="927" t="s">
        <v>209</v>
      </c>
      <c r="D880" s="927" t="s">
        <v>232</v>
      </c>
      <c r="E880" s="927" t="s">
        <v>231</v>
      </c>
      <c r="F880" s="927">
        <v>1</v>
      </c>
      <c r="G880" s="927">
        <v>11999</v>
      </c>
      <c r="H880" s="927" t="s">
        <v>3744</v>
      </c>
      <c r="I880" s="927" t="s">
        <v>3745</v>
      </c>
      <c r="J880" s="927" t="s">
        <v>2833</v>
      </c>
      <c r="K880" s="927" t="s">
        <v>1324</v>
      </c>
      <c r="L880" s="927" t="s">
        <v>1056</v>
      </c>
      <c r="M880" s="927" t="s">
        <v>3454</v>
      </c>
      <c r="N880" s="927" t="s">
        <v>3593</v>
      </c>
      <c r="O880" s="927" t="s">
        <v>3311</v>
      </c>
      <c r="P880" s="1129" t="str">
        <f t="shared" si="155"/>
        <v xml:space="preserve"> 7)</v>
      </c>
      <c r="Q880" s="934" t="str">
        <f t="shared" si="156"/>
        <v>20-19195</v>
      </c>
      <c r="R880" s="934" t="str">
        <f t="shared" si="157"/>
        <v>FRONTECH</v>
      </c>
      <c r="S880" s="935">
        <f t="shared" si="150"/>
        <v>43862</v>
      </c>
      <c r="T880" s="935">
        <f t="shared" si="151"/>
        <v>43891</v>
      </c>
      <c r="U880" s="935">
        <f t="shared" si="152"/>
        <v>43891</v>
      </c>
      <c r="V880" s="935">
        <f t="shared" si="158"/>
        <v>44013</v>
      </c>
      <c r="W880" s="934" t="str">
        <f t="shared" si="159"/>
        <v>Cancelled</v>
      </c>
      <c r="X880" s="936" t="str">
        <f>IF(R880="-","-",VLOOKUP($S880,Forex!$B:$C,2,0))</f>
        <v>FY2019</v>
      </c>
      <c r="Y880" s="936" t="str">
        <f>IF(R880="-","-",VLOOKUP($S880,Forex!$B:$D,3,0))</f>
        <v>2H</v>
      </c>
      <c r="Z880" s="937" t="str">
        <f>IF($R880="-","-",VLOOKUP($L880,Legend!$E:$F,2,0))</f>
        <v>-</v>
      </c>
      <c r="AA880" s="937"/>
      <c r="AB880" s="1131">
        <f t="shared" si="153"/>
        <v>43891</v>
      </c>
      <c r="AC880" s="1131">
        <f>_xlfn.IFNA(VLOOKUP($B880,'PO list'!$C:$E,3,0),$AB880)</f>
        <v>43891</v>
      </c>
      <c r="AD880" s="1131" t="str">
        <f>IF($AC880="-","-",VLOOKUP($AC880,Forex!$B:$C,2,0))</f>
        <v>FY2019</v>
      </c>
      <c r="AE880" s="1131">
        <f t="shared" si="160"/>
        <v>43891</v>
      </c>
      <c r="AF880" s="1131" t="str">
        <f>IF($AE880="-","-",VLOOKUP($AE880,Forex!$B:$C,2,0))</f>
        <v>FY2019</v>
      </c>
      <c r="AG880" s="1132" t="str">
        <f t="shared" si="154"/>
        <v>MY + MF</v>
      </c>
      <c r="AI880" s="1118"/>
    </row>
    <row r="881" spans="1:35" s="839" customFormat="1" ht="15" x14ac:dyDescent="0.25">
      <c r="A881" s="929">
        <v>880</v>
      </c>
      <c r="B881" s="927" t="s">
        <v>3746</v>
      </c>
      <c r="C881" s="927" t="s">
        <v>1350</v>
      </c>
      <c r="D881" s="927" t="s">
        <v>1332</v>
      </c>
      <c r="E881" s="927" t="s">
        <v>231</v>
      </c>
      <c r="F881" s="927">
        <v>3</v>
      </c>
      <c r="G881" s="927">
        <v>994</v>
      </c>
      <c r="H881" s="927" t="s">
        <v>3747</v>
      </c>
      <c r="I881" s="927" t="s">
        <v>15</v>
      </c>
      <c r="J881" s="927" t="s">
        <v>2833</v>
      </c>
      <c r="K881" s="927" t="s">
        <v>1324</v>
      </c>
      <c r="L881" s="927" t="s">
        <v>1056</v>
      </c>
      <c r="M881" s="927" t="s">
        <v>3154</v>
      </c>
      <c r="N881" s="927" t="s">
        <v>3539</v>
      </c>
      <c r="O881" s="927" t="s">
        <v>2868</v>
      </c>
      <c r="P881" s="1129" t="str">
        <f t="shared" si="155"/>
        <v>-</v>
      </c>
      <c r="Q881" s="934" t="str">
        <f t="shared" si="156"/>
        <v>20-19196</v>
      </c>
      <c r="R881" s="934" t="str">
        <f t="shared" si="157"/>
        <v>-</v>
      </c>
      <c r="S881" s="935" t="str">
        <f t="shared" si="150"/>
        <v>-</v>
      </c>
      <c r="T881" s="935" t="str">
        <f t="shared" si="151"/>
        <v>-</v>
      </c>
      <c r="U881" s="935" t="str">
        <f t="shared" si="152"/>
        <v>-</v>
      </c>
      <c r="V881" s="935" t="str">
        <f t="shared" si="158"/>
        <v>-</v>
      </c>
      <c r="W881" s="934" t="str">
        <f t="shared" si="159"/>
        <v>-</v>
      </c>
      <c r="X881" s="936" t="str">
        <f>IF(R881="-","-",VLOOKUP($S881,Forex!$B:$C,2,0))</f>
        <v>-</v>
      </c>
      <c r="Y881" s="936" t="str">
        <f>IF(R881="-","-",VLOOKUP($S881,Forex!$B:$D,3,0))</f>
        <v>-</v>
      </c>
      <c r="Z881" s="937" t="str">
        <f>IF($R881="-","-",VLOOKUP($L881,Legend!$E:$F,2,0))</f>
        <v>-</v>
      </c>
      <c r="AA881" s="937"/>
      <c r="AB881" s="1131" t="str">
        <f t="shared" si="153"/>
        <v>-</v>
      </c>
      <c r="AC881" s="1131" t="str">
        <f>_xlfn.IFNA(VLOOKUP($B881,'PO list'!$C:$E,3,0),$AB881)</f>
        <v>-</v>
      </c>
      <c r="AD881" s="1131" t="str">
        <f>IF($AC881="-","-",VLOOKUP($AC881,Forex!$B:$C,2,0))</f>
        <v>-</v>
      </c>
      <c r="AE881" s="1131" t="str">
        <f t="shared" si="160"/>
        <v>-</v>
      </c>
      <c r="AF881" s="1131" t="str">
        <f>IF($AE881="-","-",VLOOKUP($AE881,Forex!$B:$C,2,0))</f>
        <v>-</v>
      </c>
      <c r="AG881" s="1132" t="str">
        <f t="shared" si="154"/>
        <v>-</v>
      </c>
      <c r="AI881" s="1118"/>
    </row>
    <row r="882" spans="1:35" s="839" customFormat="1" ht="15" x14ac:dyDescent="0.25">
      <c r="A882" s="929">
        <v>881</v>
      </c>
      <c r="B882" s="927" t="s">
        <v>3748</v>
      </c>
      <c r="C882" s="927" t="s">
        <v>1350</v>
      </c>
      <c r="D882" s="927" t="s">
        <v>1332</v>
      </c>
      <c r="E882" s="927" t="s">
        <v>1788</v>
      </c>
      <c r="F882" s="927">
        <v>2</v>
      </c>
      <c r="G882" s="927">
        <v>546.32999999999993</v>
      </c>
      <c r="H882" s="927" t="s">
        <v>3749</v>
      </c>
      <c r="I882" s="927" t="s">
        <v>15</v>
      </c>
      <c r="J882" s="927" t="s">
        <v>2868</v>
      </c>
      <c r="K882" s="927" t="s">
        <v>287</v>
      </c>
      <c r="L882" s="927" t="s">
        <v>15</v>
      </c>
      <c r="M882" s="927" t="s">
        <v>3291</v>
      </c>
      <c r="N882" s="927" t="s">
        <v>3278</v>
      </c>
      <c r="O882" s="927" t="s">
        <v>2835</v>
      </c>
      <c r="P882" s="1129" t="str">
        <f t="shared" si="155"/>
        <v>-</v>
      </c>
      <c r="Q882" s="934" t="str">
        <f t="shared" si="156"/>
        <v>20-19197</v>
      </c>
      <c r="R882" s="934" t="str">
        <f t="shared" si="157"/>
        <v>-</v>
      </c>
      <c r="S882" s="935" t="str">
        <f t="shared" si="150"/>
        <v>-</v>
      </c>
      <c r="T882" s="935" t="str">
        <f t="shared" si="151"/>
        <v>-</v>
      </c>
      <c r="U882" s="935" t="str">
        <f t="shared" si="152"/>
        <v>-</v>
      </c>
      <c r="V882" s="935" t="str">
        <f t="shared" si="158"/>
        <v>-</v>
      </c>
      <c r="W882" s="934" t="str">
        <f t="shared" si="159"/>
        <v>-</v>
      </c>
      <c r="X882" s="936" t="str">
        <f>IF(R882="-","-",VLOOKUP($S882,Forex!$B:$C,2,0))</f>
        <v>-</v>
      </c>
      <c r="Y882" s="936" t="str">
        <f>IF(R882="-","-",VLOOKUP($S882,Forex!$B:$D,3,0))</f>
        <v>-</v>
      </c>
      <c r="Z882" s="937" t="str">
        <f>IF($R882="-","-",VLOOKUP($L882,Legend!$E:$F,2,0))</f>
        <v>-</v>
      </c>
      <c r="AA882" s="937"/>
      <c r="AB882" s="1131" t="str">
        <f t="shared" si="153"/>
        <v>-</v>
      </c>
      <c r="AC882" s="1131" t="str">
        <f>_xlfn.IFNA(VLOOKUP($B882,'PO list'!$C:$E,3,0),$AB882)</f>
        <v>-</v>
      </c>
      <c r="AD882" s="1131" t="str">
        <f>IF($AC882="-","-",VLOOKUP($AC882,Forex!$B:$C,2,0))</f>
        <v>-</v>
      </c>
      <c r="AE882" s="1131" t="str">
        <f t="shared" si="160"/>
        <v>-</v>
      </c>
      <c r="AF882" s="1131" t="str">
        <f>IF($AE882="-","-",VLOOKUP($AE882,Forex!$B:$C,2,0))</f>
        <v>-</v>
      </c>
      <c r="AG882" s="1132" t="str">
        <f t="shared" si="154"/>
        <v>-</v>
      </c>
      <c r="AI882" s="1118"/>
    </row>
    <row r="883" spans="1:35" s="839" customFormat="1" ht="15" x14ac:dyDescent="0.25">
      <c r="A883" s="929">
        <v>882</v>
      </c>
      <c r="B883" s="927" t="s">
        <v>3750</v>
      </c>
      <c r="C883" s="927" t="s">
        <v>205</v>
      </c>
      <c r="D883" s="927" t="s">
        <v>201</v>
      </c>
      <c r="E883" s="927" t="s">
        <v>230</v>
      </c>
      <c r="F883" s="927">
        <v>6</v>
      </c>
      <c r="G883" s="927">
        <v>18830</v>
      </c>
      <c r="H883" s="927" t="s">
        <v>3751</v>
      </c>
      <c r="I883" s="927" t="s">
        <v>3752</v>
      </c>
      <c r="J883" s="927" t="s">
        <v>2868</v>
      </c>
      <c r="K883" s="927" t="s">
        <v>287</v>
      </c>
      <c r="L883" s="927" t="s">
        <v>15</v>
      </c>
      <c r="M883" s="927" t="s">
        <v>3753</v>
      </c>
      <c r="N883" s="927" t="s">
        <v>3754</v>
      </c>
      <c r="O883" s="927" t="s">
        <v>3611</v>
      </c>
      <c r="P883" s="1129" t="str">
        <f t="shared" si="155"/>
        <v>TCH</v>
      </c>
      <c r="Q883" s="934" t="str">
        <f t="shared" si="156"/>
        <v>20-19198</v>
      </c>
      <c r="R883" s="934" t="str">
        <f t="shared" si="157"/>
        <v>LOCAL</v>
      </c>
      <c r="S883" s="935">
        <f t="shared" si="150"/>
        <v>43891</v>
      </c>
      <c r="T883" s="935">
        <f t="shared" si="151"/>
        <v>44044</v>
      </c>
      <c r="U883" s="935">
        <f t="shared" si="152"/>
        <v>44044</v>
      </c>
      <c r="V883" s="935">
        <f t="shared" si="158"/>
        <v>44075</v>
      </c>
      <c r="W883" s="934" t="str">
        <f t="shared" si="159"/>
        <v>Approved</v>
      </c>
      <c r="X883" s="936" t="str">
        <f>IF(R883="-","-",VLOOKUP($S883,Forex!$B:$C,2,0))</f>
        <v>FY2019</v>
      </c>
      <c r="Y883" s="936" t="str">
        <f>IF(R883="-","-",VLOOKUP($S883,Forex!$B:$D,3,0))</f>
        <v>2H</v>
      </c>
      <c r="Z883" s="937" t="str">
        <f>IF($R883="-","-",VLOOKUP($L883,Legend!$E:$F,2,0))</f>
        <v>-</v>
      </c>
      <c r="AA883" s="937"/>
      <c r="AB883" s="1131">
        <f t="shared" si="153"/>
        <v>44044</v>
      </c>
      <c r="AC883" s="1131">
        <f>_xlfn.IFNA(VLOOKUP($B883,'PO list'!$C:$E,3,0),$AB883)</f>
        <v>44044</v>
      </c>
      <c r="AD883" s="1131" t="str">
        <f>IF($AC883="-","-",VLOOKUP($AC883,Forex!$B:$C,2,0))</f>
        <v>FY2020</v>
      </c>
      <c r="AE883" s="1131">
        <f t="shared" si="160"/>
        <v>44044</v>
      </c>
      <c r="AF883" s="1131" t="str">
        <f>IF($AE883="-","-",VLOOKUP($AE883,Forex!$B:$C,2,0))</f>
        <v>FY2020</v>
      </c>
      <c r="AG883" s="1132" t="str">
        <f t="shared" si="154"/>
        <v>MY + MF</v>
      </c>
      <c r="AI883" s="1118"/>
    </row>
    <row r="884" spans="1:35" s="839" customFormat="1" ht="15" x14ac:dyDescent="0.25">
      <c r="A884" s="929">
        <v>883</v>
      </c>
      <c r="B884" s="927" t="s">
        <v>3755</v>
      </c>
      <c r="C884" s="927" t="s">
        <v>211</v>
      </c>
      <c r="D884" s="927" t="s">
        <v>201</v>
      </c>
      <c r="E884" s="927" t="s">
        <v>1788</v>
      </c>
      <c r="F884" s="927">
        <v>1</v>
      </c>
      <c r="G884" s="927">
        <v>2502.44</v>
      </c>
      <c r="H884" s="927" t="s">
        <v>3756</v>
      </c>
      <c r="I884" s="927" t="s">
        <v>3757</v>
      </c>
      <c r="J884" s="927" t="s">
        <v>2868</v>
      </c>
      <c r="K884" s="927" t="s">
        <v>1324</v>
      </c>
      <c r="L884" s="927" t="s">
        <v>1056</v>
      </c>
      <c r="M884" s="927" t="s">
        <v>3454</v>
      </c>
      <c r="N884" s="927" t="s">
        <v>3348</v>
      </c>
      <c r="O884" s="927" t="s">
        <v>3154</v>
      </c>
      <c r="P884" s="1129" t="str">
        <f t="shared" si="155"/>
        <v>1--</v>
      </c>
      <c r="Q884" s="934" t="str">
        <f t="shared" si="156"/>
        <v>20-19199</v>
      </c>
      <c r="R884" s="934" t="str">
        <f t="shared" si="157"/>
        <v>LOCAL</v>
      </c>
      <c r="S884" s="935">
        <f t="shared" si="150"/>
        <v>43891</v>
      </c>
      <c r="T884" s="935">
        <f t="shared" si="151"/>
        <v>43891</v>
      </c>
      <c r="U884" s="935">
        <f t="shared" si="152"/>
        <v>43891</v>
      </c>
      <c r="V884" s="935">
        <f t="shared" si="158"/>
        <v>43983</v>
      </c>
      <c r="W884" s="934" t="str">
        <f t="shared" si="159"/>
        <v>Cancelled</v>
      </c>
      <c r="X884" s="936" t="str">
        <f>IF(R884="-","-",VLOOKUP($S884,Forex!$B:$C,2,0))</f>
        <v>FY2019</v>
      </c>
      <c r="Y884" s="936" t="str">
        <f>IF(R884="-","-",VLOOKUP($S884,Forex!$B:$D,3,0))</f>
        <v>2H</v>
      </c>
      <c r="Z884" s="937" t="str">
        <f>IF($R884="-","-",VLOOKUP($L884,Legend!$E:$F,2,0))</f>
        <v>-</v>
      </c>
      <c r="AA884" s="937"/>
      <c r="AB884" s="1131">
        <f t="shared" si="153"/>
        <v>43891</v>
      </c>
      <c r="AC884" s="1131">
        <f>_xlfn.IFNA(VLOOKUP($B884,'PO list'!$C:$E,3,0),$AB884)</f>
        <v>43891</v>
      </c>
      <c r="AD884" s="1131" t="str">
        <f>IF($AC884="-","-",VLOOKUP($AC884,Forex!$B:$C,2,0))</f>
        <v>FY2019</v>
      </c>
      <c r="AE884" s="1131">
        <f t="shared" si="160"/>
        <v>43891</v>
      </c>
      <c r="AF884" s="1131" t="str">
        <f>IF($AE884="-","-",VLOOKUP($AE884,Forex!$B:$C,2,0))</f>
        <v>FY2019</v>
      </c>
      <c r="AG884" s="1132" t="str">
        <f t="shared" si="154"/>
        <v>MY + MF</v>
      </c>
      <c r="AI884" s="1118"/>
    </row>
    <row r="885" spans="1:35" s="839" customFormat="1" ht="15" x14ac:dyDescent="0.25">
      <c r="A885" s="929">
        <v>884</v>
      </c>
      <c r="B885" s="927" t="s">
        <v>3758</v>
      </c>
      <c r="C885" s="927" t="s">
        <v>211</v>
      </c>
      <c r="D885" s="927" t="s">
        <v>201</v>
      </c>
      <c r="E885" s="927" t="s">
        <v>1788</v>
      </c>
      <c r="F885" s="927">
        <v>1</v>
      </c>
      <c r="G885" s="927">
        <v>5203.87</v>
      </c>
      <c r="H885" s="927" t="s">
        <v>3756</v>
      </c>
      <c r="I885" s="927" t="s">
        <v>3759</v>
      </c>
      <c r="J885" s="927" t="s">
        <v>2868</v>
      </c>
      <c r="K885" s="927" t="s">
        <v>1324</v>
      </c>
      <c r="L885" s="927" t="s">
        <v>1056</v>
      </c>
      <c r="M885" s="927" t="s">
        <v>3454</v>
      </c>
      <c r="N885" s="927" t="s">
        <v>3348</v>
      </c>
      <c r="O885" s="927" t="s">
        <v>3154</v>
      </c>
      <c r="P885" s="1129" t="str">
        <f t="shared" si="155"/>
        <v>K81</v>
      </c>
      <c r="Q885" s="934" t="str">
        <f t="shared" si="156"/>
        <v>20-19200</v>
      </c>
      <c r="R885" s="934" t="str">
        <f t="shared" si="157"/>
        <v>LOCAL</v>
      </c>
      <c r="S885" s="935">
        <f t="shared" si="150"/>
        <v>43891</v>
      </c>
      <c r="T885" s="935">
        <f t="shared" si="151"/>
        <v>43891</v>
      </c>
      <c r="U885" s="935">
        <f t="shared" si="152"/>
        <v>43891</v>
      </c>
      <c r="V885" s="935">
        <f t="shared" si="158"/>
        <v>43983</v>
      </c>
      <c r="W885" s="934" t="str">
        <f t="shared" si="159"/>
        <v>Cancelled</v>
      </c>
      <c r="X885" s="936" t="str">
        <f>IF(R885="-","-",VLOOKUP($S885,Forex!$B:$C,2,0))</f>
        <v>FY2019</v>
      </c>
      <c r="Y885" s="936" t="str">
        <f>IF(R885="-","-",VLOOKUP($S885,Forex!$B:$D,3,0))</f>
        <v>2H</v>
      </c>
      <c r="Z885" s="937" t="str">
        <f>IF($R885="-","-",VLOOKUP($L885,Legend!$E:$F,2,0))</f>
        <v>-</v>
      </c>
      <c r="AA885" s="937"/>
      <c r="AB885" s="1131">
        <f t="shared" si="153"/>
        <v>43891</v>
      </c>
      <c r="AC885" s="1131">
        <f>_xlfn.IFNA(VLOOKUP($B885,'PO list'!$C:$E,3,0),$AB885)</f>
        <v>43891</v>
      </c>
      <c r="AD885" s="1131" t="str">
        <f>IF($AC885="-","-",VLOOKUP($AC885,Forex!$B:$C,2,0))</f>
        <v>FY2019</v>
      </c>
      <c r="AE885" s="1131">
        <f t="shared" si="160"/>
        <v>43891</v>
      </c>
      <c r="AF885" s="1131" t="str">
        <f>IF($AE885="-","-",VLOOKUP($AE885,Forex!$B:$C,2,0))</f>
        <v>FY2019</v>
      </c>
      <c r="AG885" s="1132" t="str">
        <f t="shared" si="154"/>
        <v>MY + MF</v>
      </c>
      <c r="AI885" s="1118"/>
    </row>
    <row r="886" spans="1:35" s="839" customFormat="1" ht="15" x14ac:dyDescent="0.25">
      <c r="A886" s="929">
        <v>885</v>
      </c>
      <c r="B886" s="927" t="s">
        <v>3760</v>
      </c>
      <c r="C886" s="927" t="s">
        <v>205</v>
      </c>
      <c r="D886" s="927" t="s">
        <v>201</v>
      </c>
      <c r="E886" s="927" t="s">
        <v>231</v>
      </c>
      <c r="F886" s="927">
        <v>2</v>
      </c>
      <c r="G886" s="927">
        <v>1020</v>
      </c>
      <c r="H886" s="927" t="s">
        <v>3761</v>
      </c>
      <c r="I886" s="927" t="s">
        <v>3762</v>
      </c>
      <c r="J886" s="927" t="s">
        <v>2868</v>
      </c>
      <c r="K886" s="927" t="s">
        <v>1324</v>
      </c>
      <c r="L886" s="927" t="s">
        <v>1056</v>
      </c>
      <c r="M886" s="927" t="s">
        <v>3384</v>
      </c>
      <c r="N886" s="927" t="s">
        <v>3273</v>
      </c>
      <c r="O886" s="927" t="s">
        <v>3154</v>
      </c>
      <c r="P886" s="1129" t="str">
        <f t="shared" si="155"/>
        <v>0--</v>
      </c>
      <c r="Q886" s="934" t="str">
        <f t="shared" si="156"/>
        <v>20-19201</v>
      </c>
      <c r="R886" s="934" t="str">
        <f t="shared" si="157"/>
        <v>LOCAL</v>
      </c>
      <c r="S886" s="935">
        <f t="shared" si="150"/>
        <v>43891</v>
      </c>
      <c r="T886" s="935">
        <f t="shared" si="151"/>
        <v>43891</v>
      </c>
      <c r="U886" s="935">
        <f t="shared" si="152"/>
        <v>43891</v>
      </c>
      <c r="V886" s="935">
        <f t="shared" si="158"/>
        <v>43983</v>
      </c>
      <c r="W886" s="934" t="str">
        <f t="shared" si="159"/>
        <v>Cancelled</v>
      </c>
      <c r="X886" s="936" t="str">
        <f>IF(R886="-","-",VLOOKUP($S886,Forex!$B:$C,2,0))</f>
        <v>FY2019</v>
      </c>
      <c r="Y886" s="936" t="str">
        <f>IF(R886="-","-",VLOOKUP($S886,Forex!$B:$D,3,0))</f>
        <v>2H</v>
      </c>
      <c r="Z886" s="937" t="str">
        <f>IF($R886="-","-",VLOOKUP($L886,Legend!$E:$F,2,0))</f>
        <v>-</v>
      </c>
      <c r="AA886" s="937"/>
      <c r="AB886" s="1131">
        <f t="shared" si="153"/>
        <v>43891</v>
      </c>
      <c r="AC886" s="1131">
        <f>_xlfn.IFNA(VLOOKUP($B886,'PO list'!$C:$E,3,0),$AB886)</f>
        <v>43891</v>
      </c>
      <c r="AD886" s="1131" t="str">
        <f>IF($AC886="-","-",VLOOKUP($AC886,Forex!$B:$C,2,0))</f>
        <v>FY2019</v>
      </c>
      <c r="AE886" s="1131">
        <f t="shared" si="160"/>
        <v>43891</v>
      </c>
      <c r="AF886" s="1131" t="str">
        <f>IF($AE886="-","-",VLOOKUP($AE886,Forex!$B:$C,2,0))</f>
        <v>FY2019</v>
      </c>
      <c r="AG886" s="1132" t="str">
        <f t="shared" si="154"/>
        <v>MY + MF</v>
      </c>
      <c r="AI886" s="1118"/>
    </row>
    <row r="887" spans="1:35" s="839" customFormat="1" ht="15" x14ac:dyDescent="0.25">
      <c r="A887" s="929">
        <v>886</v>
      </c>
      <c r="B887" s="927" t="s">
        <v>3763</v>
      </c>
      <c r="C887" s="927" t="s">
        <v>221</v>
      </c>
      <c r="D887" s="927" t="s">
        <v>201</v>
      </c>
      <c r="E887" s="927" t="s">
        <v>231</v>
      </c>
      <c r="F887" s="927">
        <v>2</v>
      </c>
      <c r="G887" s="927">
        <v>4000</v>
      </c>
      <c r="H887" s="927" t="s">
        <v>3764</v>
      </c>
      <c r="I887" s="927" t="s">
        <v>239</v>
      </c>
      <c r="J887" s="927" t="s">
        <v>2868</v>
      </c>
      <c r="K887" s="927" t="s">
        <v>288</v>
      </c>
      <c r="L887" s="927" t="s">
        <v>158</v>
      </c>
      <c r="M887" s="927" t="s">
        <v>3443</v>
      </c>
      <c r="N887" s="927" t="s">
        <v>3765</v>
      </c>
      <c r="O887" s="927" t="s">
        <v>3154</v>
      </c>
      <c r="P887" s="1129" t="str">
        <f t="shared" si="155"/>
        <v>--</v>
      </c>
      <c r="Q887" s="934" t="str">
        <f t="shared" si="156"/>
        <v>20-19202</v>
      </c>
      <c r="R887" s="934" t="str">
        <f t="shared" si="157"/>
        <v>LOCAL</v>
      </c>
      <c r="S887" s="935">
        <f t="shared" si="150"/>
        <v>43891</v>
      </c>
      <c r="T887" s="935">
        <f t="shared" si="151"/>
        <v>43891</v>
      </c>
      <c r="U887" s="935">
        <f t="shared" si="152"/>
        <v>43891</v>
      </c>
      <c r="V887" s="935">
        <f t="shared" si="158"/>
        <v>44044</v>
      </c>
      <c r="W887" s="934" t="str">
        <f t="shared" si="159"/>
        <v>Disapproved</v>
      </c>
      <c r="X887" s="936" t="str">
        <f>IF(R887="-","-",VLOOKUP($S887,Forex!$B:$C,2,0))</f>
        <v>FY2019</v>
      </c>
      <c r="Y887" s="936" t="str">
        <f>IF(R887="-","-",VLOOKUP($S887,Forex!$B:$D,3,0))</f>
        <v>2H</v>
      </c>
      <c r="Z887" s="937" t="str">
        <f>IF($R887="-","-",VLOOKUP($L887,Legend!$E:$F,2,0))</f>
        <v>ROD1</v>
      </c>
      <c r="AA887" s="937"/>
      <c r="AB887" s="1131">
        <f t="shared" si="153"/>
        <v>43891</v>
      </c>
      <c r="AC887" s="1131">
        <f>_xlfn.IFNA(VLOOKUP($B887,'PO list'!$C:$E,3,0),$AB887)</f>
        <v>43891</v>
      </c>
      <c r="AD887" s="1131" t="str">
        <f>IF($AC887="-","-",VLOOKUP($AC887,Forex!$B:$C,2,0))</f>
        <v>FY2019</v>
      </c>
      <c r="AE887" s="1131">
        <f t="shared" si="160"/>
        <v>43891</v>
      </c>
      <c r="AF887" s="1131" t="str">
        <f>IF($AE887="-","-",VLOOKUP($AE887,Forex!$B:$C,2,0))</f>
        <v>FY2019</v>
      </c>
      <c r="AG887" s="1132" t="str">
        <f t="shared" si="154"/>
        <v>MY + MF</v>
      </c>
      <c r="AI887" s="1118"/>
    </row>
    <row r="888" spans="1:35" s="839" customFormat="1" ht="15" x14ac:dyDescent="0.25">
      <c r="A888" s="929">
        <v>887</v>
      </c>
      <c r="B888" s="927" t="s">
        <v>119</v>
      </c>
      <c r="C888" s="927" t="s">
        <v>240</v>
      </c>
      <c r="D888" s="927" t="s">
        <v>201</v>
      </c>
      <c r="E888" s="927" t="s">
        <v>231</v>
      </c>
      <c r="F888" s="927">
        <v>5</v>
      </c>
      <c r="G888" s="927">
        <v>6100</v>
      </c>
      <c r="H888" s="927" t="s">
        <v>3766</v>
      </c>
      <c r="I888" s="927" t="s">
        <v>3767</v>
      </c>
      <c r="J888" s="927" t="s">
        <v>3384</v>
      </c>
      <c r="K888" s="927" t="s">
        <v>288</v>
      </c>
      <c r="L888" s="927" t="s">
        <v>158</v>
      </c>
      <c r="M888" s="927" t="s">
        <v>3478</v>
      </c>
      <c r="N888" s="927" t="s">
        <v>3768</v>
      </c>
      <c r="O888" s="927" t="s">
        <v>2835</v>
      </c>
      <c r="P888" s="1129" t="str">
        <f t="shared" si="155"/>
        <v>ING</v>
      </c>
      <c r="Q888" s="934" t="str">
        <f t="shared" si="156"/>
        <v>20-19203</v>
      </c>
      <c r="R888" s="934" t="str">
        <f t="shared" si="157"/>
        <v>LOCAL</v>
      </c>
      <c r="S888" s="935">
        <f t="shared" si="150"/>
        <v>43891</v>
      </c>
      <c r="T888" s="935">
        <f t="shared" si="151"/>
        <v>43891</v>
      </c>
      <c r="U888" s="935">
        <f t="shared" si="152"/>
        <v>43891</v>
      </c>
      <c r="V888" s="935">
        <f t="shared" si="158"/>
        <v>44013</v>
      </c>
      <c r="W888" s="934" t="str">
        <f t="shared" si="159"/>
        <v>Disapproved</v>
      </c>
      <c r="X888" s="936" t="str">
        <f>IF(R888="-","-",VLOOKUP($S888,Forex!$B:$C,2,0))</f>
        <v>FY2019</v>
      </c>
      <c r="Y888" s="936" t="str">
        <f>IF(R888="-","-",VLOOKUP($S888,Forex!$B:$D,3,0))</f>
        <v>2H</v>
      </c>
      <c r="Z888" s="937" t="str">
        <f>IF($R888="-","-",VLOOKUP($L888,Legend!$E:$F,2,0))</f>
        <v>ROD1</v>
      </c>
      <c r="AA888" s="937"/>
      <c r="AB888" s="1131">
        <f t="shared" si="153"/>
        <v>43891</v>
      </c>
      <c r="AC888" s="1131">
        <f>_xlfn.IFNA(VLOOKUP($B888,'PO list'!$C:$E,3,0),$AB888)</f>
        <v>43891</v>
      </c>
      <c r="AD888" s="1131" t="str">
        <f>IF($AC888="-","-",VLOOKUP($AC888,Forex!$B:$C,2,0))</f>
        <v>FY2019</v>
      </c>
      <c r="AE888" s="1131">
        <f t="shared" si="160"/>
        <v>43891</v>
      </c>
      <c r="AF888" s="1131" t="str">
        <f>IF($AE888="-","-",VLOOKUP($AE888,Forex!$B:$C,2,0))</f>
        <v>FY2019</v>
      </c>
      <c r="AG888" s="1132" t="str">
        <f t="shared" si="154"/>
        <v>MY + MF</v>
      </c>
      <c r="AI888" s="1118"/>
    </row>
    <row r="889" spans="1:35" s="839" customFormat="1" ht="15" x14ac:dyDescent="0.25">
      <c r="A889" s="929">
        <v>888</v>
      </c>
      <c r="B889" s="927" t="s">
        <v>3769</v>
      </c>
      <c r="C889" s="927" t="s">
        <v>221</v>
      </c>
      <c r="D889" s="927" t="s">
        <v>201</v>
      </c>
      <c r="E889" s="927" t="s">
        <v>231</v>
      </c>
      <c r="F889" s="927">
        <v>3</v>
      </c>
      <c r="G889" s="927">
        <v>2859.13</v>
      </c>
      <c r="H889" s="927" t="s">
        <v>3770</v>
      </c>
      <c r="I889" s="927" t="s">
        <v>3771</v>
      </c>
      <c r="J889" s="927" t="s">
        <v>3384</v>
      </c>
      <c r="K889" s="927" t="s">
        <v>288</v>
      </c>
      <c r="L889" s="927" t="s">
        <v>158</v>
      </c>
      <c r="M889" s="927" t="s">
        <v>3593</v>
      </c>
      <c r="N889" s="927" t="s">
        <v>3593</v>
      </c>
      <c r="O889" s="927" t="s">
        <v>3772</v>
      </c>
      <c r="P889" s="1129" t="str">
        <f t="shared" si="155"/>
        <v>DER</v>
      </c>
      <c r="Q889" s="934" t="str">
        <f t="shared" si="156"/>
        <v>20-19205</v>
      </c>
      <c r="R889" s="934" t="str">
        <f t="shared" si="157"/>
        <v>LOCAL</v>
      </c>
      <c r="S889" s="935">
        <f t="shared" si="150"/>
        <v>43891</v>
      </c>
      <c r="T889" s="935">
        <f t="shared" si="151"/>
        <v>43983</v>
      </c>
      <c r="U889" s="935">
        <f t="shared" si="152"/>
        <v>44013</v>
      </c>
      <c r="V889" s="935">
        <f t="shared" si="158"/>
        <v>44013</v>
      </c>
      <c r="W889" s="934" t="str">
        <f t="shared" si="159"/>
        <v>Disapproved</v>
      </c>
      <c r="X889" s="936" t="str">
        <f>IF(R889="-","-",VLOOKUP($S889,Forex!$B:$C,2,0))</f>
        <v>FY2019</v>
      </c>
      <c r="Y889" s="936" t="str">
        <f>IF(R889="-","-",VLOOKUP($S889,Forex!$B:$D,3,0))</f>
        <v>2H</v>
      </c>
      <c r="Z889" s="937" t="str">
        <f>IF($R889="-","-",VLOOKUP($L889,Legend!$E:$F,2,0))</f>
        <v>ROD1</v>
      </c>
      <c r="AA889" s="937"/>
      <c r="AB889" s="1131">
        <f t="shared" si="153"/>
        <v>43983</v>
      </c>
      <c r="AC889" s="1131">
        <f>_xlfn.IFNA(VLOOKUP($B889,'PO list'!$C:$E,3,0),$AB889)</f>
        <v>43983</v>
      </c>
      <c r="AD889" s="1131" t="str">
        <f>IF($AC889="-","-",VLOOKUP($AC889,Forex!$B:$C,2,0))</f>
        <v>FY2020</v>
      </c>
      <c r="AE889" s="1131">
        <f t="shared" si="160"/>
        <v>43983</v>
      </c>
      <c r="AF889" s="1131" t="str">
        <f>IF($AE889="-","-",VLOOKUP($AE889,Forex!$B:$C,2,0))</f>
        <v>FY2020</v>
      </c>
      <c r="AG889" s="1132" t="str">
        <f t="shared" si="154"/>
        <v>MY + MF</v>
      </c>
      <c r="AI889" s="1118"/>
    </row>
    <row r="890" spans="1:35" s="839" customFormat="1" ht="15" x14ac:dyDescent="0.25">
      <c r="A890" s="929">
        <v>889</v>
      </c>
      <c r="B890" s="927" t="s">
        <v>3773</v>
      </c>
      <c r="C890" s="927" t="s">
        <v>221</v>
      </c>
      <c r="D890" s="927" t="s">
        <v>201</v>
      </c>
      <c r="E890" s="927" t="s">
        <v>231</v>
      </c>
      <c r="F890" s="927">
        <v>6</v>
      </c>
      <c r="G890" s="927">
        <v>7346.5500000000011</v>
      </c>
      <c r="H890" s="927" t="s">
        <v>3774</v>
      </c>
      <c r="I890" s="927" t="s">
        <v>3775</v>
      </c>
      <c r="J890" s="927" t="s">
        <v>3384</v>
      </c>
      <c r="K890" s="927" t="s">
        <v>1324</v>
      </c>
      <c r="L890" s="927" t="s">
        <v>1056</v>
      </c>
      <c r="M890" s="927" t="s">
        <v>3593</v>
      </c>
      <c r="N890" s="927" t="s">
        <v>3593</v>
      </c>
      <c r="O890" s="927" t="s">
        <v>3776</v>
      </c>
      <c r="P890" s="1129" t="str">
        <f t="shared" si="155"/>
        <v>385</v>
      </c>
      <c r="Q890" s="934" t="str">
        <f t="shared" si="156"/>
        <v>20-19207</v>
      </c>
      <c r="R890" s="934" t="str">
        <f t="shared" si="157"/>
        <v>LOCAL</v>
      </c>
      <c r="S890" s="935">
        <f t="shared" si="150"/>
        <v>43891</v>
      </c>
      <c r="T890" s="935">
        <f t="shared" si="151"/>
        <v>43983</v>
      </c>
      <c r="U890" s="935">
        <f t="shared" si="152"/>
        <v>44013</v>
      </c>
      <c r="V890" s="935">
        <f t="shared" si="158"/>
        <v>44013</v>
      </c>
      <c r="W890" s="934" t="str">
        <f t="shared" si="159"/>
        <v>Cancelled</v>
      </c>
      <c r="X890" s="936" t="str">
        <f>IF(R890="-","-",VLOOKUP($S890,Forex!$B:$C,2,0))</f>
        <v>FY2019</v>
      </c>
      <c r="Y890" s="936" t="str">
        <f>IF(R890="-","-",VLOOKUP($S890,Forex!$B:$D,3,0))</f>
        <v>2H</v>
      </c>
      <c r="Z890" s="937" t="str">
        <f>IF($R890="-","-",VLOOKUP($L890,Legend!$E:$F,2,0))</f>
        <v>-</v>
      </c>
      <c r="AA890" s="937"/>
      <c r="AB890" s="1131">
        <f t="shared" si="153"/>
        <v>43983</v>
      </c>
      <c r="AC890" s="1131">
        <f>_xlfn.IFNA(VLOOKUP($B890,'PO list'!$C:$E,3,0),$AB890)</f>
        <v>43983</v>
      </c>
      <c r="AD890" s="1131" t="str">
        <f>IF($AC890="-","-",VLOOKUP($AC890,Forex!$B:$C,2,0))</f>
        <v>FY2020</v>
      </c>
      <c r="AE890" s="1131">
        <f t="shared" si="160"/>
        <v>43983</v>
      </c>
      <c r="AF890" s="1131" t="str">
        <f>IF($AE890="-","-",VLOOKUP($AE890,Forex!$B:$C,2,0))</f>
        <v>FY2020</v>
      </c>
      <c r="AG890" s="1132" t="str">
        <f t="shared" si="154"/>
        <v>MY + MF</v>
      </c>
      <c r="AI890" s="1118"/>
    </row>
    <row r="891" spans="1:35" s="839" customFormat="1" ht="15" x14ac:dyDescent="0.25">
      <c r="A891" s="929">
        <v>890</v>
      </c>
      <c r="B891" s="927" t="s">
        <v>3777</v>
      </c>
      <c r="C891" s="927" t="s">
        <v>207</v>
      </c>
      <c r="D891" s="927" t="s">
        <v>232</v>
      </c>
      <c r="E891" s="927" t="s">
        <v>1788</v>
      </c>
      <c r="F891" s="927">
        <v>1</v>
      </c>
      <c r="G891" s="927">
        <v>1144</v>
      </c>
      <c r="H891" s="927" t="s">
        <v>3778</v>
      </c>
      <c r="I891" s="927" t="s">
        <v>3779</v>
      </c>
      <c r="J891" s="927" t="s">
        <v>3154</v>
      </c>
      <c r="K891" s="927" t="s">
        <v>1324</v>
      </c>
      <c r="L891" s="927" t="s">
        <v>1056</v>
      </c>
      <c r="M891" s="927" t="s">
        <v>3780</v>
      </c>
      <c r="N891" s="927" t="s">
        <v>3780</v>
      </c>
      <c r="O891" s="927" t="s">
        <v>3348</v>
      </c>
      <c r="P891" s="1129" t="str">
        <f t="shared" si="155"/>
        <v>IGS</v>
      </c>
      <c r="Q891" s="934" t="str">
        <f t="shared" si="156"/>
        <v>20-19209</v>
      </c>
      <c r="R891" s="934" t="str">
        <f t="shared" si="157"/>
        <v>FRONTECH</v>
      </c>
      <c r="S891" s="935">
        <f t="shared" si="150"/>
        <v>43891</v>
      </c>
      <c r="T891" s="935">
        <f t="shared" si="151"/>
        <v>43983</v>
      </c>
      <c r="U891" s="935">
        <f t="shared" si="152"/>
        <v>44075</v>
      </c>
      <c r="V891" s="935">
        <f t="shared" si="158"/>
        <v>44075</v>
      </c>
      <c r="W891" s="934" t="str">
        <f t="shared" si="159"/>
        <v>Cancelled</v>
      </c>
      <c r="X891" s="936" t="str">
        <f>IF(R891="-","-",VLOOKUP($S891,Forex!$B:$C,2,0))</f>
        <v>FY2019</v>
      </c>
      <c r="Y891" s="936" t="str">
        <f>IF(R891="-","-",VLOOKUP($S891,Forex!$B:$D,3,0))</f>
        <v>2H</v>
      </c>
      <c r="Z891" s="937" t="str">
        <f>IF($R891="-","-",VLOOKUP($L891,Legend!$E:$F,2,0))</f>
        <v>-</v>
      </c>
      <c r="AA891" s="937"/>
      <c r="AB891" s="1131">
        <f t="shared" si="153"/>
        <v>43983</v>
      </c>
      <c r="AC891" s="1131">
        <f>_xlfn.IFNA(VLOOKUP($B891,'PO list'!$C:$E,3,0),$AB891)</f>
        <v>43983</v>
      </c>
      <c r="AD891" s="1131" t="str">
        <f>IF($AC891="-","-",VLOOKUP($AC891,Forex!$B:$C,2,0))</f>
        <v>FY2020</v>
      </c>
      <c r="AE891" s="1131">
        <f t="shared" si="160"/>
        <v>43983</v>
      </c>
      <c r="AF891" s="1131" t="str">
        <f>IF($AE891="-","-",VLOOKUP($AE891,Forex!$B:$C,2,0))</f>
        <v>FY2020</v>
      </c>
      <c r="AG891" s="1132" t="str">
        <f t="shared" si="154"/>
        <v>MY + MF</v>
      </c>
      <c r="AI891" s="1118"/>
    </row>
    <row r="892" spans="1:35" s="839" customFormat="1" ht="15" x14ac:dyDescent="0.25">
      <c r="A892" s="929">
        <v>891</v>
      </c>
      <c r="B892" s="927" t="s">
        <v>3777</v>
      </c>
      <c r="C892" s="927" t="s">
        <v>207</v>
      </c>
      <c r="D892" s="927" t="s">
        <v>232</v>
      </c>
      <c r="E892" s="927" t="s">
        <v>1788</v>
      </c>
      <c r="F892" s="927">
        <v>43</v>
      </c>
      <c r="G892" s="927">
        <v>23286</v>
      </c>
      <c r="H892" s="927" t="s">
        <v>3781</v>
      </c>
      <c r="I892" s="927" t="s">
        <v>3779</v>
      </c>
      <c r="J892" s="927" t="s">
        <v>3154</v>
      </c>
      <c r="K892" s="927" t="s">
        <v>288</v>
      </c>
      <c r="L892" s="927" t="s">
        <v>1056</v>
      </c>
      <c r="M892" s="927" t="s">
        <v>3780</v>
      </c>
      <c r="N892" s="927" t="s">
        <v>3780</v>
      </c>
      <c r="O892" s="927" t="s">
        <v>3348</v>
      </c>
      <c r="P892" s="1129" t="str">
        <f t="shared" si="155"/>
        <v>IGS</v>
      </c>
      <c r="Q892" s="934" t="str">
        <f t="shared" si="156"/>
        <v>-</v>
      </c>
      <c r="R892" s="934" t="str">
        <f t="shared" si="157"/>
        <v>-</v>
      </c>
      <c r="S892" s="935" t="str">
        <f t="shared" si="150"/>
        <v>-</v>
      </c>
      <c r="T892" s="935" t="str">
        <f t="shared" si="151"/>
        <v>-</v>
      </c>
      <c r="U892" s="935" t="str">
        <f t="shared" si="152"/>
        <v>-</v>
      </c>
      <c r="V892" s="935" t="str">
        <f t="shared" si="158"/>
        <v>-</v>
      </c>
      <c r="W892" s="934" t="str">
        <f t="shared" si="159"/>
        <v>-</v>
      </c>
      <c r="X892" s="936" t="str">
        <f>IF(R892="-","-",VLOOKUP($S892,Forex!$B:$C,2,0))</f>
        <v>-</v>
      </c>
      <c r="Y892" s="936" t="str">
        <f>IF(R892="-","-",VLOOKUP($S892,Forex!$B:$D,3,0))</f>
        <v>-</v>
      </c>
      <c r="Z892" s="937" t="str">
        <f>IF($R892="-","-",VLOOKUP($L892,Legend!$E:$F,2,0))</f>
        <v>-</v>
      </c>
      <c r="AA892" s="937"/>
      <c r="AB892" s="1131" t="str">
        <f t="shared" si="153"/>
        <v>-</v>
      </c>
      <c r="AC892" s="1131" t="str">
        <f>_xlfn.IFNA(VLOOKUP($B892,'PO list'!$C:$E,3,0),$AB892)</f>
        <v>-</v>
      </c>
      <c r="AD892" s="1131" t="str">
        <f>IF($AC892="-","-",VLOOKUP($AC892,Forex!$B:$C,2,0))</f>
        <v>-</v>
      </c>
      <c r="AE892" s="1131" t="str">
        <f t="shared" si="160"/>
        <v>-</v>
      </c>
      <c r="AF892" s="1131" t="str">
        <f>IF($AE892="-","-",VLOOKUP($AE892,Forex!$B:$C,2,0))</f>
        <v>-</v>
      </c>
      <c r="AG892" s="1132" t="str">
        <f t="shared" si="154"/>
        <v>-</v>
      </c>
      <c r="AI892" s="1118"/>
    </row>
    <row r="893" spans="1:35" s="839" customFormat="1" ht="15" x14ac:dyDescent="0.25">
      <c r="A893" s="929">
        <v>892</v>
      </c>
      <c r="B893" s="927" t="s">
        <v>3782</v>
      </c>
      <c r="C893" s="927" t="s">
        <v>245</v>
      </c>
      <c r="D893" s="927" t="s">
        <v>201</v>
      </c>
      <c r="E893" s="927" t="s">
        <v>231</v>
      </c>
      <c r="F893" s="927">
        <v>2</v>
      </c>
      <c r="G893" s="927">
        <v>188</v>
      </c>
      <c r="H893" s="927" t="s">
        <v>3783</v>
      </c>
      <c r="I893" s="927" t="s">
        <v>239</v>
      </c>
      <c r="J893" s="927" t="s">
        <v>3311</v>
      </c>
      <c r="K893" s="927" t="s">
        <v>288</v>
      </c>
      <c r="L893" s="927" t="s">
        <v>158</v>
      </c>
      <c r="M893" s="927" t="s">
        <v>3311</v>
      </c>
      <c r="N893" s="927" t="s">
        <v>3273</v>
      </c>
      <c r="O893" s="927" t="s">
        <v>3311</v>
      </c>
      <c r="P893" s="1129" t="str">
        <f t="shared" si="155"/>
        <v>--</v>
      </c>
      <c r="Q893" s="934" t="str">
        <f t="shared" si="156"/>
        <v>20-19210</v>
      </c>
      <c r="R893" s="934" t="str">
        <f t="shared" si="157"/>
        <v>LOCAL</v>
      </c>
      <c r="S893" s="935">
        <f t="shared" si="150"/>
        <v>43891</v>
      </c>
      <c r="T893" s="935">
        <f t="shared" si="151"/>
        <v>43891</v>
      </c>
      <c r="U893" s="935">
        <f t="shared" si="152"/>
        <v>43891</v>
      </c>
      <c r="V893" s="935">
        <f t="shared" si="158"/>
        <v>43983</v>
      </c>
      <c r="W893" s="934" t="str">
        <f t="shared" si="159"/>
        <v>Disapproved</v>
      </c>
      <c r="X893" s="936" t="str">
        <f>IF(R893="-","-",VLOOKUP($S893,Forex!$B:$C,2,0))</f>
        <v>FY2019</v>
      </c>
      <c r="Y893" s="936" t="str">
        <f>IF(R893="-","-",VLOOKUP($S893,Forex!$B:$D,3,0))</f>
        <v>2H</v>
      </c>
      <c r="Z893" s="937" t="str">
        <f>IF($R893="-","-",VLOOKUP($L893,Legend!$E:$F,2,0))</f>
        <v>ROD1</v>
      </c>
      <c r="AA893" s="937"/>
      <c r="AB893" s="1131">
        <f t="shared" si="153"/>
        <v>43891</v>
      </c>
      <c r="AC893" s="1131">
        <f>_xlfn.IFNA(VLOOKUP($B893,'PO list'!$C:$E,3,0),$AB893)</f>
        <v>43891</v>
      </c>
      <c r="AD893" s="1131" t="str">
        <f>IF($AC893="-","-",VLOOKUP($AC893,Forex!$B:$C,2,0))</f>
        <v>FY2019</v>
      </c>
      <c r="AE893" s="1131">
        <f t="shared" si="160"/>
        <v>43891</v>
      </c>
      <c r="AF893" s="1131" t="str">
        <f>IF($AE893="-","-",VLOOKUP($AE893,Forex!$B:$C,2,0))</f>
        <v>FY2019</v>
      </c>
      <c r="AG893" s="1132" t="str">
        <f t="shared" si="154"/>
        <v>MY + MF</v>
      </c>
      <c r="AI893" s="1118"/>
    </row>
    <row r="894" spans="1:35" s="839" customFormat="1" ht="15" x14ac:dyDescent="0.25">
      <c r="A894" s="929">
        <v>893</v>
      </c>
      <c r="B894" s="927" t="s">
        <v>3784</v>
      </c>
      <c r="C894" s="927" t="s">
        <v>221</v>
      </c>
      <c r="D894" s="927" t="s">
        <v>201</v>
      </c>
      <c r="E894" s="927" t="s">
        <v>231</v>
      </c>
      <c r="F894" s="927">
        <v>1</v>
      </c>
      <c r="G894" s="927">
        <v>16000</v>
      </c>
      <c r="H894" s="927" t="s">
        <v>3785</v>
      </c>
      <c r="I894" s="927" t="s">
        <v>3786</v>
      </c>
      <c r="J894" s="927" t="s">
        <v>3311</v>
      </c>
      <c r="K894" s="927" t="s">
        <v>1324</v>
      </c>
      <c r="L894" s="927" t="s">
        <v>1056</v>
      </c>
      <c r="M894" s="927" t="s">
        <v>3454</v>
      </c>
      <c r="N894" s="927" t="s">
        <v>3539</v>
      </c>
      <c r="O894" s="927" t="s">
        <v>2867</v>
      </c>
      <c r="P894" s="1129" t="str">
        <f t="shared" si="155"/>
        <v>IE)</v>
      </c>
      <c r="Q894" s="934" t="str">
        <f t="shared" si="156"/>
        <v>20-19211</v>
      </c>
      <c r="R894" s="934" t="str">
        <f t="shared" si="157"/>
        <v>LOCAL</v>
      </c>
      <c r="S894" s="935">
        <f t="shared" si="150"/>
        <v>43891</v>
      </c>
      <c r="T894" s="935">
        <f t="shared" si="151"/>
        <v>43891</v>
      </c>
      <c r="U894" s="935">
        <f t="shared" si="152"/>
        <v>43891</v>
      </c>
      <c r="V894" s="935">
        <f t="shared" si="158"/>
        <v>44013</v>
      </c>
      <c r="W894" s="934" t="str">
        <f t="shared" si="159"/>
        <v>Cancelled</v>
      </c>
      <c r="X894" s="936" t="str">
        <f>IF(R894="-","-",VLOOKUP($S894,Forex!$B:$C,2,0))</f>
        <v>FY2019</v>
      </c>
      <c r="Y894" s="936" t="str">
        <f>IF(R894="-","-",VLOOKUP($S894,Forex!$B:$D,3,0))</f>
        <v>2H</v>
      </c>
      <c r="Z894" s="937" t="str">
        <f>IF($R894="-","-",VLOOKUP($L894,Legend!$E:$F,2,0))</f>
        <v>-</v>
      </c>
      <c r="AA894" s="937"/>
      <c r="AB894" s="1131">
        <f t="shared" si="153"/>
        <v>43891</v>
      </c>
      <c r="AC894" s="1131">
        <f>_xlfn.IFNA(VLOOKUP($B894,'PO list'!$C:$E,3,0),$AB894)</f>
        <v>43891</v>
      </c>
      <c r="AD894" s="1131" t="str">
        <f>IF($AC894="-","-",VLOOKUP($AC894,Forex!$B:$C,2,0))</f>
        <v>FY2019</v>
      </c>
      <c r="AE894" s="1131">
        <f t="shared" si="160"/>
        <v>43891</v>
      </c>
      <c r="AF894" s="1131" t="str">
        <f>IF($AE894="-","-",VLOOKUP($AE894,Forex!$B:$C,2,0))</f>
        <v>FY2019</v>
      </c>
      <c r="AG894" s="1132" t="str">
        <f t="shared" si="154"/>
        <v>MY + MF</v>
      </c>
      <c r="AI894" s="1118"/>
    </row>
    <row r="895" spans="1:35" s="839" customFormat="1" ht="15" x14ac:dyDescent="0.25">
      <c r="A895" s="929">
        <v>894</v>
      </c>
      <c r="B895" s="927" t="s">
        <v>3787</v>
      </c>
      <c r="C895" s="927" t="s">
        <v>221</v>
      </c>
      <c r="D895" s="927" t="s">
        <v>201</v>
      </c>
      <c r="E895" s="927" t="s">
        <v>231</v>
      </c>
      <c r="F895" s="927">
        <v>8</v>
      </c>
      <c r="G895" s="927">
        <v>3310</v>
      </c>
      <c r="H895" s="927" t="s">
        <v>3788</v>
      </c>
      <c r="I895" s="927" t="s">
        <v>3789</v>
      </c>
      <c r="J895" s="927" t="s">
        <v>3311</v>
      </c>
      <c r="K895" s="927" t="s">
        <v>287</v>
      </c>
      <c r="L895" s="927" t="s">
        <v>15</v>
      </c>
      <c r="M895" s="927" t="s">
        <v>3443</v>
      </c>
      <c r="N895" s="927" t="s">
        <v>3539</v>
      </c>
      <c r="O895" s="927" t="s">
        <v>2867</v>
      </c>
      <c r="P895" s="1129" t="str">
        <f t="shared" si="155"/>
        <v>GE)</v>
      </c>
      <c r="Q895" s="934" t="str">
        <f t="shared" si="156"/>
        <v>20-19212</v>
      </c>
      <c r="R895" s="934" t="str">
        <f t="shared" si="157"/>
        <v>LOCAL</v>
      </c>
      <c r="S895" s="935">
        <f t="shared" si="150"/>
        <v>43891</v>
      </c>
      <c r="T895" s="935">
        <f t="shared" si="151"/>
        <v>43891</v>
      </c>
      <c r="U895" s="935">
        <f t="shared" si="152"/>
        <v>43891</v>
      </c>
      <c r="V895" s="935">
        <f t="shared" si="158"/>
        <v>44013</v>
      </c>
      <c r="W895" s="934" t="str">
        <f t="shared" si="159"/>
        <v>Approved</v>
      </c>
      <c r="X895" s="936" t="str">
        <f>IF(R895="-","-",VLOOKUP($S895,Forex!$B:$C,2,0))</f>
        <v>FY2019</v>
      </c>
      <c r="Y895" s="936" t="str">
        <f>IF(R895="-","-",VLOOKUP($S895,Forex!$B:$D,3,0))</f>
        <v>2H</v>
      </c>
      <c r="Z895" s="937" t="str">
        <f>IF($R895="-","-",VLOOKUP($L895,Legend!$E:$F,2,0))</f>
        <v>-</v>
      </c>
      <c r="AA895" s="937"/>
      <c r="AB895" s="1131">
        <f t="shared" si="153"/>
        <v>43891</v>
      </c>
      <c r="AC895" s="1131">
        <f>_xlfn.IFNA(VLOOKUP($B895,'PO list'!$C:$E,3,0),$AB895)</f>
        <v>43891</v>
      </c>
      <c r="AD895" s="1131" t="str">
        <f>IF($AC895="-","-",VLOOKUP($AC895,Forex!$B:$C,2,0))</f>
        <v>FY2019</v>
      </c>
      <c r="AE895" s="1131">
        <f t="shared" si="160"/>
        <v>43891</v>
      </c>
      <c r="AF895" s="1131" t="str">
        <f>IF($AE895="-","-",VLOOKUP($AE895,Forex!$B:$C,2,0))</f>
        <v>FY2019</v>
      </c>
      <c r="AG895" s="1132" t="str">
        <f t="shared" si="154"/>
        <v>MY + MF</v>
      </c>
      <c r="AI895" s="1118"/>
    </row>
    <row r="896" spans="1:35" s="839" customFormat="1" ht="15" x14ac:dyDescent="0.25">
      <c r="A896" s="929">
        <v>895</v>
      </c>
      <c r="B896" s="927" t="s">
        <v>3787</v>
      </c>
      <c r="C896" s="927" t="s">
        <v>221</v>
      </c>
      <c r="D896" s="927" t="s">
        <v>201</v>
      </c>
      <c r="E896" s="927" t="s">
        <v>231</v>
      </c>
      <c r="F896" s="927">
        <v>16</v>
      </c>
      <c r="G896" s="927">
        <v>2763</v>
      </c>
      <c r="H896" s="927" t="s">
        <v>3790</v>
      </c>
      <c r="I896" s="927" t="s">
        <v>3789</v>
      </c>
      <c r="J896" s="927" t="s">
        <v>3311</v>
      </c>
      <c r="K896" s="927" t="s">
        <v>288</v>
      </c>
      <c r="L896" s="927" t="s">
        <v>158</v>
      </c>
      <c r="M896" s="927" t="s">
        <v>3443</v>
      </c>
      <c r="N896" s="927" t="s">
        <v>3539</v>
      </c>
      <c r="O896" s="927" t="s">
        <v>2867</v>
      </c>
      <c r="P896" s="1129" t="str">
        <f t="shared" si="155"/>
        <v>GE)</v>
      </c>
      <c r="Q896" s="934" t="str">
        <f t="shared" si="156"/>
        <v>-</v>
      </c>
      <c r="R896" s="934" t="str">
        <f t="shared" si="157"/>
        <v>-</v>
      </c>
      <c r="S896" s="935" t="str">
        <f t="shared" si="150"/>
        <v>-</v>
      </c>
      <c r="T896" s="935" t="str">
        <f t="shared" si="151"/>
        <v>-</v>
      </c>
      <c r="U896" s="935" t="str">
        <f t="shared" si="152"/>
        <v>-</v>
      </c>
      <c r="V896" s="935" t="str">
        <f t="shared" si="158"/>
        <v>-</v>
      </c>
      <c r="W896" s="934" t="str">
        <f t="shared" si="159"/>
        <v>-</v>
      </c>
      <c r="X896" s="936" t="str">
        <f>IF(R896="-","-",VLOOKUP($S896,Forex!$B:$C,2,0))</f>
        <v>-</v>
      </c>
      <c r="Y896" s="936" t="str">
        <f>IF(R896="-","-",VLOOKUP($S896,Forex!$B:$D,3,0))</f>
        <v>-</v>
      </c>
      <c r="Z896" s="937" t="str">
        <f>IF($R896="-","-",VLOOKUP($L896,Legend!$E:$F,2,0))</f>
        <v>-</v>
      </c>
      <c r="AA896" s="937"/>
      <c r="AB896" s="1131" t="str">
        <f t="shared" si="153"/>
        <v>-</v>
      </c>
      <c r="AC896" s="1131" t="str">
        <f>_xlfn.IFNA(VLOOKUP($B896,'PO list'!$C:$E,3,0),$AB896)</f>
        <v>-</v>
      </c>
      <c r="AD896" s="1131" t="str">
        <f>IF($AC896="-","-",VLOOKUP($AC896,Forex!$B:$C,2,0))</f>
        <v>-</v>
      </c>
      <c r="AE896" s="1131" t="str">
        <f t="shared" si="160"/>
        <v>-</v>
      </c>
      <c r="AF896" s="1131" t="str">
        <f>IF($AE896="-","-",VLOOKUP($AE896,Forex!$B:$C,2,0))</f>
        <v>-</v>
      </c>
      <c r="AG896" s="1132" t="str">
        <f t="shared" si="154"/>
        <v>-</v>
      </c>
      <c r="AI896" s="1118"/>
    </row>
    <row r="897" spans="1:35" s="839" customFormat="1" ht="15" x14ac:dyDescent="0.25">
      <c r="A897" s="929">
        <v>896</v>
      </c>
      <c r="B897" s="927" t="s">
        <v>3791</v>
      </c>
      <c r="C897" s="927" t="s">
        <v>1331</v>
      </c>
      <c r="D897" s="927" t="s">
        <v>1332</v>
      </c>
      <c r="E897" s="927" t="s">
        <v>1788</v>
      </c>
      <c r="F897" s="927">
        <v>1</v>
      </c>
      <c r="G897" s="927">
        <v>238.69</v>
      </c>
      <c r="H897" s="927" t="s">
        <v>3792</v>
      </c>
      <c r="I897" s="927" t="s">
        <v>3793</v>
      </c>
      <c r="J897" s="927" t="s">
        <v>3311</v>
      </c>
      <c r="K897" s="927" t="s">
        <v>287</v>
      </c>
      <c r="L897" s="927" t="s">
        <v>15</v>
      </c>
      <c r="M897" s="927" t="s">
        <v>3499</v>
      </c>
      <c r="N897" s="927" t="s">
        <v>3278</v>
      </c>
      <c r="O897" s="927" t="s">
        <v>2867</v>
      </c>
      <c r="P897" s="1129" t="str">
        <f t="shared" si="155"/>
        <v>02-</v>
      </c>
      <c r="Q897" s="934" t="str">
        <f t="shared" si="156"/>
        <v>20-19213</v>
      </c>
      <c r="R897" s="934" t="str">
        <f t="shared" si="157"/>
        <v>-</v>
      </c>
      <c r="S897" s="935" t="str">
        <f t="shared" si="150"/>
        <v>-</v>
      </c>
      <c r="T897" s="935" t="str">
        <f t="shared" si="151"/>
        <v>-</v>
      </c>
      <c r="U897" s="935" t="str">
        <f t="shared" si="152"/>
        <v>-</v>
      </c>
      <c r="V897" s="935" t="str">
        <f t="shared" si="158"/>
        <v>-</v>
      </c>
      <c r="W897" s="934" t="str">
        <f t="shared" si="159"/>
        <v>-</v>
      </c>
      <c r="X897" s="936" t="str">
        <f>IF(R897="-","-",VLOOKUP($S897,Forex!$B:$C,2,0))</f>
        <v>-</v>
      </c>
      <c r="Y897" s="936" t="str">
        <f>IF(R897="-","-",VLOOKUP($S897,Forex!$B:$D,3,0))</f>
        <v>-</v>
      </c>
      <c r="Z897" s="937" t="str">
        <f>IF($R897="-","-",VLOOKUP($L897,Legend!$E:$F,2,0))</f>
        <v>-</v>
      </c>
      <c r="AA897" s="937"/>
      <c r="AB897" s="1131" t="str">
        <f t="shared" si="153"/>
        <v>-</v>
      </c>
      <c r="AC897" s="1131" t="str">
        <f>_xlfn.IFNA(VLOOKUP($B897,'PO list'!$C:$E,3,0),$AB897)</f>
        <v>-</v>
      </c>
      <c r="AD897" s="1131" t="str">
        <f>IF($AC897="-","-",VLOOKUP($AC897,Forex!$B:$C,2,0))</f>
        <v>-</v>
      </c>
      <c r="AE897" s="1131" t="str">
        <f t="shared" si="160"/>
        <v>-</v>
      </c>
      <c r="AF897" s="1131" t="str">
        <f>IF($AE897="-","-",VLOOKUP($AE897,Forex!$B:$C,2,0))</f>
        <v>-</v>
      </c>
      <c r="AG897" s="1132" t="str">
        <f t="shared" si="154"/>
        <v>-</v>
      </c>
      <c r="AI897" s="1118"/>
    </row>
    <row r="898" spans="1:35" s="839" customFormat="1" ht="15" x14ac:dyDescent="0.25">
      <c r="A898" s="929">
        <v>897</v>
      </c>
      <c r="B898" s="927" t="s">
        <v>3794</v>
      </c>
      <c r="C898" s="927" t="s">
        <v>211</v>
      </c>
      <c r="D898" s="927" t="s">
        <v>201</v>
      </c>
      <c r="E898" s="927" t="s">
        <v>231</v>
      </c>
      <c r="F898" s="927">
        <v>7</v>
      </c>
      <c r="G898" s="927">
        <v>2286</v>
      </c>
      <c r="H898" s="927" t="s">
        <v>3795</v>
      </c>
      <c r="I898" s="927" t="s">
        <v>3796</v>
      </c>
      <c r="J898" s="927" t="s">
        <v>2867</v>
      </c>
      <c r="K898" s="927" t="s">
        <v>1324</v>
      </c>
      <c r="L898" s="927" t="s">
        <v>1056</v>
      </c>
      <c r="M898" s="927" t="s">
        <v>3478</v>
      </c>
      <c r="N898" s="927" t="s">
        <v>3348</v>
      </c>
      <c r="O898" s="927" t="s">
        <v>2835</v>
      </c>
      <c r="P898" s="1129" t="str">
        <f t="shared" si="155"/>
        <v>50N</v>
      </c>
      <c r="Q898" s="934" t="str">
        <f t="shared" si="156"/>
        <v>20-19215</v>
      </c>
      <c r="R898" s="934" t="str">
        <f t="shared" si="157"/>
        <v>LOCAL</v>
      </c>
      <c r="S898" s="935">
        <f t="shared" si="150"/>
        <v>43891</v>
      </c>
      <c r="T898" s="935">
        <f t="shared" si="151"/>
        <v>43891</v>
      </c>
      <c r="U898" s="935">
        <f t="shared" si="152"/>
        <v>43891</v>
      </c>
      <c r="V898" s="935">
        <f t="shared" si="158"/>
        <v>43983</v>
      </c>
      <c r="W898" s="934" t="str">
        <f t="shared" si="159"/>
        <v>Cancelled</v>
      </c>
      <c r="X898" s="936" t="str">
        <f>IF(R898="-","-",VLOOKUP($S898,Forex!$B:$C,2,0))</f>
        <v>FY2019</v>
      </c>
      <c r="Y898" s="936" t="str">
        <f>IF(R898="-","-",VLOOKUP($S898,Forex!$B:$D,3,0))</f>
        <v>2H</v>
      </c>
      <c r="Z898" s="937" t="str">
        <f>IF($R898="-","-",VLOOKUP($L898,Legend!$E:$F,2,0))</f>
        <v>-</v>
      </c>
      <c r="AA898" s="937"/>
      <c r="AB898" s="1131">
        <f t="shared" si="153"/>
        <v>43891</v>
      </c>
      <c r="AC898" s="1131">
        <f>_xlfn.IFNA(VLOOKUP($B898,'PO list'!$C:$E,3,0),$AB898)</f>
        <v>43891</v>
      </c>
      <c r="AD898" s="1131" t="str">
        <f>IF($AC898="-","-",VLOOKUP($AC898,Forex!$B:$C,2,0))</f>
        <v>FY2019</v>
      </c>
      <c r="AE898" s="1131">
        <f t="shared" si="160"/>
        <v>43891</v>
      </c>
      <c r="AF898" s="1131" t="str">
        <f>IF($AE898="-","-",VLOOKUP($AE898,Forex!$B:$C,2,0))</f>
        <v>FY2019</v>
      </c>
      <c r="AG898" s="1132" t="str">
        <f t="shared" si="154"/>
        <v>MY + MF</v>
      </c>
      <c r="AI898" s="1118"/>
    </row>
    <row r="899" spans="1:35" s="839" customFormat="1" ht="15" x14ac:dyDescent="0.25">
      <c r="A899" s="929">
        <v>898</v>
      </c>
      <c r="B899" s="927" t="s">
        <v>3797</v>
      </c>
      <c r="C899" s="927" t="s">
        <v>211</v>
      </c>
      <c r="D899" s="927" t="s">
        <v>201</v>
      </c>
      <c r="E899" s="927" t="s">
        <v>230</v>
      </c>
      <c r="F899" s="927">
        <v>93</v>
      </c>
      <c r="G899" s="927">
        <v>146609</v>
      </c>
      <c r="H899" s="927" t="s">
        <v>3798</v>
      </c>
      <c r="I899" s="927" t="s">
        <v>3799</v>
      </c>
      <c r="J899" s="927" t="s">
        <v>3800</v>
      </c>
      <c r="K899" s="927" t="s">
        <v>1324</v>
      </c>
      <c r="L899" s="927" t="s">
        <v>1056</v>
      </c>
      <c r="M899" s="927" t="s">
        <v>3443</v>
      </c>
      <c r="N899" s="927" t="s">
        <v>3514</v>
      </c>
      <c r="O899" s="927" t="s">
        <v>2835</v>
      </c>
      <c r="P899" s="1129" t="str">
        <f t="shared" si="155"/>
        <v>JIG</v>
      </c>
      <c r="Q899" s="934" t="str">
        <f t="shared" si="156"/>
        <v>20-19216</v>
      </c>
      <c r="R899" s="934" t="str">
        <f t="shared" si="157"/>
        <v>LOCAL</v>
      </c>
      <c r="S899" s="935">
        <f t="shared" ref="S899:S962" si="161">IF($R899="-","-",$J899-DAY($J899)+1)</f>
        <v>43891</v>
      </c>
      <c r="T899" s="935">
        <f t="shared" ref="T899:T962" si="162">IF($R899="-","-",$O899-DAY($O899)+1)</f>
        <v>43891</v>
      </c>
      <c r="U899" s="935">
        <f t="shared" ref="U899:U962" si="163">IF($R899="-","-",$M899-DAY($M899)+1)</f>
        <v>43891</v>
      </c>
      <c r="V899" s="935">
        <f t="shared" si="158"/>
        <v>44013</v>
      </c>
      <c r="W899" s="934" t="str">
        <f t="shared" si="159"/>
        <v>Cancelled</v>
      </c>
      <c r="X899" s="936" t="str">
        <f>IF(R899="-","-",VLOOKUP($S899,Forex!$B:$C,2,0))</f>
        <v>FY2019</v>
      </c>
      <c r="Y899" s="936" t="str">
        <f>IF(R899="-","-",VLOOKUP($S899,Forex!$B:$D,3,0))</f>
        <v>2H</v>
      </c>
      <c r="Z899" s="937" t="str">
        <f>IF($R899="-","-",VLOOKUP($L899,Legend!$E:$F,2,0))</f>
        <v>-</v>
      </c>
      <c r="AA899" s="937"/>
      <c r="AB899" s="1131">
        <f t="shared" ref="AB899:AB962" si="164">IF($X899="FY2021",$V899,IF($X899="FY2022",$V899,IF($X899="FY2023",$V899,$T899)))</f>
        <v>43891</v>
      </c>
      <c r="AC899" s="1131">
        <f>_xlfn.IFNA(VLOOKUP($B899,'PO list'!$C:$E,3,0),$AB899)</f>
        <v>43891</v>
      </c>
      <c r="AD899" s="1131" t="str">
        <f>IF($AC899="-","-",VLOOKUP($AC899,Forex!$B:$C,2,0))</f>
        <v>FY2019</v>
      </c>
      <c r="AE899" s="1131">
        <f t="shared" si="160"/>
        <v>43891</v>
      </c>
      <c r="AF899" s="1131" t="str">
        <f>IF($AE899="-","-",VLOOKUP($AE899,Forex!$B:$C,2,0))</f>
        <v>FY2019</v>
      </c>
      <c r="AG899" s="1132" t="str">
        <f t="shared" ref="AG899:AG962" si="165">IF($R899="-","-","MY + MF")</f>
        <v>MY + MF</v>
      </c>
      <c r="AI899" s="1118"/>
    </row>
    <row r="900" spans="1:35" s="839" customFormat="1" ht="15" x14ac:dyDescent="0.25">
      <c r="A900" s="929">
        <v>899</v>
      </c>
      <c r="B900" s="927" t="s">
        <v>3801</v>
      </c>
      <c r="C900" s="927" t="s">
        <v>221</v>
      </c>
      <c r="D900" s="927" t="s">
        <v>201</v>
      </c>
      <c r="E900" s="927" t="s">
        <v>231</v>
      </c>
      <c r="F900" s="927">
        <v>1</v>
      </c>
      <c r="G900" s="927">
        <v>1195</v>
      </c>
      <c r="H900" s="927" t="s">
        <v>3802</v>
      </c>
      <c r="I900" s="927" t="s">
        <v>3803</v>
      </c>
      <c r="J900" s="927" t="s">
        <v>3454</v>
      </c>
      <c r="K900" s="927" t="s">
        <v>287</v>
      </c>
      <c r="L900" s="927" t="s">
        <v>15</v>
      </c>
      <c r="M900" s="927" t="s">
        <v>3443</v>
      </c>
      <c r="N900" s="927" t="s">
        <v>3611</v>
      </c>
      <c r="O900" s="927" t="s">
        <v>2835</v>
      </c>
      <c r="P900" s="1129" t="str">
        <f t="shared" si="155"/>
        <v>NCH</v>
      </c>
      <c r="Q900" s="934" t="str">
        <f t="shared" si="156"/>
        <v>20-19217</v>
      </c>
      <c r="R900" s="934" t="str">
        <f t="shared" si="157"/>
        <v>LOCAL</v>
      </c>
      <c r="S900" s="935">
        <f t="shared" si="161"/>
        <v>43891</v>
      </c>
      <c r="T900" s="935">
        <f t="shared" si="162"/>
        <v>43891</v>
      </c>
      <c r="U900" s="935">
        <f t="shared" si="163"/>
        <v>43891</v>
      </c>
      <c r="V900" s="935">
        <f t="shared" si="158"/>
        <v>44044</v>
      </c>
      <c r="W900" s="934" t="str">
        <f t="shared" si="159"/>
        <v>Approved</v>
      </c>
      <c r="X900" s="936" t="str">
        <f>IF(R900="-","-",VLOOKUP($S900,Forex!$B:$C,2,0))</f>
        <v>FY2019</v>
      </c>
      <c r="Y900" s="936" t="str">
        <f>IF(R900="-","-",VLOOKUP($S900,Forex!$B:$D,3,0))</f>
        <v>2H</v>
      </c>
      <c r="Z900" s="937" t="str">
        <f>IF($R900="-","-",VLOOKUP($L900,Legend!$E:$F,2,0))</f>
        <v>-</v>
      </c>
      <c r="AA900" s="937"/>
      <c r="AB900" s="1131">
        <f t="shared" si="164"/>
        <v>43891</v>
      </c>
      <c r="AC900" s="1131">
        <f>_xlfn.IFNA(VLOOKUP($B900,'PO list'!$C:$E,3,0),$AB900)</f>
        <v>43891</v>
      </c>
      <c r="AD900" s="1131" t="str">
        <f>IF($AC900="-","-",VLOOKUP($AC900,Forex!$B:$C,2,0))</f>
        <v>FY2019</v>
      </c>
      <c r="AE900" s="1131">
        <f t="shared" si="160"/>
        <v>43891</v>
      </c>
      <c r="AF900" s="1131" t="str">
        <f>IF($AE900="-","-",VLOOKUP($AE900,Forex!$B:$C,2,0))</f>
        <v>FY2019</v>
      </c>
      <c r="AG900" s="1132" t="str">
        <f t="shared" si="165"/>
        <v>MY + MF</v>
      </c>
      <c r="AI900" s="1118"/>
    </row>
    <row r="901" spans="1:35" s="839" customFormat="1" ht="15" x14ac:dyDescent="0.25">
      <c r="A901" s="929">
        <v>900</v>
      </c>
      <c r="B901" s="927" t="s">
        <v>3804</v>
      </c>
      <c r="C901" s="927" t="s">
        <v>221</v>
      </c>
      <c r="D901" s="927" t="s">
        <v>201</v>
      </c>
      <c r="E901" s="927" t="s">
        <v>231</v>
      </c>
      <c r="F901" s="927">
        <v>3</v>
      </c>
      <c r="G901" s="927">
        <v>644</v>
      </c>
      <c r="H901" s="927" t="s">
        <v>3805</v>
      </c>
      <c r="I901" s="927" t="s">
        <v>239</v>
      </c>
      <c r="J901" s="927" t="s">
        <v>3454</v>
      </c>
      <c r="K901" s="927" t="s">
        <v>288</v>
      </c>
      <c r="L901" s="927" t="s">
        <v>158</v>
      </c>
      <c r="M901" s="927" t="s">
        <v>3443</v>
      </c>
      <c r="N901" s="927" t="s">
        <v>3806</v>
      </c>
      <c r="O901" s="927" t="s">
        <v>3443</v>
      </c>
      <c r="P901" s="1129" t="str">
        <f t="shared" si="155"/>
        <v>--</v>
      </c>
      <c r="Q901" s="934" t="str">
        <f t="shared" si="156"/>
        <v>20-19218</v>
      </c>
      <c r="R901" s="934" t="str">
        <f t="shared" si="157"/>
        <v>LOCAL</v>
      </c>
      <c r="S901" s="935">
        <f t="shared" si="161"/>
        <v>43891</v>
      </c>
      <c r="T901" s="935">
        <f t="shared" si="162"/>
        <v>43891</v>
      </c>
      <c r="U901" s="935">
        <f t="shared" si="163"/>
        <v>43891</v>
      </c>
      <c r="V901" s="935">
        <f t="shared" si="158"/>
        <v>44075</v>
      </c>
      <c r="W901" s="934" t="str">
        <f t="shared" si="159"/>
        <v>Disapproved</v>
      </c>
      <c r="X901" s="936" t="str">
        <f>IF(R901="-","-",VLOOKUP($S901,Forex!$B:$C,2,0))</f>
        <v>FY2019</v>
      </c>
      <c r="Y901" s="936" t="str">
        <f>IF(R901="-","-",VLOOKUP($S901,Forex!$B:$D,3,0))</f>
        <v>2H</v>
      </c>
      <c r="Z901" s="937" t="str">
        <f>IF($R901="-","-",VLOOKUP($L901,Legend!$E:$F,2,0))</f>
        <v>ROD1</v>
      </c>
      <c r="AA901" s="937"/>
      <c r="AB901" s="1131">
        <f t="shared" si="164"/>
        <v>43891</v>
      </c>
      <c r="AC901" s="1131">
        <f>_xlfn.IFNA(VLOOKUP($B901,'PO list'!$C:$E,3,0),$AB901)</f>
        <v>43891</v>
      </c>
      <c r="AD901" s="1131" t="str">
        <f>IF($AC901="-","-",VLOOKUP($AC901,Forex!$B:$C,2,0))</f>
        <v>FY2019</v>
      </c>
      <c r="AE901" s="1131">
        <f t="shared" si="160"/>
        <v>43891</v>
      </c>
      <c r="AF901" s="1131" t="str">
        <f>IF($AE901="-","-",VLOOKUP($AE901,Forex!$B:$C,2,0))</f>
        <v>FY2019</v>
      </c>
      <c r="AG901" s="1132" t="str">
        <f t="shared" si="165"/>
        <v>MY + MF</v>
      </c>
      <c r="AI901" s="1118"/>
    </row>
    <row r="902" spans="1:35" s="839" customFormat="1" ht="15" x14ac:dyDescent="0.25">
      <c r="A902" s="929">
        <v>901</v>
      </c>
      <c r="B902" s="927" t="s">
        <v>3807</v>
      </c>
      <c r="C902" s="927" t="s">
        <v>1331</v>
      </c>
      <c r="D902" s="927" t="s">
        <v>1332</v>
      </c>
      <c r="E902" s="927" t="s">
        <v>1788</v>
      </c>
      <c r="F902" s="927">
        <v>1</v>
      </c>
      <c r="G902" s="927">
        <v>278.54000000000002</v>
      </c>
      <c r="H902" s="927" t="s">
        <v>3808</v>
      </c>
      <c r="I902" s="927" t="s">
        <v>15</v>
      </c>
      <c r="J902" s="927" t="s">
        <v>3478</v>
      </c>
      <c r="K902" s="927" t="s">
        <v>287</v>
      </c>
      <c r="L902" s="927" t="s">
        <v>15</v>
      </c>
      <c r="M902" s="927" t="s">
        <v>3291</v>
      </c>
      <c r="N902" s="927" t="s">
        <v>3278</v>
      </c>
      <c r="O902" s="927" t="s">
        <v>3443</v>
      </c>
      <c r="P902" s="1129" t="str">
        <f t="shared" si="155"/>
        <v>-</v>
      </c>
      <c r="Q902" s="934" t="str">
        <f t="shared" si="156"/>
        <v>20-19219</v>
      </c>
      <c r="R902" s="934" t="str">
        <f t="shared" si="157"/>
        <v>-</v>
      </c>
      <c r="S902" s="935" t="str">
        <f t="shared" si="161"/>
        <v>-</v>
      </c>
      <c r="T902" s="935" t="str">
        <f t="shared" si="162"/>
        <v>-</v>
      </c>
      <c r="U902" s="935" t="str">
        <f t="shared" si="163"/>
        <v>-</v>
      </c>
      <c r="V902" s="935" t="str">
        <f t="shared" si="158"/>
        <v>-</v>
      </c>
      <c r="W902" s="934" t="str">
        <f t="shared" si="159"/>
        <v>-</v>
      </c>
      <c r="X902" s="936" t="str">
        <f>IF(R902="-","-",VLOOKUP($S902,Forex!$B:$C,2,0))</f>
        <v>-</v>
      </c>
      <c r="Y902" s="936" t="str">
        <f>IF(R902="-","-",VLOOKUP($S902,Forex!$B:$D,3,0))</f>
        <v>-</v>
      </c>
      <c r="Z902" s="937" t="str">
        <f>IF($R902="-","-",VLOOKUP($L902,Legend!$E:$F,2,0))</f>
        <v>-</v>
      </c>
      <c r="AA902" s="937"/>
      <c r="AB902" s="1131" t="str">
        <f t="shared" si="164"/>
        <v>-</v>
      </c>
      <c r="AC902" s="1131" t="str">
        <f>_xlfn.IFNA(VLOOKUP($B902,'PO list'!$C:$E,3,0),$AB902)</f>
        <v>-</v>
      </c>
      <c r="AD902" s="1131" t="str">
        <f>IF($AC902="-","-",VLOOKUP($AC902,Forex!$B:$C,2,0))</f>
        <v>-</v>
      </c>
      <c r="AE902" s="1131" t="str">
        <f t="shared" si="160"/>
        <v>-</v>
      </c>
      <c r="AF902" s="1131" t="str">
        <f>IF($AE902="-","-",VLOOKUP($AE902,Forex!$B:$C,2,0))</f>
        <v>-</v>
      </c>
      <c r="AG902" s="1132" t="str">
        <f t="shared" si="165"/>
        <v>-</v>
      </c>
      <c r="AI902" s="1118"/>
    </row>
    <row r="903" spans="1:35" s="839" customFormat="1" ht="15" x14ac:dyDescent="0.25">
      <c r="A903" s="929">
        <v>902</v>
      </c>
      <c r="B903" s="927" t="s">
        <v>3809</v>
      </c>
      <c r="C903" s="927" t="s">
        <v>680</v>
      </c>
      <c r="D903" s="927" t="s">
        <v>201</v>
      </c>
      <c r="E903" s="927" t="s">
        <v>231</v>
      </c>
      <c r="F903" s="927">
        <v>2</v>
      </c>
      <c r="G903" s="927">
        <v>1458</v>
      </c>
      <c r="H903" s="927" t="s">
        <v>3810</v>
      </c>
      <c r="I903" s="927" t="s">
        <v>3811</v>
      </c>
      <c r="J903" s="927" t="s">
        <v>3499</v>
      </c>
      <c r="K903" s="927" t="s">
        <v>287</v>
      </c>
      <c r="L903" s="927" t="s">
        <v>15</v>
      </c>
      <c r="M903" s="927" t="s">
        <v>3443</v>
      </c>
      <c r="N903" s="927" t="s">
        <v>3627</v>
      </c>
      <c r="O903" s="927" t="s">
        <v>3443</v>
      </c>
      <c r="P903" s="1129" t="str">
        <f t="shared" si="155"/>
        <v>ING</v>
      </c>
      <c r="Q903" s="934" t="str">
        <f t="shared" si="156"/>
        <v>20-19220</v>
      </c>
      <c r="R903" s="934" t="str">
        <f t="shared" si="157"/>
        <v>LOCAL</v>
      </c>
      <c r="S903" s="935">
        <f t="shared" si="161"/>
        <v>43891</v>
      </c>
      <c r="T903" s="935">
        <f t="shared" si="162"/>
        <v>43891</v>
      </c>
      <c r="U903" s="935">
        <f t="shared" si="163"/>
        <v>43891</v>
      </c>
      <c r="V903" s="935">
        <f t="shared" si="158"/>
        <v>43983</v>
      </c>
      <c r="W903" s="934" t="str">
        <f t="shared" si="159"/>
        <v>Approved</v>
      </c>
      <c r="X903" s="936" t="str">
        <f>IF(R903="-","-",VLOOKUP($S903,Forex!$B:$C,2,0))</f>
        <v>FY2019</v>
      </c>
      <c r="Y903" s="936" t="str">
        <f>IF(R903="-","-",VLOOKUP($S903,Forex!$B:$D,3,0))</f>
        <v>2H</v>
      </c>
      <c r="Z903" s="937" t="str">
        <f>IF($R903="-","-",VLOOKUP($L903,Legend!$E:$F,2,0))</f>
        <v>-</v>
      </c>
      <c r="AA903" s="937"/>
      <c r="AB903" s="1131">
        <f t="shared" si="164"/>
        <v>43891</v>
      </c>
      <c r="AC903" s="1131">
        <f>_xlfn.IFNA(VLOOKUP($B903,'PO list'!$C:$E,3,0),$AB903)</f>
        <v>43891</v>
      </c>
      <c r="AD903" s="1131" t="str">
        <f>IF($AC903="-","-",VLOOKUP($AC903,Forex!$B:$C,2,0))</f>
        <v>FY2019</v>
      </c>
      <c r="AE903" s="1131">
        <f t="shared" si="160"/>
        <v>43891</v>
      </c>
      <c r="AF903" s="1131" t="str">
        <f>IF($AE903="-","-",VLOOKUP($AE903,Forex!$B:$C,2,0))</f>
        <v>FY2019</v>
      </c>
      <c r="AG903" s="1132" t="str">
        <f t="shared" si="165"/>
        <v>MY + MF</v>
      </c>
      <c r="AI903" s="1118"/>
    </row>
    <row r="904" spans="1:35" s="839" customFormat="1" ht="15" x14ac:dyDescent="0.25">
      <c r="A904" s="929">
        <v>903</v>
      </c>
      <c r="B904" s="927" t="s">
        <v>3812</v>
      </c>
      <c r="C904" s="927" t="s">
        <v>243</v>
      </c>
      <c r="D904" s="927" t="s">
        <v>201</v>
      </c>
      <c r="E904" s="927" t="s">
        <v>230</v>
      </c>
      <c r="F904" s="927">
        <v>8</v>
      </c>
      <c r="G904" s="927">
        <v>443602</v>
      </c>
      <c r="H904" s="927" t="s">
        <v>2875</v>
      </c>
      <c r="I904" s="927" t="s">
        <v>3813</v>
      </c>
      <c r="J904" s="927" t="s">
        <v>3499</v>
      </c>
      <c r="K904" s="927" t="s">
        <v>1324</v>
      </c>
      <c r="L904" s="927" t="s">
        <v>1056</v>
      </c>
      <c r="M904" s="927" t="s">
        <v>3499</v>
      </c>
      <c r="N904" s="927" t="s">
        <v>3814</v>
      </c>
      <c r="O904" s="927" t="s">
        <v>3443</v>
      </c>
      <c r="P904" s="1129" t="str">
        <f t="shared" si="155"/>
        <v>NEL</v>
      </c>
      <c r="Q904" s="934" t="str">
        <f t="shared" si="156"/>
        <v>20-19221</v>
      </c>
      <c r="R904" s="934" t="str">
        <f t="shared" si="157"/>
        <v>LOCAL</v>
      </c>
      <c r="S904" s="935">
        <f t="shared" si="161"/>
        <v>43891</v>
      </c>
      <c r="T904" s="935">
        <f t="shared" si="162"/>
        <v>43891</v>
      </c>
      <c r="U904" s="935">
        <f t="shared" si="163"/>
        <v>43891</v>
      </c>
      <c r="V904" s="935">
        <f t="shared" si="158"/>
        <v>44136</v>
      </c>
      <c r="W904" s="934" t="str">
        <f t="shared" si="159"/>
        <v>Cancelled</v>
      </c>
      <c r="X904" s="936" t="str">
        <f>IF(R904="-","-",VLOOKUP($S904,Forex!$B:$C,2,0))</f>
        <v>FY2019</v>
      </c>
      <c r="Y904" s="936" t="str">
        <f>IF(R904="-","-",VLOOKUP($S904,Forex!$B:$D,3,0))</f>
        <v>2H</v>
      </c>
      <c r="Z904" s="937" t="str">
        <f>IF($R904="-","-",VLOOKUP($L904,Legend!$E:$F,2,0))</f>
        <v>-</v>
      </c>
      <c r="AA904" s="937"/>
      <c r="AB904" s="1131">
        <f t="shared" si="164"/>
        <v>43891</v>
      </c>
      <c r="AC904" s="1131">
        <f>_xlfn.IFNA(VLOOKUP($B904,'PO list'!$C:$E,3,0),$AB904)</f>
        <v>43891</v>
      </c>
      <c r="AD904" s="1131" t="str">
        <f>IF($AC904="-","-",VLOOKUP($AC904,Forex!$B:$C,2,0))</f>
        <v>FY2019</v>
      </c>
      <c r="AE904" s="1131">
        <f t="shared" si="160"/>
        <v>43891</v>
      </c>
      <c r="AF904" s="1131" t="str">
        <f>IF($AE904="-","-",VLOOKUP($AE904,Forex!$B:$C,2,0))</f>
        <v>FY2019</v>
      </c>
      <c r="AG904" s="1132" t="str">
        <f t="shared" si="165"/>
        <v>MY + MF</v>
      </c>
      <c r="AI904" s="1118"/>
    </row>
    <row r="905" spans="1:35" s="839" customFormat="1" ht="15" x14ac:dyDescent="0.25">
      <c r="A905" s="929">
        <v>904</v>
      </c>
      <c r="B905" s="927" t="s">
        <v>3815</v>
      </c>
      <c r="C905" s="927" t="s">
        <v>211</v>
      </c>
      <c r="D905" s="927" t="s">
        <v>201</v>
      </c>
      <c r="E905" s="927" t="s">
        <v>1788</v>
      </c>
      <c r="F905" s="927">
        <v>15</v>
      </c>
      <c r="G905" s="927">
        <v>3710</v>
      </c>
      <c r="H905" s="927" t="s">
        <v>3816</v>
      </c>
      <c r="I905" s="927" t="s">
        <v>3817</v>
      </c>
      <c r="J905" s="927" t="s">
        <v>3800</v>
      </c>
      <c r="K905" s="927" t="s">
        <v>1324</v>
      </c>
      <c r="L905" s="927" t="s">
        <v>1056</v>
      </c>
      <c r="M905" s="927" t="s">
        <v>3443</v>
      </c>
      <c r="N905" s="927" t="s">
        <v>3348</v>
      </c>
      <c r="O905" s="927" t="s">
        <v>3443</v>
      </c>
      <c r="P905" s="1129" t="str">
        <f t="shared" si="155"/>
        <v>N 1</v>
      </c>
      <c r="Q905" s="934" t="str">
        <f t="shared" si="156"/>
        <v>20-19222</v>
      </c>
      <c r="R905" s="934" t="str">
        <f t="shared" si="157"/>
        <v>LOCAL</v>
      </c>
      <c r="S905" s="935">
        <f t="shared" si="161"/>
        <v>43891</v>
      </c>
      <c r="T905" s="935">
        <f t="shared" si="162"/>
        <v>43891</v>
      </c>
      <c r="U905" s="935">
        <f t="shared" si="163"/>
        <v>43891</v>
      </c>
      <c r="V905" s="935">
        <f t="shared" si="158"/>
        <v>43983</v>
      </c>
      <c r="W905" s="934" t="str">
        <f t="shared" si="159"/>
        <v>Cancelled</v>
      </c>
      <c r="X905" s="936" t="str">
        <f>IF(R905="-","-",VLOOKUP($S905,Forex!$B:$C,2,0))</f>
        <v>FY2019</v>
      </c>
      <c r="Y905" s="936" t="str">
        <f>IF(R905="-","-",VLOOKUP($S905,Forex!$B:$D,3,0))</f>
        <v>2H</v>
      </c>
      <c r="Z905" s="937" t="str">
        <f>IF($R905="-","-",VLOOKUP($L905,Legend!$E:$F,2,0))</f>
        <v>-</v>
      </c>
      <c r="AA905" s="937"/>
      <c r="AB905" s="1131">
        <f t="shared" si="164"/>
        <v>43891</v>
      </c>
      <c r="AC905" s="1131">
        <f>_xlfn.IFNA(VLOOKUP($B905,'PO list'!$C:$E,3,0),$AB905)</f>
        <v>43891</v>
      </c>
      <c r="AD905" s="1131" t="str">
        <f>IF($AC905="-","-",VLOOKUP($AC905,Forex!$B:$C,2,0))</f>
        <v>FY2019</v>
      </c>
      <c r="AE905" s="1131">
        <f t="shared" si="160"/>
        <v>43891</v>
      </c>
      <c r="AF905" s="1131" t="str">
        <f>IF($AE905="-","-",VLOOKUP($AE905,Forex!$B:$C,2,0))</f>
        <v>FY2019</v>
      </c>
      <c r="AG905" s="1132" t="str">
        <f t="shared" si="165"/>
        <v>MY + MF</v>
      </c>
      <c r="AI905" s="1118"/>
    </row>
    <row r="906" spans="1:35" s="839" customFormat="1" ht="15" x14ac:dyDescent="0.25">
      <c r="A906" s="929">
        <v>905</v>
      </c>
      <c r="B906" s="927" t="s">
        <v>3818</v>
      </c>
      <c r="C906" s="927" t="s">
        <v>1379</v>
      </c>
      <c r="D906" s="927" t="s">
        <v>1332</v>
      </c>
      <c r="E906" s="927" t="s">
        <v>1361</v>
      </c>
      <c r="F906" s="927">
        <v>1</v>
      </c>
      <c r="G906" s="927">
        <v>39767</v>
      </c>
      <c r="H906" s="927" t="s">
        <v>239</v>
      </c>
      <c r="I906" s="927" t="s">
        <v>15</v>
      </c>
      <c r="J906" s="927" t="s">
        <v>3819</v>
      </c>
      <c r="K906" s="927" t="s">
        <v>287</v>
      </c>
      <c r="L906" s="927" t="s">
        <v>15</v>
      </c>
      <c r="M906" s="927" t="s">
        <v>3820</v>
      </c>
      <c r="N906" s="927" t="s">
        <v>3404</v>
      </c>
      <c r="O906" s="927" t="s">
        <v>3820</v>
      </c>
      <c r="P906" s="1129" t="str">
        <f t="shared" si="155"/>
        <v>-</v>
      </c>
      <c r="Q906" s="934" t="str">
        <f t="shared" si="156"/>
        <v>20-19224</v>
      </c>
      <c r="R906" s="934" t="str">
        <f t="shared" si="157"/>
        <v>-</v>
      </c>
      <c r="S906" s="935" t="str">
        <f t="shared" si="161"/>
        <v>-</v>
      </c>
      <c r="T906" s="935" t="str">
        <f t="shared" si="162"/>
        <v>-</v>
      </c>
      <c r="U906" s="935" t="str">
        <f t="shared" si="163"/>
        <v>-</v>
      </c>
      <c r="V906" s="935" t="str">
        <f t="shared" si="158"/>
        <v>-</v>
      </c>
      <c r="W906" s="934" t="str">
        <f t="shared" si="159"/>
        <v>-</v>
      </c>
      <c r="X906" s="936" t="str">
        <f>IF(R906="-","-",VLOOKUP($S906,Forex!$B:$C,2,0))</f>
        <v>-</v>
      </c>
      <c r="Y906" s="936" t="str">
        <f>IF(R906="-","-",VLOOKUP($S906,Forex!$B:$D,3,0))</f>
        <v>-</v>
      </c>
      <c r="Z906" s="937" t="str">
        <f>IF($R906="-","-",VLOOKUP($L906,Legend!$E:$F,2,0))</f>
        <v>-</v>
      </c>
      <c r="AA906" s="937"/>
      <c r="AB906" s="1131" t="str">
        <f t="shared" si="164"/>
        <v>-</v>
      </c>
      <c r="AC906" s="1131" t="str">
        <f>_xlfn.IFNA(VLOOKUP($B906,'PO list'!$C:$E,3,0),$AB906)</f>
        <v>-</v>
      </c>
      <c r="AD906" s="1131" t="str">
        <f>IF($AC906="-","-",VLOOKUP($AC906,Forex!$B:$C,2,0))</f>
        <v>-</v>
      </c>
      <c r="AE906" s="1131" t="str">
        <f t="shared" si="160"/>
        <v>-</v>
      </c>
      <c r="AF906" s="1131" t="str">
        <f>IF($AE906="-","-",VLOOKUP($AE906,Forex!$B:$C,2,0))</f>
        <v>-</v>
      </c>
      <c r="AG906" s="1132" t="str">
        <f t="shared" si="165"/>
        <v>-</v>
      </c>
      <c r="AI906" s="1118"/>
    </row>
    <row r="907" spans="1:35" s="839" customFormat="1" ht="15" x14ac:dyDescent="0.25">
      <c r="A907" s="929">
        <v>906</v>
      </c>
      <c r="B907" s="927" t="s">
        <v>3821</v>
      </c>
      <c r="C907" s="927" t="s">
        <v>221</v>
      </c>
      <c r="D907" s="927" t="s">
        <v>201</v>
      </c>
      <c r="E907" s="927" t="s">
        <v>231</v>
      </c>
      <c r="F907" s="927">
        <v>2</v>
      </c>
      <c r="G907" s="927">
        <v>268</v>
      </c>
      <c r="H907" s="927" t="s">
        <v>3822</v>
      </c>
      <c r="I907" s="927" t="s">
        <v>3823</v>
      </c>
      <c r="J907" s="927" t="s">
        <v>3443</v>
      </c>
      <c r="K907" s="927" t="s">
        <v>287</v>
      </c>
      <c r="L907" s="927" t="s">
        <v>15</v>
      </c>
      <c r="M907" s="927" t="s">
        <v>3443</v>
      </c>
      <c r="N907" s="927" t="s">
        <v>3627</v>
      </c>
      <c r="O907" s="927" t="s">
        <v>2835</v>
      </c>
      <c r="P907" s="1129" t="str">
        <f t="shared" si="155"/>
        <v>A-B</v>
      </c>
      <c r="Q907" s="934" t="str">
        <f t="shared" si="156"/>
        <v>20-19225</v>
      </c>
      <c r="R907" s="934" t="str">
        <f t="shared" si="157"/>
        <v>LOCAL</v>
      </c>
      <c r="S907" s="935">
        <f t="shared" si="161"/>
        <v>43891</v>
      </c>
      <c r="T907" s="935">
        <f t="shared" si="162"/>
        <v>43891</v>
      </c>
      <c r="U907" s="935">
        <f t="shared" si="163"/>
        <v>43891</v>
      </c>
      <c r="V907" s="935">
        <f t="shared" si="158"/>
        <v>43983</v>
      </c>
      <c r="W907" s="934" t="str">
        <f t="shared" si="159"/>
        <v>Approved</v>
      </c>
      <c r="X907" s="936" t="str">
        <f>IF(R907="-","-",VLOOKUP($S907,Forex!$B:$C,2,0))</f>
        <v>FY2019</v>
      </c>
      <c r="Y907" s="936" t="str">
        <f>IF(R907="-","-",VLOOKUP($S907,Forex!$B:$D,3,0))</f>
        <v>2H</v>
      </c>
      <c r="Z907" s="937" t="str">
        <f>IF($R907="-","-",VLOOKUP($L907,Legend!$E:$F,2,0))</f>
        <v>-</v>
      </c>
      <c r="AA907" s="937"/>
      <c r="AB907" s="1131">
        <f t="shared" si="164"/>
        <v>43891</v>
      </c>
      <c r="AC907" s="1131">
        <f>_xlfn.IFNA(VLOOKUP($B907,'PO list'!$C:$E,3,0),$AB907)</f>
        <v>43891</v>
      </c>
      <c r="AD907" s="1131" t="str">
        <f>IF($AC907="-","-",VLOOKUP($AC907,Forex!$B:$C,2,0))</f>
        <v>FY2019</v>
      </c>
      <c r="AE907" s="1131">
        <f t="shared" si="160"/>
        <v>43891</v>
      </c>
      <c r="AF907" s="1131" t="str">
        <f>IF($AE907="-","-",VLOOKUP($AE907,Forex!$B:$C,2,0))</f>
        <v>FY2019</v>
      </c>
      <c r="AG907" s="1132" t="str">
        <f t="shared" si="165"/>
        <v>MY + MF</v>
      </c>
      <c r="AI907" s="1118"/>
    </row>
    <row r="908" spans="1:35" s="839" customFormat="1" ht="15" x14ac:dyDescent="0.25">
      <c r="A908" s="929">
        <v>907</v>
      </c>
      <c r="B908" s="927" t="s">
        <v>3824</v>
      </c>
      <c r="C908" s="927" t="s">
        <v>209</v>
      </c>
      <c r="D908" s="927" t="s">
        <v>232</v>
      </c>
      <c r="E908" s="927" t="s">
        <v>231</v>
      </c>
      <c r="F908" s="927">
        <v>1</v>
      </c>
      <c r="G908" s="927">
        <v>3500</v>
      </c>
      <c r="H908" s="927" t="s">
        <v>3741</v>
      </c>
      <c r="I908" s="927" t="s">
        <v>3825</v>
      </c>
      <c r="J908" s="927" t="s">
        <v>3826</v>
      </c>
      <c r="K908" s="927" t="s">
        <v>287</v>
      </c>
      <c r="L908" s="927" t="s">
        <v>15</v>
      </c>
      <c r="M908" s="927" t="s">
        <v>2867</v>
      </c>
      <c r="N908" s="927" t="s">
        <v>3593</v>
      </c>
      <c r="O908" s="927" t="s">
        <v>3827</v>
      </c>
      <c r="P908" s="1129" t="str">
        <f t="shared" si="155"/>
        <v>H 2</v>
      </c>
      <c r="Q908" s="934" t="str">
        <f t="shared" si="156"/>
        <v>20-19226</v>
      </c>
      <c r="R908" s="934" t="str">
        <f t="shared" si="157"/>
        <v>FRONTECH</v>
      </c>
      <c r="S908" s="935">
        <f t="shared" si="161"/>
        <v>43891</v>
      </c>
      <c r="T908" s="935">
        <f t="shared" si="162"/>
        <v>43891</v>
      </c>
      <c r="U908" s="935">
        <f t="shared" si="163"/>
        <v>43891</v>
      </c>
      <c r="V908" s="935">
        <f t="shared" si="158"/>
        <v>44013</v>
      </c>
      <c r="W908" s="934" t="str">
        <f t="shared" si="159"/>
        <v>Approved</v>
      </c>
      <c r="X908" s="936" t="str">
        <f>IF(R908="-","-",VLOOKUP($S908,Forex!$B:$C,2,0))</f>
        <v>FY2019</v>
      </c>
      <c r="Y908" s="936" t="str">
        <f>IF(R908="-","-",VLOOKUP($S908,Forex!$B:$D,3,0))</f>
        <v>2H</v>
      </c>
      <c r="Z908" s="937" t="str">
        <f>IF($R908="-","-",VLOOKUP($L908,Legend!$E:$F,2,0))</f>
        <v>-</v>
      </c>
      <c r="AA908" s="937"/>
      <c r="AB908" s="1131">
        <f t="shared" si="164"/>
        <v>43891</v>
      </c>
      <c r="AC908" s="1131">
        <f>_xlfn.IFNA(VLOOKUP($B908,'PO list'!$C:$E,3,0),$AB908)</f>
        <v>43891</v>
      </c>
      <c r="AD908" s="1131" t="str">
        <f>IF($AC908="-","-",VLOOKUP($AC908,Forex!$B:$C,2,0))</f>
        <v>FY2019</v>
      </c>
      <c r="AE908" s="1131">
        <f t="shared" si="160"/>
        <v>43891</v>
      </c>
      <c r="AF908" s="1131" t="str">
        <f>IF($AE908="-","-",VLOOKUP($AE908,Forex!$B:$C,2,0))</f>
        <v>FY2019</v>
      </c>
      <c r="AG908" s="1132" t="str">
        <f t="shared" si="165"/>
        <v>MY + MF</v>
      </c>
      <c r="AI908" s="1118"/>
    </row>
    <row r="909" spans="1:35" s="839" customFormat="1" ht="15" x14ac:dyDescent="0.25">
      <c r="A909" s="929">
        <v>908</v>
      </c>
      <c r="B909" s="927" t="s">
        <v>3828</v>
      </c>
      <c r="C909" s="927" t="s">
        <v>209</v>
      </c>
      <c r="D909" s="927" t="s">
        <v>232</v>
      </c>
      <c r="E909" s="927" t="s">
        <v>231</v>
      </c>
      <c r="F909" s="927">
        <v>1</v>
      </c>
      <c r="G909" s="927">
        <v>2900</v>
      </c>
      <c r="H909" s="927" t="s">
        <v>3829</v>
      </c>
      <c r="I909" s="927" t="s">
        <v>3830</v>
      </c>
      <c r="J909" s="927" t="s">
        <v>3826</v>
      </c>
      <c r="K909" s="927" t="s">
        <v>287</v>
      </c>
      <c r="L909" s="927" t="s">
        <v>15</v>
      </c>
      <c r="M909" s="927" t="s">
        <v>3291</v>
      </c>
      <c r="N909" s="927" t="s">
        <v>2834</v>
      </c>
      <c r="O909" s="927" t="s">
        <v>3593</v>
      </c>
      <c r="P909" s="1129" t="str">
        <f t="shared" si="155"/>
        <v>H 2</v>
      </c>
      <c r="Q909" s="934" t="str">
        <f t="shared" si="156"/>
        <v>20-19227</v>
      </c>
      <c r="R909" s="934" t="str">
        <f t="shared" si="157"/>
        <v>FRONTECH</v>
      </c>
      <c r="S909" s="935">
        <f t="shared" si="161"/>
        <v>43891</v>
      </c>
      <c r="T909" s="935">
        <f t="shared" si="162"/>
        <v>44013</v>
      </c>
      <c r="U909" s="935">
        <f t="shared" si="163"/>
        <v>43983</v>
      </c>
      <c r="V909" s="935">
        <f t="shared" si="158"/>
        <v>44013</v>
      </c>
      <c r="W909" s="934" t="str">
        <f t="shared" si="159"/>
        <v>Approved</v>
      </c>
      <c r="X909" s="936" t="str">
        <f>IF(R909="-","-",VLOOKUP($S909,Forex!$B:$C,2,0))</f>
        <v>FY2019</v>
      </c>
      <c r="Y909" s="936" t="str">
        <f>IF(R909="-","-",VLOOKUP($S909,Forex!$B:$D,3,0))</f>
        <v>2H</v>
      </c>
      <c r="Z909" s="937" t="str">
        <f>IF($R909="-","-",VLOOKUP($L909,Legend!$E:$F,2,0))</f>
        <v>-</v>
      </c>
      <c r="AA909" s="937"/>
      <c r="AB909" s="1131">
        <f t="shared" si="164"/>
        <v>44013</v>
      </c>
      <c r="AC909" s="1131">
        <f>_xlfn.IFNA(VLOOKUP($B909,'PO list'!$C:$E,3,0),$AB909)</f>
        <v>44013</v>
      </c>
      <c r="AD909" s="1131" t="str">
        <f>IF($AC909="-","-",VLOOKUP($AC909,Forex!$B:$C,2,0))</f>
        <v>FY2020</v>
      </c>
      <c r="AE909" s="1131">
        <f t="shared" si="160"/>
        <v>44013</v>
      </c>
      <c r="AF909" s="1131" t="str">
        <f>IF($AE909="-","-",VLOOKUP($AE909,Forex!$B:$C,2,0))</f>
        <v>FY2020</v>
      </c>
      <c r="AG909" s="1132" t="str">
        <f t="shared" si="165"/>
        <v>MY + MF</v>
      </c>
      <c r="AI909" s="1118"/>
    </row>
    <row r="910" spans="1:35" s="839" customFormat="1" ht="15" x14ac:dyDescent="0.25">
      <c r="A910" s="929">
        <v>909</v>
      </c>
      <c r="B910" s="927" t="s">
        <v>3831</v>
      </c>
      <c r="C910" s="927" t="s">
        <v>1331</v>
      </c>
      <c r="D910" s="927" t="s">
        <v>1332</v>
      </c>
      <c r="E910" s="927" t="s">
        <v>1788</v>
      </c>
      <c r="F910" s="927">
        <v>1</v>
      </c>
      <c r="G910" s="927">
        <v>495.91</v>
      </c>
      <c r="H910" s="927" t="s">
        <v>3832</v>
      </c>
      <c r="I910" s="927" t="s">
        <v>15</v>
      </c>
      <c r="J910" s="927" t="s">
        <v>3443</v>
      </c>
      <c r="K910" s="927" t="s">
        <v>287</v>
      </c>
      <c r="L910" s="927" t="s">
        <v>15</v>
      </c>
      <c r="M910" s="927" t="s">
        <v>3291</v>
      </c>
      <c r="N910" s="927" t="s">
        <v>3278</v>
      </c>
      <c r="O910" s="927" t="s">
        <v>3443</v>
      </c>
      <c r="P910" s="1129" t="str">
        <f t="shared" si="155"/>
        <v>-</v>
      </c>
      <c r="Q910" s="934" t="str">
        <f t="shared" si="156"/>
        <v>20-19228</v>
      </c>
      <c r="R910" s="934" t="str">
        <f t="shared" si="157"/>
        <v>-</v>
      </c>
      <c r="S910" s="935" t="str">
        <f t="shared" si="161"/>
        <v>-</v>
      </c>
      <c r="T910" s="935" t="str">
        <f t="shared" si="162"/>
        <v>-</v>
      </c>
      <c r="U910" s="935" t="str">
        <f t="shared" si="163"/>
        <v>-</v>
      </c>
      <c r="V910" s="935" t="str">
        <f t="shared" si="158"/>
        <v>-</v>
      </c>
      <c r="W910" s="934" t="str">
        <f t="shared" si="159"/>
        <v>-</v>
      </c>
      <c r="X910" s="936" t="str">
        <f>IF(R910="-","-",VLOOKUP($S910,Forex!$B:$C,2,0))</f>
        <v>-</v>
      </c>
      <c r="Y910" s="936" t="str">
        <f>IF(R910="-","-",VLOOKUP($S910,Forex!$B:$D,3,0))</f>
        <v>-</v>
      </c>
      <c r="Z910" s="937" t="str">
        <f>IF($R910="-","-",VLOOKUP($L910,Legend!$E:$F,2,0))</f>
        <v>-</v>
      </c>
      <c r="AA910" s="937"/>
      <c r="AB910" s="1131" t="str">
        <f t="shared" si="164"/>
        <v>-</v>
      </c>
      <c r="AC910" s="1131" t="str">
        <f>_xlfn.IFNA(VLOOKUP($B910,'PO list'!$C:$E,3,0),$AB910)</f>
        <v>-</v>
      </c>
      <c r="AD910" s="1131" t="str">
        <f>IF($AC910="-","-",VLOOKUP($AC910,Forex!$B:$C,2,0))</f>
        <v>-</v>
      </c>
      <c r="AE910" s="1131" t="str">
        <f t="shared" si="160"/>
        <v>-</v>
      </c>
      <c r="AF910" s="1131" t="str">
        <f>IF($AE910="-","-",VLOOKUP($AE910,Forex!$B:$C,2,0))</f>
        <v>-</v>
      </c>
      <c r="AG910" s="1132" t="str">
        <f t="shared" si="165"/>
        <v>-</v>
      </c>
      <c r="AI910" s="1118"/>
    </row>
    <row r="911" spans="1:35" s="839" customFormat="1" ht="15" x14ac:dyDescent="0.25">
      <c r="A911" s="929">
        <v>910</v>
      </c>
      <c r="B911" s="927" t="s">
        <v>3833</v>
      </c>
      <c r="C911" s="927" t="s">
        <v>680</v>
      </c>
      <c r="D911" s="927" t="s">
        <v>201</v>
      </c>
      <c r="E911" s="927" t="s">
        <v>231</v>
      </c>
      <c r="F911" s="927">
        <v>2</v>
      </c>
      <c r="G911" s="927">
        <v>1661</v>
      </c>
      <c r="H911" s="927" t="s">
        <v>3834</v>
      </c>
      <c r="I911" s="927" t="s">
        <v>3811</v>
      </c>
      <c r="J911" s="927" t="s">
        <v>3443</v>
      </c>
      <c r="K911" s="927" t="s">
        <v>287</v>
      </c>
      <c r="L911" s="927" t="s">
        <v>15</v>
      </c>
      <c r="M911" s="927" t="s">
        <v>3443</v>
      </c>
      <c r="N911" s="927" t="s">
        <v>3627</v>
      </c>
      <c r="O911" s="927" t="s">
        <v>3443</v>
      </c>
      <c r="P911" s="1129" t="str">
        <f t="shared" si="155"/>
        <v>ING</v>
      </c>
      <c r="Q911" s="934" t="str">
        <f t="shared" si="156"/>
        <v>20-19229</v>
      </c>
      <c r="R911" s="934" t="str">
        <f t="shared" si="157"/>
        <v>LOCAL</v>
      </c>
      <c r="S911" s="935">
        <f t="shared" si="161"/>
        <v>43891</v>
      </c>
      <c r="T911" s="935">
        <f t="shared" si="162"/>
        <v>43891</v>
      </c>
      <c r="U911" s="935">
        <f t="shared" si="163"/>
        <v>43891</v>
      </c>
      <c r="V911" s="935">
        <f t="shared" si="158"/>
        <v>43983</v>
      </c>
      <c r="W911" s="934" t="str">
        <f t="shared" si="159"/>
        <v>Approved</v>
      </c>
      <c r="X911" s="936" t="str">
        <f>IF(R911="-","-",VLOOKUP($S911,Forex!$B:$C,2,0))</f>
        <v>FY2019</v>
      </c>
      <c r="Y911" s="936" t="str">
        <f>IF(R911="-","-",VLOOKUP($S911,Forex!$B:$D,3,0))</f>
        <v>2H</v>
      </c>
      <c r="Z911" s="937" t="str">
        <f>IF($R911="-","-",VLOOKUP($L911,Legend!$E:$F,2,0))</f>
        <v>-</v>
      </c>
      <c r="AA911" s="937"/>
      <c r="AB911" s="1131">
        <f t="shared" si="164"/>
        <v>43891</v>
      </c>
      <c r="AC911" s="1131">
        <f>_xlfn.IFNA(VLOOKUP($B911,'PO list'!$C:$E,3,0),$AB911)</f>
        <v>43891</v>
      </c>
      <c r="AD911" s="1131" t="str">
        <f>IF($AC911="-","-",VLOOKUP($AC911,Forex!$B:$C,2,0))</f>
        <v>FY2019</v>
      </c>
      <c r="AE911" s="1131">
        <f t="shared" si="160"/>
        <v>43891</v>
      </c>
      <c r="AF911" s="1131" t="str">
        <f>IF($AE911="-","-",VLOOKUP($AE911,Forex!$B:$C,2,0))</f>
        <v>FY2019</v>
      </c>
      <c r="AG911" s="1132" t="str">
        <f t="shared" si="165"/>
        <v>MY + MF</v>
      </c>
      <c r="AI911" s="1118"/>
    </row>
    <row r="912" spans="1:35" s="839" customFormat="1" ht="15" x14ac:dyDescent="0.25">
      <c r="A912" s="929">
        <v>911</v>
      </c>
      <c r="B912" s="927" t="s">
        <v>3835</v>
      </c>
      <c r="C912" s="927" t="s">
        <v>243</v>
      </c>
      <c r="D912" s="927" t="s">
        <v>201</v>
      </c>
      <c r="E912" s="927" t="s">
        <v>230</v>
      </c>
      <c r="F912" s="927">
        <v>14</v>
      </c>
      <c r="G912" s="927">
        <v>245417</v>
      </c>
      <c r="H912" s="927" t="s">
        <v>3836</v>
      </c>
      <c r="I912" s="927" t="s">
        <v>3837</v>
      </c>
      <c r="J912" s="927" t="s">
        <v>3443</v>
      </c>
      <c r="K912" s="927" t="s">
        <v>1324</v>
      </c>
      <c r="L912" s="927" t="s">
        <v>1056</v>
      </c>
      <c r="M912" s="927" t="s">
        <v>3838</v>
      </c>
      <c r="N912" s="927" t="s">
        <v>3839</v>
      </c>
      <c r="O912" s="927" t="s">
        <v>2835</v>
      </c>
      <c r="P912" s="1129" t="str">
        <f t="shared" si="155"/>
        <v>ERY</v>
      </c>
      <c r="Q912" s="934" t="str">
        <f t="shared" si="156"/>
        <v>20-19230</v>
      </c>
      <c r="R912" s="934" t="str">
        <f t="shared" si="157"/>
        <v>LOCAL</v>
      </c>
      <c r="S912" s="935">
        <f t="shared" si="161"/>
        <v>43891</v>
      </c>
      <c r="T912" s="935">
        <f t="shared" si="162"/>
        <v>43891</v>
      </c>
      <c r="U912" s="935">
        <f t="shared" si="163"/>
        <v>43983</v>
      </c>
      <c r="V912" s="935">
        <f t="shared" si="158"/>
        <v>44136</v>
      </c>
      <c r="W912" s="934" t="str">
        <f t="shared" si="159"/>
        <v>Cancelled</v>
      </c>
      <c r="X912" s="936" t="str">
        <f>IF(R912="-","-",VLOOKUP($S912,Forex!$B:$C,2,0))</f>
        <v>FY2019</v>
      </c>
      <c r="Y912" s="936" t="str">
        <f>IF(R912="-","-",VLOOKUP($S912,Forex!$B:$D,3,0))</f>
        <v>2H</v>
      </c>
      <c r="Z912" s="937" t="str">
        <f>IF($R912="-","-",VLOOKUP($L912,Legend!$E:$F,2,0))</f>
        <v>-</v>
      </c>
      <c r="AA912" s="937"/>
      <c r="AB912" s="1131">
        <f t="shared" si="164"/>
        <v>43891</v>
      </c>
      <c r="AC912" s="1131">
        <f>_xlfn.IFNA(VLOOKUP($B912,'PO list'!$C:$E,3,0),$AB912)</f>
        <v>43891</v>
      </c>
      <c r="AD912" s="1131" t="str">
        <f>IF($AC912="-","-",VLOOKUP($AC912,Forex!$B:$C,2,0))</f>
        <v>FY2019</v>
      </c>
      <c r="AE912" s="1131">
        <f t="shared" si="160"/>
        <v>43891</v>
      </c>
      <c r="AF912" s="1131" t="str">
        <f>IF($AE912="-","-",VLOOKUP($AE912,Forex!$B:$C,2,0))</f>
        <v>FY2019</v>
      </c>
      <c r="AG912" s="1132" t="str">
        <f t="shared" si="165"/>
        <v>MY + MF</v>
      </c>
      <c r="AI912" s="1118"/>
    </row>
    <row r="913" spans="1:35" s="839" customFormat="1" ht="15" x14ac:dyDescent="0.25">
      <c r="A913" s="929">
        <v>912</v>
      </c>
      <c r="B913" s="927" t="s">
        <v>3840</v>
      </c>
      <c r="C913" s="927" t="s">
        <v>243</v>
      </c>
      <c r="D913" s="927" t="s">
        <v>201</v>
      </c>
      <c r="E913" s="927" t="s">
        <v>230</v>
      </c>
      <c r="F913" s="927">
        <v>8</v>
      </c>
      <c r="G913" s="927">
        <v>184162</v>
      </c>
      <c r="H913" s="927" t="s">
        <v>3841</v>
      </c>
      <c r="I913" s="927" t="s">
        <v>3842</v>
      </c>
      <c r="J913" s="927" t="s">
        <v>3443</v>
      </c>
      <c r="K913" s="927" t="s">
        <v>1324</v>
      </c>
      <c r="L913" s="927" t="s">
        <v>1056</v>
      </c>
      <c r="M913" s="927" t="s">
        <v>3838</v>
      </c>
      <c r="N913" s="927" t="s">
        <v>3839</v>
      </c>
      <c r="O913" s="927" t="s">
        <v>2835</v>
      </c>
      <c r="P913" s="1129" t="str">
        <f t="shared" si="155"/>
        <v>ERY</v>
      </c>
      <c r="Q913" s="934" t="str">
        <f t="shared" si="156"/>
        <v>20-19231</v>
      </c>
      <c r="R913" s="934" t="str">
        <f t="shared" si="157"/>
        <v>LOCAL</v>
      </c>
      <c r="S913" s="935">
        <f t="shared" si="161"/>
        <v>43891</v>
      </c>
      <c r="T913" s="935">
        <f t="shared" si="162"/>
        <v>43891</v>
      </c>
      <c r="U913" s="935">
        <f t="shared" si="163"/>
        <v>43983</v>
      </c>
      <c r="V913" s="935">
        <f t="shared" si="158"/>
        <v>44136</v>
      </c>
      <c r="W913" s="934" t="str">
        <f t="shared" si="159"/>
        <v>Cancelled</v>
      </c>
      <c r="X913" s="936" t="str">
        <f>IF(R913="-","-",VLOOKUP($S913,Forex!$B:$C,2,0))</f>
        <v>FY2019</v>
      </c>
      <c r="Y913" s="936" t="str">
        <f>IF(R913="-","-",VLOOKUP($S913,Forex!$B:$D,3,0))</f>
        <v>2H</v>
      </c>
      <c r="Z913" s="937" t="str">
        <f>IF($R913="-","-",VLOOKUP($L913,Legend!$E:$F,2,0))</f>
        <v>-</v>
      </c>
      <c r="AA913" s="937"/>
      <c r="AB913" s="1131">
        <f t="shared" si="164"/>
        <v>43891</v>
      </c>
      <c r="AC913" s="1131">
        <f>_xlfn.IFNA(VLOOKUP($B913,'PO list'!$C:$E,3,0),$AB913)</f>
        <v>43891</v>
      </c>
      <c r="AD913" s="1131" t="str">
        <f>IF($AC913="-","-",VLOOKUP($AC913,Forex!$B:$C,2,0))</f>
        <v>FY2019</v>
      </c>
      <c r="AE913" s="1131">
        <f t="shared" si="160"/>
        <v>43891</v>
      </c>
      <c r="AF913" s="1131" t="str">
        <f>IF($AE913="-","-",VLOOKUP($AE913,Forex!$B:$C,2,0))</f>
        <v>FY2019</v>
      </c>
      <c r="AG913" s="1132" t="str">
        <f t="shared" si="165"/>
        <v>MY + MF</v>
      </c>
      <c r="AI913" s="1118"/>
    </row>
    <row r="914" spans="1:35" s="839" customFormat="1" ht="15" x14ac:dyDescent="0.25">
      <c r="A914" s="929">
        <v>913</v>
      </c>
      <c r="B914" s="927" t="s">
        <v>3843</v>
      </c>
      <c r="C914" s="927" t="s">
        <v>221</v>
      </c>
      <c r="D914" s="927" t="s">
        <v>201</v>
      </c>
      <c r="E914" s="927" t="s">
        <v>231</v>
      </c>
      <c r="F914" s="927">
        <v>1</v>
      </c>
      <c r="G914" s="927">
        <v>180</v>
      </c>
      <c r="H914" s="927" t="s">
        <v>3844</v>
      </c>
      <c r="I914" s="927" t="s">
        <v>3845</v>
      </c>
      <c r="J914" s="927" t="s">
        <v>2835</v>
      </c>
      <c r="K914" s="927" t="s">
        <v>288</v>
      </c>
      <c r="L914" s="927" t="s">
        <v>158</v>
      </c>
      <c r="M914" s="927" t="s">
        <v>2835</v>
      </c>
      <c r="N914" s="927" t="s">
        <v>3806</v>
      </c>
      <c r="O914" s="927" t="s">
        <v>2835</v>
      </c>
      <c r="P914" s="1129" t="str">
        <f t="shared" si="155"/>
        <v>DIE</v>
      </c>
      <c r="Q914" s="934" t="str">
        <f t="shared" si="156"/>
        <v>20-19232</v>
      </c>
      <c r="R914" s="934" t="str">
        <f t="shared" si="157"/>
        <v>LOCAL</v>
      </c>
      <c r="S914" s="935">
        <f t="shared" si="161"/>
        <v>43891</v>
      </c>
      <c r="T914" s="935">
        <f t="shared" si="162"/>
        <v>43891</v>
      </c>
      <c r="U914" s="935">
        <f t="shared" si="163"/>
        <v>43891</v>
      </c>
      <c r="V914" s="935">
        <f t="shared" si="158"/>
        <v>44075</v>
      </c>
      <c r="W914" s="934" t="str">
        <f t="shared" si="159"/>
        <v>Disapproved</v>
      </c>
      <c r="X914" s="936" t="str">
        <f>IF(R914="-","-",VLOOKUP($S914,Forex!$B:$C,2,0))</f>
        <v>FY2019</v>
      </c>
      <c r="Y914" s="936" t="str">
        <f>IF(R914="-","-",VLOOKUP($S914,Forex!$B:$D,3,0))</f>
        <v>2H</v>
      </c>
      <c r="Z914" s="937" t="str">
        <f>IF($R914="-","-",VLOOKUP($L914,Legend!$E:$F,2,0))</f>
        <v>ROD1</v>
      </c>
      <c r="AA914" s="937"/>
      <c r="AB914" s="1131">
        <f t="shared" si="164"/>
        <v>43891</v>
      </c>
      <c r="AC914" s="1131">
        <f>_xlfn.IFNA(VLOOKUP($B914,'PO list'!$C:$E,3,0),$AB914)</f>
        <v>43891</v>
      </c>
      <c r="AD914" s="1131" t="str">
        <f>IF($AC914="-","-",VLOOKUP($AC914,Forex!$B:$C,2,0))</f>
        <v>FY2019</v>
      </c>
      <c r="AE914" s="1131">
        <f t="shared" si="160"/>
        <v>43891</v>
      </c>
      <c r="AF914" s="1131" t="str">
        <f>IF($AE914="-","-",VLOOKUP($AE914,Forex!$B:$C,2,0))</f>
        <v>FY2019</v>
      </c>
      <c r="AG914" s="1132" t="str">
        <f t="shared" si="165"/>
        <v>MY + MF</v>
      </c>
      <c r="AI914" s="1118"/>
    </row>
    <row r="915" spans="1:35" s="839" customFormat="1" ht="15" x14ac:dyDescent="0.25">
      <c r="A915" s="929">
        <v>914</v>
      </c>
      <c r="B915" s="927" t="s">
        <v>143</v>
      </c>
      <c r="C915" s="927" t="s">
        <v>227</v>
      </c>
      <c r="D915" s="927" t="s">
        <v>201</v>
      </c>
      <c r="E915" s="927" t="s">
        <v>231</v>
      </c>
      <c r="F915" s="927">
        <v>5</v>
      </c>
      <c r="G915" s="927">
        <v>1544</v>
      </c>
      <c r="H915" s="927" t="s">
        <v>3846</v>
      </c>
      <c r="I915" s="927" t="s">
        <v>3847</v>
      </c>
      <c r="J915" s="927" t="s">
        <v>2835</v>
      </c>
      <c r="K915" s="927" t="s">
        <v>1324</v>
      </c>
      <c r="L915" s="927" t="s">
        <v>1056</v>
      </c>
      <c r="M915" s="927" t="s">
        <v>3848</v>
      </c>
      <c r="N915" s="927" t="s">
        <v>3839</v>
      </c>
      <c r="O915" s="927" t="s">
        <v>3849</v>
      </c>
      <c r="P915" s="1129" t="str">
        <f t="shared" si="155"/>
        <v>RTS</v>
      </c>
      <c r="Q915" s="934" t="str">
        <f t="shared" si="156"/>
        <v>20-19233</v>
      </c>
      <c r="R915" s="934" t="str">
        <f t="shared" si="157"/>
        <v>LOCAL</v>
      </c>
      <c r="S915" s="935">
        <f t="shared" si="161"/>
        <v>43891</v>
      </c>
      <c r="T915" s="935">
        <f t="shared" si="162"/>
        <v>43952</v>
      </c>
      <c r="U915" s="935">
        <f t="shared" si="163"/>
        <v>44075</v>
      </c>
      <c r="V915" s="935">
        <f t="shared" si="158"/>
        <v>44136</v>
      </c>
      <c r="W915" s="934" t="str">
        <f t="shared" si="159"/>
        <v>Cancelled</v>
      </c>
      <c r="X915" s="936" t="str">
        <f>IF(R915="-","-",VLOOKUP($S915,Forex!$B:$C,2,0))</f>
        <v>FY2019</v>
      </c>
      <c r="Y915" s="936" t="str">
        <f>IF(R915="-","-",VLOOKUP($S915,Forex!$B:$D,3,0))</f>
        <v>2H</v>
      </c>
      <c r="Z915" s="937" t="str">
        <f>IF($R915="-","-",VLOOKUP($L915,Legend!$E:$F,2,0))</f>
        <v>-</v>
      </c>
      <c r="AA915" s="937"/>
      <c r="AB915" s="1131">
        <f t="shared" si="164"/>
        <v>43952</v>
      </c>
      <c r="AC915" s="1131">
        <f>_xlfn.IFNA(VLOOKUP($B915,'PO list'!$C:$E,3,0),$AB915)</f>
        <v>43952</v>
      </c>
      <c r="AD915" s="1131" t="str">
        <f>IF($AC915="-","-",VLOOKUP($AC915,Forex!$B:$C,2,0))</f>
        <v>FY2020</v>
      </c>
      <c r="AE915" s="1131">
        <f t="shared" si="160"/>
        <v>43952</v>
      </c>
      <c r="AF915" s="1131" t="str">
        <f>IF($AE915="-","-",VLOOKUP($AE915,Forex!$B:$C,2,0))</f>
        <v>FY2020</v>
      </c>
      <c r="AG915" s="1132" t="str">
        <f t="shared" si="165"/>
        <v>MY + MF</v>
      </c>
      <c r="AI915" s="1118"/>
    </row>
    <row r="916" spans="1:35" s="839" customFormat="1" ht="15" x14ac:dyDescent="0.25">
      <c r="A916" s="929">
        <v>915</v>
      </c>
      <c r="B916" s="927" t="s">
        <v>3850</v>
      </c>
      <c r="C916" s="927" t="s">
        <v>227</v>
      </c>
      <c r="D916" s="927" t="s">
        <v>201</v>
      </c>
      <c r="E916" s="927" t="s">
        <v>231</v>
      </c>
      <c r="F916" s="927">
        <v>2</v>
      </c>
      <c r="G916" s="927">
        <v>286</v>
      </c>
      <c r="H916" s="927" t="s">
        <v>3851</v>
      </c>
      <c r="I916" s="927" t="s">
        <v>3852</v>
      </c>
      <c r="J916" s="927" t="s">
        <v>2835</v>
      </c>
      <c r="K916" s="927" t="s">
        <v>1324</v>
      </c>
      <c r="L916" s="927" t="s">
        <v>1056</v>
      </c>
      <c r="M916" s="927" t="s">
        <v>3157</v>
      </c>
      <c r="N916" s="927" t="s">
        <v>3853</v>
      </c>
      <c r="O916" s="927" t="s">
        <v>3849</v>
      </c>
      <c r="P916" s="1129" t="str">
        <f t="shared" ref="P916:P979" si="166">RIGHT(I916,3)</f>
        <v>RTS</v>
      </c>
      <c r="Q916" s="934" t="str">
        <f t="shared" ref="Q916:Q979" si="167">IF(B916=B915,"-",B916)</f>
        <v>20-19234</v>
      </c>
      <c r="R916" s="934" t="str">
        <f t="shared" ref="R916:R979" si="168">IF(Q916="-","-",IF(D916="INTERNAL","-",D916))</f>
        <v>LOCAL</v>
      </c>
      <c r="S916" s="935">
        <f t="shared" si="161"/>
        <v>43891</v>
      </c>
      <c r="T916" s="935">
        <f t="shared" si="162"/>
        <v>43952</v>
      </c>
      <c r="U916" s="935">
        <f t="shared" si="163"/>
        <v>43983</v>
      </c>
      <c r="V916" s="935">
        <f t="shared" ref="V916:V979" si="169">IF($R916="-","-",IF(N916="-","-",$N916-DAY($N916)+1))</f>
        <v>44105</v>
      </c>
      <c r="W916" s="934" t="str">
        <f t="shared" ref="W916:W979" si="170">IF(R916="-","-",IF(P916="Ref","-",$K916))</f>
        <v>Cancelled</v>
      </c>
      <c r="X916" s="936" t="str">
        <f>IF(R916="-","-",VLOOKUP($S916,Forex!$B:$C,2,0))</f>
        <v>FY2019</v>
      </c>
      <c r="Y916" s="936" t="str">
        <f>IF(R916="-","-",VLOOKUP($S916,Forex!$B:$D,3,0))</f>
        <v>2H</v>
      </c>
      <c r="Z916" s="937" t="str">
        <f>IF($R916="-","-",VLOOKUP($L916,Legend!$E:$F,2,0))</f>
        <v>-</v>
      </c>
      <c r="AA916" s="937"/>
      <c r="AB916" s="1131">
        <f t="shared" si="164"/>
        <v>43952</v>
      </c>
      <c r="AC916" s="1131">
        <f>_xlfn.IFNA(VLOOKUP($B916,'PO list'!$C:$E,3,0),$AB916)</f>
        <v>43952</v>
      </c>
      <c r="AD916" s="1131" t="str">
        <f>IF($AC916="-","-",VLOOKUP($AC916,Forex!$B:$C,2,0))</f>
        <v>FY2020</v>
      </c>
      <c r="AE916" s="1131">
        <f t="shared" ref="AE916:AE979" si="171">IF($Q916="-","-",IF(W916="-","-",IF($O916="-","-",$O916-DAY($O916)+1)))</f>
        <v>43952</v>
      </c>
      <c r="AF916" s="1131" t="str">
        <f>IF($AE916="-","-",VLOOKUP($AE916,Forex!$B:$C,2,0))</f>
        <v>FY2020</v>
      </c>
      <c r="AG916" s="1132" t="str">
        <f t="shared" si="165"/>
        <v>MY + MF</v>
      </c>
      <c r="AI916" s="1118"/>
    </row>
    <row r="917" spans="1:35" s="839" customFormat="1" ht="15" x14ac:dyDescent="0.25">
      <c r="A917" s="929">
        <v>916</v>
      </c>
      <c r="B917" s="927" t="s">
        <v>3854</v>
      </c>
      <c r="C917" s="927" t="s">
        <v>211</v>
      </c>
      <c r="D917" s="927" t="s">
        <v>201</v>
      </c>
      <c r="E917" s="927" t="s">
        <v>230</v>
      </c>
      <c r="F917" s="927">
        <v>26</v>
      </c>
      <c r="G917" s="927">
        <v>208952</v>
      </c>
      <c r="H917" s="927" t="s">
        <v>3718</v>
      </c>
      <c r="I917" s="927" t="s">
        <v>3719</v>
      </c>
      <c r="J917" s="927" t="s">
        <v>3855</v>
      </c>
      <c r="K917" s="927" t="s">
        <v>1324</v>
      </c>
      <c r="L917" s="927" t="s">
        <v>1056</v>
      </c>
      <c r="M917" s="927" t="s">
        <v>3856</v>
      </c>
      <c r="N917" s="927" t="s">
        <v>3857</v>
      </c>
      <c r="O917" s="927" t="s">
        <v>3404</v>
      </c>
      <c r="P917" s="1129" t="str">
        <f t="shared" si="166"/>
        <v>IDD</v>
      </c>
      <c r="Q917" s="934" t="str">
        <f t="shared" si="167"/>
        <v>20-19235</v>
      </c>
      <c r="R917" s="934" t="str">
        <f t="shared" si="168"/>
        <v>LOCAL</v>
      </c>
      <c r="S917" s="935">
        <f t="shared" si="161"/>
        <v>43891</v>
      </c>
      <c r="T917" s="935">
        <f t="shared" si="162"/>
        <v>44044</v>
      </c>
      <c r="U917" s="935">
        <f t="shared" si="163"/>
        <v>44013</v>
      </c>
      <c r="V917" s="935">
        <f t="shared" si="169"/>
        <v>44044</v>
      </c>
      <c r="W917" s="934" t="str">
        <f t="shared" si="170"/>
        <v>Cancelled</v>
      </c>
      <c r="X917" s="936" t="str">
        <f>IF(R917="-","-",VLOOKUP($S917,Forex!$B:$C,2,0))</f>
        <v>FY2019</v>
      </c>
      <c r="Y917" s="936" t="str">
        <f>IF(R917="-","-",VLOOKUP($S917,Forex!$B:$D,3,0))</f>
        <v>2H</v>
      </c>
      <c r="Z917" s="937" t="str">
        <f>IF($R917="-","-",VLOOKUP($L917,Legend!$E:$F,2,0))</f>
        <v>-</v>
      </c>
      <c r="AA917" s="937"/>
      <c r="AB917" s="1131">
        <f t="shared" si="164"/>
        <v>44044</v>
      </c>
      <c r="AC917" s="1131">
        <f>_xlfn.IFNA(VLOOKUP($B917,'PO list'!$C:$E,3,0),$AB917)</f>
        <v>44044</v>
      </c>
      <c r="AD917" s="1131" t="str">
        <f>IF($AC917="-","-",VLOOKUP($AC917,Forex!$B:$C,2,0))</f>
        <v>FY2020</v>
      </c>
      <c r="AE917" s="1131">
        <f t="shared" si="171"/>
        <v>44044</v>
      </c>
      <c r="AF917" s="1131" t="str">
        <f>IF($AE917="-","-",VLOOKUP($AE917,Forex!$B:$C,2,0))</f>
        <v>FY2020</v>
      </c>
      <c r="AG917" s="1132" t="str">
        <f t="shared" si="165"/>
        <v>MY + MF</v>
      </c>
      <c r="AI917" s="1118"/>
    </row>
    <row r="918" spans="1:35" s="839" customFormat="1" ht="15" x14ac:dyDescent="0.25">
      <c r="A918" s="929">
        <v>917</v>
      </c>
      <c r="B918" s="927" t="s">
        <v>3858</v>
      </c>
      <c r="C918" s="927" t="s">
        <v>211</v>
      </c>
      <c r="D918" s="927" t="s">
        <v>201</v>
      </c>
      <c r="E918" s="927" t="s">
        <v>230</v>
      </c>
      <c r="F918" s="927">
        <v>25</v>
      </c>
      <c r="G918" s="927">
        <v>260732</v>
      </c>
      <c r="H918" s="927" t="s">
        <v>3798</v>
      </c>
      <c r="I918" s="927" t="s">
        <v>3799</v>
      </c>
      <c r="J918" s="927" t="s">
        <v>3855</v>
      </c>
      <c r="K918" s="927" t="s">
        <v>1324</v>
      </c>
      <c r="L918" s="927" t="s">
        <v>1056</v>
      </c>
      <c r="M918" s="927" t="s">
        <v>3859</v>
      </c>
      <c r="N918" s="927" t="s">
        <v>3857</v>
      </c>
      <c r="O918" s="927" t="s">
        <v>3404</v>
      </c>
      <c r="P918" s="1129" t="str">
        <f t="shared" si="166"/>
        <v>JIG</v>
      </c>
      <c r="Q918" s="934" t="str">
        <f t="shared" si="167"/>
        <v>20-19236</v>
      </c>
      <c r="R918" s="934" t="str">
        <f t="shared" si="168"/>
        <v>LOCAL</v>
      </c>
      <c r="S918" s="935">
        <f t="shared" si="161"/>
        <v>43891</v>
      </c>
      <c r="T918" s="935">
        <f t="shared" si="162"/>
        <v>44044</v>
      </c>
      <c r="U918" s="935">
        <f t="shared" si="163"/>
        <v>44013</v>
      </c>
      <c r="V918" s="935">
        <f t="shared" si="169"/>
        <v>44044</v>
      </c>
      <c r="W918" s="934" t="str">
        <f t="shared" si="170"/>
        <v>Cancelled</v>
      </c>
      <c r="X918" s="936" t="str">
        <f>IF(R918="-","-",VLOOKUP($S918,Forex!$B:$C,2,0))</f>
        <v>FY2019</v>
      </c>
      <c r="Y918" s="936" t="str">
        <f>IF(R918="-","-",VLOOKUP($S918,Forex!$B:$D,3,0))</f>
        <v>2H</v>
      </c>
      <c r="Z918" s="937" t="str">
        <f>IF($R918="-","-",VLOOKUP($L918,Legend!$E:$F,2,0))</f>
        <v>-</v>
      </c>
      <c r="AA918" s="937"/>
      <c r="AB918" s="1131">
        <f t="shared" si="164"/>
        <v>44044</v>
      </c>
      <c r="AC918" s="1131">
        <f>_xlfn.IFNA(VLOOKUP($B918,'PO list'!$C:$E,3,0),$AB918)</f>
        <v>44044</v>
      </c>
      <c r="AD918" s="1131" t="str">
        <f>IF($AC918="-","-",VLOOKUP($AC918,Forex!$B:$C,2,0))</f>
        <v>FY2020</v>
      </c>
      <c r="AE918" s="1131">
        <f t="shared" si="171"/>
        <v>44044</v>
      </c>
      <c r="AF918" s="1131" t="str">
        <f>IF($AE918="-","-",VLOOKUP($AE918,Forex!$B:$C,2,0))</f>
        <v>FY2020</v>
      </c>
      <c r="AG918" s="1132" t="str">
        <f t="shared" si="165"/>
        <v>MY + MF</v>
      </c>
      <c r="AI918" s="1118"/>
    </row>
    <row r="919" spans="1:35" s="839" customFormat="1" ht="15" x14ac:dyDescent="0.25">
      <c r="A919" s="929">
        <v>918</v>
      </c>
      <c r="B919" s="927" t="s">
        <v>3860</v>
      </c>
      <c r="C919" s="927" t="s">
        <v>205</v>
      </c>
      <c r="D919" s="927" t="s">
        <v>201</v>
      </c>
      <c r="E919" s="927" t="s">
        <v>230</v>
      </c>
      <c r="F919" s="927">
        <v>4</v>
      </c>
      <c r="G919" s="927">
        <v>29376</v>
      </c>
      <c r="H919" s="927" t="s">
        <v>3861</v>
      </c>
      <c r="I919" s="927" t="s">
        <v>3862</v>
      </c>
      <c r="J919" s="927" t="s">
        <v>3863</v>
      </c>
      <c r="K919" s="927" t="s">
        <v>287</v>
      </c>
      <c r="L919" s="927" t="s">
        <v>15</v>
      </c>
      <c r="M919" s="927" t="s">
        <v>3864</v>
      </c>
      <c r="N919" s="927" t="s">
        <v>3507</v>
      </c>
      <c r="O919" s="927" t="s">
        <v>3273</v>
      </c>
      <c r="P919" s="1129" t="str">
        <f t="shared" si="166"/>
        <v>ITY</v>
      </c>
      <c r="Q919" s="934" t="str">
        <f t="shared" si="167"/>
        <v>20-19237</v>
      </c>
      <c r="R919" s="934" t="str">
        <f t="shared" si="168"/>
        <v>LOCAL</v>
      </c>
      <c r="S919" s="935">
        <f t="shared" si="161"/>
        <v>43983</v>
      </c>
      <c r="T919" s="935">
        <f t="shared" si="162"/>
        <v>43983</v>
      </c>
      <c r="U919" s="935">
        <f t="shared" si="163"/>
        <v>44044</v>
      </c>
      <c r="V919" s="935">
        <f t="shared" si="169"/>
        <v>44044</v>
      </c>
      <c r="W919" s="934" t="str">
        <f t="shared" si="170"/>
        <v>Approved</v>
      </c>
      <c r="X919" s="936" t="str">
        <f>IF(R919="-","-",VLOOKUP($S919,Forex!$B:$C,2,0))</f>
        <v>FY2020</v>
      </c>
      <c r="Y919" s="936" t="str">
        <f>IF(R919="-","-",VLOOKUP($S919,Forex!$B:$D,3,0))</f>
        <v>1H</v>
      </c>
      <c r="Z919" s="937" t="str">
        <f>IF($R919="-","-",VLOOKUP($L919,Legend!$E:$F,2,0))</f>
        <v>-</v>
      </c>
      <c r="AA919" s="937"/>
      <c r="AB919" s="1131">
        <f t="shared" si="164"/>
        <v>43983</v>
      </c>
      <c r="AC919" s="1131">
        <f>_xlfn.IFNA(VLOOKUP($B919,'PO list'!$C:$E,3,0),$AB919)</f>
        <v>43983</v>
      </c>
      <c r="AD919" s="1131" t="str">
        <f>IF($AC919="-","-",VLOOKUP($AC919,Forex!$B:$C,2,0))</f>
        <v>FY2020</v>
      </c>
      <c r="AE919" s="1131">
        <f t="shared" si="171"/>
        <v>43983</v>
      </c>
      <c r="AF919" s="1131" t="str">
        <f>IF($AE919="-","-",VLOOKUP($AE919,Forex!$B:$C,2,0))</f>
        <v>FY2020</v>
      </c>
      <c r="AG919" s="1132" t="str">
        <f t="shared" si="165"/>
        <v>MY + MF</v>
      </c>
      <c r="AI919" s="1118"/>
    </row>
    <row r="920" spans="1:35" s="839" customFormat="1" ht="15" x14ac:dyDescent="0.25">
      <c r="A920" s="929">
        <v>919</v>
      </c>
      <c r="B920" s="927" t="s">
        <v>3860</v>
      </c>
      <c r="C920" s="927" t="s">
        <v>205</v>
      </c>
      <c r="D920" s="927" t="s">
        <v>201</v>
      </c>
      <c r="E920" s="927" t="s">
        <v>230</v>
      </c>
      <c r="F920" s="927">
        <v>2</v>
      </c>
      <c r="G920" s="927">
        <v>14688</v>
      </c>
      <c r="H920" s="927" t="s">
        <v>3865</v>
      </c>
      <c r="I920" s="927" t="s">
        <v>3862</v>
      </c>
      <c r="J920" s="927" t="s">
        <v>3863</v>
      </c>
      <c r="K920" s="927" t="s">
        <v>1324</v>
      </c>
      <c r="L920" s="927" t="s">
        <v>1056</v>
      </c>
      <c r="M920" s="927" t="s">
        <v>3864</v>
      </c>
      <c r="N920" s="927" t="s">
        <v>3507</v>
      </c>
      <c r="O920" s="927" t="s">
        <v>3273</v>
      </c>
      <c r="P920" s="1129" t="str">
        <f t="shared" si="166"/>
        <v>ITY</v>
      </c>
      <c r="Q920" s="934" t="str">
        <f t="shared" si="167"/>
        <v>-</v>
      </c>
      <c r="R920" s="934" t="str">
        <f t="shared" si="168"/>
        <v>-</v>
      </c>
      <c r="S920" s="935" t="str">
        <f t="shared" si="161"/>
        <v>-</v>
      </c>
      <c r="T920" s="935" t="str">
        <f t="shared" si="162"/>
        <v>-</v>
      </c>
      <c r="U920" s="935" t="str">
        <f t="shared" si="163"/>
        <v>-</v>
      </c>
      <c r="V920" s="935" t="str">
        <f t="shared" si="169"/>
        <v>-</v>
      </c>
      <c r="W920" s="934" t="str">
        <f t="shared" si="170"/>
        <v>-</v>
      </c>
      <c r="X920" s="936" t="str">
        <f>IF(R920="-","-",VLOOKUP($S920,Forex!$B:$C,2,0))</f>
        <v>-</v>
      </c>
      <c r="Y920" s="936" t="str">
        <f>IF(R920="-","-",VLOOKUP($S920,Forex!$B:$D,3,0))</f>
        <v>-</v>
      </c>
      <c r="Z920" s="937" t="str">
        <f>IF($R920="-","-",VLOOKUP($L920,Legend!$E:$F,2,0))</f>
        <v>-</v>
      </c>
      <c r="AA920" s="937"/>
      <c r="AB920" s="1131" t="str">
        <f t="shared" si="164"/>
        <v>-</v>
      </c>
      <c r="AC920" s="1131" t="str">
        <f>_xlfn.IFNA(VLOOKUP($B920,'PO list'!$C:$E,3,0),$AB920)</f>
        <v>-</v>
      </c>
      <c r="AD920" s="1131" t="str">
        <f>IF($AC920="-","-",VLOOKUP($AC920,Forex!$B:$C,2,0))</f>
        <v>-</v>
      </c>
      <c r="AE920" s="1131" t="str">
        <f t="shared" si="171"/>
        <v>-</v>
      </c>
      <c r="AF920" s="1131" t="str">
        <f>IF($AE920="-","-",VLOOKUP($AE920,Forex!$B:$C,2,0))</f>
        <v>-</v>
      </c>
      <c r="AG920" s="1132" t="str">
        <f t="shared" si="165"/>
        <v>-</v>
      </c>
      <c r="AI920" s="1118"/>
    </row>
    <row r="921" spans="1:35" s="839" customFormat="1" ht="15" x14ac:dyDescent="0.25">
      <c r="A921" s="929">
        <v>920</v>
      </c>
      <c r="B921" s="927" t="s">
        <v>3866</v>
      </c>
      <c r="C921" s="927" t="s">
        <v>207</v>
      </c>
      <c r="D921" s="927" t="s">
        <v>232</v>
      </c>
      <c r="E921" s="927" t="s">
        <v>230</v>
      </c>
      <c r="F921" s="927">
        <v>2</v>
      </c>
      <c r="G921" s="927">
        <v>2195</v>
      </c>
      <c r="H921" s="927" t="s">
        <v>3867</v>
      </c>
      <c r="I921" s="927" t="s">
        <v>3868</v>
      </c>
      <c r="J921" s="927" t="s">
        <v>3849</v>
      </c>
      <c r="K921" s="927" t="s">
        <v>288</v>
      </c>
      <c r="L921" s="927" t="s">
        <v>158</v>
      </c>
      <c r="M921" s="927" t="s">
        <v>3869</v>
      </c>
      <c r="N921" s="927" t="s">
        <v>3611</v>
      </c>
      <c r="O921" s="927" t="s">
        <v>3869</v>
      </c>
      <c r="P921" s="1129" t="str">
        <f t="shared" si="166"/>
        <v>CER</v>
      </c>
      <c r="Q921" s="934" t="str">
        <f t="shared" si="167"/>
        <v>20-19238</v>
      </c>
      <c r="R921" s="934" t="str">
        <f t="shared" si="168"/>
        <v>FRONTECH</v>
      </c>
      <c r="S921" s="935">
        <f t="shared" si="161"/>
        <v>43952</v>
      </c>
      <c r="T921" s="935">
        <f t="shared" si="162"/>
        <v>43952</v>
      </c>
      <c r="U921" s="935">
        <f t="shared" si="163"/>
        <v>43952</v>
      </c>
      <c r="V921" s="935">
        <f t="shared" si="169"/>
        <v>44044</v>
      </c>
      <c r="W921" s="934" t="str">
        <f t="shared" si="170"/>
        <v>Disapproved</v>
      </c>
      <c r="X921" s="936" t="str">
        <f>IF(R921="-","-",VLOOKUP($S921,Forex!$B:$C,2,0))</f>
        <v>FY2020</v>
      </c>
      <c r="Y921" s="936" t="str">
        <f>IF(R921="-","-",VLOOKUP($S921,Forex!$B:$D,3,0))</f>
        <v>1H</v>
      </c>
      <c r="Z921" s="937" t="str">
        <f>IF($R921="-","-",VLOOKUP($L921,Legend!$E:$F,2,0))</f>
        <v>ROD1</v>
      </c>
      <c r="AA921" s="937"/>
      <c r="AB921" s="1131">
        <f t="shared" si="164"/>
        <v>43952</v>
      </c>
      <c r="AC921" s="1131">
        <f>_xlfn.IFNA(VLOOKUP($B921,'PO list'!$C:$E,3,0),$AB921)</f>
        <v>43952</v>
      </c>
      <c r="AD921" s="1131" t="str">
        <f>IF($AC921="-","-",VLOOKUP($AC921,Forex!$B:$C,2,0))</f>
        <v>FY2020</v>
      </c>
      <c r="AE921" s="1131">
        <f t="shared" si="171"/>
        <v>43952</v>
      </c>
      <c r="AF921" s="1131" t="str">
        <f>IF($AE921="-","-",VLOOKUP($AE921,Forex!$B:$C,2,0))</f>
        <v>FY2020</v>
      </c>
      <c r="AG921" s="1132" t="str">
        <f t="shared" si="165"/>
        <v>MY + MF</v>
      </c>
      <c r="AI921" s="1118"/>
    </row>
    <row r="922" spans="1:35" s="839" customFormat="1" ht="15" x14ac:dyDescent="0.25">
      <c r="A922" s="929">
        <v>921</v>
      </c>
      <c r="B922" s="927" t="s">
        <v>3870</v>
      </c>
      <c r="C922" s="927" t="s">
        <v>221</v>
      </c>
      <c r="D922" s="927" t="s">
        <v>201</v>
      </c>
      <c r="E922" s="927" t="s">
        <v>231</v>
      </c>
      <c r="F922" s="927">
        <v>7</v>
      </c>
      <c r="G922" s="927">
        <v>3149</v>
      </c>
      <c r="H922" s="927" t="s">
        <v>3871</v>
      </c>
      <c r="I922" s="927" t="s">
        <v>15</v>
      </c>
      <c r="J922" s="927" t="s">
        <v>3872</v>
      </c>
      <c r="K922" s="927" t="s">
        <v>288</v>
      </c>
      <c r="L922" s="927" t="s">
        <v>1111</v>
      </c>
      <c r="M922" s="927" t="s">
        <v>3873</v>
      </c>
      <c r="N922" s="927" t="s">
        <v>3514</v>
      </c>
      <c r="O922" s="927" t="s">
        <v>3869</v>
      </c>
      <c r="P922" s="1129" t="str">
        <f t="shared" si="166"/>
        <v>-</v>
      </c>
      <c r="Q922" s="934" t="str">
        <f t="shared" si="167"/>
        <v>20-19239</v>
      </c>
      <c r="R922" s="934" t="str">
        <f t="shared" si="168"/>
        <v>LOCAL</v>
      </c>
      <c r="S922" s="935">
        <f t="shared" si="161"/>
        <v>43952</v>
      </c>
      <c r="T922" s="935">
        <f t="shared" si="162"/>
        <v>43952</v>
      </c>
      <c r="U922" s="935">
        <f t="shared" si="163"/>
        <v>43952</v>
      </c>
      <c r="V922" s="935">
        <f t="shared" si="169"/>
        <v>44013</v>
      </c>
      <c r="W922" s="934" t="str">
        <f t="shared" si="170"/>
        <v>Disapproved</v>
      </c>
      <c r="X922" s="936" t="str">
        <f>IF(R922="-","-",VLOOKUP($S922,Forex!$B:$C,2,0))</f>
        <v>FY2020</v>
      </c>
      <c r="Y922" s="936" t="str">
        <f>IF(R922="-","-",VLOOKUP($S922,Forex!$B:$D,3,0))</f>
        <v>1H</v>
      </c>
      <c r="Z922" s="937" t="str">
        <f>IF($R922="-","-",VLOOKUP($L922,Legend!$E:$F,2,0))</f>
        <v>-</v>
      </c>
      <c r="AA922" s="937"/>
      <c r="AB922" s="1131">
        <f t="shared" si="164"/>
        <v>43952</v>
      </c>
      <c r="AC922" s="1131">
        <f>_xlfn.IFNA(VLOOKUP($B922,'PO list'!$C:$E,3,0),$AB922)</f>
        <v>43952</v>
      </c>
      <c r="AD922" s="1131" t="str">
        <f>IF($AC922="-","-",VLOOKUP($AC922,Forex!$B:$C,2,0))</f>
        <v>FY2020</v>
      </c>
      <c r="AE922" s="1131">
        <f t="shared" si="171"/>
        <v>43952</v>
      </c>
      <c r="AF922" s="1131" t="str">
        <f>IF($AE922="-","-",VLOOKUP($AE922,Forex!$B:$C,2,0))</f>
        <v>FY2020</v>
      </c>
      <c r="AG922" s="1132" t="str">
        <f t="shared" si="165"/>
        <v>MY + MF</v>
      </c>
      <c r="AI922" s="1118"/>
    </row>
    <row r="923" spans="1:35" s="839" customFormat="1" ht="15" x14ac:dyDescent="0.25">
      <c r="A923" s="929">
        <v>922</v>
      </c>
      <c r="B923" s="927" t="s">
        <v>3874</v>
      </c>
      <c r="C923" s="927" t="s">
        <v>205</v>
      </c>
      <c r="D923" s="927" t="s">
        <v>201</v>
      </c>
      <c r="E923" s="927" t="s">
        <v>1333</v>
      </c>
      <c r="F923" s="927">
        <v>2</v>
      </c>
      <c r="G923" s="927">
        <v>3536</v>
      </c>
      <c r="H923" s="927" t="s">
        <v>3875</v>
      </c>
      <c r="I923" s="927" t="s">
        <v>3876</v>
      </c>
      <c r="J923" s="927" t="s">
        <v>3872</v>
      </c>
      <c r="K923" s="927" t="s">
        <v>287</v>
      </c>
      <c r="L923" s="927" t="s">
        <v>15</v>
      </c>
      <c r="M923" s="927" t="s">
        <v>3877</v>
      </c>
      <c r="N923" s="927" t="s">
        <v>3878</v>
      </c>
      <c r="O923" s="927" t="s">
        <v>3879</v>
      </c>
      <c r="P923" s="1129" t="str">
        <f t="shared" si="166"/>
        <v>AIR</v>
      </c>
      <c r="Q923" s="934" t="str">
        <f t="shared" si="167"/>
        <v>20-19240</v>
      </c>
      <c r="R923" s="934" t="str">
        <f t="shared" si="168"/>
        <v>LOCAL</v>
      </c>
      <c r="S923" s="935">
        <f t="shared" si="161"/>
        <v>43952</v>
      </c>
      <c r="T923" s="935">
        <f t="shared" si="162"/>
        <v>44013</v>
      </c>
      <c r="U923" s="935">
        <f t="shared" si="163"/>
        <v>44013</v>
      </c>
      <c r="V923" s="935">
        <f t="shared" si="169"/>
        <v>44013</v>
      </c>
      <c r="W923" s="934" t="str">
        <f t="shared" si="170"/>
        <v>Approved</v>
      </c>
      <c r="X923" s="936" t="str">
        <f>IF(R923="-","-",VLOOKUP($S923,Forex!$B:$C,2,0))</f>
        <v>FY2020</v>
      </c>
      <c r="Y923" s="936" t="str">
        <f>IF(R923="-","-",VLOOKUP($S923,Forex!$B:$D,3,0))</f>
        <v>1H</v>
      </c>
      <c r="Z923" s="937" t="str">
        <f>IF($R923="-","-",VLOOKUP($L923,Legend!$E:$F,2,0))</f>
        <v>-</v>
      </c>
      <c r="AA923" s="937"/>
      <c r="AB923" s="1131">
        <f t="shared" si="164"/>
        <v>44013</v>
      </c>
      <c r="AC923" s="1131">
        <f>_xlfn.IFNA(VLOOKUP($B923,'PO list'!$C:$E,3,0),$AB923)</f>
        <v>44013</v>
      </c>
      <c r="AD923" s="1131" t="str">
        <f>IF($AC923="-","-",VLOOKUP($AC923,Forex!$B:$C,2,0))</f>
        <v>FY2020</v>
      </c>
      <c r="AE923" s="1131">
        <f t="shared" si="171"/>
        <v>44013</v>
      </c>
      <c r="AF923" s="1131" t="str">
        <f>IF($AE923="-","-",VLOOKUP($AE923,Forex!$B:$C,2,0))</f>
        <v>FY2020</v>
      </c>
      <c r="AG923" s="1132" t="str">
        <f t="shared" si="165"/>
        <v>MY + MF</v>
      </c>
      <c r="AI923" s="1118"/>
    </row>
    <row r="924" spans="1:35" s="839" customFormat="1" ht="15" x14ac:dyDescent="0.25">
      <c r="A924" s="929">
        <v>923</v>
      </c>
      <c r="B924" s="927" t="s">
        <v>3880</v>
      </c>
      <c r="C924" s="927" t="s">
        <v>209</v>
      </c>
      <c r="D924" s="927" t="s">
        <v>232</v>
      </c>
      <c r="E924" s="927" t="s">
        <v>231</v>
      </c>
      <c r="F924" s="927">
        <v>1</v>
      </c>
      <c r="G924" s="927">
        <v>21499.9</v>
      </c>
      <c r="H924" s="927" t="s">
        <v>3881</v>
      </c>
      <c r="I924" s="927" t="s">
        <v>3882</v>
      </c>
      <c r="J924" s="927" t="s">
        <v>3872</v>
      </c>
      <c r="K924" s="927" t="s">
        <v>287</v>
      </c>
      <c r="L924" s="927" t="s">
        <v>15</v>
      </c>
      <c r="M924" s="927" t="s">
        <v>3869</v>
      </c>
      <c r="N924" s="927" t="s">
        <v>3514</v>
      </c>
      <c r="O924" s="927" t="s">
        <v>3869</v>
      </c>
      <c r="P924" s="1129" t="str">
        <f t="shared" si="166"/>
        <v>108</v>
      </c>
      <c r="Q924" s="934" t="str">
        <f t="shared" si="167"/>
        <v>20-19241</v>
      </c>
      <c r="R924" s="934" t="str">
        <f t="shared" si="168"/>
        <v>FRONTECH</v>
      </c>
      <c r="S924" s="935">
        <f t="shared" si="161"/>
        <v>43952</v>
      </c>
      <c r="T924" s="935">
        <f t="shared" si="162"/>
        <v>43952</v>
      </c>
      <c r="U924" s="935">
        <f t="shared" si="163"/>
        <v>43952</v>
      </c>
      <c r="V924" s="935">
        <f t="shared" si="169"/>
        <v>44013</v>
      </c>
      <c r="W924" s="934" t="str">
        <f t="shared" si="170"/>
        <v>Approved</v>
      </c>
      <c r="X924" s="936" t="str">
        <f>IF(R924="-","-",VLOOKUP($S924,Forex!$B:$C,2,0))</f>
        <v>FY2020</v>
      </c>
      <c r="Y924" s="936" t="str">
        <f>IF(R924="-","-",VLOOKUP($S924,Forex!$B:$D,3,0))</f>
        <v>1H</v>
      </c>
      <c r="Z924" s="937" t="str">
        <f>IF($R924="-","-",VLOOKUP($L924,Legend!$E:$F,2,0))</f>
        <v>-</v>
      </c>
      <c r="AA924" s="937"/>
      <c r="AB924" s="1131">
        <f t="shared" si="164"/>
        <v>43952</v>
      </c>
      <c r="AC924" s="1131">
        <f>_xlfn.IFNA(VLOOKUP($B924,'PO list'!$C:$E,3,0),$AB924)</f>
        <v>43952</v>
      </c>
      <c r="AD924" s="1131" t="str">
        <f>IF($AC924="-","-",VLOOKUP($AC924,Forex!$B:$C,2,0))</f>
        <v>FY2020</v>
      </c>
      <c r="AE924" s="1131">
        <f t="shared" si="171"/>
        <v>43952</v>
      </c>
      <c r="AF924" s="1131" t="str">
        <f>IF($AE924="-","-",VLOOKUP($AE924,Forex!$B:$C,2,0))</f>
        <v>FY2020</v>
      </c>
      <c r="AG924" s="1132" t="str">
        <f t="shared" si="165"/>
        <v>MY + MF</v>
      </c>
      <c r="AI924" s="1118"/>
    </row>
    <row r="925" spans="1:35" s="839" customFormat="1" ht="15" x14ac:dyDescent="0.25">
      <c r="A925" s="929">
        <v>924</v>
      </c>
      <c r="B925" s="927" t="s">
        <v>3883</v>
      </c>
      <c r="C925" s="927" t="s">
        <v>211</v>
      </c>
      <c r="D925" s="927" t="s">
        <v>201</v>
      </c>
      <c r="E925" s="927" t="s">
        <v>1788</v>
      </c>
      <c r="F925" s="927">
        <v>2</v>
      </c>
      <c r="G925" s="927">
        <v>30548.1</v>
      </c>
      <c r="H925" s="927" t="s">
        <v>3884</v>
      </c>
      <c r="I925" s="927" t="s">
        <v>3885</v>
      </c>
      <c r="J925" s="927" t="s">
        <v>3873</v>
      </c>
      <c r="K925" s="927" t="s">
        <v>1324</v>
      </c>
      <c r="L925" s="927" t="s">
        <v>1056</v>
      </c>
      <c r="M925" s="927" t="s">
        <v>3593</v>
      </c>
      <c r="N925" s="927" t="s">
        <v>3593</v>
      </c>
      <c r="O925" s="927" t="s">
        <v>3772</v>
      </c>
      <c r="P925" s="1129" t="str">
        <f t="shared" si="166"/>
        <v>DEL</v>
      </c>
      <c r="Q925" s="934" t="str">
        <f t="shared" si="167"/>
        <v>20-19242</v>
      </c>
      <c r="R925" s="934" t="str">
        <f t="shared" si="168"/>
        <v>LOCAL</v>
      </c>
      <c r="S925" s="935">
        <f t="shared" si="161"/>
        <v>43952</v>
      </c>
      <c r="T925" s="935">
        <f t="shared" si="162"/>
        <v>43983</v>
      </c>
      <c r="U925" s="935">
        <f t="shared" si="163"/>
        <v>44013</v>
      </c>
      <c r="V925" s="935">
        <f t="shared" si="169"/>
        <v>44013</v>
      </c>
      <c r="W925" s="934" t="str">
        <f t="shared" si="170"/>
        <v>Cancelled</v>
      </c>
      <c r="X925" s="936" t="str">
        <f>IF(R925="-","-",VLOOKUP($S925,Forex!$B:$C,2,0))</f>
        <v>FY2020</v>
      </c>
      <c r="Y925" s="936" t="str">
        <f>IF(R925="-","-",VLOOKUP($S925,Forex!$B:$D,3,0))</f>
        <v>1H</v>
      </c>
      <c r="Z925" s="937" t="str">
        <f>IF($R925="-","-",VLOOKUP($L925,Legend!$E:$F,2,0))</f>
        <v>-</v>
      </c>
      <c r="AA925" s="937"/>
      <c r="AB925" s="1131">
        <f t="shared" si="164"/>
        <v>43983</v>
      </c>
      <c r="AC925" s="1131">
        <f>_xlfn.IFNA(VLOOKUP($B925,'PO list'!$C:$E,3,0),$AB925)</f>
        <v>43983</v>
      </c>
      <c r="AD925" s="1131" t="str">
        <f>IF($AC925="-","-",VLOOKUP($AC925,Forex!$B:$C,2,0))</f>
        <v>FY2020</v>
      </c>
      <c r="AE925" s="1131">
        <f t="shared" si="171"/>
        <v>43983</v>
      </c>
      <c r="AF925" s="1131" t="str">
        <f>IF($AE925="-","-",VLOOKUP($AE925,Forex!$B:$C,2,0))</f>
        <v>FY2020</v>
      </c>
      <c r="AG925" s="1132" t="str">
        <f t="shared" si="165"/>
        <v>MY + MF</v>
      </c>
      <c r="AI925" s="1118"/>
    </row>
    <row r="926" spans="1:35" s="839" customFormat="1" ht="15" x14ac:dyDescent="0.25">
      <c r="A926" s="929">
        <v>925</v>
      </c>
      <c r="B926" s="927" t="s">
        <v>3886</v>
      </c>
      <c r="C926" s="927" t="s">
        <v>205</v>
      </c>
      <c r="D926" s="927" t="s">
        <v>201</v>
      </c>
      <c r="E926" s="927" t="s">
        <v>1333</v>
      </c>
      <c r="F926" s="927">
        <v>1</v>
      </c>
      <c r="G926" s="927">
        <v>8634.59</v>
      </c>
      <c r="H926" s="927" t="s">
        <v>3887</v>
      </c>
      <c r="I926" s="927" t="s">
        <v>3888</v>
      </c>
      <c r="J926" s="927" t="s">
        <v>3889</v>
      </c>
      <c r="K926" s="927" t="s">
        <v>287</v>
      </c>
      <c r="L926" s="927" t="s">
        <v>15</v>
      </c>
      <c r="M926" s="927" t="s">
        <v>3869</v>
      </c>
      <c r="N926" s="927" t="s">
        <v>2853</v>
      </c>
      <c r="O926" s="927" t="s">
        <v>3849</v>
      </c>
      <c r="P926" s="1129" t="str">
        <f t="shared" si="166"/>
        <v>ITY</v>
      </c>
      <c r="Q926" s="934" t="str">
        <f t="shared" si="167"/>
        <v>20-19243</v>
      </c>
      <c r="R926" s="934" t="str">
        <f t="shared" si="168"/>
        <v>LOCAL</v>
      </c>
      <c r="S926" s="935">
        <f t="shared" si="161"/>
        <v>43952</v>
      </c>
      <c r="T926" s="935">
        <f t="shared" si="162"/>
        <v>43952</v>
      </c>
      <c r="U926" s="935">
        <f t="shared" si="163"/>
        <v>43952</v>
      </c>
      <c r="V926" s="935">
        <f t="shared" si="169"/>
        <v>43983</v>
      </c>
      <c r="W926" s="934" t="str">
        <f t="shared" si="170"/>
        <v>Approved</v>
      </c>
      <c r="X926" s="936" t="str">
        <f>IF(R926="-","-",VLOOKUP($S926,Forex!$B:$C,2,0))</f>
        <v>FY2020</v>
      </c>
      <c r="Y926" s="936" t="str">
        <f>IF(R926="-","-",VLOOKUP($S926,Forex!$B:$D,3,0))</f>
        <v>1H</v>
      </c>
      <c r="Z926" s="937" t="str">
        <f>IF($R926="-","-",VLOOKUP($L926,Legend!$E:$F,2,0))</f>
        <v>-</v>
      </c>
      <c r="AA926" s="937"/>
      <c r="AB926" s="1131">
        <f t="shared" si="164"/>
        <v>43952</v>
      </c>
      <c r="AC926" s="1131">
        <f>_xlfn.IFNA(VLOOKUP($B926,'PO list'!$C:$E,3,0),$AB926)</f>
        <v>43952</v>
      </c>
      <c r="AD926" s="1131" t="str">
        <f>IF($AC926="-","-",VLOOKUP($AC926,Forex!$B:$C,2,0))</f>
        <v>FY2020</v>
      </c>
      <c r="AE926" s="1131">
        <f t="shared" si="171"/>
        <v>43952</v>
      </c>
      <c r="AF926" s="1131" t="str">
        <f>IF($AE926="-","-",VLOOKUP($AE926,Forex!$B:$C,2,0))</f>
        <v>FY2020</v>
      </c>
      <c r="AG926" s="1132" t="str">
        <f t="shared" si="165"/>
        <v>MY + MF</v>
      </c>
      <c r="AI926" s="1118"/>
    </row>
    <row r="927" spans="1:35" s="839" customFormat="1" ht="15" x14ac:dyDescent="0.25">
      <c r="A927" s="929">
        <v>926</v>
      </c>
      <c r="B927" s="927" t="s">
        <v>3890</v>
      </c>
      <c r="C927" s="927" t="s">
        <v>205</v>
      </c>
      <c r="D927" s="927" t="s">
        <v>201</v>
      </c>
      <c r="E927" s="927" t="s">
        <v>230</v>
      </c>
      <c r="F927" s="927">
        <v>1</v>
      </c>
      <c r="G927" s="927">
        <v>8474.14</v>
      </c>
      <c r="H927" s="927" t="s">
        <v>3891</v>
      </c>
      <c r="I927" s="927" t="s">
        <v>3892</v>
      </c>
      <c r="J927" s="927" t="s">
        <v>3889</v>
      </c>
      <c r="K927" s="927" t="s">
        <v>1324</v>
      </c>
      <c r="L927" s="927" t="s">
        <v>1056</v>
      </c>
      <c r="M927" s="927" t="s">
        <v>3776</v>
      </c>
      <c r="N927" s="927" t="s">
        <v>3893</v>
      </c>
      <c r="O927" s="927" t="s">
        <v>3273</v>
      </c>
      <c r="P927" s="1129" t="str">
        <f t="shared" si="166"/>
        <v>DIE</v>
      </c>
      <c r="Q927" s="934" t="str">
        <f t="shared" si="167"/>
        <v>20-19244</v>
      </c>
      <c r="R927" s="934" t="str">
        <f t="shared" si="168"/>
        <v>LOCAL</v>
      </c>
      <c r="S927" s="935">
        <f t="shared" si="161"/>
        <v>43952</v>
      </c>
      <c r="T927" s="935">
        <f t="shared" si="162"/>
        <v>43983</v>
      </c>
      <c r="U927" s="935">
        <f t="shared" si="163"/>
        <v>43983</v>
      </c>
      <c r="V927" s="935">
        <f t="shared" si="169"/>
        <v>44044</v>
      </c>
      <c r="W927" s="934" t="str">
        <f t="shared" si="170"/>
        <v>Cancelled</v>
      </c>
      <c r="X927" s="936" t="str">
        <f>IF(R927="-","-",VLOOKUP($S927,Forex!$B:$C,2,0))</f>
        <v>FY2020</v>
      </c>
      <c r="Y927" s="936" t="str">
        <f>IF(R927="-","-",VLOOKUP($S927,Forex!$B:$D,3,0))</f>
        <v>1H</v>
      </c>
      <c r="Z927" s="937" t="str">
        <f>IF($R927="-","-",VLOOKUP($L927,Legend!$E:$F,2,0))</f>
        <v>-</v>
      </c>
      <c r="AA927" s="937"/>
      <c r="AB927" s="1131">
        <f t="shared" si="164"/>
        <v>43983</v>
      </c>
      <c r="AC927" s="1131">
        <f>_xlfn.IFNA(VLOOKUP($B927,'PO list'!$C:$E,3,0),$AB927)</f>
        <v>43983</v>
      </c>
      <c r="AD927" s="1131" t="str">
        <f>IF($AC927="-","-",VLOOKUP($AC927,Forex!$B:$C,2,0))</f>
        <v>FY2020</v>
      </c>
      <c r="AE927" s="1131">
        <f t="shared" si="171"/>
        <v>43983</v>
      </c>
      <c r="AF927" s="1131" t="str">
        <f>IF($AE927="-","-",VLOOKUP($AE927,Forex!$B:$C,2,0))</f>
        <v>FY2020</v>
      </c>
      <c r="AG927" s="1132" t="str">
        <f t="shared" si="165"/>
        <v>MY + MF</v>
      </c>
      <c r="AI927" s="1118"/>
    </row>
    <row r="928" spans="1:35" s="839" customFormat="1" ht="15" x14ac:dyDescent="0.25">
      <c r="A928" s="929">
        <v>927</v>
      </c>
      <c r="B928" s="927" t="s">
        <v>3894</v>
      </c>
      <c r="C928" s="927" t="s">
        <v>207</v>
      </c>
      <c r="D928" s="927" t="s">
        <v>232</v>
      </c>
      <c r="E928" s="927" t="s">
        <v>1361</v>
      </c>
      <c r="F928" s="927">
        <v>1</v>
      </c>
      <c r="G928" s="927">
        <v>1</v>
      </c>
      <c r="H928" s="927" t="s">
        <v>3895</v>
      </c>
      <c r="I928" s="927" t="s">
        <v>3896</v>
      </c>
      <c r="J928" s="927" t="s">
        <v>3849</v>
      </c>
      <c r="K928" s="927" t="s">
        <v>1324</v>
      </c>
      <c r="L928" s="927" t="s">
        <v>1056</v>
      </c>
      <c r="M928" s="927" t="s">
        <v>3869</v>
      </c>
      <c r="N928" s="927" t="s">
        <v>3879</v>
      </c>
      <c r="O928" s="927" t="s">
        <v>3849</v>
      </c>
      <c r="P928" s="1129" t="str">
        <f t="shared" si="166"/>
        <v>SSY</v>
      </c>
      <c r="Q928" s="934" t="str">
        <f t="shared" si="167"/>
        <v>20-19245</v>
      </c>
      <c r="R928" s="934" t="str">
        <f t="shared" si="168"/>
        <v>FRONTECH</v>
      </c>
      <c r="S928" s="935">
        <f t="shared" si="161"/>
        <v>43952</v>
      </c>
      <c r="T928" s="935">
        <f t="shared" si="162"/>
        <v>43952</v>
      </c>
      <c r="U928" s="935">
        <f t="shared" si="163"/>
        <v>43952</v>
      </c>
      <c r="V928" s="935">
        <f t="shared" si="169"/>
        <v>44013</v>
      </c>
      <c r="W928" s="934" t="str">
        <f t="shared" si="170"/>
        <v>Cancelled</v>
      </c>
      <c r="X928" s="936" t="str">
        <f>IF(R928="-","-",VLOOKUP($S928,Forex!$B:$C,2,0))</f>
        <v>FY2020</v>
      </c>
      <c r="Y928" s="936" t="str">
        <f>IF(R928="-","-",VLOOKUP($S928,Forex!$B:$D,3,0))</f>
        <v>1H</v>
      </c>
      <c r="Z928" s="937" t="str">
        <f>IF($R928="-","-",VLOOKUP($L928,Legend!$E:$F,2,0))</f>
        <v>-</v>
      </c>
      <c r="AA928" s="937"/>
      <c r="AB928" s="1131">
        <f t="shared" si="164"/>
        <v>43952</v>
      </c>
      <c r="AC928" s="1131">
        <f>_xlfn.IFNA(VLOOKUP($B928,'PO list'!$C:$E,3,0),$AB928)</f>
        <v>43952</v>
      </c>
      <c r="AD928" s="1131" t="str">
        <f>IF($AC928="-","-",VLOOKUP($AC928,Forex!$B:$C,2,0))</f>
        <v>FY2020</v>
      </c>
      <c r="AE928" s="1131">
        <f t="shared" si="171"/>
        <v>43952</v>
      </c>
      <c r="AF928" s="1131" t="str">
        <f>IF($AE928="-","-",VLOOKUP($AE928,Forex!$B:$C,2,0))</f>
        <v>FY2020</v>
      </c>
      <c r="AG928" s="1132" t="str">
        <f t="shared" si="165"/>
        <v>MY + MF</v>
      </c>
      <c r="AI928" s="1118"/>
    </row>
    <row r="929" spans="1:35" s="839" customFormat="1" ht="15" x14ac:dyDescent="0.25">
      <c r="A929" s="929">
        <v>928</v>
      </c>
      <c r="B929" s="927" t="s">
        <v>3897</v>
      </c>
      <c r="C929" s="927" t="s">
        <v>244</v>
      </c>
      <c r="D929" s="927" t="s">
        <v>201</v>
      </c>
      <c r="E929" s="927" t="s">
        <v>231</v>
      </c>
      <c r="F929" s="927">
        <v>1</v>
      </c>
      <c r="G929" s="927">
        <v>73</v>
      </c>
      <c r="H929" s="927" t="s">
        <v>3898</v>
      </c>
      <c r="I929" s="927" t="s">
        <v>15</v>
      </c>
      <c r="J929" s="927" t="s">
        <v>3849</v>
      </c>
      <c r="K929" s="927" t="s">
        <v>287</v>
      </c>
      <c r="L929" s="927" t="s">
        <v>15</v>
      </c>
      <c r="M929" s="927" t="s">
        <v>3869</v>
      </c>
      <c r="N929" s="927" t="s">
        <v>3627</v>
      </c>
      <c r="O929" s="927" t="s">
        <v>3869</v>
      </c>
      <c r="P929" s="1129" t="str">
        <f t="shared" si="166"/>
        <v>-</v>
      </c>
      <c r="Q929" s="934" t="str">
        <f t="shared" si="167"/>
        <v>20-19246</v>
      </c>
      <c r="R929" s="934" t="str">
        <f t="shared" si="168"/>
        <v>LOCAL</v>
      </c>
      <c r="S929" s="935">
        <f t="shared" si="161"/>
        <v>43952</v>
      </c>
      <c r="T929" s="935">
        <f t="shared" si="162"/>
        <v>43952</v>
      </c>
      <c r="U929" s="935">
        <f t="shared" si="163"/>
        <v>43952</v>
      </c>
      <c r="V929" s="935">
        <f t="shared" si="169"/>
        <v>43983</v>
      </c>
      <c r="W929" s="934" t="str">
        <f t="shared" si="170"/>
        <v>Approved</v>
      </c>
      <c r="X929" s="936" t="str">
        <f>IF(R929="-","-",VLOOKUP($S929,Forex!$B:$C,2,0))</f>
        <v>FY2020</v>
      </c>
      <c r="Y929" s="936" t="str">
        <f>IF(R929="-","-",VLOOKUP($S929,Forex!$B:$D,3,0))</f>
        <v>1H</v>
      </c>
      <c r="Z929" s="937" t="str">
        <f>IF($R929="-","-",VLOOKUP($L929,Legend!$E:$F,2,0))</f>
        <v>-</v>
      </c>
      <c r="AA929" s="937"/>
      <c r="AB929" s="1131">
        <f t="shared" si="164"/>
        <v>43952</v>
      </c>
      <c r="AC929" s="1131">
        <f>_xlfn.IFNA(VLOOKUP($B929,'PO list'!$C:$E,3,0),$AB929)</f>
        <v>43952</v>
      </c>
      <c r="AD929" s="1131" t="str">
        <f>IF($AC929="-","-",VLOOKUP($AC929,Forex!$B:$C,2,0))</f>
        <v>FY2020</v>
      </c>
      <c r="AE929" s="1131">
        <f t="shared" si="171"/>
        <v>43952</v>
      </c>
      <c r="AF929" s="1131" t="str">
        <f>IF($AE929="-","-",VLOOKUP($AE929,Forex!$B:$C,2,0))</f>
        <v>FY2020</v>
      </c>
      <c r="AG929" s="1132" t="str">
        <f t="shared" si="165"/>
        <v>MY + MF</v>
      </c>
      <c r="AI929" s="1118"/>
    </row>
    <row r="930" spans="1:35" s="839" customFormat="1" ht="15" x14ac:dyDescent="0.25">
      <c r="A930" s="929">
        <v>929</v>
      </c>
      <c r="B930" s="927" t="s">
        <v>3897</v>
      </c>
      <c r="C930" s="927" t="s">
        <v>244</v>
      </c>
      <c r="D930" s="927" t="s">
        <v>201</v>
      </c>
      <c r="E930" s="927" t="s">
        <v>231</v>
      </c>
      <c r="F930" s="927">
        <v>9</v>
      </c>
      <c r="G930" s="927">
        <v>3359</v>
      </c>
      <c r="H930" s="927" t="s">
        <v>3899</v>
      </c>
      <c r="I930" s="927" t="s">
        <v>15</v>
      </c>
      <c r="J930" s="927" t="s">
        <v>3849</v>
      </c>
      <c r="K930" s="927" t="s">
        <v>288</v>
      </c>
      <c r="L930" s="927" t="s">
        <v>158</v>
      </c>
      <c r="M930" s="927" t="s">
        <v>3869</v>
      </c>
      <c r="N930" s="927" t="s">
        <v>3627</v>
      </c>
      <c r="O930" s="927" t="s">
        <v>3869</v>
      </c>
      <c r="P930" s="1129" t="str">
        <f t="shared" si="166"/>
        <v>-</v>
      </c>
      <c r="Q930" s="934" t="str">
        <f t="shared" si="167"/>
        <v>-</v>
      </c>
      <c r="R930" s="934" t="str">
        <f t="shared" si="168"/>
        <v>-</v>
      </c>
      <c r="S930" s="935" t="str">
        <f t="shared" si="161"/>
        <v>-</v>
      </c>
      <c r="T930" s="935" t="str">
        <f t="shared" si="162"/>
        <v>-</v>
      </c>
      <c r="U930" s="935" t="str">
        <f t="shared" si="163"/>
        <v>-</v>
      </c>
      <c r="V930" s="935" t="str">
        <f t="shared" si="169"/>
        <v>-</v>
      </c>
      <c r="W930" s="934" t="str">
        <f t="shared" si="170"/>
        <v>-</v>
      </c>
      <c r="X930" s="936" t="str">
        <f>IF(R930="-","-",VLOOKUP($S930,Forex!$B:$C,2,0))</f>
        <v>-</v>
      </c>
      <c r="Y930" s="936" t="str">
        <f>IF(R930="-","-",VLOOKUP($S930,Forex!$B:$D,3,0))</f>
        <v>-</v>
      </c>
      <c r="Z930" s="937" t="str">
        <f>IF($R930="-","-",VLOOKUP($L930,Legend!$E:$F,2,0))</f>
        <v>-</v>
      </c>
      <c r="AA930" s="937"/>
      <c r="AB930" s="1131" t="str">
        <f t="shared" si="164"/>
        <v>-</v>
      </c>
      <c r="AC930" s="1131" t="str">
        <f>_xlfn.IFNA(VLOOKUP($B930,'PO list'!$C:$E,3,0),$AB930)</f>
        <v>-</v>
      </c>
      <c r="AD930" s="1131" t="str">
        <f>IF($AC930="-","-",VLOOKUP($AC930,Forex!$B:$C,2,0))</f>
        <v>-</v>
      </c>
      <c r="AE930" s="1131" t="str">
        <f t="shared" si="171"/>
        <v>-</v>
      </c>
      <c r="AF930" s="1131" t="str">
        <f>IF($AE930="-","-",VLOOKUP($AE930,Forex!$B:$C,2,0))</f>
        <v>-</v>
      </c>
      <c r="AG930" s="1132" t="str">
        <f t="shared" si="165"/>
        <v>-</v>
      </c>
      <c r="AI930" s="1118"/>
    </row>
    <row r="931" spans="1:35" s="839" customFormat="1" ht="15" x14ac:dyDescent="0.25">
      <c r="A931" s="929">
        <v>930</v>
      </c>
      <c r="B931" s="927" t="s">
        <v>3900</v>
      </c>
      <c r="C931" s="927" t="s">
        <v>1806</v>
      </c>
      <c r="D931" s="927" t="s">
        <v>1332</v>
      </c>
      <c r="E931" s="927" t="s">
        <v>231</v>
      </c>
      <c r="F931" s="927">
        <v>1</v>
      </c>
      <c r="G931" s="927">
        <v>496</v>
      </c>
      <c r="H931" s="927" t="s">
        <v>3901</v>
      </c>
      <c r="I931" s="927" t="s">
        <v>15</v>
      </c>
      <c r="J931" s="927" t="s">
        <v>3696</v>
      </c>
      <c r="K931" s="927" t="s">
        <v>287</v>
      </c>
      <c r="L931" s="927" t="s">
        <v>15</v>
      </c>
      <c r="M931" s="927" t="s">
        <v>3696</v>
      </c>
      <c r="N931" s="927" t="s">
        <v>3902</v>
      </c>
      <c r="O931" s="927" t="s">
        <v>3768</v>
      </c>
      <c r="P931" s="1129" t="str">
        <f t="shared" si="166"/>
        <v>-</v>
      </c>
      <c r="Q931" s="934" t="str">
        <f t="shared" si="167"/>
        <v>20-19247</v>
      </c>
      <c r="R931" s="934" t="str">
        <f t="shared" si="168"/>
        <v>-</v>
      </c>
      <c r="S931" s="935" t="str">
        <f t="shared" si="161"/>
        <v>-</v>
      </c>
      <c r="T931" s="935" t="str">
        <f t="shared" si="162"/>
        <v>-</v>
      </c>
      <c r="U931" s="935" t="str">
        <f t="shared" si="163"/>
        <v>-</v>
      </c>
      <c r="V931" s="935" t="str">
        <f t="shared" si="169"/>
        <v>-</v>
      </c>
      <c r="W931" s="934" t="str">
        <f t="shared" si="170"/>
        <v>-</v>
      </c>
      <c r="X931" s="936" t="str">
        <f>IF(R931="-","-",VLOOKUP($S931,Forex!$B:$C,2,0))</f>
        <v>-</v>
      </c>
      <c r="Y931" s="936" t="str">
        <f>IF(R931="-","-",VLOOKUP($S931,Forex!$B:$D,3,0))</f>
        <v>-</v>
      </c>
      <c r="Z931" s="937" t="str">
        <f>IF($R931="-","-",VLOOKUP($L931,Legend!$E:$F,2,0))</f>
        <v>-</v>
      </c>
      <c r="AA931" s="937"/>
      <c r="AB931" s="1131" t="str">
        <f t="shared" si="164"/>
        <v>-</v>
      </c>
      <c r="AC931" s="1131" t="str">
        <f>_xlfn.IFNA(VLOOKUP($B931,'PO list'!$C:$E,3,0),$AB931)</f>
        <v>-</v>
      </c>
      <c r="AD931" s="1131" t="str">
        <f>IF($AC931="-","-",VLOOKUP($AC931,Forex!$B:$C,2,0))</f>
        <v>-</v>
      </c>
      <c r="AE931" s="1131" t="str">
        <f t="shared" si="171"/>
        <v>-</v>
      </c>
      <c r="AF931" s="1131" t="str">
        <f>IF($AE931="-","-",VLOOKUP($AE931,Forex!$B:$C,2,0))</f>
        <v>-</v>
      </c>
      <c r="AG931" s="1132" t="str">
        <f t="shared" si="165"/>
        <v>-</v>
      </c>
      <c r="AI931" s="1118"/>
    </row>
    <row r="932" spans="1:35" s="839" customFormat="1" ht="15" x14ac:dyDescent="0.25">
      <c r="A932" s="929">
        <v>931</v>
      </c>
      <c r="B932" s="927" t="s">
        <v>3903</v>
      </c>
      <c r="C932" s="927" t="s">
        <v>221</v>
      </c>
      <c r="D932" s="927" t="s">
        <v>201</v>
      </c>
      <c r="E932" s="927" t="s">
        <v>231</v>
      </c>
      <c r="F932" s="927">
        <v>10</v>
      </c>
      <c r="G932" s="927">
        <v>1275</v>
      </c>
      <c r="H932" s="927" t="s">
        <v>3904</v>
      </c>
      <c r="I932" s="927" t="s">
        <v>3905</v>
      </c>
      <c r="J932" s="927" t="s">
        <v>3869</v>
      </c>
      <c r="K932" s="927" t="s">
        <v>288</v>
      </c>
      <c r="L932" s="927" t="s">
        <v>158</v>
      </c>
      <c r="M932" s="927" t="s">
        <v>3157</v>
      </c>
      <c r="N932" s="927" t="s">
        <v>3806</v>
      </c>
      <c r="O932" s="927" t="s">
        <v>3772</v>
      </c>
      <c r="P932" s="1129" t="str">
        <f t="shared" si="166"/>
        <v>LER</v>
      </c>
      <c r="Q932" s="934" t="str">
        <f t="shared" si="167"/>
        <v>20-19248</v>
      </c>
      <c r="R932" s="934" t="str">
        <f t="shared" si="168"/>
        <v>LOCAL</v>
      </c>
      <c r="S932" s="935">
        <f t="shared" si="161"/>
        <v>43952</v>
      </c>
      <c r="T932" s="935">
        <f t="shared" si="162"/>
        <v>43983</v>
      </c>
      <c r="U932" s="935">
        <f t="shared" si="163"/>
        <v>43983</v>
      </c>
      <c r="V932" s="935">
        <f t="shared" si="169"/>
        <v>44075</v>
      </c>
      <c r="W932" s="934" t="str">
        <f t="shared" si="170"/>
        <v>Disapproved</v>
      </c>
      <c r="X932" s="936" t="str">
        <f>IF(R932="-","-",VLOOKUP($S932,Forex!$B:$C,2,0))</f>
        <v>FY2020</v>
      </c>
      <c r="Y932" s="936" t="str">
        <f>IF(R932="-","-",VLOOKUP($S932,Forex!$B:$D,3,0))</f>
        <v>1H</v>
      </c>
      <c r="Z932" s="937" t="str">
        <f>IF($R932="-","-",VLOOKUP($L932,Legend!$E:$F,2,0))</f>
        <v>ROD1</v>
      </c>
      <c r="AA932" s="937"/>
      <c r="AB932" s="1131">
        <f t="shared" si="164"/>
        <v>43983</v>
      </c>
      <c r="AC932" s="1131">
        <f>_xlfn.IFNA(VLOOKUP($B932,'PO list'!$C:$E,3,0),$AB932)</f>
        <v>43983</v>
      </c>
      <c r="AD932" s="1131" t="str">
        <f>IF($AC932="-","-",VLOOKUP($AC932,Forex!$B:$C,2,0))</f>
        <v>FY2020</v>
      </c>
      <c r="AE932" s="1131">
        <f t="shared" si="171"/>
        <v>43983</v>
      </c>
      <c r="AF932" s="1131" t="str">
        <f>IF($AE932="-","-",VLOOKUP($AE932,Forex!$B:$C,2,0))</f>
        <v>FY2020</v>
      </c>
      <c r="AG932" s="1132" t="str">
        <f t="shared" si="165"/>
        <v>MY + MF</v>
      </c>
      <c r="AI932" s="1118"/>
    </row>
    <row r="933" spans="1:35" s="839" customFormat="1" ht="15" x14ac:dyDescent="0.25">
      <c r="A933" s="929">
        <v>932</v>
      </c>
      <c r="B933" s="927" t="s">
        <v>3906</v>
      </c>
      <c r="C933" s="927" t="s">
        <v>244</v>
      </c>
      <c r="D933" s="927" t="s">
        <v>201</v>
      </c>
      <c r="E933" s="927" t="s">
        <v>231</v>
      </c>
      <c r="F933" s="927">
        <v>2</v>
      </c>
      <c r="G933" s="927">
        <v>879</v>
      </c>
      <c r="H933" s="927" t="s">
        <v>3907</v>
      </c>
      <c r="I933" s="927" t="s">
        <v>15</v>
      </c>
      <c r="J933" s="927" t="s">
        <v>3908</v>
      </c>
      <c r="K933" s="927" t="s">
        <v>287</v>
      </c>
      <c r="L933" s="927" t="s">
        <v>15</v>
      </c>
      <c r="M933" s="927" t="s">
        <v>3909</v>
      </c>
      <c r="N933" s="927" t="s">
        <v>3627</v>
      </c>
      <c r="O933" s="927" t="s">
        <v>3909</v>
      </c>
      <c r="P933" s="1129" t="str">
        <f t="shared" si="166"/>
        <v>-</v>
      </c>
      <c r="Q933" s="934" t="str">
        <f t="shared" si="167"/>
        <v>20-19249</v>
      </c>
      <c r="R933" s="934" t="str">
        <f t="shared" si="168"/>
        <v>LOCAL</v>
      </c>
      <c r="S933" s="935">
        <f t="shared" si="161"/>
        <v>43952</v>
      </c>
      <c r="T933" s="935">
        <f t="shared" si="162"/>
        <v>43952</v>
      </c>
      <c r="U933" s="935">
        <f t="shared" si="163"/>
        <v>43952</v>
      </c>
      <c r="V933" s="935">
        <f t="shared" si="169"/>
        <v>43983</v>
      </c>
      <c r="W933" s="934" t="str">
        <f t="shared" si="170"/>
        <v>Approved</v>
      </c>
      <c r="X933" s="936" t="str">
        <f>IF(R933="-","-",VLOOKUP($S933,Forex!$B:$C,2,0))</f>
        <v>FY2020</v>
      </c>
      <c r="Y933" s="936" t="str">
        <f>IF(R933="-","-",VLOOKUP($S933,Forex!$B:$D,3,0))</f>
        <v>1H</v>
      </c>
      <c r="Z933" s="937" t="str">
        <f>IF($R933="-","-",VLOOKUP($L933,Legend!$E:$F,2,0))</f>
        <v>-</v>
      </c>
      <c r="AA933" s="937"/>
      <c r="AB933" s="1131">
        <f t="shared" si="164"/>
        <v>43952</v>
      </c>
      <c r="AC933" s="1131">
        <f>_xlfn.IFNA(VLOOKUP($B933,'PO list'!$C:$E,3,0),$AB933)</f>
        <v>43952</v>
      </c>
      <c r="AD933" s="1131" t="str">
        <f>IF($AC933="-","-",VLOOKUP($AC933,Forex!$B:$C,2,0))</f>
        <v>FY2020</v>
      </c>
      <c r="AE933" s="1131">
        <f t="shared" si="171"/>
        <v>43952</v>
      </c>
      <c r="AF933" s="1131" t="str">
        <f>IF($AE933="-","-",VLOOKUP($AE933,Forex!$B:$C,2,0))</f>
        <v>FY2020</v>
      </c>
      <c r="AG933" s="1132" t="str">
        <f t="shared" si="165"/>
        <v>MY + MF</v>
      </c>
      <c r="AI933" s="1118"/>
    </row>
    <row r="934" spans="1:35" s="839" customFormat="1" ht="15" x14ac:dyDescent="0.25">
      <c r="A934" s="929">
        <v>933</v>
      </c>
      <c r="B934" s="927" t="s">
        <v>3910</v>
      </c>
      <c r="C934" s="927" t="s">
        <v>1379</v>
      </c>
      <c r="D934" s="927" t="s">
        <v>1332</v>
      </c>
      <c r="E934" s="927" t="s">
        <v>1361</v>
      </c>
      <c r="F934" s="927">
        <v>1</v>
      </c>
      <c r="G934" s="927">
        <v>10</v>
      </c>
      <c r="H934" s="927" t="s">
        <v>3911</v>
      </c>
      <c r="I934" s="927" t="s">
        <v>3150</v>
      </c>
      <c r="J934" s="927" t="s">
        <v>3908</v>
      </c>
      <c r="K934" s="927" t="s">
        <v>1324</v>
      </c>
      <c r="L934" s="927" t="s">
        <v>1056</v>
      </c>
      <c r="M934" s="927" t="s">
        <v>3819</v>
      </c>
      <c r="N934" s="927" t="s">
        <v>3879</v>
      </c>
      <c r="O934" s="927" t="s">
        <v>3819</v>
      </c>
      <c r="P934" s="1129" t="str">
        <f t="shared" si="166"/>
        <v>ASE</v>
      </c>
      <c r="Q934" s="934" t="str">
        <f t="shared" si="167"/>
        <v>20-19250</v>
      </c>
      <c r="R934" s="934" t="str">
        <f t="shared" si="168"/>
        <v>-</v>
      </c>
      <c r="S934" s="935" t="str">
        <f t="shared" si="161"/>
        <v>-</v>
      </c>
      <c r="T934" s="935" t="str">
        <f t="shared" si="162"/>
        <v>-</v>
      </c>
      <c r="U934" s="935" t="str">
        <f t="shared" si="163"/>
        <v>-</v>
      </c>
      <c r="V934" s="935" t="str">
        <f t="shared" si="169"/>
        <v>-</v>
      </c>
      <c r="W934" s="934" t="str">
        <f t="shared" si="170"/>
        <v>-</v>
      </c>
      <c r="X934" s="936" t="str">
        <f>IF(R934="-","-",VLOOKUP($S934,Forex!$B:$C,2,0))</f>
        <v>-</v>
      </c>
      <c r="Y934" s="936" t="str">
        <f>IF(R934="-","-",VLOOKUP($S934,Forex!$B:$D,3,0))</f>
        <v>-</v>
      </c>
      <c r="Z934" s="937" t="str">
        <f>IF($R934="-","-",VLOOKUP($L934,Legend!$E:$F,2,0))</f>
        <v>-</v>
      </c>
      <c r="AA934" s="937"/>
      <c r="AB934" s="1131" t="str">
        <f t="shared" si="164"/>
        <v>-</v>
      </c>
      <c r="AC934" s="1131" t="str">
        <f>_xlfn.IFNA(VLOOKUP($B934,'PO list'!$C:$E,3,0),$AB934)</f>
        <v>-</v>
      </c>
      <c r="AD934" s="1131" t="str">
        <f>IF($AC934="-","-",VLOOKUP($AC934,Forex!$B:$C,2,0))</f>
        <v>-</v>
      </c>
      <c r="AE934" s="1131" t="str">
        <f t="shared" si="171"/>
        <v>-</v>
      </c>
      <c r="AF934" s="1131" t="str">
        <f>IF($AE934="-","-",VLOOKUP($AE934,Forex!$B:$C,2,0))</f>
        <v>-</v>
      </c>
      <c r="AG934" s="1132" t="str">
        <f t="shared" si="165"/>
        <v>-</v>
      </c>
      <c r="AI934" s="1118"/>
    </row>
    <row r="935" spans="1:35" s="839" customFormat="1" ht="15" x14ac:dyDescent="0.25">
      <c r="A935" s="929">
        <v>934</v>
      </c>
      <c r="B935" s="927" t="s">
        <v>3912</v>
      </c>
      <c r="C935" s="927" t="s">
        <v>207</v>
      </c>
      <c r="D935" s="927" t="s">
        <v>232</v>
      </c>
      <c r="E935" s="927" t="s">
        <v>1333</v>
      </c>
      <c r="F935" s="927">
        <v>3</v>
      </c>
      <c r="G935" s="927">
        <v>2680.54</v>
      </c>
      <c r="H935" s="927" t="s">
        <v>3913</v>
      </c>
      <c r="I935" s="927" t="s">
        <v>3914</v>
      </c>
      <c r="J935" s="927" t="s">
        <v>3772</v>
      </c>
      <c r="K935" s="927" t="s">
        <v>287</v>
      </c>
      <c r="L935" s="927" t="s">
        <v>15</v>
      </c>
      <c r="M935" s="927" t="s">
        <v>3820</v>
      </c>
      <c r="N935" s="927" t="s">
        <v>2995</v>
      </c>
      <c r="O935" s="927" t="s">
        <v>3820</v>
      </c>
      <c r="P935" s="1129" t="str">
        <f t="shared" si="166"/>
        <v>E L</v>
      </c>
      <c r="Q935" s="934" t="str">
        <f t="shared" si="167"/>
        <v>20-19251</v>
      </c>
      <c r="R935" s="934" t="str">
        <f t="shared" si="168"/>
        <v>FRONTECH</v>
      </c>
      <c r="S935" s="935">
        <f t="shared" si="161"/>
        <v>43983</v>
      </c>
      <c r="T935" s="935">
        <f t="shared" si="162"/>
        <v>43983</v>
      </c>
      <c r="U935" s="935">
        <f t="shared" si="163"/>
        <v>43983</v>
      </c>
      <c r="V935" s="935">
        <f t="shared" si="169"/>
        <v>43983</v>
      </c>
      <c r="W935" s="934" t="str">
        <f t="shared" si="170"/>
        <v>Approved</v>
      </c>
      <c r="X935" s="936" t="str">
        <f>IF(R935="-","-",VLOOKUP($S935,Forex!$B:$C,2,0))</f>
        <v>FY2020</v>
      </c>
      <c r="Y935" s="936" t="str">
        <f>IF(R935="-","-",VLOOKUP($S935,Forex!$B:$D,3,0))</f>
        <v>1H</v>
      </c>
      <c r="Z935" s="937" t="str">
        <f>IF($R935="-","-",VLOOKUP($L935,Legend!$E:$F,2,0))</f>
        <v>-</v>
      </c>
      <c r="AA935" s="937"/>
      <c r="AB935" s="1131">
        <f t="shared" si="164"/>
        <v>43983</v>
      </c>
      <c r="AC935" s="1131">
        <f>_xlfn.IFNA(VLOOKUP($B935,'PO list'!$C:$E,3,0),$AB935)</f>
        <v>43983</v>
      </c>
      <c r="AD935" s="1131" t="str">
        <f>IF($AC935="-","-",VLOOKUP($AC935,Forex!$B:$C,2,0))</f>
        <v>FY2020</v>
      </c>
      <c r="AE935" s="1131">
        <f t="shared" si="171"/>
        <v>43983</v>
      </c>
      <c r="AF935" s="1131" t="str">
        <f>IF($AE935="-","-",VLOOKUP($AE935,Forex!$B:$C,2,0))</f>
        <v>FY2020</v>
      </c>
      <c r="AG935" s="1132" t="str">
        <f t="shared" si="165"/>
        <v>MY + MF</v>
      </c>
      <c r="AI935" s="1118"/>
    </row>
    <row r="936" spans="1:35" s="839" customFormat="1" ht="15" x14ac:dyDescent="0.25">
      <c r="A936" s="929">
        <v>935</v>
      </c>
      <c r="B936" s="927" t="s">
        <v>3915</v>
      </c>
      <c r="C936" s="927" t="s">
        <v>207</v>
      </c>
      <c r="D936" s="927" t="s">
        <v>232</v>
      </c>
      <c r="E936" s="927" t="s">
        <v>230</v>
      </c>
      <c r="F936" s="927">
        <v>2</v>
      </c>
      <c r="G936" s="927">
        <v>14701.4</v>
      </c>
      <c r="H936" s="927" t="s">
        <v>3916</v>
      </c>
      <c r="I936" s="927" t="s">
        <v>3917</v>
      </c>
      <c r="J936" s="927" t="s">
        <v>3419</v>
      </c>
      <c r="K936" s="927" t="s">
        <v>1324</v>
      </c>
      <c r="L936" s="927" t="s">
        <v>1056</v>
      </c>
      <c r="M936" s="927" t="s">
        <v>2853</v>
      </c>
      <c r="N936" s="927" t="s">
        <v>3419</v>
      </c>
      <c r="O936" s="927" t="s">
        <v>3419</v>
      </c>
      <c r="P936" s="1129" t="str">
        <f t="shared" si="166"/>
        <v>)--</v>
      </c>
      <c r="Q936" s="934" t="str">
        <f t="shared" si="167"/>
        <v>20-19253</v>
      </c>
      <c r="R936" s="934" t="str">
        <f t="shared" si="168"/>
        <v>FRONTECH</v>
      </c>
      <c r="S936" s="935">
        <f t="shared" si="161"/>
        <v>43983</v>
      </c>
      <c r="T936" s="935">
        <f t="shared" si="162"/>
        <v>43983</v>
      </c>
      <c r="U936" s="935">
        <f t="shared" si="163"/>
        <v>43983</v>
      </c>
      <c r="V936" s="935">
        <f t="shared" si="169"/>
        <v>43983</v>
      </c>
      <c r="W936" s="934" t="str">
        <f t="shared" si="170"/>
        <v>Cancelled</v>
      </c>
      <c r="X936" s="936" t="str">
        <f>IF(R936="-","-",VLOOKUP($S936,Forex!$B:$C,2,0))</f>
        <v>FY2020</v>
      </c>
      <c r="Y936" s="936" t="str">
        <f>IF(R936="-","-",VLOOKUP($S936,Forex!$B:$D,3,0))</f>
        <v>1H</v>
      </c>
      <c r="Z936" s="937" t="str">
        <f>IF($R936="-","-",VLOOKUP($L936,Legend!$E:$F,2,0))</f>
        <v>-</v>
      </c>
      <c r="AA936" s="937"/>
      <c r="AB936" s="1131">
        <f t="shared" si="164"/>
        <v>43983</v>
      </c>
      <c r="AC936" s="1131">
        <f>_xlfn.IFNA(VLOOKUP($B936,'PO list'!$C:$E,3,0),$AB936)</f>
        <v>43983</v>
      </c>
      <c r="AD936" s="1131" t="str">
        <f>IF($AC936="-","-",VLOOKUP($AC936,Forex!$B:$C,2,0))</f>
        <v>FY2020</v>
      </c>
      <c r="AE936" s="1131">
        <f t="shared" si="171"/>
        <v>43983</v>
      </c>
      <c r="AF936" s="1131" t="str">
        <f>IF($AE936="-","-",VLOOKUP($AE936,Forex!$B:$C,2,0))</f>
        <v>FY2020</v>
      </c>
      <c r="AG936" s="1132" t="str">
        <f t="shared" si="165"/>
        <v>MY + MF</v>
      </c>
      <c r="AI936" s="1118"/>
    </row>
    <row r="937" spans="1:35" s="839" customFormat="1" ht="15" x14ac:dyDescent="0.25">
      <c r="A937" s="929">
        <v>936</v>
      </c>
      <c r="B937" s="927" t="s">
        <v>3915</v>
      </c>
      <c r="C937" s="927" t="s">
        <v>207</v>
      </c>
      <c r="D937" s="927" t="s">
        <v>232</v>
      </c>
      <c r="E937" s="927" t="s">
        <v>230</v>
      </c>
      <c r="F937" s="927">
        <v>1</v>
      </c>
      <c r="G937" s="927">
        <v>6375.81</v>
      </c>
      <c r="H937" s="927" t="s">
        <v>3918</v>
      </c>
      <c r="I937" s="927" t="s">
        <v>3917</v>
      </c>
      <c r="J937" s="927" t="s">
        <v>3419</v>
      </c>
      <c r="K937" s="927" t="s">
        <v>288</v>
      </c>
      <c r="L937" s="927" t="s">
        <v>158</v>
      </c>
      <c r="M937" s="927" t="s">
        <v>2853</v>
      </c>
      <c r="N937" s="927" t="s">
        <v>3419</v>
      </c>
      <c r="O937" s="927" t="s">
        <v>3419</v>
      </c>
      <c r="P937" s="1129" t="str">
        <f t="shared" si="166"/>
        <v>)--</v>
      </c>
      <c r="Q937" s="934" t="str">
        <f t="shared" si="167"/>
        <v>-</v>
      </c>
      <c r="R937" s="934" t="str">
        <f t="shared" si="168"/>
        <v>-</v>
      </c>
      <c r="S937" s="935" t="str">
        <f t="shared" si="161"/>
        <v>-</v>
      </c>
      <c r="T937" s="935" t="str">
        <f t="shared" si="162"/>
        <v>-</v>
      </c>
      <c r="U937" s="935" t="str">
        <f t="shared" si="163"/>
        <v>-</v>
      </c>
      <c r="V937" s="935" t="str">
        <f t="shared" si="169"/>
        <v>-</v>
      </c>
      <c r="W937" s="934" t="str">
        <f t="shared" si="170"/>
        <v>-</v>
      </c>
      <c r="X937" s="936" t="str">
        <f>IF(R937="-","-",VLOOKUP($S937,Forex!$B:$C,2,0))</f>
        <v>-</v>
      </c>
      <c r="Y937" s="936" t="str">
        <f>IF(R937="-","-",VLOOKUP($S937,Forex!$B:$D,3,0))</f>
        <v>-</v>
      </c>
      <c r="Z937" s="937" t="str">
        <f>IF($R937="-","-",VLOOKUP($L937,Legend!$E:$F,2,0))</f>
        <v>-</v>
      </c>
      <c r="AA937" s="937"/>
      <c r="AB937" s="1131" t="str">
        <f t="shared" si="164"/>
        <v>-</v>
      </c>
      <c r="AC937" s="1131" t="str">
        <f>_xlfn.IFNA(VLOOKUP($B937,'PO list'!$C:$E,3,0),$AB937)</f>
        <v>-</v>
      </c>
      <c r="AD937" s="1131" t="str">
        <f>IF($AC937="-","-",VLOOKUP($AC937,Forex!$B:$C,2,0))</f>
        <v>-</v>
      </c>
      <c r="AE937" s="1131" t="str">
        <f t="shared" si="171"/>
        <v>-</v>
      </c>
      <c r="AF937" s="1131" t="str">
        <f>IF($AE937="-","-",VLOOKUP($AE937,Forex!$B:$C,2,0))</f>
        <v>-</v>
      </c>
      <c r="AG937" s="1132" t="str">
        <f t="shared" si="165"/>
        <v>-</v>
      </c>
      <c r="AI937" s="1118"/>
    </row>
    <row r="938" spans="1:35" s="839" customFormat="1" ht="15" x14ac:dyDescent="0.25">
      <c r="A938" s="929">
        <v>937</v>
      </c>
      <c r="B938" s="927" t="s">
        <v>3919</v>
      </c>
      <c r="C938" s="927" t="s">
        <v>1104</v>
      </c>
      <c r="D938" s="927" t="s">
        <v>201</v>
      </c>
      <c r="E938" s="927" t="s">
        <v>231</v>
      </c>
      <c r="F938" s="927">
        <v>3</v>
      </c>
      <c r="G938" s="927">
        <v>2890</v>
      </c>
      <c r="H938" s="927" t="s">
        <v>3920</v>
      </c>
      <c r="I938" s="927" t="s">
        <v>3249</v>
      </c>
      <c r="J938" s="927" t="s">
        <v>3772</v>
      </c>
      <c r="K938" s="927" t="s">
        <v>287</v>
      </c>
      <c r="L938" s="927" t="s">
        <v>15</v>
      </c>
      <c r="M938" s="927" t="s">
        <v>3157</v>
      </c>
      <c r="N938" s="927" t="s">
        <v>3419</v>
      </c>
      <c r="O938" s="927" t="s">
        <v>3627</v>
      </c>
      <c r="P938" s="1129" t="str">
        <f t="shared" si="166"/>
        <v>DIE</v>
      </c>
      <c r="Q938" s="934" t="str">
        <f t="shared" si="167"/>
        <v>20-19254</v>
      </c>
      <c r="R938" s="934" t="str">
        <f t="shared" si="168"/>
        <v>LOCAL</v>
      </c>
      <c r="S938" s="935">
        <f t="shared" si="161"/>
        <v>43983</v>
      </c>
      <c r="T938" s="935">
        <f t="shared" si="162"/>
        <v>43983</v>
      </c>
      <c r="U938" s="935">
        <f t="shared" si="163"/>
        <v>43983</v>
      </c>
      <c r="V938" s="935">
        <f t="shared" si="169"/>
        <v>43983</v>
      </c>
      <c r="W938" s="934" t="str">
        <f t="shared" si="170"/>
        <v>Approved</v>
      </c>
      <c r="X938" s="936" t="str">
        <f>IF(R938="-","-",VLOOKUP($S938,Forex!$B:$C,2,0))</f>
        <v>FY2020</v>
      </c>
      <c r="Y938" s="936" t="str">
        <f>IF(R938="-","-",VLOOKUP($S938,Forex!$B:$D,3,0))</f>
        <v>1H</v>
      </c>
      <c r="Z938" s="937" t="str">
        <f>IF($R938="-","-",VLOOKUP($L938,Legend!$E:$F,2,0))</f>
        <v>-</v>
      </c>
      <c r="AA938" s="937"/>
      <c r="AB938" s="1131">
        <f t="shared" si="164"/>
        <v>43983</v>
      </c>
      <c r="AC938" s="1131">
        <f>_xlfn.IFNA(VLOOKUP($B938,'PO list'!$C:$E,3,0),$AB938)</f>
        <v>43983</v>
      </c>
      <c r="AD938" s="1131" t="str">
        <f>IF($AC938="-","-",VLOOKUP($AC938,Forex!$B:$C,2,0))</f>
        <v>FY2020</v>
      </c>
      <c r="AE938" s="1131">
        <f t="shared" si="171"/>
        <v>43983</v>
      </c>
      <c r="AF938" s="1131" t="str">
        <f>IF($AE938="-","-",VLOOKUP($AE938,Forex!$B:$C,2,0))</f>
        <v>FY2020</v>
      </c>
      <c r="AG938" s="1132" t="str">
        <f t="shared" si="165"/>
        <v>MY + MF</v>
      </c>
      <c r="AI938" s="1118"/>
    </row>
    <row r="939" spans="1:35" s="839" customFormat="1" ht="15" x14ac:dyDescent="0.25">
      <c r="A939" s="929">
        <v>938</v>
      </c>
      <c r="B939" s="927" t="s">
        <v>3921</v>
      </c>
      <c r="C939" s="927" t="s">
        <v>213</v>
      </c>
      <c r="D939" s="927" t="s">
        <v>201</v>
      </c>
      <c r="E939" s="927" t="s">
        <v>230</v>
      </c>
      <c r="F939" s="927">
        <v>1</v>
      </c>
      <c r="G939" s="927">
        <v>17000</v>
      </c>
      <c r="H939" s="927" t="s">
        <v>3922</v>
      </c>
      <c r="I939" s="927" t="s">
        <v>3923</v>
      </c>
      <c r="J939" s="927" t="s">
        <v>3776</v>
      </c>
      <c r="K939" s="927" t="s">
        <v>1324</v>
      </c>
      <c r="L939" s="927" t="s">
        <v>1056</v>
      </c>
      <c r="M939" s="927" t="s">
        <v>3776</v>
      </c>
      <c r="N939" s="927" t="s">
        <v>3924</v>
      </c>
      <c r="O939" s="927" t="s">
        <v>3273</v>
      </c>
      <c r="P939" s="1129" t="str">
        <f t="shared" si="166"/>
        <v>H--</v>
      </c>
      <c r="Q939" s="934" t="str">
        <f t="shared" si="167"/>
        <v>20-19256</v>
      </c>
      <c r="R939" s="934" t="str">
        <f t="shared" si="168"/>
        <v>LOCAL</v>
      </c>
      <c r="S939" s="935">
        <f t="shared" si="161"/>
        <v>43983</v>
      </c>
      <c r="T939" s="935">
        <f t="shared" si="162"/>
        <v>43983</v>
      </c>
      <c r="U939" s="935">
        <f t="shared" si="163"/>
        <v>43983</v>
      </c>
      <c r="V939" s="935">
        <f t="shared" si="169"/>
        <v>44105</v>
      </c>
      <c r="W939" s="934" t="str">
        <f t="shared" si="170"/>
        <v>Cancelled</v>
      </c>
      <c r="X939" s="936" t="str">
        <f>IF(R939="-","-",VLOOKUP($S939,Forex!$B:$C,2,0))</f>
        <v>FY2020</v>
      </c>
      <c r="Y939" s="936" t="str">
        <f>IF(R939="-","-",VLOOKUP($S939,Forex!$B:$D,3,0))</f>
        <v>1H</v>
      </c>
      <c r="Z939" s="937" t="str">
        <f>IF($R939="-","-",VLOOKUP($L939,Legend!$E:$F,2,0))</f>
        <v>-</v>
      </c>
      <c r="AA939" s="937"/>
      <c r="AB939" s="1131">
        <f t="shared" si="164"/>
        <v>43983</v>
      </c>
      <c r="AC939" s="1131">
        <f>_xlfn.IFNA(VLOOKUP($B939,'PO list'!$C:$E,3,0),$AB939)</f>
        <v>43983</v>
      </c>
      <c r="AD939" s="1131" t="str">
        <f>IF($AC939="-","-",VLOOKUP($AC939,Forex!$B:$C,2,0))</f>
        <v>FY2020</v>
      </c>
      <c r="AE939" s="1131">
        <f t="shared" si="171"/>
        <v>43983</v>
      </c>
      <c r="AF939" s="1131" t="str">
        <f>IF($AE939="-","-",VLOOKUP($AE939,Forex!$B:$C,2,0))</f>
        <v>FY2020</v>
      </c>
      <c r="AG939" s="1132" t="str">
        <f t="shared" si="165"/>
        <v>MY + MF</v>
      </c>
      <c r="AI939" s="1118"/>
    </row>
    <row r="940" spans="1:35" s="839" customFormat="1" ht="15" x14ac:dyDescent="0.25">
      <c r="A940" s="929">
        <v>939</v>
      </c>
      <c r="B940" s="927" t="s">
        <v>3925</v>
      </c>
      <c r="C940" s="927" t="s">
        <v>1331</v>
      </c>
      <c r="D940" s="927" t="s">
        <v>1332</v>
      </c>
      <c r="E940" s="927" t="s">
        <v>1788</v>
      </c>
      <c r="F940" s="927">
        <v>2</v>
      </c>
      <c r="G940" s="927">
        <v>774</v>
      </c>
      <c r="H940" s="927" t="s">
        <v>3926</v>
      </c>
      <c r="I940" s="927" t="s">
        <v>15</v>
      </c>
      <c r="J940" s="927" t="s">
        <v>3819</v>
      </c>
      <c r="K940" s="927" t="s">
        <v>287</v>
      </c>
      <c r="L940" s="927" t="s">
        <v>15</v>
      </c>
      <c r="M940" s="927" t="s">
        <v>3927</v>
      </c>
      <c r="N940" s="927" t="s">
        <v>3928</v>
      </c>
      <c r="O940" s="927" t="s">
        <v>3696</v>
      </c>
      <c r="P940" s="1129" t="str">
        <f t="shared" si="166"/>
        <v>-</v>
      </c>
      <c r="Q940" s="934" t="str">
        <f t="shared" si="167"/>
        <v>20-19258</v>
      </c>
      <c r="R940" s="934" t="str">
        <f t="shared" si="168"/>
        <v>-</v>
      </c>
      <c r="S940" s="935" t="str">
        <f t="shared" si="161"/>
        <v>-</v>
      </c>
      <c r="T940" s="935" t="str">
        <f t="shared" si="162"/>
        <v>-</v>
      </c>
      <c r="U940" s="935" t="str">
        <f t="shared" si="163"/>
        <v>-</v>
      </c>
      <c r="V940" s="935" t="str">
        <f t="shared" si="169"/>
        <v>-</v>
      </c>
      <c r="W940" s="934" t="str">
        <f t="shared" si="170"/>
        <v>-</v>
      </c>
      <c r="X940" s="936" t="str">
        <f>IF(R940="-","-",VLOOKUP($S940,Forex!$B:$C,2,0))</f>
        <v>-</v>
      </c>
      <c r="Y940" s="936" t="str">
        <f>IF(R940="-","-",VLOOKUP($S940,Forex!$B:$D,3,0))</f>
        <v>-</v>
      </c>
      <c r="Z940" s="937" t="str">
        <f>IF($R940="-","-",VLOOKUP($L940,Legend!$E:$F,2,0))</f>
        <v>-</v>
      </c>
      <c r="AA940" s="937"/>
      <c r="AB940" s="1131" t="str">
        <f t="shared" si="164"/>
        <v>-</v>
      </c>
      <c r="AC940" s="1131" t="str">
        <f>_xlfn.IFNA(VLOOKUP($B940,'PO list'!$C:$E,3,0),$AB940)</f>
        <v>-</v>
      </c>
      <c r="AD940" s="1131" t="str">
        <f>IF($AC940="-","-",VLOOKUP($AC940,Forex!$B:$C,2,0))</f>
        <v>-</v>
      </c>
      <c r="AE940" s="1131" t="str">
        <f t="shared" si="171"/>
        <v>-</v>
      </c>
      <c r="AF940" s="1131" t="str">
        <f>IF($AE940="-","-",VLOOKUP($AE940,Forex!$B:$C,2,0))</f>
        <v>-</v>
      </c>
      <c r="AG940" s="1132" t="str">
        <f t="shared" si="165"/>
        <v>-</v>
      </c>
      <c r="AI940" s="1118"/>
    </row>
    <row r="941" spans="1:35" s="839" customFormat="1" ht="15" x14ac:dyDescent="0.25">
      <c r="A941" s="929">
        <v>940</v>
      </c>
      <c r="B941" s="927" t="s">
        <v>3929</v>
      </c>
      <c r="C941" s="927" t="s">
        <v>227</v>
      </c>
      <c r="D941" s="927" t="s">
        <v>201</v>
      </c>
      <c r="E941" s="927" t="s">
        <v>231</v>
      </c>
      <c r="F941" s="927">
        <v>2</v>
      </c>
      <c r="G941" s="927">
        <v>275</v>
      </c>
      <c r="H941" s="927" t="s">
        <v>3930</v>
      </c>
      <c r="I941" s="927" t="s">
        <v>3931</v>
      </c>
      <c r="J941" s="927" t="s">
        <v>3932</v>
      </c>
      <c r="K941" s="927" t="s">
        <v>287</v>
      </c>
      <c r="L941" s="927" t="s">
        <v>15</v>
      </c>
      <c r="M941" s="927" t="s">
        <v>3819</v>
      </c>
      <c r="N941" s="927" t="s">
        <v>3539</v>
      </c>
      <c r="O941" s="927" t="s">
        <v>3776</v>
      </c>
      <c r="P941" s="1129" t="str">
        <f t="shared" si="166"/>
        <v>/RH</v>
      </c>
      <c r="Q941" s="934" t="str">
        <f t="shared" si="167"/>
        <v>20-19259</v>
      </c>
      <c r="R941" s="934" t="str">
        <f t="shared" si="168"/>
        <v>LOCAL</v>
      </c>
      <c r="S941" s="935">
        <f t="shared" si="161"/>
        <v>43983</v>
      </c>
      <c r="T941" s="935">
        <f t="shared" si="162"/>
        <v>43983</v>
      </c>
      <c r="U941" s="935">
        <f t="shared" si="163"/>
        <v>43983</v>
      </c>
      <c r="V941" s="935">
        <f t="shared" si="169"/>
        <v>44013</v>
      </c>
      <c r="W941" s="934" t="str">
        <f t="shared" si="170"/>
        <v>Approved</v>
      </c>
      <c r="X941" s="936" t="str">
        <f>IF(R941="-","-",VLOOKUP($S941,Forex!$B:$C,2,0))</f>
        <v>FY2020</v>
      </c>
      <c r="Y941" s="936" t="str">
        <f>IF(R941="-","-",VLOOKUP($S941,Forex!$B:$D,3,0))</f>
        <v>1H</v>
      </c>
      <c r="Z941" s="937" t="str">
        <f>IF($R941="-","-",VLOOKUP($L941,Legend!$E:$F,2,0))</f>
        <v>-</v>
      </c>
      <c r="AA941" s="937"/>
      <c r="AB941" s="1131">
        <f t="shared" si="164"/>
        <v>43983</v>
      </c>
      <c r="AC941" s="1131">
        <f>_xlfn.IFNA(VLOOKUP($B941,'PO list'!$C:$E,3,0),$AB941)</f>
        <v>43983</v>
      </c>
      <c r="AD941" s="1131" t="str">
        <f>IF($AC941="-","-",VLOOKUP($AC941,Forex!$B:$C,2,0))</f>
        <v>FY2020</v>
      </c>
      <c r="AE941" s="1131">
        <f t="shared" si="171"/>
        <v>43983</v>
      </c>
      <c r="AF941" s="1131" t="str">
        <f>IF($AE941="-","-",VLOOKUP($AE941,Forex!$B:$C,2,0))</f>
        <v>FY2020</v>
      </c>
      <c r="AG941" s="1132" t="str">
        <f t="shared" si="165"/>
        <v>MY + MF</v>
      </c>
      <c r="AI941" s="1118"/>
    </row>
    <row r="942" spans="1:35" s="839" customFormat="1" ht="15" x14ac:dyDescent="0.25">
      <c r="A942" s="929">
        <v>941</v>
      </c>
      <c r="B942" s="927" t="s">
        <v>3929</v>
      </c>
      <c r="C942" s="927" t="s">
        <v>227</v>
      </c>
      <c r="D942" s="927" t="s">
        <v>201</v>
      </c>
      <c r="E942" s="927" t="s">
        <v>231</v>
      </c>
      <c r="F942" s="927">
        <v>4</v>
      </c>
      <c r="G942" s="927">
        <v>1246</v>
      </c>
      <c r="H942" s="927" t="s">
        <v>3933</v>
      </c>
      <c r="I942" s="927" t="s">
        <v>3931</v>
      </c>
      <c r="J942" s="927" t="s">
        <v>3932</v>
      </c>
      <c r="K942" s="927" t="s">
        <v>1324</v>
      </c>
      <c r="L942" s="927" t="s">
        <v>1056</v>
      </c>
      <c r="M942" s="927" t="s">
        <v>3819</v>
      </c>
      <c r="N942" s="927" t="s">
        <v>3539</v>
      </c>
      <c r="O942" s="927" t="s">
        <v>3776</v>
      </c>
      <c r="P942" s="1129" t="str">
        <f t="shared" si="166"/>
        <v>/RH</v>
      </c>
      <c r="Q942" s="934" t="str">
        <f t="shared" si="167"/>
        <v>-</v>
      </c>
      <c r="R942" s="934" t="str">
        <f t="shared" si="168"/>
        <v>-</v>
      </c>
      <c r="S942" s="935" t="str">
        <f t="shared" si="161"/>
        <v>-</v>
      </c>
      <c r="T942" s="935" t="str">
        <f t="shared" si="162"/>
        <v>-</v>
      </c>
      <c r="U942" s="935" t="str">
        <f t="shared" si="163"/>
        <v>-</v>
      </c>
      <c r="V942" s="935" t="str">
        <f t="shared" si="169"/>
        <v>-</v>
      </c>
      <c r="W942" s="934" t="str">
        <f t="shared" si="170"/>
        <v>-</v>
      </c>
      <c r="X942" s="936" t="str">
        <f>IF(R942="-","-",VLOOKUP($S942,Forex!$B:$C,2,0))</f>
        <v>-</v>
      </c>
      <c r="Y942" s="936" t="str">
        <f>IF(R942="-","-",VLOOKUP($S942,Forex!$B:$D,3,0))</f>
        <v>-</v>
      </c>
      <c r="Z942" s="937" t="str">
        <f>IF($R942="-","-",VLOOKUP($L942,Legend!$E:$F,2,0))</f>
        <v>-</v>
      </c>
      <c r="AA942" s="937"/>
      <c r="AB942" s="1131" t="str">
        <f t="shared" si="164"/>
        <v>-</v>
      </c>
      <c r="AC942" s="1131" t="str">
        <f>_xlfn.IFNA(VLOOKUP($B942,'PO list'!$C:$E,3,0),$AB942)</f>
        <v>-</v>
      </c>
      <c r="AD942" s="1131" t="str">
        <f>IF($AC942="-","-",VLOOKUP($AC942,Forex!$B:$C,2,0))</f>
        <v>-</v>
      </c>
      <c r="AE942" s="1131" t="str">
        <f t="shared" si="171"/>
        <v>-</v>
      </c>
      <c r="AF942" s="1131" t="str">
        <f>IF($AE942="-","-",VLOOKUP($AE942,Forex!$B:$C,2,0))</f>
        <v>-</v>
      </c>
      <c r="AG942" s="1132" t="str">
        <f t="shared" si="165"/>
        <v>-</v>
      </c>
      <c r="AI942" s="1118"/>
    </row>
    <row r="943" spans="1:35" s="839" customFormat="1" ht="15" x14ac:dyDescent="0.25">
      <c r="A943" s="929">
        <v>942</v>
      </c>
      <c r="B943" s="927" t="s">
        <v>3934</v>
      </c>
      <c r="C943" s="927" t="s">
        <v>207</v>
      </c>
      <c r="D943" s="927" t="s">
        <v>232</v>
      </c>
      <c r="E943" s="927" t="s">
        <v>230</v>
      </c>
      <c r="F943" s="927">
        <v>1</v>
      </c>
      <c r="G943" s="927">
        <v>5000</v>
      </c>
      <c r="H943" s="927" t="s">
        <v>3935</v>
      </c>
      <c r="I943" s="927" t="s">
        <v>3936</v>
      </c>
      <c r="J943" s="927" t="s">
        <v>2853</v>
      </c>
      <c r="K943" s="927" t="s">
        <v>288</v>
      </c>
      <c r="L943" s="927" t="s">
        <v>158</v>
      </c>
      <c r="M943" s="927" t="s">
        <v>2853</v>
      </c>
      <c r="N943" s="927" t="s">
        <v>3853</v>
      </c>
      <c r="O943" s="927" t="s">
        <v>3273</v>
      </c>
      <c r="P943" s="1129" t="str">
        <f t="shared" si="166"/>
        <v>392</v>
      </c>
      <c r="Q943" s="934" t="str">
        <f t="shared" si="167"/>
        <v>20-19260</v>
      </c>
      <c r="R943" s="934" t="str">
        <f t="shared" si="168"/>
        <v>FRONTECH</v>
      </c>
      <c r="S943" s="935">
        <f t="shared" si="161"/>
        <v>43983</v>
      </c>
      <c r="T943" s="935">
        <f t="shared" si="162"/>
        <v>43983</v>
      </c>
      <c r="U943" s="935">
        <f t="shared" si="163"/>
        <v>43983</v>
      </c>
      <c r="V943" s="935">
        <f t="shared" si="169"/>
        <v>44105</v>
      </c>
      <c r="W943" s="934" t="str">
        <f t="shared" si="170"/>
        <v>Disapproved</v>
      </c>
      <c r="X943" s="936" t="str">
        <f>IF(R943="-","-",VLOOKUP($S943,Forex!$B:$C,2,0))</f>
        <v>FY2020</v>
      </c>
      <c r="Y943" s="936" t="str">
        <f>IF(R943="-","-",VLOOKUP($S943,Forex!$B:$D,3,0))</f>
        <v>1H</v>
      </c>
      <c r="Z943" s="937" t="str">
        <f>IF($R943="-","-",VLOOKUP($L943,Legend!$E:$F,2,0))</f>
        <v>ROD1</v>
      </c>
      <c r="AA943" s="937"/>
      <c r="AB943" s="1131">
        <f t="shared" si="164"/>
        <v>43983</v>
      </c>
      <c r="AC943" s="1131">
        <f>_xlfn.IFNA(VLOOKUP($B943,'PO list'!$C:$E,3,0),$AB943)</f>
        <v>43983</v>
      </c>
      <c r="AD943" s="1131" t="str">
        <f>IF($AC943="-","-",VLOOKUP($AC943,Forex!$B:$C,2,0))</f>
        <v>FY2020</v>
      </c>
      <c r="AE943" s="1131">
        <f t="shared" si="171"/>
        <v>43983</v>
      </c>
      <c r="AF943" s="1131" t="str">
        <f>IF($AE943="-","-",VLOOKUP($AE943,Forex!$B:$C,2,0))</f>
        <v>FY2020</v>
      </c>
      <c r="AG943" s="1132" t="str">
        <f t="shared" si="165"/>
        <v>MY + MF</v>
      </c>
      <c r="AI943" s="1118"/>
    </row>
    <row r="944" spans="1:35" s="839" customFormat="1" ht="15" x14ac:dyDescent="0.25">
      <c r="A944" s="929">
        <v>943</v>
      </c>
      <c r="B944" s="927" t="s">
        <v>3937</v>
      </c>
      <c r="C944" s="927" t="s">
        <v>244</v>
      </c>
      <c r="D944" s="927" t="s">
        <v>201</v>
      </c>
      <c r="E944" s="927" t="s">
        <v>231</v>
      </c>
      <c r="F944" s="927">
        <v>2</v>
      </c>
      <c r="G944" s="927">
        <v>364</v>
      </c>
      <c r="H944" s="927" t="s">
        <v>3938</v>
      </c>
      <c r="I944" s="927" t="s">
        <v>239</v>
      </c>
      <c r="J944" s="927" t="s">
        <v>3627</v>
      </c>
      <c r="K944" s="927" t="s">
        <v>288</v>
      </c>
      <c r="L944" s="927" t="s">
        <v>158</v>
      </c>
      <c r="M944" s="927" t="s">
        <v>3819</v>
      </c>
      <c r="N944" s="927" t="s">
        <v>3939</v>
      </c>
      <c r="O944" s="927" t="s">
        <v>3776</v>
      </c>
      <c r="P944" s="1129" t="str">
        <f t="shared" si="166"/>
        <v>--</v>
      </c>
      <c r="Q944" s="934" t="str">
        <f t="shared" si="167"/>
        <v>20-19262</v>
      </c>
      <c r="R944" s="934" t="str">
        <f t="shared" si="168"/>
        <v>LOCAL</v>
      </c>
      <c r="S944" s="935">
        <f t="shared" si="161"/>
        <v>43983</v>
      </c>
      <c r="T944" s="935">
        <f t="shared" si="162"/>
        <v>43983</v>
      </c>
      <c r="U944" s="935">
        <f t="shared" si="163"/>
        <v>43983</v>
      </c>
      <c r="V944" s="935">
        <f t="shared" si="169"/>
        <v>44013</v>
      </c>
      <c r="W944" s="934" t="str">
        <f t="shared" si="170"/>
        <v>Disapproved</v>
      </c>
      <c r="X944" s="936" t="str">
        <f>IF(R944="-","-",VLOOKUP($S944,Forex!$B:$C,2,0))</f>
        <v>FY2020</v>
      </c>
      <c r="Y944" s="936" t="str">
        <f>IF(R944="-","-",VLOOKUP($S944,Forex!$B:$D,3,0))</f>
        <v>1H</v>
      </c>
      <c r="Z944" s="937" t="str">
        <f>IF($R944="-","-",VLOOKUP($L944,Legend!$E:$F,2,0))</f>
        <v>ROD1</v>
      </c>
      <c r="AA944" s="937"/>
      <c r="AB944" s="1131">
        <f t="shared" si="164"/>
        <v>43983</v>
      </c>
      <c r="AC944" s="1131">
        <f>_xlfn.IFNA(VLOOKUP($B944,'PO list'!$C:$E,3,0),$AB944)</f>
        <v>43983</v>
      </c>
      <c r="AD944" s="1131" t="str">
        <f>IF($AC944="-","-",VLOOKUP($AC944,Forex!$B:$C,2,0))</f>
        <v>FY2020</v>
      </c>
      <c r="AE944" s="1131">
        <f t="shared" si="171"/>
        <v>43983</v>
      </c>
      <c r="AF944" s="1131" t="str">
        <f>IF($AE944="-","-",VLOOKUP($AE944,Forex!$B:$C,2,0))</f>
        <v>FY2020</v>
      </c>
      <c r="AG944" s="1132" t="str">
        <f t="shared" si="165"/>
        <v>MY + MF</v>
      </c>
      <c r="AI944" s="1118"/>
    </row>
    <row r="945" spans="1:35" s="839" customFormat="1" ht="15" x14ac:dyDescent="0.25">
      <c r="A945" s="929">
        <v>944</v>
      </c>
      <c r="B945" s="927" t="s">
        <v>185</v>
      </c>
      <c r="C945" s="927" t="s">
        <v>215</v>
      </c>
      <c r="D945" s="927" t="s">
        <v>201</v>
      </c>
      <c r="E945" s="927" t="s">
        <v>231</v>
      </c>
      <c r="F945" s="927">
        <v>2</v>
      </c>
      <c r="G945" s="927">
        <v>10212</v>
      </c>
      <c r="H945" s="927" t="s">
        <v>3940</v>
      </c>
      <c r="I945" s="927" t="s">
        <v>3941</v>
      </c>
      <c r="J945" s="927" t="s">
        <v>3705</v>
      </c>
      <c r="K945" s="927" t="s">
        <v>288</v>
      </c>
      <c r="L945" s="927" t="s">
        <v>1056</v>
      </c>
      <c r="M945" s="927" t="s">
        <v>3878</v>
      </c>
      <c r="N945" s="927" t="s">
        <v>3942</v>
      </c>
      <c r="O945" s="927" t="s">
        <v>3768</v>
      </c>
      <c r="P945" s="1129" t="str">
        <f t="shared" si="166"/>
        <v>LER</v>
      </c>
      <c r="Q945" s="934" t="str">
        <f t="shared" si="167"/>
        <v>20-19263</v>
      </c>
      <c r="R945" s="934" t="str">
        <f t="shared" si="168"/>
        <v>LOCAL</v>
      </c>
      <c r="S945" s="935">
        <f t="shared" si="161"/>
        <v>43983</v>
      </c>
      <c r="T945" s="935">
        <f t="shared" si="162"/>
        <v>44013</v>
      </c>
      <c r="U945" s="935">
        <f t="shared" si="163"/>
        <v>44013</v>
      </c>
      <c r="V945" s="935">
        <f t="shared" si="169"/>
        <v>44287</v>
      </c>
      <c r="W945" s="934" t="str">
        <f t="shared" si="170"/>
        <v>Disapproved</v>
      </c>
      <c r="X945" s="936" t="str">
        <f>IF(R945="-","-",VLOOKUP($S945,Forex!$B:$C,2,0))</f>
        <v>FY2020</v>
      </c>
      <c r="Y945" s="936" t="str">
        <f>IF(R945="-","-",VLOOKUP($S945,Forex!$B:$D,3,0))</f>
        <v>1H</v>
      </c>
      <c r="Z945" s="937" t="str">
        <f>IF($R945="-","-",VLOOKUP($L945,Legend!$E:$F,2,0))</f>
        <v>-</v>
      </c>
      <c r="AA945" s="937"/>
      <c r="AB945" s="1131">
        <f t="shared" si="164"/>
        <v>44013</v>
      </c>
      <c r="AC945" s="1131">
        <f>_xlfn.IFNA(VLOOKUP($B945,'PO list'!$C:$E,3,0),$AB945)</f>
        <v>44013</v>
      </c>
      <c r="AD945" s="1131" t="str">
        <f>IF($AC945="-","-",VLOOKUP($AC945,Forex!$B:$C,2,0))</f>
        <v>FY2020</v>
      </c>
      <c r="AE945" s="1131">
        <f t="shared" si="171"/>
        <v>44013</v>
      </c>
      <c r="AF945" s="1131" t="str">
        <f>IF($AE945="-","-",VLOOKUP($AE945,Forex!$B:$C,2,0))</f>
        <v>FY2020</v>
      </c>
      <c r="AG945" s="1132" t="str">
        <f t="shared" si="165"/>
        <v>MY + MF</v>
      </c>
      <c r="AI945" s="1118"/>
    </row>
    <row r="946" spans="1:35" s="839" customFormat="1" ht="15" x14ac:dyDescent="0.25">
      <c r="A946" s="929">
        <v>945</v>
      </c>
      <c r="B946" s="927" t="s">
        <v>3943</v>
      </c>
      <c r="C946" s="927" t="s">
        <v>227</v>
      </c>
      <c r="D946" s="927" t="s">
        <v>201</v>
      </c>
      <c r="E946" s="927" t="s">
        <v>230</v>
      </c>
      <c r="F946" s="927">
        <v>6</v>
      </c>
      <c r="G946" s="927">
        <v>7060</v>
      </c>
      <c r="H946" s="927" t="s">
        <v>3944</v>
      </c>
      <c r="I946" s="927" t="s">
        <v>3945</v>
      </c>
      <c r="J946" s="927" t="s">
        <v>3705</v>
      </c>
      <c r="K946" s="927" t="s">
        <v>287</v>
      </c>
      <c r="L946" s="927" t="s">
        <v>15</v>
      </c>
      <c r="M946" s="927" t="s">
        <v>2996</v>
      </c>
      <c r="N946" s="927" t="s">
        <v>3599</v>
      </c>
      <c r="O946" s="927" t="s">
        <v>3273</v>
      </c>
      <c r="P946" s="1129" t="str">
        <f t="shared" si="166"/>
        <v xml:space="preserve"> CA</v>
      </c>
      <c r="Q946" s="934" t="str">
        <f t="shared" si="167"/>
        <v>20-19265</v>
      </c>
      <c r="R946" s="934" t="str">
        <f t="shared" si="168"/>
        <v>LOCAL</v>
      </c>
      <c r="S946" s="935">
        <f t="shared" si="161"/>
        <v>43983</v>
      </c>
      <c r="T946" s="935">
        <f t="shared" si="162"/>
        <v>43983</v>
      </c>
      <c r="U946" s="935">
        <f t="shared" si="163"/>
        <v>44013</v>
      </c>
      <c r="V946" s="935">
        <f t="shared" si="169"/>
        <v>44166</v>
      </c>
      <c r="W946" s="934" t="str">
        <f t="shared" si="170"/>
        <v>Approved</v>
      </c>
      <c r="X946" s="936" t="str">
        <f>IF(R946="-","-",VLOOKUP($S946,Forex!$B:$C,2,0))</f>
        <v>FY2020</v>
      </c>
      <c r="Y946" s="936" t="str">
        <f>IF(R946="-","-",VLOOKUP($S946,Forex!$B:$D,3,0))</f>
        <v>1H</v>
      </c>
      <c r="Z946" s="937" t="str">
        <f>IF($R946="-","-",VLOOKUP($L946,Legend!$E:$F,2,0))</f>
        <v>-</v>
      </c>
      <c r="AA946" s="937"/>
      <c r="AB946" s="1131">
        <f t="shared" si="164"/>
        <v>43983</v>
      </c>
      <c r="AC946" s="1131">
        <f>_xlfn.IFNA(VLOOKUP($B946,'PO list'!$C:$E,3,0),$AB946)</f>
        <v>43983</v>
      </c>
      <c r="AD946" s="1131" t="str">
        <f>IF($AC946="-","-",VLOOKUP($AC946,Forex!$B:$C,2,0))</f>
        <v>FY2020</v>
      </c>
      <c r="AE946" s="1131">
        <f t="shared" si="171"/>
        <v>43983</v>
      </c>
      <c r="AF946" s="1131" t="str">
        <f>IF($AE946="-","-",VLOOKUP($AE946,Forex!$B:$C,2,0))</f>
        <v>FY2020</v>
      </c>
      <c r="AG946" s="1132" t="str">
        <f t="shared" si="165"/>
        <v>MY + MF</v>
      </c>
      <c r="AI946" s="1118"/>
    </row>
    <row r="947" spans="1:35" s="839" customFormat="1" ht="15" x14ac:dyDescent="0.25">
      <c r="A947" s="929">
        <v>946</v>
      </c>
      <c r="B947" s="927" t="s">
        <v>3946</v>
      </c>
      <c r="C947" s="927" t="s">
        <v>1379</v>
      </c>
      <c r="D947" s="927" t="s">
        <v>1332</v>
      </c>
      <c r="E947" s="927" t="s">
        <v>1361</v>
      </c>
      <c r="F947" s="927">
        <v>1</v>
      </c>
      <c r="G947" s="927">
        <v>904</v>
      </c>
      <c r="H947" s="927" t="s">
        <v>3947</v>
      </c>
      <c r="I947" s="927" t="s">
        <v>3948</v>
      </c>
      <c r="J947" s="927" t="s">
        <v>3776</v>
      </c>
      <c r="K947" s="927" t="s">
        <v>287</v>
      </c>
      <c r="L947" s="927" t="s">
        <v>15</v>
      </c>
      <c r="M947" s="927" t="s">
        <v>3820</v>
      </c>
      <c r="N947" s="927" t="s">
        <v>3928</v>
      </c>
      <c r="O947" s="927" t="s">
        <v>3820</v>
      </c>
      <c r="P947" s="1129" t="str">
        <f t="shared" si="166"/>
        <v>50-</v>
      </c>
      <c r="Q947" s="934" t="str">
        <f t="shared" si="167"/>
        <v>20-19266</v>
      </c>
      <c r="R947" s="934" t="str">
        <f t="shared" si="168"/>
        <v>-</v>
      </c>
      <c r="S947" s="935" t="str">
        <f t="shared" si="161"/>
        <v>-</v>
      </c>
      <c r="T947" s="935" t="str">
        <f t="shared" si="162"/>
        <v>-</v>
      </c>
      <c r="U947" s="935" t="str">
        <f t="shared" si="163"/>
        <v>-</v>
      </c>
      <c r="V947" s="935" t="str">
        <f t="shared" si="169"/>
        <v>-</v>
      </c>
      <c r="W947" s="934" t="str">
        <f t="shared" si="170"/>
        <v>-</v>
      </c>
      <c r="X947" s="936" t="str">
        <f>IF(R947="-","-",VLOOKUP($S947,Forex!$B:$C,2,0))</f>
        <v>-</v>
      </c>
      <c r="Y947" s="936" t="str">
        <f>IF(R947="-","-",VLOOKUP($S947,Forex!$B:$D,3,0))</f>
        <v>-</v>
      </c>
      <c r="Z947" s="937" t="str">
        <f>IF($R947="-","-",VLOOKUP($L947,Legend!$E:$F,2,0))</f>
        <v>-</v>
      </c>
      <c r="AA947" s="937"/>
      <c r="AB947" s="1131" t="str">
        <f t="shared" si="164"/>
        <v>-</v>
      </c>
      <c r="AC947" s="1131" t="str">
        <f>_xlfn.IFNA(VLOOKUP($B947,'PO list'!$C:$E,3,0),$AB947)</f>
        <v>-</v>
      </c>
      <c r="AD947" s="1131" t="str">
        <f>IF($AC947="-","-",VLOOKUP($AC947,Forex!$B:$C,2,0))</f>
        <v>-</v>
      </c>
      <c r="AE947" s="1131" t="str">
        <f t="shared" si="171"/>
        <v>-</v>
      </c>
      <c r="AF947" s="1131" t="str">
        <f>IF($AE947="-","-",VLOOKUP($AE947,Forex!$B:$C,2,0))</f>
        <v>-</v>
      </c>
      <c r="AG947" s="1132" t="str">
        <f t="shared" si="165"/>
        <v>-</v>
      </c>
      <c r="AI947" s="1118"/>
    </row>
    <row r="948" spans="1:35" s="839" customFormat="1" ht="15" x14ac:dyDescent="0.25">
      <c r="A948" s="929">
        <v>947</v>
      </c>
      <c r="B948" s="927" t="s">
        <v>43</v>
      </c>
      <c r="C948" s="927" t="s">
        <v>211</v>
      </c>
      <c r="D948" s="927" t="s">
        <v>201</v>
      </c>
      <c r="E948" s="927" t="s">
        <v>231</v>
      </c>
      <c r="F948" s="927">
        <v>3</v>
      </c>
      <c r="G948" s="927">
        <v>3995</v>
      </c>
      <c r="H948" s="927" t="s">
        <v>3949</v>
      </c>
      <c r="I948" s="927" t="s">
        <v>239</v>
      </c>
      <c r="J948" s="927" t="s">
        <v>3819</v>
      </c>
      <c r="K948" s="927" t="s">
        <v>288</v>
      </c>
      <c r="L948" s="927" t="s">
        <v>158</v>
      </c>
      <c r="M948" s="927" t="s">
        <v>3419</v>
      </c>
      <c r="N948" s="927" t="s">
        <v>3736</v>
      </c>
      <c r="O948" s="927" t="s">
        <v>3419</v>
      </c>
      <c r="P948" s="1129" t="str">
        <f t="shared" si="166"/>
        <v>--</v>
      </c>
      <c r="Q948" s="934" t="str">
        <f t="shared" si="167"/>
        <v>20-19267</v>
      </c>
      <c r="R948" s="934" t="str">
        <f t="shared" si="168"/>
        <v>LOCAL</v>
      </c>
      <c r="S948" s="935">
        <f t="shared" si="161"/>
        <v>43983</v>
      </c>
      <c r="T948" s="935">
        <f t="shared" si="162"/>
        <v>43983</v>
      </c>
      <c r="U948" s="935">
        <f t="shared" si="163"/>
        <v>43983</v>
      </c>
      <c r="V948" s="935">
        <f t="shared" si="169"/>
        <v>44044</v>
      </c>
      <c r="W948" s="934" t="str">
        <f t="shared" si="170"/>
        <v>Disapproved</v>
      </c>
      <c r="X948" s="936" t="str">
        <f>IF(R948="-","-",VLOOKUP($S948,Forex!$B:$C,2,0))</f>
        <v>FY2020</v>
      </c>
      <c r="Y948" s="936" t="str">
        <f>IF(R948="-","-",VLOOKUP($S948,Forex!$B:$D,3,0))</f>
        <v>1H</v>
      </c>
      <c r="Z948" s="937" t="str">
        <f>IF($R948="-","-",VLOOKUP($L948,Legend!$E:$F,2,0))</f>
        <v>ROD1</v>
      </c>
      <c r="AA948" s="937"/>
      <c r="AB948" s="1131">
        <f t="shared" si="164"/>
        <v>43983</v>
      </c>
      <c r="AC948" s="1131">
        <f>_xlfn.IFNA(VLOOKUP($B948,'PO list'!$C:$E,3,0),$AB948)</f>
        <v>43983</v>
      </c>
      <c r="AD948" s="1131" t="str">
        <f>IF($AC948="-","-",VLOOKUP($AC948,Forex!$B:$C,2,0))</f>
        <v>FY2020</v>
      </c>
      <c r="AE948" s="1131">
        <f t="shared" si="171"/>
        <v>43983</v>
      </c>
      <c r="AF948" s="1131" t="str">
        <f>IF($AE948="-","-",VLOOKUP($AE948,Forex!$B:$C,2,0))</f>
        <v>FY2020</v>
      </c>
      <c r="AG948" s="1132" t="str">
        <f t="shared" si="165"/>
        <v>MY + MF</v>
      </c>
      <c r="AI948" s="1118"/>
    </row>
    <row r="949" spans="1:35" s="839" customFormat="1" ht="15" x14ac:dyDescent="0.25">
      <c r="A949" s="929">
        <v>948</v>
      </c>
      <c r="B949" s="927" t="s">
        <v>3950</v>
      </c>
      <c r="C949" s="927" t="s">
        <v>1379</v>
      </c>
      <c r="D949" s="927" t="s">
        <v>1332</v>
      </c>
      <c r="E949" s="927" t="s">
        <v>1361</v>
      </c>
      <c r="F949" s="927">
        <v>1</v>
      </c>
      <c r="G949" s="927">
        <v>941</v>
      </c>
      <c r="H949" s="927" t="s">
        <v>239</v>
      </c>
      <c r="I949" s="927" t="s">
        <v>15</v>
      </c>
      <c r="J949" s="927" t="s">
        <v>3819</v>
      </c>
      <c r="K949" s="927" t="s">
        <v>287</v>
      </c>
      <c r="L949" s="927" t="s">
        <v>15</v>
      </c>
      <c r="M949" s="927" t="s">
        <v>3820</v>
      </c>
      <c r="N949" s="927" t="s">
        <v>3928</v>
      </c>
      <c r="O949" s="927" t="s">
        <v>2995</v>
      </c>
      <c r="P949" s="1129" t="str">
        <f t="shared" si="166"/>
        <v>-</v>
      </c>
      <c r="Q949" s="934" t="str">
        <f t="shared" si="167"/>
        <v>20-19268</v>
      </c>
      <c r="R949" s="934" t="str">
        <f t="shared" si="168"/>
        <v>-</v>
      </c>
      <c r="S949" s="935" t="str">
        <f t="shared" si="161"/>
        <v>-</v>
      </c>
      <c r="T949" s="935" t="str">
        <f t="shared" si="162"/>
        <v>-</v>
      </c>
      <c r="U949" s="935" t="str">
        <f t="shared" si="163"/>
        <v>-</v>
      </c>
      <c r="V949" s="935" t="str">
        <f t="shared" si="169"/>
        <v>-</v>
      </c>
      <c r="W949" s="934" t="str">
        <f t="shared" si="170"/>
        <v>-</v>
      </c>
      <c r="X949" s="936" t="str">
        <f>IF(R949="-","-",VLOOKUP($S949,Forex!$B:$C,2,0))</f>
        <v>-</v>
      </c>
      <c r="Y949" s="936" t="str">
        <f>IF(R949="-","-",VLOOKUP($S949,Forex!$B:$D,3,0))</f>
        <v>-</v>
      </c>
      <c r="Z949" s="937" t="str">
        <f>IF($R949="-","-",VLOOKUP($L949,Legend!$E:$F,2,0))</f>
        <v>-</v>
      </c>
      <c r="AA949" s="937"/>
      <c r="AB949" s="1131" t="str">
        <f t="shared" si="164"/>
        <v>-</v>
      </c>
      <c r="AC949" s="1131" t="str">
        <f>_xlfn.IFNA(VLOOKUP($B949,'PO list'!$C:$E,3,0),$AB949)</f>
        <v>-</v>
      </c>
      <c r="AD949" s="1131" t="str">
        <f>IF($AC949="-","-",VLOOKUP($AC949,Forex!$B:$C,2,0))</f>
        <v>-</v>
      </c>
      <c r="AE949" s="1131" t="str">
        <f t="shared" si="171"/>
        <v>-</v>
      </c>
      <c r="AF949" s="1131" t="str">
        <f>IF($AE949="-","-",VLOOKUP($AE949,Forex!$B:$C,2,0))</f>
        <v>-</v>
      </c>
      <c r="AG949" s="1132" t="str">
        <f t="shared" si="165"/>
        <v>-</v>
      </c>
      <c r="AI949" s="1118"/>
    </row>
    <row r="950" spans="1:35" s="839" customFormat="1" ht="15" x14ac:dyDescent="0.25">
      <c r="A950" s="929">
        <v>949</v>
      </c>
      <c r="B950" s="927" t="s">
        <v>3951</v>
      </c>
      <c r="C950" s="927" t="s">
        <v>1379</v>
      </c>
      <c r="D950" s="927" t="s">
        <v>1332</v>
      </c>
      <c r="E950" s="927" t="s">
        <v>1361</v>
      </c>
      <c r="F950" s="927">
        <v>2</v>
      </c>
      <c r="G950" s="927">
        <v>1579</v>
      </c>
      <c r="H950" s="927" t="s">
        <v>239</v>
      </c>
      <c r="I950" s="927" t="s">
        <v>15</v>
      </c>
      <c r="J950" s="927" t="s">
        <v>3819</v>
      </c>
      <c r="K950" s="927" t="s">
        <v>287</v>
      </c>
      <c r="L950" s="927" t="s">
        <v>15</v>
      </c>
      <c r="M950" s="927" t="s">
        <v>3820</v>
      </c>
      <c r="N950" s="927" t="s">
        <v>3928</v>
      </c>
      <c r="O950" s="927" t="s">
        <v>3820</v>
      </c>
      <c r="P950" s="1129" t="str">
        <f t="shared" si="166"/>
        <v>-</v>
      </c>
      <c r="Q950" s="934" t="str">
        <f t="shared" si="167"/>
        <v>20-19269</v>
      </c>
      <c r="R950" s="934" t="str">
        <f t="shared" si="168"/>
        <v>-</v>
      </c>
      <c r="S950" s="935" t="str">
        <f t="shared" si="161"/>
        <v>-</v>
      </c>
      <c r="T950" s="935" t="str">
        <f t="shared" si="162"/>
        <v>-</v>
      </c>
      <c r="U950" s="935" t="str">
        <f t="shared" si="163"/>
        <v>-</v>
      </c>
      <c r="V950" s="935" t="str">
        <f t="shared" si="169"/>
        <v>-</v>
      </c>
      <c r="W950" s="934" t="str">
        <f t="shared" si="170"/>
        <v>-</v>
      </c>
      <c r="X950" s="936" t="str">
        <f>IF(R950="-","-",VLOOKUP($S950,Forex!$B:$C,2,0))</f>
        <v>-</v>
      </c>
      <c r="Y950" s="936" t="str">
        <f>IF(R950="-","-",VLOOKUP($S950,Forex!$B:$D,3,0))</f>
        <v>-</v>
      </c>
      <c r="Z950" s="937" t="str">
        <f>IF($R950="-","-",VLOOKUP($L950,Legend!$E:$F,2,0))</f>
        <v>-</v>
      </c>
      <c r="AA950" s="937"/>
      <c r="AB950" s="1131" t="str">
        <f t="shared" si="164"/>
        <v>-</v>
      </c>
      <c r="AC950" s="1131" t="str">
        <f>_xlfn.IFNA(VLOOKUP($B950,'PO list'!$C:$E,3,0),$AB950)</f>
        <v>-</v>
      </c>
      <c r="AD950" s="1131" t="str">
        <f>IF($AC950="-","-",VLOOKUP($AC950,Forex!$B:$C,2,0))</f>
        <v>-</v>
      </c>
      <c r="AE950" s="1131" t="str">
        <f t="shared" si="171"/>
        <v>-</v>
      </c>
      <c r="AF950" s="1131" t="str">
        <f>IF($AE950="-","-",VLOOKUP($AE950,Forex!$B:$C,2,0))</f>
        <v>-</v>
      </c>
      <c r="AG950" s="1132" t="str">
        <f t="shared" si="165"/>
        <v>-</v>
      </c>
      <c r="AI950" s="1118"/>
    </row>
    <row r="951" spans="1:35" s="839" customFormat="1" ht="15" x14ac:dyDescent="0.25">
      <c r="A951" s="929">
        <v>950</v>
      </c>
      <c r="B951" s="927" t="s">
        <v>3952</v>
      </c>
      <c r="C951" s="927" t="s">
        <v>1379</v>
      </c>
      <c r="D951" s="927" t="s">
        <v>1332</v>
      </c>
      <c r="E951" s="927" t="s">
        <v>1361</v>
      </c>
      <c r="F951" s="927">
        <v>2</v>
      </c>
      <c r="G951" s="927">
        <v>901</v>
      </c>
      <c r="H951" s="927" t="s">
        <v>239</v>
      </c>
      <c r="I951" s="927" t="s">
        <v>15</v>
      </c>
      <c r="J951" s="927" t="s">
        <v>3819</v>
      </c>
      <c r="K951" s="927" t="s">
        <v>287</v>
      </c>
      <c r="L951" s="927" t="s">
        <v>15</v>
      </c>
      <c r="M951" s="927" t="s">
        <v>3820</v>
      </c>
      <c r="N951" s="927" t="s">
        <v>3928</v>
      </c>
      <c r="O951" s="927" t="s">
        <v>3820</v>
      </c>
      <c r="P951" s="1129" t="str">
        <f t="shared" si="166"/>
        <v>-</v>
      </c>
      <c r="Q951" s="934" t="str">
        <f t="shared" si="167"/>
        <v>20-19270</v>
      </c>
      <c r="R951" s="934" t="str">
        <f t="shared" si="168"/>
        <v>-</v>
      </c>
      <c r="S951" s="935" t="str">
        <f t="shared" si="161"/>
        <v>-</v>
      </c>
      <c r="T951" s="935" t="str">
        <f t="shared" si="162"/>
        <v>-</v>
      </c>
      <c r="U951" s="935" t="str">
        <f t="shared" si="163"/>
        <v>-</v>
      </c>
      <c r="V951" s="935" t="str">
        <f t="shared" si="169"/>
        <v>-</v>
      </c>
      <c r="W951" s="934" t="str">
        <f t="shared" si="170"/>
        <v>-</v>
      </c>
      <c r="X951" s="936" t="str">
        <f>IF(R951="-","-",VLOOKUP($S951,Forex!$B:$C,2,0))</f>
        <v>-</v>
      </c>
      <c r="Y951" s="936" t="str">
        <f>IF(R951="-","-",VLOOKUP($S951,Forex!$B:$D,3,0))</f>
        <v>-</v>
      </c>
      <c r="Z951" s="937" t="str">
        <f>IF($R951="-","-",VLOOKUP($L951,Legend!$E:$F,2,0))</f>
        <v>-</v>
      </c>
      <c r="AA951" s="937"/>
      <c r="AB951" s="1131" t="str">
        <f t="shared" si="164"/>
        <v>-</v>
      </c>
      <c r="AC951" s="1131" t="str">
        <f>_xlfn.IFNA(VLOOKUP($B951,'PO list'!$C:$E,3,0),$AB951)</f>
        <v>-</v>
      </c>
      <c r="AD951" s="1131" t="str">
        <f>IF($AC951="-","-",VLOOKUP($AC951,Forex!$B:$C,2,0))</f>
        <v>-</v>
      </c>
      <c r="AE951" s="1131" t="str">
        <f t="shared" si="171"/>
        <v>-</v>
      </c>
      <c r="AF951" s="1131" t="str">
        <f>IF($AE951="-","-",VLOOKUP($AE951,Forex!$B:$C,2,0))</f>
        <v>-</v>
      </c>
      <c r="AG951" s="1132" t="str">
        <f t="shared" si="165"/>
        <v>-</v>
      </c>
      <c r="AI951" s="1118"/>
    </row>
    <row r="952" spans="1:35" s="839" customFormat="1" ht="15" x14ac:dyDescent="0.25">
      <c r="A952" s="929">
        <v>951</v>
      </c>
      <c r="B952" s="927" t="s">
        <v>66</v>
      </c>
      <c r="C952" s="927" t="s">
        <v>211</v>
      </c>
      <c r="D952" s="927" t="s">
        <v>201</v>
      </c>
      <c r="E952" s="927" t="s">
        <v>230</v>
      </c>
      <c r="F952" s="927">
        <v>27</v>
      </c>
      <c r="G952" s="927">
        <v>50529</v>
      </c>
      <c r="H952" s="927" t="s">
        <v>3953</v>
      </c>
      <c r="I952" s="927" t="s">
        <v>3954</v>
      </c>
      <c r="J952" s="927" t="s">
        <v>3419</v>
      </c>
      <c r="K952" s="927" t="s">
        <v>288</v>
      </c>
      <c r="L952" s="927" t="s">
        <v>158</v>
      </c>
      <c r="M952" s="927" t="s">
        <v>2834</v>
      </c>
      <c r="N952" s="927" t="s">
        <v>3624</v>
      </c>
      <c r="O952" s="927" t="s">
        <v>3955</v>
      </c>
      <c r="P952" s="1129" t="str">
        <f t="shared" si="166"/>
        <v>.,1</v>
      </c>
      <c r="Q952" s="934" t="str">
        <f t="shared" si="167"/>
        <v>20-19271</v>
      </c>
      <c r="R952" s="934" t="str">
        <f t="shared" si="168"/>
        <v>LOCAL</v>
      </c>
      <c r="S952" s="935">
        <f t="shared" si="161"/>
        <v>43983</v>
      </c>
      <c r="T952" s="935">
        <f t="shared" si="162"/>
        <v>44013</v>
      </c>
      <c r="U952" s="935">
        <f t="shared" si="163"/>
        <v>44013</v>
      </c>
      <c r="V952" s="935">
        <f t="shared" si="169"/>
        <v>44075</v>
      </c>
      <c r="W952" s="934" t="str">
        <f t="shared" si="170"/>
        <v>Disapproved</v>
      </c>
      <c r="X952" s="936" t="str">
        <f>IF(R952="-","-",VLOOKUP($S952,Forex!$B:$C,2,0))</f>
        <v>FY2020</v>
      </c>
      <c r="Y952" s="936" t="str">
        <f>IF(R952="-","-",VLOOKUP($S952,Forex!$B:$D,3,0))</f>
        <v>1H</v>
      </c>
      <c r="Z952" s="937" t="str">
        <f>IF($R952="-","-",VLOOKUP($L952,Legend!$E:$F,2,0))</f>
        <v>ROD1</v>
      </c>
      <c r="AA952" s="937"/>
      <c r="AB952" s="1131">
        <f t="shared" si="164"/>
        <v>44013</v>
      </c>
      <c r="AC952" s="1131">
        <f>_xlfn.IFNA(VLOOKUP($B952,'PO list'!$C:$E,3,0),$AB952)</f>
        <v>44013</v>
      </c>
      <c r="AD952" s="1131" t="str">
        <f>IF($AC952="-","-",VLOOKUP($AC952,Forex!$B:$C,2,0))</f>
        <v>FY2020</v>
      </c>
      <c r="AE952" s="1131">
        <f t="shared" si="171"/>
        <v>44013</v>
      </c>
      <c r="AF952" s="1131" t="str">
        <f>IF($AE952="-","-",VLOOKUP($AE952,Forex!$B:$C,2,0))</f>
        <v>FY2020</v>
      </c>
      <c r="AG952" s="1132" t="str">
        <f t="shared" si="165"/>
        <v>MY + MF</v>
      </c>
      <c r="AI952" s="1118"/>
    </row>
    <row r="953" spans="1:35" s="839" customFormat="1" ht="15" x14ac:dyDescent="0.25">
      <c r="A953" s="929">
        <v>952</v>
      </c>
      <c r="B953" s="927" t="s">
        <v>3956</v>
      </c>
      <c r="C953" s="927" t="s">
        <v>1379</v>
      </c>
      <c r="D953" s="927" t="s">
        <v>1332</v>
      </c>
      <c r="E953" s="927" t="s">
        <v>1361</v>
      </c>
      <c r="F953" s="927">
        <v>1</v>
      </c>
      <c r="G953" s="927">
        <v>904</v>
      </c>
      <c r="H953" s="927" t="s">
        <v>3957</v>
      </c>
      <c r="I953" s="927" t="s">
        <v>3958</v>
      </c>
      <c r="J953" s="927" t="s">
        <v>3819</v>
      </c>
      <c r="K953" s="927" t="s">
        <v>287</v>
      </c>
      <c r="L953" s="927" t="s">
        <v>15</v>
      </c>
      <c r="M953" s="927" t="s">
        <v>3574</v>
      </c>
      <c r="N953" s="927" t="s">
        <v>3273</v>
      </c>
      <c r="O953" s="927" t="s">
        <v>3819</v>
      </c>
      <c r="P953" s="1129" t="str">
        <f t="shared" si="166"/>
        <v>22-</v>
      </c>
      <c r="Q953" s="934" t="str">
        <f t="shared" si="167"/>
        <v>20-19272</v>
      </c>
      <c r="R953" s="934" t="str">
        <f t="shared" si="168"/>
        <v>-</v>
      </c>
      <c r="S953" s="935" t="str">
        <f t="shared" si="161"/>
        <v>-</v>
      </c>
      <c r="T953" s="935" t="str">
        <f t="shared" si="162"/>
        <v>-</v>
      </c>
      <c r="U953" s="935" t="str">
        <f t="shared" si="163"/>
        <v>-</v>
      </c>
      <c r="V953" s="935" t="str">
        <f t="shared" si="169"/>
        <v>-</v>
      </c>
      <c r="W953" s="934" t="str">
        <f t="shared" si="170"/>
        <v>-</v>
      </c>
      <c r="X953" s="936" t="str">
        <f>IF(R953="-","-",VLOOKUP($S953,Forex!$B:$C,2,0))</f>
        <v>-</v>
      </c>
      <c r="Y953" s="936" t="str">
        <f>IF(R953="-","-",VLOOKUP($S953,Forex!$B:$D,3,0))</f>
        <v>-</v>
      </c>
      <c r="Z953" s="937" t="str">
        <f>IF($R953="-","-",VLOOKUP($L953,Legend!$E:$F,2,0))</f>
        <v>-</v>
      </c>
      <c r="AA953" s="937"/>
      <c r="AB953" s="1131" t="str">
        <f t="shared" si="164"/>
        <v>-</v>
      </c>
      <c r="AC953" s="1131" t="str">
        <f>_xlfn.IFNA(VLOOKUP($B953,'PO list'!$C:$E,3,0),$AB953)</f>
        <v>-</v>
      </c>
      <c r="AD953" s="1131" t="str">
        <f>IF($AC953="-","-",VLOOKUP($AC953,Forex!$B:$C,2,0))</f>
        <v>-</v>
      </c>
      <c r="AE953" s="1131" t="str">
        <f t="shared" si="171"/>
        <v>-</v>
      </c>
      <c r="AF953" s="1131" t="str">
        <f>IF($AE953="-","-",VLOOKUP($AE953,Forex!$B:$C,2,0))</f>
        <v>-</v>
      </c>
      <c r="AG953" s="1132" t="str">
        <f t="shared" si="165"/>
        <v>-</v>
      </c>
      <c r="AI953" s="1118"/>
    </row>
    <row r="954" spans="1:35" s="839" customFormat="1" ht="15" x14ac:dyDescent="0.25">
      <c r="A954" s="929">
        <v>953</v>
      </c>
      <c r="B954" s="927" t="s">
        <v>3959</v>
      </c>
      <c r="C954" s="927" t="s">
        <v>1379</v>
      </c>
      <c r="D954" s="927" t="s">
        <v>1332</v>
      </c>
      <c r="E954" s="927" t="s">
        <v>1361</v>
      </c>
      <c r="F954" s="927">
        <v>1</v>
      </c>
      <c r="G954" s="927">
        <v>142</v>
      </c>
      <c r="H954" s="927" t="s">
        <v>3960</v>
      </c>
      <c r="I954" s="927" t="s">
        <v>15</v>
      </c>
      <c r="J954" s="927" t="s">
        <v>3419</v>
      </c>
      <c r="K954" s="927" t="s">
        <v>287</v>
      </c>
      <c r="L954" s="927" t="s">
        <v>15</v>
      </c>
      <c r="M954" s="927" t="s">
        <v>3419</v>
      </c>
      <c r="N954" s="927" t="s">
        <v>3574</v>
      </c>
      <c r="O954" s="927" t="s">
        <v>3419</v>
      </c>
      <c r="P954" s="1129" t="str">
        <f t="shared" si="166"/>
        <v>-</v>
      </c>
      <c r="Q954" s="934" t="str">
        <f t="shared" si="167"/>
        <v>20-19273</v>
      </c>
      <c r="R954" s="934" t="str">
        <f t="shared" si="168"/>
        <v>-</v>
      </c>
      <c r="S954" s="935" t="str">
        <f t="shared" si="161"/>
        <v>-</v>
      </c>
      <c r="T954" s="935" t="str">
        <f t="shared" si="162"/>
        <v>-</v>
      </c>
      <c r="U954" s="935" t="str">
        <f t="shared" si="163"/>
        <v>-</v>
      </c>
      <c r="V954" s="935" t="str">
        <f t="shared" si="169"/>
        <v>-</v>
      </c>
      <c r="W954" s="934" t="str">
        <f t="shared" si="170"/>
        <v>-</v>
      </c>
      <c r="X954" s="936" t="str">
        <f>IF(R954="-","-",VLOOKUP($S954,Forex!$B:$C,2,0))</f>
        <v>-</v>
      </c>
      <c r="Y954" s="936" t="str">
        <f>IF(R954="-","-",VLOOKUP($S954,Forex!$B:$D,3,0))</f>
        <v>-</v>
      </c>
      <c r="Z954" s="937" t="str">
        <f>IF($R954="-","-",VLOOKUP($L954,Legend!$E:$F,2,0))</f>
        <v>-</v>
      </c>
      <c r="AA954" s="937"/>
      <c r="AB954" s="1131" t="str">
        <f t="shared" si="164"/>
        <v>-</v>
      </c>
      <c r="AC954" s="1131" t="str">
        <f>_xlfn.IFNA(VLOOKUP($B954,'PO list'!$C:$E,3,0),$AB954)</f>
        <v>-</v>
      </c>
      <c r="AD954" s="1131" t="str">
        <f>IF($AC954="-","-",VLOOKUP($AC954,Forex!$B:$C,2,0))</f>
        <v>-</v>
      </c>
      <c r="AE954" s="1131" t="str">
        <f t="shared" si="171"/>
        <v>-</v>
      </c>
      <c r="AF954" s="1131" t="str">
        <f>IF($AE954="-","-",VLOOKUP($AE954,Forex!$B:$C,2,0))</f>
        <v>-</v>
      </c>
      <c r="AG954" s="1132" t="str">
        <f t="shared" si="165"/>
        <v>-</v>
      </c>
      <c r="AI954" s="1118"/>
    </row>
    <row r="955" spans="1:35" s="839" customFormat="1" ht="15" x14ac:dyDescent="0.25">
      <c r="A955" s="929">
        <v>954</v>
      </c>
      <c r="B955" s="927" t="s">
        <v>3961</v>
      </c>
      <c r="C955" s="927" t="s">
        <v>1331</v>
      </c>
      <c r="D955" s="927" t="s">
        <v>1332</v>
      </c>
      <c r="E955" s="927" t="s">
        <v>1788</v>
      </c>
      <c r="F955" s="927">
        <v>1</v>
      </c>
      <c r="G955" s="927">
        <v>697.96</v>
      </c>
      <c r="H955" s="927" t="s">
        <v>3962</v>
      </c>
      <c r="I955" s="927" t="s">
        <v>15</v>
      </c>
      <c r="J955" s="927" t="s">
        <v>3419</v>
      </c>
      <c r="K955" s="927" t="s">
        <v>287</v>
      </c>
      <c r="L955" s="927" t="s">
        <v>15</v>
      </c>
      <c r="M955" s="927" t="s">
        <v>3963</v>
      </c>
      <c r="N955" s="927" t="s">
        <v>3278</v>
      </c>
      <c r="O955" s="927" t="s">
        <v>3964</v>
      </c>
      <c r="P955" s="1129" t="str">
        <f t="shared" si="166"/>
        <v>-</v>
      </c>
      <c r="Q955" s="934" t="str">
        <f t="shared" si="167"/>
        <v>20-19274</v>
      </c>
      <c r="R955" s="934" t="str">
        <f t="shared" si="168"/>
        <v>-</v>
      </c>
      <c r="S955" s="935" t="str">
        <f t="shared" si="161"/>
        <v>-</v>
      </c>
      <c r="T955" s="935" t="str">
        <f t="shared" si="162"/>
        <v>-</v>
      </c>
      <c r="U955" s="935" t="str">
        <f t="shared" si="163"/>
        <v>-</v>
      </c>
      <c r="V955" s="935" t="str">
        <f t="shared" si="169"/>
        <v>-</v>
      </c>
      <c r="W955" s="934" t="str">
        <f t="shared" si="170"/>
        <v>-</v>
      </c>
      <c r="X955" s="936" t="str">
        <f>IF(R955="-","-",VLOOKUP($S955,Forex!$B:$C,2,0))</f>
        <v>-</v>
      </c>
      <c r="Y955" s="936" t="str">
        <f>IF(R955="-","-",VLOOKUP($S955,Forex!$B:$D,3,0))</f>
        <v>-</v>
      </c>
      <c r="Z955" s="937" t="str">
        <f>IF($R955="-","-",VLOOKUP($L955,Legend!$E:$F,2,0))</f>
        <v>-</v>
      </c>
      <c r="AA955" s="937"/>
      <c r="AB955" s="1131" t="str">
        <f t="shared" si="164"/>
        <v>-</v>
      </c>
      <c r="AC955" s="1131" t="str">
        <f>_xlfn.IFNA(VLOOKUP($B955,'PO list'!$C:$E,3,0),$AB955)</f>
        <v>-</v>
      </c>
      <c r="AD955" s="1131" t="str">
        <f>IF($AC955="-","-",VLOOKUP($AC955,Forex!$B:$C,2,0))</f>
        <v>-</v>
      </c>
      <c r="AE955" s="1131" t="str">
        <f t="shared" si="171"/>
        <v>-</v>
      </c>
      <c r="AF955" s="1131" t="str">
        <f>IF($AE955="-","-",VLOOKUP($AE955,Forex!$B:$C,2,0))</f>
        <v>-</v>
      </c>
      <c r="AG955" s="1132" t="str">
        <f t="shared" si="165"/>
        <v>-</v>
      </c>
      <c r="AI955" s="1118"/>
    </row>
    <row r="956" spans="1:35" s="839" customFormat="1" ht="15" x14ac:dyDescent="0.25">
      <c r="A956" s="929">
        <v>955</v>
      </c>
      <c r="B956" s="927" t="s">
        <v>3965</v>
      </c>
      <c r="C956" s="927" t="s">
        <v>221</v>
      </c>
      <c r="D956" s="927" t="s">
        <v>201</v>
      </c>
      <c r="E956" s="927" t="s">
        <v>231</v>
      </c>
      <c r="F956" s="927">
        <v>1</v>
      </c>
      <c r="G956" s="927">
        <v>210</v>
      </c>
      <c r="H956" s="927" t="s">
        <v>3966</v>
      </c>
      <c r="I956" s="927" t="s">
        <v>239</v>
      </c>
      <c r="J956" s="927" t="s">
        <v>3348</v>
      </c>
      <c r="K956" s="927" t="s">
        <v>288</v>
      </c>
      <c r="L956" s="927" t="s">
        <v>158</v>
      </c>
      <c r="M956" s="927" t="s">
        <v>3273</v>
      </c>
      <c r="N956" s="927" t="s">
        <v>3806</v>
      </c>
      <c r="O956" s="927" t="s">
        <v>3348</v>
      </c>
      <c r="P956" s="1129" t="str">
        <f t="shared" si="166"/>
        <v>--</v>
      </c>
      <c r="Q956" s="934" t="str">
        <f t="shared" si="167"/>
        <v>20-19275</v>
      </c>
      <c r="R956" s="934" t="str">
        <f t="shared" si="168"/>
        <v>LOCAL</v>
      </c>
      <c r="S956" s="935">
        <f t="shared" si="161"/>
        <v>43983</v>
      </c>
      <c r="T956" s="935">
        <f t="shared" si="162"/>
        <v>43983</v>
      </c>
      <c r="U956" s="935">
        <f t="shared" si="163"/>
        <v>43983</v>
      </c>
      <c r="V956" s="935">
        <f t="shared" si="169"/>
        <v>44075</v>
      </c>
      <c r="W956" s="934" t="str">
        <f t="shared" si="170"/>
        <v>Disapproved</v>
      </c>
      <c r="X956" s="936" t="str">
        <f>IF(R956="-","-",VLOOKUP($S956,Forex!$B:$C,2,0))</f>
        <v>FY2020</v>
      </c>
      <c r="Y956" s="936" t="str">
        <f>IF(R956="-","-",VLOOKUP($S956,Forex!$B:$D,3,0))</f>
        <v>1H</v>
      </c>
      <c r="Z956" s="937" t="str">
        <f>IF($R956="-","-",VLOOKUP($L956,Legend!$E:$F,2,0))</f>
        <v>ROD1</v>
      </c>
      <c r="AA956" s="937"/>
      <c r="AB956" s="1131">
        <f t="shared" si="164"/>
        <v>43983</v>
      </c>
      <c r="AC956" s="1131">
        <f>_xlfn.IFNA(VLOOKUP($B956,'PO list'!$C:$E,3,0),$AB956)</f>
        <v>43983</v>
      </c>
      <c r="AD956" s="1131" t="str">
        <f>IF($AC956="-","-",VLOOKUP($AC956,Forex!$B:$C,2,0))</f>
        <v>FY2020</v>
      </c>
      <c r="AE956" s="1131">
        <f t="shared" si="171"/>
        <v>43983</v>
      </c>
      <c r="AF956" s="1131" t="str">
        <f>IF($AE956="-","-",VLOOKUP($AE956,Forex!$B:$C,2,0))</f>
        <v>FY2020</v>
      </c>
      <c r="AG956" s="1132" t="str">
        <f t="shared" si="165"/>
        <v>MY + MF</v>
      </c>
      <c r="AI956" s="1118"/>
    </row>
    <row r="957" spans="1:35" s="839" customFormat="1" ht="15" x14ac:dyDescent="0.25">
      <c r="A957" s="929">
        <v>956</v>
      </c>
      <c r="B957" s="927" t="s">
        <v>3967</v>
      </c>
      <c r="C957" s="927" t="s">
        <v>221</v>
      </c>
      <c r="D957" s="927" t="s">
        <v>201</v>
      </c>
      <c r="E957" s="927" t="s">
        <v>231</v>
      </c>
      <c r="F957" s="927">
        <v>3</v>
      </c>
      <c r="G957" s="927">
        <v>625</v>
      </c>
      <c r="H957" s="927" t="s">
        <v>3968</v>
      </c>
      <c r="I957" s="927" t="s">
        <v>239</v>
      </c>
      <c r="J957" s="927" t="s">
        <v>3348</v>
      </c>
      <c r="K957" s="927" t="s">
        <v>287</v>
      </c>
      <c r="L957" s="927" t="s">
        <v>15</v>
      </c>
      <c r="M957" s="927" t="s">
        <v>3348</v>
      </c>
      <c r="N957" s="927" t="s">
        <v>3273</v>
      </c>
      <c r="O957" s="927" t="s">
        <v>3348</v>
      </c>
      <c r="P957" s="1129" t="str">
        <f t="shared" si="166"/>
        <v>--</v>
      </c>
      <c r="Q957" s="934" t="str">
        <f t="shared" si="167"/>
        <v>20-19276</v>
      </c>
      <c r="R957" s="934" t="str">
        <f t="shared" si="168"/>
        <v>LOCAL</v>
      </c>
      <c r="S957" s="935">
        <f t="shared" si="161"/>
        <v>43983</v>
      </c>
      <c r="T957" s="935">
        <f t="shared" si="162"/>
        <v>43983</v>
      </c>
      <c r="U957" s="935">
        <f t="shared" si="163"/>
        <v>43983</v>
      </c>
      <c r="V957" s="935">
        <f t="shared" si="169"/>
        <v>43983</v>
      </c>
      <c r="W957" s="934" t="str">
        <f t="shared" si="170"/>
        <v>Approved</v>
      </c>
      <c r="X957" s="936" t="str">
        <f>IF(R957="-","-",VLOOKUP($S957,Forex!$B:$C,2,0))</f>
        <v>FY2020</v>
      </c>
      <c r="Y957" s="936" t="str">
        <f>IF(R957="-","-",VLOOKUP($S957,Forex!$B:$D,3,0))</f>
        <v>1H</v>
      </c>
      <c r="Z957" s="937" t="str">
        <f>IF($R957="-","-",VLOOKUP($L957,Legend!$E:$F,2,0))</f>
        <v>-</v>
      </c>
      <c r="AA957" s="937"/>
      <c r="AB957" s="1131">
        <f t="shared" si="164"/>
        <v>43983</v>
      </c>
      <c r="AC957" s="1131">
        <f>_xlfn.IFNA(VLOOKUP($B957,'PO list'!$C:$E,3,0),$AB957)</f>
        <v>43983</v>
      </c>
      <c r="AD957" s="1131" t="str">
        <f>IF($AC957="-","-",VLOOKUP($AC957,Forex!$B:$C,2,0))</f>
        <v>FY2020</v>
      </c>
      <c r="AE957" s="1131">
        <f t="shared" si="171"/>
        <v>43983</v>
      </c>
      <c r="AF957" s="1131" t="str">
        <f>IF($AE957="-","-",VLOOKUP($AE957,Forex!$B:$C,2,0))</f>
        <v>FY2020</v>
      </c>
      <c r="AG957" s="1132" t="str">
        <f t="shared" si="165"/>
        <v>MY + MF</v>
      </c>
      <c r="AI957" s="1118"/>
    </row>
    <row r="958" spans="1:35" s="839" customFormat="1" ht="15" x14ac:dyDescent="0.25">
      <c r="A958" s="929">
        <v>957</v>
      </c>
      <c r="B958" s="927" t="s">
        <v>60</v>
      </c>
      <c r="C958" s="927" t="s">
        <v>211</v>
      </c>
      <c r="D958" s="927" t="s">
        <v>201</v>
      </c>
      <c r="E958" s="927" t="s">
        <v>230</v>
      </c>
      <c r="F958" s="927">
        <v>12</v>
      </c>
      <c r="G958" s="927">
        <v>21714</v>
      </c>
      <c r="H958" s="927" t="s">
        <v>3969</v>
      </c>
      <c r="I958" s="927" t="s">
        <v>3970</v>
      </c>
      <c r="J958" s="927" t="s">
        <v>3964</v>
      </c>
      <c r="K958" s="927" t="s">
        <v>288</v>
      </c>
      <c r="L958" s="927" t="s">
        <v>158</v>
      </c>
      <c r="M958" s="927" t="s">
        <v>2996</v>
      </c>
      <c r="N958" s="927" t="s">
        <v>3624</v>
      </c>
      <c r="O958" s="927" t="s">
        <v>3955</v>
      </c>
      <c r="P958" s="1129" t="str">
        <f t="shared" si="166"/>
        <v>EAD</v>
      </c>
      <c r="Q958" s="934" t="str">
        <f t="shared" si="167"/>
        <v>20-19277</v>
      </c>
      <c r="R958" s="934" t="str">
        <f t="shared" si="168"/>
        <v>LOCAL</v>
      </c>
      <c r="S958" s="935">
        <f t="shared" si="161"/>
        <v>44013</v>
      </c>
      <c r="T958" s="935">
        <f t="shared" si="162"/>
        <v>44013</v>
      </c>
      <c r="U958" s="935">
        <f t="shared" si="163"/>
        <v>44013</v>
      </c>
      <c r="V958" s="935">
        <f t="shared" si="169"/>
        <v>44075</v>
      </c>
      <c r="W958" s="934" t="str">
        <f t="shared" si="170"/>
        <v>Disapproved</v>
      </c>
      <c r="X958" s="936" t="str">
        <f>IF(R958="-","-",VLOOKUP($S958,Forex!$B:$C,2,0))</f>
        <v>FY2020</v>
      </c>
      <c r="Y958" s="936" t="str">
        <f>IF(R958="-","-",VLOOKUP($S958,Forex!$B:$D,3,0))</f>
        <v>1H</v>
      </c>
      <c r="Z958" s="937" t="str">
        <f>IF($R958="-","-",VLOOKUP($L958,Legend!$E:$F,2,0))</f>
        <v>ROD1</v>
      </c>
      <c r="AA958" s="937"/>
      <c r="AB958" s="1131">
        <f t="shared" si="164"/>
        <v>44013</v>
      </c>
      <c r="AC958" s="1131">
        <f>_xlfn.IFNA(VLOOKUP($B958,'PO list'!$C:$E,3,0),$AB958)</f>
        <v>44013</v>
      </c>
      <c r="AD958" s="1131" t="str">
        <f>IF($AC958="-","-",VLOOKUP($AC958,Forex!$B:$C,2,0))</f>
        <v>FY2020</v>
      </c>
      <c r="AE958" s="1131">
        <f t="shared" si="171"/>
        <v>44013</v>
      </c>
      <c r="AF958" s="1131" t="str">
        <f>IF($AE958="-","-",VLOOKUP($AE958,Forex!$B:$C,2,0))</f>
        <v>FY2020</v>
      </c>
      <c r="AG958" s="1132" t="str">
        <f t="shared" si="165"/>
        <v>MY + MF</v>
      </c>
      <c r="AI958" s="1118"/>
    </row>
    <row r="959" spans="1:35" s="839" customFormat="1" ht="15" x14ac:dyDescent="0.25">
      <c r="A959" s="929">
        <v>958</v>
      </c>
      <c r="B959" s="927" t="s">
        <v>3971</v>
      </c>
      <c r="C959" s="927" t="s">
        <v>244</v>
      </c>
      <c r="D959" s="927" t="s">
        <v>201</v>
      </c>
      <c r="E959" s="927" t="s">
        <v>231</v>
      </c>
      <c r="F959" s="927">
        <v>1</v>
      </c>
      <c r="G959" s="927">
        <v>340</v>
      </c>
      <c r="H959" s="927" t="s">
        <v>3972</v>
      </c>
      <c r="I959" s="927" t="s">
        <v>239</v>
      </c>
      <c r="J959" s="927" t="s">
        <v>3348</v>
      </c>
      <c r="K959" s="927" t="s">
        <v>287</v>
      </c>
      <c r="L959" s="927" t="s">
        <v>15</v>
      </c>
      <c r="M959" s="927" t="s">
        <v>3348</v>
      </c>
      <c r="N959" s="927" t="s">
        <v>3273</v>
      </c>
      <c r="O959" s="927" t="s">
        <v>3348</v>
      </c>
      <c r="P959" s="1129" t="str">
        <f t="shared" si="166"/>
        <v>--</v>
      </c>
      <c r="Q959" s="934" t="str">
        <f t="shared" si="167"/>
        <v>20-19278</v>
      </c>
      <c r="R959" s="934" t="str">
        <f t="shared" si="168"/>
        <v>LOCAL</v>
      </c>
      <c r="S959" s="935">
        <f t="shared" si="161"/>
        <v>43983</v>
      </c>
      <c r="T959" s="935">
        <f t="shared" si="162"/>
        <v>43983</v>
      </c>
      <c r="U959" s="935">
        <f t="shared" si="163"/>
        <v>43983</v>
      </c>
      <c r="V959" s="935">
        <f t="shared" si="169"/>
        <v>43983</v>
      </c>
      <c r="W959" s="934" t="str">
        <f t="shared" si="170"/>
        <v>Approved</v>
      </c>
      <c r="X959" s="936" t="str">
        <f>IF(R959="-","-",VLOOKUP($S959,Forex!$B:$C,2,0))</f>
        <v>FY2020</v>
      </c>
      <c r="Y959" s="936" t="str">
        <f>IF(R959="-","-",VLOOKUP($S959,Forex!$B:$D,3,0))</f>
        <v>1H</v>
      </c>
      <c r="Z959" s="937" t="str">
        <f>IF($R959="-","-",VLOOKUP($L959,Legend!$E:$F,2,0))</f>
        <v>-</v>
      </c>
      <c r="AA959" s="937"/>
      <c r="AB959" s="1131">
        <f t="shared" si="164"/>
        <v>43983</v>
      </c>
      <c r="AC959" s="1131">
        <f>_xlfn.IFNA(VLOOKUP($B959,'PO list'!$C:$E,3,0),$AB959)</f>
        <v>43983</v>
      </c>
      <c r="AD959" s="1131" t="str">
        <f>IF($AC959="-","-",VLOOKUP($AC959,Forex!$B:$C,2,0))</f>
        <v>FY2020</v>
      </c>
      <c r="AE959" s="1131">
        <f t="shared" si="171"/>
        <v>43983</v>
      </c>
      <c r="AF959" s="1131" t="str">
        <f>IF($AE959="-","-",VLOOKUP($AE959,Forex!$B:$C,2,0))</f>
        <v>FY2020</v>
      </c>
      <c r="AG959" s="1132" t="str">
        <f t="shared" si="165"/>
        <v>MY + MF</v>
      </c>
      <c r="AI959" s="1118"/>
    </row>
    <row r="960" spans="1:35" s="839" customFormat="1" ht="15" x14ac:dyDescent="0.25">
      <c r="A960" s="929">
        <v>959</v>
      </c>
      <c r="B960" s="927" t="s">
        <v>3973</v>
      </c>
      <c r="C960" s="927" t="s">
        <v>1331</v>
      </c>
      <c r="D960" s="927" t="s">
        <v>1332</v>
      </c>
      <c r="E960" s="927" t="s">
        <v>1788</v>
      </c>
      <c r="F960" s="927">
        <v>2</v>
      </c>
      <c r="G960" s="927">
        <v>2024</v>
      </c>
      <c r="H960" s="927" t="s">
        <v>3974</v>
      </c>
      <c r="I960" s="927" t="s">
        <v>15</v>
      </c>
      <c r="J960" s="927" t="s">
        <v>3348</v>
      </c>
      <c r="K960" s="927" t="s">
        <v>288</v>
      </c>
      <c r="L960" s="927" t="s">
        <v>1056</v>
      </c>
      <c r="M960" s="927" t="s">
        <v>3927</v>
      </c>
      <c r="N960" s="927" t="s">
        <v>3415</v>
      </c>
      <c r="O960" s="927" t="s">
        <v>3514</v>
      </c>
      <c r="P960" s="1129" t="str">
        <f t="shared" si="166"/>
        <v>-</v>
      </c>
      <c r="Q960" s="934" t="str">
        <f t="shared" si="167"/>
        <v>20-19279</v>
      </c>
      <c r="R960" s="934" t="str">
        <f t="shared" si="168"/>
        <v>-</v>
      </c>
      <c r="S960" s="935" t="str">
        <f t="shared" si="161"/>
        <v>-</v>
      </c>
      <c r="T960" s="935" t="str">
        <f t="shared" si="162"/>
        <v>-</v>
      </c>
      <c r="U960" s="935" t="str">
        <f t="shared" si="163"/>
        <v>-</v>
      </c>
      <c r="V960" s="935" t="str">
        <f t="shared" si="169"/>
        <v>-</v>
      </c>
      <c r="W960" s="934" t="str">
        <f t="shared" si="170"/>
        <v>-</v>
      </c>
      <c r="X960" s="936" t="str">
        <f>IF(R960="-","-",VLOOKUP($S960,Forex!$B:$C,2,0))</f>
        <v>-</v>
      </c>
      <c r="Y960" s="936" t="str">
        <f>IF(R960="-","-",VLOOKUP($S960,Forex!$B:$D,3,0))</f>
        <v>-</v>
      </c>
      <c r="Z960" s="937" t="str">
        <f>IF($R960="-","-",VLOOKUP($L960,Legend!$E:$F,2,0))</f>
        <v>-</v>
      </c>
      <c r="AA960" s="937"/>
      <c r="AB960" s="1131" t="str">
        <f t="shared" si="164"/>
        <v>-</v>
      </c>
      <c r="AC960" s="1131" t="str">
        <f>_xlfn.IFNA(VLOOKUP($B960,'PO list'!$C:$E,3,0),$AB960)</f>
        <v>-</v>
      </c>
      <c r="AD960" s="1131" t="str">
        <f>IF($AC960="-","-",VLOOKUP($AC960,Forex!$B:$C,2,0))</f>
        <v>-</v>
      </c>
      <c r="AE960" s="1131" t="str">
        <f t="shared" si="171"/>
        <v>-</v>
      </c>
      <c r="AF960" s="1131" t="str">
        <f>IF($AE960="-","-",VLOOKUP($AE960,Forex!$B:$C,2,0))</f>
        <v>-</v>
      </c>
      <c r="AG960" s="1132" t="str">
        <f t="shared" si="165"/>
        <v>-</v>
      </c>
      <c r="AI960" s="1118"/>
    </row>
    <row r="961" spans="1:35" s="839" customFormat="1" ht="15" x14ac:dyDescent="0.25">
      <c r="A961" s="929">
        <v>960</v>
      </c>
      <c r="B961" s="927" t="s">
        <v>3975</v>
      </c>
      <c r="C961" s="927" t="s">
        <v>207</v>
      </c>
      <c r="D961" s="927" t="s">
        <v>232</v>
      </c>
      <c r="E961" s="927" t="s">
        <v>1788</v>
      </c>
      <c r="F961" s="927">
        <v>1</v>
      </c>
      <c r="G961" s="927">
        <v>1120</v>
      </c>
      <c r="H961" s="927" t="s">
        <v>3976</v>
      </c>
      <c r="I961" s="927" t="s">
        <v>3779</v>
      </c>
      <c r="J961" s="927" t="s">
        <v>3348</v>
      </c>
      <c r="K961" s="927" t="s">
        <v>1324</v>
      </c>
      <c r="L961" s="927" t="s">
        <v>1056</v>
      </c>
      <c r="M961" s="927" t="s">
        <v>3780</v>
      </c>
      <c r="N961" s="927" t="s">
        <v>3780</v>
      </c>
      <c r="O961" s="927" t="s">
        <v>3273</v>
      </c>
      <c r="P961" s="1129" t="str">
        <f t="shared" si="166"/>
        <v>IGS</v>
      </c>
      <c r="Q961" s="934" t="str">
        <f t="shared" si="167"/>
        <v>20-19280</v>
      </c>
      <c r="R961" s="934" t="str">
        <f t="shared" si="168"/>
        <v>FRONTECH</v>
      </c>
      <c r="S961" s="935">
        <f t="shared" si="161"/>
        <v>43983</v>
      </c>
      <c r="T961" s="935">
        <f t="shared" si="162"/>
        <v>43983</v>
      </c>
      <c r="U961" s="935">
        <f t="shared" si="163"/>
        <v>44075</v>
      </c>
      <c r="V961" s="935">
        <f t="shared" si="169"/>
        <v>44075</v>
      </c>
      <c r="W961" s="934" t="str">
        <f t="shared" si="170"/>
        <v>Cancelled</v>
      </c>
      <c r="X961" s="936" t="str">
        <f>IF(R961="-","-",VLOOKUP($S961,Forex!$B:$C,2,0))</f>
        <v>FY2020</v>
      </c>
      <c r="Y961" s="936" t="str">
        <f>IF(R961="-","-",VLOOKUP($S961,Forex!$B:$D,3,0))</f>
        <v>1H</v>
      </c>
      <c r="Z961" s="937" t="str">
        <f>IF($R961="-","-",VLOOKUP($L961,Legend!$E:$F,2,0))</f>
        <v>-</v>
      </c>
      <c r="AA961" s="937"/>
      <c r="AB961" s="1131">
        <f t="shared" si="164"/>
        <v>43983</v>
      </c>
      <c r="AC961" s="1131">
        <f>_xlfn.IFNA(VLOOKUP($B961,'PO list'!$C:$E,3,0),$AB961)</f>
        <v>43983</v>
      </c>
      <c r="AD961" s="1131" t="str">
        <f>IF($AC961="-","-",VLOOKUP($AC961,Forex!$B:$C,2,0))</f>
        <v>FY2020</v>
      </c>
      <c r="AE961" s="1131">
        <f t="shared" si="171"/>
        <v>43983</v>
      </c>
      <c r="AF961" s="1131" t="str">
        <f>IF($AE961="-","-",VLOOKUP($AE961,Forex!$B:$C,2,0))</f>
        <v>FY2020</v>
      </c>
      <c r="AG961" s="1132" t="str">
        <f t="shared" si="165"/>
        <v>MY + MF</v>
      </c>
      <c r="AI961" s="1118"/>
    </row>
    <row r="962" spans="1:35" s="839" customFormat="1" ht="15" x14ac:dyDescent="0.25">
      <c r="A962" s="929">
        <v>961</v>
      </c>
      <c r="B962" s="927" t="s">
        <v>3975</v>
      </c>
      <c r="C962" s="927" t="s">
        <v>207</v>
      </c>
      <c r="D962" s="927" t="s">
        <v>232</v>
      </c>
      <c r="E962" s="927" t="s">
        <v>1788</v>
      </c>
      <c r="F962" s="927">
        <v>45</v>
      </c>
      <c r="G962" s="927">
        <v>54220</v>
      </c>
      <c r="H962" s="927" t="s">
        <v>3977</v>
      </c>
      <c r="I962" s="927" t="s">
        <v>3779</v>
      </c>
      <c r="J962" s="927" t="s">
        <v>3348</v>
      </c>
      <c r="K962" s="927" t="s">
        <v>288</v>
      </c>
      <c r="L962" s="927" t="s">
        <v>1056</v>
      </c>
      <c r="M962" s="927" t="s">
        <v>3780</v>
      </c>
      <c r="N962" s="927" t="s">
        <v>3780</v>
      </c>
      <c r="O962" s="927" t="s">
        <v>3273</v>
      </c>
      <c r="P962" s="1129" t="str">
        <f t="shared" si="166"/>
        <v>IGS</v>
      </c>
      <c r="Q962" s="934" t="str">
        <f t="shared" si="167"/>
        <v>-</v>
      </c>
      <c r="R962" s="934" t="str">
        <f t="shared" si="168"/>
        <v>-</v>
      </c>
      <c r="S962" s="935" t="str">
        <f t="shared" si="161"/>
        <v>-</v>
      </c>
      <c r="T962" s="935" t="str">
        <f t="shared" si="162"/>
        <v>-</v>
      </c>
      <c r="U962" s="935" t="str">
        <f t="shared" si="163"/>
        <v>-</v>
      </c>
      <c r="V962" s="935" t="str">
        <f t="shared" si="169"/>
        <v>-</v>
      </c>
      <c r="W962" s="934" t="str">
        <f t="shared" si="170"/>
        <v>-</v>
      </c>
      <c r="X962" s="936" t="str">
        <f>IF(R962="-","-",VLOOKUP($S962,Forex!$B:$C,2,0))</f>
        <v>-</v>
      </c>
      <c r="Y962" s="936" t="str">
        <f>IF(R962="-","-",VLOOKUP($S962,Forex!$B:$D,3,0))</f>
        <v>-</v>
      </c>
      <c r="Z962" s="937" t="str">
        <f>IF($R962="-","-",VLOOKUP($L962,Legend!$E:$F,2,0))</f>
        <v>-</v>
      </c>
      <c r="AA962" s="937"/>
      <c r="AB962" s="1131" t="str">
        <f t="shared" si="164"/>
        <v>-</v>
      </c>
      <c r="AC962" s="1131" t="str">
        <f>_xlfn.IFNA(VLOOKUP($B962,'PO list'!$C:$E,3,0),$AB962)</f>
        <v>-</v>
      </c>
      <c r="AD962" s="1131" t="str">
        <f>IF($AC962="-","-",VLOOKUP($AC962,Forex!$B:$C,2,0))</f>
        <v>-</v>
      </c>
      <c r="AE962" s="1131" t="str">
        <f t="shared" si="171"/>
        <v>-</v>
      </c>
      <c r="AF962" s="1131" t="str">
        <f>IF($AE962="-","-",VLOOKUP($AE962,Forex!$B:$C,2,0))</f>
        <v>-</v>
      </c>
      <c r="AG962" s="1132" t="str">
        <f t="shared" si="165"/>
        <v>-</v>
      </c>
      <c r="AI962" s="1118"/>
    </row>
    <row r="963" spans="1:35" s="839" customFormat="1" ht="15" x14ac:dyDescent="0.25">
      <c r="A963" s="929">
        <v>962</v>
      </c>
      <c r="B963" s="927" t="s">
        <v>3978</v>
      </c>
      <c r="C963" s="927" t="s">
        <v>1331</v>
      </c>
      <c r="D963" s="927" t="s">
        <v>1332</v>
      </c>
      <c r="E963" s="927" t="s">
        <v>1788</v>
      </c>
      <c r="F963" s="927">
        <v>1</v>
      </c>
      <c r="G963" s="927">
        <v>276.33999999999997</v>
      </c>
      <c r="H963" s="927" t="s">
        <v>3979</v>
      </c>
      <c r="I963" s="927" t="s">
        <v>3980</v>
      </c>
      <c r="J963" s="927" t="s">
        <v>3348</v>
      </c>
      <c r="K963" s="927" t="s">
        <v>287</v>
      </c>
      <c r="L963" s="927" t="s">
        <v>15</v>
      </c>
      <c r="M963" s="927" t="s">
        <v>3963</v>
      </c>
      <c r="N963" s="927" t="s">
        <v>3278</v>
      </c>
      <c r="O963" s="927" t="s">
        <v>3964</v>
      </c>
      <c r="P963" s="1129" t="str">
        <f t="shared" si="166"/>
        <v>15-</v>
      </c>
      <c r="Q963" s="934" t="str">
        <f t="shared" si="167"/>
        <v>20-19281</v>
      </c>
      <c r="R963" s="934" t="str">
        <f t="shared" si="168"/>
        <v>-</v>
      </c>
      <c r="S963" s="935" t="str">
        <f t="shared" ref="S963:S1026" si="172">IF($R963="-","-",$J963-DAY($J963)+1)</f>
        <v>-</v>
      </c>
      <c r="T963" s="935" t="str">
        <f t="shared" ref="T963:T1026" si="173">IF($R963="-","-",$O963-DAY($O963)+1)</f>
        <v>-</v>
      </c>
      <c r="U963" s="935" t="str">
        <f t="shared" ref="U963:U1026" si="174">IF($R963="-","-",$M963-DAY($M963)+1)</f>
        <v>-</v>
      </c>
      <c r="V963" s="935" t="str">
        <f t="shared" si="169"/>
        <v>-</v>
      </c>
      <c r="W963" s="934" t="str">
        <f t="shared" si="170"/>
        <v>-</v>
      </c>
      <c r="X963" s="936" t="str">
        <f>IF(R963="-","-",VLOOKUP($S963,Forex!$B:$C,2,0))</f>
        <v>-</v>
      </c>
      <c r="Y963" s="936" t="str">
        <f>IF(R963="-","-",VLOOKUP($S963,Forex!$B:$D,3,0))</f>
        <v>-</v>
      </c>
      <c r="Z963" s="937" t="str">
        <f>IF($R963="-","-",VLOOKUP($L963,Legend!$E:$F,2,0))</f>
        <v>-</v>
      </c>
      <c r="AA963" s="937"/>
      <c r="AB963" s="1131" t="str">
        <f t="shared" ref="AB963:AB1026" si="175">IF($X963="FY2021",$V963,IF($X963="FY2022",$V963,IF($X963="FY2023",$V963,$T963)))</f>
        <v>-</v>
      </c>
      <c r="AC963" s="1131" t="str">
        <f>_xlfn.IFNA(VLOOKUP($B963,'PO list'!$C:$E,3,0),$AB963)</f>
        <v>-</v>
      </c>
      <c r="AD963" s="1131" t="str">
        <f>IF($AC963="-","-",VLOOKUP($AC963,Forex!$B:$C,2,0))</f>
        <v>-</v>
      </c>
      <c r="AE963" s="1131" t="str">
        <f t="shared" si="171"/>
        <v>-</v>
      </c>
      <c r="AF963" s="1131" t="str">
        <f>IF($AE963="-","-",VLOOKUP($AE963,Forex!$B:$C,2,0))</f>
        <v>-</v>
      </c>
      <c r="AG963" s="1132" t="str">
        <f t="shared" ref="AG963:AG1026" si="176">IF($R963="-","-","MY + MF")</f>
        <v>-</v>
      </c>
      <c r="AI963" s="1118"/>
    </row>
    <row r="964" spans="1:35" s="839" customFormat="1" ht="15" x14ac:dyDescent="0.25">
      <c r="A964" s="929">
        <v>963</v>
      </c>
      <c r="B964" s="927" t="s">
        <v>49</v>
      </c>
      <c r="C964" s="927" t="s">
        <v>211</v>
      </c>
      <c r="D964" s="927" t="s">
        <v>201</v>
      </c>
      <c r="E964" s="927" t="s">
        <v>231</v>
      </c>
      <c r="F964" s="927">
        <v>1</v>
      </c>
      <c r="G964" s="927">
        <v>408</v>
      </c>
      <c r="H964" s="927" t="s">
        <v>233</v>
      </c>
      <c r="I964" s="927" t="s">
        <v>3981</v>
      </c>
      <c r="J964" s="927" t="s">
        <v>3963</v>
      </c>
      <c r="K964" s="927" t="s">
        <v>288</v>
      </c>
      <c r="L964" s="927" t="s">
        <v>158</v>
      </c>
      <c r="M964" s="927" t="s">
        <v>3838</v>
      </c>
      <c r="N964" s="927" t="s">
        <v>3611</v>
      </c>
      <c r="O964" s="927" t="s">
        <v>3963</v>
      </c>
      <c r="P964" s="1129" t="str">
        <f t="shared" si="166"/>
        <v>ATE</v>
      </c>
      <c r="Q964" s="934" t="str">
        <f t="shared" si="167"/>
        <v>20-19282</v>
      </c>
      <c r="R964" s="934" t="str">
        <f t="shared" si="168"/>
        <v>LOCAL</v>
      </c>
      <c r="S964" s="935">
        <f t="shared" si="172"/>
        <v>43983</v>
      </c>
      <c r="T964" s="935">
        <f t="shared" si="173"/>
        <v>43983</v>
      </c>
      <c r="U964" s="935">
        <f t="shared" si="174"/>
        <v>43983</v>
      </c>
      <c r="V964" s="935">
        <f t="shared" si="169"/>
        <v>44044</v>
      </c>
      <c r="W964" s="934" t="str">
        <f t="shared" si="170"/>
        <v>Disapproved</v>
      </c>
      <c r="X964" s="936" t="str">
        <f>IF(R964="-","-",VLOOKUP($S964,Forex!$B:$C,2,0))</f>
        <v>FY2020</v>
      </c>
      <c r="Y964" s="936" t="str">
        <f>IF(R964="-","-",VLOOKUP($S964,Forex!$B:$D,3,0))</f>
        <v>1H</v>
      </c>
      <c r="Z964" s="937" t="str">
        <f>IF($R964="-","-",VLOOKUP($L964,Legend!$E:$F,2,0))</f>
        <v>ROD1</v>
      </c>
      <c r="AA964" s="937"/>
      <c r="AB964" s="1131">
        <f t="shared" si="175"/>
        <v>43983</v>
      </c>
      <c r="AC964" s="1131">
        <f>_xlfn.IFNA(VLOOKUP($B964,'PO list'!$C:$E,3,0),$AB964)</f>
        <v>43983</v>
      </c>
      <c r="AD964" s="1131" t="str">
        <f>IF($AC964="-","-",VLOOKUP($AC964,Forex!$B:$C,2,0))</f>
        <v>FY2020</v>
      </c>
      <c r="AE964" s="1131">
        <f t="shared" si="171"/>
        <v>43983</v>
      </c>
      <c r="AF964" s="1131" t="str">
        <f>IF($AE964="-","-",VLOOKUP($AE964,Forex!$B:$C,2,0))</f>
        <v>FY2020</v>
      </c>
      <c r="AG964" s="1132" t="str">
        <f t="shared" si="176"/>
        <v>MY + MF</v>
      </c>
      <c r="AI964" s="1118"/>
    </row>
    <row r="965" spans="1:35" s="839" customFormat="1" ht="15" x14ac:dyDescent="0.25">
      <c r="A965" s="929">
        <v>964</v>
      </c>
      <c r="B965" s="927" t="s">
        <v>3982</v>
      </c>
      <c r="C965" s="927" t="s">
        <v>221</v>
      </c>
      <c r="D965" s="927" t="s">
        <v>201</v>
      </c>
      <c r="E965" s="927" t="s">
        <v>231</v>
      </c>
      <c r="F965" s="927">
        <v>1</v>
      </c>
      <c r="G965" s="927">
        <v>827</v>
      </c>
      <c r="H965" s="927" t="s">
        <v>3983</v>
      </c>
      <c r="I965" s="927" t="s">
        <v>239</v>
      </c>
      <c r="J965" s="927" t="s">
        <v>3963</v>
      </c>
      <c r="K965" s="927" t="s">
        <v>288</v>
      </c>
      <c r="L965" s="927" t="s">
        <v>158</v>
      </c>
      <c r="M965" s="927" t="s">
        <v>3838</v>
      </c>
      <c r="N965" s="927" t="s">
        <v>3765</v>
      </c>
      <c r="O965" s="927" t="s">
        <v>3838</v>
      </c>
      <c r="P965" s="1129" t="str">
        <f t="shared" si="166"/>
        <v>--</v>
      </c>
      <c r="Q965" s="934" t="str">
        <f t="shared" si="167"/>
        <v>20-19283</v>
      </c>
      <c r="R965" s="934" t="str">
        <f t="shared" si="168"/>
        <v>LOCAL</v>
      </c>
      <c r="S965" s="935">
        <f t="shared" si="172"/>
        <v>43983</v>
      </c>
      <c r="T965" s="935">
        <f t="shared" si="173"/>
        <v>43983</v>
      </c>
      <c r="U965" s="935">
        <f t="shared" si="174"/>
        <v>43983</v>
      </c>
      <c r="V965" s="935">
        <f t="shared" si="169"/>
        <v>44044</v>
      </c>
      <c r="W965" s="934" t="str">
        <f t="shared" si="170"/>
        <v>Disapproved</v>
      </c>
      <c r="X965" s="936" t="str">
        <f>IF(R965="-","-",VLOOKUP($S965,Forex!$B:$C,2,0))</f>
        <v>FY2020</v>
      </c>
      <c r="Y965" s="936" t="str">
        <f>IF(R965="-","-",VLOOKUP($S965,Forex!$B:$D,3,0))</f>
        <v>1H</v>
      </c>
      <c r="Z965" s="937" t="str">
        <f>IF($R965="-","-",VLOOKUP($L965,Legend!$E:$F,2,0))</f>
        <v>ROD1</v>
      </c>
      <c r="AA965" s="937"/>
      <c r="AB965" s="1131">
        <f t="shared" si="175"/>
        <v>43983</v>
      </c>
      <c r="AC965" s="1131">
        <f>_xlfn.IFNA(VLOOKUP($B965,'PO list'!$C:$E,3,0),$AB965)</f>
        <v>43983</v>
      </c>
      <c r="AD965" s="1131" t="str">
        <f>IF($AC965="-","-",VLOOKUP($AC965,Forex!$B:$C,2,0))</f>
        <v>FY2020</v>
      </c>
      <c r="AE965" s="1131">
        <f t="shared" si="171"/>
        <v>43983</v>
      </c>
      <c r="AF965" s="1131" t="str">
        <f>IF($AE965="-","-",VLOOKUP($AE965,Forex!$B:$C,2,0))</f>
        <v>FY2020</v>
      </c>
      <c r="AG965" s="1132" t="str">
        <f t="shared" si="176"/>
        <v>MY + MF</v>
      </c>
      <c r="AI965" s="1118"/>
    </row>
    <row r="966" spans="1:35" s="839" customFormat="1" ht="15" x14ac:dyDescent="0.25">
      <c r="A966" s="929">
        <v>965</v>
      </c>
      <c r="B966" s="927" t="s">
        <v>3984</v>
      </c>
      <c r="C966" s="927" t="s">
        <v>245</v>
      </c>
      <c r="D966" s="927" t="s">
        <v>201</v>
      </c>
      <c r="E966" s="927" t="s">
        <v>231</v>
      </c>
      <c r="F966" s="927">
        <v>3</v>
      </c>
      <c r="G966" s="927">
        <v>1865.3600000000001</v>
      </c>
      <c r="H966" s="927" t="s">
        <v>3985</v>
      </c>
      <c r="I966" s="927" t="s">
        <v>3986</v>
      </c>
      <c r="J966" s="927" t="s">
        <v>3963</v>
      </c>
      <c r="K966" s="927" t="s">
        <v>288</v>
      </c>
      <c r="L966" s="927" t="s">
        <v>158</v>
      </c>
      <c r="M966" s="927" t="s">
        <v>3273</v>
      </c>
      <c r="N966" s="927" t="s">
        <v>2834</v>
      </c>
      <c r="O966" s="927" t="s">
        <v>3273</v>
      </c>
      <c r="P966" s="1129" t="str">
        <f t="shared" si="166"/>
        <v>NCH</v>
      </c>
      <c r="Q966" s="934" t="str">
        <f t="shared" si="167"/>
        <v>20-19284</v>
      </c>
      <c r="R966" s="934" t="str">
        <f t="shared" si="168"/>
        <v>LOCAL</v>
      </c>
      <c r="S966" s="935">
        <f t="shared" si="172"/>
        <v>43983</v>
      </c>
      <c r="T966" s="935">
        <f t="shared" si="173"/>
        <v>43983</v>
      </c>
      <c r="U966" s="935">
        <f t="shared" si="174"/>
        <v>43983</v>
      </c>
      <c r="V966" s="935">
        <f t="shared" si="169"/>
        <v>44013</v>
      </c>
      <c r="W966" s="934" t="str">
        <f t="shared" si="170"/>
        <v>Disapproved</v>
      </c>
      <c r="X966" s="936" t="str">
        <f>IF(R966="-","-",VLOOKUP($S966,Forex!$B:$C,2,0))</f>
        <v>FY2020</v>
      </c>
      <c r="Y966" s="936" t="str">
        <f>IF(R966="-","-",VLOOKUP($S966,Forex!$B:$D,3,0))</f>
        <v>1H</v>
      </c>
      <c r="Z966" s="937" t="str">
        <f>IF($R966="-","-",VLOOKUP($L966,Legend!$E:$F,2,0))</f>
        <v>ROD1</v>
      </c>
      <c r="AA966" s="937"/>
      <c r="AB966" s="1131">
        <f t="shared" si="175"/>
        <v>43983</v>
      </c>
      <c r="AC966" s="1131">
        <f>_xlfn.IFNA(VLOOKUP($B966,'PO list'!$C:$E,3,0),$AB966)</f>
        <v>43983</v>
      </c>
      <c r="AD966" s="1131" t="str">
        <f>IF($AC966="-","-",VLOOKUP($AC966,Forex!$B:$C,2,0))</f>
        <v>FY2020</v>
      </c>
      <c r="AE966" s="1131">
        <f t="shared" si="171"/>
        <v>43983</v>
      </c>
      <c r="AF966" s="1131" t="str">
        <f>IF($AE966="-","-",VLOOKUP($AE966,Forex!$B:$C,2,0))</f>
        <v>FY2020</v>
      </c>
      <c r="AG966" s="1132" t="str">
        <f t="shared" si="176"/>
        <v>MY + MF</v>
      </c>
      <c r="AI966" s="1118"/>
    </row>
    <row r="967" spans="1:35" s="839" customFormat="1" ht="15" x14ac:dyDescent="0.25">
      <c r="A967" s="929">
        <v>966</v>
      </c>
      <c r="B967" s="927" t="s">
        <v>3987</v>
      </c>
      <c r="C967" s="927" t="s">
        <v>244</v>
      </c>
      <c r="D967" s="927" t="s">
        <v>201</v>
      </c>
      <c r="E967" s="927" t="s">
        <v>231</v>
      </c>
      <c r="F967" s="927">
        <v>2</v>
      </c>
      <c r="G967" s="927">
        <v>924</v>
      </c>
      <c r="H967" s="927" t="s">
        <v>3988</v>
      </c>
      <c r="I967" s="927" t="s">
        <v>239</v>
      </c>
      <c r="J967" s="927" t="s">
        <v>3838</v>
      </c>
      <c r="K967" s="927" t="s">
        <v>287</v>
      </c>
      <c r="L967" s="927" t="s">
        <v>15</v>
      </c>
      <c r="M967" s="927" t="s">
        <v>3273</v>
      </c>
      <c r="N967" s="927" t="s">
        <v>3964</v>
      </c>
      <c r="O967" s="927" t="s">
        <v>3273</v>
      </c>
      <c r="P967" s="1129" t="str">
        <f t="shared" si="166"/>
        <v>--</v>
      </c>
      <c r="Q967" s="934" t="str">
        <f t="shared" si="167"/>
        <v>20-19285</v>
      </c>
      <c r="R967" s="934" t="str">
        <f t="shared" si="168"/>
        <v>LOCAL</v>
      </c>
      <c r="S967" s="935">
        <f t="shared" si="172"/>
        <v>43983</v>
      </c>
      <c r="T967" s="935">
        <f t="shared" si="173"/>
        <v>43983</v>
      </c>
      <c r="U967" s="935">
        <f t="shared" si="174"/>
        <v>43983</v>
      </c>
      <c r="V967" s="935">
        <f t="shared" si="169"/>
        <v>44013</v>
      </c>
      <c r="W967" s="934" t="str">
        <f t="shared" si="170"/>
        <v>Approved</v>
      </c>
      <c r="X967" s="936" t="str">
        <f>IF(R967="-","-",VLOOKUP($S967,Forex!$B:$C,2,0))</f>
        <v>FY2020</v>
      </c>
      <c r="Y967" s="936" t="str">
        <f>IF(R967="-","-",VLOOKUP($S967,Forex!$B:$D,3,0))</f>
        <v>1H</v>
      </c>
      <c r="Z967" s="937" t="str">
        <f>IF($R967="-","-",VLOOKUP($L967,Legend!$E:$F,2,0))</f>
        <v>-</v>
      </c>
      <c r="AA967" s="937"/>
      <c r="AB967" s="1131">
        <f t="shared" si="175"/>
        <v>43983</v>
      </c>
      <c r="AC967" s="1131">
        <f>_xlfn.IFNA(VLOOKUP($B967,'PO list'!$C:$E,3,0),$AB967)</f>
        <v>43983</v>
      </c>
      <c r="AD967" s="1131" t="str">
        <f>IF($AC967="-","-",VLOOKUP($AC967,Forex!$B:$C,2,0))</f>
        <v>FY2020</v>
      </c>
      <c r="AE967" s="1131">
        <f t="shared" si="171"/>
        <v>43983</v>
      </c>
      <c r="AF967" s="1131" t="str">
        <f>IF($AE967="-","-",VLOOKUP($AE967,Forex!$B:$C,2,0))</f>
        <v>FY2020</v>
      </c>
      <c r="AG967" s="1132" t="str">
        <f t="shared" si="176"/>
        <v>MY + MF</v>
      </c>
      <c r="AI967" s="1118"/>
    </row>
    <row r="968" spans="1:35" s="839" customFormat="1" ht="15" x14ac:dyDescent="0.25">
      <c r="A968" s="929">
        <v>967</v>
      </c>
      <c r="B968" s="927" t="s">
        <v>3989</v>
      </c>
      <c r="C968" s="927" t="s">
        <v>207</v>
      </c>
      <c r="D968" s="927" t="s">
        <v>232</v>
      </c>
      <c r="E968" s="927" t="s">
        <v>230</v>
      </c>
      <c r="F968" s="927">
        <v>1</v>
      </c>
      <c r="G968" s="927">
        <v>9187</v>
      </c>
      <c r="H968" s="927" t="s">
        <v>3990</v>
      </c>
      <c r="I968" s="927" t="s">
        <v>3991</v>
      </c>
      <c r="J968" s="927" t="s">
        <v>3963</v>
      </c>
      <c r="K968" s="927" t="s">
        <v>1324</v>
      </c>
      <c r="L968" s="927" t="s">
        <v>1056</v>
      </c>
      <c r="M968" s="927" t="s">
        <v>3992</v>
      </c>
      <c r="N968" s="927" t="s">
        <v>2996</v>
      </c>
      <c r="O968" s="927" t="s">
        <v>3273</v>
      </c>
      <c r="P968" s="1129" t="str">
        <f t="shared" si="166"/>
        <v>VER</v>
      </c>
      <c r="Q968" s="934" t="str">
        <f t="shared" si="167"/>
        <v>20-19286</v>
      </c>
      <c r="R968" s="934" t="str">
        <f t="shared" si="168"/>
        <v>FRONTECH</v>
      </c>
      <c r="S968" s="935">
        <f t="shared" si="172"/>
        <v>43983</v>
      </c>
      <c r="T968" s="935">
        <f t="shared" si="173"/>
        <v>43983</v>
      </c>
      <c r="U968" s="935">
        <f t="shared" si="174"/>
        <v>44013</v>
      </c>
      <c r="V968" s="935">
        <f t="shared" si="169"/>
        <v>44013</v>
      </c>
      <c r="W968" s="934" t="str">
        <f t="shared" si="170"/>
        <v>Cancelled</v>
      </c>
      <c r="X968" s="936" t="str">
        <f>IF(R968="-","-",VLOOKUP($S968,Forex!$B:$C,2,0))</f>
        <v>FY2020</v>
      </c>
      <c r="Y968" s="936" t="str">
        <f>IF(R968="-","-",VLOOKUP($S968,Forex!$B:$D,3,0))</f>
        <v>1H</v>
      </c>
      <c r="Z968" s="937" t="str">
        <f>IF($R968="-","-",VLOOKUP($L968,Legend!$E:$F,2,0))</f>
        <v>-</v>
      </c>
      <c r="AA968" s="937"/>
      <c r="AB968" s="1131">
        <f t="shared" si="175"/>
        <v>43983</v>
      </c>
      <c r="AC968" s="1131">
        <f>_xlfn.IFNA(VLOOKUP($B968,'PO list'!$C:$E,3,0),$AB968)</f>
        <v>43983</v>
      </c>
      <c r="AD968" s="1131" t="str">
        <f>IF($AC968="-","-",VLOOKUP($AC968,Forex!$B:$C,2,0))</f>
        <v>FY2020</v>
      </c>
      <c r="AE968" s="1131">
        <f t="shared" si="171"/>
        <v>43983</v>
      </c>
      <c r="AF968" s="1131" t="str">
        <f>IF($AE968="-","-",VLOOKUP($AE968,Forex!$B:$C,2,0))</f>
        <v>FY2020</v>
      </c>
      <c r="AG968" s="1132" t="str">
        <f t="shared" si="176"/>
        <v>MY + MF</v>
      </c>
      <c r="AI968" s="1118"/>
    </row>
    <row r="969" spans="1:35" s="839" customFormat="1" ht="15" x14ac:dyDescent="0.25">
      <c r="A969" s="929">
        <v>968</v>
      </c>
      <c r="B969" s="927" t="s">
        <v>3993</v>
      </c>
      <c r="C969" s="927" t="s">
        <v>244</v>
      </c>
      <c r="D969" s="927" t="s">
        <v>201</v>
      </c>
      <c r="E969" s="927" t="s">
        <v>231</v>
      </c>
      <c r="F969" s="927">
        <v>1</v>
      </c>
      <c r="G969" s="927">
        <v>283</v>
      </c>
      <c r="H969" s="927" t="s">
        <v>3994</v>
      </c>
      <c r="I969" s="927" t="s">
        <v>239</v>
      </c>
      <c r="J969" s="927" t="s">
        <v>3963</v>
      </c>
      <c r="K969" s="927" t="s">
        <v>287</v>
      </c>
      <c r="L969" s="927" t="s">
        <v>15</v>
      </c>
      <c r="M969" s="927" t="s">
        <v>3838</v>
      </c>
      <c r="N969" s="927" t="s">
        <v>2995</v>
      </c>
      <c r="O969" s="927" t="s">
        <v>3273</v>
      </c>
      <c r="P969" s="1129" t="str">
        <f t="shared" si="166"/>
        <v>--</v>
      </c>
      <c r="Q969" s="934" t="str">
        <f t="shared" si="167"/>
        <v>20-19287</v>
      </c>
      <c r="R969" s="934" t="str">
        <f t="shared" si="168"/>
        <v>LOCAL</v>
      </c>
      <c r="S969" s="935">
        <f t="shared" si="172"/>
        <v>43983</v>
      </c>
      <c r="T969" s="935">
        <f t="shared" si="173"/>
        <v>43983</v>
      </c>
      <c r="U969" s="935">
        <f t="shared" si="174"/>
        <v>43983</v>
      </c>
      <c r="V969" s="935">
        <f t="shared" si="169"/>
        <v>43983</v>
      </c>
      <c r="W969" s="934" t="str">
        <f t="shared" si="170"/>
        <v>Approved</v>
      </c>
      <c r="X969" s="936" t="str">
        <f>IF(R969="-","-",VLOOKUP($S969,Forex!$B:$C,2,0))</f>
        <v>FY2020</v>
      </c>
      <c r="Y969" s="936" t="str">
        <f>IF(R969="-","-",VLOOKUP($S969,Forex!$B:$D,3,0))</f>
        <v>1H</v>
      </c>
      <c r="Z969" s="937" t="str">
        <f>IF($R969="-","-",VLOOKUP($L969,Legend!$E:$F,2,0))</f>
        <v>-</v>
      </c>
      <c r="AA969" s="937"/>
      <c r="AB969" s="1131">
        <f t="shared" si="175"/>
        <v>43983</v>
      </c>
      <c r="AC969" s="1131">
        <f>_xlfn.IFNA(VLOOKUP($B969,'PO list'!$C:$E,3,0),$AB969)</f>
        <v>43983</v>
      </c>
      <c r="AD969" s="1131" t="str">
        <f>IF($AC969="-","-",VLOOKUP($AC969,Forex!$B:$C,2,0))</f>
        <v>FY2020</v>
      </c>
      <c r="AE969" s="1131">
        <f t="shared" si="171"/>
        <v>43983</v>
      </c>
      <c r="AF969" s="1131" t="str">
        <f>IF($AE969="-","-",VLOOKUP($AE969,Forex!$B:$C,2,0))</f>
        <v>FY2020</v>
      </c>
      <c r="AG969" s="1132" t="str">
        <f t="shared" si="176"/>
        <v>MY + MF</v>
      </c>
      <c r="AI969" s="1118"/>
    </row>
    <row r="970" spans="1:35" s="839" customFormat="1" ht="15" x14ac:dyDescent="0.25">
      <c r="A970" s="929">
        <v>969</v>
      </c>
      <c r="B970" s="927" t="s">
        <v>3995</v>
      </c>
      <c r="C970" s="927" t="s">
        <v>1379</v>
      </c>
      <c r="D970" s="927" t="s">
        <v>1332</v>
      </c>
      <c r="E970" s="927" t="s">
        <v>1788</v>
      </c>
      <c r="F970" s="927">
        <v>2</v>
      </c>
      <c r="G970" s="927">
        <v>452</v>
      </c>
      <c r="H970" s="927" t="s">
        <v>3996</v>
      </c>
      <c r="I970" s="927" t="s">
        <v>15</v>
      </c>
      <c r="J970" s="927" t="s">
        <v>3838</v>
      </c>
      <c r="K970" s="927" t="s">
        <v>287</v>
      </c>
      <c r="L970" s="927" t="s">
        <v>15</v>
      </c>
      <c r="M970" s="927" t="s">
        <v>3838</v>
      </c>
      <c r="N970" s="927" t="s">
        <v>3864</v>
      </c>
      <c r="O970" s="927" t="s">
        <v>3964</v>
      </c>
      <c r="P970" s="1129" t="str">
        <f t="shared" si="166"/>
        <v>-</v>
      </c>
      <c r="Q970" s="934" t="str">
        <f t="shared" si="167"/>
        <v>20-19288</v>
      </c>
      <c r="R970" s="934" t="str">
        <f t="shared" si="168"/>
        <v>-</v>
      </c>
      <c r="S970" s="935" t="str">
        <f t="shared" si="172"/>
        <v>-</v>
      </c>
      <c r="T970" s="935" t="str">
        <f t="shared" si="173"/>
        <v>-</v>
      </c>
      <c r="U970" s="935" t="str">
        <f t="shared" si="174"/>
        <v>-</v>
      </c>
      <c r="V970" s="935" t="str">
        <f t="shared" si="169"/>
        <v>-</v>
      </c>
      <c r="W970" s="934" t="str">
        <f t="shared" si="170"/>
        <v>-</v>
      </c>
      <c r="X970" s="936" t="str">
        <f>IF(R970="-","-",VLOOKUP($S970,Forex!$B:$C,2,0))</f>
        <v>-</v>
      </c>
      <c r="Y970" s="936" t="str">
        <f>IF(R970="-","-",VLOOKUP($S970,Forex!$B:$D,3,0))</f>
        <v>-</v>
      </c>
      <c r="Z970" s="937" t="str">
        <f>IF($R970="-","-",VLOOKUP($L970,Legend!$E:$F,2,0))</f>
        <v>-</v>
      </c>
      <c r="AA970" s="937"/>
      <c r="AB970" s="1131" t="str">
        <f t="shared" si="175"/>
        <v>-</v>
      </c>
      <c r="AC970" s="1131" t="str">
        <f>_xlfn.IFNA(VLOOKUP($B970,'PO list'!$C:$E,3,0),$AB970)</f>
        <v>-</v>
      </c>
      <c r="AD970" s="1131" t="str">
        <f>IF($AC970="-","-",VLOOKUP($AC970,Forex!$B:$C,2,0))</f>
        <v>-</v>
      </c>
      <c r="AE970" s="1131" t="str">
        <f t="shared" si="171"/>
        <v>-</v>
      </c>
      <c r="AF970" s="1131" t="str">
        <f>IF($AE970="-","-",VLOOKUP($AE970,Forex!$B:$C,2,0))</f>
        <v>-</v>
      </c>
      <c r="AG970" s="1132" t="str">
        <f t="shared" si="176"/>
        <v>-</v>
      </c>
      <c r="AI970" s="1118"/>
    </row>
    <row r="971" spans="1:35" s="839" customFormat="1" ht="15" x14ac:dyDescent="0.25">
      <c r="A971" s="929">
        <v>970</v>
      </c>
      <c r="B971" s="927" t="s">
        <v>3997</v>
      </c>
      <c r="C971" s="927" t="s">
        <v>207</v>
      </c>
      <c r="D971" s="927" t="s">
        <v>232</v>
      </c>
      <c r="E971" s="927" t="s">
        <v>230</v>
      </c>
      <c r="F971" s="927">
        <v>2</v>
      </c>
      <c r="G971" s="927">
        <v>16001.080000000002</v>
      </c>
      <c r="H971" s="927" t="s">
        <v>3998</v>
      </c>
      <c r="I971" s="927" t="s">
        <v>3917</v>
      </c>
      <c r="J971" s="927" t="s">
        <v>3838</v>
      </c>
      <c r="K971" s="927" t="s">
        <v>287</v>
      </c>
      <c r="L971" s="927" t="s">
        <v>15</v>
      </c>
      <c r="M971" s="927" t="s">
        <v>3859</v>
      </c>
      <c r="N971" s="927" t="s">
        <v>3999</v>
      </c>
      <c r="O971" s="927" t="s">
        <v>3273</v>
      </c>
      <c r="P971" s="1129" t="str">
        <f t="shared" si="166"/>
        <v>)--</v>
      </c>
      <c r="Q971" s="934" t="str">
        <f t="shared" si="167"/>
        <v>20-19289</v>
      </c>
      <c r="R971" s="934" t="str">
        <f t="shared" si="168"/>
        <v>FRONTECH</v>
      </c>
      <c r="S971" s="935">
        <f t="shared" si="172"/>
        <v>43983</v>
      </c>
      <c r="T971" s="935">
        <f t="shared" si="173"/>
        <v>43983</v>
      </c>
      <c r="U971" s="935">
        <f t="shared" si="174"/>
        <v>44013</v>
      </c>
      <c r="V971" s="935">
        <f t="shared" si="169"/>
        <v>44105</v>
      </c>
      <c r="W971" s="934" t="str">
        <f t="shared" si="170"/>
        <v>Approved</v>
      </c>
      <c r="X971" s="936" t="str">
        <f>IF(R971="-","-",VLOOKUP($S971,Forex!$B:$C,2,0))</f>
        <v>FY2020</v>
      </c>
      <c r="Y971" s="936" t="str">
        <f>IF(R971="-","-",VLOOKUP($S971,Forex!$B:$D,3,0))</f>
        <v>1H</v>
      </c>
      <c r="Z971" s="937" t="str">
        <f>IF($R971="-","-",VLOOKUP($L971,Legend!$E:$F,2,0))</f>
        <v>-</v>
      </c>
      <c r="AA971" s="937"/>
      <c r="AB971" s="1131">
        <f t="shared" si="175"/>
        <v>43983</v>
      </c>
      <c r="AC971" s="1131">
        <f>_xlfn.IFNA(VLOOKUP($B971,'PO list'!$C:$E,3,0),$AB971)</f>
        <v>43983</v>
      </c>
      <c r="AD971" s="1131" t="str">
        <f>IF($AC971="-","-",VLOOKUP($AC971,Forex!$B:$C,2,0))</f>
        <v>FY2020</v>
      </c>
      <c r="AE971" s="1131">
        <f t="shared" si="171"/>
        <v>43983</v>
      </c>
      <c r="AF971" s="1131" t="str">
        <f>IF($AE971="-","-",VLOOKUP($AE971,Forex!$B:$C,2,0))</f>
        <v>FY2020</v>
      </c>
      <c r="AG971" s="1132" t="str">
        <f t="shared" si="176"/>
        <v>MY + MF</v>
      </c>
      <c r="AI971" s="1118"/>
    </row>
    <row r="972" spans="1:35" s="839" customFormat="1" ht="15" x14ac:dyDescent="0.25">
      <c r="A972" s="929">
        <v>971</v>
      </c>
      <c r="B972" s="927" t="s">
        <v>4000</v>
      </c>
      <c r="C972" s="927" t="s">
        <v>245</v>
      </c>
      <c r="D972" s="927" t="s">
        <v>201</v>
      </c>
      <c r="E972" s="927" t="s">
        <v>231</v>
      </c>
      <c r="F972" s="927">
        <v>10</v>
      </c>
      <c r="G972" s="927">
        <v>7467</v>
      </c>
      <c r="H972" s="927" t="s">
        <v>4001</v>
      </c>
      <c r="I972" s="927" t="s">
        <v>239</v>
      </c>
      <c r="J972" s="927" t="s">
        <v>3273</v>
      </c>
      <c r="K972" s="927" t="s">
        <v>287</v>
      </c>
      <c r="L972" s="927" t="s">
        <v>15</v>
      </c>
      <c r="M972" s="927" t="s">
        <v>3031</v>
      </c>
      <c r="N972" s="927" t="s">
        <v>3273</v>
      </c>
      <c r="O972" s="927" t="s">
        <v>3273</v>
      </c>
      <c r="P972" s="1129" t="str">
        <f t="shared" si="166"/>
        <v>--</v>
      </c>
      <c r="Q972" s="934" t="str">
        <f t="shared" si="167"/>
        <v>20-19297</v>
      </c>
      <c r="R972" s="934" t="str">
        <f t="shared" si="168"/>
        <v>LOCAL</v>
      </c>
      <c r="S972" s="935">
        <f t="shared" si="172"/>
        <v>43983</v>
      </c>
      <c r="T972" s="935">
        <f t="shared" si="173"/>
        <v>43983</v>
      </c>
      <c r="U972" s="935">
        <f t="shared" si="174"/>
        <v>43983</v>
      </c>
      <c r="V972" s="935">
        <f t="shared" si="169"/>
        <v>43983</v>
      </c>
      <c r="W972" s="934" t="str">
        <f t="shared" si="170"/>
        <v>Approved</v>
      </c>
      <c r="X972" s="936" t="str">
        <f>IF(R972="-","-",VLOOKUP($S972,Forex!$B:$C,2,0))</f>
        <v>FY2020</v>
      </c>
      <c r="Y972" s="936" t="str">
        <f>IF(R972="-","-",VLOOKUP($S972,Forex!$B:$D,3,0))</f>
        <v>1H</v>
      </c>
      <c r="Z972" s="937" t="str">
        <f>IF($R972="-","-",VLOOKUP($L972,Legend!$E:$F,2,0))</f>
        <v>-</v>
      </c>
      <c r="AA972" s="937"/>
      <c r="AB972" s="1131">
        <f t="shared" si="175"/>
        <v>43983</v>
      </c>
      <c r="AC972" s="1131">
        <f>_xlfn.IFNA(VLOOKUP($B972,'PO list'!$C:$E,3,0),$AB972)</f>
        <v>43983</v>
      </c>
      <c r="AD972" s="1131" t="str">
        <f>IF($AC972="-","-",VLOOKUP($AC972,Forex!$B:$C,2,0))</f>
        <v>FY2020</v>
      </c>
      <c r="AE972" s="1131">
        <f t="shared" si="171"/>
        <v>43983</v>
      </c>
      <c r="AF972" s="1131" t="str">
        <f>IF($AE972="-","-",VLOOKUP($AE972,Forex!$B:$C,2,0))</f>
        <v>FY2020</v>
      </c>
      <c r="AG972" s="1132" t="str">
        <f t="shared" si="176"/>
        <v>MY + MF</v>
      </c>
      <c r="AI972" s="1118"/>
    </row>
    <row r="973" spans="1:35" s="839" customFormat="1" ht="15" x14ac:dyDescent="0.25">
      <c r="A973" s="929">
        <v>972</v>
      </c>
      <c r="B973" s="927" t="s">
        <v>4002</v>
      </c>
      <c r="C973" s="927" t="s">
        <v>244</v>
      </c>
      <c r="D973" s="927" t="s">
        <v>201</v>
      </c>
      <c r="E973" s="927" t="s">
        <v>231</v>
      </c>
      <c r="F973" s="927">
        <v>4</v>
      </c>
      <c r="G973" s="927">
        <v>1026</v>
      </c>
      <c r="H973" s="927" t="s">
        <v>4003</v>
      </c>
      <c r="I973" s="927" t="s">
        <v>239</v>
      </c>
      <c r="J973" s="927" t="s">
        <v>4004</v>
      </c>
      <c r="K973" s="927" t="s">
        <v>288</v>
      </c>
      <c r="L973" s="927" t="s">
        <v>158</v>
      </c>
      <c r="M973" s="927" t="s">
        <v>2995</v>
      </c>
      <c r="N973" s="927" t="s">
        <v>3939</v>
      </c>
      <c r="O973" s="927" t="s">
        <v>3964</v>
      </c>
      <c r="P973" s="1129" t="str">
        <f t="shared" si="166"/>
        <v>--</v>
      </c>
      <c r="Q973" s="934" t="str">
        <f t="shared" si="167"/>
        <v>20-19298</v>
      </c>
      <c r="R973" s="934" t="str">
        <f t="shared" si="168"/>
        <v>LOCAL</v>
      </c>
      <c r="S973" s="935">
        <f t="shared" si="172"/>
        <v>43983</v>
      </c>
      <c r="T973" s="935">
        <f t="shared" si="173"/>
        <v>44013</v>
      </c>
      <c r="U973" s="935">
        <f t="shared" si="174"/>
        <v>43983</v>
      </c>
      <c r="V973" s="935">
        <f t="shared" si="169"/>
        <v>44013</v>
      </c>
      <c r="W973" s="934" t="str">
        <f t="shared" si="170"/>
        <v>Disapproved</v>
      </c>
      <c r="X973" s="936" t="str">
        <f>IF(R973="-","-",VLOOKUP($S973,Forex!$B:$C,2,0))</f>
        <v>FY2020</v>
      </c>
      <c r="Y973" s="936" t="str">
        <f>IF(R973="-","-",VLOOKUP($S973,Forex!$B:$D,3,0))</f>
        <v>1H</v>
      </c>
      <c r="Z973" s="937" t="str">
        <f>IF($R973="-","-",VLOOKUP($L973,Legend!$E:$F,2,0))</f>
        <v>ROD1</v>
      </c>
      <c r="AA973" s="937"/>
      <c r="AB973" s="1131">
        <f t="shared" si="175"/>
        <v>44013</v>
      </c>
      <c r="AC973" s="1131">
        <f>_xlfn.IFNA(VLOOKUP($B973,'PO list'!$C:$E,3,0),$AB973)</f>
        <v>44013</v>
      </c>
      <c r="AD973" s="1131" t="str">
        <f>IF($AC973="-","-",VLOOKUP($AC973,Forex!$B:$C,2,0))</f>
        <v>FY2020</v>
      </c>
      <c r="AE973" s="1131">
        <f t="shared" si="171"/>
        <v>44013</v>
      </c>
      <c r="AF973" s="1131" t="str">
        <f>IF($AE973="-","-",VLOOKUP($AE973,Forex!$B:$C,2,0))</f>
        <v>FY2020</v>
      </c>
      <c r="AG973" s="1132" t="str">
        <f t="shared" si="176"/>
        <v>MY + MF</v>
      </c>
      <c r="AI973" s="1118"/>
    </row>
    <row r="974" spans="1:35" s="839" customFormat="1" ht="15" x14ac:dyDescent="0.25">
      <c r="A974" s="929">
        <v>973</v>
      </c>
      <c r="B974" s="927" t="s">
        <v>4005</v>
      </c>
      <c r="C974" s="927" t="s">
        <v>241</v>
      </c>
      <c r="D974" s="927" t="s">
        <v>201</v>
      </c>
      <c r="E974" s="927" t="s">
        <v>230</v>
      </c>
      <c r="F974" s="927">
        <v>12</v>
      </c>
      <c r="G974" s="927">
        <v>39000</v>
      </c>
      <c r="H974" s="927" t="s">
        <v>4006</v>
      </c>
      <c r="I974" s="927" t="s">
        <v>4007</v>
      </c>
      <c r="J974" s="927" t="s">
        <v>3863</v>
      </c>
      <c r="K974" s="927" t="s">
        <v>287</v>
      </c>
      <c r="L974" s="927" t="s">
        <v>15</v>
      </c>
      <c r="M974" s="927" t="s">
        <v>3686</v>
      </c>
      <c r="N974" s="927" t="s">
        <v>3686</v>
      </c>
      <c r="O974" s="927" t="s">
        <v>3273</v>
      </c>
      <c r="P974" s="1129" t="str">
        <f t="shared" si="166"/>
        <v>DIE</v>
      </c>
      <c r="Q974" s="934" t="str">
        <f t="shared" si="167"/>
        <v>20-19299</v>
      </c>
      <c r="R974" s="934" t="str">
        <f t="shared" si="168"/>
        <v>LOCAL</v>
      </c>
      <c r="S974" s="935">
        <f t="shared" si="172"/>
        <v>43983</v>
      </c>
      <c r="T974" s="935">
        <f t="shared" si="173"/>
        <v>43983</v>
      </c>
      <c r="U974" s="935">
        <f t="shared" si="174"/>
        <v>44044</v>
      </c>
      <c r="V974" s="935">
        <f t="shared" si="169"/>
        <v>44044</v>
      </c>
      <c r="W974" s="934" t="str">
        <f t="shared" si="170"/>
        <v>Approved</v>
      </c>
      <c r="X974" s="936" t="str">
        <f>IF(R974="-","-",VLOOKUP($S974,Forex!$B:$C,2,0))</f>
        <v>FY2020</v>
      </c>
      <c r="Y974" s="936" t="str">
        <f>IF(R974="-","-",VLOOKUP($S974,Forex!$B:$D,3,0))</f>
        <v>1H</v>
      </c>
      <c r="Z974" s="937" t="str">
        <f>IF($R974="-","-",VLOOKUP($L974,Legend!$E:$F,2,0))</f>
        <v>-</v>
      </c>
      <c r="AA974" s="937"/>
      <c r="AB974" s="1131">
        <f t="shared" si="175"/>
        <v>43983</v>
      </c>
      <c r="AC974" s="1131">
        <f>_xlfn.IFNA(VLOOKUP($B974,'PO list'!$C:$E,3,0),$AB974)</f>
        <v>43983</v>
      </c>
      <c r="AD974" s="1131" t="str">
        <f>IF($AC974="-","-",VLOOKUP($AC974,Forex!$B:$C,2,0))</f>
        <v>FY2020</v>
      </c>
      <c r="AE974" s="1131">
        <f t="shared" si="171"/>
        <v>43983</v>
      </c>
      <c r="AF974" s="1131" t="str">
        <f>IF($AE974="-","-",VLOOKUP($AE974,Forex!$B:$C,2,0))</f>
        <v>FY2020</v>
      </c>
      <c r="AG974" s="1132" t="str">
        <f t="shared" si="176"/>
        <v>MY + MF</v>
      </c>
      <c r="AI974" s="1118"/>
    </row>
    <row r="975" spans="1:35" s="839" customFormat="1" ht="15" x14ac:dyDescent="0.25">
      <c r="A975" s="929">
        <v>974</v>
      </c>
      <c r="B975" s="927" t="s">
        <v>4005</v>
      </c>
      <c r="C975" s="927" t="s">
        <v>241</v>
      </c>
      <c r="D975" s="927" t="s">
        <v>201</v>
      </c>
      <c r="E975" s="927" t="s">
        <v>230</v>
      </c>
      <c r="F975" s="927">
        <v>15</v>
      </c>
      <c r="G975" s="927">
        <v>40700</v>
      </c>
      <c r="H975" s="927" t="s">
        <v>4008</v>
      </c>
      <c r="I975" s="927" t="s">
        <v>4007</v>
      </c>
      <c r="J975" s="927" t="s">
        <v>3863</v>
      </c>
      <c r="K975" s="927" t="s">
        <v>1324</v>
      </c>
      <c r="L975" s="927" t="s">
        <v>1056</v>
      </c>
      <c r="M975" s="927" t="s">
        <v>3686</v>
      </c>
      <c r="N975" s="927" t="s">
        <v>3686</v>
      </c>
      <c r="O975" s="927" t="s">
        <v>3273</v>
      </c>
      <c r="P975" s="1129" t="str">
        <f t="shared" si="166"/>
        <v>DIE</v>
      </c>
      <c r="Q975" s="934" t="str">
        <f t="shared" si="167"/>
        <v>-</v>
      </c>
      <c r="R975" s="934" t="str">
        <f t="shared" si="168"/>
        <v>-</v>
      </c>
      <c r="S975" s="935" t="str">
        <f t="shared" si="172"/>
        <v>-</v>
      </c>
      <c r="T975" s="935" t="str">
        <f t="shared" si="173"/>
        <v>-</v>
      </c>
      <c r="U975" s="935" t="str">
        <f t="shared" si="174"/>
        <v>-</v>
      </c>
      <c r="V975" s="935" t="str">
        <f t="shared" si="169"/>
        <v>-</v>
      </c>
      <c r="W975" s="934" t="str">
        <f t="shared" si="170"/>
        <v>-</v>
      </c>
      <c r="X975" s="936" t="str">
        <f>IF(R975="-","-",VLOOKUP($S975,Forex!$B:$C,2,0))</f>
        <v>-</v>
      </c>
      <c r="Y975" s="936" t="str">
        <f>IF(R975="-","-",VLOOKUP($S975,Forex!$B:$D,3,0))</f>
        <v>-</v>
      </c>
      <c r="Z975" s="937" t="str">
        <f>IF($R975="-","-",VLOOKUP($L975,Legend!$E:$F,2,0))</f>
        <v>-</v>
      </c>
      <c r="AA975" s="937"/>
      <c r="AB975" s="1131" t="str">
        <f t="shared" si="175"/>
        <v>-</v>
      </c>
      <c r="AC975" s="1131" t="str">
        <f>_xlfn.IFNA(VLOOKUP($B975,'PO list'!$C:$E,3,0),$AB975)</f>
        <v>-</v>
      </c>
      <c r="AD975" s="1131" t="str">
        <f>IF($AC975="-","-",VLOOKUP($AC975,Forex!$B:$C,2,0))</f>
        <v>-</v>
      </c>
      <c r="AE975" s="1131" t="str">
        <f t="shared" si="171"/>
        <v>-</v>
      </c>
      <c r="AF975" s="1131" t="str">
        <f>IF($AE975="-","-",VLOOKUP($AE975,Forex!$B:$C,2,0))</f>
        <v>-</v>
      </c>
      <c r="AG975" s="1132" t="str">
        <f t="shared" si="176"/>
        <v>-</v>
      </c>
      <c r="AI975" s="1118"/>
    </row>
    <row r="976" spans="1:35" s="839" customFormat="1" ht="15" x14ac:dyDescent="0.25">
      <c r="A976" s="929">
        <v>975</v>
      </c>
      <c r="B976" s="927" t="s">
        <v>4009</v>
      </c>
      <c r="C976" s="927" t="s">
        <v>245</v>
      </c>
      <c r="D976" s="927" t="s">
        <v>201</v>
      </c>
      <c r="E976" s="927" t="s">
        <v>231</v>
      </c>
      <c r="F976" s="927">
        <v>1</v>
      </c>
      <c r="G976" s="927">
        <v>200</v>
      </c>
      <c r="H976" s="927" t="s">
        <v>4010</v>
      </c>
      <c r="I976" s="927" t="s">
        <v>15</v>
      </c>
      <c r="J976" s="927" t="s">
        <v>3863</v>
      </c>
      <c r="K976" s="927" t="s">
        <v>288</v>
      </c>
      <c r="L976" s="927" t="s">
        <v>158</v>
      </c>
      <c r="M976" s="927" t="s">
        <v>2995</v>
      </c>
      <c r="N976" s="927" t="s">
        <v>3593</v>
      </c>
      <c r="O976" s="927" t="s">
        <v>2995</v>
      </c>
      <c r="P976" s="1129" t="str">
        <f t="shared" si="166"/>
        <v>-</v>
      </c>
      <c r="Q976" s="934" t="str">
        <f t="shared" si="167"/>
        <v>20-19300</v>
      </c>
      <c r="R976" s="934" t="str">
        <f t="shared" si="168"/>
        <v>LOCAL</v>
      </c>
      <c r="S976" s="935">
        <f t="shared" si="172"/>
        <v>43983</v>
      </c>
      <c r="T976" s="935">
        <f t="shared" si="173"/>
        <v>43983</v>
      </c>
      <c r="U976" s="935">
        <f t="shared" si="174"/>
        <v>43983</v>
      </c>
      <c r="V976" s="935">
        <f t="shared" si="169"/>
        <v>44013</v>
      </c>
      <c r="W976" s="934" t="str">
        <f t="shared" si="170"/>
        <v>Disapproved</v>
      </c>
      <c r="X976" s="936" t="str">
        <f>IF(R976="-","-",VLOOKUP($S976,Forex!$B:$C,2,0))</f>
        <v>FY2020</v>
      </c>
      <c r="Y976" s="936" t="str">
        <f>IF(R976="-","-",VLOOKUP($S976,Forex!$B:$D,3,0))</f>
        <v>1H</v>
      </c>
      <c r="Z976" s="937" t="str">
        <f>IF($R976="-","-",VLOOKUP($L976,Legend!$E:$F,2,0))</f>
        <v>ROD1</v>
      </c>
      <c r="AA976" s="937"/>
      <c r="AB976" s="1131">
        <f t="shared" si="175"/>
        <v>43983</v>
      </c>
      <c r="AC976" s="1131">
        <f>_xlfn.IFNA(VLOOKUP($B976,'PO list'!$C:$E,3,0),$AB976)</f>
        <v>43983</v>
      </c>
      <c r="AD976" s="1131" t="str">
        <f>IF($AC976="-","-",VLOOKUP($AC976,Forex!$B:$C,2,0))</f>
        <v>FY2020</v>
      </c>
      <c r="AE976" s="1131">
        <f t="shared" si="171"/>
        <v>43983</v>
      </c>
      <c r="AF976" s="1131" t="str">
        <f>IF($AE976="-","-",VLOOKUP($AE976,Forex!$B:$C,2,0))</f>
        <v>FY2020</v>
      </c>
      <c r="AG976" s="1132" t="str">
        <f t="shared" si="176"/>
        <v>MY + MF</v>
      </c>
      <c r="AI976" s="1118"/>
    </row>
    <row r="977" spans="1:35" s="839" customFormat="1" ht="15" x14ac:dyDescent="0.25">
      <c r="A977" s="929">
        <v>976</v>
      </c>
      <c r="B977" s="927" t="s">
        <v>4011</v>
      </c>
      <c r="C977" s="927" t="s">
        <v>205</v>
      </c>
      <c r="D977" s="927" t="s">
        <v>201</v>
      </c>
      <c r="E977" s="927" t="s">
        <v>1333</v>
      </c>
      <c r="F977" s="927">
        <v>1</v>
      </c>
      <c r="G977" s="927">
        <v>973</v>
      </c>
      <c r="H977" s="927" t="s">
        <v>4012</v>
      </c>
      <c r="I977" s="927" t="s">
        <v>4013</v>
      </c>
      <c r="J977" s="927" t="s">
        <v>3863</v>
      </c>
      <c r="K977" s="927" t="s">
        <v>1324</v>
      </c>
      <c r="L977" s="927" t="s">
        <v>1056</v>
      </c>
      <c r="M977" s="927" t="s">
        <v>2995</v>
      </c>
      <c r="N977" s="927" t="s">
        <v>3893</v>
      </c>
      <c r="O977" s="927" t="s">
        <v>3964</v>
      </c>
      <c r="P977" s="1129" t="str">
        <f t="shared" si="166"/>
        <v>AIR</v>
      </c>
      <c r="Q977" s="934" t="str">
        <f t="shared" si="167"/>
        <v>20-19301</v>
      </c>
      <c r="R977" s="934" t="str">
        <f t="shared" si="168"/>
        <v>LOCAL</v>
      </c>
      <c r="S977" s="935">
        <f t="shared" si="172"/>
        <v>43983</v>
      </c>
      <c r="T977" s="935">
        <f t="shared" si="173"/>
        <v>44013</v>
      </c>
      <c r="U977" s="935">
        <f t="shared" si="174"/>
        <v>43983</v>
      </c>
      <c r="V977" s="935">
        <f t="shared" si="169"/>
        <v>44044</v>
      </c>
      <c r="W977" s="934" t="str">
        <f t="shared" si="170"/>
        <v>Cancelled</v>
      </c>
      <c r="X977" s="936" t="str">
        <f>IF(R977="-","-",VLOOKUP($S977,Forex!$B:$C,2,0))</f>
        <v>FY2020</v>
      </c>
      <c r="Y977" s="936" t="str">
        <f>IF(R977="-","-",VLOOKUP($S977,Forex!$B:$D,3,0))</f>
        <v>1H</v>
      </c>
      <c r="Z977" s="937" t="str">
        <f>IF($R977="-","-",VLOOKUP($L977,Legend!$E:$F,2,0))</f>
        <v>-</v>
      </c>
      <c r="AA977" s="937"/>
      <c r="AB977" s="1131">
        <f t="shared" si="175"/>
        <v>44013</v>
      </c>
      <c r="AC977" s="1131">
        <f>_xlfn.IFNA(VLOOKUP($B977,'PO list'!$C:$E,3,0),$AB977)</f>
        <v>44013</v>
      </c>
      <c r="AD977" s="1131" t="str">
        <f>IF($AC977="-","-",VLOOKUP($AC977,Forex!$B:$C,2,0))</f>
        <v>FY2020</v>
      </c>
      <c r="AE977" s="1131">
        <f t="shared" si="171"/>
        <v>44013</v>
      </c>
      <c r="AF977" s="1131" t="str">
        <f>IF($AE977="-","-",VLOOKUP($AE977,Forex!$B:$C,2,0))</f>
        <v>FY2020</v>
      </c>
      <c r="AG977" s="1132" t="str">
        <f t="shared" si="176"/>
        <v>MY + MF</v>
      </c>
      <c r="AI977" s="1118"/>
    </row>
    <row r="978" spans="1:35" s="839" customFormat="1" ht="15" x14ac:dyDescent="0.25">
      <c r="A978" s="929">
        <v>977</v>
      </c>
      <c r="B978" s="927" t="s">
        <v>4014</v>
      </c>
      <c r="C978" s="927" t="s">
        <v>205</v>
      </c>
      <c r="D978" s="927" t="s">
        <v>201</v>
      </c>
      <c r="E978" s="927" t="s">
        <v>231</v>
      </c>
      <c r="F978" s="927">
        <v>2</v>
      </c>
      <c r="G978" s="927">
        <v>366</v>
      </c>
      <c r="H978" s="927" t="s">
        <v>4015</v>
      </c>
      <c r="I978" s="927" t="s">
        <v>4016</v>
      </c>
      <c r="J978" s="927" t="s">
        <v>3863</v>
      </c>
      <c r="K978" s="927" t="s">
        <v>1324</v>
      </c>
      <c r="L978" s="927" t="s">
        <v>1056</v>
      </c>
      <c r="M978" s="927" t="s">
        <v>2995</v>
      </c>
      <c r="N978" s="927" t="s">
        <v>3893</v>
      </c>
      <c r="O978" s="927" t="s">
        <v>3964</v>
      </c>
      <c r="P978" s="1129" t="str">
        <f t="shared" si="166"/>
        <v>ATE</v>
      </c>
      <c r="Q978" s="934" t="str">
        <f t="shared" si="167"/>
        <v>20-19302</v>
      </c>
      <c r="R978" s="934" t="str">
        <f t="shared" si="168"/>
        <v>LOCAL</v>
      </c>
      <c r="S978" s="935">
        <f t="shared" si="172"/>
        <v>43983</v>
      </c>
      <c r="T978" s="935">
        <f t="shared" si="173"/>
        <v>44013</v>
      </c>
      <c r="U978" s="935">
        <f t="shared" si="174"/>
        <v>43983</v>
      </c>
      <c r="V978" s="935">
        <f t="shared" si="169"/>
        <v>44044</v>
      </c>
      <c r="W978" s="934" t="str">
        <f t="shared" si="170"/>
        <v>Cancelled</v>
      </c>
      <c r="X978" s="936" t="str">
        <f>IF(R978="-","-",VLOOKUP($S978,Forex!$B:$C,2,0))</f>
        <v>FY2020</v>
      </c>
      <c r="Y978" s="936" t="str">
        <f>IF(R978="-","-",VLOOKUP($S978,Forex!$B:$D,3,0))</f>
        <v>1H</v>
      </c>
      <c r="Z978" s="937" t="str">
        <f>IF($R978="-","-",VLOOKUP($L978,Legend!$E:$F,2,0))</f>
        <v>-</v>
      </c>
      <c r="AA978" s="937"/>
      <c r="AB978" s="1131">
        <f t="shared" si="175"/>
        <v>44013</v>
      </c>
      <c r="AC978" s="1131">
        <f>_xlfn.IFNA(VLOOKUP($B978,'PO list'!$C:$E,3,0),$AB978)</f>
        <v>44013</v>
      </c>
      <c r="AD978" s="1131" t="str">
        <f>IF($AC978="-","-",VLOOKUP($AC978,Forex!$B:$C,2,0))</f>
        <v>FY2020</v>
      </c>
      <c r="AE978" s="1131">
        <f t="shared" si="171"/>
        <v>44013</v>
      </c>
      <c r="AF978" s="1131" t="str">
        <f>IF($AE978="-","-",VLOOKUP($AE978,Forex!$B:$C,2,0))</f>
        <v>FY2020</v>
      </c>
      <c r="AG978" s="1132" t="str">
        <f t="shared" si="176"/>
        <v>MY + MF</v>
      </c>
      <c r="AI978" s="1118"/>
    </row>
    <row r="979" spans="1:35" s="839" customFormat="1" ht="15" x14ac:dyDescent="0.25">
      <c r="A979" s="929">
        <v>978</v>
      </c>
      <c r="B979" s="927" t="s">
        <v>549</v>
      </c>
      <c r="C979" s="927" t="s">
        <v>209</v>
      </c>
      <c r="D979" s="927" t="s">
        <v>232</v>
      </c>
      <c r="E979" s="927" t="s">
        <v>231</v>
      </c>
      <c r="F979" s="927">
        <v>39</v>
      </c>
      <c r="G979" s="927">
        <v>24945</v>
      </c>
      <c r="H979" s="927" t="s">
        <v>4017</v>
      </c>
      <c r="I979" s="927" t="s">
        <v>4018</v>
      </c>
      <c r="J979" s="927" t="s">
        <v>3863</v>
      </c>
      <c r="K979" s="927" t="s">
        <v>288</v>
      </c>
      <c r="L979" s="927" t="s">
        <v>1056</v>
      </c>
      <c r="M979" s="927" t="s">
        <v>4019</v>
      </c>
      <c r="N979" s="927" t="s">
        <v>1118</v>
      </c>
      <c r="O979" s="927" t="s">
        <v>3964</v>
      </c>
      <c r="P979" s="1129" t="str">
        <f t="shared" si="166"/>
        <v>RTS</v>
      </c>
      <c r="Q979" s="934" t="str">
        <f t="shared" si="167"/>
        <v>20-19303</v>
      </c>
      <c r="R979" s="934" t="str">
        <f t="shared" si="168"/>
        <v>FRONTECH</v>
      </c>
      <c r="S979" s="935">
        <f t="shared" si="172"/>
        <v>43983</v>
      </c>
      <c r="T979" s="935">
        <f t="shared" si="173"/>
        <v>44013</v>
      </c>
      <c r="U979" s="935">
        <f t="shared" si="174"/>
        <v>44075</v>
      </c>
      <c r="V979" s="935">
        <f t="shared" si="169"/>
        <v>44256</v>
      </c>
      <c r="W979" s="934" t="str">
        <f t="shared" si="170"/>
        <v>Disapproved</v>
      </c>
      <c r="X979" s="936" t="str">
        <f>IF(R979="-","-",VLOOKUP($S979,Forex!$B:$C,2,0))</f>
        <v>FY2020</v>
      </c>
      <c r="Y979" s="936" t="str">
        <f>IF(R979="-","-",VLOOKUP($S979,Forex!$B:$D,3,0))</f>
        <v>1H</v>
      </c>
      <c r="Z979" s="937" t="str">
        <f>IF($R979="-","-",VLOOKUP($L979,Legend!$E:$F,2,0))</f>
        <v>-</v>
      </c>
      <c r="AA979" s="937"/>
      <c r="AB979" s="1131">
        <f t="shared" si="175"/>
        <v>44013</v>
      </c>
      <c r="AC979" s="1131">
        <f>_xlfn.IFNA(VLOOKUP($B979,'PO list'!$C:$E,3,0),$AB979)</f>
        <v>44013</v>
      </c>
      <c r="AD979" s="1131" t="str">
        <f>IF($AC979="-","-",VLOOKUP($AC979,Forex!$B:$C,2,0))</f>
        <v>FY2020</v>
      </c>
      <c r="AE979" s="1131">
        <f t="shared" si="171"/>
        <v>44013</v>
      </c>
      <c r="AF979" s="1131" t="str">
        <f>IF($AE979="-","-",VLOOKUP($AE979,Forex!$B:$C,2,0))</f>
        <v>FY2020</v>
      </c>
      <c r="AG979" s="1132" t="str">
        <f t="shared" si="176"/>
        <v>MY + MF</v>
      </c>
      <c r="AI979" s="1118"/>
    </row>
    <row r="980" spans="1:35" s="839" customFormat="1" ht="15" x14ac:dyDescent="0.25">
      <c r="A980" s="929">
        <v>979</v>
      </c>
      <c r="B980" s="927" t="s">
        <v>550</v>
      </c>
      <c r="C980" s="927" t="s">
        <v>209</v>
      </c>
      <c r="D980" s="927" t="s">
        <v>232</v>
      </c>
      <c r="E980" s="927" t="s">
        <v>231</v>
      </c>
      <c r="F980" s="927">
        <v>84</v>
      </c>
      <c r="G980" s="927">
        <v>64234</v>
      </c>
      <c r="H980" s="927" t="s">
        <v>4020</v>
      </c>
      <c r="I980" s="927" t="s">
        <v>4021</v>
      </c>
      <c r="J980" s="927" t="s">
        <v>3863</v>
      </c>
      <c r="K980" s="927" t="s">
        <v>288</v>
      </c>
      <c r="L980" s="927" t="s">
        <v>1056</v>
      </c>
      <c r="M980" s="927" t="s">
        <v>4019</v>
      </c>
      <c r="N980" s="927" t="s">
        <v>1118</v>
      </c>
      <c r="O980" s="927" t="s">
        <v>3964</v>
      </c>
      <c r="P980" s="1129" t="str">
        <f t="shared" ref="P980:P1043" si="177">RIGHT(I980,3)</f>
        <v>RTS</v>
      </c>
      <c r="Q980" s="934" t="str">
        <f t="shared" ref="Q980:Q1043" si="178">IF(B980=B979,"-",B980)</f>
        <v>20-19304</v>
      </c>
      <c r="R980" s="934" t="str">
        <f t="shared" ref="R980:R1043" si="179">IF(Q980="-","-",IF(D980="INTERNAL","-",D980))</f>
        <v>FRONTECH</v>
      </c>
      <c r="S980" s="935">
        <f t="shared" si="172"/>
        <v>43983</v>
      </c>
      <c r="T980" s="935">
        <f t="shared" si="173"/>
        <v>44013</v>
      </c>
      <c r="U980" s="935">
        <f t="shared" si="174"/>
        <v>44075</v>
      </c>
      <c r="V980" s="935">
        <f t="shared" ref="V980:V1043" si="180">IF($R980="-","-",IF(N980="-","-",$N980-DAY($N980)+1))</f>
        <v>44256</v>
      </c>
      <c r="W980" s="934" t="str">
        <f t="shared" ref="W980:W1043" si="181">IF(R980="-","-",IF(P980="Ref","-",$K980))</f>
        <v>Disapproved</v>
      </c>
      <c r="X980" s="936" t="str">
        <f>IF(R980="-","-",VLOOKUP($S980,Forex!$B:$C,2,0))</f>
        <v>FY2020</v>
      </c>
      <c r="Y980" s="936" t="str">
        <f>IF(R980="-","-",VLOOKUP($S980,Forex!$B:$D,3,0))</f>
        <v>1H</v>
      </c>
      <c r="Z980" s="937" t="str">
        <f>IF($R980="-","-",VLOOKUP($L980,Legend!$E:$F,2,0))</f>
        <v>-</v>
      </c>
      <c r="AA980" s="937"/>
      <c r="AB980" s="1131">
        <f t="shared" si="175"/>
        <v>44013</v>
      </c>
      <c r="AC980" s="1131">
        <f>_xlfn.IFNA(VLOOKUP($B980,'PO list'!$C:$E,3,0),$AB980)</f>
        <v>44013</v>
      </c>
      <c r="AD980" s="1131" t="str">
        <f>IF($AC980="-","-",VLOOKUP($AC980,Forex!$B:$C,2,0))</f>
        <v>FY2020</v>
      </c>
      <c r="AE980" s="1131">
        <f t="shared" ref="AE980:AE1043" si="182">IF($Q980="-","-",IF(W980="-","-",IF($O980="-","-",$O980-DAY($O980)+1)))</f>
        <v>44013</v>
      </c>
      <c r="AF980" s="1131" t="str">
        <f>IF($AE980="-","-",VLOOKUP($AE980,Forex!$B:$C,2,0))</f>
        <v>FY2020</v>
      </c>
      <c r="AG980" s="1132" t="str">
        <f t="shared" si="176"/>
        <v>MY + MF</v>
      </c>
      <c r="AI980" s="1118"/>
    </row>
    <row r="981" spans="1:35" s="839" customFormat="1" ht="15" x14ac:dyDescent="0.25">
      <c r="A981" s="929">
        <v>980</v>
      </c>
      <c r="B981" s="927" t="s">
        <v>51</v>
      </c>
      <c r="C981" s="927" t="s">
        <v>211</v>
      </c>
      <c r="D981" s="927" t="s">
        <v>201</v>
      </c>
      <c r="E981" s="927" t="s">
        <v>231</v>
      </c>
      <c r="F981" s="927">
        <v>7</v>
      </c>
      <c r="G981" s="927">
        <v>1920</v>
      </c>
      <c r="H981" s="927" t="s">
        <v>4022</v>
      </c>
      <c r="I981" s="927" t="s">
        <v>4023</v>
      </c>
      <c r="J981" s="927" t="s">
        <v>3273</v>
      </c>
      <c r="K981" s="927" t="s">
        <v>288</v>
      </c>
      <c r="L981" s="927" t="s">
        <v>158</v>
      </c>
      <c r="M981" s="927" t="s">
        <v>3859</v>
      </c>
      <c r="N981" s="927" t="s">
        <v>3736</v>
      </c>
      <c r="O981" s="927" t="s">
        <v>3964</v>
      </c>
      <c r="P981" s="1129" t="str">
        <f t="shared" si="177"/>
        <v>TCH</v>
      </c>
      <c r="Q981" s="934" t="str">
        <f t="shared" si="178"/>
        <v>20-19305</v>
      </c>
      <c r="R981" s="934" t="str">
        <f t="shared" si="179"/>
        <v>LOCAL</v>
      </c>
      <c r="S981" s="935">
        <f t="shared" si="172"/>
        <v>43983</v>
      </c>
      <c r="T981" s="935">
        <f t="shared" si="173"/>
        <v>44013</v>
      </c>
      <c r="U981" s="935">
        <f t="shared" si="174"/>
        <v>44013</v>
      </c>
      <c r="V981" s="935">
        <f t="shared" si="180"/>
        <v>44044</v>
      </c>
      <c r="W981" s="934" t="str">
        <f t="shared" si="181"/>
        <v>Disapproved</v>
      </c>
      <c r="X981" s="936" t="str">
        <f>IF(R981="-","-",VLOOKUP($S981,Forex!$B:$C,2,0))</f>
        <v>FY2020</v>
      </c>
      <c r="Y981" s="936" t="str">
        <f>IF(R981="-","-",VLOOKUP($S981,Forex!$B:$D,3,0))</f>
        <v>1H</v>
      </c>
      <c r="Z981" s="937" t="str">
        <f>IF($R981="-","-",VLOOKUP($L981,Legend!$E:$F,2,0))</f>
        <v>ROD1</v>
      </c>
      <c r="AA981" s="937"/>
      <c r="AB981" s="1131">
        <f t="shared" si="175"/>
        <v>44013</v>
      </c>
      <c r="AC981" s="1131">
        <f>_xlfn.IFNA(VLOOKUP($B981,'PO list'!$C:$E,3,0),$AB981)</f>
        <v>44013</v>
      </c>
      <c r="AD981" s="1131" t="str">
        <f>IF($AC981="-","-",VLOOKUP($AC981,Forex!$B:$C,2,0))</f>
        <v>FY2020</v>
      </c>
      <c r="AE981" s="1131">
        <f t="shared" si="182"/>
        <v>44013</v>
      </c>
      <c r="AF981" s="1131" t="str">
        <f>IF($AE981="-","-",VLOOKUP($AE981,Forex!$B:$C,2,0))</f>
        <v>FY2020</v>
      </c>
      <c r="AG981" s="1132" t="str">
        <f t="shared" si="176"/>
        <v>MY + MF</v>
      </c>
      <c r="AI981" s="1118"/>
    </row>
    <row r="982" spans="1:35" s="839" customFormat="1" ht="15" x14ac:dyDescent="0.25">
      <c r="A982" s="929">
        <v>981</v>
      </c>
      <c r="B982" s="927" t="s">
        <v>77</v>
      </c>
      <c r="C982" s="927" t="s">
        <v>211</v>
      </c>
      <c r="D982" s="927" t="s">
        <v>201</v>
      </c>
      <c r="E982" s="927" t="s">
        <v>230</v>
      </c>
      <c r="F982" s="927">
        <v>138</v>
      </c>
      <c r="G982" s="927">
        <v>273002</v>
      </c>
      <c r="H982" s="927" t="s">
        <v>4024</v>
      </c>
      <c r="I982" s="927" t="s">
        <v>4025</v>
      </c>
      <c r="J982" s="927" t="s">
        <v>3273</v>
      </c>
      <c r="K982" s="927" t="s">
        <v>288</v>
      </c>
      <c r="L982" s="927" t="s">
        <v>158</v>
      </c>
      <c r="M982" s="927" t="s">
        <v>3278</v>
      </c>
      <c r="N982" s="927" t="s">
        <v>3624</v>
      </c>
      <c r="O982" s="927" t="s">
        <v>3696</v>
      </c>
      <c r="P982" s="1129" t="str">
        <f t="shared" si="177"/>
        <v>OSS</v>
      </c>
      <c r="Q982" s="934" t="str">
        <f t="shared" si="178"/>
        <v>20-19306</v>
      </c>
      <c r="R982" s="934" t="str">
        <f t="shared" si="179"/>
        <v>LOCAL</v>
      </c>
      <c r="S982" s="935">
        <f t="shared" si="172"/>
        <v>43983</v>
      </c>
      <c r="T982" s="935">
        <f t="shared" si="173"/>
        <v>44013</v>
      </c>
      <c r="U982" s="935">
        <f t="shared" si="174"/>
        <v>44013</v>
      </c>
      <c r="V982" s="935">
        <f t="shared" si="180"/>
        <v>44075</v>
      </c>
      <c r="W982" s="934" t="str">
        <f t="shared" si="181"/>
        <v>Disapproved</v>
      </c>
      <c r="X982" s="936" t="str">
        <f>IF(R982="-","-",VLOOKUP($S982,Forex!$B:$C,2,0))</f>
        <v>FY2020</v>
      </c>
      <c r="Y982" s="936" t="str">
        <f>IF(R982="-","-",VLOOKUP($S982,Forex!$B:$D,3,0))</f>
        <v>1H</v>
      </c>
      <c r="Z982" s="937" t="str">
        <f>IF($R982="-","-",VLOOKUP($L982,Legend!$E:$F,2,0))</f>
        <v>ROD1</v>
      </c>
      <c r="AA982" s="937"/>
      <c r="AB982" s="1131">
        <f t="shared" si="175"/>
        <v>44013</v>
      </c>
      <c r="AC982" s="1131">
        <f>_xlfn.IFNA(VLOOKUP($B982,'PO list'!$C:$E,3,0),$AB982)</f>
        <v>44013</v>
      </c>
      <c r="AD982" s="1131" t="str">
        <f>IF($AC982="-","-",VLOOKUP($AC982,Forex!$B:$C,2,0))</f>
        <v>FY2020</v>
      </c>
      <c r="AE982" s="1131">
        <f t="shared" si="182"/>
        <v>44013</v>
      </c>
      <c r="AF982" s="1131" t="str">
        <f>IF($AE982="-","-",VLOOKUP($AE982,Forex!$B:$C,2,0))</f>
        <v>FY2020</v>
      </c>
      <c r="AG982" s="1132" t="str">
        <f t="shared" si="176"/>
        <v>MY + MF</v>
      </c>
      <c r="AI982" s="1118"/>
    </row>
    <row r="983" spans="1:35" s="839" customFormat="1" ht="15" x14ac:dyDescent="0.25">
      <c r="A983" s="929">
        <v>982</v>
      </c>
      <c r="B983" s="927" t="s">
        <v>4026</v>
      </c>
      <c r="C983" s="927" t="s">
        <v>1331</v>
      </c>
      <c r="D983" s="927" t="s">
        <v>1332</v>
      </c>
      <c r="E983" s="927" t="s">
        <v>1788</v>
      </c>
      <c r="F983" s="927">
        <v>2</v>
      </c>
      <c r="G983" s="927">
        <v>300.99</v>
      </c>
      <c r="H983" s="927" t="s">
        <v>4027</v>
      </c>
      <c r="I983" s="927" t="s">
        <v>4028</v>
      </c>
      <c r="J983" s="927" t="s">
        <v>3273</v>
      </c>
      <c r="K983" s="927" t="s">
        <v>287</v>
      </c>
      <c r="L983" s="927" t="s">
        <v>15</v>
      </c>
      <c r="M983" s="927" t="s">
        <v>3859</v>
      </c>
      <c r="N983" s="927" t="s">
        <v>3278</v>
      </c>
      <c r="O983" s="927" t="s">
        <v>3964</v>
      </c>
      <c r="P983" s="1129" t="str">
        <f t="shared" si="177"/>
        <v>12-</v>
      </c>
      <c r="Q983" s="934" t="str">
        <f t="shared" si="178"/>
        <v>20-19307</v>
      </c>
      <c r="R983" s="934" t="str">
        <f t="shared" si="179"/>
        <v>-</v>
      </c>
      <c r="S983" s="935" t="str">
        <f t="shared" si="172"/>
        <v>-</v>
      </c>
      <c r="T983" s="935" t="str">
        <f t="shared" si="173"/>
        <v>-</v>
      </c>
      <c r="U983" s="935" t="str">
        <f t="shared" si="174"/>
        <v>-</v>
      </c>
      <c r="V983" s="935" t="str">
        <f t="shared" si="180"/>
        <v>-</v>
      </c>
      <c r="W983" s="934" t="str">
        <f t="shared" si="181"/>
        <v>-</v>
      </c>
      <c r="X983" s="936" t="str">
        <f>IF(R983="-","-",VLOOKUP($S983,Forex!$B:$C,2,0))</f>
        <v>-</v>
      </c>
      <c r="Y983" s="936" t="str">
        <f>IF(R983="-","-",VLOOKUP($S983,Forex!$B:$D,3,0))</f>
        <v>-</v>
      </c>
      <c r="Z983" s="937" t="str">
        <f>IF($R983="-","-",VLOOKUP($L983,Legend!$E:$F,2,0))</f>
        <v>-</v>
      </c>
      <c r="AA983" s="937"/>
      <c r="AB983" s="1131" t="str">
        <f t="shared" si="175"/>
        <v>-</v>
      </c>
      <c r="AC983" s="1131" t="str">
        <f>_xlfn.IFNA(VLOOKUP($B983,'PO list'!$C:$E,3,0),$AB983)</f>
        <v>-</v>
      </c>
      <c r="AD983" s="1131" t="str">
        <f>IF($AC983="-","-",VLOOKUP($AC983,Forex!$B:$C,2,0))</f>
        <v>-</v>
      </c>
      <c r="AE983" s="1131" t="str">
        <f t="shared" si="182"/>
        <v>-</v>
      </c>
      <c r="AF983" s="1131" t="str">
        <f>IF($AE983="-","-",VLOOKUP($AE983,Forex!$B:$C,2,0))</f>
        <v>-</v>
      </c>
      <c r="AG983" s="1132" t="str">
        <f t="shared" si="176"/>
        <v>-</v>
      </c>
      <c r="AI983" s="1118"/>
    </row>
    <row r="984" spans="1:35" s="839" customFormat="1" ht="15" x14ac:dyDescent="0.25">
      <c r="A984" s="929">
        <v>983</v>
      </c>
      <c r="B984" s="927" t="s">
        <v>4029</v>
      </c>
      <c r="C984" s="927" t="s">
        <v>518</v>
      </c>
      <c r="D984" s="927" t="s">
        <v>201</v>
      </c>
      <c r="E984" s="927" t="s">
        <v>231</v>
      </c>
      <c r="F984" s="927">
        <v>3</v>
      </c>
      <c r="G984" s="927">
        <v>759</v>
      </c>
      <c r="H984" s="927" t="s">
        <v>4030</v>
      </c>
      <c r="I984" s="927" t="s">
        <v>4031</v>
      </c>
      <c r="J984" s="927" t="s">
        <v>2996</v>
      </c>
      <c r="K984" s="927" t="s">
        <v>287</v>
      </c>
      <c r="L984" s="927" t="s">
        <v>15</v>
      </c>
      <c r="M984" s="927" t="s">
        <v>3927</v>
      </c>
      <c r="N984" s="927" t="s">
        <v>3696</v>
      </c>
      <c r="O984" s="927" t="s">
        <v>3955</v>
      </c>
      <c r="P984" s="1129" t="str">
        <f t="shared" si="177"/>
        <v>5.3</v>
      </c>
      <c r="Q984" s="934" t="str">
        <f t="shared" si="178"/>
        <v>20-19308</v>
      </c>
      <c r="R984" s="934" t="str">
        <f t="shared" si="179"/>
        <v>LOCAL</v>
      </c>
      <c r="S984" s="935">
        <f t="shared" si="172"/>
        <v>44013</v>
      </c>
      <c r="T984" s="935">
        <f t="shared" si="173"/>
        <v>44013</v>
      </c>
      <c r="U984" s="935">
        <f t="shared" si="174"/>
        <v>44013</v>
      </c>
      <c r="V984" s="935">
        <f t="shared" si="180"/>
        <v>44013</v>
      </c>
      <c r="W984" s="934" t="str">
        <f t="shared" si="181"/>
        <v>Approved</v>
      </c>
      <c r="X984" s="936" t="str">
        <f>IF(R984="-","-",VLOOKUP($S984,Forex!$B:$C,2,0))</f>
        <v>FY2020</v>
      </c>
      <c r="Y984" s="936" t="str">
        <f>IF(R984="-","-",VLOOKUP($S984,Forex!$B:$D,3,0))</f>
        <v>1H</v>
      </c>
      <c r="Z984" s="937" t="str">
        <f>IF($R984="-","-",VLOOKUP($L984,Legend!$E:$F,2,0))</f>
        <v>-</v>
      </c>
      <c r="AA984" s="937"/>
      <c r="AB984" s="1131">
        <f t="shared" si="175"/>
        <v>44013</v>
      </c>
      <c r="AC984" s="1131">
        <f>_xlfn.IFNA(VLOOKUP($B984,'PO list'!$C:$E,3,0),$AB984)</f>
        <v>44013</v>
      </c>
      <c r="AD984" s="1131" t="str">
        <f>IF($AC984="-","-",VLOOKUP($AC984,Forex!$B:$C,2,0))</f>
        <v>FY2020</v>
      </c>
      <c r="AE984" s="1131">
        <f t="shared" si="182"/>
        <v>44013</v>
      </c>
      <c r="AF984" s="1131" t="str">
        <f>IF($AE984="-","-",VLOOKUP($AE984,Forex!$B:$C,2,0))</f>
        <v>FY2020</v>
      </c>
      <c r="AG984" s="1132" t="str">
        <f t="shared" si="176"/>
        <v>MY + MF</v>
      </c>
      <c r="AI984" s="1118"/>
    </row>
    <row r="985" spans="1:35" s="839" customFormat="1" ht="15" x14ac:dyDescent="0.25">
      <c r="A985" s="929">
        <v>984</v>
      </c>
      <c r="B985" s="927" t="s">
        <v>4032</v>
      </c>
      <c r="C985" s="927" t="s">
        <v>1331</v>
      </c>
      <c r="D985" s="927" t="s">
        <v>1332</v>
      </c>
      <c r="E985" s="927" t="s">
        <v>2551</v>
      </c>
      <c r="F985" s="927">
        <v>1</v>
      </c>
      <c r="G985" s="927">
        <v>118</v>
      </c>
      <c r="H985" s="927" t="s">
        <v>4033</v>
      </c>
      <c r="I985" s="927" t="s">
        <v>15</v>
      </c>
      <c r="J985" s="927" t="s">
        <v>2995</v>
      </c>
      <c r="K985" s="927" t="s">
        <v>287</v>
      </c>
      <c r="L985" s="927" t="s">
        <v>15</v>
      </c>
      <c r="M985" s="927" t="s">
        <v>3859</v>
      </c>
      <c r="N985" s="927" t="s">
        <v>3278</v>
      </c>
      <c r="O985" s="927" t="s">
        <v>3964</v>
      </c>
      <c r="P985" s="1129" t="str">
        <f t="shared" si="177"/>
        <v>-</v>
      </c>
      <c r="Q985" s="934" t="str">
        <f t="shared" si="178"/>
        <v>20-19309</v>
      </c>
      <c r="R985" s="934" t="str">
        <f t="shared" si="179"/>
        <v>-</v>
      </c>
      <c r="S985" s="935" t="str">
        <f t="shared" si="172"/>
        <v>-</v>
      </c>
      <c r="T985" s="935" t="str">
        <f t="shared" si="173"/>
        <v>-</v>
      </c>
      <c r="U985" s="935" t="str">
        <f t="shared" si="174"/>
        <v>-</v>
      </c>
      <c r="V985" s="935" t="str">
        <f t="shared" si="180"/>
        <v>-</v>
      </c>
      <c r="W985" s="934" t="str">
        <f t="shared" si="181"/>
        <v>-</v>
      </c>
      <c r="X985" s="936" t="str">
        <f>IF(R985="-","-",VLOOKUP($S985,Forex!$B:$C,2,0))</f>
        <v>-</v>
      </c>
      <c r="Y985" s="936" t="str">
        <f>IF(R985="-","-",VLOOKUP($S985,Forex!$B:$D,3,0))</f>
        <v>-</v>
      </c>
      <c r="Z985" s="937" t="str">
        <f>IF($R985="-","-",VLOOKUP($L985,Legend!$E:$F,2,0))</f>
        <v>-</v>
      </c>
      <c r="AA985" s="937"/>
      <c r="AB985" s="1131" t="str">
        <f t="shared" si="175"/>
        <v>-</v>
      </c>
      <c r="AC985" s="1131" t="str">
        <f>_xlfn.IFNA(VLOOKUP($B985,'PO list'!$C:$E,3,0),$AB985)</f>
        <v>-</v>
      </c>
      <c r="AD985" s="1131" t="str">
        <f>IF($AC985="-","-",VLOOKUP($AC985,Forex!$B:$C,2,0))</f>
        <v>-</v>
      </c>
      <c r="AE985" s="1131" t="str">
        <f t="shared" si="182"/>
        <v>-</v>
      </c>
      <c r="AF985" s="1131" t="str">
        <f>IF($AE985="-","-",VLOOKUP($AE985,Forex!$B:$C,2,0))</f>
        <v>-</v>
      </c>
      <c r="AG985" s="1132" t="str">
        <f t="shared" si="176"/>
        <v>-</v>
      </c>
      <c r="AI985" s="1118"/>
    </row>
    <row r="986" spans="1:35" s="839" customFormat="1" ht="15" x14ac:dyDescent="0.25">
      <c r="A986" s="929">
        <v>985</v>
      </c>
      <c r="B986" s="927" t="s">
        <v>4034</v>
      </c>
      <c r="C986" s="927" t="s">
        <v>2339</v>
      </c>
      <c r="D986" s="927" t="s">
        <v>1332</v>
      </c>
      <c r="E986" s="927" t="s">
        <v>1361</v>
      </c>
      <c r="F986" s="927">
        <v>7</v>
      </c>
      <c r="G986" s="927">
        <v>11394</v>
      </c>
      <c r="H986" s="927" t="s">
        <v>4035</v>
      </c>
      <c r="I986" s="927" t="s">
        <v>15</v>
      </c>
      <c r="J986" s="927" t="s">
        <v>2995</v>
      </c>
      <c r="K986" s="927" t="s">
        <v>287</v>
      </c>
      <c r="L986" s="927" t="s">
        <v>15</v>
      </c>
      <c r="M986" s="927" t="s">
        <v>3593</v>
      </c>
      <c r="N986" s="927" t="s">
        <v>3928</v>
      </c>
      <c r="O986" s="927" t="s">
        <v>3964</v>
      </c>
      <c r="P986" s="1129" t="str">
        <f t="shared" si="177"/>
        <v>-</v>
      </c>
      <c r="Q986" s="934" t="str">
        <f t="shared" si="178"/>
        <v>20-19310</v>
      </c>
      <c r="R986" s="934" t="str">
        <f t="shared" si="179"/>
        <v>-</v>
      </c>
      <c r="S986" s="935" t="str">
        <f t="shared" si="172"/>
        <v>-</v>
      </c>
      <c r="T986" s="935" t="str">
        <f t="shared" si="173"/>
        <v>-</v>
      </c>
      <c r="U986" s="935" t="str">
        <f t="shared" si="174"/>
        <v>-</v>
      </c>
      <c r="V986" s="935" t="str">
        <f t="shared" si="180"/>
        <v>-</v>
      </c>
      <c r="W986" s="934" t="str">
        <f t="shared" si="181"/>
        <v>-</v>
      </c>
      <c r="X986" s="936" t="str">
        <f>IF(R986="-","-",VLOOKUP($S986,Forex!$B:$C,2,0))</f>
        <v>-</v>
      </c>
      <c r="Y986" s="936" t="str">
        <f>IF(R986="-","-",VLOOKUP($S986,Forex!$B:$D,3,0))</f>
        <v>-</v>
      </c>
      <c r="Z986" s="937" t="str">
        <f>IF($R986="-","-",VLOOKUP($L986,Legend!$E:$F,2,0))</f>
        <v>-</v>
      </c>
      <c r="AA986" s="937"/>
      <c r="AB986" s="1131" t="str">
        <f t="shared" si="175"/>
        <v>-</v>
      </c>
      <c r="AC986" s="1131" t="str">
        <f>_xlfn.IFNA(VLOOKUP($B986,'PO list'!$C:$E,3,0),$AB986)</f>
        <v>-</v>
      </c>
      <c r="AD986" s="1131" t="str">
        <f>IF($AC986="-","-",VLOOKUP($AC986,Forex!$B:$C,2,0))</f>
        <v>-</v>
      </c>
      <c r="AE986" s="1131" t="str">
        <f t="shared" si="182"/>
        <v>-</v>
      </c>
      <c r="AF986" s="1131" t="str">
        <f>IF($AE986="-","-",VLOOKUP($AE986,Forex!$B:$C,2,0))</f>
        <v>-</v>
      </c>
      <c r="AG986" s="1132" t="str">
        <f t="shared" si="176"/>
        <v>-</v>
      </c>
      <c r="AI986" s="1118"/>
    </row>
    <row r="987" spans="1:35" s="839" customFormat="1" ht="15" x14ac:dyDescent="0.25">
      <c r="A987" s="929">
        <v>986</v>
      </c>
      <c r="B987" s="927" t="s">
        <v>4036</v>
      </c>
      <c r="C987" s="927" t="s">
        <v>221</v>
      </c>
      <c r="D987" s="927" t="s">
        <v>201</v>
      </c>
      <c r="E987" s="927" t="s">
        <v>231</v>
      </c>
      <c r="F987" s="927">
        <v>2</v>
      </c>
      <c r="G987" s="927">
        <v>1390</v>
      </c>
      <c r="H987" s="927" t="s">
        <v>4037</v>
      </c>
      <c r="I987" s="927" t="s">
        <v>239</v>
      </c>
      <c r="J987" s="927" t="s">
        <v>2995</v>
      </c>
      <c r="K987" s="927" t="s">
        <v>287</v>
      </c>
      <c r="L987" s="927" t="s">
        <v>15</v>
      </c>
      <c r="M987" s="927" t="s">
        <v>3859</v>
      </c>
      <c r="N987" s="927" t="s">
        <v>2834</v>
      </c>
      <c r="O987" s="927" t="s">
        <v>3964</v>
      </c>
      <c r="P987" s="1129" t="str">
        <f t="shared" si="177"/>
        <v>--</v>
      </c>
      <c r="Q987" s="934" t="str">
        <f t="shared" si="178"/>
        <v>20-19311</v>
      </c>
      <c r="R987" s="934" t="str">
        <f t="shared" si="179"/>
        <v>LOCAL</v>
      </c>
      <c r="S987" s="935">
        <f t="shared" si="172"/>
        <v>43983</v>
      </c>
      <c r="T987" s="935">
        <f t="shared" si="173"/>
        <v>44013</v>
      </c>
      <c r="U987" s="935">
        <f t="shared" si="174"/>
        <v>44013</v>
      </c>
      <c r="V987" s="935">
        <f t="shared" si="180"/>
        <v>44013</v>
      </c>
      <c r="W987" s="934" t="str">
        <f t="shared" si="181"/>
        <v>Approved</v>
      </c>
      <c r="X987" s="936" t="str">
        <f>IF(R987="-","-",VLOOKUP($S987,Forex!$B:$C,2,0))</f>
        <v>FY2020</v>
      </c>
      <c r="Y987" s="936" t="str">
        <f>IF(R987="-","-",VLOOKUP($S987,Forex!$B:$D,3,0))</f>
        <v>1H</v>
      </c>
      <c r="Z987" s="937" t="str">
        <f>IF($R987="-","-",VLOOKUP($L987,Legend!$E:$F,2,0))</f>
        <v>-</v>
      </c>
      <c r="AA987" s="937"/>
      <c r="AB987" s="1131">
        <f t="shared" si="175"/>
        <v>44013</v>
      </c>
      <c r="AC987" s="1131">
        <f>_xlfn.IFNA(VLOOKUP($B987,'PO list'!$C:$E,3,0),$AB987)</f>
        <v>44013</v>
      </c>
      <c r="AD987" s="1131" t="str">
        <f>IF($AC987="-","-",VLOOKUP($AC987,Forex!$B:$C,2,0))</f>
        <v>FY2020</v>
      </c>
      <c r="AE987" s="1131">
        <f t="shared" si="182"/>
        <v>44013</v>
      </c>
      <c r="AF987" s="1131" t="str">
        <f>IF($AE987="-","-",VLOOKUP($AE987,Forex!$B:$C,2,0))</f>
        <v>FY2020</v>
      </c>
      <c r="AG987" s="1132" t="str">
        <f t="shared" si="176"/>
        <v>MY + MF</v>
      </c>
      <c r="AI987" s="1118"/>
    </row>
    <row r="988" spans="1:35" s="839" customFormat="1" ht="15" x14ac:dyDescent="0.25">
      <c r="A988" s="929">
        <v>987</v>
      </c>
      <c r="B988" s="927" t="s">
        <v>4038</v>
      </c>
      <c r="C988" s="927" t="s">
        <v>207</v>
      </c>
      <c r="D988" s="927" t="s">
        <v>232</v>
      </c>
      <c r="E988" s="927" t="s">
        <v>230</v>
      </c>
      <c r="F988" s="927">
        <v>40</v>
      </c>
      <c r="G988" s="927">
        <v>91010</v>
      </c>
      <c r="H988" s="927" t="s">
        <v>4039</v>
      </c>
      <c r="I988" s="927" t="s">
        <v>4040</v>
      </c>
      <c r="J988" s="927" t="s">
        <v>3859</v>
      </c>
      <c r="K988" s="927" t="s">
        <v>1324</v>
      </c>
      <c r="L988" s="927" t="s">
        <v>1056</v>
      </c>
      <c r="M988" s="927" t="s">
        <v>2996</v>
      </c>
      <c r="N988" s="927" t="s">
        <v>3853</v>
      </c>
      <c r="O988" s="927" t="s">
        <v>2834</v>
      </c>
      <c r="P988" s="1129" t="str">
        <f t="shared" si="177"/>
        <v>AGE</v>
      </c>
      <c r="Q988" s="934" t="str">
        <f t="shared" si="178"/>
        <v>20-19312</v>
      </c>
      <c r="R988" s="934" t="str">
        <f t="shared" si="179"/>
        <v>FRONTECH</v>
      </c>
      <c r="S988" s="935">
        <f t="shared" si="172"/>
        <v>44013</v>
      </c>
      <c r="T988" s="935">
        <f t="shared" si="173"/>
        <v>44013</v>
      </c>
      <c r="U988" s="935">
        <f t="shared" si="174"/>
        <v>44013</v>
      </c>
      <c r="V988" s="935">
        <f t="shared" si="180"/>
        <v>44105</v>
      </c>
      <c r="W988" s="934" t="str">
        <f t="shared" si="181"/>
        <v>Cancelled</v>
      </c>
      <c r="X988" s="936" t="str">
        <f>IF(R988="-","-",VLOOKUP($S988,Forex!$B:$C,2,0))</f>
        <v>FY2020</v>
      </c>
      <c r="Y988" s="936" t="str">
        <f>IF(R988="-","-",VLOOKUP($S988,Forex!$B:$D,3,0))</f>
        <v>1H</v>
      </c>
      <c r="Z988" s="937" t="str">
        <f>IF($R988="-","-",VLOOKUP($L988,Legend!$E:$F,2,0))</f>
        <v>-</v>
      </c>
      <c r="AA988" s="937"/>
      <c r="AB988" s="1131">
        <f t="shared" si="175"/>
        <v>44013</v>
      </c>
      <c r="AC988" s="1131">
        <f>_xlfn.IFNA(VLOOKUP($B988,'PO list'!$C:$E,3,0),$AB988)</f>
        <v>44013</v>
      </c>
      <c r="AD988" s="1131" t="str">
        <f>IF($AC988="-","-",VLOOKUP($AC988,Forex!$B:$C,2,0))</f>
        <v>FY2020</v>
      </c>
      <c r="AE988" s="1131">
        <f t="shared" si="182"/>
        <v>44013</v>
      </c>
      <c r="AF988" s="1131" t="str">
        <f>IF($AE988="-","-",VLOOKUP($AE988,Forex!$B:$C,2,0))</f>
        <v>FY2020</v>
      </c>
      <c r="AG988" s="1132" t="str">
        <f t="shared" si="176"/>
        <v>MY + MF</v>
      </c>
      <c r="AI988" s="1118"/>
    </row>
    <row r="989" spans="1:35" s="839" customFormat="1" ht="15" x14ac:dyDescent="0.25">
      <c r="A989" s="929">
        <v>988</v>
      </c>
      <c r="B989" s="927" t="s">
        <v>4041</v>
      </c>
      <c r="C989" s="927" t="s">
        <v>207</v>
      </c>
      <c r="D989" s="927" t="s">
        <v>232</v>
      </c>
      <c r="E989" s="927" t="s">
        <v>230</v>
      </c>
      <c r="F989" s="927">
        <v>1</v>
      </c>
      <c r="G989" s="927">
        <v>9500</v>
      </c>
      <c r="H989" s="927" t="s">
        <v>4042</v>
      </c>
      <c r="I989" s="927" t="s">
        <v>4043</v>
      </c>
      <c r="J989" s="927" t="s">
        <v>3593</v>
      </c>
      <c r="K989" s="927" t="s">
        <v>1324</v>
      </c>
      <c r="L989" s="927" t="s">
        <v>1056</v>
      </c>
      <c r="M989" s="927" t="s">
        <v>3593</v>
      </c>
      <c r="N989" s="927" t="s">
        <v>3992</v>
      </c>
      <c r="O989" s="927" t="s">
        <v>3964</v>
      </c>
      <c r="P989" s="1129" t="str">
        <f t="shared" si="177"/>
        <v>PIN</v>
      </c>
      <c r="Q989" s="934" t="str">
        <f t="shared" si="178"/>
        <v>20-19313</v>
      </c>
      <c r="R989" s="934" t="str">
        <f t="shared" si="179"/>
        <v>FRONTECH</v>
      </c>
      <c r="S989" s="935">
        <f t="shared" si="172"/>
        <v>44013</v>
      </c>
      <c r="T989" s="935">
        <f t="shared" si="173"/>
        <v>44013</v>
      </c>
      <c r="U989" s="935">
        <f t="shared" si="174"/>
        <v>44013</v>
      </c>
      <c r="V989" s="935">
        <f t="shared" si="180"/>
        <v>44013</v>
      </c>
      <c r="W989" s="934" t="str">
        <f t="shared" si="181"/>
        <v>Cancelled</v>
      </c>
      <c r="X989" s="936" t="str">
        <f>IF(R989="-","-",VLOOKUP($S989,Forex!$B:$C,2,0))</f>
        <v>FY2020</v>
      </c>
      <c r="Y989" s="936" t="str">
        <f>IF(R989="-","-",VLOOKUP($S989,Forex!$B:$D,3,0))</f>
        <v>1H</v>
      </c>
      <c r="Z989" s="937" t="str">
        <f>IF($R989="-","-",VLOOKUP($L989,Legend!$E:$F,2,0))</f>
        <v>-</v>
      </c>
      <c r="AA989" s="937"/>
      <c r="AB989" s="1131">
        <f t="shared" si="175"/>
        <v>44013</v>
      </c>
      <c r="AC989" s="1131">
        <f>_xlfn.IFNA(VLOOKUP($B989,'PO list'!$C:$E,3,0),$AB989)</f>
        <v>44013</v>
      </c>
      <c r="AD989" s="1131" t="str">
        <f>IF($AC989="-","-",VLOOKUP($AC989,Forex!$B:$C,2,0))</f>
        <v>FY2020</v>
      </c>
      <c r="AE989" s="1131">
        <f t="shared" si="182"/>
        <v>44013</v>
      </c>
      <c r="AF989" s="1131" t="str">
        <f>IF($AE989="-","-",VLOOKUP($AE989,Forex!$B:$C,2,0))</f>
        <v>FY2020</v>
      </c>
      <c r="AG989" s="1132" t="str">
        <f t="shared" si="176"/>
        <v>MY + MF</v>
      </c>
      <c r="AI989" s="1118"/>
    </row>
    <row r="990" spans="1:35" s="839" customFormat="1" ht="15" x14ac:dyDescent="0.25">
      <c r="A990" s="929">
        <v>989</v>
      </c>
      <c r="B990" s="927" t="s">
        <v>4044</v>
      </c>
      <c r="C990" s="927" t="s">
        <v>227</v>
      </c>
      <c r="D990" s="927" t="s">
        <v>201</v>
      </c>
      <c r="E990" s="927" t="s">
        <v>231</v>
      </c>
      <c r="F990" s="927">
        <v>1</v>
      </c>
      <c r="G990" s="927">
        <v>435.07</v>
      </c>
      <c r="H990" s="927" t="s">
        <v>4045</v>
      </c>
      <c r="I990" s="927" t="s">
        <v>4046</v>
      </c>
      <c r="J990" s="927" t="s">
        <v>3593</v>
      </c>
      <c r="K990" s="927" t="s">
        <v>287</v>
      </c>
      <c r="L990" s="927" t="s">
        <v>15</v>
      </c>
      <c r="M990" s="927" t="s">
        <v>3593</v>
      </c>
      <c r="N990" s="927" t="s">
        <v>2834</v>
      </c>
      <c r="O990" s="927" t="s">
        <v>3593</v>
      </c>
      <c r="P990" s="1129" t="str">
        <f t="shared" si="177"/>
        <v>NCH</v>
      </c>
      <c r="Q990" s="934" t="str">
        <f t="shared" si="178"/>
        <v>20-19314</v>
      </c>
      <c r="R990" s="934" t="str">
        <f t="shared" si="179"/>
        <v>LOCAL</v>
      </c>
      <c r="S990" s="935">
        <f t="shared" si="172"/>
        <v>44013</v>
      </c>
      <c r="T990" s="935">
        <f t="shared" si="173"/>
        <v>44013</v>
      </c>
      <c r="U990" s="935">
        <f t="shared" si="174"/>
        <v>44013</v>
      </c>
      <c r="V990" s="935">
        <f t="shared" si="180"/>
        <v>44013</v>
      </c>
      <c r="W990" s="934" t="str">
        <f t="shared" si="181"/>
        <v>Approved</v>
      </c>
      <c r="X990" s="936" t="str">
        <f>IF(R990="-","-",VLOOKUP($S990,Forex!$B:$C,2,0))</f>
        <v>FY2020</v>
      </c>
      <c r="Y990" s="936" t="str">
        <f>IF(R990="-","-",VLOOKUP($S990,Forex!$B:$D,3,0))</f>
        <v>1H</v>
      </c>
      <c r="Z990" s="937" t="str">
        <f>IF($R990="-","-",VLOOKUP($L990,Legend!$E:$F,2,0))</f>
        <v>-</v>
      </c>
      <c r="AA990" s="937"/>
      <c r="AB990" s="1131">
        <f t="shared" si="175"/>
        <v>44013</v>
      </c>
      <c r="AC990" s="1131">
        <f>_xlfn.IFNA(VLOOKUP($B990,'PO list'!$C:$E,3,0),$AB990)</f>
        <v>44013</v>
      </c>
      <c r="AD990" s="1131" t="str">
        <f>IF($AC990="-","-",VLOOKUP($AC990,Forex!$B:$C,2,0))</f>
        <v>FY2020</v>
      </c>
      <c r="AE990" s="1131">
        <f t="shared" si="182"/>
        <v>44013</v>
      </c>
      <c r="AF990" s="1131" t="str">
        <f>IF($AE990="-","-",VLOOKUP($AE990,Forex!$B:$C,2,0))</f>
        <v>FY2020</v>
      </c>
      <c r="AG990" s="1132" t="str">
        <f t="shared" si="176"/>
        <v>MY + MF</v>
      </c>
      <c r="AI990" s="1118"/>
    </row>
    <row r="991" spans="1:35" s="839" customFormat="1" ht="15" x14ac:dyDescent="0.25">
      <c r="A991" s="929">
        <v>990</v>
      </c>
      <c r="B991" s="927" t="s">
        <v>4047</v>
      </c>
      <c r="C991" s="927" t="s">
        <v>2339</v>
      </c>
      <c r="D991" s="927" t="s">
        <v>1332</v>
      </c>
      <c r="E991" s="927" t="s">
        <v>1361</v>
      </c>
      <c r="F991" s="927">
        <v>2</v>
      </c>
      <c r="G991" s="927">
        <v>390</v>
      </c>
      <c r="H991" s="927" t="s">
        <v>4048</v>
      </c>
      <c r="I991" s="927" t="s">
        <v>15</v>
      </c>
      <c r="J991" s="927" t="s">
        <v>3593</v>
      </c>
      <c r="K991" s="927" t="s">
        <v>287</v>
      </c>
      <c r="L991" s="927" t="s">
        <v>15</v>
      </c>
      <c r="M991" s="927" t="s">
        <v>3964</v>
      </c>
      <c r="N991" s="927" t="s">
        <v>3278</v>
      </c>
      <c r="O991" s="927" t="s">
        <v>3964</v>
      </c>
      <c r="P991" s="1129" t="str">
        <f t="shared" si="177"/>
        <v>-</v>
      </c>
      <c r="Q991" s="934" t="str">
        <f t="shared" si="178"/>
        <v>20-19315</v>
      </c>
      <c r="R991" s="934" t="str">
        <f t="shared" si="179"/>
        <v>-</v>
      </c>
      <c r="S991" s="935" t="str">
        <f t="shared" si="172"/>
        <v>-</v>
      </c>
      <c r="T991" s="935" t="str">
        <f t="shared" si="173"/>
        <v>-</v>
      </c>
      <c r="U991" s="935" t="str">
        <f t="shared" si="174"/>
        <v>-</v>
      </c>
      <c r="V991" s="935" t="str">
        <f t="shared" si="180"/>
        <v>-</v>
      </c>
      <c r="W991" s="934" t="str">
        <f t="shared" si="181"/>
        <v>-</v>
      </c>
      <c r="X991" s="936" t="str">
        <f>IF(R991="-","-",VLOOKUP($S991,Forex!$B:$C,2,0))</f>
        <v>-</v>
      </c>
      <c r="Y991" s="936" t="str">
        <f>IF(R991="-","-",VLOOKUP($S991,Forex!$B:$D,3,0))</f>
        <v>-</v>
      </c>
      <c r="Z991" s="937" t="str">
        <f>IF($R991="-","-",VLOOKUP($L991,Legend!$E:$F,2,0))</f>
        <v>-</v>
      </c>
      <c r="AA991" s="937"/>
      <c r="AB991" s="1131" t="str">
        <f t="shared" si="175"/>
        <v>-</v>
      </c>
      <c r="AC991" s="1131" t="str">
        <f>_xlfn.IFNA(VLOOKUP($B991,'PO list'!$C:$E,3,0),$AB991)</f>
        <v>-</v>
      </c>
      <c r="AD991" s="1131" t="str">
        <f>IF($AC991="-","-",VLOOKUP($AC991,Forex!$B:$C,2,0))</f>
        <v>-</v>
      </c>
      <c r="AE991" s="1131" t="str">
        <f t="shared" si="182"/>
        <v>-</v>
      </c>
      <c r="AF991" s="1131" t="str">
        <f>IF($AE991="-","-",VLOOKUP($AE991,Forex!$B:$C,2,0))</f>
        <v>-</v>
      </c>
      <c r="AG991" s="1132" t="str">
        <f t="shared" si="176"/>
        <v>-</v>
      </c>
      <c r="AI991" s="1118"/>
    </row>
    <row r="992" spans="1:35" s="839" customFormat="1" ht="15" x14ac:dyDescent="0.25">
      <c r="A992" s="929">
        <v>991</v>
      </c>
      <c r="B992" s="927" t="s">
        <v>4049</v>
      </c>
      <c r="C992" s="927" t="s">
        <v>2339</v>
      </c>
      <c r="D992" s="927" t="s">
        <v>1332</v>
      </c>
      <c r="E992" s="927" t="s">
        <v>1361</v>
      </c>
      <c r="F992" s="927">
        <v>2</v>
      </c>
      <c r="G992" s="927">
        <v>150</v>
      </c>
      <c r="H992" s="927" t="s">
        <v>4050</v>
      </c>
      <c r="I992" s="927" t="s">
        <v>15</v>
      </c>
      <c r="J992" s="927" t="s">
        <v>3593</v>
      </c>
      <c r="K992" s="927" t="s">
        <v>287</v>
      </c>
      <c r="L992" s="927" t="s">
        <v>15</v>
      </c>
      <c r="M992" s="927" t="s">
        <v>3964</v>
      </c>
      <c r="N992" s="927" t="s">
        <v>3278</v>
      </c>
      <c r="O992" s="927" t="s">
        <v>3964</v>
      </c>
      <c r="P992" s="1129" t="str">
        <f t="shared" si="177"/>
        <v>-</v>
      </c>
      <c r="Q992" s="934" t="str">
        <f t="shared" si="178"/>
        <v>20-19316</v>
      </c>
      <c r="R992" s="934" t="str">
        <f t="shared" si="179"/>
        <v>-</v>
      </c>
      <c r="S992" s="935" t="str">
        <f t="shared" si="172"/>
        <v>-</v>
      </c>
      <c r="T992" s="935" t="str">
        <f t="shared" si="173"/>
        <v>-</v>
      </c>
      <c r="U992" s="935" t="str">
        <f t="shared" si="174"/>
        <v>-</v>
      </c>
      <c r="V992" s="935" t="str">
        <f t="shared" si="180"/>
        <v>-</v>
      </c>
      <c r="W992" s="934" t="str">
        <f t="shared" si="181"/>
        <v>-</v>
      </c>
      <c r="X992" s="936" t="str">
        <f>IF(R992="-","-",VLOOKUP($S992,Forex!$B:$C,2,0))</f>
        <v>-</v>
      </c>
      <c r="Y992" s="936" t="str">
        <f>IF(R992="-","-",VLOOKUP($S992,Forex!$B:$D,3,0))</f>
        <v>-</v>
      </c>
      <c r="Z992" s="937" t="str">
        <f>IF($R992="-","-",VLOOKUP($L992,Legend!$E:$F,2,0))</f>
        <v>-</v>
      </c>
      <c r="AA992" s="937"/>
      <c r="AB992" s="1131" t="str">
        <f t="shared" si="175"/>
        <v>-</v>
      </c>
      <c r="AC992" s="1131" t="str">
        <f>_xlfn.IFNA(VLOOKUP($B992,'PO list'!$C:$E,3,0),$AB992)</f>
        <v>-</v>
      </c>
      <c r="AD992" s="1131" t="str">
        <f>IF($AC992="-","-",VLOOKUP($AC992,Forex!$B:$C,2,0))</f>
        <v>-</v>
      </c>
      <c r="AE992" s="1131" t="str">
        <f t="shared" si="182"/>
        <v>-</v>
      </c>
      <c r="AF992" s="1131" t="str">
        <f>IF($AE992="-","-",VLOOKUP($AE992,Forex!$B:$C,2,0))</f>
        <v>-</v>
      </c>
      <c r="AG992" s="1132" t="str">
        <f t="shared" si="176"/>
        <v>-</v>
      </c>
      <c r="AI992" s="1118"/>
    </row>
    <row r="993" spans="1:35" s="839" customFormat="1" ht="15" x14ac:dyDescent="0.25">
      <c r="A993" s="929">
        <v>992</v>
      </c>
      <c r="B993" s="927" t="s">
        <v>4051</v>
      </c>
      <c r="C993" s="927" t="s">
        <v>227</v>
      </c>
      <c r="D993" s="927" t="s">
        <v>201</v>
      </c>
      <c r="E993" s="927" t="s">
        <v>230</v>
      </c>
      <c r="F993" s="927">
        <v>3</v>
      </c>
      <c r="G993" s="927">
        <v>5880</v>
      </c>
      <c r="H993" s="927" t="s">
        <v>4052</v>
      </c>
      <c r="I993" s="927" t="s">
        <v>4053</v>
      </c>
      <c r="J993" s="927" t="s">
        <v>3593</v>
      </c>
      <c r="K993" s="927" t="s">
        <v>287</v>
      </c>
      <c r="L993" s="927" t="s">
        <v>15</v>
      </c>
      <c r="M993" s="927" t="s">
        <v>2996</v>
      </c>
      <c r="N993" s="927" t="s">
        <v>3599</v>
      </c>
      <c r="O993" s="927" t="s">
        <v>3964</v>
      </c>
      <c r="P993" s="1129" t="str">
        <f t="shared" si="177"/>
        <v>R B</v>
      </c>
      <c r="Q993" s="934" t="str">
        <f t="shared" si="178"/>
        <v>20-19317</v>
      </c>
      <c r="R993" s="934" t="str">
        <f t="shared" si="179"/>
        <v>LOCAL</v>
      </c>
      <c r="S993" s="935">
        <f t="shared" si="172"/>
        <v>44013</v>
      </c>
      <c r="T993" s="935">
        <f t="shared" si="173"/>
        <v>44013</v>
      </c>
      <c r="U993" s="935">
        <f t="shared" si="174"/>
        <v>44013</v>
      </c>
      <c r="V993" s="935">
        <f t="shared" si="180"/>
        <v>44166</v>
      </c>
      <c r="W993" s="934" t="str">
        <f t="shared" si="181"/>
        <v>Approved</v>
      </c>
      <c r="X993" s="936" t="str">
        <f>IF(R993="-","-",VLOOKUP($S993,Forex!$B:$C,2,0))</f>
        <v>FY2020</v>
      </c>
      <c r="Y993" s="936" t="str">
        <f>IF(R993="-","-",VLOOKUP($S993,Forex!$B:$D,3,0))</f>
        <v>1H</v>
      </c>
      <c r="Z993" s="937" t="str">
        <f>IF($R993="-","-",VLOOKUP($L993,Legend!$E:$F,2,0))</f>
        <v>-</v>
      </c>
      <c r="AA993" s="937"/>
      <c r="AB993" s="1131">
        <f t="shared" si="175"/>
        <v>44013</v>
      </c>
      <c r="AC993" s="1131">
        <f>_xlfn.IFNA(VLOOKUP($B993,'PO list'!$C:$E,3,0),$AB993)</f>
        <v>44013</v>
      </c>
      <c r="AD993" s="1131" t="str">
        <f>IF($AC993="-","-",VLOOKUP($AC993,Forex!$B:$C,2,0))</f>
        <v>FY2020</v>
      </c>
      <c r="AE993" s="1131">
        <f t="shared" si="182"/>
        <v>44013</v>
      </c>
      <c r="AF993" s="1131" t="str">
        <f>IF($AE993="-","-",VLOOKUP($AE993,Forex!$B:$C,2,0))</f>
        <v>FY2020</v>
      </c>
      <c r="AG993" s="1132" t="str">
        <f t="shared" si="176"/>
        <v>MY + MF</v>
      </c>
      <c r="AI993" s="1118"/>
    </row>
    <row r="994" spans="1:35" s="839" customFormat="1" ht="15" x14ac:dyDescent="0.25">
      <c r="A994" s="929">
        <v>993</v>
      </c>
      <c r="B994" s="927" t="s">
        <v>4054</v>
      </c>
      <c r="C994" s="927" t="s">
        <v>209</v>
      </c>
      <c r="D994" s="927" t="s">
        <v>232</v>
      </c>
      <c r="E994" s="927" t="s">
        <v>231</v>
      </c>
      <c r="F994" s="927">
        <v>1</v>
      </c>
      <c r="G994" s="927">
        <v>13500</v>
      </c>
      <c r="H994" s="927" t="s">
        <v>3639</v>
      </c>
      <c r="I994" s="927" t="s">
        <v>15</v>
      </c>
      <c r="J994" s="927" t="s">
        <v>3593</v>
      </c>
      <c r="K994" s="927" t="s">
        <v>1324</v>
      </c>
      <c r="L994" s="927" t="s">
        <v>1056</v>
      </c>
      <c r="M994" s="927" t="s">
        <v>2250</v>
      </c>
      <c r="N994" s="927" t="s">
        <v>2250</v>
      </c>
      <c r="O994" s="927" t="s">
        <v>2250</v>
      </c>
      <c r="P994" s="1129" t="str">
        <f t="shared" si="177"/>
        <v>-</v>
      </c>
      <c r="Q994" s="934" t="str">
        <f t="shared" si="178"/>
        <v>20-19318</v>
      </c>
      <c r="R994" s="934" t="str">
        <f t="shared" si="179"/>
        <v>FRONTECH</v>
      </c>
      <c r="S994" s="935">
        <f t="shared" si="172"/>
        <v>44013</v>
      </c>
      <c r="T994" s="935">
        <f t="shared" si="173"/>
        <v>44013</v>
      </c>
      <c r="U994" s="935">
        <f t="shared" si="174"/>
        <v>44013</v>
      </c>
      <c r="V994" s="935">
        <f t="shared" si="180"/>
        <v>44013</v>
      </c>
      <c r="W994" s="934" t="str">
        <f t="shared" si="181"/>
        <v>Cancelled</v>
      </c>
      <c r="X994" s="936" t="str">
        <f>IF(R994="-","-",VLOOKUP($S994,Forex!$B:$C,2,0))</f>
        <v>FY2020</v>
      </c>
      <c r="Y994" s="936" t="str">
        <f>IF(R994="-","-",VLOOKUP($S994,Forex!$B:$D,3,0))</f>
        <v>1H</v>
      </c>
      <c r="Z994" s="937" t="str">
        <f>IF($R994="-","-",VLOOKUP($L994,Legend!$E:$F,2,0))</f>
        <v>-</v>
      </c>
      <c r="AA994" s="937"/>
      <c r="AB994" s="1131">
        <f t="shared" si="175"/>
        <v>44013</v>
      </c>
      <c r="AC994" s="1131">
        <f>_xlfn.IFNA(VLOOKUP($B994,'PO list'!$C:$E,3,0),$AB994)</f>
        <v>44013</v>
      </c>
      <c r="AD994" s="1131" t="str">
        <f>IF($AC994="-","-",VLOOKUP($AC994,Forex!$B:$C,2,0))</f>
        <v>FY2020</v>
      </c>
      <c r="AE994" s="1131">
        <f t="shared" si="182"/>
        <v>44013</v>
      </c>
      <c r="AF994" s="1131" t="str">
        <f>IF($AE994="-","-",VLOOKUP($AE994,Forex!$B:$C,2,0))</f>
        <v>FY2020</v>
      </c>
      <c r="AG994" s="1132" t="str">
        <f t="shared" si="176"/>
        <v>MY + MF</v>
      </c>
      <c r="AI994" s="1118"/>
    </row>
    <row r="995" spans="1:35" s="839" customFormat="1" ht="15" x14ac:dyDescent="0.25">
      <c r="A995" s="929">
        <v>994</v>
      </c>
      <c r="B995" s="927" t="s">
        <v>4055</v>
      </c>
      <c r="C995" s="927" t="s">
        <v>209</v>
      </c>
      <c r="D995" s="927" t="s">
        <v>232</v>
      </c>
      <c r="E995" s="927" t="s">
        <v>231</v>
      </c>
      <c r="F995" s="927">
        <v>1</v>
      </c>
      <c r="G995" s="927">
        <v>15710</v>
      </c>
      <c r="H995" s="927" t="s">
        <v>3713</v>
      </c>
      <c r="I995" s="927" t="s">
        <v>3714</v>
      </c>
      <c r="J995" s="927" t="s">
        <v>3593</v>
      </c>
      <c r="K995" s="927" t="s">
        <v>1324</v>
      </c>
      <c r="L995" s="927" t="s">
        <v>1056</v>
      </c>
      <c r="M995" s="927" t="s">
        <v>2250</v>
      </c>
      <c r="N995" s="927" t="s">
        <v>2250</v>
      </c>
      <c r="O995" s="927" t="s">
        <v>2250</v>
      </c>
      <c r="P995" s="1129" t="str">
        <f t="shared" si="177"/>
        <v>-5)</v>
      </c>
      <c r="Q995" s="934" t="str">
        <f t="shared" si="178"/>
        <v>20-19319</v>
      </c>
      <c r="R995" s="934" t="str">
        <f t="shared" si="179"/>
        <v>FRONTECH</v>
      </c>
      <c r="S995" s="935">
        <f t="shared" si="172"/>
        <v>44013</v>
      </c>
      <c r="T995" s="935">
        <f t="shared" si="173"/>
        <v>44013</v>
      </c>
      <c r="U995" s="935">
        <f t="shared" si="174"/>
        <v>44013</v>
      </c>
      <c r="V995" s="935">
        <f t="shared" si="180"/>
        <v>44013</v>
      </c>
      <c r="W995" s="934" t="str">
        <f t="shared" si="181"/>
        <v>Cancelled</v>
      </c>
      <c r="X995" s="936" t="str">
        <f>IF(R995="-","-",VLOOKUP($S995,Forex!$B:$C,2,0))</f>
        <v>FY2020</v>
      </c>
      <c r="Y995" s="936" t="str">
        <f>IF(R995="-","-",VLOOKUP($S995,Forex!$B:$D,3,0))</f>
        <v>1H</v>
      </c>
      <c r="Z995" s="937" t="str">
        <f>IF($R995="-","-",VLOOKUP($L995,Legend!$E:$F,2,0))</f>
        <v>-</v>
      </c>
      <c r="AA995" s="937"/>
      <c r="AB995" s="1131">
        <f t="shared" si="175"/>
        <v>44013</v>
      </c>
      <c r="AC995" s="1131">
        <f>_xlfn.IFNA(VLOOKUP($B995,'PO list'!$C:$E,3,0),$AB995)</f>
        <v>44013</v>
      </c>
      <c r="AD995" s="1131" t="str">
        <f>IF($AC995="-","-",VLOOKUP($AC995,Forex!$B:$C,2,0))</f>
        <v>FY2020</v>
      </c>
      <c r="AE995" s="1131">
        <f t="shared" si="182"/>
        <v>44013</v>
      </c>
      <c r="AF995" s="1131" t="str">
        <f>IF($AE995="-","-",VLOOKUP($AE995,Forex!$B:$C,2,0))</f>
        <v>FY2020</v>
      </c>
      <c r="AG995" s="1132" t="str">
        <f t="shared" si="176"/>
        <v>MY + MF</v>
      </c>
      <c r="AI995" s="1118"/>
    </row>
    <row r="996" spans="1:35" s="839" customFormat="1" ht="15" x14ac:dyDescent="0.25">
      <c r="A996" s="929">
        <v>995</v>
      </c>
      <c r="B996" s="927" t="s">
        <v>4056</v>
      </c>
      <c r="C996" s="927" t="s">
        <v>209</v>
      </c>
      <c r="D996" s="927" t="s">
        <v>232</v>
      </c>
      <c r="E996" s="927" t="s">
        <v>231</v>
      </c>
      <c r="F996" s="927">
        <v>1</v>
      </c>
      <c r="G996" s="927">
        <v>11524</v>
      </c>
      <c r="H996" s="927" t="s">
        <v>3741</v>
      </c>
      <c r="I996" s="927" t="s">
        <v>3825</v>
      </c>
      <c r="J996" s="927" t="s">
        <v>3593</v>
      </c>
      <c r="K996" s="927" t="s">
        <v>1324</v>
      </c>
      <c r="L996" s="927" t="s">
        <v>1056</v>
      </c>
      <c r="M996" s="927" t="s">
        <v>2250</v>
      </c>
      <c r="N996" s="927" t="s">
        <v>2250</v>
      </c>
      <c r="O996" s="927" t="s">
        <v>2250</v>
      </c>
      <c r="P996" s="1129" t="str">
        <f t="shared" si="177"/>
        <v>H 2</v>
      </c>
      <c r="Q996" s="934" t="str">
        <f t="shared" si="178"/>
        <v>20-19320</v>
      </c>
      <c r="R996" s="934" t="str">
        <f t="shared" si="179"/>
        <v>FRONTECH</v>
      </c>
      <c r="S996" s="935">
        <f t="shared" si="172"/>
        <v>44013</v>
      </c>
      <c r="T996" s="935">
        <f t="shared" si="173"/>
        <v>44013</v>
      </c>
      <c r="U996" s="935">
        <f t="shared" si="174"/>
        <v>44013</v>
      </c>
      <c r="V996" s="935">
        <f t="shared" si="180"/>
        <v>44013</v>
      </c>
      <c r="W996" s="934" t="str">
        <f t="shared" si="181"/>
        <v>Cancelled</v>
      </c>
      <c r="X996" s="936" t="str">
        <f>IF(R996="-","-",VLOOKUP($S996,Forex!$B:$C,2,0))</f>
        <v>FY2020</v>
      </c>
      <c r="Y996" s="936" t="str">
        <f>IF(R996="-","-",VLOOKUP($S996,Forex!$B:$D,3,0))</f>
        <v>1H</v>
      </c>
      <c r="Z996" s="937" t="str">
        <f>IF($R996="-","-",VLOOKUP($L996,Legend!$E:$F,2,0))</f>
        <v>-</v>
      </c>
      <c r="AA996" s="937"/>
      <c r="AB996" s="1131">
        <f t="shared" si="175"/>
        <v>44013</v>
      </c>
      <c r="AC996" s="1131">
        <f>_xlfn.IFNA(VLOOKUP($B996,'PO list'!$C:$E,3,0),$AB996)</f>
        <v>44013</v>
      </c>
      <c r="AD996" s="1131" t="str">
        <f>IF($AC996="-","-",VLOOKUP($AC996,Forex!$B:$C,2,0))</f>
        <v>FY2020</v>
      </c>
      <c r="AE996" s="1131">
        <f t="shared" si="182"/>
        <v>44013</v>
      </c>
      <c r="AF996" s="1131" t="str">
        <f>IF($AE996="-","-",VLOOKUP($AE996,Forex!$B:$C,2,0))</f>
        <v>FY2020</v>
      </c>
      <c r="AG996" s="1132" t="str">
        <f t="shared" si="176"/>
        <v>MY + MF</v>
      </c>
      <c r="AI996" s="1118"/>
    </row>
    <row r="997" spans="1:35" s="839" customFormat="1" ht="15" x14ac:dyDescent="0.25">
      <c r="A997" s="929">
        <v>996</v>
      </c>
      <c r="B997" s="927" t="s">
        <v>4057</v>
      </c>
      <c r="C997" s="927" t="s">
        <v>209</v>
      </c>
      <c r="D997" s="927" t="s">
        <v>232</v>
      </c>
      <c r="E997" s="927" t="s">
        <v>231</v>
      </c>
      <c r="F997" s="927">
        <v>1</v>
      </c>
      <c r="G997" s="927">
        <v>7281</v>
      </c>
      <c r="H997" s="927" t="s">
        <v>3829</v>
      </c>
      <c r="I997" s="927" t="s">
        <v>3830</v>
      </c>
      <c r="J997" s="927" t="s">
        <v>3593</v>
      </c>
      <c r="K997" s="927" t="s">
        <v>1324</v>
      </c>
      <c r="L997" s="927" t="s">
        <v>1056</v>
      </c>
      <c r="M997" s="927" t="s">
        <v>2250</v>
      </c>
      <c r="N997" s="927" t="s">
        <v>2250</v>
      </c>
      <c r="O997" s="927" t="s">
        <v>2250</v>
      </c>
      <c r="P997" s="1129" t="str">
        <f t="shared" si="177"/>
        <v>H 2</v>
      </c>
      <c r="Q997" s="934" t="str">
        <f t="shared" si="178"/>
        <v>20-19321</v>
      </c>
      <c r="R997" s="934" t="str">
        <f t="shared" si="179"/>
        <v>FRONTECH</v>
      </c>
      <c r="S997" s="935">
        <f t="shared" si="172"/>
        <v>44013</v>
      </c>
      <c r="T997" s="935">
        <f t="shared" si="173"/>
        <v>44013</v>
      </c>
      <c r="U997" s="935">
        <f t="shared" si="174"/>
        <v>44013</v>
      </c>
      <c r="V997" s="935">
        <f t="shared" si="180"/>
        <v>44013</v>
      </c>
      <c r="W997" s="934" t="str">
        <f t="shared" si="181"/>
        <v>Cancelled</v>
      </c>
      <c r="X997" s="936" t="str">
        <f>IF(R997="-","-",VLOOKUP($S997,Forex!$B:$C,2,0))</f>
        <v>FY2020</v>
      </c>
      <c r="Y997" s="936" t="str">
        <f>IF(R997="-","-",VLOOKUP($S997,Forex!$B:$D,3,0))</f>
        <v>1H</v>
      </c>
      <c r="Z997" s="937" t="str">
        <f>IF($R997="-","-",VLOOKUP($L997,Legend!$E:$F,2,0))</f>
        <v>-</v>
      </c>
      <c r="AA997" s="937"/>
      <c r="AB997" s="1131">
        <f t="shared" si="175"/>
        <v>44013</v>
      </c>
      <c r="AC997" s="1131">
        <f>_xlfn.IFNA(VLOOKUP($B997,'PO list'!$C:$E,3,0),$AB997)</f>
        <v>44013</v>
      </c>
      <c r="AD997" s="1131" t="str">
        <f>IF($AC997="-","-",VLOOKUP($AC997,Forex!$B:$C,2,0))</f>
        <v>FY2020</v>
      </c>
      <c r="AE997" s="1131">
        <f t="shared" si="182"/>
        <v>44013</v>
      </c>
      <c r="AF997" s="1131" t="str">
        <f>IF($AE997="-","-",VLOOKUP($AE997,Forex!$B:$C,2,0))</f>
        <v>FY2020</v>
      </c>
      <c r="AG997" s="1132" t="str">
        <f t="shared" si="176"/>
        <v>MY + MF</v>
      </c>
      <c r="AI997" s="1118"/>
    </row>
    <row r="998" spans="1:35" s="839" customFormat="1" ht="15" x14ac:dyDescent="0.25">
      <c r="A998" s="929">
        <v>997</v>
      </c>
      <c r="B998" s="927" t="s">
        <v>4058</v>
      </c>
      <c r="C998" s="927" t="s">
        <v>221</v>
      </c>
      <c r="D998" s="927" t="s">
        <v>201</v>
      </c>
      <c r="E998" s="927" t="s">
        <v>231</v>
      </c>
      <c r="F998" s="927">
        <v>3</v>
      </c>
      <c r="G998" s="927">
        <v>1430</v>
      </c>
      <c r="H998" s="927" t="s">
        <v>4059</v>
      </c>
      <c r="I998" s="927" t="s">
        <v>239</v>
      </c>
      <c r="J998" s="927" t="s">
        <v>3964</v>
      </c>
      <c r="K998" s="927" t="s">
        <v>288</v>
      </c>
      <c r="L998" s="927" t="s">
        <v>158</v>
      </c>
      <c r="M998" s="927" t="s">
        <v>3964</v>
      </c>
      <c r="N998" s="927" t="s">
        <v>3853</v>
      </c>
      <c r="O998" s="927" t="s">
        <v>3964</v>
      </c>
      <c r="P998" s="1129" t="str">
        <f t="shared" si="177"/>
        <v>--</v>
      </c>
      <c r="Q998" s="934" t="str">
        <f t="shared" si="178"/>
        <v>20-19322</v>
      </c>
      <c r="R998" s="934" t="str">
        <f t="shared" si="179"/>
        <v>LOCAL</v>
      </c>
      <c r="S998" s="935">
        <f t="shared" si="172"/>
        <v>44013</v>
      </c>
      <c r="T998" s="935">
        <f t="shared" si="173"/>
        <v>44013</v>
      </c>
      <c r="U998" s="935">
        <f t="shared" si="174"/>
        <v>44013</v>
      </c>
      <c r="V998" s="935">
        <f t="shared" si="180"/>
        <v>44105</v>
      </c>
      <c r="W998" s="934" t="str">
        <f t="shared" si="181"/>
        <v>Disapproved</v>
      </c>
      <c r="X998" s="936" t="str">
        <f>IF(R998="-","-",VLOOKUP($S998,Forex!$B:$C,2,0))</f>
        <v>FY2020</v>
      </c>
      <c r="Y998" s="936" t="str">
        <f>IF(R998="-","-",VLOOKUP($S998,Forex!$B:$D,3,0))</f>
        <v>1H</v>
      </c>
      <c r="Z998" s="937" t="str">
        <f>IF($R998="-","-",VLOOKUP($L998,Legend!$E:$F,2,0))</f>
        <v>ROD1</v>
      </c>
      <c r="AA998" s="937"/>
      <c r="AB998" s="1131">
        <f t="shared" si="175"/>
        <v>44013</v>
      </c>
      <c r="AC998" s="1131">
        <f>_xlfn.IFNA(VLOOKUP($B998,'PO list'!$C:$E,3,0),$AB998)</f>
        <v>44013</v>
      </c>
      <c r="AD998" s="1131" t="str">
        <f>IF($AC998="-","-",VLOOKUP($AC998,Forex!$B:$C,2,0))</f>
        <v>FY2020</v>
      </c>
      <c r="AE998" s="1131">
        <f t="shared" si="182"/>
        <v>44013</v>
      </c>
      <c r="AF998" s="1131" t="str">
        <f>IF($AE998="-","-",VLOOKUP($AE998,Forex!$B:$C,2,0))</f>
        <v>FY2020</v>
      </c>
      <c r="AG998" s="1132" t="str">
        <f t="shared" si="176"/>
        <v>MY + MF</v>
      </c>
      <c r="AI998" s="1118"/>
    </row>
    <row r="999" spans="1:35" s="839" customFormat="1" ht="15" x14ac:dyDescent="0.25">
      <c r="A999" s="929">
        <v>998</v>
      </c>
      <c r="B999" s="927" t="s">
        <v>59</v>
      </c>
      <c r="C999" s="927" t="s">
        <v>211</v>
      </c>
      <c r="D999" s="927" t="s">
        <v>201</v>
      </c>
      <c r="E999" s="927" t="s">
        <v>231</v>
      </c>
      <c r="F999" s="927">
        <v>1</v>
      </c>
      <c r="G999" s="927">
        <v>7200</v>
      </c>
      <c r="H999" s="927" t="s">
        <v>237</v>
      </c>
      <c r="I999" s="927" t="s">
        <v>4060</v>
      </c>
      <c r="J999" s="927" t="s">
        <v>3964</v>
      </c>
      <c r="K999" s="927" t="s">
        <v>288</v>
      </c>
      <c r="L999" s="927" t="s">
        <v>158</v>
      </c>
      <c r="M999" s="927" t="s">
        <v>3877</v>
      </c>
      <c r="N999" s="927" t="s">
        <v>3611</v>
      </c>
      <c r="O999" s="927" t="s">
        <v>3696</v>
      </c>
      <c r="P999" s="1129" t="str">
        <f t="shared" si="177"/>
        <v>9--</v>
      </c>
      <c r="Q999" s="934" t="str">
        <f t="shared" si="178"/>
        <v>20-19323</v>
      </c>
      <c r="R999" s="934" t="str">
        <f t="shared" si="179"/>
        <v>LOCAL</v>
      </c>
      <c r="S999" s="935">
        <f t="shared" si="172"/>
        <v>44013</v>
      </c>
      <c r="T999" s="935">
        <f t="shared" si="173"/>
        <v>44013</v>
      </c>
      <c r="U999" s="935">
        <f t="shared" si="174"/>
        <v>44013</v>
      </c>
      <c r="V999" s="935">
        <f t="shared" si="180"/>
        <v>44044</v>
      </c>
      <c r="W999" s="934" t="str">
        <f t="shared" si="181"/>
        <v>Disapproved</v>
      </c>
      <c r="X999" s="936" t="str">
        <f>IF(R999="-","-",VLOOKUP($S999,Forex!$B:$C,2,0))</f>
        <v>FY2020</v>
      </c>
      <c r="Y999" s="936" t="str">
        <f>IF(R999="-","-",VLOOKUP($S999,Forex!$B:$D,3,0))</f>
        <v>1H</v>
      </c>
      <c r="Z999" s="937" t="str">
        <f>IF($R999="-","-",VLOOKUP($L999,Legend!$E:$F,2,0))</f>
        <v>ROD1</v>
      </c>
      <c r="AA999" s="937"/>
      <c r="AB999" s="1131">
        <f t="shared" si="175"/>
        <v>44013</v>
      </c>
      <c r="AC999" s="1131">
        <f>_xlfn.IFNA(VLOOKUP($B999,'PO list'!$C:$E,3,0),$AB999)</f>
        <v>44013</v>
      </c>
      <c r="AD999" s="1131" t="str">
        <f>IF($AC999="-","-",VLOOKUP($AC999,Forex!$B:$C,2,0))</f>
        <v>FY2020</v>
      </c>
      <c r="AE999" s="1131">
        <f t="shared" si="182"/>
        <v>44013</v>
      </c>
      <c r="AF999" s="1131" t="str">
        <f>IF($AE999="-","-",VLOOKUP($AE999,Forex!$B:$C,2,0))</f>
        <v>FY2020</v>
      </c>
      <c r="AG999" s="1132" t="str">
        <f t="shared" si="176"/>
        <v>MY + MF</v>
      </c>
      <c r="AI999" s="1118"/>
    </row>
    <row r="1000" spans="1:35" s="839" customFormat="1" ht="15" x14ac:dyDescent="0.25">
      <c r="A1000" s="929">
        <v>999</v>
      </c>
      <c r="B1000" s="927" t="s">
        <v>4061</v>
      </c>
      <c r="C1000" s="927" t="s">
        <v>244</v>
      </c>
      <c r="D1000" s="927" t="s">
        <v>201</v>
      </c>
      <c r="E1000" s="927" t="s">
        <v>231</v>
      </c>
      <c r="F1000" s="927">
        <v>3</v>
      </c>
      <c r="G1000" s="927">
        <v>1574</v>
      </c>
      <c r="H1000" s="927" t="s">
        <v>4062</v>
      </c>
      <c r="I1000" s="927" t="s">
        <v>239</v>
      </c>
      <c r="J1000" s="927" t="s">
        <v>2996</v>
      </c>
      <c r="K1000" s="927" t="s">
        <v>288</v>
      </c>
      <c r="L1000" s="927" t="s">
        <v>158</v>
      </c>
      <c r="M1000" s="927" t="s">
        <v>2250</v>
      </c>
      <c r="N1000" s="927" t="s">
        <v>4063</v>
      </c>
      <c r="O1000" s="927" t="s">
        <v>3955</v>
      </c>
      <c r="P1000" s="1129" t="str">
        <f t="shared" si="177"/>
        <v>--</v>
      </c>
      <c r="Q1000" s="934" t="str">
        <f t="shared" si="178"/>
        <v>20-19324</v>
      </c>
      <c r="R1000" s="934" t="str">
        <f t="shared" si="179"/>
        <v>LOCAL</v>
      </c>
      <c r="S1000" s="935">
        <f t="shared" si="172"/>
        <v>44013</v>
      </c>
      <c r="T1000" s="935">
        <f t="shared" si="173"/>
        <v>44013</v>
      </c>
      <c r="U1000" s="935">
        <f t="shared" si="174"/>
        <v>44013</v>
      </c>
      <c r="V1000" s="935">
        <f t="shared" si="180"/>
        <v>44013</v>
      </c>
      <c r="W1000" s="934" t="str">
        <f t="shared" si="181"/>
        <v>Disapproved</v>
      </c>
      <c r="X1000" s="936" t="str">
        <f>IF(R1000="-","-",VLOOKUP($S1000,Forex!$B:$C,2,0))</f>
        <v>FY2020</v>
      </c>
      <c r="Y1000" s="936" t="str">
        <f>IF(R1000="-","-",VLOOKUP($S1000,Forex!$B:$D,3,0))</f>
        <v>1H</v>
      </c>
      <c r="Z1000" s="937" t="str">
        <f>IF($R1000="-","-",VLOOKUP($L1000,Legend!$E:$F,2,0))</f>
        <v>ROD1</v>
      </c>
      <c r="AA1000" s="937"/>
      <c r="AB1000" s="1131">
        <f t="shared" si="175"/>
        <v>44013</v>
      </c>
      <c r="AC1000" s="1131">
        <f>_xlfn.IFNA(VLOOKUP($B1000,'PO list'!$C:$E,3,0),$AB1000)</f>
        <v>44013</v>
      </c>
      <c r="AD1000" s="1131" t="str">
        <f>IF($AC1000="-","-",VLOOKUP($AC1000,Forex!$B:$C,2,0))</f>
        <v>FY2020</v>
      </c>
      <c r="AE1000" s="1131">
        <f t="shared" si="182"/>
        <v>44013</v>
      </c>
      <c r="AF1000" s="1131" t="str">
        <f>IF($AE1000="-","-",VLOOKUP($AE1000,Forex!$B:$C,2,0))</f>
        <v>FY2020</v>
      </c>
      <c r="AG1000" s="1132" t="str">
        <f t="shared" si="176"/>
        <v>MY + MF</v>
      </c>
      <c r="AI1000" s="1118"/>
    </row>
    <row r="1001" spans="1:35" s="839" customFormat="1" ht="15" x14ac:dyDescent="0.25">
      <c r="A1001" s="929">
        <v>1000</v>
      </c>
      <c r="B1001" s="927" t="s">
        <v>4064</v>
      </c>
      <c r="C1001" s="927" t="s">
        <v>207</v>
      </c>
      <c r="D1001" s="927" t="s">
        <v>232</v>
      </c>
      <c r="E1001" s="927" t="s">
        <v>1788</v>
      </c>
      <c r="F1001" s="927">
        <v>2</v>
      </c>
      <c r="G1001" s="927">
        <v>939.82</v>
      </c>
      <c r="H1001" s="927" t="s">
        <v>4065</v>
      </c>
      <c r="I1001" s="927" t="s">
        <v>3779</v>
      </c>
      <c r="J1001" s="927" t="s">
        <v>2834</v>
      </c>
      <c r="K1001" s="927" t="s">
        <v>287</v>
      </c>
      <c r="L1001" s="927" t="s">
        <v>15</v>
      </c>
      <c r="M1001" s="927" t="s">
        <v>2996</v>
      </c>
      <c r="N1001" s="927" t="s">
        <v>2834</v>
      </c>
      <c r="O1001" s="927" t="s">
        <v>2834</v>
      </c>
      <c r="P1001" s="1129" t="str">
        <f t="shared" si="177"/>
        <v>IGS</v>
      </c>
      <c r="Q1001" s="934" t="str">
        <f t="shared" si="178"/>
        <v>20-19327</v>
      </c>
      <c r="R1001" s="934" t="str">
        <f t="shared" si="179"/>
        <v>FRONTECH</v>
      </c>
      <c r="S1001" s="935">
        <f t="shared" si="172"/>
        <v>44013</v>
      </c>
      <c r="T1001" s="935">
        <f t="shared" si="173"/>
        <v>44013</v>
      </c>
      <c r="U1001" s="935">
        <f t="shared" si="174"/>
        <v>44013</v>
      </c>
      <c r="V1001" s="935">
        <f t="shared" si="180"/>
        <v>44013</v>
      </c>
      <c r="W1001" s="934" t="str">
        <f t="shared" si="181"/>
        <v>Approved</v>
      </c>
      <c r="X1001" s="936" t="str">
        <f>IF(R1001="-","-",VLOOKUP($S1001,Forex!$B:$C,2,0))</f>
        <v>FY2020</v>
      </c>
      <c r="Y1001" s="936" t="str">
        <f>IF(R1001="-","-",VLOOKUP($S1001,Forex!$B:$D,3,0))</f>
        <v>1H</v>
      </c>
      <c r="Z1001" s="937" t="str">
        <f>IF($R1001="-","-",VLOOKUP($L1001,Legend!$E:$F,2,0))</f>
        <v>-</v>
      </c>
      <c r="AA1001" s="937"/>
      <c r="AB1001" s="1131">
        <f t="shared" si="175"/>
        <v>44013</v>
      </c>
      <c r="AC1001" s="1131">
        <f>_xlfn.IFNA(VLOOKUP($B1001,'PO list'!$C:$E,3,0),$AB1001)</f>
        <v>44013</v>
      </c>
      <c r="AD1001" s="1131" t="str">
        <f>IF($AC1001="-","-",VLOOKUP($AC1001,Forex!$B:$C,2,0))</f>
        <v>FY2020</v>
      </c>
      <c r="AE1001" s="1131">
        <f t="shared" si="182"/>
        <v>44013</v>
      </c>
      <c r="AF1001" s="1131" t="str">
        <f>IF($AE1001="-","-",VLOOKUP($AE1001,Forex!$B:$C,2,0))</f>
        <v>FY2020</v>
      </c>
      <c r="AG1001" s="1132" t="str">
        <f t="shared" si="176"/>
        <v>MY + MF</v>
      </c>
      <c r="AI1001" s="1118"/>
    </row>
    <row r="1002" spans="1:35" s="839" customFormat="1" ht="15" x14ac:dyDescent="0.25">
      <c r="A1002" s="929">
        <v>1001</v>
      </c>
      <c r="B1002" s="927" t="s">
        <v>4066</v>
      </c>
      <c r="C1002" s="927" t="s">
        <v>207</v>
      </c>
      <c r="D1002" s="927" t="s">
        <v>232</v>
      </c>
      <c r="E1002" s="927" t="s">
        <v>1788</v>
      </c>
      <c r="F1002" s="927">
        <v>2</v>
      </c>
      <c r="G1002" s="927">
        <v>1486</v>
      </c>
      <c r="H1002" s="927" t="s">
        <v>4067</v>
      </c>
      <c r="I1002" s="927" t="s">
        <v>3779</v>
      </c>
      <c r="J1002" s="927" t="s">
        <v>2834</v>
      </c>
      <c r="K1002" s="927" t="s">
        <v>287</v>
      </c>
      <c r="L1002" s="927" t="s">
        <v>15</v>
      </c>
      <c r="M1002" s="927" t="s">
        <v>2996</v>
      </c>
      <c r="N1002" s="927" t="s">
        <v>2834</v>
      </c>
      <c r="O1002" s="927" t="s">
        <v>2834</v>
      </c>
      <c r="P1002" s="1129" t="str">
        <f t="shared" si="177"/>
        <v>IGS</v>
      </c>
      <c r="Q1002" s="934" t="str">
        <f t="shared" si="178"/>
        <v>20-19328</v>
      </c>
      <c r="R1002" s="934" t="str">
        <f t="shared" si="179"/>
        <v>FRONTECH</v>
      </c>
      <c r="S1002" s="935">
        <f t="shared" si="172"/>
        <v>44013</v>
      </c>
      <c r="T1002" s="935">
        <f t="shared" si="173"/>
        <v>44013</v>
      </c>
      <c r="U1002" s="935">
        <f t="shared" si="174"/>
        <v>44013</v>
      </c>
      <c r="V1002" s="935">
        <f t="shared" si="180"/>
        <v>44013</v>
      </c>
      <c r="W1002" s="934" t="str">
        <f t="shared" si="181"/>
        <v>Approved</v>
      </c>
      <c r="X1002" s="936" t="str">
        <f>IF(R1002="-","-",VLOOKUP($S1002,Forex!$B:$C,2,0))</f>
        <v>FY2020</v>
      </c>
      <c r="Y1002" s="936" t="str">
        <f>IF(R1002="-","-",VLOOKUP($S1002,Forex!$B:$D,3,0))</f>
        <v>1H</v>
      </c>
      <c r="Z1002" s="937" t="str">
        <f>IF($R1002="-","-",VLOOKUP($L1002,Legend!$E:$F,2,0))</f>
        <v>-</v>
      </c>
      <c r="AA1002" s="937"/>
      <c r="AB1002" s="1131">
        <f t="shared" si="175"/>
        <v>44013</v>
      </c>
      <c r="AC1002" s="1131">
        <f>_xlfn.IFNA(VLOOKUP($B1002,'PO list'!$C:$E,3,0),$AB1002)</f>
        <v>44013</v>
      </c>
      <c r="AD1002" s="1131" t="str">
        <f>IF($AC1002="-","-",VLOOKUP($AC1002,Forex!$B:$C,2,0))</f>
        <v>FY2020</v>
      </c>
      <c r="AE1002" s="1131">
        <f t="shared" si="182"/>
        <v>44013</v>
      </c>
      <c r="AF1002" s="1131" t="str">
        <f>IF($AE1002="-","-",VLOOKUP($AE1002,Forex!$B:$C,2,0))</f>
        <v>FY2020</v>
      </c>
      <c r="AG1002" s="1132" t="str">
        <f t="shared" si="176"/>
        <v>MY + MF</v>
      </c>
      <c r="AI1002" s="1118"/>
    </row>
    <row r="1003" spans="1:35" s="839" customFormat="1" ht="15" x14ac:dyDescent="0.25">
      <c r="A1003" s="929">
        <v>1002</v>
      </c>
      <c r="B1003" s="927" t="s">
        <v>4068</v>
      </c>
      <c r="C1003" s="927" t="s">
        <v>207</v>
      </c>
      <c r="D1003" s="927" t="s">
        <v>232</v>
      </c>
      <c r="E1003" s="927" t="s">
        <v>1788</v>
      </c>
      <c r="F1003" s="927">
        <v>2</v>
      </c>
      <c r="G1003" s="927">
        <v>2239.92</v>
      </c>
      <c r="H1003" s="927" t="s">
        <v>3976</v>
      </c>
      <c r="I1003" s="927" t="s">
        <v>3779</v>
      </c>
      <c r="J1003" s="927" t="s">
        <v>2834</v>
      </c>
      <c r="K1003" s="927" t="s">
        <v>287</v>
      </c>
      <c r="L1003" s="927" t="s">
        <v>15</v>
      </c>
      <c r="M1003" s="927" t="s">
        <v>2996</v>
      </c>
      <c r="N1003" s="927" t="s">
        <v>2834</v>
      </c>
      <c r="O1003" s="927" t="s">
        <v>2834</v>
      </c>
      <c r="P1003" s="1129" t="str">
        <f t="shared" si="177"/>
        <v>IGS</v>
      </c>
      <c r="Q1003" s="934" t="str">
        <f t="shared" si="178"/>
        <v>20-19329</v>
      </c>
      <c r="R1003" s="934" t="str">
        <f t="shared" si="179"/>
        <v>FRONTECH</v>
      </c>
      <c r="S1003" s="935">
        <f t="shared" si="172"/>
        <v>44013</v>
      </c>
      <c r="T1003" s="935">
        <f t="shared" si="173"/>
        <v>44013</v>
      </c>
      <c r="U1003" s="935">
        <f t="shared" si="174"/>
        <v>44013</v>
      </c>
      <c r="V1003" s="935">
        <f t="shared" si="180"/>
        <v>44013</v>
      </c>
      <c r="W1003" s="934" t="str">
        <f t="shared" si="181"/>
        <v>Approved</v>
      </c>
      <c r="X1003" s="936" t="str">
        <f>IF(R1003="-","-",VLOOKUP($S1003,Forex!$B:$C,2,0))</f>
        <v>FY2020</v>
      </c>
      <c r="Y1003" s="936" t="str">
        <f>IF(R1003="-","-",VLOOKUP($S1003,Forex!$B:$D,3,0))</f>
        <v>1H</v>
      </c>
      <c r="Z1003" s="937" t="str">
        <f>IF($R1003="-","-",VLOOKUP($L1003,Legend!$E:$F,2,0))</f>
        <v>-</v>
      </c>
      <c r="AA1003" s="937"/>
      <c r="AB1003" s="1131">
        <f t="shared" si="175"/>
        <v>44013</v>
      </c>
      <c r="AC1003" s="1131">
        <f>_xlfn.IFNA(VLOOKUP($B1003,'PO list'!$C:$E,3,0),$AB1003)</f>
        <v>44013</v>
      </c>
      <c r="AD1003" s="1131" t="str">
        <f>IF($AC1003="-","-",VLOOKUP($AC1003,Forex!$B:$C,2,0))</f>
        <v>FY2020</v>
      </c>
      <c r="AE1003" s="1131">
        <f t="shared" si="182"/>
        <v>44013</v>
      </c>
      <c r="AF1003" s="1131" t="str">
        <f>IF($AE1003="-","-",VLOOKUP($AE1003,Forex!$B:$C,2,0))</f>
        <v>FY2020</v>
      </c>
      <c r="AG1003" s="1132" t="str">
        <f t="shared" si="176"/>
        <v>MY + MF</v>
      </c>
      <c r="AI1003" s="1118"/>
    </row>
    <row r="1004" spans="1:35" s="839" customFormat="1" ht="15" x14ac:dyDescent="0.25">
      <c r="A1004" s="929">
        <v>1003</v>
      </c>
      <c r="B1004" s="927" t="s">
        <v>4069</v>
      </c>
      <c r="C1004" s="927" t="s">
        <v>207</v>
      </c>
      <c r="D1004" s="927" t="s">
        <v>232</v>
      </c>
      <c r="E1004" s="927" t="s">
        <v>1788</v>
      </c>
      <c r="F1004" s="927">
        <v>2</v>
      </c>
      <c r="G1004" s="927">
        <v>2199.9499999999998</v>
      </c>
      <c r="H1004" s="927" t="s">
        <v>4070</v>
      </c>
      <c r="I1004" s="927" t="s">
        <v>3779</v>
      </c>
      <c r="J1004" s="927" t="s">
        <v>2834</v>
      </c>
      <c r="K1004" s="927" t="s">
        <v>287</v>
      </c>
      <c r="L1004" s="927" t="s">
        <v>15</v>
      </c>
      <c r="M1004" s="927" t="s">
        <v>2996</v>
      </c>
      <c r="N1004" s="927" t="s">
        <v>2834</v>
      </c>
      <c r="O1004" s="927" t="s">
        <v>2834</v>
      </c>
      <c r="P1004" s="1129" t="str">
        <f t="shared" si="177"/>
        <v>IGS</v>
      </c>
      <c r="Q1004" s="934" t="str">
        <f t="shared" si="178"/>
        <v>20-19330</v>
      </c>
      <c r="R1004" s="934" t="str">
        <f t="shared" si="179"/>
        <v>FRONTECH</v>
      </c>
      <c r="S1004" s="935">
        <f t="shared" si="172"/>
        <v>44013</v>
      </c>
      <c r="T1004" s="935">
        <f t="shared" si="173"/>
        <v>44013</v>
      </c>
      <c r="U1004" s="935">
        <f t="shared" si="174"/>
        <v>44013</v>
      </c>
      <c r="V1004" s="935">
        <f t="shared" si="180"/>
        <v>44013</v>
      </c>
      <c r="W1004" s="934" t="str">
        <f t="shared" si="181"/>
        <v>Approved</v>
      </c>
      <c r="X1004" s="936" t="str">
        <f>IF(R1004="-","-",VLOOKUP($S1004,Forex!$B:$C,2,0))</f>
        <v>FY2020</v>
      </c>
      <c r="Y1004" s="936" t="str">
        <f>IF(R1004="-","-",VLOOKUP($S1004,Forex!$B:$D,3,0))</f>
        <v>1H</v>
      </c>
      <c r="Z1004" s="937" t="str">
        <f>IF($R1004="-","-",VLOOKUP($L1004,Legend!$E:$F,2,0))</f>
        <v>-</v>
      </c>
      <c r="AA1004" s="937"/>
      <c r="AB1004" s="1131">
        <f t="shared" si="175"/>
        <v>44013</v>
      </c>
      <c r="AC1004" s="1131">
        <f>_xlfn.IFNA(VLOOKUP($B1004,'PO list'!$C:$E,3,0),$AB1004)</f>
        <v>44013</v>
      </c>
      <c r="AD1004" s="1131" t="str">
        <f>IF($AC1004="-","-",VLOOKUP($AC1004,Forex!$B:$C,2,0))</f>
        <v>FY2020</v>
      </c>
      <c r="AE1004" s="1131">
        <f t="shared" si="182"/>
        <v>44013</v>
      </c>
      <c r="AF1004" s="1131" t="str">
        <f>IF($AE1004="-","-",VLOOKUP($AE1004,Forex!$B:$C,2,0))</f>
        <v>FY2020</v>
      </c>
      <c r="AG1004" s="1132" t="str">
        <f t="shared" si="176"/>
        <v>MY + MF</v>
      </c>
      <c r="AI1004" s="1118"/>
    </row>
    <row r="1005" spans="1:35" s="839" customFormat="1" ht="15" x14ac:dyDescent="0.25">
      <c r="A1005" s="929">
        <v>1004</v>
      </c>
      <c r="B1005" s="927" t="s">
        <v>4071</v>
      </c>
      <c r="C1005" s="927" t="s">
        <v>207</v>
      </c>
      <c r="D1005" s="927" t="s">
        <v>232</v>
      </c>
      <c r="E1005" s="927" t="s">
        <v>1788</v>
      </c>
      <c r="F1005" s="927">
        <v>2</v>
      </c>
      <c r="G1005" s="927">
        <v>2779.95</v>
      </c>
      <c r="H1005" s="927" t="s">
        <v>4072</v>
      </c>
      <c r="I1005" s="927" t="s">
        <v>3779</v>
      </c>
      <c r="J1005" s="927" t="s">
        <v>2834</v>
      </c>
      <c r="K1005" s="927" t="s">
        <v>287</v>
      </c>
      <c r="L1005" s="927" t="s">
        <v>15</v>
      </c>
      <c r="M1005" s="927" t="s">
        <v>2996</v>
      </c>
      <c r="N1005" s="927" t="s">
        <v>2834</v>
      </c>
      <c r="O1005" s="927" t="s">
        <v>2834</v>
      </c>
      <c r="P1005" s="1129" t="str">
        <f t="shared" si="177"/>
        <v>IGS</v>
      </c>
      <c r="Q1005" s="934" t="str">
        <f t="shared" si="178"/>
        <v>20-19331</v>
      </c>
      <c r="R1005" s="934" t="str">
        <f t="shared" si="179"/>
        <v>FRONTECH</v>
      </c>
      <c r="S1005" s="935">
        <f t="shared" si="172"/>
        <v>44013</v>
      </c>
      <c r="T1005" s="935">
        <f t="shared" si="173"/>
        <v>44013</v>
      </c>
      <c r="U1005" s="935">
        <f t="shared" si="174"/>
        <v>44013</v>
      </c>
      <c r="V1005" s="935">
        <f t="shared" si="180"/>
        <v>44013</v>
      </c>
      <c r="W1005" s="934" t="str">
        <f t="shared" si="181"/>
        <v>Approved</v>
      </c>
      <c r="X1005" s="936" t="str">
        <f>IF(R1005="-","-",VLOOKUP($S1005,Forex!$B:$C,2,0))</f>
        <v>FY2020</v>
      </c>
      <c r="Y1005" s="936" t="str">
        <f>IF(R1005="-","-",VLOOKUP($S1005,Forex!$B:$D,3,0))</f>
        <v>1H</v>
      </c>
      <c r="Z1005" s="937" t="str">
        <f>IF($R1005="-","-",VLOOKUP($L1005,Legend!$E:$F,2,0))</f>
        <v>-</v>
      </c>
      <c r="AA1005" s="937"/>
      <c r="AB1005" s="1131">
        <f t="shared" si="175"/>
        <v>44013</v>
      </c>
      <c r="AC1005" s="1131">
        <f>_xlfn.IFNA(VLOOKUP($B1005,'PO list'!$C:$E,3,0),$AB1005)</f>
        <v>44013</v>
      </c>
      <c r="AD1005" s="1131" t="str">
        <f>IF($AC1005="-","-",VLOOKUP($AC1005,Forex!$B:$C,2,0))</f>
        <v>FY2020</v>
      </c>
      <c r="AE1005" s="1131">
        <f t="shared" si="182"/>
        <v>44013</v>
      </c>
      <c r="AF1005" s="1131" t="str">
        <f>IF($AE1005="-","-",VLOOKUP($AE1005,Forex!$B:$C,2,0))</f>
        <v>FY2020</v>
      </c>
      <c r="AG1005" s="1132" t="str">
        <f t="shared" si="176"/>
        <v>MY + MF</v>
      </c>
      <c r="AI1005" s="1118"/>
    </row>
    <row r="1006" spans="1:35" s="839" customFormat="1" ht="15" x14ac:dyDescent="0.25">
      <c r="A1006" s="929">
        <v>1005</v>
      </c>
      <c r="B1006" s="927" t="s">
        <v>4073</v>
      </c>
      <c r="C1006" s="927" t="s">
        <v>207</v>
      </c>
      <c r="D1006" s="927" t="s">
        <v>232</v>
      </c>
      <c r="E1006" s="927" t="s">
        <v>1788</v>
      </c>
      <c r="F1006" s="927">
        <v>2</v>
      </c>
      <c r="G1006" s="927">
        <v>1692</v>
      </c>
      <c r="H1006" s="927" t="s">
        <v>4074</v>
      </c>
      <c r="I1006" s="927" t="s">
        <v>3779</v>
      </c>
      <c r="J1006" s="927" t="s">
        <v>2834</v>
      </c>
      <c r="K1006" s="927" t="s">
        <v>287</v>
      </c>
      <c r="L1006" s="927" t="s">
        <v>15</v>
      </c>
      <c r="M1006" s="927" t="s">
        <v>2996</v>
      </c>
      <c r="N1006" s="927" t="s">
        <v>2834</v>
      </c>
      <c r="O1006" s="927" t="s">
        <v>2834</v>
      </c>
      <c r="P1006" s="1129" t="str">
        <f t="shared" si="177"/>
        <v>IGS</v>
      </c>
      <c r="Q1006" s="934" t="str">
        <f t="shared" si="178"/>
        <v>20-19332</v>
      </c>
      <c r="R1006" s="934" t="str">
        <f t="shared" si="179"/>
        <v>FRONTECH</v>
      </c>
      <c r="S1006" s="935">
        <f t="shared" si="172"/>
        <v>44013</v>
      </c>
      <c r="T1006" s="935">
        <f t="shared" si="173"/>
        <v>44013</v>
      </c>
      <c r="U1006" s="935">
        <f t="shared" si="174"/>
        <v>44013</v>
      </c>
      <c r="V1006" s="935">
        <f t="shared" si="180"/>
        <v>44013</v>
      </c>
      <c r="W1006" s="934" t="str">
        <f t="shared" si="181"/>
        <v>Approved</v>
      </c>
      <c r="X1006" s="936" t="str">
        <f>IF(R1006="-","-",VLOOKUP($S1006,Forex!$B:$C,2,0))</f>
        <v>FY2020</v>
      </c>
      <c r="Y1006" s="936" t="str">
        <f>IF(R1006="-","-",VLOOKUP($S1006,Forex!$B:$D,3,0))</f>
        <v>1H</v>
      </c>
      <c r="Z1006" s="937" t="str">
        <f>IF($R1006="-","-",VLOOKUP($L1006,Legend!$E:$F,2,0))</f>
        <v>-</v>
      </c>
      <c r="AA1006" s="937"/>
      <c r="AB1006" s="1131">
        <f t="shared" si="175"/>
        <v>44013</v>
      </c>
      <c r="AC1006" s="1131">
        <f>_xlfn.IFNA(VLOOKUP($B1006,'PO list'!$C:$E,3,0),$AB1006)</f>
        <v>44013</v>
      </c>
      <c r="AD1006" s="1131" t="str">
        <f>IF($AC1006="-","-",VLOOKUP($AC1006,Forex!$B:$C,2,0))</f>
        <v>FY2020</v>
      </c>
      <c r="AE1006" s="1131">
        <f t="shared" si="182"/>
        <v>44013</v>
      </c>
      <c r="AF1006" s="1131" t="str">
        <f>IF($AE1006="-","-",VLOOKUP($AE1006,Forex!$B:$C,2,0))</f>
        <v>FY2020</v>
      </c>
      <c r="AG1006" s="1132" t="str">
        <f t="shared" si="176"/>
        <v>MY + MF</v>
      </c>
      <c r="AI1006" s="1118"/>
    </row>
    <row r="1007" spans="1:35" s="839" customFormat="1" ht="15" x14ac:dyDescent="0.25">
      <c r="A1007" s="929">
        <v>1006</v>
      </c>
      <c r="B1007" s="927" t="s">
        <v>4075</v>
      </c>
      <c r="C1007" s="927" t="s">
        <v>207</v>
      </c>
      <c r="D1007" s="927" t="s">
        <v>232</v>
      </c>
      <c r="E1007" s="927" t="s">
        <v>1788</v>
      </c>
      <c r="F1007" s="927">
        <v>2</v>
      </c>
      <c r="G1007" s="927">
        <v>724</v>
      </c>
      <c r="H1007" s="927" t="s">
        <v>4076</v>
      </c>
      <c r="I1007" s="927" t="s">
        <v>3779</v>
      </c>
      <c r="J1007" s="927" t="s">
        <v>2834</v>
      </c>
      <c r="K1007" s="927" t="s">
        <v>287</v>
      </c>
      <c r="L1007" s="927" t="s">
        <v>15</v>
      </c>
      <c r="M1007" s="927" t="s">
        <v>2996</v>
      </c>
      <c r="N1007" s="927" t="s">
        <v>2834</v>
      </c>
      <c r="O1007" s="927" t="s">
        <v>2834</v>
      </c>
      <c r="P1007" s="1129" t="str">
        <f t="shared" si="177"/>
        <v>IGS</v>
      </c>
      <c r="Q1007" s="934" t="str">
        <f t="shared" si="178"/>
        <v>20-19333</v>
      </c>
      <c r="R1007" s="934" t="str">
        <f t="shared" si="179"/>
        <v>FRONTECH</v>
      </c>
      <c r="S1007" s="935">
        <f t="shared" si="172"/>
        <v>44013</v>
      </c>
      <c r="T1007" s="935">
        <f t="shared" si="173"/>
        <v>44013</v>
      </c>
      <c r="U1007" s="935">
        <f t="shared" si="174"/>
        <v>44013</v>
      </c>
      <c r="V1007" s="935">
        <f t="shared" si="180"/>
        <v>44013</v>
      </c>
      <c r="W1007" s="934" t="str">
        <f t="shared" si="181"/>
        <v>Approved</v>
      </c>
      <c r="X1007" s="936" t="str">
        <f>IF(R1007="-","-",VLOOKUP($S1007,Forex!$B:$C,2,0))</f>
        <v>FY2020</v>
      </c>
      <c r="Y1007" s="936" t="str">
        <f>IF(R1007="-","-",VLOOKUP($S1007,Forex!$B:$D,3,0))</f>
        <v>1H</v>
      </c>
      <c r="Z1007" s="937" t="str">
        <f>IF($R1007="-","-",VLOOKUP($L1007,Legend!$E:$F,2,0))</f>
        <v>-</v>
      </c>
      <c r="AA1007" s="937"/>
      <c r="AB1007" s="1131">
        <f t="shared" si="175"/>
        <v>44013</v>
      </c>
      <c r="AC1007" s="1131">
        <f>_xlfn.IFNA(VLOOKUP($B1007,'PO list'!$C:$E,3,0),$AB1007)</f>
        <v>44013</v>
      </c>
      <c r="AD1007" s="1131" t="str">
        <f>IF($AC1007="-","-",VLOOKUP($AC1007,Forex!$B:$C,2,0))</f>
        <v>FY2020</v>
      </c>
      <c r="AE1007" s="1131">
        <f t="shared" si="182"/>
        <v>44013</v>
      </c>
      <c r="AF1007" s="1131" t="str">
        <f>IF($AE1007="-","-",VLOOKUP($AE1007,Forex!$B:$C,2,0))</f>
        <v>FY2020</v>
      </c>
      <c r="AG1007" s="1132" t="str">
        <f t="shared" si="176"/>
        <v>MY + MF</v>
      </c>
      <c r="AI1007" s="1118"/>
    </row>
    <row r="1008" spans="1:35" s="839" customFormat="1" ht="15" x14ac:dyDescent="0.25">
      <c r="A1008" s="929">
        <v>1007</v>
      </c>
      <c r="B1008" s="927" t="s">
        <v>4077</v>
      </c>
      <c r="C1008" s="927" t="s">
        <v>207</v>
      </c>
      <c r="D1008" s="927" t="s">
        <v>232</v>
      </c>
      <c r="E1008" s="927" t="s">
        <v>1788</v>
      </c>
      <c r="F1008" s="927">
        <v>2</v>
      </c>
      <c r="G1008" s="927">
        <v>2328</v>
      </c>
      <c r="H1008" s="927" t="s">
        <v>4078</v>
      </c>
      <c r="I1008" s="927" t="s">
        <v>3779</v>
      </c>
      <c r="J1008" s="927" t="s">
        <v>3278</v>
      </c>
      <c r="K1008" s="927" t="s">
        <v>287</v>
      </c>
      <c r="L1008" s="927" t="s">
        <v>15</v>
      </c>
      <c r="M1008" s="927" t="s">
        <v>3514</v>
      </c>
      <c r="N1008" s="927" t="s">
        <v>2250</v>
      </c>
      <c r="O1008" s="927" t="s">
        <v>2250</v>
      </c>
      <c r="P1008" s="1129" t="str">
        <f t="shared" si="177"/>
        <v>IGS</v>
      </c>
      <c r="Q1008" s="934" t="str">
        <f t="shared" si="178"/>
        <v>20-19334</v>
      </c>
      <c r="R1008" s="934" t="str">
        <f t="shared" si="179"/>
        <v>FRONTECH</v>
      </c>
      <c r="S1008" s="935">
        <f t="shared" si="172"/>
        <v>44013</v>
      </c>
      <c r="T1008" s="935">
        <f t="shared" si="173"/>
        <v>44013</v>
      </c>
      <c r="U1008" s="935">
        <f t="shared" si="174"/>
        <v>44013</v>
      </c>
      <c r="V1008" s="935">
        <f t="shared" si="180"/>
        <v>44013</v>
      </c>
      <c r="W1008" s="934" t="str">
        <f t="shared" si="181"/>
        <v>Approved</v>
      </c>
      <c r="X1008" s="936" t="str">
        <f>IF(R1008="-","-",VLOOKUP($S1008,Forex!$B:$C,2,0))</f>
        <v>FY2020</v>
      </c>
      <c r="Y1008" s="936" t="str">
        <f>IF(R1008="-","-",VLOOKUP($S1008,Forex!$B:$D,3,0))</f>
        <v>1H</v>
      </c>
      <c r="Z1008" s="937" t="str">
        <f>IF($R1008="-","-",VLOOKUP($L1008,Legend!$E:$F,2,0))</f>
        <v>-</v>
      </c>
      <c r="AA1008" s="937"/>
      <c r="AB1008" s="1131">
        <f t="shared" si="175"/>
        <v>44013</v>
      </c>
      <c r="AC1008" s="1131">
        <f>_xlfn.IFNA(VLOOKUP($B1008,'PO list'!$C:$E,3,0),$AB1008)</f>
        <v>44013</v>
      </c>
      <c r="AD1008" s="1131" t="str">
        <f>IF($AC1008="-","-",VLOOKUP($AC1008,Forex!$B:$C,2,0))</f>
        <v>FY2020</v>
      </c>
      <c r="AE1008" s="1131">
        <f t="shared" si="182"/>
        <v>44013</v>
      </c>
      <c r="AF1008" s="1131" t="str">
        <f>IF($AE1008="-","-",VLOOKUP($AE1008,Forex!$B:$C,2,0))</f>
        <v>FY2020</v>
      </c>
      <c r="AG1008" s="1132" t="str">
        <f t="shared" si="176"/>
        <v>MY + MF</v>
      </c>
      <c r="AI1008" s="1118"/>
    </row>
    <row r="1009" spans="1:35" s="839" customFormat="1" ht="15" x14ac:dyDescent="0.25">
      <c r="A1009" s="929">
        <v>1008</v>
      </c>
      <c r="B1009" s="927" t="s">
        <v>4079</v>
      </c>
      <c r="C1009" s="927" t="s">
        <v>207</v>
      </c>
      <c r="D1009" s="927" t="s">
        <v>232</v>
      </c>
      <c r="E1009" s="927" t="s">
        <v>1788</v>
      </c>
      <c r="F1009" s="927">
        <v>2</v>
      </c>
      <c r="G1009" s="927">
        <v>2140</v>
      </c>
      <c r="H1009" s="927" t="s">
        <v>4080</v>
      </c>
      <c r="I1009" s="927" t="s">
        <v>3779</v>
      </c>
      <c r="J1009" s="927" t="s">
        <v>3278</v>
      </c>
      <c r="K1009" s="927" t="s">
        <v>287</v>
      </c>
      <c r="L1009" s="927" t="s">
        <v>15</v>
      </c>
      <c r="M1009" s="927" t="s">
        <v>3514</v>
      </c>
      <c r="N1009" s="927" t="s">
        <v>2250</v>
      </c>
      <c r="O1009" s="927" t="s">
        <v>2250</v>
      </c>
      <c r="P1009" s="1129" t="str">
        <f t="shared" si="177"/>
        <v>IGS</v>
      </c>
      <c r="Q1009" s="934" t="str">
        <f t="shared" si="178"/>
        <v>20-19335</v>
      </c>
      <c r="R1009" s="934" t="str">
        <f t="shared" si="179"/>
        <v>FRONTECH</v>
      </c>
      <c r="S1009" s="935">
        <f t="shared" si="172"/>
        <v>44013</v>
      </c>
      <c r="T1009" s="935">
        <f t="shared" si="173"/>
        <v>44013</v>
      </c>
      <c r="U1009" s="935">
        <f t="shared" si="174"/>
        <v>44013</v>
      </c>
      <c r="V1009" s="935">
        <f t="shared" si="180"/>
        <v>44013</v>
      </c>
      <c r="W1009" s="934" t="str">
        <f t="shared" si="181"/>
        <v>Approved</v>
      </c>
      <c r="X1009" s="936" t="str">
        <f>IF(R1009="-","-",VLOOKUP($S1009,Forex!$B:$C,2,0))</f>
        <v>FY2020</v>
      </c>
      <c r="Y1009" s="936" t="str">
        <f>IF(R1009="-","-",VLOOKUP($S1009,Forex!$B:$D,3,0))</f>
        <v>1H</v>
      </c>
      <c r="Z1009" s="937" t="str">
        <f>IF($R1009="-","-",VLOOKUP($L1009,Legend!$E:$F,2,0))</f>
        <v>-</v>
      </c>
      <c r="AA1009" s="937"/>
      <c r="AB1009" s="1131">
        <f t="shared" si="175"/>
        <v>44013</v>
      </c>
      <c r="AC1009" s="1131">
        <f>_xlfn.IFNA(VLOOKUP($B1009,'PO list'!$C:$E,3,0),$AB1009)</f>
        <v>44013</v>
      </c>
      <c r="AD1009" s="1131" t="str">
        <f>IF($AC1009="-","-",VLOOKUP($AC1009,Forex!$B:$C,2,0))</f>
        <v>FY2020</v>
      </c>
      <c r="AE1009" s="1131">
        <f t="shared" si="182"/>
        <v>44013</v>
      </c>
      <c r="AF1009" s="1131" t="str">
        <f>IF($AE1009="-","-",VLOOKUP($AE1009,Forex!$B:$C,2,0))</f>
        <v>FY2020</v>
      </c>
      <c r="AG1009" s="1132" t="str">
        <f t="shared" si="176"/>
        <v>MY + MF</v>
      </c>
      <c r="AI1009" s="1118"/>
    </row>
    <row r="1010" spans="1:35" s="839" customFormat="1" ht="15" x14ac:dyDescent="0.25">
      <c r="A1010" s="929">
        <v>1009</v>
      </c>
      <c r="B1010" s="927" t="s">
        <v>4081</v>
      </c>
      <c r="C1010" s="927" t="s">
        <v>207</v>
      </c>
      <c r="D1010" s="927" t="s">
        <v>232</v>
      </c>
      <c r="E1010" s="927" t="s">
        <v>1788</v>
      </c>
      <c r="F1010" s="927">
        <v>2</v>
      </c>
      <c r="G1010" s="927">
        <v>420</v>
      </c>
      <c r="H1010" s="927" t="s">
        <v>4082</v>
      </c>
      <c r="I1010" s="927" t="s">
        <v>4083</v>
      </c>
      <c r="J1010" s="927" t="s">
        <v>3927</v>
      </c>
      <c r="K1010" s="927" t="s">
        <v>287</v>
      </c>
      <c r="L1010" s="927" t="s">
        <v>15</v>
      </c>
      <c r="M1010" s="927" t="s">
        <v>3955</v>
      </c>
      <c r="N1010" s="927" t="s">
        <v>3696</v>
      </c>
      <c r="O1010" s="927" t="s">
        <v>3955</v>
      </c>
      <c r="P1010" s="1129" t="str">
        <f t="shared" si="177"/>
        <v>5--</v>
      </c>
      <c r="Q1010" s="934" t="str">
        <f t="shared" si="178"/>
        <v>20-19336</v>
      </c>
      <c r="R1010" s="934" t="str">
        <f t="shared" si="179"/>
        <v>FRONTECH</v>
      </c>
      <c r="S1010" s="935">
        <f t="shared" si="172"/>
        <v>44013</v>
      </c>
      <c r="T1010" s="935">
        <f t="shared" si="173"/>
        <v>44013</v>
      </c>
      <c r="U1010" s="935">
        <f t="shared" si="174"/>
        <v>44013</v>
      </c>
      <c r="V1010" s="935">
        <f t="shared" si="180"/>
        <v>44013</v>
      </c>
      <c r="W1010" s="934" t="str">
        <f t="shared" si="181"/>
        <v>Approved</v>
      </c>
      <c r="X1010" s="936" t="str">
        <f>IF(R1010="-","-",VLOOKUP($S1010,Forex!$B:$C,2,0))</f>
        <v>FY2020</v>
      </c>
      <c r="Y1010" s="936" t="str">
        <f>IF(R1010="-","-",VLOOKUP($S1010,Forex!$B:$D,3,0))</f>
        <v>1H</v>
      </c>
      <c r="Z1010" s="937" t="str">
        <f>IF($R1010="-","-",VLOOKUP($L1010,Legend!$E:$F,2,0))</f>
        <v>-</v>
      </c>
      <c r="AA1010" s="937"/>
      <c r="AB1010" s="1131">
        <f t="shared" si="175"/>
        <v>44013</v>
      </c>
      <c r="AC1010" s="1131">
        <f>_xlfn.IFNA(VLOOKUP($B1010,'PO list'!$C:$E,3,0),$AB1010)</f>
        <v>44013</v>
      </c>
      <c r="AD1010" s="1131" t="str">
        <f>IF($AC1010="-","-",VLOOKUP($AC1010,Forex!$B:$C,2,0))</f>
        <v>FY2020</v>
      </c>
      <c r="AE1010" s="1131">
        <f t="shared" si="182"/>
        <v>44013</v>
      </c>
      <c r="AF1010" s="1131" t="str">
        <f>IF($AE1010="-","-",VLOOKUP($AE1010,Forex!$B:$C,2,0))</f>
        <v>FY2020</v>
      </c>
      <c r="AG1010" s="1132" t="str">
        <f t="shared" si="176"/>
        <v>MY + MF</v>
      </c>
      <c r="AI1010" s="1118"/>
    </row>
    <row r="1011" spans="1:35" s="839" customFormat="1" ht="15" x14ac:dyDescent="0.25">
      <c r="A1011" s="929">
        <v>1010</v>
      </c>
      <c r="B1011" s="927" t="s">
        <v>4084</v>
      </c>
      <c r="C1011" s="927" t="s">
        <v>207</v>
      </c>
      <c r="D1011" s="927" t="s">
        <v>232</v>
      </c>
      <c r="E1011" s="927" t="s">
        <v>1788</v>
      </c>
      <c r="F1011" s="927">
        <v>2</v>
      </c>
      <c r="G1011" s="927">
        <v>3580</v>
      </c>
      <c r="H1011" s="927" t="s">
        <v>4085</v>
      </c>
      <c r="I1011" s="927" t="s">
        <v>3779</v>
      </c>
      <c r="J1011" s="927" t="s">
        <v>3278</v>
      </c>
      <c r="K1011" s="927" t="s">
        <v>287</v>
      </c>
      <c r="L1011" s="927" t="s">
        <v>15</v>
      </c>
      <c r="M1011" s="927" t="s">
        <v>4086</v>
      </c>
      <c r="N1011" s="927" t="s">
        <v>3780</v>
      </c>
      <c r="O1011" s="927" t="s">
        <v>2250</v>
      </c>
      <c r="P1011" s="1129" t="str">
        <f t="shared" si="177"/>
        <v>IGS</v>
      </c>
      <c r="Q1011" s="934" t="str">
        <f t="shared" si="178"/>
        <v>20-19337</v>
      </c>
      <c r="R1011" s="934" t="str">
        <f t="shared" si="179"/>
        <v>FRONTECH</v>
      </c>
      <c r="S1011" s="935">
        <f t="shared" si="172"/>
        <v>44013</v>
      </c>
      <c r="T1011" s="935">
        <f t="shared" si="173"/>
        <v>44013</v>
      </c>
      <c r="U1011" s="935">
        <f t="shared" si="174"/>
        <v>44075</v>
      </c>
      <c r="V1011" s="935">
        <f t="shared" si="180"/>
        <v>44075</v>
      </c>
      <c r="W1011" s="934" t="str">
        <f t="shared" si="181"/>
        <v>Approved</v>
      </c>
      <c r="X1011" s="936" t="str">
        <f>IF(R1011="-","-",VLOOKUP($S1011,Forex!$B:$C,2,0))</f>
        <v>FY2020</v>
      </c>
      <c r="Y1011" s="936" t="str">
        <f>IF(R1011="-","-",VLOOKUP($S1011,Forex!$B:$D,3,0))</f>
        <v>1H</v>
      </c>
      <c r="Z1011" s="937" t="str">
        <f>IF($R1011="-","-",VLOOKUP($L1011,Legend!$E:$F,2,0))</f>
        <v>-</v>
      </c>
      <c r="AA1011" s="937"/>
      <c r="AB1011" s="1131">
        <f t="shared" si="175"/>
        <v>44013</v>
      </c>
      <c r="AC1011" s="1131">
        <f>_xlfn.IFNA(VLOOKUP($B1011,'PO list'!$C:$E,3,0),$AB1011)</f>
        <v>44013</v>
      </c>
      <c r="AD1011" s="1131" t="str">
        <f>IF($AC1011="-","-",VLOOKUP($AC1011,Forex!$B:$C,2,0))</f>
        <v>FY2020</v>
      </c>
      <c r="AE1011" s="1131">
        <f t="shared" si="182"/>
        <v>44013</v>
      </c>
      <c r="AF1011" s="1131" t="str">
        <f>IF($AE1011="-","-",VLOOKUP($AE1011,Forex!$B:$C,2,0))</f>
        <v>FY2020</v>
      </c>
      <c r="AG1011" s="1132" t="str">
        <f t="shared" si="176"/>
        <v>MY + MF</v>
      </c>
      <c r="AI1011" s="1118"/>
    </row>
    <row r="1012" spans="1:35" s="839" customFormat="1" ht="15" x14ac:dyDescent="0.25">
      <c r="A1012" s="929">
        <v>1011</v>
      </c>
      <c r="B1012" s="927" t="s">
        <v>4087</v>
      </c>
      <c r="C1012" s="927" t="s">
        <v>221</v>
      </c>
      <c r="D1012" s="927" t="s">
        <v>201</v>
      </c>
      <c r="E1012" s="927" t="s">
        <v>231</v>
      </c>
      <c r="F1012" s="927">
        <v>1</v>
      </c>
      <c r="G1012" s="927">
        <v>256</v>
      </c>
      <c r="H1012" s="927" t="s">
        <v>4088</v>
      </c>
      <c r="I1012" s="927" t="s">
        <v>239</v>
      </c>
      <c r="J1012" s="927" t="s">
        <v>3278</v>
      </c>
      <c r="K1012" s="927" t="s">
        <v>288</v>
      </c>
      <c r="L1012" s="927" t="s">
        <v>158</v>
      </c>
      <c r="M1012" s="927" t="s">
        <v>3278</v>
      </c>
      <c r="N1012" s="927" t="s">
        <v>3806</v>
      </c>
      <c r="O1012" s="927" t="s">
        <v>2250</v>
      </c>
      <c r="P1012" s="1129" t="str">
        <f t="shared" si="177"/>
        <v>--</v>
      </c>
      <c r="Q1012" s="934" t="str">
        <f t="shared" si="178"/>
        <v>20-19338</v>
      </c>
      <c r="R1012" s="934" t="str">
        <f t="shared" si="179"/>
        <v>LOCAL</v>
      </c>
      <c r="S1012" s="935">
        <f t="shared" si="172"/>
        <v>44013</v>
      </c>
      <c r="T1012" s="935">
        <f t="shared" si="173"/>
        <v>44013</v>
      </c>
      <c r="U1012" s="935">
        <f t="shared" si="174"/>
        <v>44013</v>
      </c>
      <c r="V1012" s="935">
        <f t="shared" si="180"/>
        <v>44075</v>
      </c>
      <c r="W1012" s="934" t="str">
        <f t="shared" si="181"/>
        <v>Disapproved</v>
      </c>
      <c r="X1012" s="936" t="str">
        <f>IF(R1012="-","-",VLOOKUP($S1012,Forex!$B:$C,2,0))</f>
        <v>FY2020</v>
      </c>
      <c r="Y1012" s="936" t="str">
        <f>IF(R1012="-","-",VLOOKUP($S1012,Forex!$B:$D,3,0))</f>
        <v>1H</v>
      </c>
      <c r="Z1012" s="937" t="str">
        <f>IF($R1012="-","-",VLOOKUP($L1012,Legend!$E:$F,2,0))</f>
        <v>ROD1</v>
      </c>
      <c r="AA1012" s="937"/>
      <c r="AB1012" s="1131">
        <f t="shared" si="175"/>
        <v>44013</v>
      </c>
      <c r="AC1012" s="1131">
        <f>_xlfn.IFNA(VLOOKUP($B1012,'PO list'!$C:$E,3,0),$AB1012)</f>
        <v>44013</v>
      </c>
      <c r="AD1012" s="1131" t="str">
        <f>IF($AC1012="-","-",VLOOKUP($AC1012,Forex!$B:$C,2,0))</f>
        <v>FY2020</v>
      </c>
      <c r="AE1012" s="1131">
        <f t="shared" si="182"/>
        <v>44013</v>
      </c>
      <c r="AF1012" s="1131" t="str">
        <f>IF($AE1012="-","-",VLOOKUP($AE1012,Forex!$B:$C,2,0))</f>
        <v>FY2020</v>
      </c>
      <c r="AG1012" s="1132" t="str">
        <f t="shared" si="176"/>
        <v>MY + MF</v>
      </c>
      <c r="AI1012" s="1118"/>
    </row>
    <row r="1013" spans="1:35" s="839" customFormat="1" ht="15" x14ac:dyDescent="0.25">
      <c r="A1013" s="929">
        <v>1012</v>
      </c>
      <c r="B1013" s="927" t="s">
        <v>4089</v>
      </c>
      <c r="C1013" s="927" t="s">
        <v>221</v>
      </c>
      <c r="D1013" s="927" t="s">
        <v>201</v>
      </c>
      <c r="E1013" s="927" t="s">
        <v>1546</v>
      </c>
      <c r="F1013" s="927">
        <v>1</v>
      </c>
      <c r="G1013" s="927">
        <v>247</v>
      </c>
      <c r="H1013" s="927" t="s">
        <v>4090</v>
      </c>
      <c r="I1013" s="927" t="s">
        <v>239</v>
      </c>
      <c r="J1013" s="927" t="s">
        <v>3278</v>
      </c>
      <c r="K1013" s="927" t="s">
        <v>287</v>
      </c>
      <c r="L1013" s="927" t="s">
        <v>15</v>
      </c>
      <c r="M1013" s="927" t="s">
        <v>3278</v>
      </c>
      <c r="N1013" s="927" t="s">
        <v>3853</v>
      </c>
      <c r="O1013" s="927" t="s">
        <v>2250</v>
      </c>
      <c r="P1013" s="1129" t="str">
        <f t="shared" si="177"/>
        <v>--</v>
      </c>
      <c r="Q1013" s="934" t="str">
        <f t="shared" si="178"/>
        <v>20-19339</v>
      </c>
      <c r="R1013" s="934" t="str">
        <f t="shared" si="179"/>
        <v>LOCAL</v>
      </c>
      <c r="S1013" s="935">
        <f t="shared" si="172"/>
        <v>44013</v>
      </c>
      <c r="T1013" s="935">
        <f t="shared" si="173"/>
        <v>44013</v>
      </c>
      <c r="U1013" s="935">
        <f t="shared" si="174"/>
        <v>44013</v>
      </c>
      <c r="V1013" s="935">
        <f t="shared" si="180"/>
        <v>44105</v>
      </c>
      <c r="W1013" s="934" t="str">
        <f t="shared" si="181"/>
        <v>Approved</v>
      </c>
      <c r="X1013" s="936" t="str">
        <f>IF(R1013="-","-",VLOOKUP($S1013,Forex!$B:$C,2,0))</f>
        <v>FY2020</v>
      </c>
      <c r="Y1013" s="936" t="str">
        <f>IF(R1013="-","-",VLOOKUP($S1013,Forex!$B:$D,3,0))</f>
        <v>1H</v>
      </c>
      <c r="Z1013" s="937" t="str">
        <f>IF($R1013="-","-",VLOOKUP($L1013,Legend!$E:$F,2,0))</f>
        <v>-</v>
      </c>
      <c r="AA1013" s="937"/>
      <c r="AB1013" s="1131">
        <f t="shared" si="175"/>
        <v>44013</v>
      </c>
      <c r="AC1013" s="1131">
        <f>_xlfn.IFNA(VLOOKUP($B1013,'PO list'!$C:$E,3,0),$AB1013)</f>
        <v>44013</v>
      </c>
      <c r="AD1013" s="1131" t="str">
        <f>IF($AC1013="-","-",VLOOKUP($AC1013,Forex!$B:$C,2,0))</f>
        <v>FY2020</v>
      </c>
      <c r="AE1013" s="1131">
        <f t="shared" si="182"/>
        <v>44013</v>
      </c>
      <c r="AF1013" s="1131" t="str">
        <f>IF($AE1013="-","-",VLOOKUP($AE1013,Forex!$B:$C,2,0))</f>
        <v>FY2020</v>
      </c>
      <c r="AG1013" s="1132" t="str">
        <f t="shared" si="176"/>
        <v>MY + MF</v>
      </c>
      <c r="AI1013" s="1118"/>
    </row>
    <row r="1014" spans="1:35" s="839" customFormat="1" ht="15" x14ac:dyDescent="0.25">
      <c r="A1014" s="929">
        <v>1013</v>
      </c>
      <c r="B1014" s="927" t="s">
        <v>38</v>
      </c>
      <c r="C1014" s="927" t="s">
        <v>243</v>
      </c>
      <c r="D1014" s="927" t="s">
        <v>201</v>
      </c>
      <c r="E1014" s="927" t="s">
        <v>230</v>
      </c>
      <c r="F1014" s="927">
        <v>8</v>
      </c>
      <c r="G1014" s="927">
        <v>19216</v>
      </c>
      <c r="H1014" s="927" t="s">
        <v>4091</v>
      </c>
      <c r="I1014" s="927" t="s">
        <v>4092</v>
      </c>
      <c r="J1014" s="927" t="s">
        <v>3278</v>
      </c>
      <c r="K1014" s="927" t="s">
        <v>288</v>
      </c>
      <c r="L1014" s="927" t="s">
        <v>1056</v>
      </c>
      <c r="M1014" s="927" t="s">
        <v>2250</v>
      </c>
      <c r="N1014" s="927" t="s">
        <v>4093</v>
      </c>
      <c r="O1014" s="927" t="s">
        <v>3696</v>
      </c>
      <c r="P1014" s="1129" t="str">
        <f t="shared" si="177"/>
        <v xml:space="preserve"> LH</v>
      </c>
      <c r="Q1014" s="934" t="str">
        <f t="shared" si="178"/>
        <v>20-19340</v>
      </c>
      <c r="R1014" s="934" t="str">
        <f t="shared" si="179"/>
        <v>LOCAL</v>
      </c>
      <c r="S1014" s="935">
        <f t="shared" si="172"/>
        <v>44013</v>
      </c>
      <c r="T1014" s="935">
        <f t="shared" si="173"/>
        <v>44013</v>
      </c>
      <c r="U1014" s="935">
        <f t="shared" si="174"/>
        <v>44013</v>
      </c>
      <c r="V1014" s="935">
        <f t="shared" si="180"/>
        <v>44197</v>
      </c>
      <c r="W1014" s="934" t="str">
        <f t="shared" si="181"/>
        <v>Disapproved</v>
      </c>
      <c r="X1014" s="936" t="str">
        <f>IF(R1014="-","-",VLOOKUP($S1014,Forex!$B:$C,2,0))</f>
        <v>FY2020</v>
      </c>
      <c r="Y1014" s="936" t="str">
        <f>IF(R1014="-","-",VLOOKUP($S1014,Forex!$B:$D,3,0))</f>
        <v>1H</v>
      </c>
      <c r="Z1014" s="937" t="str">
        <f>IF($R1014="-","-",VLOOKUP($L1014,Legend!$E:$F,2,0))</f>
        <v>-</v>
      </c>
      <c r="AA1014" s="937"/>
      <c r="AB1014" s="1131">
        <f t="shared" si="175"/>
        <v>44013</v>
      </c>
      <c r="AC1014" s="1131">
        <f>_xlfn.IFNA(VLOOKUP($B1014,'PO list'!$C:$E,3,0),$AB1014)</f>
        <v>44013</v>
      </c>
      <c r="AD1014" s="1131" t="str">
        <f>IF($AC1014="-","-",VLOOKUP($AC1014,Forex!$B:$C,2,0))</f>
        <v>FY2020</v>
      </c>
      <c r="AE1014" s="1131">
        <f t="shared" si="182"/>
        <v>44013</v>
      </c>
      <c r="AF1014" s="1131" t="str">
        <f>IF($AE1014="-","-",VLOOKUP($AE1014,Forex!$B:$C,2,0))</f>
        <v>FY2020</v>
      </c>
      <c r="AG1014" s="1132" t="str">
        <f t="shared" si="176"/>
        <v>MY + MF</v>
      </c>
      <c r="AI1014" s="1118"/>
    </row>
    <row r="1015" spans="1:35" s="839" customFormat="1" ht="15" x14ac:dyDescent="0.25">
      <c r="A1015" s="929">
        <v>1014</v>
      </c>
      <c r="B1015" s="927" t="s">
        <v>39</v>
      </c>
      <c r="C1015" s="927" t="s">
        <v>243</v>
      </c>
      <c r="D1015" s="927" t="s">
        <v>201</v>
      </c>
      <c r="E1015" s="927" t="s">
        <v>230</v>
      </c>
      <c r="F1015" s="927">
        <v>10</v>
      </c>
      <c r="G1015" s="927">
        <v>21049</v>
      </c>
      <c r="H1015" s="927" t="s">
        <v>4094</v>
      </c>
      <c r="I1015" s="927" t="s">
        <v>4095</v>
      </c>
      <c r="J1015" s="927" t="s">
        <v>3278</v>
      </c>
      <c r="K1015" s="927" t="s">
        <v>288</v>
      </c>
      <c r="L1015" s="927" t="s">
        <v>1056</v>
      </c>
      <c r="M1015" s="927" t="s">
        <v>3992</v>
      </c>
      <c r="N1015" s="927" t="s">
        <v>4093</v>
      </c>
      <c r="O1015" s="927" t="s">
        <v>3768</v>
      </c>
      <c r="P1015" s="1129" t="str">
        <f t="shared" si="177"/>
        <v xml:space="preserve"> RH</v>
      </c>
      <c r="Q1015" s="934" t="str">
        <f t="shared" si="178"/>
        <v>20-19341</v>
      </c>
      <c r="R1015" s="934" t="str">
        <f t="shared" si="179"/>
        <v>LOCAL</v>
      </c>
      <c r="S1015" s="935">
        <f t="shared" si="172"/>
        <v>44013</v>
      </c>
      <c r="T1015" s="935">
        <f t="shared" si="173"/>
        <v>44013</v>
      </c>
      <c r="U1015" s="935">
        <f t="shared" si="174"/>
        <v>44013</v>
      </c>
      <c r="V1015" s="935">
        <f t="shared" si="180"/>
        <v>44197</v>
      </c>
      <c r="W1015" s="934" t="str">
        <f t="shared" si="181"/>
        <v>Disapproved</v>
      </c>
      <c r="X1015" s="936" t="str">
        <f>IF(R1015="-","-",VLOOKUP($S1015,Forex!$B:$C,2,0))</f>
        <v>FY2020</v>
      </c>
      <c r="Y1015" s="936" t="str">
        <f>IF(R1015="-","-",VLOOKUP($S1015,Forex!$B:$D,3,0))</f>
        <v>1H</v>
      </c>
      <c r="Z1015" s="937" t="str">
        <f>IF($R1015="-","-",VLOOKUP($L1015,Legend!$E:$F,2,0))</f>
        <v>-</v>
      </c>
      <c r="AA1015" s="937"/>
      <c r="AB1015" s="1131">
        <f t="shared" si="175"/>
        <v>44013</v>
      </c>
      <c r="AC1015" s="1131">
        <f>_xlfn.IFNA(VLOOKUP($B1015,'PO list'!$C:$E,3,0),$AB1015)</f>
        <v>44013</v>
      </c>
      <c r="AD1015" s="1131" t="str">
        <f>IF($AC1015="-","-",VLOOKUP($AC1015,Forex!$B:$C,2,0))</f>
        <v>FY2020</v>
      </c>
      <c r="AE1015" s="1131">
        <f t="shared" si="182"/>
        <v>44013</v>
      </c>
      <c r="AF1015" s="1131" t="str">
        <f>IF($AE1015="-","-",VLOOKUP($AE1015,Forex!$B:$C,2,0))</f>
        <v>FY2020</v>
      </c>
      <c r="AG1015" s="1132" t="str">
        <f t="shared" si="176"/>
        <v>MY + MF</v>
      </c>
      <c r="AI1015" s="1118"/>
    </row>
    <row r="1016" spans="1:35" s="839" customFormat="1" ht="15" x14ac:dyDescent="0.25">
      <c r="A1016" s="929">
        <v>1015</v>
      </c>
      <c r="B1016" s="927" t="s">
        <v>4096</v>
      </c>
      <c r="C1016" s="927" t="s">
        <v>243</v>
      </c>
      <c r="D1016" s="927" t="s">
        <v>201</v>
      </c>
      <c r="E1016" s="927" t="s">
        <v>230</v>
      </c>
      <c r="F1016" s="927">
        <v>12</v>
      </c>
      <c r="G1016" s="927">
        <v>21738</v>
      </c>
      <c r="H1016" s="927" t="s">
        <v>4097</v>
      </c>
      <c r="I1016" s="927" t="s">
        <v>4098</v>
      </c>
      <c r="J1016" s="927" t="s">
        <v>3278</v>
      </c>
      <c r="K1016" s="927" t="s">
        <v>288</v>
      </c>
      <c r="L1016" s="927" t="s">
        <v>1056</v>
      </c>
      <c r="M1016" s="927" t="s">
        <v>4099</v>
      </c>
      <c r="N1016" s="927" t="s">
        <v>2372</v>
      </c>
      <c r="O1016" s="927" t="s">
        <v>3696</v>
      </c>
      <c r="P1016" s="1129" t="str">
        <f t="shared" si="177"/>
        <v>VER</v>
      </c>
      <c r="Q1016" s="934" t="str">
        <f t="shared" si="178"/>
        <v>20-19342</v>
      </c>
      <c r="R1016" s="934" t="str">
        <f t="shared" si="179"/>
        <v>LOCAL</v>
      </c>
      <c r="S1016" s="935">
        <f t="shared" si="172"/>
        <v>44013</v>
      </c>
      <c r="T1016" s="935">
        <f t="shared" si="173"/>
        <v>44013</v>
      </c>
      <c r="U1016" s="935">
        <f t="shared" si="174"/>
        <v>44136</v>
      </c>
      <c r="V1016" s="935">
        <f t="shared" si="180"/>
        <v>44166</v>
      </c>
      <c r="W1016" s="934" t="str">
        <f t="shared" si="181"/>
        <v>Disapproved</v>
      </c>
      <c r="X1016" s="936" t="str">
        <f>IF(R1016="-","-",VLOOKUP($S1016,Forex!$B:$C,2,0))</f>
        <v>FY2020</v>
      </c>
      <c r="Y1016" s="936" t="str">
        <f>IF(R1016="-","-",VLOOKUP($S1016,Forex!$B:$D,3,0))</f>
        <v>1H</v>
      </c>
      <c r="Z1016" s="937" t="str">
        <f>IF($R1016="-","-",VLOOKUP($L1016,Legend!$E:$F,2,0))</f>
        <v>-</v>
      </c>
      <c r="AA1016" s="937"/>
      <c r="AB1016" s="1131">
        <f t="shared" si="175"/>
        <v>44013</v>
      </c>
      <c r="AC1016" s="1131">
        <f>_xlfn.IFNA(VLOOKUP($B1016,'PO list'!$C:$E,3,0),$AB1016)</f>
        <v>44013</v>
      </c>
      <c r="AD1016" s="1131" t="str">
        <f>IF($AC1016="-","-",VLOOKUP($AC1016,Forex!$B:$C,2,0))</f>
        <v>FY2020</v>
      </c>
      <c r="AE1016" s="1131">
        <f t="shared" si="182"/>
        <v>44013</v>
      </c>
      <c r="AF1016" s="1131" t="str">
        <f>IF($AE1016="-","-",VLOOKUP($AE1016,Forex!$B:$C,2,0))</f>
        <v>FY2020</v>
      </c>
      <c r="AG1016" s="1132" t="str">
        <f t="shared" si="176"/>
        <v>MY + MF</v>
      </c>
      <c r="AI1016" s="1118"/>
    </row>
    <row r="1017" spans="1:35" s="839" customFormat="1" ht="15" x14ac:dyDescent="0.25">
      <c r="A1017" s="929">
        <v>1016</v>
      </c>
      <c r="B1017" s="927" t="s">
        <v>4100</v>
      </c>
      <c r="C1017" s="927" t="s">
        <v>1379</v>
      </c>
      <c r="D1017" s="927" t="s">
        <v>1332</v>
      </c>
      <c r="E1017" s="927" t="s">
        <v>1361</v>
      </c>
      <c r="F1017" s="927">
        <v>6</v>
      </c>
      <c r="G1017" s="927">
        <v>3243</v>
      </c>
      <c r="H1017" s="927" t="s">
        <v>4101</v>
      </c>
      <c r="I1017" s="927" t="s">
        <v>15</v>
      </c>
      <c r="J1017" s="927" t="s">
        <v>2250</v>
      </c>
      <c r="K1017" s="927" t="s">
        <v>287</v>
      </c>
      <c r="L1017" s="927" t="s">
        <v>15</v>
      </c>
      <c r="M1017" s="927" t="s">
        <v>3877</v>
      </c>
      <c r="N1017" s="927" t="s">
        <v>3928</v>
      </c>
      <c r="O1017" s="927" t="s">
        <v>3696</v>
      </c>
      <c r="P1017" s="1129" t="str">
        <f t="shared" si="177"/>
        <v>-</v>
      </c>
      <c r="Q1017" s="934" t="str">
        <f t="shared" si="178"/>
        <v>20-19343</v>
      </c>
      <c r="R1017" s="934" t="str">
        <f t="shared" si="179"/>
        <v>-</v>
      </c>
      <c r="S1017" s="935" t="str">
        <f t="shared" si="172"/>
        <v>-</v>
      </c>
      <c r="T1017" s="935" t="str">
        <f t="shared" si="173"/>
        <v>-</v>
      </c>
      <c r="U1017" s="935" t="str">
        <f t="shared" si="174"/>
        <v>-</v>
      </c>
      <c r="V1017" s="935" t="str">
        <f t="shared" si="180"/>
        <v>-</v>
      </c>
      <c r="W1017" s="934" t="str">
        <f t="shared" si="181"/>
        <v>-</v>
      </c>
      <c r="X1017" s="936" t="str">
        <f>IF(R1017="-","-",VLOOKUP($S1017,Forex!$B:$C,2,0))</f>
        <v>-</v>
      </c>
      <c r="Y1017" s="936" t="str">
        <f>IF(R1017="-","-",VLOOKUP($S1017,Forex!$B:$D,3,0))</f>
        <v>-</v>
      </c>
      <c r="Z1017" s="937" t="str">
        <f>IF($R1017="-","-",VLOOKUP($L1017,Legend!$E:$F,2,0))</f>
        <v>-</v>
      </c>
      <c r="AA1017" s="937"/>
      <c r="AB1017" s="1131" t="str">
        <f t="shared" si="175"/>
        <v>-</v>
      </c>
      <c r="AC1017" s="1131" t="str">
        <f>_xlfn.IFNA(VLOOKUP($B1017,'PO list'!$C:$E,3,0),$AB1017)</f>
        <v>-</v>
      </c>
      <c r="AD1017" s="1131" t="str">
        <f>IF($AC1017="-","-",VLOOKUP($AC1017,Forex!$B:$C,2,0))</f>
        <v>-</v>
      </c>
      <c r="AE1017" s="1131" t="str">
        <f t="shared" si="182"/>
        <v>-</v>
      </c>
      <c r="AF1017" s="1131" t="str">
        <f>IF($AE1017="-","-",VLOOKUP($AE1017,Forex!$B:$C,2,0))</f>
        <v>-</v>
      </c>
      <c r="AG1017" s="1132" t="str">
        <f t="shared" si="176"/>
        <v>-</v>
      </c>
      <c r="AI1017" s="1118"/>
    </row>
    <row r="1018" spans="1:35" s="839" customFormat="1" ht="15" x14ac:dyDescent="0.25">
      <c r="A1018" s="929">
        <v>1017</v>
      </c>
      <c r="B1018" s="927" t="s">
        <v>4102</v>
      </c>
      <c r="C1018" s="927" t="s">
        <v>244</v>
      </c>
      <c r="D1018" s="927" t="s">
        <v>201</v>
      </c>
      <c r="E1018" s="927" t="s">
        <v>231</v>
      </c>
      <c r="F1018" s="927">
        <v>3</v>
      </c>
      <c r="G1018" s="927">
        <v>6912</v>
      </c>
      <c r="H1018" s="927" t="s">
        <v>4103</v>
      </c>
      <c r="I1018" s="927" t="s">
        <v>239</v>
      </c>
      <c r="J1018" s="927" t="s">
        <v>3927</v>
      </c>
      <c r="K1018" s="927" t="s">
        <v>288</v>
      </c>
      <c r="L1018" s="927" t="s">
        <v>158</v>
      </c>
      <c r="M1018" s="927" t="s">
        <v>3955</v>
      </c>
      <c r="N1018" s="927" t="s">
        <v>4063</v>
      </c>
      <c r="O1018" s="927" t="s">
        <v>3955</v>
      </c>
      <c r="P1018" s="1129" t="str">
        <f t="shared" si="177"/>
        <v>--</v>
      </c>
      <c r="Q1018" s="934" t="str">
        <f t="shared" si="178"/>
        <v>20-19344</v>
      </c>
      <c r="R1018" s="934" t="str">
        <f t="shared" si="179"/>
        <v>LOCAL</v>
      </c>
      <c r="S1018" s="935">
        <f t="shared" si="172"/>
        <v>44013</v>
      </c>
      <c r="T1018" s="935">
        <f t="shared" si="173"/>
        <v>44013</v>
      </c>
      <c r="U1018" s="935">
        <f t="shared" si="174"/>
        <v>44013</v>
      </c>
      <c r="V1018" s="935">
        <f t="shared" si="180"/>
        <v>44013</v>
      </c>
      <c r="W1018" s="934" t="str">
        <f t="shared" si="181"/>
        <v>Disapproved</v>
      </c>
      <c r="X1018" s="936" t="str">
        <f>IF(R1018="-","-",VLOOKUP($S1018,Forex!$B:$C,2,0))</f>
        <v>FY2020</v>
      </c>
      <c r="Y1018" s="936" t="str">
        <f>IF(R1018="-","-",VLOOKUP($S1018,Forex!$B:$D,3,0))</f>
        <v>1H</v>
      </c>
      <c r="Z1018" s="937" t="str">
        <f>IF($R1018="-","-",VLOOKUP($L1018,Legend!$E:$F,2,0))</f>
        <v>ROD1</v>
      </c>
      <c r="AA1018" s="937"/>
      <c r="AB1018" s="1131">
        <f t="shared" si="175"/>
        <v>44013</v>
      </c>
      <c r="AC1018" s="1131">
        <f>_xlfn.IFNA(VLOOKUP($B1018,'PO list'!$C:$E,3,0),$AB1018)</f>
        <v>44013</v>
      </c>
      <c r="AD1018" s="1131" t="str">
        <f>IF($AC1018="-","-",VLOOKUP($AC1018,Forex!$B:$C,2,0))</f>
        <v>FY2020</v>
      </c>
      <c r="AE1018" s="1131">
        <f t="shared" si="182"/>
        <v>44013</v>
      </c>
      <c r="AF1018" s="1131" t="str">
        <f>IF($AE1018="-","-",VLOOKUP($AE1018,Forex!$B:$C,2,0))</f>
        <v>FY2020</v>
      </c>
      <c r="AG1018" s="1132" t="str">
        <f t="shared" si="176"/>
        <v>MY + MF</v>
      </c>
      <c r="AI1018" s="1118"/>
    </row>
    <row r="1019" spans="1:35" s="839" customFormat="1" ht="15" x14ac:dyDescent="0.25">
      <c r="A1019" s="929">
        <v>1018</v>
      </c>
      <c r="B1019" s="927" t="s">
        <v>4104</v>
      </c>
      <c r="C1019" s="927" t="s">
        <v>221</v>
      </c>
      <c r="D1019" s="927" t="s">
        <v>201</v>
      </c>
      <c r="E1019" s="927" t="s">
        <v>231</v>
      </c>
      <c r="F1019" s="927">
        <v>7</v>
      </c>
      <c r="G1019" s="927">
        <v>1769</v>
      </c>
      <c r="H1019" s="927" t="s">
        <v>4105</v>
      </c>
      <c r="I1019" s="927" t="s">
        <v>239</v>
      </c>
      <c r="J1019" s="927" t="s">
        <v>3927</v>
      </c>
      <c r="K1019" s="927" t="s">
        <v>288</v>
      </c>
      <c r="L1019" s="927" t="s">
        <v>158</v>
      </c>
      <c r="M1019" s="927" t="s">
        <v>3927</v>
      </c>
      <c r="N1019" s="927" t="s">
        <v>3806</v>
      </c>
      <c r="O1019" s="927" t="s">
        <v>3955</v>
      </c>
      <c r="P1019" s="1129" t="str">
        <f t="shared" si="177"/>
        <v>--</v>
      </c>
      <c r="Q1019" s="934" t="str">
        <f t="shared" si="178"/>
        <v>20-19345</v>
      </c>
      <c r="R1019" s="934" t="str">
        <f t="shared" si="179"/>
        <v>LOCAL</v>
      </c>
      <c r="S1019" s="935">
        <f t="shared" si="172"/>
        <v>44013</v>
      </c>
      <c r="T1019" s="935">
        <f t="shared" si="173"/>
        <v>44013</v>
      </c>
      <c r="U1019" s="935">
        <f t="shared" si="174"/>
        <v>44013</v>
      </c>
      <c r="V1019" s="935">
        <f t="shared" si="180"/>
        <v>44075</v>
      </c>
      <c r="W1019" s="934" t="str">
        <f t="shared" si="181"/>
        <v>Disapproved</v>
      </c>
      <c r="X1019" s="936" t="str">
        <f>IF(R1019="-","-",VLOOKUP($S1019,Forex!$B:$C,2,0))</f>
        <v>FY2020</v>
      </c>
      <c r="Y1019" s="936" t="str">
        <f>IF(R1019="-","-",VLOOKUP($S1019,Forex!$B:$D,3,0))</f>
        <v>1H</v>
      </c>
      <c r="Z1019" s="937" t="str">
        <f>IF($R1019="-","-",VLOOKUP($L1019,Legend!$E:$F,2,0))</f>
        <v>ROD1</v>
      </c>
      <c r="AA1019" s="937"/>
      <c r="AB1019" s="1131">
        <f t="shared" si="175"/>
        <v>44013</v>
      </c>
      <c r="AC1019" s="1131">
        <f>_xlfn.IFNA(VLOOKUP($B1019,'PO list'!$C:$E,3,0),$AB1019)</f>
        <v>44013</v>
      </c>
      <c r="AD1019" s="1131" t="str">
        <f>IF($AC1019="-","-",VLOOKUP($AC1019,Forex!$B:$C,2,0))</f>
        <v>FY2020</v>
      </c>
      <c r="AE1019" s="1131">
        <f t="shared" si="182"/>
        <v>44013</v>
      </c>
      <c r="AF1019" s="1131" t="str">
        <f>IF($AE1019="-","-",VLOOKUP($AE1019,Forex!$B:$C,2,0))</f>
        <v>FY2020</v>
      </c>
      <c r="AG1019" s="1132" t="str">
        <f t="shared" si="176"/>
        <v>MY + MF</v>
      </c>
      <c r="AI1019" s="1118"/>
    </row>
    <row r="1020" spans="1:35" s="839" customFormat="1" ht="15" x14ac:dyDescent="0.25">
      <c r="A1020" s="929">
        <v>1019</v>
      </c>
      <c r="B1020" s="927" t="s">
        <v>4106</v>
      </c>
      <c r="C1020" s="927" t="s">
        <v>227</v>
      </c>
      <c r="D1020" s="927" t="s">
        <v>201</v>
      </c>
      <c r="E1020" s="927" t="s">
        <v>1546</v>
      </c>
      <c r="F1020" s="927">
        <v>1</v>
      </c>
      <c r="G1020" s="927">
        <v>521</v>
      </c>
      <c r="H1020" s="927" t="s">
        <v>4107</v>
      </c>
      <c r="I1020" s="927" t="s">
        <v>4108</v>
      </c>
      <c r="J1020" s="927" t="s">
        <v>3927</v>
      </c>
      <c r="K1020" s="927" t="s">
        <v>1324</v>
      </c>
      <c r="L1020" s="927" t="s">
        <v>1056</v>
      </c>
      <c r="M1020" s="927" t="s">
        <v>3927</v>
      </c>
      <c r="N1020" s="927" t="s">
        <v>3893</v>
      </c>
      <c r="O1020" s="927" t="s">
        <v>3927</v>
      </c>
      <c r="P1020" s="1129" t="str">
        <f t="shared" si="177"/>
        <v>)--</v>
      </c>
      <c r="Q1020" s="934" t="str">
        <f t="shared" si="178"/>
        <v>20-19346</v>
      </c>
      <c r="R1020" s="934" t="str">
        <f t="shared" si="179"/>
        <v>LOCAL</v>
      </c>
      <c r="S1020" s="935">
        <f t="shared" si="172"/>
        <v>44013</v>
      </c>
      <c r="T1020" s="935">
        <f t="shared" si="173"/>
        <v>44013</v>
      </c>
      <c r="U1020" s="935">
        <f t="shared" si="174"/>
        <v>44013</v>
      </c>
      <c r="V1020" s="935">
        <f t="shared" si="180"/>
        <v>44044</v>
      </c>
      <c r="W1020" s="934" t="str">
        <f t="shared" si="181"/>
        <v>Cancelled</v>
      </c>
      <c r="X1020" s="936" t="str">
        <f>IF(R1020="-","-",VLOOKUP($S1020,Forex!$B:$C,2,0))</f>
        <v>FY2020</v>
      </c>
      <c r="Y1020" s="936" t="str">
        <f>IF(R1020="-","-",VLOOKUP($S1020,Forex!$B:$D,3,0))</f>
        <v>1H</v>
      </c>
      <c r="Z1020" s="937" t="str">
        <f>IF($R1020="-","-",VLOOKUP($L1020,Legend!$E:$F,2,0))</f>
        <v>-</v>
      </c>
      <c r="AA1020" s="937"/>
      <c r="AB1020" s="1131">
        <f t="shared" si="175"/>
        <v>44013</v>
      </c>
      <c r="AC1020" s="1131">
        <f>_xlfn.IFNA(VLOOKUP($B1020,'PO list'!$C:$E,3,0),$AB1020)</f>
        <v>44013</v>
      </c>
      <c r="AD1020" s="1131" t="str">
        <f>IF($AC1020="-","-",VLOOKUP($AC1020,Forex!$B:$C,2,0))</f>
        <v>FY2020</v>
      </c>
      <c r="AE1020" s="1131">
        <f t="shared" si="182"/>
        <v>44013</v>
      </c>
      <c r="AF1020" s="1131" t="str">
        <f>IF($AE1020="-","-",VLOOKUP($AE1020,Forex!$B:$C,2,0))</f>
        <v>FY2020</v>
      </c>
      <c r="AG1020" s="1132" t="str">
        <f t="shared" si="176"/>
        <v>MY + MF</v>
      </c>
      <c r="AI1020" s="1118"/>
    </row>
    <row r="1021" spans="1:35" s="839" customFormat="1" ht="15" x14ac:dyDescent="0.25">
      <c r="A1021" s="929">
        <v>1020</v>
      </c>
      <c r="B1021" s="927" t="s">
        <v>4109</v>
      </c>
      <c r="C1021" s="927" t="s">
        <v>1331</v>
      </c>
      <c r="D1021" s="927" t="s">
        <v>1332</v>
      </c>
      <c r="E1021" s="927" t="s">
        <v>1788</v>
      </c>
      <c r="F1021" s="927">
        <v>2</v>
      </c>
      <c r="G1021" s="927">
        <v>278</v>
      </c>
      <c r="H1021" s="927" t="s">
        <v>4110</v>
      </c>
      <c r="I1021" s="927" t="s">
        <v>15</v>
      </c>
      <c r="J1021" s="927" t="s">
        <v>3939</v>
      </c>
      <c r="K1021" s="927" t="s">
        <v>287</v>
      </c>
      <c r="L1021" s="927" t="s">
        <v>15</v>
      </c>
      <c r="M1021" s="927" t="s">
        <v>3939</v>
      </c>
      <c r="N1021" s="927" t="s">
        <v>3928</v>
      </c>
      <c r="O1021" s="927" t="s">
        <v>3696</v>
      </c>
      <c r="P1021" s="1129" t="str">
        <f t="shared" si="177"/>
        <v>-</v>
      </c>
      <c r="Q1021" s="934" t="str">
        <f t="shared" si="178"/>
        <v>20-19347</v>
      </c>
      <c r="R1021" s="934" t="str">
        <f t="shared" si="179"/>
        <v>-</v>
      </c>
      <c r="S1021" s="935" t="str">
        <f t="shared" si="172"/>
        <v>-</v>
      </c>
      <c r="T1021" s="935" t="str">
        <f t="shared" si="173"/>
        <v>-</v>
      </c>
      <c r="U1021" s="935" t="str">
        <f t="shared" si="174"/>
        <v>-</v>
      </c>
      <c r="V1021" s="935" t="str">
        <f t="shared" si="180"/>
        <v>-</v>
      </c>
      <c r="W1021" s="934" t="str">
        <f t="shared" si="181"/>
        <v>-</v>
      </c>
      <c r="X1021" s="936" t="str">
        <f>IF(R1021="-","-",VLOOKUP($S1021,Forex!$B:$C,2,0))</f>
        <v>-</v>
      </c>
      <c r="Y1021" s="936" t="str">
        <f>IF(R1021="-","-",VLOOKUP($S1021,Forex!$B:$D,3,0))</f>
        <v>-</v>
      </c>
      <c r="Z1021" s="937" t="str">
        <f>IF($R1021="-","-",VLOOKUP($L1021,Legend!$E:$F,2,0))</f>
        <v>-</v>
      </c>
      <c r="AA1021" s="937"/>
      <c r="AB1021" s="1131" t="str">
        <f t="shared" si="175"/>
        <v>-</v>
      </c>
      <c r="AC1021" s="1131" t="str">
        <f>_xlfn.IFNA(VLOOKUP($B1021,'PO list'!$C:$E,3,0),$AB1021)</f>
        <v>-</v>
      </c>
      <c r="AD1021" s="1131" t="str">
        <f>IF($AC1021="-","-",VLOOKUP($AC1021,Forex!$B:$C,2,0))</f>
        <v>-</v>
      </c>
      <c r="AE1021" s="1131" t="str">
        <f t="shared" si="182"/>
        <v>-</v>
      </c>
      <c r="AF1021" s="1131" t="str">
        <f>IF($AE1021="-","-",VLOOKUP($AE1021,Forex!$B:$C,2,0))</f>
        <v>-</v>
      </c>
      <c r="AG1021" s="1132" t="str">
        <f t="shared" si="176"/>
        <v>-</v>
      </c>
      <c r="AI1021" s="1118"/>
    </row>
    <row r="1022" spans="1:35" s="839" customFormat="1" ht="15" x14ac:dyDescent="0.25">
      <c r="A1022" s="929">
        <v>1021</v>
      </c>
      <c r="B1022" s="927" t="s">
        <v>112</v>
      </c>
      <c r="C1022" s="927" t="s">
        <v>211</v>
      </c>
      <c r="D1022" s="927" t="s">
        <v>201</v>
      </c>
      <c r="E1022" s="927" t="s">
        <v>230</v>
      </c>
      <c r="F1022" s="927">
        <v>1</v>
      </c>
      <c r="G1022" s="927">
        <v>2120</v>
      </c>
      <c r="H1022" s="927" t="s">
        <v>234</v>
      </c>
      <c r="I1022" s="927" t="s">
        <v>1859</v>
      </c>
      <c r="J1022" s="927" t="s">
        <v>3955</v>
      </c>
      <c r="K1022" s="927" t="s">
        <v>288</v>
      </c>
      <c r="L1022" s="927" t="s">
        <v>158</v>
      </c>
      <c r="M1022" s="927" t="s">
        <v>3955</v>
      </c>
      <c r="N1022" s="927" t="s">
        <v>3611</v>
      </c>
      <c r="O1022" s="927" t="s">
        <v>3955</v>
      </c>
      <c r="P1022" s="1129" t="str">
        <f t="shared" si="177"/>
        <v>---</v>
      </c>
      <c r="Q1022" s="934" t="str">
        <f t="shared" si="178"/>
        <v>20-19348</v>
      </c>
      <c r="R1022" s="934" t="str">
        <f t="shared" si="179"/>
        <v>LOCAL</v>
      </c>
      <c r="S1022" s="935">
        <f t="shared" si="172"/>
        <v>44013</v>
      </c>
      <c r="T1022" s="935">
        <f t="shared" si="173"/>
        <v>44013</v>
      </c>
      <c r="U1022" s="935">
        <f t="shared" si="174"/>
        <v>44013</v>
      </c>
      <c r="V1022" s="935">
        <f t="shared" si="180"/>
        <v>44044</v>
      </c>
      <c r="W1022" s="934" t="str">
        <f t="shared" si="181"/>
        <v>Disapproved</v>
      </c>
      <c r="X1022" s="936" t="str">
        <f>IF(R1022="-","-",VLOOKUP($S1022,Forex!$B:$C,2,0))</f>
        <v>FY2020</v>
      </c>
      <c r="Y1022" s="936" t="str">
        <f>IF(R1022="-","-",VLOOKUP($S1022,Forex!$B:$D,3,0))</f>
        <v>1H</v>
      </c>
      <c r="Z1022" s="937" t="str">
        <f>IF($R1022="-","-",VLOOKUP($L1022,Legend!$E:$F,2,0))</f>
        <v>ROD1</v>
      </c>
      <c r="AA1022" s="937"/>
      <c r="AB1022" s="1131">
        <f t="shared" si="175"/>
        <v>44013</v>
      </c>
      <c r="AC1022" s="1131">
        <f>_xlfn.IFNA(VLOOKUP($B1022,'PO list'!$C:$E,3,0),$AB1022)</f>
        <v>44013</v>
      </c>
      <c r="AD1022" s="1131" t="str">
        <f>IF($AC1022="-","-",VLOOKUP($AC1022,Forex!$B:$C,2,0))</f>
        <v>FY2020</v>
      </c>
      <c r="AE1022" s="1131">
        <f t="shared" si="182"/>
        <v>44013</v>
      </c>
      <c r="AF1022" s="1131" t="str">
        <f>IF($AE1022="-","-",VLOOKUP($AE1022,Forex!$B:$C,2,0))</f>
        <v>FY2020</v>
      </c>
      <c r="AG1022" s="1132" t="str">
        <f t="shared" si="176"/>
        <v>MY + MF</v>
      </c>
      <c r="AI1022" s="1118"/>
    </row>
    <row r="1023" spans="1:35" s="839" customFormat="1" ht="15" x14ac:dyDescent="0.25">
      <c r="A1023" s="929">
        <v>1022</v>
      </c>
      <c r="B1023" s="927" t="s">
        <v>110</v>
      </c>
      <c r="C1023" s="927" t="s">
        <v>211</v>
      </c>
      <c r="D1023" s="927" t="s">
        <v>201</v>
      </c>
      <c r="E1023" s="927" t="s">
        <v>231</v>
      </c>
      <c r="F1023" s="927">
        <v>2</v>
      </c>
      <c r="G1023" s="927">
        <v>1134</v>
      </c>
      <c r="H1023" s="927" t="s">
        <v>235</v>
      </c>
      <c r="I1023" s="927" t="s">
        <v>4111</v>
      </c>
      <c r="J1023" s="927" t="s">
        <v>3955</v>
      </c>
      <c r="K1023" s="927" t="s">
        <v>288</v>
      </c>
      <c r="L1023" s="927" t="s">
        <v>158</v>
      </c>
      <c r="M1023" s="927" t="s">
        <v>3955</v>
      </c>
      <c r="N1023" s="927" t="s">
        <v>3611</v>
      </c>
      <c r="O1023" s="927" t="s">
        <v>3955</v>
      </c>
      <c r="P1023" s="1129" t="str">
        <f t="shared" si="177"/>
        <v>ING</v>
      </c>
      <c r="Q1023" s="934" t="str">
        <f t="shared" si="178"/>
        <v>20-19349</v>
      </c>
      <c r="R1023" s="934" t="str">
        <f t="shared" si="179"/>
        <v>LOCAL</v>
      </c>
      <c r="S1023" s="935">
        <f t="shared" si="172"/>
        <v>44013</v>
      </c>
      <c r="T1023" s="935">
        <f t="shared" si="173"/>
        <v>44013</v>
      </c>
      <c r="U1023" s="935">
        <f t="shared" si="174"/>
        <v>44013</v>
      </c>
      <c r="V1023" s="935">
        <f t="shared" si="180"/>
        <v>44044</v>
      </c>
      <c r="W1023" s="934" t="str">
        <f t="shared" si="181"/>
        <v>Disapproved</v>
      </c>
      <c r="X1023" s="936" t="str">
        <f>IF(R1023="-","-",VLOOKUP($S1023,Forex!$B:$C,2,0))</f>
        <v>FY2020</v>
      </c>
      <c r="Y1023" s="936" t="str">
        <f>IF(R1023="-","-",VLOOKUP($S1023,Forex!$B:$D,3,0))</f>
        <v>1H</v>
      </c>
      <c r="Z1023" s="937" t="str">
        <f>IF($R1023="-","-",VLOOKUP($L1023,Legend!$E:$F,2,0))</f>
        <v>ROD1</v>
      </c>
      <c r="AA1023" s="937"/>
      <c r="AB1023" s="1131">
        <f t="shared" si="175"/>
        <v>44013</v>
      </c>
      <c r="AC1023" s="1131">
        <f>_xlfn.IFNA(VLOOKUP($B1023,'PO list'!$C:$E,3,0),$AB1023)</f>
        <v>44013</v>
      </c>
      <c r="AD1023" s="1131" t="str">
        <f>IF($AC1023="-","-",VLOOKUP($AC1023,Forex!$B:$C,2,0))</f>
        <v>FY2020</v>
      </c>
      <c r="AE1023" s="1131">
        <f t="shared" si="182"/>
        <v>44013</v>
      </c>
      <c r="AF1023" s="1131" t="str">
        <f>IF($AE1023="-","-",VLOOKUP($AE1023,Forex!$B:$C,2,0))</f>
        <v>FY2020</v>
      </c>
      <c r="AG1023" s="1132" t="str">
        <f t="shared" si="176"/>
        <v>MY + MF</v>
      </c>
      <c r="AI1023" s="1118"/>
    </row>
    <row r="1024" spans="1:35" s="839" customFormat="1" ht="15" x14ac:dyDescent="0.25">
      <c r="A1024" s="929">
        <v>1023</v>
      </c>
      <c r="B1024" s="927" t="s">
        <v>4112</v>
      </c>
      <c r="C1024" s="927" t="s">
        <v>227</v>
      </c>
      <c r="D1024" s="927" t="s">
        <v>201</v>
      </c>
      <c r="E1024" s="927" t="s">
        <v>230</v>
      </c>
      <c r="F1024" s="927">
        <v>120</v>
      </c>
      <c r="G1024" s="927">
        <v>288144</v>
      </c>
      <c r="H1024" s="927" t="s">
        <v>4113</v>
      </c>
      <c r="I1024" s="927" t="s">
        <v>4114</v>
      </c>
      <c r="J1024" s="927" t="s">
        <v>3955</v>
      </c>
      <c r="K1024" s="927" t="s">
        <v>1324</v>
      </c>
      <c r="L1024" s="927" t="s">
        <v>1056</v>
      </c>
      <c r="M1024" s="927" t="s">
        <v>3754</v>
      </c>
      <c r="N1024" s="927" t="s">
        <v>4115</v>
      </c>
      <c r="O1024" s="927" t="s">
        <v>4116</v>
      </c>
      <c r="P1024" s="1129" t="str">
        <f t="shared" si="177"/>
        <v>DAL</v>
      </c>
      <c r="Q1024" s="934" t="str">
        <f t="shared" si="178"/>
        <v>20-19350</v>
      </c>
      <c r="R1024" s="934" t="str">
        <f t="shared" si="179"/>
        <v>LOCAL</v>
      </c>
      <c r="S1024" s="935">
        <f t="shared" si="172"/>
        <v>44013</v>
      </c>
      <c r="T1024" s="935">
        <f t="shared" si="173"/>
        <v>44075</v>
      </c>
      <c r="U1024" s="935">
        <f t="shared" si="174"/>
        <v>44075</v>
      </c>
      <c r="V1024" s="935">
        <f t="shared" si="180"/>
        <v>44105</v>
      </c>
      <c r="W1024" s="934" t="str">
        <f t="shared" si="181"/>
        <v>Cancelled</v>
      </c>
      <c r="X1024" s="936" t="str">
        <f>IF(R1024="-","-",VLOOKUP($S1024,Forex!$B:$C,2,0))</f>
        <v>FY2020</v>
      </c>
      <c r="Y1024" s="936" t="str">
        <f>IF(R1024="-","-",VLOOKUP($S1024,Forex!$B:$D,3,0))</f>
        <v>1H</v>
      </c>
      <c r="Z1024" s="937" t="str">
        <f>IF($R1024="-","-",VLOOKUP($L1024,Legend!$E:$F,2,0))</f>
        <v>-</v>
      </c>
      <c r="AA1024" s="937"/>
      <c r="AB1024" s="1131">
        <f t="shared" si="175"/>
        <v>44075</v>
      </c>
      <c r="AC1024" s="1131">
        <f>_xlfn.IFNA(VLOOKUP($B1024,'PO list'!$C:$E,3,0),$AB1024)</f>
        <v>44075</v>
      </c>
      <c r="AD1024" s="1131" t="str">
        <f>IF($AC1024="-","-",VLOOKUP($AC1024,Forex!$B:$C,2,0))</f>
        <v>FY2020</v>
      </c>
      <c r="AE1024" s="1131">
        <f t="shared" si="182"/>
        <v>44075</v>
      </c>
      <c r="AF1024" s="1131" t="str">
        <f>IF($AE1024="-","-",VLOOKUP($AE1024,Forex!$B:$C,2,0))</f>
        <v>FY2020</v>
      </c>
      <c r="AG1024" s="1132" t="str">
        <f t="shared" si="176"/>
        <v>MY + MF</v>
      </c>
      <c r="AI1024" s="1118"/>
    </row>
    <row r="1025" spans="1:35" s="839" customFormat="1" ht="15" x14ac:dyDescent="0.25">
      <c r="A1025" s="929">
        <v>1024</v>
      </c>
      <c r="B1025" s="927" t="s">
        <v>40</v>
      </c>
      <c r="C1025" s="927" t="s">
        <v>243</v>
      </c>
      <c r="D1025" s="927" t="s">
        <v>201</v>
      </c>
      <c r="E1025" s="927" t="s">
        <v>230</v>
      </c>
      <c r="F1025" s="927">
        <v>12</v>
      </c>
      <c r="G1025" s="927">
        <v>32622</v>
      </c>
      <c r="H1025" s="927" t="s">
        <v>4117</v>
      </c>
      <c r="I1025" s="927" t="s">
        <v>4118</v>
      </c>
      <c r="J1025" s="927" t="s">
        <v>3955</v>
      </c>
      <c r="K1025" s="927" t="s">
        <v>288</v>
      </c>
      <c r="L1025" s="927" t="s">
        <v>1056</v>
      </c>
      <c r="M1025" s="927" t="s">
        <v>3877</v>
      </c>
      <c r="N1025" s="927" t="s">
        <v>4093</v>
      </c>
      <c r="O1025" s="927" t="s">
        <v>3768</v>
      </c>
      <c r="P1025" s="1129" t="str">
        <f t="shared" si="177"/>
        <v>ATE</v>
      </c>
      <c r="Q1025" s="934" t="str">
        <f t="shared" si="178"/>
        <v>20-19351</v>
      </c>
      <c r="R1025" s="934" t="str">
        <f t="shared" si="179"/>
        <v>LOCAL</v>
      </c>
      <c r="S1025" s="935">
        <f t="shared" si="172"/>
        <v>44013</v>
      </c>
      <c r="T1025" s="935">
        <f t="shared" si="173"/>
        <v>44013</v>
      </c>
      <c r="U1025" s="935">
        <f t="shared" si="174"/>
        <v>44013</v>
      </c>
      <c r="V1025" s="935">
        <f t="shared" si="180"/>
        <v>44197</v>
      </c>
      <c r="W1025" s="934" t="str">
        <f t="shared" si="181"/>
        <v>Disapproved</v>
      </c>
      <c r="X1025" s="936" t="str">
        <f>IF(R1025="-","-",VLOOKUP($S1025,Forex!$B:$C,2,0))</f>
        <v>FY2020</v>
      </c>
      <c r="Y1025" s="936" t="str">
        <f>IF(R1025="-","-",VLOOKUP($S1025,Forex!$B:$D,3,0))</f>
        <v>1H</v>
      </c>
      <c r="Z1025" s="937" t="str">
        <f>IF($R1025="-","-",VLOOKUP($L1025,Legend!$E:$F,2,0))</f>
        <v>-</v>
      </c>
      <c r="AA1025" s="937"/>
      <c r="AB1025" s="1131">
        <f t="shared" si="175"/>
        <v>44013</v>
      </c>
      <c r="AC1025" s="1131">
        <f>_xlfn.IFNA(VLOOKUP($B1025,'PO list'!$C:$E,3,0),$AB1025)</f>
        <v>44013</v>
      </c>
      <c r="AD1025" s="1131" t="str">
        <f>IF($AC1025="-","-",VLOOKUP($AC1025,Forex!$B:$C,2,0))</f>
        <v>FY2020</v>
      </c>
      <c r="AE1025" s="1131">
        <f t="shared" si="182"/>
        <v>44013</v>
      </c>
      <c r="AF1025" s="1131" t="str">
        <f>IF($AE1025="-","-",VLOOKUP($AE1025,Forex!$B:$C,2,0))</f>
        <v>FY2020</v>
      </c>
      <c r="AG1025" s="1132" t="str">
        <f t="shared" si="176"/>
        <v>MY + MF</v>
      </c>
      <c r="AI1025" s="1118"/>
    </row>
    <row r="1026" spans="1:35" s="839" customFormat="1" ht="15" x14ac:dyDescent="0.25">
      <c r="A1026" s="929">
        <v>1025</v>
      </c>
      <c r="B1026" s="927" t="s">
        <v>4119</v>
      </c>
      <c r="C1026" s="927" t="s">
        <v>1331</v>
      </c>
      <c r="D1026" s="927" t="s">
        <v>1332</v>
      </c>
      <c r="E1026" s="927" t="s">
        <v>1788</v>
      </c>
      <c r="F1026" s="927">
        <v>1</v>
      </c>
      <c r="G1026" s="927">
        <v>722</v>
      </c>
      <c r="H1026" s="927" t="s">
        <v>4120</v>
      </c>
      <c r="I1026" s="927" t="s">
        <v>15</v>
      </c>
      <c r="J1026" s="927" t="s">
        <v>3696</v>
      </c>
      <c r="K1026" s="927" t="s">
        <v>287</v>
      </c>
      <c r="L1026" s="927" t="s">
        <v>15</v>
      </c>
      <c r="M1026" s="927" t="s">
        <v>3864</v>
      </c>
      <c r="N1026" s="927" t="s">
        <v>3611</v>
      </c>
      <c r="O1026" s="927" t="s">
        <v>3768</v>
      </c>
      <c r="P1026" s="1129" t="str">
        <f t="shared" si="177"/>
        <v>-</v>
      </c>
      <c r="Q1026" s="934" t="str">
        <f t="shared" si="178"/>
        <v>20-19352</v>
      </c>
      <c r="R1026" s="934" t="str">
        <f t="shared" si="179"/>
        <v>-</v>
      </c>
      <c r="S1026" s="935" t="str">
        <f t="shared" si="172"/>
        <v>-</v>
      </c>
      <c r="T1026" s="935" t="str">
        <f t="shared" si="173"/>
        <v>-</v>
      </c>
      <c r="U1026" s="935" t="str">
        <f t="shared" si="174"/>
        <v>-</v>
      </c>
      <c r="V1026" s="935" t="str">
        <f t="shared" si="180"/>
        <v>-</v>
      </c>
      <c r="W1026" s="934" t="str">
        <f t="shared" si="181"/>
        <v>-</v>
      </c>
      <c r="X1026" s="936" t="str">
        <f>IF(R1026="-","-",VLOOKUP($S1026,Forex!$B:$C,2,0))</f>
        <v>-</v>
      </c>
      <c r="Y1026" s="936" t="str">
        <f>IF(R1026="-","-",VLOOKUP($S1026,Forex!$B:$D,3,0))</f>
        <v>-</v>
      </c>
      <c r="Z1026" s="937" t="str">
        <f>IF($R1026="-","-",VLOOKUP($L1026,Legend!$E:$F,2,0))</f>
        <v>-</v>
      </c>
      <c r="AA1026" s="937"/>
      <c r="AB1026" s="1131" t="str">
        <f t="shared" si="175"/>
        <v>-</v>
      </c>
      <c r="AC1026" s="1131" t="str">
        <f>_xlfn.IFNA(VLOOKUP($B1026,'PO list'!$C:$E,3,0),$AB1026)</f>
        <v>-</v>
      </c>
      <c r="AD1026" s="1131" t="str">
        <f>IF($AC1026="-","-",VLOOKUP($AC1026,Forex!$B:$C,2,0))</f>
        <v>-</v>
      </c>
      <c r="AE1026" s="1131" t="str">
        <f t="shared" si="182"/>
        <v>-</v>
      </c>
      <c r="AF1026" s="1131" t="str">
        <f>IF($AE1026="-","-",VLOOKUP($AE1026,Forex!$B:$C,2,0))</f>
        <v>-</v>
      </c>
      <c r="AG1026" s="1132" t="str">
        <f t="shared" si="176"/>
        <v>-</v>
      </c>
      <c r="AI1026" s="1118"/>
    </row>
    <row r="1027" spans="1:35" s="839" customFormat="1" ht="15" x14ac:dyDescent="0.25">
      <c r="A1027" s="929">
        <v>1026</v>
      </c>
      <c r="B1027" s="927" t="s">
        <v>4119</v>
      </c>
      <c r="C1027" s="927" t="s">
        <v>1331</v>
      </c>
      <c r="D1027" s="927" t="s">
        <v>1332</v>
      </c>
      <c r="E1027" s="927" t="s">
        <v>1788</v>
      </c>
      <c r="F1027" s="927">
        <v>1</v>
      </c>
      <c r="G1027" s="927">
        <v>400</v>
      </c>
      <c r="H1027" s="927" t="s">
        <v>4121</v>
      </c>
      <c r="I1027" s="927" t="s">
        <v>15</v>
      </c>
      <c r="J1027" s="927" t="s">
        <v>3696</v>
      </c>
      <c r="K1027" s="927" t="s">
        <v>1324</v>
      </c>
      <c r="L1027" s="927" t="s">
        <v>15</v>
      </c>
      <c r="M1027" s="927" t="s">
        <v>3864</v>
      </c>
      <c r="N1027" s="927" t="s">
        <v>3611</v>
      </c>
      <c r="O1027" s="927" t="s">
        <v>3768</v>
      </c>
      <c r="P1027" s="1129" t="str">
        <f t="shared" si="177"/>
        <v>-</v>
      </c>
      <c r="Q1027" s="934" t="str">
        <f t="shared" si="178"/>
        <v>-</v>
      </c>
      <c r="R1027" s="934" t="str">
        <f t="shared" si="179"/>
        <v>-</v>
      </c>
      <c r="S1027" s="935" t="str">
        <f t="shared" ref="S1027:S1090" si="183">IF($R1027="-","-",$J1027-DAY($J1027)+1)</f>
        <v>-</v>
      </c>
      <c r="T1027" s="935" t="str">
        <f t="shared" ref="T1027:T1090" si="184">IF($R1027="-","-",$O1027-DAY($O1027)+1)</f>
        <v>-</v>
      </c>
      <c r="U1027" s="935" t="str">
        <f t="shared" ref="U1027:U1090" si="185">IF($R1027="-","-",$M1027-DAY($M1027)+1)</f>
        <v>-</v>
      </c>
      <c r="V1027" s="935" t="str">
        <f t="shared" si="180"/>
        <v>-</v>
      </c>
      <c r="W1027" s="934" t="str">
        <f t="shared" si="181"/>
        <v>-</v>
      </c>
      <c r="X1027" s="936" t="str">
        <f>IF(R1027="-","-",VLOOKUP($S1027,Forex!$B:$C,2,0))</f>
        <v>-</v>
      </c>
      <c r="Y1027" s="936" t="str">
        <f>IF(R1027="-","-",VLOOKUP($S1027,Forex!$B:$D,3,0))</f>
        <v>-</v>
      </c>
      <c r="Z1027" s="937" t="str">
        <f>IF($R1027="-","-",VLOOKUP($L1027,Legend!$E:$F,2,0))</f>
        <v>-</v>
      </c>
      <c r="AA1027" s="937"/>
      <c r="AB1027" s="1131" t="str">
        <f t="shared" ref="AB1027:AB1090" si="186">IF($X1027="FY2021",$V1027,IF($X1027="FY2022",$V1027,IF($X1027="FY2023",$V1027,$T1027)))</f>
        <v>-</v>
      </c>
      <c r="AC1027" s="1131" t="str">
        <f>_xlfn.IFNA(VLOOKUP($B1027,'PO list'!$C:$E,3,0),$AB1027)</f>
        <v>-</v>
      </c>
      <c r="AD1027" s="1131" t="str">
        <f>IF($AC1027="-","-",VLOOKUP($AC1027,Forex!$B:$C,2,0))</f>
        <v>-</v>
      </c>
      <c r="AE1027" s="1131" t="str">
        <f t="shared" si="182"/>
        <v>-</v>
      </c>
      <c r="AF1027" s="1131" t="str">
        <f>IF($AE1027="-","-",VLOOKUP($AE1027,Forex!$B:$C,2,0))</f>
        <v>-</v>
      </c>
      <c r="AG1027" s="1132" t="str">
        <f t="shared" ref="AG1027:AG1090" si="187">IF($R1027="-","-","MY + MF")</f>
        <v>-</v>
      </c>
      <c r="AI1027" s="1118"/>
    </row>
    <row r="1028" spans="1:35" s="839" customFormat="1" ht="15" x14ac:dyDescent="0.25">
      <c r="A1028" s="929">
        <v>1027</v>
      </c>
      <c r="B1028" s="927" t="s">
        <v>4122</v>
      </c>
      <c r="C1028" s="927" t="s">
        <v>1331</v>
      </c>
      <c r="D1028" s="927" t="s">
        <v>1332</v>
      </c>
      <c r="E1028" s="927" t="s">
        <v>1788</v>
      </c>
      <c r="F1028" s="927">
        <v>1</v>
      </c>
      <c r="G1028" s="927">
        <v>843</v>
      </c>
      <c r="H1028" s="927" t="s">
        <v>4123</v>
      </c>
      <c r="I1028" s="927" t="s">
        <v>15</v>
      </c>
      <c r="J1028" s="927" t="s">
        <v>3696</v>
      </c>
      <c r="K1028" s="927" t="s">
        <v>287</v>
      </c>
      <c r="L1028" s="927" t="s">
        <v>15</v>
      </c>
      <c r="M1028" s="927" t="s">
        <v>4124</v>
      </c>
      <c r="N1028" s="927" t="s">
        <v>3611</v>
      </c>
      <c r="O1028" s="927" t="s">
        <v>3768</v>
      </c>
      <c r="P1028" s="1129" t="str">
        <f t="shared" si="177"/>
        <v>-</v>
      </c>
      <c r="Q1028" s="934" t="str">
        <f t="shared" si="178"/>
        <v>20-19353</v>
      </c>
      <c r="R1028" s="934" t="str">
        <f t="shared" si="179"/>
        <v>-</v>
      </c>
      <c r="S1028" s="935" t="str">
        <f t="shared" si="183"/>
        <v>-</v>
      </c>
      <c r="T1028" s="935" t="str">
        <f t="shared" si="184"/>
        <v>-</v>
      </c>
      <c r="U1028" s="935" t="str">
        <f t="shared" si="185"/>
        <v>-</v>
      </c>
      <c r="V1028" s="935" t="str">
        <f t="shared" si="180"/>
        <v>-</v>
      </c>
      <c r="W1028" s="934" t="str">
        <f t="shared" si="181"/>
        <v>-</v>
      </c>
      <c r="X1028" s="936" t="str">
        <f>IF(R1028="-","-",VLOOKUP($S1028,Forex!$B:$C,2,0))</f>
        <v>-</v>
      </c>
      <c r="Y1028" s="936" t="str">
        <f>IF(R1028="-","-",VLOOKUP($S1028,Forex!$B:$D,3,0))</f>
        <v>-</v>
      </c>
      <c r="Z1028" s="937" t="str">
        <f>IF($R1028="-","-",VLOOKUP($L1028,Legend!$E:$F,2,0))</f>
        <v>-</v>
      </c>
      <c r="AA1028" s="937"/>
      <c r="AB1028" s="1131" t="str">
        <f t="shared" si="186"/>
        <v>-</v>
      </c>
      <c r="AC1028" s="1131" t="str">
        <f>_xlfn.IFNA(VLOOKUP($B1028,'PO list'!$C:$E,3,0),$AB1028)</f>
        <v>-</v>
      </c>
      <c r="AD1028" s="1131" t="str">
        <f>IF($AC1028="-","-",VLOOKUP($AC1028,Forex!$B:$C,2,0))</f>
        <v>-</v>
      </c>
      <c r="AE1028" s="1131" t="str">
        <f t="shared" si="182"/>
        <v>-</v>
      </c>
      <c r="AF1028" s="1131" t="str">
        <f>IF($AE1028="-","-",VLOOKUP($AE1028,Forex!$B:$C,2,0))</f>
        <v>-</v>
      </c>
      <c r="AG1028" s="1132" t="str">
        <f t="shared" si="187"/>
        <v>-</v>
      </c>
      <c r="AI1028" s="1118"/>
    </row>
    <row r="1029" spans="1:35" s="839" customFormat="1" ht="15" x14ac:dyDescent="0.25">
      <c r="A1029" s="929">
        <v>1028</v>
      </c>
      <c r="B1029" s="927" t="s">
        <v>179</v>
      </c>
      <c r="C1029" s="927" t="s">
        <v>225</v>
      </c>
      <c r="D1029" s="927" t="s">
        <v>201</v>
      </c>
      <c r="E1029" s="927" t="s">
        <v>231</v>
      </c>
      <c r="F1029" s="927">
        <v>4</v>
      </c>
      <c r="G1029" s="927">
        <v>5415</v>
      </c>
      <c r="H1029" s="927" t="s">
        <v>4125</v>
      </c>
      <c r="I1029" s="927" t="s">
        <v>239</v>
      </c>
      <c r="J1029" s="927" t="s">
        <v>4124</v>
      </c>
      <c r="K1029" s="927" t="s">
        <v>287</v>
      </c>
      <c r="L1029" s="927" t="s">
        <v>15</v>
      </c>
      <c r="M1029" s="927" t="s">
        <v>3992</v>
      </c>
      <c r="N1029" s="927" t="s">
        <v>3893</v>
      </c>
      <c r="O1029" s="927" t="s">
        <v>3879</v>
      </c>
      <c r="P1029" s="1129" t="str">
        <f t="shared" si="177"/>
        <v>--</v>
      </c>
      <c r="Q1029" s="934" t="str">
        <f t="shared" si="178"/>
        <v>20-19354</v>
      </c>
      <c r="R1029" s="934" t="str">
        <f t="shared" si="179"/>
        <v>LOCAL</v>
      </c>
      <c r="S1029" s="935">
        <f t="shared" si="183"/>
        <v>44013</v>
      </c>
      <c r="T1029" s="935">
        <f t="shared" si="184"/>
        <v>44013</v>
      </c>
      <c r="U1029" s="935">
        <f t="shared" si="185"/>
        <v>44013</v>
      </c>
      <c r="V1029" s="935">
        <f t="shared" si="180"/>
        <v>44044</v>
      </c>
      <c r="W1029" s="934" t="str">
        <f t="shared" si="181"/>
        <v>Approved</v>
      </c>
      <c r="X1029" s="936" t="str">
        <f>IF(R1029="-","-",VLOOKUP($S1029,Forex!$B:$C,2,0))</f>
        <v>FY2020</v>
      </c>
      <c r="Y1029" s="936" t="str">
        <f>IF(R1029="-","-",VLOOKUP($S1029,Forex!$B:$D,3,0))</f>
        <v>1H</v>
      </c>
      <c r="Z1029" s="937" t="str">
        <f>IF($R1029="-","-",VLOOKUP($L1029,Legend!$E:$F,2,0))</f>
        <v>-</v>
      </c>
      <c r="AA1029" s="937"/>
      <c r="AB1029" s="1131">
        <f t="shared" si="186"/>
        <v>44013</v>
      </c>
      <c r="AC1029" s="1131">
        <f>_xlfn.IFNA(VLOOKUP($B1029,'PO list'!$C:$E,3,0),$AB1029)</f>
        <v>44013</v>
      </c>
      <c r="AD1029" s="1131" t="str">
        <f>IF($AC1029="-","-",VLOOKUP($AC1029,Forex!$B:$C,2,0))</f>
        <v>FY2020</v>
      </c>
      <c r="AE1029" s="1131">
        <f t="shared" si="182"/>
        <v>44013</v>
      </c>
      <c r="AF1029" s="1131" t="str">
        <f>IF($AE1029="-","-",VLOOKUP($AE1029,Forex!$B:$C,2,0))</f>
        <v>FY2020</v>
      </c>
      <c r="AG1029" s="1132" t="str">
        <f t="shared" si="187"/>
        <v>MY + MF</v>
      </c>
      <c r="AI1029" s="1118"/>
    </row>
    <row r="1030" spans="1:35" s="839" customFormat="1" ht="15" x14ac:dyDescent="0.25">
      <c r="A1030" s="929">
        <v>1029</v>
      </c>
      <c r="B1030" s="927" t="s">
        <v>4126</v>
      </c>
      <c r="C1030" s="927" t="s">
        <v>207</v>
      </c>
      <c r="D1030" s="927" t="s">
        <v>232</v>
      </c>
      <c r="E1030" s="927" t="s">
        <v>230</v>
      </c>
      <c r="F1030" s="927">
        <v>5</v>
      </c>
      <c r="G1030" s="927">
        <v>584</v>
      </c>
      <c r="H1030" s="927" t="s">
        <v>4127</v>
      </c>
      <c r="I1030" s="927" t="s">
        <v>4128</v>
      </c>
      <c r="J1030" s="927" t="s">
        <v>4129</v>
      </c>
      <c r="K1030" s="927" t="s">
        <v>287</v>
      </c>
      <c r="L1030" s="927" t="s">
        <v>15</v>
      </c>
      <c r="M1030" s="927" t="s">
        <v>3992</v>
      </c>
      <c r="N1030" s="927" t="s">
        <v>3611</v>
      </c>
      <c r="O1030" s="927" t="s">
        <v>3768</v>
      </c>
      <c r="P1030" s="1129" t="str">
        <f t="shared" si="177"/>
        <v>D04</v>
      </c>
      <c r="Q1030" s="934" t="str">
        <f t="shared" si="178"/>
        <v>20-19355</v>
      </c>
      <c r="R1030" s="934" t="str">
        <f t="shared" si="179"/>
        <v>FRONTECH</v>
      </c>
      <c r="S1030" s="935">
        <f t="shared" si="183"/>
        <v>44013</v>
      </c>
      <c r="T1030" s="935">
        <f t="shared" si="184"/>
        <v>44013</v>
      </c>
      <c r="U1030" s="935">
        <f t="shared" si="185"/>
        <v>44013</v>
      </c>
      <c r="V1030" s="935">
        <f t="shared" si="180"/>
        <v>44044</v>
      </c>
      <c r="W1030" s="934" t="str">
        <f t="shared" si="181"/>
        <v>Approved</v>
      </c>
      <c r="X1030" s="936" t="str">
        <f>IF(R1030="-","-",VLOOKUP($S1030,Forex!$B:$C,2,0))</f>
        <v>FY2020</v>
      </c>
      <c r="Y1030" s="936" t="str">
        <f>IF(R1030="-","-",VLOOKUP($S1030,Forex!$B:$D,3,0))</f>
        <v>1H</v>
      </c>
      <c r="Z1030" s="937" t="str">
        <f>IF($R1030="-","-",VLOOKUP($L1030,Legend!$E:$F,2,0))</f>
        <v>-</v>
      </c>
      <c r="AA1030" s="937"/>
      <c r="AB1030" s="1131">
        <f t="shared" si="186"/>
        <v>44013</v>
      </c>
      <c r="AC1030" s="1131">
        <f>_xlfn.IFNA(VLOOKUP($B1030,'PO list'!$C:$E,3,0),$AB1030)</f>
        <v>44013</v>
      </c>
      <c r="AD1030" s="1131" t="str">
        <f>IF($AC1030="-","-",VLOOKUP($AC1030,Forex!$B:$C,2,0))</f>
        <v>FY2020</v>
      </c>
      <c r="AE1030" s="1131">
        <f t="shared" si="182"/>
        <v>44013</v>
      </c>
      <c r="AF1030" s="1131" t="str">
        <f>IF($AE1030="-","-",VLOOKUP($AE1030,Forex!$B:$C,2,0))</f>
        <v>FY2020</v>
      </c>
      <c r="AG1030" s="1132" t="str">
        <f t="shared" si="187"/>
        <v>MY + MF</v>
      </c>
      <c r="AI1030" s="1118"/>
    </row>
    <row r="1031" spans="1:35" s="839" customFormat="1" ht="15" x14ac:dyDescent="0.25">
      <c r="A1031" s="929">
        <v>1030</v>
      </c>
      <c r="B1031" s="927" t="s">
        <v>4130</v>
      </c>
      <c r="C1031" s="927" t="s">
        <v>207</v>
      </c>
      <c r="D1031" s="927" t="s">
        <v>232</v>
      </c>
      <c r="E1031" s="927" t="s">
        <v>1788</v>
      </c>
      <c r="F1031" s="927">
        <v>2</v>
      </c>
      <c r="G1031" s="927">
        <v>590</v>
      </c>
      <c r="H1031" s="927" t="s">
        <v>4131</v>
      </c>
      <c r="I1031" s="927" t="s">
        <v>3779</v>
      </c>
      <c r="J1031" s="927" t="s">
        <v>3992</v>
      </c>
      <c r="K1031" s="927" t="s">
        <v>287</v>
      </c>
      <c r="L1031" s="927" t="s">
        <v>15</v>
      </c>
      <c r="M1031" s="927" t="s">
        <v>4063</v>
      </c>
      <c r="N1031" s="927" t="s">
        <v>3878</v>
      </c>
      <c r="O1031" s="927" t="s">
        <v>3879</v>
      </c>
      <c r="P1031" s="1129" t="str">
        <f t="shared" si="177"/>
        <v>IGS</v>
      </c>
      <c r="Q1031" s="934" t="str">
        <f t="shared" si="178"/>
        <v>20-19356</v>
      </c>
      <c r="R1031" s="934" t="str">
        <f t="shared" si="179"/>
        <v>FRONTECH</v>
      </c>
      <c r="S1031" s="935">
        <f t="shared" si="183"/>
        <v>44013</v>
      </c>
      <c r="T1031" s="935">
        <f t="shared" si="184"/>
        <v>44013</v>
      </c>
      <c r="U1031" s="935">
        <f t="shared" si="185"/>
        <v>44013</v>
      </c>
      <c r="V1031" s="935">
        <f t="shared" si="180"/>
        <v>44013</v>
      </c>
      <c r="W1031" s="934" t="str">
        <f t="shared" si="181"/>
        <v>Approved</v>
      </c>
      <c r="X1031" s="936" t="str">
        <f>IF(R1031="-","-",VLOOKUP($S1031,Forex!$B:$C,2,0))</f>
        <v>FY2020</v>
      </c>
      <c r="Y1031" s="936" t="str">
        <f>IF(R1031="-","-",VLOOKUP($S1031,Forex!$B:$D,3,0))</f>
        <v>1H</v>
      </c>
      <c r="Z1031" s="937" t="str">
        <f>IF($R1031="-","-",VLOOKUP($L1031,Legend!$E:$F,2,0))</f>
        <v>-</v>
      </c>
      <c r="AA1031" s="937"/>
      <c r="AB1031" s="1131">
        <f t="shared" si="186"/>
        <v>44013</v>
      </c>
      <c r="AC1031" s="1131">
        <f>_xlfn.IFNA(VLOOKUP($B1031,'PO list'!$C:$E,3,0),$AB1031)</f>
        <v>44013</v>
      </c>
      <c r="AD1031" s="1131" t="str">
        <f>IF($AC1031="-","-",VLOOKUP($AC1031,Forex!$B:$C,2,0))</f>
        <v>FY2020</v>
      </c>
      <c r="AE1031" s="1131">
        <f t="shared" si="182"/>
        <v>44013</v>
      </c>
      <c r="AF1031" s="1131" t="str">
        <f>IF($AE1031="-","-",VLOOKUP($AE1031,Forex!$B:$C,2,0))</f>
        <v>FY2020</v>
      </c>
      <c r="AG1031" s="1132" t="str">
        <f t="shared" si="187"/>
        <v>MY + MF</v>
      </c>
      <c r="AI1031" s="1118"/>
    </row>
    <row r="1032" spans="1:35" s="839" customFormat="1" ht="15" x14ac:dyDescent="0.25">
      <c r="A1032" s="929">
        <v>1031</v>
      </c>
      <c r="B1032" s="927" t="s">
        <v>4132</v>
      </c>
      <c r="C1032" s="927" t="s">
        <v>1331</v>
      </c>
      <c r="D1032" s="927" t="s">
        <v>1332</v>
      </c>
      <c r="E1032" s="927" t="s">
        <v>1788</v>
      </c>
      <c r="F1032" s="927">
        <v>1</v>
      </c>
      <c r="G1032" s="927">
        <v>1410</v>
      </c>
      <c r="H1032" s="927" t="s">
        <v>4133</v>
      </c>
      <c r="I1032" s="927" t="s">
        <v>15</v>
      </c>
      <c r="J1032" s="927" t="s">
        <v>3879</v>
      </c>
      <c r="K1032" s="927" t="s">
        <v>288</v>
      </c>
      <c r="L1032" s="927" t="s">
        <v>1056</v>
      </c>
      <c r="M1032" s="927" t="s">
        <v>3879</v>
      </c>
      <c r="N1032" s="927" t="s">
        <v>3415</v>
      </c>
      <c r="O1032" s="927" t="s">
        <v>3768</v>
      </c>
      <c r="P1032" s="1129" t="str">
        <f t="shared" si="177"/>
        <v>-</v>
      </c>
      <c r="Q1032" s="934" t="str">
        <f t="shared" si="178"/>
        <v>20-19357</v>
      </c>
      <c r="R1032" s="934" t="str">
        <f t="shared" si="179"/>
        <v>-</v>
      </c>
      <c r="S1032" s="935" t="str">
        <f t="shared" si="183"/>
        <v>-</v>
      </c>
      <c r="T1032" s="935" t="str">
        <f t="shared" si="184"/>
        <v>-</v>
      </c>
      <c r="U1032" s="935" t="str">
        <f t="shared" si="185"/>
        <v>-</v>
      </c>
      <c r="V1032" s="935" t="str">
        <f t="shared" si="180"/>
        <v>-</v>
      </c>
      <c r="W1032" s="934" t="str">
        <f t="shared" si="181"/>
        <v>-</v>
      </c>
      <c r="X1032" s="936" t="str">
        <f>IF(R1032="-","-",VLOOKUP($S1032,Forex!$B:$C,2,0))</f>
        <v>-</v>
      </c>
      <c r="Y1032" s="936" t="str">
        <f>IF(R1032="-","-",VLOOKUP($S1032,Forex!$B:$D,3,0))</f>
        <v>-</v>
      </c>
      <c r="Z1032" s="937" t="str">
        <f>IF($R1032="-","-",VLOOKUP($L1032,Legend!$E:$F,2,0))</f>
        <v>-</v>
      </c>
      <c r="AA1032" s="937"/>
      <c r="AB1032" s="1131" t="str">
        <f t="shared" si="186"/>
        <v>-</v>
      </c>
      <c r="AC1032" s="1131" t="str">
        <f>_xlfn.IFNA(VLOOKUP($B1032,'PO list'!$C:$E,3,0),$AB1032)</f>
        <v>-</v>
      </c>
      <c r="AD1032" s="1131" t="str">
        <f>IF($AC1032="-","-",VLOOKUP($AC1032,Forex!$B:$C,2,0))</f>
        <v>-</v>
      </c>
      <c r="AE1032" s="1131" t="str">
        <f t="shared" si="182"/>
        <v>-</v>
      </c>
      <c r="AF1032" s="1131" t="str">
        <f>IF($AE1032="-","-",VLOOKUP($AE1032,Forex!$B:$C,2,0))</f>
        <v>-</v>
      </c>
      <c r="AG1032" s="1132" t="str">
        <f t="shared" si="187"/>
        <v>-</v>
      </c>
      <c r="AI1032" s="1118"/>
    </row>
    <row r="1033" spans="1:35" s="839" customFormat="1" ht="15" x14ac:dyDescent="0.25">
      <c r="A1033" s="929">
        <v>1032</v>
      </c>
      <c r="B1033" s="927" t="s">
        <v>4134</v>
      </c>
      <c r="C1033" s="927" t="s">
        <v>221</v>
      </c>
      <c r="D1033" s="927" t="s">
        <v>201</v>
      </c>
      <c r="E1033" s="927" t="s">
        <v>231</v>
      </c>
      <c r="F1033" s="927">
        <v>1</v>
      </c>
      <c r="G1033" s="927">
        <v>940</v>
      </c>
      <c r="H1033" s="927" t="s">
        <v>4135</v>
      </c>
      <c r="I1033" s="927" t="s">
        <v>15</v>
      </c>
      <c r="J1033" s="927" t="s">
        <v>3879</v>
      </c>
      <c r="K1033" s="927" t="s">
        <v>287</v>
      </c>
      <c r="L1033" s="927" t="s">
        <v>15</v>
      </c>
      <c r="M1033" s="927" t="s">
        <v>3879</v>
      </c>
      <c r="N1033" s="927" t="s">
        <v>3878</v>
      </c>
      <c r="O1033" s="927" t="s">
        <v>3768</v>
      </c>
      <c r="P1033" s="1129" t="str">
        <f t="shared" si="177"/>
        <v>-</v>
      </c>
      <c r="Q1033" s="934" t="str">
        <f t="shared" si="178"/>
        <v>20-19358</v>
      </c>
      <c r="R1033" s="934" t="str">
        <f t="shared" si="179"/>
        <v>LOCAL</v>
      </c>
      <c r="S1033" s="935">
        <f t="shared" si="183"/>
        <v>44013</v>
      </c>
      <c r="T1033" s="935">
        <f t="shared" si="184"/>
        <v>44013</v>
      </c>
      <c r="U1033" s="935">
        <f t="shared" si="185"/>
        <v>44013</v>
      </c>
      <c r="V1033" s="935">
        <f t="shared" si="180"/>
        <v>44013</v>
      </c>
      <c r="W1033" s="934" t="str">
        <f t="shared" si="181"/>
        <v>Approved</v>
      </c>
      <c r="X1033" s="936" t="str">
        <f>IF(R1033="-","-",VLOOKUP($S1033,Forex!$B:$C,2,0))</f>
        <v>FY2020</v>
      </c>
      <c r="Y1033" s="936" t="str">
        <f>IF(R1033="-","-",VLOOKUP($S1033,Forex!$B:$D,3,0))</f>
        <v>1H</v>
      </c>
      <c r="Z1033" s="937" t="str">
        <f>IF($R1033="-","-",VLOOKUP($L1033,Legend!$E:$F,2,0))</f>
        <v>-</v>
      </c>
      <c r="AA1033" s="937"/>
      <c r="AB1033" s="1131">
        <f t="shared" si="186"/>
        <v>44013</v>
      </c>
      <c r="AC1033" s="1131">
        <f>_xlfn.IFNA(VLOOKUP($B1033,'PO list'!$C:$E,3,0),$AB1033)</f>
        <v>44013</v>
      </c>
      <c r="AD1033" s="1131" t="str">
        <f>IF($AC1033="-","-",VLOOKUP($AC1033,Forex!$B:$C,2,0))</f>
        <v>FY2020</v>
      </c>
      <c r="AE1033" s="1131">
        <f t="shared" si="182"/>
        <v>44013</v>
      </c>
      <c r="AF1033" s="1131" t="str">
        <f>IF($AE1033="-","-",VLOOKUP($AE1033,Forex!$B:$C,2,0))</f>
        <v>FY2020</v>
      </c>
      <c r="AG1033" s="1132" t="str">
        <f t="shared" si="187"/>
        <v>MY + MF</v>
      </c>
      <c r="AI1033" s="1118"/>
    </row>
    <row r="1034" spans="1:35" s="839" customFormat="1" ht="15" x14ac:dyDescent="0.25">
      <c r="A1034" s="929">
        <v>1033</v>
      </c>
      <c r="B1034" s="927" t="s">
        <v>174</v>
      </c>
      <c r="C1034" s="927" t="s">
        <v>227</v>
      </c>
      <c r="D1034" s="927" t="s">
        <v>201</v>
      </c>
      <c r="E1034" s="927" t="s">
        <v>230</v>
      </c>
      <c r="F1034" s="927">
        <v>16</v>
      </c>
      <c r="G1034" s="927">
        <v>10576</v>
      </c>
      <c r="H1034" s="927" t="s">
        <v>4136</v>
      </c>
      <c r="I1034" s="927" t="s">
        <v>4137</v>
      </c>
      <c r="J1034" s="927" t="s">
        <v>3893</v>
      </c>
      <c r="K1034" s="927" t="s">
        <v>1324</v>
      </c>
      <c r="L1034" s="927" t="s">
        <v>1056</v>
      </c>
      <c r="M1034" s="927" t="s">
        <v>4138</v>
      </c>
      <c r="N1034" s="927" t="s">
        <v>4115</v>
      </c>
      <c r="O1034" s="927" t="s">
        <v>3686</v>
      </c>
      <c r="P1034" s="1129" t="str">
        <f t="shared" si="177"/>
        <v>GS)</v>
      </c>
      <c r="Q1034" s="934" t="str">
        <f t="shared" si="178"/>
        <v>20-19362</v>
      </c>
      <c r="R1034" s="934" t="str">
        <f t="shared" si="179"/>
        <v>LOCAL</v>
      </c>
      <c r="S1034" s="935">
        <f t="shared" si="183"/>
        <v>44044</v>
      </c>
      <c r="T1034" s="935">
        <f t="shared" si="184"/>
        <v>44044</v>
      </c>
      <c r="U1034" s="935">
        <f t="shared" si="185"/>
        <v>44075</v>
      </c>
      <c r="V1034" s="935">
        <f t="shared" si="180"/>
        <v>44105</v>
      </c>
      <c r="W1034" s="934" t="str">
        <f t="shared" si="181"/>
        <v>Cancelled</v>
      </c>
      <c r="X1034" s="936" t="str">
        <f>IF(R1034="-","-",VLOOKUP($S1034,Forex!$B:$C,2,0))</f>
        <v>FY2020</v>
      </c>
      <c r="Y1034" s="936" t="str">
        <f>IF(R1034="-","-",VLOOKUP($S1034,Forex!$B:$D,3,0))</f>
        <v>1H</v>
      </c>
      <c r="Z1034" s="937" t="str">
        <f>IF($R1034="-","-",VLOOKUP($L1034,Legend!$E:$F,2,0))</f>
        <v>-</v>
      </c>
      <c r="AA1034" s="937"/>
      <c r="AB1034" s="1131">
        <f t="shared" si="186"/>
        <v>44044</v>
      </c>
      <c r="AC1034" s="1131">
        <f>_xlfn.IFNA(VLOOKUP($B1034,'PO list'!$C:$E,3,0),$AB1034)</f>
        <v>44044</v>
      </c>
      <c r="AD1034" s="1131" t="str">
        <f>IF($AC1034="-","-",VLOOKUP($AC1034,Forex!$B:$C,2,0))</f>
        <v>FY2020</v>
      </c>
      <c r="AE1034" s="1131">
        <f t="shared" si="182"/>
        <v>44044</v>
      </c>
      <c r="AF1034" s="1131" t="str">
        <f>IF($AE1034="-","-",VLOOKUP($AE1034,Forex!$B:$C,2,0))</f>
        <v>FY2020</v>
      </c>
      <c r="AG1034" s="1132" t="str">
        <f t="shared" si="187"/>
        <v>MY + MF</v>
      </c>
      <c r="AI1034" s="1118"/>
    </row>
    <row r="1035" spans="1:35" s="839" customFormat="1" ht="15" x14ac:dyDescent="0.25">
      <c r="A1035" s="929">
        <v>1034</v>
      </c>
      <c r="B1035" s="927" t="s">
        <v>188</v>
      </c>
      <c r="C1035" s="927" t="s">
        <v>227</v>
      </c>
      <c r="D1035" s="927" t="s">
        <v>201</v>
      </c>
      <c r="E1035" s="927" t="s">
        <v>231</v>
      </c>
      <c r="F1035" s="927">
        <v>1</v>
      </c>
      <c r="G1035" s="927">
        <v>2607</v>
      </c>
      <c r="H1035" s="927" t="s">
        <v>4139</v>
      </c>
      <c r="I1035" s="927" t="s">
        <v>4140</v>
      </c>
      <c r="J1035" s="927" t="s">
        <v>3879</v>
      </c>
      <c r="K1035" s="927" t="s">
        <v>287</v>
      </c>
      <c r="L1035" s="927" t="s">
        <v>15</v>
      </c>
      <c r="M1035" s="927" t="s">
        <v>3879</v>
      </c>
      <c r="N1035" s="927" t="s">
        <v>3893</v>
      </c>
      <c r="O1035" s="927" t="s">
        <v>3768</v>
      </c>
      <c r="P1035" s="1129" t="str">
        <f t="shared" si="177"/>
        <v>2--</v>
      </c>
      <c r="Q1035" s="934" t="str">
        <f t="shared" si="178"/>
        <v>20-19363</v>
      </c>
      <c r="R1035" s="934" t="str">
        <f t="shared" si="179"/>
        <v>LOCAL</v>
      </c>
      <c r="S1035" s="935">
        <f t="shared" si="183"/>
        <v>44013</v>
      </c>
      <c r="T1035" s="935">
        <f t="shared" si="184"/>
        <v>44013</v>
      </c>
      <c r="U1035" s="935">
        <f t="shared" si="185"/>
        <v>44013</v>
      </c>
      <c r="V1035" s="935">
        <f t="shared" si="180"/>
        <v>44044</v>
      </c>
      <c r="W1035" s="934" t="str">
        <f t="shared" si="181"/>
        <v>Approved</v>
      </c>
      <c r="X1035" s="936" t="str">
        <f>IF(R1035="-","-",VLOOKUP($S1035,Forex!$B:$C,2,0))</f>
        <v>FY2020</v>
      </c>
      <c r="Y1035" s="936" t="str">
        <f>IF(R1035="-","-",VLOOKUP($S1035,Forex!$B:$D,3,0))</f>
        <v>1H</v>
      </c>
      <c r="Z1035" s="937" t="str">
        <f>IF($R1035="-","-",VLOOKUP($L1035,Legend!$E:$F,2,0))</f>
        <v>-</v>
      </c>
      <c r="AA1035" s="937"/>
      <c r="AB1035" s="1131">
        <f t="shared" si="186"/>
        <v>44013</v>
      </c>
      <c r="AC1035" s="1131">
        <f>_xlfn.IFNA(VLOOKUP($B1035,'PO list'!$C:$E,3,0),$AB1035)</f>
        <v>44013</v>
      </c>
      <c r="AD1035" s="1131" t="str">
        <f>IF($AC1035="-","-",VLOOKUP($AC1035,Forex!$B:$C,2,0))</f>
        <v>FY2020</v>
      </c>
      <c r="AE1035" s="1131">
        <f t="shared" si="182"/>
        <v>44013</v>
      </c>
      <c r="AF1035" s="1131" t="str">
        <f>IF($AE1035="-","-",VLOOKUP($AE1035,Forex!$B:$C,2,0))</f>
        <v>FY2020</v>
      </c>
      <c r="AG1035" s="1132" t="str">
        <f t="shared" si="187"/>
        <v>MY + MF</v>
      </c>
      <c r="AI1035" s="1118"/>
    </row>
    <row r="1036" spans="1:35" s="839" customFormat="1" ht="15" x14ac:dyDescent="0.25">
      <c r="A1036" s="929">
        <v>1035</v>
      </c>
      <c r="B1036" s="927" t="s">
        <v>458</v>
      </c>
      <c r="C1036" s="927" t="s">
        <v>243</v>
      </c>
      <c r="D1036" s="927" t="s">
        <v>201</v>
      </c>
      <c r="E1036" s="927" t="s">
        <v>230</v>
      </c>
      <c r="F1036" s="927">
        <v>29</v>
      </c>
      <c r="G1036" s="927">
        <v>92620</v>
      </c>
      <c r="H1036" s="927" t="s">
        <v>4141</v>
      </c>
      <c r="I1036" s="927" t="s">
        <v>4142</v>
      </c>
      <c r="J1036" s="927" t="s">
        <v>4129</v>
      </c>
      <c r="K1036" s="927" t="s">
        <v>288</v>
      </c>
      <c r="L1036" s="927" t="s">
        <v>1056</v>
      </c>
      <c r="M1036" s="927" t="s">
        <v>4063</v>
      </c>
      <c r="N1036" s="927" t="s">
        <v>4093</v>
      </c>
      <c r="O1036" s="927" t="s">
        <v>3768</v>
      </c>
      <c r="P1036" s="1129" t="str">
        <f t="shared" si="177"/>
        <v>ATE</v>
      </c>
      <c r="Q1036" s="934" t="str">
        <f t="shared" si="178"/>
        <v>20-19364</v>
      </c>
      <c r="R1036" s="934" t="str">
        <f t="shared" si="179"/>
        <v>LOCAL</v>
      </c>
      <c r="S1036" s="935">
        <f t="shared" si="183"/>
        <v>44013</v>
      </c>
      <c r="T1036" s="935">
        <f t="shared" si="184"/>
        <v>44013</v>
      </c>
      <c r="U1036" s="935">
        <f t="shared" si="185"/>
        <v>44013</v>
      </c>
      <c r="V1036" s="935">
        <f t="shared" si="180"/>
        <v>44197</v>
      </c>
      <c r="W1036" s="934" t="str">
        <f t="shared" si="181"/>
        <v>Disapproved</v>
      </c>
      <c r="X1036" s="936" t="str">
        <f>IF(R1036="-","-",VLOOKUP($S1036,Forex!$B:$C,2,0))</f>
        <v>FY2020</v>
      </c>
      <c r="Y1036" s="936" t="str">
        <f>IF(R1036="-","-",VLOOKUP($S1036,Forex!$B:$D,3,0))</f>
        <v>1H</v>
      </c>
      <c r="Z1036" s="937" t="str">
        <f>IF($R1036="-","-",VLOOKUP($L1036,Legend!$E:$F,2,0))</f>
        <v>-</v>
      </c>
      <c r="AA1036" s="937"/>
      <c r="AB1036" s="1131">
        <f t="shared" si="186"/>
        <v>44013</v>
      </c>
      <c r="AC1036" s="1131">
        <f>_xlfn.IFNA(VLOOKUP($B1036,'PO list'!$C:$E,3,0),$AB1036)</f>
        <v>44013</v>
      </c>
      <c r="AD1036" s="1131" t="str">
        <f>IF($AC1036="-","-",VLOOKUP($AC1036,Forex!$B:$C,2,0))</f>
        <v>FY2020</v>
      </c>
      <c r="AE1036" s="1131">
        <f t="shared" si="182"/>
        <v>44013</v>
      </c>
      <c r="AF1036" s="1131" t="str">
        <f>IF($AE1036="-","-",VLOOKUP($AE1036,Forex!$B:$C,2,0))</f>
        <v>FY2020</v>
      </c>
      <c r="AG1036" s="1132" t="str">
        <f t="shared" si="187"/>
        <v>MY + MF</v>
      </c>
      <c r="AI1036" s="1118"/>
    </row>
    <row r="1037" spans="1:35" s="839" customFormat="1" ht="15" x14ac:dyDescent="0.25">
      <c r="A1037" s="929">
        <v>1036</v>
      </c>
      <c r="B1037" s="927" t="s">
        <v>463</v>
      </c>
      <c r="C1037" s="927" t="s">
        <v>243</v>
      </c>
      <c r="D1037" s="927" t="s">
        <v>201</v>
      </c>
      <c r="E1037" s="927" t="s">
        <v>230</v>
      </c>
      <c r="F1037" s="927">
        <v>6</v>
      </c>
      <c r="G1037" s="927">
        <v>19951</v>
      </c>
      <c r="H1037" s="927" t="s">
        <v>4143</v>
      </c>
      <c r="I1037" s="927" t="s">
        <v>4144</v>
      </c>
      <c r="J1037" s="927" t="s">
        <v>4129</v>
      </c>
      <c r="K1037" s="927" t="s">
        <v>288</v>
      </c>
      <c r="L1037" s="927" t="s">
        <v>1056</v>
      </c>
      <c r="M1037" s="927" t="s">
        <v>4063</v>
      </c>
      <c r="N1037" s="927" t="s">
        <v>4093</v>
      </c>
      <c r="O1037" s="927" t="s">
        <v>3768</v>
      </c>
      <c r="P1037" s="1129" t="str">
        <f t="shared" si="177"/>
        <v>KET</v>
      </c>
      <c r="Q1037" s="934" t="str">
        <f t="shared" si="178"/>
        <v>20-19365</v>
      </c>
      <c r="R1037" s="934" t="str">
        <f t="shared" si="179"/>
        <v>LOCAL</v>
      </c>
      <c r="S1037" s="935">
        <f t="shared" si="183"/>
        <v>44013</v>
      </c>
      <c r="T1037" s="935">
        <f t="shared" si="184"/>
        <v>44013</v>
      </c>
      <c r="U1037" s="935">
        <f t="shared" si="185"/>
        <v>44013</v>
      </c>
      <c r="V1037" s="935">
        <f t="shared" si="180"/>
        <v>44197</v>
      </c>
      <c r="W1037" s="934" t="str">
        <f t="shared" si="181"/>
        <v>Disapproved</v>
      </c>
      <c r="X1037" s="936" t="str">
        <f>IF(R1037="-","-",VLOOKUP($S1037,Forex!$B:$C,2,0))</f>
        <v>FY2020</v>
      </c>
      <c r="Y1037" s="936" t="str">
        <f>IF(R1037="-","-",VLOOKUP($S1037,Forex!$B:$D,3,0))</f>
        <v>1H</v>
      </c>
      <c r="Z1037" s="937" t="str">
        <f>IF($R1037="-","-",VLOOKUP($L1037,Legend!$E:$F,2,0))</f>
        <v>-</v>
      </c>
      <c r="AA1037" s="937"/>
      <c r="AB1037" s="1131">
        <f t="shared" si="186"/>
        <v>44013</v>
      </c>
      <c r="AC1037" s="1131">
        <f>_xlfn.IFNA(VLOOKUP($B1037,'PO list'!$C:$E,3,0),$AB1037)</f>
        <v>44013</v>
      </c>
      <c r="AD1037" s="1131" t="str">
        <f>IF($AC1037="-","-",VLOOKUP($AC1037,Forex!$B:$C,2,0))</f>
        <v>FY2020</v>
      </c>
      <c r="AE1037" s="1131">
        <f t="shared" si="182"/>
        <v>44013</v>
      </c>
      <c r="AF1037" s="1131" t="str">
        <f>IF($AE1037="-","-",VLOOKUP($AE1037,Forex!$B:$C,2,0))</f>
        <v>FY2020</v>
      </c>
      <c r="AG1037" s="1132" t="str">
        <f t="shared" si="187"/>
        <v>MY + MF</v>
      </c>
      <c r="AI1037" s="1118"/>
    </row>
    <row r="1038" spans="1:35" s="839" customFormat="1" ht="15" x14ac:dyDescent="0.25">
      <c r="A1038" s="929">
        <v>1037</v>
      </c>
      <c r="B1038" s="927" t="s">
        <v>4145</v>
      </c>
      <c r="C1038" s="927" t="s">
        <v>227</v>
      </c>
      <c r="D1038" s="927" t="s">
        <v>201</v>
      </c>
      <c r="E1038" s="927" t="s">
        <v>231</v>
      </c>
      <c r="F1038" s="927">
        <v>3</v>
      </c>
      <c r="G1038" s="927">
        <v>3004</v>
      </c>
      <c r="H1038" s="927" t="s">
        <v>4146</v>
      </c>
      <c r="I1038" s="927" t="s">
        <v>239</v>
      </c>
      <c r="J1038" s="927" t="s">
        <v>4063</v>
      </c>
      <c r="K1038" s="927" t="s">
        <v>287</v>
      </c>
      <c r="L1038" s="927" t="s">
        <v>15</v>
      </c>
      <c r="M1038" s="927" t="s">
        <v>4063</v>
      </c>
      <c r="N1038" s="927" t="s">
        <v>3878</v>
      </c>
      <c r="O1038" s="927" t="s">
        <v>3768</v>
      </c>
      <c r="P1038" s="1129" t="str">
        <f t="shared" si="177"/>
        <v>--</v>
      </c>
      <c r="Q1038" s="934" t="str">
        <f t="shared" si="178"/>
        <v>20-19366</v>
      </c>
      <c r="R1038" s="934" t="str">
        <f t="shared" si="179"/>
        <v>LOCAL</v>
      </c>
      <c r="S1038" s="935">
        <f t="shared" si="183"/>
        <v>44013</v>
      </c>
      <c r="T1038" s="935">
        <f t="shared" si="184"/>
        <v>44013</v>
      </c>
      <c r="U1038" s="935">
        <f t="shared" si="185"/>
        <v>44013</v>
      </c>
      <c r="V1038" s="935">
        <f t="shared" si="180"/>
        <v>44013</v>
      </c>
      <c r="W1038" s="934" t="str">
        <f t="shared" si="181"/>
        <v>Approved</v>
      </c>
      <c r="X1038" s="936" t="str">
        <f>IF(R1038="-","-",VLOOKUP($S1038,Forex!$B:$C,2,0))</f>
        <v>FY2020</v>
      </c>
      <c r="Y1038" s="936" t="str">
        <f>IF(R1038="-","-",VLOOKUP($S1038,Forex!$B:$D,3,0))</f>
        <v>1H</v>
      </c>
      <c r="Z1038" s="937" t="str">
        <f>IF($R1038="-","-",VLOOKUP($L1038,Legend!$E:$F,2,0))</f>
        <v>-</v>
      </c>
      <c r="AA1038" s="937"/>
      <c r="AB1038" s="1131">
        <f t="shared" si="186"/>
        <v>44013</v>
      </c>
      <c r="AC1038" s="1131">
        <f>_xlfn.IFNA(VLOOKUP($B1038,'PO list'!$C:$E,3,0),$AB1038)</f>
        <v>44013</v>
      </c>
      <c r="AD1038" s="1131" t="str">
        <f>IF($AC1038="-","-",VLOOKUP($AC1038,Forex!$B:$C,2,0))</f>
        <v>FY2020</v>
      </c>
      <c r="AE1038" s="1131">
        <f t="shared" si="182"/>
        <v>44013</v>
      </c>
      <c r="AF1038" s="1131" t="str">
        <f>IF($AE1038="-","-",VLOOKUP($AE1038,Forex!$B:$C,2,0))</f>
        <v>FY2020</v>
      </c>
      <c r="AG1038" s="1132" t="str">
        <f t="shared" si="187"/>
        <v>MY + MF</v>
      </c>
      <c r="AI1038" s="1118"/>
    </row>
    <row r="1039" spans="1:35" s="839" customFormat="1" ht="15" x14ac:dyDescent="0.25">
      <c r="A1039" s="929">
        <v>1038</v>
      </c>
      <c r="B1039" s="927" t="s">
        <v>280</v>
      </c>
      <c r="C1039" s="927" t="s">
        <v>211</v>
      </c>
      <c r="D1039" s="927" t="s">
        <v>201</v>
      </c>
      <c r="E1039" s="927" t="s">
        <v>231</v>
      </c>
      <c r="F1039" s="927">
        <v>1</v>
      </c>
      <c r="G1039" s="927">
        <v>2394</v>
      </c>
      <c r="H1039" s="927" t="s">
        <v>281</v>
      </c>
      <c r="I1039" s="927" t="s">
        <v>4147</v>
      </c>
      <c r="J1039" s="927" t="s">
        <v>3856</v>
      </c>
      <c r="K1039" s="927" t="s">
        <v>288</v>
      </c>
      <c r="L1039" s="927" t="s">
        <v>158</v>
      </c>
      <c r="M1039" s="927" t="s">
        <v>3928</v>
      </c>
      <c r="N1039" s="927" t="s">
        <v>3853</v>
      </c>
      <c r="O1039" s="927" t="s">
        <v>3624</v>
      </c>
      <c r="P1039" s="1129" t="str">
        <f t="shared" si="177"/>
        <v>AIN</v>
      </c>
      <c r="Q1039" s="934" t="str">
        <f t="shared" si="178"/>
        <v>20-19367</v>
      </c>
      <c r="R1039" s="934" t="str">
        <f t="shared" si="179"/>
        <v>LOCAL</v>
      </c>
      <c r="S1039" s="935">
        <f t="shared" si="183"/>
        <v>44013</v>
      </c>
      <c r="T1039" s="935">
        <f t="shared" si="184"/>
        <v>44075</v>
      </c>
      <c r="U1039" s="935">
        <f t="shared" si="185"/>
        <v>44044</v>
      </c>
      <c r="V1039" s="935">
        <f t="shared" si="180"/>
        <v>44105</v>
      </c>
      <c r="W1039" s="934" t="str">
        <f t="shared" si="181"/>
        <v>Disapproved</v>
      </c>
      <c r="X1039" s="936" t="str">
        <f>IF(R1039="-","-",VLOOKUP($S1039,Forex!$B:$C,2,0))</f>
        <v>FY2020</v>
      </c>
      <c r="Y1039" s="936" t="str">
        <f>IF(R1039="-","-",VLOOKUP($S1039,Forex!$B:$D,3,0))</f>
        <v>1H</v>
      </c>
      <c r="Z1039" s="937" t="str">
        <f>IF($R1039="-","-",VLOOKUP($L1039,Legend!$E:$F,2,0))</f>
        <v>ROD1</v>
      </c>
      <c r="AA1039" s="937"/>
      <c r="AB1039" s="1131">
        <f t="shared" si="186"/>
        <v>44075</v>
      </c>
      <c r="AC1039" s="1131">
        <f>_xlfn.IFNA(VLOOKUP($B1039,'PO list'!$C:$E,3,0),$AB1039)</f>
        <v>44075</v>
      </c>
      <c r="AD1039" s="1131" t="str">
        <f>IF($AC1039="-","-",VLOOKUP($AC1039,Forex!$B:$C,2,0))</f>
        <v>FY2020</v>
      </c>
      <c r="AE1039" s="1131">
        <f t="shared" si="182"/>
        <v>44075</v>
      </c>
      <c r="AF1039" s="1131" t="str">
        <f>IF($AE1039="-","-",VLOOKUP($AE1039,Forex!$B:$C,2,0))</f>
        <v>FY2020</v>
      </c>
      <c r="AG1039" s="1132" t="str">
        <f t="shared" si="187"/>
        <v>MY + MF</v>
      </c>
      <c r="AI1039" s="1118"/>
    </row>
    <row r="1040" spans="1:35" s="839" customFormat="1" ht="15" x14ac:dyDescent="0.25">
      <c r="A1040" s="929">
        <v>1039</v>
      </c>
      <c r="B1040" s="927" t="s">
        <v>130</v>
      </c>
      <c r="C1040" s="927" t="s">
        <v>211</v>
      </c>
      <c r="D1040" s="927" t="s">
        <v>201</v>
      </c>
      <c r="E1040" s="927" t="s">
        <v>231</v>
      </c>
      <c r="F1040" s="927">
        <v>1</v>
      </c>
      <c r="G1040" s="927">
        <v>1904</v>
      </c>
      <c r="H1040" s="927" t="s">
        <v>238</v>
      </c>
      <c r="I1040" s="927" t="s">
        <v>4148</v>
      </c>
      <c r="J1040" s="927" t="s">
        <v>3856</v>
      </c>
      <c r="K1040" s="927" t="s">
        <v>288</v>
      </c>
      <c r="L1040" s="927" t="s">
        <v>158</v>
      </c>
      <c r="M1040" s="927" t="s">
        <v>3768</v>
      </c>
      <c r="N1040" s="927" t="s">
        <v>3611</v>
      </c>
      <c r="O1040" s="927" t="s">
        <v>3768</v>
      </c>
      <c r="P1040" s="1129" t="str">
        <f t="shared" si="177"/>
        <v>JIG</v>
      </c>
      <c r="Q1040" s="934" t="str">
        <f t="shared" si="178"/>
        <v>20-19368</v>
      </c>
      <c r="R1040" s="934" t="str">
        <f t="shared" si="179"/>
        <v>LOCAL</v>
      </c>
      <c r="S1040" s="935">
        <f t="shared" si="183"/>
        <v>44013</v>
      </c>
      <c r="T1040" s="935">
        <f t="shared" si="184"/>
        <v>44013</v>
      </c>
      <c r="U1040" s="935">
        <f t="shared" si="185"/>
        <v>44013</v>
      </c>
      <c r="V1040" s="935">
        <f t="shared" si="180"/>
        <v>44044</v>
      </c>
      <c r="W1040" s="934" t="str">
        <f t="shared" si="181"/>
        <v>Disapproved</v>
      </c>
      <c r="X1040" s="936" t="str">
        <f>IF(R1040="-","-",VLOOKUP($S1040,Forex!$B:$C,2,0))</f>
        <v>FY2020</v>
      </c>
      <c r="Y1040" s="936" t="str">
        <f>IF(R1040="-","-",VLOOKUP($S1040,Forex!$B:$D,3,0))</f>
        <v>1H</v>
      </c>
      <c r="Z1040" s="937" t="str">
        <f>IF($R1040="-","-",VLOOKUP($L1040,Legend!$E:$F,2,0))</f>
        <v>ROD1</v>
      </c>
      <c r="AA1040" s="937"/>
      <c r="AB1040" s="1131">
        <f t="shared" si="186"/>
        <v>44013</v>
      </c>
      <c r="AC1040" s="1131">
        <f>_xlfn.IFNA(VLOOKUP($B1040,'PO list'!$C:$E,3,0),$AB1040)</f>
        <v>44013</v>
      </c>
      <c r="AD1040" s="1131" t="str">
        <f>IF($AC1040="-","-",VLOOKUP($AC1040,Forex!$B:$C,2,0))</f>
        <v>FY2020</v>
      </c>
      <c r="AE1040" s="1131">
        <f t="shared" si="182"/>
        <v>44013</v>
      </c>
      <c r="AF1040" s="1131" t="str">
        <f>IF($AE1040="-","-",VLOOKUP($AE1040,Forex!$B:$C,2,0))</f>
        <v>FY2020</v>
      </c>
      <c r="AG1040" s="1132" t="str">
        <f t="shared" si="187"/>
        <v>MY + MF</v>
      </c>
      <c r="AI1040" s="1118"/>
    </row>
    <row r="1041" spans="1:35" s="839" customFormat="1" ht="15" x14ac:dyDescent="0.25">
      <c r="A1041" s="929">
        <v>1040</v>
      </c>
      <c r="B1041" s="927" t="s">
        <v>4149</v>
      </c>
      <c r="C1041" s="927" t="s">
        <v>211</v>
      </c>
      <c r="D1041" s="927" t="s">
        <v>201</v>
      </c>
      <c r="E1041" s="927" t="s">
        <v>230</v>
      </c>
      <c r="F1041" s="927">
        <v>177</v>
      </c>
      <c r="G1041" s="927">
        <v>138342</v>
      </c>
      <c r="H1041" s="927" t="s">
        <v>4150</v>
      </c>
      <c r="I1041" s="927" t="s">
        <v>4151</v>
      </c>
      <c r="J1041" s="927" t="s">
        <v>3856</v>
      </c>
      <c r="K1041" s="927" t="s">
        <v>288</v>
      </c>
      <c r="L1041" s="927" t="s">
        <v>1056</v>
      </c>
      <c r="M1041" s="927" t="s">
        <v>3853</v>
      </c>
      <c r="N1041" s="927" t="s">
        <v>4152</v>
      </c>
      <c r="O1041" s="927" t="s">
        <v>3624</v>
      </c>
      <c r="P1041" s="1129" t="str">
        <f t="shared" si="177"/>
        <v>PER</v>
      </c>
      <c r="Q1041" s="934" t="str">
        <f t="shared" si="178"/>
        <v>20-19369</v>
      </c>
      <c r="R1041" s="934" t="str">
        <f t="shared" si="179"/>
        <v>LOCAL</v>
      </c>
      <c r="S1041" s="935">
        <f t="shared" si="183"/>
        <v>44013</v>
      </c>
      <c r="T1041" s="935">
        <f t="shared" si="184"/>
        <v>44075</v>
      </c>
      <c r="U1041" s="935">
        <f t="shared" si="185"/>
        <v>44105</v>
      </c>
      <c r="V1041" s="935">
        <f t="shared" si="180"/>
        <v>44166</v>
      </c>
      <c r="W1041" s="934" t="str">
        <f t="shared" si="181"/>
        <v>Disapproved</v>
      </c>
      <c r="X1041" s="936" t="str">
        <f>IF(R1041="-","-",VLOOKUP($S1041,Forex!$B:$C,2,0))</f>
        <v>FY2020</v>
      </c>
      <c r="Y1041" s="936" t="str">
        <f>IF(R1041="-","-",VLOOKUP($S1041,Forex!$B:$D,3,0))</f>
        <v>1H</v>
      </c>
      <c r="Z1041" s="937" t="str">
        <f>IF($R1041="-","-",VLOOKUP($L1041,Legend!$E:$F,2,0))</f>
        <v>-</v>
      </c>
      <c r="AA1041" s="937"/>
      <c r="AB1041" s="1131">
        <f t="shared" si="186"/>
        <v>44075</v>
      </c>
      <c r="AC1041" s="1131">
        <f>_xlfn.IFNA(VLOOKUP($B1041,'PO list'!$C:$E,3,0),$AB1041)</f>
        <v>44075</v>
      </c>
      <c r="AD1041" s="1131" t="str">
        <f>IF($AC1041="-","-",VLOOKUP($AC1041,Forex!$B:$C,2,0))</f>
        <v>FY2020</v>
      </c>
      <c r="AE1041" s="1131">
        <f t="shared" si="182"/>
        <v>44075</v>
      </c>
      <c r="AF1041" s="1131" t="str">
        <f>IF($AE1041="-","-",VLOOKUP($AE1041,Forex!$B:$C,2,0))</f>
        <v>FY2020</v>
      </c>
      <c r="AG1041" s="1132" t="str">
        <f t="shared" si="187"/>
        <v>MY + MF</v>
      </c>
      <c r="AI1041" s="1118"/>
    </row>
    <row r="1042" spans="1:35" s="839" customFormat="1" ht="15" x14ac:dyDescent="0.25">
      <c r="A1042" s="929">
        <v>1041</v>
      </c>
      <c r="B1042" s="927" t="s">
        <v>4153</v>
      </c>
      <c r="C1042" s="927" t="s">
        <v>1331</v>
      </c>
      <c r="D1042" s="927" t="s">
        <v>1332</v>
      </c>
      <c r="E1042" s="927" t="s">
        <v>1333</v>
      </c>
      <c r="F1042" s="927">
        <v>15</v>
      </c>
      <c r="G1042" s="927">
        <v>4622</v>
      </c>
      <c r="H1042" s="927" t="s">
        <v>4154</v>
      </c>
      <c r="I1042" s="927" t="s">
        <v>15</v>
      </c>
      <c r="J1042" s="927" t="s">
        <v>3878</v>
      </c>
      <c r="K1042" s="927" t="s">
        <v>287</v>
      </c>
      <c r="L1042" s="927" t="s">
        <v>15</v>
      </c>
      <c r="M1042" s="927" t="s">
        <v>3893</v>
      </c>
      <c r="N1042" s="927" t="s">
        <v>4155</v>
      </c>
      <c r="O1042" s="927" t="s">
        <v>3686</v>
      </c>
      <c r="P1042" s="1129" t="str">
        <f t="shared" si="177"/>
        <v>-</v>
      </c>
      <c r="Q1042" s="934" t="str">
        <f t="shared" si="178"/>
        <v>20-19370</v>
      </c>
      <c r="R1042" s="934" t="str">
        <f t="shared" si="179"/>
        <v>-</v>
      </c>
      <c r="S1042" s="935" t="str">
        <f t="shared" si="183"/>
        <v>-</v>
      </c>
      <c r="T1042" s="935" t="str">
        <f t="shared" si="184"/>
        <v>-</v>
      </c>
      <c r="U1042" s="935" t="str">
        <f t="shared" si="185"/>
        <v>-</v>
      </c>
      <c r="V1042" s="935" t="str">
        <f t="shared" si="180"/>
        <v>-</v>
      </c>
      <c r="W1042" s="934" t="str">
        <f t="shared" si="181"/>
        <v>-</v>
      </c>
      <c r="X1042" s="936" t="str">
        <f>IF(R1042="-","-",VLOOKUP($S1042,Forex!$B:$C,2,0))</f>
        <v>-</v>
      </c>
      <c r="Y1042" s="936" t="str">
        <f>IF(R1042="-","-",VLOOKUP($S1042,Forex!$B:$D,3,0))</f>
        <v>-</v>
      </c>
      <c r="Z1042" s="937" t="str">
        <f>IF($R1042="-","-",VLOOKUP($L1042,Legend!$E:$F,2,0))</f>
        <v>-</v>
      </c>
      <c r="AA1042" s="937"/>
      <c r="AB1042" s="1131" t="str">
        <f t="shared" si="186"/>
        <v>-</v>
      </c>
      <c r="AC1042" s="1131" t="str">
        <f>_xlfn.IFNA(VLOOKUP($B1042,'PO list'!$C:$E,3,0),$AB1042)</f>
        <v>-</v>
      </c>
      <c r="AD1042" s="1131" t="str">
        <f>IF($AC1042="-","-",VLOOKUP($AC1042,Forex!$B:$C,2,0))</f>
        <v>-</v>
      </c>
      <c r="AE1042" s="1131" t="str">
        <f t="shared" si="182"/>
        <v>-</v>
      </c>
      <c r="AF1042" s="1131" t="str">
        <f>IF($AE1042="-","-",VLOOKUP($AE1042,Forex!$B:$C,2,0))</f>
        <v>-</v>
      </c>
      <c r="AG1042" s="1132" t="str">
        <f t="shared" si="187"/>
        <v>-</v>
      </c>
      <c r="AI1042" s="1118"/>
    </row>
    <row r="1043" spans="1:35" s="839" customFormat="1" ht="15" x14ac:dyDescent="0.25">
      <c r="A1043" s="929">
        <v>1042</v>
      </c>
      <c r="B1043" s="927" t="s">
        <v>4156</v>
      </c>
      <c r="C1043" s="927" t="s">
        <v>244</v>
      </c>
      <c r="D1043" s="927" t="s">
        <v>201</v>
      </c>
      <c r="E1043" s="927" t="s">
        <v>231</v>
      </c>
      <c r="F1043" s="927">
        <v>1</v>
      </c>
      <c r="G1043" s="927">
        <v>396</v>
      </c>
      <c r="H1043" s="927" t="s">
        <v>4157</v>
      </c>
      <c r="I1043" s="927" t="s">
        <v>239</v>
      </c>
      <c r="J1043" s="927" t="s">
        <v>3878</v>
      </c>
      <c r="K1043" s="927" t="s">
        <v>288</v>
      </c>
      <c r="L1043" s="927" t="s">
        <v>158</v>
      </c>
      <c r="M1043" s="927" t="s">
        <v>3878</v>
      </c>
      <c r="N1043" s="927" t="s">
        <v>3610</v>
      </c>
      <c r="O1043" s="927" t="s">
        <v>3893</v>
      </c>
      <c r="P1043" s="1129" t="str">
        <f t="shared" si="177"/>
        <v>--</v>
      </c>
      <c r="Q1043" s="934" t="str">
        <f t="shared" si="178"/>
        <v>20-19371</v>
      </c>
      <c r="R1043" s="934" t="str">
        <f t="shared" si="179"/>
        <v>LOCAL</v>
      </c>
      <c r="S1043" s="935">
        <f t="shared" si="183"/>
        <v>44013</v>
      </c>
      <c r="T1043" s="935">
        <f t="shared" si="184"/>
        <v>44044</v>
      </c>
      <c r="U1043" s="935">
        <f t="shared" si="185"/>
        <v>44013</v>
      </c>
      <c r="V1043" s="935">
        <f t="shared" si="180"/>
        <v>44044</v>
      </c>
      <c r="W1043" s="934" t="str">
        <f t="shared" si="181"/>
        <v>Disapproved</v>
      </c>
      <c r="X1043" s="936" t="str">
        <f>IF(R1043="-","-",VLOOKUP($S1043,Forex!$B:$C,2,0))</f>
        <v>FY2020</v>
      </c>
      <c r="Y1043" s="936" t="str">
        <f>IF(R1043="-","-",VLOOKUP($S1043,Forex!$B:$D,3,0))</f>
        <v>1H</v>
      </c>
      <c r="Z1043" s="937" t="str">
        <f>IF($R1043="-","-",VLOOKUP($L1043,Legend!$E:$F,2,0))</f>
        <v>ROD1</v>
      </c>
      <c r="AA1043" s="937"/>
      <c r="AB1043" s="1131">
        <f t="shared" si="186"/>
        <v>44044</v>
      </c>
      <c r="AC1043" s="1131">
        <f>_xlfn.IFNA(VLOOKUP($B1043,'PO list'!$C:$E,3,0),$AB1043)</f>
        <v>44044</v>
      </c>
      <c r="AD1043" s="1131" t="str">
        <f>IF($AC1043="-","-",VLOOKUP($AC1043,Forex!$B:$C,2,0))</f>
        <v>FY2020</v>
      </c>
      <c r="AE1043" s="1131">
        <f t="shared" si="182"/>
        <v>44044</v>
      </c>
      <c r="AF1043" s="1131" t="str">
        <f>IF($AE1043="-","-",VLOOKUP($AE1043,Forex!$B:$C,2,0))</f>
        <v>FY2020</v>
      </c>
      <c r="AG1043" s="1132" t="str">
        <f t="shared" si="187"/>
        <v>MY + MF</v>
      </c>
      <c r="AI1043" s="1118"/>
    </row>
    <row r="1044" spans="1:35" s="839" customFormat="1" ht="15" x14ac:dyDescent="0.25">
      <c r="A1044" s="929">
        <v>1043</v>
      </c>
      <c r="B1044" s="927" t="s">
        <v>4158</v>
      </c>
      <c r="C1044" s="927" t="s">
        <v>227</v>
      </c>
      <c r="D1044" s="927" t="s">
        <v>201</v>
      </c>
      <c r="E1044" s="927" t="s">
        <v>231</v>
      </c>
      <c r="F1044" s="927">
        <v>1</v>
      </c>
      <c r="G1044" s="927">
        <v>438</v>
      </c>
      <c r="H1044" s="927" t="s">
        <v>4159</v>
      </c>
      <c r="I1044" s="927" t="s">
        <v>239</v>
      </c>
      <c r="J1044" s="927" t="s">
        <v>3878</v>
      </c>
      <c r="K1044" s="927" t="s">
        <v>287</v>
      </c>
      <c r="L1044" s="927" t="s">
        <v>15</v>
      </c>
      <c r="M1044" s="927" t="s">
        <v>3878</v>
      </c>
      <c r="N1044" s="927" t="s">
        <v>3736</v>
      </c>
      <c r="O1044" s="927" t="s">
        <v>3878</v>
      </c>
      <c r="P1044" s="1129" t="str">
        <f t="shared" ref="P1044:P1107" si="188">RIGHT(I1044,3)</f>
        <v>--</v>
      </c>
      <c r="Q1044" s="934" t="str">
        <f t="shared" ref="Q1044:Q1107" si="189">IF(B1044=B1043,"-",B1044)</f>
        <v>20-19372</v>
      </c>
      <c r="R1044" s="934" t="str">
        <f t="shared" ref="R1044:R1107" si="190">IF(Q1044="-","-",IF(D1044="INTERNAL","-",D1044))</f>
        <v>LOCAL</v>
      </c>
      <c r="S1044" s="935">
        <f t="shared" si="183"/>
        <v>44013</v>
      </c>
      <c r="T1044" s="935">
        <f t="shared" si="184"/>
        <v>44013</v>
      </c>
      <c r="U1044" s="935">
        <f t="shared" si="185"/>
        <v>44013</v>
      </c>
      <c r="V1044" s="935">
        <f t="shared" ref="V1044:V1107" si="191">IF($R1044="-","-",IF(N1044="-","-",$N1044-DAY($N1044)+1))</f>
        <v>44044</v>
      </c>
      <c r="W1044" s="934" t="str">
        <f t="shared" ref="W1044:W1107" si="192">IF(R1044="-","-",IF(P1044="Ref","-",$K1044))</f>
        <v>Approved</v>
      </c>
      <c r="X1044" s="936" t="str">
        <f>IF(R1044="-","-",VLOOKUP($S1044,Forex!$B:$C,2,0))</f>
        <v>FY2020</v>
      </c>
      <c r="Y1044" s="936" t="str">
        <f>IF(R1044="-","-",VLOOKUP($S1044,Forex!$B:$D,3,0))</f>
        <v>1H</v>
      </c>
      <c r="Z1044" s="937" t="str">
        <f>IF($R1044="-","-",VLOOKUP($L1044,Legend!$E:$F,2,0))</f>
        <v>-</v>
      </c>
      <c r="AA1044" s="937"/>
      <c r="AB1044" s="1131">
        <f t="shared" si="186"/>
        <v>44013</v>
      </c>
      <c r="AC1044" s="1131">
        <f>_xlfn.IFNA(VLOOKUP($B1044,'PO list'!$C:$E,3,0),$AB1044)</f>
        <v>44013</v>
      </c>
      <c r="AD1044" s="1131" t="str">
        <f>IF($AC1044="-","-",VLOOKUP($AC1044,Forex!$B:$C,2,0))</f>
        <v>FY2020</v>
      </c>
      <c r="AE1044" s="1131">
        <f t="shared" ref="AE1044:AE1107" si="193">IF($Q1044="-","-",IF(W1044="-","-",IF($O1044="-","-",$O1044-DAY($O1044)+1)))</f>
        <v>44013</v>
      </c>
      <c r="AF1044" s="1131" t="str">
        <f>IF($AE1044="-","-",VLOOKUP($AE1044,Forex!$B:$C,2,0))</f>
        <v>FY2020</v>
      </c>
      <c r="AG1044" s="1132" t="str">
        <f t="shared" si="187"/>
        <v>MY + MF</v>
      </c>
      <c r="AI1044" s="1118"/>
    </row>
    <row r="1045" spans="1:35" s="839" customFormat="1" ht="15" x14ac:dyDescent="0.25">
      <c r="A1045" s="929">
        <v>1044</v>
      </c>
      <c r="B1045" s="927" t="s">
        <v>4160</v>
      </c>
      <c r="C1045" s="927" t="s">
        <v>2339</v>
      </c>
      <c r="D1045" s="927" t="s">
        <v>1332</v>
      </c>
      <c r="E1045" s="927" t="s">
        <v>1361</v>
      </c>
      <c r="F1045" s="927">
        <v>1</v>
      </c>
      <c r="G1045" s="927">
        <v>515</v>
      </c>
      <c r="H1045" s="927" t="s">
        <v>4161</v>
      </c>
      <c r="I1045" s="927" t="s">
        <v>4162</v>
      </c>
      <c r="J1045" s="927" t="s">
        <v>3928</v>
      </c>
      <c r="K1045" s="927" t="s">
        <v>287</v>
      </c>
      <c r="L1045" s="927" t="s">
        <v>15</v>
      </c>
      <c r="M1045" s="927" t="s">
        <v>3928</v>
      </c>
      <c r="N1045" s="927" t="s">
        <v>4155</v>
      </c>
      <c r="O1045" s="927" t="s">
        <v>3686</v>
      </c>
      <c r="P1045" s="1129" t="str">
        <f t="shared" si="188"/>
        <v>24-</v>
      </c>
      <c r="Q1045" s="934" t="str">
        <f t="shared" si="189"/>
        <v>20-19373</v>
      </c>
      <c r="R1045" s="934" t="str">
        <f t="shared" si="190"/>
        <v>-</v>
      </c>
      <c r="S1045" s="935" t="str">
        <f t="shared" si="183"/>
        <v>-</v>
      </c>
      <c r="T1045" s="935" t="str">
        <f t="shared" si="184"/>
        <v>-</v>
      </c>
      <c r="U1045" s="935" t="str">
        <f t="shared" si="185"/>
        <v>-</v>
      </c>
      <c r="V1045" s="935" t="str">
        <f t="shared" si="191"/>
        <v>-</v>
      </c>
      <c r="W1045" s="934" t="str">
        <f t="shared" si="192"/>
        <v>-</v>
      </c>
      <c r="X1045" s="936" t="str">
        <f>IF(R1045="-","-",VLOOKUP($S1045,Forex!$B:$C,2,0))</f>
        <v>-</v>
      </c>
      <c r="Y1045" s="936" t="str">
        <f>IF(R1045="-","-",VLOOKUP($S1045,Forex!$B:$D,3,0))</f>
        <v>-</v>
      </c>
      <c r="Z1045" s="937" t="str">
        <f>IF($R1045="-","-",VLOOKUP($L1045,Legend!$E:$F,2,0))</f>
        <v>-</v>
      </c>
      <c r="AA1045" s="937"/>
      <c r="AB1045" s="1131" t="str">
        <f t="shared" si="186"/>
        <v>-</v>
      </c>
      <c r="AC1045" s="1131" t="str">
        <f>_xlfn.IFNA(VLOOKUP($B1045,'PO list'!$C:$E,3,0),$AB1045)</f>
        <v>-</v>
      </c>
      <c r="AD1045" s="1131" t="str">
        <f>IF($AC1045="-","-",VLOOKUP($AC1045,Forex!$B:$C,2,0))</f>
        <v>-</v>
      </c>
      <c r="AE1045" s="1131" t="str">
        <f t="shared" si="193"/>
        <v>-</v>
      </c>
      <c r="AF1045" s="1131" t="str">
        <f>IF($AE1045="-","-",VLOOKUP($AE1045,Forex!$B:$C,2,0))</f>
        <v>-</v>
      </c>
      <c r="AG1045" s="1132" t="str">
        <f t="shared" si="187"/>
        <v>-</v>
      </c>
      <c r="AI1045" s="1118"/>
    </row>
    <row r="1046" spans="1:35" s="839" customFormat="1" ht="15" x14ac:dyDescent="0.25">
      <c r="A1046" s="929">
        <v>1045</v>
      </c>
      <c r="B1046" s="927" t="s">
        <v>509</v>
      </c>
      <c r="C1046" s="927" t="s">
        <v>243</v>
      </c>
      <c r="D1046" s="927" t="s">
        <v>201</v>
      </c>
      <c r="E1046" s="927" t="s">
        <v>230</v>
      </c>
      <c r="F1046" s="927">
        <v>13</v>
      </c>
      <c r="G1046" s="927">
        <v>33119</v>
      </c>
      <c r="H1046" s="927" t="s">
        <v>4163</v>
      </c>
      <c r="I1046" s="927" t="s">
        <v>4164</v>
      </c>
      <c r="J1046" s="927" t="s">
        <v>3806</v>
      </c>
      <c r="K1046" s="927" t="s">
        <v>288</v>
      </c>
      <c r="L1046" s="927" t="s">
        <v>1056</v>
      </c>
      <c r="M1046" s="927" t="s">
        <v>4165</v>
      </c>
      <c r="N1046" s="927" t="s">
        <v>4166</v>
      </c>
      <c r="O1046" s="927" t="s">
        <v>3806</v>
      </c>
      <c r="P1046" s="1129" t="str">
        <f t="shared" si="188"/>
        <v>T 2</v>
      </c>
      <c r="Q1046" s="934" t="str">
        <f t="shared" si="189"/>
        <v>20-19375</v>
      </c>
      <c r="R1046" s="934" t="str">
        <f t="shared" si="190"/>
        <v>LOCAL</v>
      </c>
      <c r="S1046" s="935">
        <f t="shared" si="183"/>
        <v>44075</v>
      </c>
      <c r="T1046" s="935">
        <f t="shared" si="184"/>
        <v>44075</v>
      </c>
      <c r="U1046" s="935">
        <f t="shared" si="185"/>
        <v>44136</v>
      </c>
      <c r="V1046" s="935">
        <f t="shared" si="191"/>
        <v>44197</v>
      </c>
      <c r="W1046" s="934" t="str">
        <f t="shared" si="192"/>
        <v>Disapproved</v>
      </c>
      <c r="X1046" s="936" t="str">
        <f>IF(R1046="-","-",VLOOKUP($S1046,Forex!$B:$C,2,0))</f>
        <v>FY2020</v>
      </c>
      <c r="Y1046" s="936" t="str">
        <f>IF(R1046="-","-",VLOOKUP($S1046,Forex!$B:$D,3,0))</f>
        <v>1H</v>
      </c>
      <c r="Z1046" s="937" t="str">
        <f>IF($R1046="-","-",VLOOKUP($L1046,Legend!$E:$F,2,0))</f>
        <v>-</v>
      </c>
      <c r="AA1046" s="937"/>
      <c r="AB1046" s="1131">
        <f t="shared" si="186"/>
        <v>44075</v>
      </c>
      <c r="AC1046" s="1131">
        <f>_xlfn.IFNA(VLOOKUP($B1046,'PO list'!$C:$E,3,0),$AB1046)</f>
        <v>44075</v>
      </c>
      <c r="AD1046" s="1131" t="str">
        <f>IF($AC1046="-","-",VLOOKUP($AC1046,Forex!$B:$C,2,0))</f>
        <v>FY2020</v>
      </c>
      <c r="AE1046" s="1131">
        <f t="shared" si="193"/>
        <v>44075</v>
      </c>
      <c r="AF1046" s="1131" t="str">
        <f>IF($AE1046="-","-",VLOOKUP($AE1046,Forex!$B:$C,2,0))</f>
        <v>FY2020</v>
      </c>
      <c r="AG1046" s="1132" t="str">
        <f t="shared" si="187"/>
        <v>MY + MF</v>
      </c>
      <c r="AI1046" s="1118"/>
    </row>
    <row r="1047" spans="1:35" s="839" customFormat="1" ht="15" x14ac:dyDescent="0.25">
      <c r="A1047" s="929">
        <v>1046</v>
      </c>
      <c r="B1047" s="927" t="s">
        <v>4167</v>
      </c>
      <c r="C1047" s="927" t="s">
        <v>1379</v>
      </c>
      <c r="D1047" s="927" t="s">
        <v>1332</v>
      </c>
      <c r="E1047" s="927" t="s">
        <v>1361</v>
      </c>
      <c r="F1047" s="927">
        <v>1</v>
      </c>
      <c r="G1047" s="927">
        <v>600</v>
      </c>
      <c r="H1047" s="927" t="s">
        <v>4168</v>
      </c>
      <c r="I1047" s="927" t="s">
        <v>4169</v>
      </c>
      <c r="J1047" s="927" t="s">
        <v>3928</v>
      </c>
      <c r="K1047" s="927" t="s">
        <v>287</v>
      </c>
      <c r="L1047" s="927" t="s">
        <v>15</v>
      </c>
      <c r="M1047" s="927" t="s">
        <v>3864</v>
      </c>
      <c r="N1047" s="927" t="s">
        <v>4170</v>
      </c>
      <c r="O1047" s="927" t="s">
        <v>3686</v>
      </c>
      <c r="P1047" s="1129" t="str">
        <f t="shared" si="188"/>
        <v>22-</v>
      </c>
      <c r="Q1047" s="934" t="str">
        <f t="shared" si="189"/>
        <v>20-19376</v>
      </c>
      <c r="R1047" s="934" t="str">
        <f t="shared" si="190"/>
        <v>-</v>
      </c>
      <c r="S1047" s="935" t="str">
        <f t="shared" si="183"/>
        <v>-</v>
      </c>
      <c r="T1047" s="935" t="str">
        <f t="shared" si="184"/>
        <v>-</v>
      </c>
      <c r="U1047" s="935" t="str">
        <f t="shared" si="185"/>
        <v>-</v>
      </c>
      <c r="V1047" s="935" t="str">
        <f t="shared" si="191"/>
        <v>-</v>
      </c>
      <c r="W1047" s="934" t="str">
        <f t="shared" si="192"/>
        <v>-</v>
      </c>
      <c r="X1047" s="936" t="str">
        <f>IF(R1047="-","-",VLOOKUP($S1047,Forex!$B:$C,2,0))</f>
        <v>-</v>
      </c>
      <c r="Y1047" s="936" t="str">
        <f>IF(R1047="-","-",VLOOKUP($S1047,Forex!$B:$D,3,0))</f>
        <v>-</v>
      </c>
      <c r="Z1047" s="937" t="str">
        <f>IF($R1047="-","-",VLOOKUP($L1047,Legend!$E:$F,2,0))</f>
        <v>-</v>
      </c>
      <c r="AA1047" s="937"/>
      <c r="AB1047" s="1131" t="str">
        <f t="shared" si="186"/>
        <v>-</v>
      </c>
      <c r="AC1047" s="1131" t="str">
        <f>_xlfn.IFNA(VLOOKUP($B1047,'PO list'!$C:$E,3,0),$AB1047)</f>
        <v>-</v>
      </c>
      <c r="AD1047" s="1131" t="str">
        <f>IF($AC1047="-","-",VLOOKUP($AC1047,Forex!$B:$C,2,0))</f>
        <v>-</v>
      </c>
      <c r="AE1047" s="1131" t="str">
        <f t="shared" si="193"/>
        <v>-</v>
      </c>
      <c r="AF1047" s="1131" t="str">
        <f>IF($AE1047="-","-",VLOOKUP($AE1047,Forex!$B:$C,2,0))</f>
        <v>-</v>
      </c>
      <c r="AG1047" s="1132" t="str">
        <f t="shared" si="187"/>
        <v>-</v>
      </c>
      <c r="AI1047" s="1118"/>
    </row>
    <row r="1048" spans="1:35" s="839" customFormat="1" ht="15" x14ac:dyDescent="0.25">
      <c r="A1048" s="929">
        <v>1047</v>
      </c>
      <c r="B1048" s="927" t="s">
        <v>319</v>
      </c>
      <c r="C1048" s="927" t="s">
        <v>211</v>
      </c>
      <c r="D1048" s="927" t="s">
        <v>201</v>
      </c>
      <c r="E1048" s="927" t="s">
        <v>230</v>
      </c>
      <c r="F1048" s="927">
        <v>177</v>
      </c>
      <c r="G1048" s="927">
        <v>199037</v>
      </c>
      <c r="H1048" s="927" t="s">
        <v>4171</v>
      </c>
      <c r="I1048" s="927" t="s">
        <v>4172</v>
      </c>
      <c r="J1048" s="927" t="s">
        <v>3928</v>
      </c>
      <c r="K1048" s="927" t="s">
        <v>288</v>
      </c>
      <c r="L1048" s="927" t="s">
        <v>1056</v>
      </c>
      <c r="M1048" s="927" t="s">
        <v>3853</v>
      </c>
      <c r="N1048" s="927" t="s">
        <v>4152</v>
      </c>
      <c r="O1048" s="927" t="s">
        <v>3624</v>
      </c>
      <c r="P1048" s="1129" t="str">
        <f t="shared" si="188"/>
        <v>Y A</v>
      </c>
      <c r="Q1048" s="934" t="str">
        <f t="shared" si="189"/>
        <v>20-19377</v>
      </c>
      <c r="R1048" s="934" t="str">
        <f t="shared" si="190"/>
        <v>LOCAL</v>
      </c>
      <c r="S1048" s="935">
        <f t="shared" si="183"/>
        <v>44044</v>
      </c>
      <c r="T1048" s="935">
        <f t="shared" si="184"/>
        <v>44075</v>
      </c>
      <c r="U1048" s="935">
        <f t="shared" si="185"/>
        <v>44105</v>
      </c>
      <c r="V1048" s="935">
        <f t="shared" si="191"/>
        <v>44166</v>
      </c>
      <c r="W1048" s="934" t="str">
        <f t="shared" si="192"/>
        <v>Disapproved</v>
      </c>
      <c r="X1048" s="936" t="str">
        <f>IF(R1048="-","-",VLOOKUP($S1048,Forex!$B:$C,2,0))</f>
        <v>FY2020</v>
      </c>
      <c r="Y1048" s="936" t="str">
        <f>IF(R1048="-","-",VLOOKUP($S1048,Forex!$B:$D,3,0))</f>
        <v>1H</v>
      </c>
      <c r="Z1048" s="937" t="str">
        <f>IF($R1048="-","-",VLOOKUP($L1048,Legend!$E:$F,2,0))</f>
        <v>-</v>
      </c>
      <c r="AA1048" s="937"/>
      <c r="AB1048" s="1131">
        <f t="shared" si="186"/>
        <v>44075</v>
      </c>
      <c r="AC1048" s="1131">
        <f>_xlfn.IFNA(VLOOKUP($B1048,'PO list'!$C:$E,3,0),$AB1048)</f>
        <v>44075</v>
      </c>
      <c r="AD1048" s="1131" t="str">
        <f>IF($AC1048="-","-",VLOOKUP($AC1048,Forex!$B:$C,2,0))</f>
        <v>FY2020</v>
      </c>
      <c r="AE1048" s="1131">
        <f t="shared" si="193"/>
        <v>44075</v>
      </c>
      <c r="AF1048" s="1131" t="str">
        <f>IF($AE1048="-","-",VLOOKUP($AE1048,Forex!$B:$C,2,0))</f>
        <v>FY2020</v>
      </c>
      <c r="AG1048" s="1132" t="str">
        <f t="shared" si="187"/>
        <v>MY + MF</v>
      </c>
      <c r="AI1048" s="1118"/>
    </row>
    <row r="1049" spans="1:35" s="839" customFormat="1" ht="15" x14ac:dyDescent="0.25">
      <c r="A1049" s="929">
        <v>1048</v>
      </c>
      <c r="B1049" s="927" t="s">
        <v>4173</v>
      </c>
      <c r="C1049" s="927" t="s">
        <v>209</v>
      </c>
      <c r="D1049" s="927" t="s">
        <v>232</v>
      </c>
      <c r="E1049" s="927" t="s">
        <v>231</v>
      </c>
      <c r="F1049" s="927">
        <v>1</v>
      </c>
      <c r="G1049" s="927">
        <v>17000</v>
      </c>
      <c r="H1049" s="927" t="s">
        <v>4174</v>
      </c>
      <c r="I1049" s="927" t="s">
        <v>4175</v>
      </c>
      <c r="J1049" s="927" t="s">
        <v>3736</v>
      </c>
      <c r="K1049" s="927" t="s">
        <v>287</v>
      </c>
      <c r="L1049" s="927" t="s">
        <v>15</v>
      </c>
      <c r="M1049" s="927" t="s">
        <v>3611</v>
      </c>
      <c r="N1049" s="927" t="s">
        <v>3857</v>
      </c>
      <c r="O1049" s="927" t="s">
        <v>3686</v>
      </c>
      <c r="P1049" s="1129" t="str">
        <f t="shared" si="188"/>
        <v>TS)</v>
      </c>
      <c r="Q1049" s="934" t="str">
        <f t="shared" si="189"/>
        <v>20-19378</v>
      </c>
      <c r="R1049" s="934" t="str">
        <f t="shared" si="190"/>
        <v>FRONTECH</v>
      </c>
      <c r="S1049" s="935">
        <f t="shared" si="183"/>
        <v>44044</v>
      </c>
      <c r="T1049" s="935">
        <f t="shared" si="184"/>
        <v>44044</v>
      </c>
      <c r="U1049" s="935">
        <f t="shared" si="185"/>
        <v>44044</v>
      </c>
      <c r="V1049" s="935">
        <f t="shared" si="191"/>
        <v>44044</v>
      </c>
      <c r="W1049" s="934" t="str">
        <f t="shared" si="192"/>
        <v>Approved</v>
      </c>
      <c r="X1049" s="936" t="str">
        <f>IF(R1049="-","-",VLOOKUP($S1049,Forex!$B:$C,2,0))</f>
        <v>FY2020</v>
      </c>
      <c r="Y1049" s="936" t="str">
        <f>IF(R1049="-","-",VLOOKUP($S1049,Forex!$B:$D,3,0))</f>
        <v>1H</v>
      </c>
      <c r="Z1049" s="937" t="str">
        <f>IF($R1049="-","-",VLOOKUP($L1049,Legend!$E:$F,2,0))</f>
        <v>-</v>
      </c>
      <c r="AA1049" s="937"/>
      <c r="AB1049" s="1131">
        <f t="shared" si="186"/>
        <v>44044</v>
      </c>
      <c r="AC1049" s="1131">
        <f>_xlfn.IFNA(VLOOKUP($B1049,'PO list'!$C:$E,3,0),$AB1049)</f>
        <v>44044</v>
      </c>
      <c r="AD1049" s="1131" t="str">
        <f>IF($AC1049="-","-",VLOOKUP($AC1049,Forex!$B:$C,2,0))</f>
        <v>FY2020</v>
      </c>
      <c r="AE1049" s="1131">
        <f t="shared" si="193"/>
        <v>44044</v>
      </c>
      <c r="AF1049" s="1131" t="str">
        <f>IF($AE1049="-","-",VLOOKUP($AE1049,Forex!$B:$C,2,0))</f>
        <v>FY2020</v>
      </c>
      <c r="AG1049" s="1132" t="str">
        <f t="shared" si="187"/>
        <v>MY + MF</v>
      </c>
      <c r="AI1049" s="1118"/>
    </row>
    <row r="1050" spans="1:35" s="839" customFormat="1" ht="15" x14ac:dyDescent="0.25">
      <c r="A1050" s="929">
        <v>1049</v>
      </c>
      <c r="B1050" s="927" t="s">
        <v>4176</v>
      </c>
      <c r="C1050" s="927" t="s">
        <v>221</v>
      </c>
      <c r="D1050" s="927" t="s">
        <v>201</v>
      </c>
      <c r="E1050" s="927" t="s">
        <v>231</v>
      </c>
      <c r="F1050" s="927">
        <v>2</v>
      </c>
      <c r="G1050" s="927">
        <v>6000</v>
      </c>
      <c r="H1050" s="927" t="s">
        <v>4177</v>
      </c>
      <c r="I1050" s="927" t="s">
        <v>239</v>
      </c>
      <c r="J1050" s="927" t="s">
        <v>3753</v>
      </c>
      <c r="K1050" s="927" t="s">
        <v>287</v>
      </c>
      <c r="L1050" s="927" t="s">
        <v>15</v>
      </c>
      <c r="M1050" s="927" t="s">
        <v>3753</v>
      </c>
      <c r="N1050" s="927" t="s">
        <v>3893</v>
      </c>
      <c r="O1050" s="927" t="s">
        <v>3611</v>
      </c>
      <c r="P1050" s="1129" t="str">
        <f t="shared" si="188"/>
        <v>--</v>
      </c>
      <c r="Q1050" s="934" t="str">
        <f t="shared" si="189"/>
        <v>20-19379</v>
      </c>
      <c r="R1050" s="934" t="str">
        <f t="shared" si="190"/>
        <v>LOCAL</v>
      </c>
      <c r="S1050" s="935">
        <f t="shared" si="183"/>
        <v>44044</v>
      </c>
      <c r="T1050" s="935">
        <f t="shared" si="184"/>
        <v>44044</v>
      </c>
      <c r="U1050" s="935">
        <f t="shared" si="185"/>
        <v>44044</v>
      </c>
      <c r="V1050" s="935">
        <f t="shared" si="191"/>
        <v>44044</v>
      </c>
      <c r="W1050" s="934" t="str">
        <f t="shared" si="192"/>
        <v>Approved</v>
      </c>
      <c r="X1050" s="936" t="str">
        <f>IF(R1050="-","-",VLOOKUP($S1050,Forex!$B:$C,2,0))</f>
        <v>FY2020</v>
      </c>
      <c r="Y1050" s="936" t="str">
        <f>IF(R1050="-","-",VLOOKUP($S1050,Forex!$B:$D,3,0))</f>
        <v>1H</v>
      </c>
      <c r="Z1050" s="937" t="str">
        <f>IF($R1050="-","-",VLOOKUP($L1050,Legend!$E:$F,2,0))</f>
        <v>-</v>
      </c>
      <c r="AA1050" s="937"/>
      <c r="AB1050" s="1131">
        <f t="shared" si="186"/>
        <v>44044</v>
      </c>
      <c r="AC1050" s="1131">
        <f>_xlfn.IFNA(VLOOKUP($B1050,'PO list'!$C:$E,3,0),$AB1050)</f>
        <v>44044</v>
      </c>
      <c r="AD1050" s="1131" t="str">
        <f>IF($AC1050="-","-",VLOOKUP($AC1050,Forex!$B:$C,2,0))</f>
        <v>FY2020</v>
      </c>
      <c r="AE1050" s="1131">
        <f t="shared" si="193"/>
        <v>44044</v>
      </c>
      <c r="AF1050" s="1131" t="str">
        <f>IF($AE1050="-","-",VLOOKUP($AE1050,Forex!$B:$C,2,0))</f>
        <v>FY2020</v>
      </c>
      <c r="AG1050" s="1132" t="str">
        <f t="shared" si="187"/>
        <v>MY + MF</v>
      </c>
      <c r="AI1050" s="1118"/>
    </row>
    <row r="1051" spans="1:35" s="839" customFormat="1" ht="15" x14ac:dyDescent="0.25">
      <c r="A1051" s="929">
        <v>1050</v>
      </c>
      <c r="B1051" s="927" t="s">
        <v>4178</v>
      </c>
      <c r="C1051" s="927" t="s">
        <v>1331</v>
      </c>
      <c r="D1051" s="927" t="s">
        <v>1332</v>
      </c>
      <c r="E1051" s="927" t="s">
        <v>1546</v>
      </c>
      <c r="F1051" s="927">
        <v>2</v>
      </c>
      <c r="G1051" s="927">
        <v>1239</v>
      </c>
      <c r="H1051" s="927" t="s">
        <v>4179</v>
      </c>
      <c r="I1051" s="927" t="s">
        <v>15</v>
      </c>
      <c r="J1051" s="927" t="s">
        <v>3753</v>
      </c>
      <c r="K1051" s="927" t="s">
        <v>287</v>
      </c>
      <c r="L1051" s="927" t="s">
        <v>15</v>
      </c>
      <c r="M1051" s="927" t="s">
        <v>3611</v>
      </c>
      <c r="N1051" s="927" t="s">
        <v>4155</v>
      </c>
      <c r="O1051" s="927" t="s">
        <v>3686</v>
      </c>
      <c r="P1051" s="1129" t="str">
        <f t="shared" si="188"/>
        <v>-</v>
      </c>
      <c r="Q1051" s="934" t="str">
        <f t="shared" si="189"/>
        <v>20-19380</v>
      </c>
      <c r="R1051" s="934" t="str">
        <f t="shared" si="190"/>
        <v>-</v>
      </c>
      <c r="S1051" s="935" t="str">
        <f t="shared" si="183"/>
        <v>-</v>
      </c>
      <c r="T1051" s="935" t="str">
        <f t="shared" si="184"/>
        <v>-</v>
      </c>
      <c r="U1051" s="935" t="str">
        <f t="shared" si="185"/>
        <v>-</v>
      </c>
      <c r="V1051" s="935" t="str">
        <f t="shared" si="191"/>
        <v>-</v>
      </c>
      <c r="W1051" s="934" t="str">
        <f t="shared" si="192"/>
        <v>-</v>
      </c>
      <c r="X1051" s="936" t="str">
        <f>IF(R1051="-","-",VLOOKUP($S1051,Forex!$B:$C,2,0))</f>
        <v>-</v>
      </c>
      <c r="Y1051" s="936" t="str">
        <f>IF(R1051="-","-",VLOOKUP($S1051,Forex!$B:$D,3,0))</f>
        <v>-</v>
      </c>
      <c r="Z1051" s="937" t="str">
        <f>IF($R1051="-","-",VLOOKUP($L1051,Legend!$E:$F,2,0))</f>
        <v>-</v>
      </c>
      <c r="AA1051" s="937"/>
      <c r="AB1051" s="1131" t="str">
        <f t="shared" si="186"/>
        <v>-</v>
      </c>
      <c r="AC1051" s="1131" t="str">
        <f>_xlfn.IFNA(VLOOKUP($B1051,'PO list'!$C:$E,3,0),$AB1051)</f>
        <v>-</v>
      </c>
      <c r="AD1051" s="1131" t="str">
        <f>IF($AC1051="-","-",VLOOKUP($AC1051,Forex!$B:$C,2,0))</f>
        <v>-</v>
      </c>
      <c r="AE1051" s="1131" t="str">
        <f t="shared" si="193"/>
        <v>-</v>
      </c>
      <c r="AF1051" s="1131" t="str">
        <f>IF($AE1051="-","-",VLOOKUP($AE1051,Forex!$B:$C,2,0))</f>
        <v>-</v>
      </c>
      <c r="AG1051" s="1132" t="str">
        <f t="shared" si="187"/>
        <v>-</v>
      </c>
      <c r="AI1051" s="1118"/>
    </row>
    <row r="1052" spans="1:35" s="839" customFormat="1" ht="15" x14ac:dyDescent="0.25">
      <c r="A1052" s="929">
        <v>1051</v>
      </c>
      <c r="B1052" s="927" t="s">
        <v>4180</v>
      </c>
      <c r="C1052" s="927" t="s">
        <v>1331</v>
      </c>
      <c r="D1052" s="927" t="s">
        <v>1332</v>
      </c>
      <c r="E1052" s="927" t="s">
        <v>2551</v>
      </c>
      <c r="F1052" s="927">
        <v>1</v>
      </c>
      <c r="G1052" s="927">
        <v>90</v>
      </c>
      <c r="H1052" s="927" t="s">
        <v>4181</v>
      </c>
      <c r="I1052" s="927" t="s">
        <v>15</v>
      </c>
      <c r="J1052" s="927" t="s">
        <v>3753</v>
      </c>
      <c r="K1052" s="927" t="s">
        <v>287</v>
      </c>
      <c r="L1052" s="927" t="s">
        <v>15</v>
      </c>
      <c r="M1052" s="927" t="s">
        <v>3611</v>
      </c>
      <c r="N1052" s="927" t="s">
        <v>4155</v>
      </c>
      <c r="O1052" s="927" t="s">
        <v>3686</v>
      </c>
      <c r="P1052" s="1129" t="str">
        <f t="shared" si="188"/>
        <v>-</v>
      </c>
      <c r="Q1052" s="934" t="str">
        <f t="shared" si="189"/>
        <v>20-19381</v>
      </c>
      <c r="R1052" s="934" t="str">
        <f t="shared" si="190"/>
        <v>-</v>
      </c>
      <c r="S1052" s="935" t="str">
        <f t="shared" si="183"/>
        <v>-</v>
      </c>
      <c r="T1052" s="935" t="str">
        <f t="shared" si="184"/>
        <v>-</v>
      </c>
      <c r="U1052" s="935" t="str">
        <f t="shared" si="185"/>
        <v>-</v>
      </c>
      <c r="V1052" s="935" t="str">
        <f t="shared" si="191"/>
        <v>-</v>
      </c>
      <c r="W1052" s="934" t="str">
        <f t="shared" si="192"/>
        <v>-</v>
      </c>
      <c r="X1052" s="936" t="str">
        <f>IF(R1052="-","-",VLOOKUP($S1052,Forex!$B:$C,2,0))</f>
        <v>-</v>
      </c>
      <c r="Y1052" s="936" t="str">
        <f>IF(R1052="-","-",VLOOKUP($S1052,Forex!$B:$D,3,0))</f>
        <v>-</v>
      </c>
      <c r="Z1052" s="937" t="str">
        <f>IF($R1052="-","-",VLOOKUP($L1052,Legend!$E:$F,2,0))</f>
        <v>-</v>
      </c>
      <c r="AA1052" s="937"/>
      <c r="AB1052" s="1131" t="str">
        <f t="shared" si="186"/>
        <v>-</v>
      </c>
      <c r="AC1052" s="1131" t="str">
        <f>_xlfn.IFNA(VLOOKUP($B1052,'PO list'!$C:$E,3,0),$AB1052)</f>
        <v>-</v>
      </c>
      <c r="AD1052" s="1131" t="str">
        <f>IF($AC1052="-","-",VLOOKUP($AC1052,Forex!$B:$C,2,0))</f>
        <v>-</v>
      </c>
      <c r="AE1052" s="1131" t="str">
        <f t="shared" si="193"/>
        <v>-</v>
      </c>
      <c r="AF1052" s="1131" t="str">
        <f>IF($AE1052="-","-",VLOOKUP($AE1052,Forex!$B:$C,2,0))</f>
        <v>-</v>
      </c>
      <c r="AG1052" s="1132" t="str">
        <f t="shared" si="187"/>
        <v>-</v>
      </c>
      <c r="AI1052" s="1118"/>
    </row>
    <row r="1053" spans="1:35" s="839" customFormat="1" ht="15" x14ac:dyDescent="0.25">
      <c r="A1053" s="929">
        <v>1052</v>
      </c>
      <c r="B1053" s="927" t="s">
        <v>4182</v>
      </c>
      <c r="C1053" s="927" t="s">
        <v>244</v>
      </c>
      <c r="D1053" s="927" t="s">
        <v>201</v>
      </c>
      <c r="E1053" s="927" t="s">
        <v>231</v>
      </c>
      <c r="F1053" s="927">
        <v>7</v>
      </c>
      <c r="G1053" s="927">
        <v>2943</v>
      </c>
      <c r="H1053" s="927" t="s">
        <v>4183</v>
      </c>
      <c r="I1053" s="927" t="s">
        <v>239</v>
      </c>
      <c r="J1053" s="927" t="s">
        <v>3893</v>
      </c>
      <c r="K1053" s="927" t="s">
        <v>288</v>
      </c>
      <c r="L1053" s="927" t="s">
        <v>158</v>
      </c>
      <c r="M1053" s="927" t="s">
        <v>3893</v>
      </c>
      <c r="N1053" s="927" t="s">
        <v>3857</v>
      </c>
      <c r="O1053" s="927" t="s">
        <v>3686</v>
      </c>
      <c r="P1053" s="1129" t="str">
        <f t="shared" si="188"/>
        <v>--</v>
      </c>
      <c r="Q1053" s="934" t="str">
        <f t="shared" si="189"/>
        <v>20-19382</v>
      </c>
      <c r="R1053" s="934" t="str">
        <f t="shared" si="190"/>
        <v>LOCAL</v>
      </c>
      <c r="S1053" s="935">
        <f t="shared" si="183"/>
        <v>44044</v>
      </c>
      <c r="T1053" s="935">
        <f t="shared" si="184"/>
        <v>44044</v>
      </c>
      <c r="U1053" s="935">
        <f t="shared" si="185"/>
        <v>44044</v>
      </c>
      <c r="V1053" s="935">
        <f t="shared" si="191"/>
        <v>44044</v>
      </c>
      <c r="W1053" s="934" t="str">
        <f t="shared" si="192"/>
        <v>Disapproved</v>
      </c>
      <c r="X1053" s="936" t="str">
        <f>IF(R1053="-","-",VLOOKUP($S1053,Forex!$B:$C,2,0))</f>
        <v>FY2020</v>
      </c>
      <c r="Y1053" s="936" t="str">
        <f>IF(R1053="-","-",VLOOKUP($S1053,Forex!$B:$D,3,0))</f>
        <v>1H</v>
      </c>
      <c r="Z1053" s="937" t="str">
        <f>IF($R1053="-","-",VLOOKUP($L1053,Legend!$E:$F,2,0))</f>
        <v>ROD1</v>
      </c>
      <c r="AA1053" s="937"/>
      <c r="AB1053" s="1131">
        <f t="shared" si="186"/>
        <v>44044</v>
      </c>
      <c r="AC1053" s="1131">
        <f>_xlfn.IFNA(VLOOKUP($B1053,'PO list'!$C:$E,3,0),$AB1053)</f>
        <v>44044</v>
      </c>
      <c r="AD1053" s="1131" t="str">
        <f>IF($AC1053="-","-",VLOOKUP($AC1053,Forex!$B:$C,2,0))</f>
        <v>FY2020</v>
      </c>
      <c r="AE1053" s="1131">
        <f t="shared" si="193"/>
        <v>44044</v>
      </c>
      <c r="AF1053" s="1131" t="str">
        <f>IF($AE1053="-","-",VLOOKUP($AE1053,Forex!$B:$C,2,0))</f>
        <v>FY2020</v>
      </c>
      <c r="AG1053" s="1132" t="str">
        <f t="shared" si="187"/>
        <v>MY + MF</v>
      </c>
      <c r="AI1053" s="1118"/>
    </row>
    <row r="1054" spans="1:35" s="839" customFormat="1" ht="15" x14ac:dyDescent="0.25">
      <c r="A1054" s="929">
        <v>1053</v>
      </c>
      <c r="B1054" s="927" t="s">
        <v>4184</v>
      </c>
      <c r="C1054" s="927" t="s">
        <v>1379</v>
      </c>
      <c r="D1054" s="927" t="s">
        <v>1332</v>
      </c>
      <c r="E1054" s="927" t="s">
        <v>1361</v>
      </c>
      <c r="F1054" s="927">
        <v>1</v>
      </c>
      <c r="G1054" s="927">
        <v>24</v>
      </c>
      <c r="H1054" s="927" t="s">
        <v>4185</v>
      </c>
      <c r="I1054" s="927" t="s">
        <v>15</v>
      </c>
      <c r="J1054" s="927" t="s">
        <v>3893</v>
      </c>
      <c r="K1054" s="927" t="s">
        <v>287</v>
      </c>
      <c r="L1054" s="927" t="s">
        <v>15</v>
      </c>
      <c r="M1054" s="927" t="s">
        <v>3893</v>
      </c>
      <c r="N1054" s="927" t="s">
        <v>4155</v>
      </c>
      <c r="O1054" s="927" t="s">
        <v>3686</v>
      </c>
      <c r="P1054" s="1129" t="str">
        <f t="shared" si="188"/>
        <v>-</v>
      </c>
      <c r="Q1054" s="934" t="str">
        <f t="shared" si="189"/>
        <v>20-19383</v>
      </c>
      <c r="R1054" s="934" t="str">
        <f t="shared" si="190"/>
        <v>-</v>
      </c>
      <c r="S1054" s="935" t="str">
        <f t="shared" si="183"/>
        <v>-</v>
      </c>
      <c r="T1054" s="935" t="str">
        <f t="shared" si="184"/>
        <v>-</v>
      </c>
      <c r="U1054" s="935" t="str">
        <f t="shared" si="185"/>
        <v>-</v>
      </c>
      <c r="V1054" s="935" t="str">
        <f t="shared" si="191"/>
        <v>-</v>
      </c>
      <c r="W1054" s="934" t="str">
        <f t="shared" si="192"/>
        <v>-</v>
      </c>
      <c r="X1054" s="936" t="str">
        <f>IF(R1054="-","-",VLOOKUP($S1054,Forex!$B:$C,2,0))</f>
        <v>-</v>
      </c>
      <c r="Y1054" s="936" t="str">
        <f>IF(R1054="-","-",VLOOKUP($S1054,Forex!$B:$D,3,0))</f>
        <v>-</v>
      </c>
      <c r="Z1054" s="937" t="str">
        <f>IF($R1054="-","-",VLOOKUP($L1054,Legend!$E:$F,2,0))</f>
        <v>-</v>
      </c>
      <c r="AA1054" s="937"/>
      <c r="AB1054" s="1131" t="str">
        <f t="shared" si="186"/>
        <v>-</v>
      </c>
      <c r="AC1054" s="1131" t="str">
        <f>_xlfn.IFNA(VLOOKUP($B1054,'PO list'!$C:$E,3,0),$AB1054)</f>
        <v>-</v>
      </c>
      <c r="AD1054" s="1131" t="str">
        <f>IF($AC1054="-","-",VLOOKUP($AC1054,Forex!$B:$C,2,0))</f>
        <v>-</v>
      </c>
      <c r="AE1054" s="1131" t="str">
        <f t="shared" si="193"/>
        <v>-</v>
      </c>
      <c r="AF1054" s="1131" t="str">
        <f>IF($AE1054="-","-",VLOOKUP($AE1054,Forex!$B:$C,2,0))</f>
        <v>-</v>
      </c>
      <c r="AG1054" s="1132" t="str">
        <f t="shared" si="187"/>
        <v>-</v>
      </c>
      <c r="AI1054" s="1118"/>
    </row>
    <row r="1055" spans="1:35" s="839" customFormat="1" ht="15" x14ac:dyDescent="0.25">
      <c r="A1055" s="929">
        <v>1054</v>
      </c>
      <c r="B1055" s="927" t="s">
        <v>354</v>
      </c>
      <c r="C1055" s="927" t="s">
        <v>211</v>
      </c>
      <c r="D1055" s="927" t="s">
        <v>201</v>
      </c>
      <c r="E1055" s="927" t="s">
        <v>230</v>
      </c>
      <c r="F1055" s="927">
        <v>186</v>
      </c>
      <c r="G1055" s="927">
        <v>155706</v>
      </c>
      <c r="H1055" s="927" t="s">
        <v>4186</v>
      </c>
      <c r="I1055" s="927" t="s">
        <v>4187</v>
      </c>
      <c r="J1055" s="927" t="s">
        <v>3893</v>
      </c>
      <c r="K1055" s="927" t="s">
        <v>288</v>
      </c>
      <c r="L1055" s="927" t="s">
        <v>1220</v>
      </c>
      <c r="M1055" s="927" t="s">
        <v>3853</v>
      </c>
      <c r="N1055" s="927" t="s">
        <v>4188</v>
      </c>
      <c r="O1055" s="927" t="s">
        <v>3624</v>
      </c>
      <c r="P1055" s="1129" t="str">
        <f t="shared" si="188"/>
        <v>NER</v>
      </c>
      <c r="Q1055" s="934" t="str">
        <f t="shared" si="189"/>
        <v>20-19384</v>
      </c>
      <c r="R1055" s="934" t="str">
        <f t="shared" si="190"/>
        <v>LOCAL</v>
      </c>
      <c r="S1055" s="935">
        <f t="shared" si="183"/>
        <v>44044</v>
      </c>
      <c r="T1055" s="935">
        <f t="shared" si="184"/>
        <v>44075</v>
      </c>
      <c r="U1055" s="935">
        <f t="shared" si="185"/>
        <v>44105</v>
      </c>
      <c r="V1055" s="935">
        <f t="shared" si="191"/>
        <v>44197</v>
      </c>
      <c r="W1055" s="934" t="str">
        <f t="shared" si="192"/>
        <v>Disapproved</v>
      </c>
      <c r="X1055" s="936" t="str">
        <f>IF(R1055="-","-",VLOOKUP($S1055,Forex!$B:$C,2,0))</f>
        <v>FY2020</v>
      </c>
      <c r="Y1055" s="936" t="str">
        <f>IF(R1055="-","-",VLOOKUP($S1055,Forex!$B:$D,3,0))</f>
        <v>1H</v>
      </c>
      <c r="Z1055" s="937" t="str">
        <f>IF($R1055="-","-",VLOOKUP($L1055,Legend!$E:$F,2,0))</f>
        <v>-</v>
      </c>
      <c r="AA1055" s="937"/>
      <c r="AB1055" s="1131">
        <f t="shared" si="186"/>
        <v>44075</v>
      </c>
      <c r="AC1055" s="1131">
        <f>_xlfn.IFNA(VLOOKUP($B1055,'PO list'!$C:$E,3,0),$AB1055)</f>
        <v>44075</v>
      </c>
      <c r="AD1055" s="1131" t="str">
        <f>IF($AC1055="-","-",VLOOKUP($AC1055,Forex!$B:$C,2,0))</f>
        <v>FY2020</v>
      </c>
      <c r="AE1055" s="1131">
        <f t="shared" si="193"/>
        <v>44075</v>
      </c>
      <c r="AF1055" s="1131" t="str">
        <f>IF($AE1055="-","-",VLOOKUP($AE1055,Forex!$B:$C,2,0))</f>
        <v>FY2020</v>
      </c>
      <c r="AG1055" s="1132" t="str">
        <f t="shared" si="187"/>
        <v>MY + MF</v>
      </c>
      <c r="AI1055" s="1118"/>
    </row>
    <row r="1056" spans="1:35" s="839" customFormat="1" ht="15" x14ac:dyDescent="0.25">
      <c r="A1056" s="929">
        <v>1055</v>
      </c>
      <c r="B1056" s="927" t="s">
        <v>4189</v>
      </c>
      <c r="C1056" s="927" t="s">
        <v>1331</v>
      </c>
      <c r="D1056" s="927" t="s">
        <v>1332</v>
      </c>
      <c r="E1056" s="927" t="s">
        <v>1333</v>
      </c>
      <c r="F1056" s="927">
        <v>7</v>
      </c>
      <c r="G1056" s="927">
        <v>1770</v>
      </c>
      <c r="H1056" s="927" t="s">
        <v>4190</v>
      </c>
      <c r="I1056" s="927" t="s">
        <v>15</v>
      </c>
      <c r="J1056" s="927" t="s">
        <v>3893</v>
      </c>
      <c r="K1056" s="927" t="s">
        <v>287</v>
      </c>
      <c r="L1056" s="927" t="s">
        <v>15</v>
      </c>
      <c r="M1056" s="927" t="s">
        <v>3507</v>
      </c>
      <c r="N1056" s="927" t="s">
        <v>4155</v>
      </c>
      <c r="O1056" s="927" t="s">
        <v>3404</v>
      </c>
      <c r="P1056" s="1129" t="str">
        <f t="shared" si="188"/>
        <v>-</v>
      </c>
      <c r="Q1056" s="934" t="str">
        <f t="shared" si="189"/>
        <v>20-19385</v>
      </c>
      <c r="R1056" s="934" t="str">
        <f t="shared" si="190"/>
        <v>-</v>
      </c>
      <c r="S1056" s="935" t="str">
        <f t="shared" si="183"/>
        <v>-</v>
      </c>
      <c r="T1056" s="935" t="str">
        <f t="shared" si="184"/>
        <v>-</v>
      </c>
      <c r="U1056" s="935" t="str">
        <f t="shared" si="185"/>
        <v>-</v>
      </c>
      <c r="V1056" s="935" t="str">
        <f t="shared" si="191"/>
        <v>-</v>
      </c>
      <c r="W1056" s="934" t="str">
        <f t="shared" si="192"/>
        <v>-</v>
      </c>
      <c r="X1056" s="936" t="str">
        <f>IF(R1056="-","-",VLOOKUP($S1056,Forex!$B:$C,2,0))</f>
        <v>-</v>
      </c>
      <c r="Y1056" s="936" t="str">
        <f>IF(R1056="-","-",VLOOKUP($S1056,Forex!$B:$D,3,0))</f>
        <v>-</v>
      </c>
      <c r="Z1056" s="937" t="str">
        <f>IF($R1056="-","-",VLOOKUP($L1056,Legend!$E:$F,2,0))</f>
        <v>-</v>
      </c>
      <c r="AA1056" s="937"/>
      <c r="AB1056" s="1131" t="str">
        <f t="shared" si="186"/>
        <v>-</v>
      </c>
      <c r="AC1056" s="1131" t="str">
        <f>_xlfn.IFNA(VLOOKUP($B1056,'PO list'!$C:$E,3,0),$AB1056)</f>
        <v>-</v>
      </c>
      <c r="AD1056" s="1131" t="str">
        <f>IF($AC1056="-","-",VLOOKUP($AC1056,Forex!$B:$C,2,0))</f>
        <v>-</v>
      </c>
      <c r="AE1056" s="1131" t="str">
        <f t="shared" si="193"/>
        <v>-</v>
      </c>
      <c r="AF1056" s="1131" t="str">
        <f>IF($AE1056="-","-",VLOOKUP($AE1056,Forex!$B:$C,2,0))</f>
        <v>-</v>
      </c>
      <c r="AG1056" s="1132" t="str">
        <f t="shared" si="187"/>
        <v>-</v>
      </c>
      <c r="AI1056" s="1118"/>
    </row>
    <row r="1057" spans="1:35" s="839" customFormat="1" ht="15" x14ac:dyDescent="0.25">
      <c r="A1057" s="929">
        <v>1056</v>
      </c>
      <c r="B1057" s="927" t="s">
        <v>4191</v>
      </c>
      <c r="C1057" s="927" t="s">
        <v>227</v>
      </c>
      <c r="D1057" s="927" t="s">
        <v>201</v>
      </c>
      <c r="E1057" s="927" t="s">
        <v>1333</v>
      </c>
      <c r="F1057" s="927">
        <v>2</v>
      </c>
      <c r="G1057" s="927">
        <v>1507</v>
      </c>
      <c r="H1057" s="927" t="s">
        <v>4192</v>
      </c>
      <c r="I1057" s="927" t="s">
        <v>4193</v>
      </c>
      <c r="J1057" s="927" t="s">
        <v>3765</v>
      </c>
      <c r="K1057" s="927" t="s">
        <v>287</v>
      </c>
      <c r="L1057" s="927" t="s">
        <v>15</v>
      </c>
      <c r="M1057" s="927" t="s">
        <v>3610</v>
      </c>
      <c r="N1057" s="927" t="s">
        <v>4194</v>
      </c>
      <c r="O1057" s="927" t="s">
        <v>3686</v>
      </c>
      <c r="P1057" s="1129" t="str">
        <f t="shared" si="188"/>
        <v>NG)</v>
      </c>
      <c r="Q1057" s="934" t="str">
        <f t="shared" si="189"/>
        <v>20-19386</v>
      </c>
      <c r="R1057" s="934" t="str">
        <f t="shared" si="190"/>
        <v>LOCAL</v>
      </c>
      <c r="S1057" s="935">
        <f t="shared" si="183"/>
        <v>44044</v>
      </c>
      <c r="T1057" s="935">
        <f t="shared" si="184"/>
        <v>44044</v>
      </c>
      <c r="U1057" s="935">
        <f t="shared" si="185"/>
        <v>44044</v>
      </c>
      <c r="V1057" s="935">
        <f t="shared" si="191"/>
        <v>44044</v>
      </c>
      <c r="W1057" s="934" t="str">
        <f t="shared" si="192"/>
        <v>Approved</v>
      </c>
      <c r="X1057" s="936" t="str">
        <f>IF(R1057="-","-",VLOOKUP($S1057,Forex!$B:$C,2,0))</f>
        <v>FY2020</v>
      </c>
      <c r="Y1057" s="936" t="str">
        <f>IF(R1057="-","-",VLOOKUP($S1057,Forex!$B:$D,3,0))</f>
        <v>1H</v>
      </c>
      <c r="Z1057" s="937" t="str">
        <f>IF($R1057="-","-",VLOOKUP($L1057,Legend!$E:$F,2,0))</f>
        <v>-</v>
      </c>
      <c r="AA1057" s="937"/>
      <c r="AB1057" s="1131">
        <f t="shared" si="186"/>
        <v>44044</v>
      </c>
      <c r="AC1057" s="1131">
        <f>_xlfn.IFNA(VLOOKUP($B1057,'PO list'!$C:$E,3,0),$AB1057)</f>
        <v>44044</v>
      </c>
      <c r="AD1057" s="1131" t="str">
        <f>IF($AC1057="-","-",VLOOKUP($AC1057,Forex!$B:$C,2,0))</f>
        <v>FY2020</v>
      </c>
      <c r="AE1057" s="1131">
        <f t="shared" si="193"/>
        <v>44044</v>
      </c>
      <c r="AF1057" s="1131" t="str">
        <f>IF($AE1057="-","-",VLOOKUP($AE1057,Forex!$B:$C,2,0))</f>
        <v>FY2020</v>
      </c>
      <c r="AG1057" s="1132" t="str">
        <f t="shared" si="187"/>
        <v>MY + MF</v>
      </c>
      <c r="AI1057" s="1118"/>
    </row>
    <row r="1058" spans="1:35" s="839" customFormat="1" ht="15" x14ac:dyDescent="0.25">
      <c r="A1058" s="929">
        <v>1057</v>
      </c>
      <c r="B1058" s="927" t="s">
        <v>4195</v>
      </c>
      <c r="C1058" s="927" t="s">
        <v>1350</v>
      </c>
      <c r="D1058" s="927" t="s">
        <v>1332</v>
      </c>
      <c r="E1058" s="927" t="s">
        <v>1546</v>
      </c>
      <c r="F1058" s="927">
        <v>1</v>
      </c>
      <c r="G1058" s="927">
        <v>18</v>
      </c>
      <c r="H1058" s="927" t="s">
        <v>15</v>
      </c>
      <c r="I1058" s="927" t="s">
        <v>15</v>
      </c>
      <c r="J1058" s="927" t="s">
        <v>3765</v>
      </c>
      <c r="K1058" s="927" t="s">
        <v>287</v>
      </c>
      <c r="L1058" s="927" t="s">
        <v>15</v>
      </c>
      <c r="M1058" s="927" t="s">
        <v>3765</v>
      </c>
      <c r="N1058" s="927" t="s">
        <v>4170</v>
      </c>
      <c r="O1058" s="927" t="s">
        <v>3857</v>
      </c>
      <c r="P1058" s="1129" t="str">
        <f t="shared" si="188"/>
        <v>-</v>
      </c>
      <c r="Q1058" s="934" t="str">
        <f t="shared" si="189"/>
        <v>20-19387</v>
      </c>
      <c r="R1058" s="934" t="str">
        <f t="shared" si="190"/>
        <v>-</v>
      </c>
      <c r="S1058" s="935" t="str">
        <f t="shared" si="183"/>
        <v>-</v>
      </c>
      <c r="T1058" s="935" t="str">
        <f t="shared" si="184"/>
        <v>-</v>
      </c>
      <c r="U1058" s="935" t="str">
        <f t="shared" si="185"/>
        <v>-</v>
      </c>
      <c r="V1058" s="935" t="str">
        <f t="shared" si="191"/>
        <v>-</v>
      </c>
      <c r="W1058" s="934" t="str">
        <f t="shared" si="192"/>
        <v>-</v>
      </c>
      <c r="X1058" s="936" t="str">
        <f>IF(R1058="-","-",VLOOKUP($S1058,Forex!$B:$C,2,0))</f>
        <v>-</v>
      </c>
      <c r="Y1058" s="936" t="str">
        <f>IF(R1058="-","-",VLOOKUP($S1058,Forex!$B:$D,3,0))</f>
        <v>-</v>
      </c>
      <c r="Z1058" s="937" t="str">
        <f>IF($R1058="-","-",VLOOKUP($L1058,Legend!$E:$F,2,0))</f>
        <v>-</v>
      </c>
      <c r="AA1058" s="937"/>
      <c r="AB1058" s="1131" t="str">
        <f t="shared" si="186"/>
        <v>-</v>
      </c>
      <c r="AC1058" s="1131" t="str">
        <f>_xlfn.IFNA(VLOOKUP($B1058,'PO list'!$C:$E,3,0),$AB1058)</f>
        <v>-</v>
      </c>
      <c r="AD1058" s="1131" t="str">
        <f>IF($AC1058="-","-",VLOOKUP($AC1058,Forex!$B:$C,2,0))</f>
        <v>-</v>
      </c>
      <c r="AE1058" s="1131" t="str">
        <f t="shared" si="193"/>
        <v>-</v>
      </c>
      <c r="AF1058" s="1131" t="str">
        <f>IF($AE1058="-","-",VLOOKUP($AE1058,Forex!$B:$C,2,0))</f>
        <v>-</v>
      </c>
      <c r="AG1058" s="1132" t="str">
        <f t="shared" si="187"/>
        <v>-</v>
      </c>
      <c r="AI1058" s="1118"/>
    </row>
    <row r="1059" spans="1:35" s="839" customFormat="1" ht="15" x14ac:dyDescent="0.25">
      <c r="A1059" s="929">
        <v>1058</v>
      </c>
      <c r="B1059" s="927" t="s">
        <v>4196</v>
      </c>
      <c r="C1059" s="927" t="s">
        <v>1379</v>
      </c>
      <c r="D1059" s="927" t="s">
        <v>1332</v>
      </c>
      <c r="E1059" s="927" t="s">
        <v>1361</v>
      </c>
      <c r="F1059" s="927">
        <v>1</v>
      </c>
      <c r="G1059" s="927">
        <v>1000</v>
      </c>
      <c r="H1059" s="927" t="s">
        <v>4197</v>
      </c>
      <c r="I1059" s="927" t="s">
        <v>15</v>
      </c>
      <c r="J1059" s="927" t="s">
        <v>3686</v>
      </c>
      <c r="K1059" s="927" t="s">
        <v>287</v>
      </c>
      <c r="L1059" s="927" t="s">
        <v>15</v>
      </c>
      <c r="M1059" s="927" t="s">
        <v>3610</v>
      </c>
      <c r="N1059" s="927" t="s">
        <v>4155</v>
      </c>
      <c r="O1059" s="927" t="s">
        <v>3686</v>
      </c>
      <c r="P1059" s="1129" t="str">
        <f t="shared" si="188"/>
        <v>-</v>
      </c>
      <c r="Q1059" s="934" t="str">
        <f t="shared" si="189"/>
        <v>20-19388</v>
      </c>
      <c r="R1059" s="934" t="str">
        <f t="shared" si="190"/>
        <v>-</v>
      </c>
      <c r="S1059" s="935" t="str">
        <f t="shared" si="183"/>
        <v>-</v>
      </c>
      <c r="T1059" s="935" t="str">
        <f t="shared" si="184"/>
        <v>-</v>
      </c>
      <c r="U1059" s="935" t="str">
        <f t="shared" si="185"/>
        <v>-</v>
      </c>
      <c r="V1059" s="935" t="str">
        <f t="shared" si="191"/>
        <v>-</v>
      </c>
      <c r="W1059" s="934" t="str">
        <f t="shared" si="192"/>
        <v>-</v>
      </c>
      <c r="X1059" s="936" t="str">
        <f>IF(R1059="-","-",VLOOKUP($S1059,Forex!$B:$C,2,0))</f>
        <v>-</v>
      </c>
      <c r="Y1059" s="936" t="str">
        <f>IF(R1059="-","-",VLOOKUP($S1059,Forex!$B:$D,3,0))</f>
        <v>-</v>
      </c>
      <c r="Z1059" s="937" t="str">
        <f>IF($R1059="-","-",VLOOKUP($L1059,Legend!$E:$F,2,0))</f>
        <v>-</v>
      </c>
      <c r="AA1059" s="937"/>
      <c r="AB1059" s="1131" t="str">
        <f t="shared" si="186"/>
        <v>-</v>
      </c>
      <c r="AC1059" s="1131" t="str">
        <f>_xlfn.IFNA(VLOOKUP($B1059,'PO list'!$C:$E,3,0),$AB1059)</f>
        <v>-</v>
      </c>
      <c r="AD1059" s="1131" t="str">
        <f>IF($AC1059="-","-",VLOOKUP($AC1059,Forex!$B:$C,2,0))</f>
        <v>-</v>
      </c>
      <c r="AE1059" s="1131" t="str">
        <f t="shared" si="193"/>
        <v>-</v>
      </c>
      <c r="AF1059" s="1131" t="str">
        <f>IF($AE1059="-","-",VLOOKUP($AE1059,Forex!$B:$C,2,0))</f>
        <v>-</v>
      </c>
      <c r="AG1059" s="1132" t="str">
        <f t="shared" si="187"/>
        <v>-</v>
      </c>
      <c r="AI1059" s="1118"/>
    </row>
    <row r="1060" spans="1:35" s="839" customFormat="1" ht="15" x14ac:dyDescent="0.25">
      <c r="A1060" s="929">
        <v>1059</v>
      </c>
      <c r="B1060" s="927" t="s">
        <v>4198</v>
      </c>
      <c r="C1060" s="927" t="s">
        <v>227</v>
      </c>
      <c r="D1060" s="927" t="s">
        <v>201</v>
      </c>
      <c r="E1060" s="927" t="s">
        <v>230</v>
      </c>
      <c r="F1060" s="927">
        <v>3</v>
      </c>
      <c r="G1060" s="927">
        <v>2745</v>
      </c>
      <c r="H1060" s="927" t="s">
        <v>4199</v>
      </c>
      <c r="I1060" s="927" t="s">
        <v>4200</v>
      </c>
      <c r="J1060" s="927" t="s">
        <v>3686</v>
      </c>
      <c r="K1060" s="927" t="s">
        <v>287</v>
      </c>
      <c r="L1060" s="927" t="s">
        <v>15</v>
      </c>
      <c r="M1060" s="927" t="s">
        <v>4201</v>
      </c>
      <c r="N1060" s="927" t="s">
        <v>3599</v>
      </c>
      <c r="O1060" s="927" t="s">
        <v>3610</v>
      </c>
      <c r="P1060" s="1129" t="str">
        <f t="shared" si="188"/>
        <v>DIE</v>
      </c>
      <c r="Q1060" s="934" t="str">
        <f t="shared" si="189"/>
        <v>20-19389</v>
      </c>
      <c r="R1060" s="934" t="str">
        <f t="shared" si="190"/>
        <v>LOCAL</v>
      </c>
      <c r="S1060" s="935">
        <f t="shared" si="183"/>
        <v>44044</v>
      </c>
      <c r="T1060" s="935">
        <f t="shared" si="184"/>
        <v>44044</v>
      </c>
      <c r="U1060" s="935">
        <f t="shared" si="185"/>
        <v>44136</v>
      </c>
      <c r="V1060" s="935">
        <f t="shared" si="191"/>
        <v>44166</v>
      </c>
      <c r="W1060" s="934" t="str">
        <f t="shared" si="192"/>
        <v>Approved</v>
      </c>
      <c r="X1060" s="936" t="str">
        <f>IF(R1060="-","-",VLOOKUP($S1060,Forex!$B:$C,2,0))</f>
        <v>FY2020</v>
      </c>
      <c r="Y1060" s="936" t="str">
        <f>IF(R1060="-","-",VLOOKUP($S1060,Forex!$B:$D,3,0))</f>
        <v>1H</v>
      </c>
      <c r="Z1060" s="937" t="str">
        <f>IF($R1060="-","-",VLOOKUP($L1060,Legend!$E:$F,2,0))</f>
        <v>-</v>
      </c>
      <c r="AA1060" s="937"/>
      <c r="AB1060" s="1131">
        <f t="shared" si="186"/>
        <v>44044</v>
      </c>
      <c r="AC1060" s="1131">
        <f>_xlfn.IFNA(VLOOKUP($B1060,'PO list'!$C:$E,3,0),$AB1060)</f>
        <v>44044</v>
      </c>
      <c r="AD1060" s="1131" t="str">
        <f>IF($AC1060="-","-",VLOOKUP($AC1060,Forex!$B:$C,2,0))</f>
        <v>FY2020</v>
      </c>
      <c r="AE1060" s="1131">
        <f t="shared" si="193"/>
        <v>44044</v>
      </c>
      <c r="AF1060" s="1131" t="str">
        <f>IF($AE1060="-","-",VLOOKUP($AE1060,Forex!$B:$C,2,0))</f>
        <v>FY2020</v>
      </c>
      <c r="AG1060" s="1132" t="str">
        <f t="shared" si="187"/>
        <v>MY + MF</v>
      </c>
      <c r="AI1060" s="1118"/>
    </row>
    <row r="1061" spans="1:35" s="839" customFormat="1" ht="15" x14ac:dyDescent="0.25">
      <c r="A1061" s="929">
        <v>1060</v>
      </c>
      <c r="B1061" s="927" t="s">
        <v>394</v>
      </c>
      <c r="C1061" s="927" t="s">
        <v>211</v>
      </c>
      <c r="D1061" s="927" t="s">
        <v>201</v>
      </c>
      <c r="E1061" s="927" t="s">
        <v>1333</v>
      </c>
      <c r="F1061" s="927">
        <v>2</v>
      </c>
      <c r="G1061" s="927">
        <v>271</v>
      </c>
      <c r="H1061" s="927" t="s">
        <v>4202</v>
      </c>
      <c r="I1061" s="927" t="s">
        <v>239</v>
      </c>
      <c r="J1061" s="927" t="s">
        <v>3686</v>
      </c>
      <c r="K1061" s="927" t="s">
        <v>288</v>
      </c>
      <c r="L1061" s="927" t="s">
        <v>158</v>
      </c>
      <c r="M1061" s="927" t="s">
        <v>4203</v>
      </c>
      <c r="N1061" s="927" t="s">
        <v>4204</v>
      </c>
      <c r="O1061" s="927" t="s">
        <v>3624</v>
      </c>
      <c r="P1061" s="1129" t="str">
        <f t="shared" si="188"/>
        <v>--</v>
      </c>
      <c r="Q1061" s="934" t="str">
        <f t="shared" si="189"/>
        <v>20-19390</v>
      </c>
      <c r="R1061" s="934" t="str">
        <f t="shared" si="190"/>
        <v>LOCAL</v>
      </c>
      <c r="S1061" s="935">
        <f t="shared" si="183"/>
        <v>44044</v>
      </c>
      <c r="T1061" s="935">
        <f t="shared" si="184"/>
        <v>44075</v>
      </c>
      <c r="U1061" s="935">
        <f t="shared" si="185"/>
        <v>44075</v>
      </c>
      <c r="V1061" s="935">
        <f t="shared" si="191"/>
        <v>44105</v>
      </c>
      <c r="W1061" s="934" t="str">
        <f t="shared" si="192"/>
        <v>Disapproved</v>
      </c>
      <c r="X1061" s="936" t="str">
        <f>IF(R1061="-","-",VLOOKUP($S1061,Forex!$B:$C,2,0))</f>
        <v>FY2020</v>
      </c>
      <c r="Y1061" s="936" t="str">
        <f>IF(R1061="-","-",VLOOKUP($S1061,Forex!$B:$D,3,0))</f>
        <v>1H</v>
      </c>
      <c r="Z1061" s="937" t="str">
        <f>IF($R1061="-","-",VLOOKUP($L1061,Legend!$E:$F,2,0))</f>
        <v>ROD1</v>
      </c>
      <c r="AA1061" s="937"/>
      <c r="AB1061" s="1131">
        <f t="shared" si="186"/>
        <v>44075</v>
      </c>
      <c r="AC1061" s="1131">
        <f>_xlfn.IFNA(VLOOKUP($B1061,'PO list'!$C:$E,3,0),$AB1061)</f>
        <v>44075</v>
      </c>
      <c r="AD1061" s="1131" t="str">
        <f>IF($AC1061="-","-",VLOOKUP($AC1061,Forex!$B:$C,2,0))</f>
        <v>FY2020</v>
      </c>
      <c r="AE1061" s="1131">
        <f t="shared" si="193"/>
        <v>44075</v>
      </c>
      <c r="AF1061" s="1131" t="str">
        <f>IF($AE1061="-","-",VLOOKUP($AE1061,Forex!$B:$C,2,0))</f>
        <v>FY2020</v>
      </c>
      <c r="AG1061" s="1132" t="str">
        <f t="shared" si="187"/>
        <v>MY + MF</v>
      </c>
      <c r="AI1061" s="1118"/>
    </row>
    <row r="1062" spans="1:35" s="839" customFormat="1" ht="15" x14ac:dyDescent="0.25">
      <c r="A1062" s="929">
        <v>1061</v>
      </c>
      <c r="B1062" s="927" t="s">
        <v>4205</v>
      </c>
      <c r="C1062" s="927" t="s">
        <v>227</v>
      </c>
      <c r="D1062" s="927" t="s">
        <v>201</v>
      </c>
      <c r="E1062" s="927" t="s">
        <v>1333</v>
      </c>
      <c r="F1062" s="927">
        <v>1</v>
      </c>
      <c r="G1062" s="927">
        <v>3926</v>
      </c>
      <c r="H1062" s="927" t="s">
        <v>4206</v>
      </c>
      <c r="I1062" s="927" t="s">
        <v>4200</v>
      </c>
      <c r="J1062" s="927" t="s">
        <v>3686</v>
      </c>
      <c r="K1062" s="927" t="s">
        <v>1324</v>
      </c>
      <c r="L1062" s="927" t="s">
        <v>1056</v>
      </c>
      <c r="M1062" s="927" t="s">
        <v>3610</v>
      </c>
      <c r="N1062" s="927" t="s">
        <v>3857</v>
      </c>
      <c r="O1062" s="927" t="s">
        <v>3610</v>
      </c>
      <c r="P1062" s="1129" t="str">
        <f t="shared" si="188"/>
        <v>DIE</v>
      </c>
      <c r="Q1062" s="934" t="str">
        <f t="shared" si="189"/>
        <v>20-19391</v>
      </c>
      <c r="R1062" s="934" t="str">
        <f t="shared" si="190"/>
        <v>LOCAL</v>
      </c>
      <c r="S1062" s="935">
        <f t="shared" si="183"/>
        <v>44044</v>
      </c>
      <c r="T1062" s="935">
        <f t="shared" si="184"/>
        <v>44044</v>
      </c>
      <c r="U1062" s="935">
        <f t="shared" si="185"/>
        <v>44044</v>
      </c>
      <c r="V1062" s="935">
        <f t="shared" si="191"/>
        <v>44044</v>
      </c>
      <c r="W1062" s="934" t="str">
        <f t="shared" si="192"/>
        <v>Cancelled</v>
      </c>
      <c r="X1062" s="936" t="str">
        <f>IF(R1062="-","-",VLOOKUP($S1062,Forex!$B:$C,2,0))</f>
        <v>FY2020</v>
      </c>
      <c r="Y1062" s="936" t="str">
        <f>IF(R1062="-","-",VLOOKUP($S1062,Forex!$B:$D,3,0))</f>
        <v>1H</v>
      </c>
      <c r="Z1062" s="937" t="str">
        <f>IF($R1062="-","-",VLOOKUP($L1062,Legend!$E:$F,2,0))</f>
        <v>-</v>
      </c>
      <c r="AA1062" s="937"/>
      <c r="AB1062" s="1131">
        <f t="shared" si="186"/>
        <v>44044</v>
      </c>
      <c r="AC1062" s="1131">
        <f>_xlfn.IFNA(VLOOKUP($B1062,'PO list'!$C:$E,3,0),$AB1062)</f>
        <v>44044</v>
      </c>
      <c r="AD1062" s="1131" t="str">
        <f>IF($AC1062="-","-",VLOOKUP($AC1062,Forex!$B:$C,2,0))</f>
        <v>FY2020</v>
      </c>
      <c r="AE1062" s="1131">
        <f t="shared" si="193"/>
        <v>44044</v>
      </c>
      <c r="AF1062" s="1131" t="str">
        <f>IF($AE1062="-","-",VLOOKUP($AE1062,Forex!$B:$C,2,0))</f>
        <v>FY2020</v>
      </c>
      <c r="AG1062" s="1132" t="str">
        <f t="shared" si="187"/>
        <v>MY + MF</v>
      </c>
      <c r="AI1062" s="1118"/>
    </row>
    <row r="1063" spans="1:35" s="839" customFormat="1" ht="15" x14ac:dyDescent="0.25">
      <c r="A1063" s="929">
        <v>1062</v>
      </c>
      <c r="B1063" s="927" t="s">
        <v>4207</v>
      </c>
      <c r="C1063" s="927" t="s">
        <v>1331</v>
      </c>
      <c r="D1063" s="927" t="s">
        <v>1332</v>
      </c>
      <c r="E1063" s="927" t="s">
        <v>1546</v>
      </c>
      <c r="F1063" s="927">
        <v>1</v>
      </c>
      <c r="G1063" s="927">
        <v>230</v>
      </c>
      <c r="H1063" s="927" t="s">
        <v>4208</v>
      </c>
      <c r="I1063" s="927" t="s">
        <v>15</v>
      </c>
      <c r="J1063" s="927" t="s">
        <v>3686</v>
      </c>
      <c r="K1063" s="927" t="s">
        <v>287</v>
      </c>
      <c r="L1063" s="927" t="s">
        <v>15</v>
      </c>
      <c r="M1063" s="927" t="s">
        <v>3610</v>
      </c>
      <c r="N1063" s="927" t="s">
        <v>4155</v>
      </c>
      <c r="O1063" s="927" t="s">
        <v>3610</v>
      </c>
      <c r="P1063" s="1129" t="str">
        <f t="shared" si="188"/>
        <v>-</v>
      </c>
      <c r="Q1063" s="934" t="str">
        <f t="shared" si="189"/>
        <v>20-19392</v>
      </c>
      <c r="R1063" s="934" t="str">
        <f t="shared" si="190"/>
        <v>-</v>
      </c>
      <c r="S1063" s="935" t="str">
        <f t="shared" si="183"/>
        <v>-</v>
      </c>
      <c r="T1063" s="935" t="str">
        <f t="shared" si="184"/>
        <v>-</v>
      </c>
      <c r="U1063" s="935" t="str">
        <f t="shared" si="185"/>
        <v>-</v>
      </c>
      <c r="V1063" s="935" t="str">
        <f t="shared" si="191"/>
        <v>-</v>
      </c>
      <c r="W1063" s="934" t="str">
        <f t="shared" si="192"/>
        <v>-</v>
      </c>
      <c r="X1063" s="936" t="str">
        <f>IF(R1063="-","-",VLOOKUP($S1063,Forex!$B:$C,2,0))</f>
        <v>-</v>
      </c>
      <c r="Y1063" s="936" t="str">
        <f>IF(R1063="-","-",VLOOKUP($S1063,Forex!$B:$D,3,0))</f>
        <v>-</v>
      </c>
      <c r="Z1063" s="937" t="str">
        <f>IF($R1063="-","-",VLOOKUP($L1063,Legend!$E:$F,2,0))</f>
        <v>-</v>
      </c>
      <c r="AA1063" s="937"/>
      <c r="AB1063" s="1131" t="str">
        <f t="shared" si="186"/>
        <v>-</v>
      </c>
      <c r="AC1063" s="1131" t="str">
        <f>_xlfn.IFNA(VLOOKUP($B1063,'PO list'!$C:$E,3,0),$AB1063)</f>
        <v>-</v>
      </c>
      <c r="AD1063" s="1131" t="str">
        <f>IF($AC1063="-","-",VLOOKUP($AC1063,Forex!$B:$C,2,0))</f>
        <v>-</v>
      </c>
      <c r="AE1063" s="1131" t="str">
        <f t="shared" si="193"/>
        <v>-</v>
      </c>
      <c r="AF1063" s="1131" t="str">
        <f>IF($AE1063="-","-",VLOOKUP($AE1063,Forex!$B:$C,2,0))</f>
        <v>-</v>
      </c>
      <c r="AG1063" s="1132" t="str">
        <f t="shared" si="187"/>
        <v>-</v>
      </c>
      <c r="AI1063" s="1118"/>
    </row>
    <row r="1064" spans="1:35" s="839" customFormat="1" ht="15" x14ac:dyDescent="0.25">
      <c r="A1064" s="929">
        <v>1063</v>
      </c>
      <c r="B1064" s="927" t="s">
        <v>4209</v>
      </c>
      <c r="C1064" s="927" t="s">
        <v>221</v>
      </c>
      <c r="D1064" s="927" t="s">
        <v>201</v>
      </c>
      <c r="E1064" s="927" t="s">
        <v>231</v>
      </c>
      <c r="F1064" s="927">
        <v>13</v>
      </c>
      <c r="G1064" s="927">
        <v>3383</v>
      </c>
      <c r="H1064" s="927" t="s">
        <v>4210</v>
      </c>
      <c r="I1064" s="927" t="s">
        <v>4211</v>
      </c>
      <c r="J1064" s="927" t="s">
        <v>3610</v>
      </c>
      <c r="K1064" s="927" t="s">
        <v>287</v>
      </c>
      <c r="L1064" s="927" t="s">
        <v>15</v>
      </c>
      <c r="M1064" s="927" t="s">
        <v>4155</v>
      </c>
      <c r="N1064" s="927" t="s">
        <v>4212</v>
      </c>
      <c r="O1064" s="927" t="s">
        <v>3806</v>
      </c>
      <c r="P1064" s="1129" t="str">
        <f t="shared" si="188"/>
        <v xml:space="preserve"> #2</v>
      </c>
      <c r="Q1064" s="934" t="str">
        <f t="shared" si="189"/>
        <v>20-19393</v>
      </c>
      <c r="R1064" s="934" t="str">
        <f t="shared" si="190"/>
        <v>LOCAL</v>
      </c>
      <c r="S1064" s="935">
        <f t="shared" si="183"/>
        <v>44044</v>
      </c>
      <c r="T1064" s="935">
        <f t="shared" si="184"/>
        <v>44075</v>
      </c>
      <c r="U1064" s="935">
        <f t="shared" si="185"/>
        <v>44044</v>
      </c>
      <c r="V1064" s="935">
        <f t="shared" si="191"/>
        <v>44136</v>
      </c>
      <c r="W1064" s="934" t="str">
        <f t="shared" si="192"/>
        <v>Approved</v>
      </c>
      <c r="X1064" s="936" t="str">
        <f>IF(R1064="-","-",VLOOKUP($S1064,Forex!$B:$C,2,0))</f>
        <v>FY2020</v>
      </c>
      <c r="Y1064" s="936" t="str">
        <f>IF(R1064="-","-",VLOOKUP($S1064,Forex!$B:$D,3,0))</f>
        <v>1H</v>
      </c>
      <c r="Z1064" s="937" t="str">
        <f>IF($R1064="-","-",VLOOKUP($L1064,Legend!$E:$F,2,0))</f>
        <v>-</v>
      </c>
      <c r="AA1064" s="937"/>
      <c r="AB1064" s="1131">
        <f t="shared" si="186"/>
        <v>44075</v>
      </c>
      <c r="AC1064" s="1131">
        <f>_xlfn.IFNA(VLOOKUP($B1064,'PO list'!$C:$E,3,0),$AB1064)</f>
        <v>44075</v>
      </c>
      <c r="AD1064" s="1131" t="str">
        <f>IF($AC1064="-","-",VLOOKUP($AC1064,Forex!$B:$C,2,0))</f>
        <v>FY2020</v>
      </c>
      <c r="AE1064" s="1131">
        <f t="shared" si="193"/>
        <v>44075</v>
      </c>
      <c r="AF1064" s="1131" t="str">
        <f>IF($AE1064="-","-",VLOOKUP($AE1064,Forex!$B:$C,2,0))</f>
        <v>FY2020</v>
      </c>
      <c r="AG1064" s="1132" t="str">
        <f t="shared" si="187"/>
        <v>MY + MF</v>
      </c>
      <c r="AI1064" s="1118"/>
    </row>
    <row r="1065" spans="1:35" s="839" customFormat="1" ht="15" x14ac:dyDescent="0.25">
      <c r="A1065" s="929">
        <v>1064</v>
      </c>
      <c r="B1065" s="927" t="s">
        <v>398</v>
      </c>
      <c r="C1065" s="927" t="s">
        <v>211</v>
      </c>
      <c r="D1065" s="927" t="s">
        <v>201</v>
      </c>
      <c r="E1065" s="927" t="s">
        <v>231</v>
      </c>
      <c r="F1065" s="927">
        <v>4</v>
      </c>
      <c r="G1065" s="927">
        <v>393</v>
      </c>
      <c r="H1065" s="927" t="s">
        <v>4213</v>
      </c>
      <c r="I1065" s="927" t="s">
        <v>4214</v>
      </c>
      <c r="J1065" s="927" t="s">
        <v>3610</v>
      </c>
      <c r="K1065" s="927" t="s">
        <v>288</v>
      </c>
      <c r="L1065" s="927" t="s">
        <v>158</v>
      </c>
      <c r="M1065" s="927" t="s">
        <v>4215</v>
      </c>
      <c r="N1065" s="927" t="s">
        <v>3853</v>
      </c>
      <c r="O1065" s="927" t="s">
        <v>3624</v>
      </c>
      <c r="P1065" s="1129" t="str">
        <f t="shared" si="188"/>
        <v>KTA</v>
      </c>
      <c r="Q1065" s="934" t="str">
        <f t="shared" si="189"/>
        <v>20-19394</v>
      </c>
      <c r="R1065" s="934" t="str">
        <f t="shared" si="190"/>
        <v>LOCAL</v>
      </c>
      <c r="S1065" s="935">
        <f t="shared" si="183"/>
        <v>44044</v>
      </c>
      <c r="T1065" s="935">
        <f t="shared" si="184"/>
        <v>44075</v>
      </c>
      <c r="U1065" s="935">
        <f t="shared" si="185"/>
        <v>44044</v>
      </c>
      <c r="V1065" s="935">
        <f t="shared" si="191"/>
        <v>44105</v>
      </c>
      <c r="W1065" s="934" t="str">
        <f t="shared" si="192"/>
        <v>Disapproved</v>
      </c>
      <c r="X1065" s="936" t="str">
        <f>IF(R1065="-","-",VLOOKUP($S1065,Forex!$B:$C,2,0))</f>
        <v>FY2020</v>
      </c>
      <c r="Y1065" s="936" t="str">
        <f>IF(R1065="-","-",VLOOKUP($S1065,Forex!$B:$D,3,0))</f>
        <v>1H</v>
      </c>
      <c r="Z1065" s="937" t="str">
        <f>IF($R1065="-","-",VLOOKUP($L1065,Legend!$E:$F,2,0))</f>
        <v>ROD1</v>
      </c>
      <c r="AA1065" s="937"/>
      <c r="AB1065" s="1131">
        <f t="shared" si="186"/>
        <v>44075</v>
      </c>
      <c r="AC1065" s="1131">
        <f>_xlfn.IFNA(VLOOKUP($B1065,'PO list'!$C:$E,3,0),$AB1065)</f>
        <v>44075</v>
      </c>
      <c r="AD1065" s="1131" t="str">
        <f>IF($AC1065="-","-",VLOOKUP($AC1065,Forex!$B:$C,2,0))</f>
        <v>FY2020</v>
      </c>
      <c r="AE1065" s="1131">
        <f t="shared" si="193"/>
        <v>44075</v>
      </c>
      <c r="AF1065" s="1131" t="str">
        <f>IF($AE1065="-","-",VLOOKUP($AE1065,Forex!$B:$C,2,0))</f>
        <v>FY2020</v>
      </c>
      <c r="AG1065" s="1132" t="str">
        <f t="shared" si="187"/>
        <v>MY + MF</v>
      </c>
      <c r="AI1065" s="1118"/>
    </row>
    <row r="1066" spans="1:35" s="839" customFormat="1" ht="15" x14ac:dyDescent="0.25">
      <c r="A1066" s="929">
        <v>1065</v>
      </c>
      <c r="B1066" s="927" t="s">
        <v>404</v>
      </c>
      <c r="C1066" s="927" t="s">
        <v>211</v>
      </c>
      <c r="D1066" s="927" t="s">
        <v>201</v>
      </c>
      <c r="E1066" s="927" t="s">
        <v>231</v>
      </c>
      <c r="F1066" s="927">
        <v>1</v>
      </c>
      <c r="G1066" s="927">
        <v>65</v>
      </c>
      <c r="H1066" s="927" t="s">
        <v>4216</v>
      </c>
      <c r="I1066" s="927" t="s">
        <v>4217</v>
      </c>
      <c r="J1066" s="927" t="s">
        <v>3610</v>
      </c>
      <c r="K1066" s="927" t="s">
        <v>287</v>
      </c>
      <c r="L1066" s="927" t="s">
        <v>15</v>
      </c>
      <c r="M1066" s="927" t="s">
        <v>3610</v>
      </c>
      <c r="N1066" s="927" t="s">
        <v>3754</v>
      </c>
      <c r="O1066" s="927" t="s">
        <v>3404</v>
      </c>
      <c r="P1066" s="1129" t="str">
        <f t="shared" si="188"/>
        <v>KET</v>
      </c>
      <c r="Q1066" s="934" t="str">
        <f t="shared" si="189"/>
        <v>20-19395</v>
      </c>
      <c r="R1066" s="934" t="str">
        <f t="shared" si="190"/>
        <v>LOCAL</v>
      </c>
      <c r="S1066" s="935">
        <f t="shared" si="183"/>
        <v>44044</v>
      </c>
      <c r="T1066" s="935">
        <f t="shared" si="184"/>
        <v>44044</v>
      </c>
      <c r="U1066" s="935">
        <f t="shared" si="185"/>
        <v>44044</v>
      </c>
      <c r="V1066" s="935">
        <f t="shared" si="191"/>
        <v>44075</v>
      </c>
      <c r="W1066" s="934" t="str">
        <f t="shared" si="192"/>
        <v>Approved</v>
      </c>
      <c r="X1066" s="936" t="str">
        <f>IF(R1066="-","-",VLOOKUP($S1066,Forex!$B:$C,2,0))</f>
        <v>FY2020</v>
      </c>
      <c r="Y1066" s="936" t="str">
        <f>IF(R1066="-","-",VLOOKUP($S1066,Forex!$B:$D,3,0))</f>
        <v>1H</v>
      </c>
      <c r="Z1066" s="937" t="str">
        <f>IF($R1066="-","-",VLOOKUP($L1066,Legend!$E:$F,2,0))</f>
        <v>-</v>
      </c>
      <c r="AA1066" s="937"/>
      <c r="AB1066" s="1131">
        <f t="shared" si="186"/>
        <v>44044</v>
      </c>
      <c r="AC1066" s="1131">
        <f>_xlfn.IFNA(VLOOKUP($B1066,'PO list'!$C:$E,3,0),$AB1066)</f>
        <v>44044</v>
      </c>
      <c r="AD1066" s="1131" t="str">
        <f>IF($AC1066="-","-",VLOOKUP($AC1066,Forex!$B:$C,2,0))</f>
        <v>FY2020</v>
      </c>
      <c r="AE1066" s="1131">
        <f t="shared" si="193"/>
        <v>44044</v>
      </c>
      <c r="AF1066" s="1131" t="str">
        <f>IF($AE1066="-","-",VLOOKUP($AE1066,Forex!$B:$C,2,0))</f>
        <v>FY2020</v>
      </c>
      <c r="AG1066" s="1132" t="str">
        <f t="shared" si="187"/>
        <v>MY + MF</v>
      </c>
      <c r="AI1066" s="1118"/>
    </row>
    <row r="1067" spans="1:35" s="839" customFormat="1" ht="15" x14ac:dyDescent="0.25">
      <c r="A1067" s="929">
        <v>1066</v>
      </c>
      <c r="B1067" s="927" t="s">
        <v>407</v>
      </c>
      <c r="C1067" s="927" t="s">
        <v>211</v>
      </c>
      <c r="D1067" s="927" t="s">
        <v>201</v>
      </c>
      <c r="E1067" s="927" t="s">
        <v>231</v>
      </c>
      <c r="F1067" s="927">
        <v>1</v>
      </c>
      <c r="G1067" s="927">
        <v>125</v>
      </c>
      <c r="H1067" s="927" t="s">
        <v>4218</v>
      </c>
      <c r="I1067" s="927" t="s">
        <v>4219</v>
      </c>
      <c r="J1067" s="927" t="s">
        <v>3610</v>
      </c>
      <c r="K1067" s="927" t="s">
        <v>287</v>
      </c>
      <c r="L1067" s="927" t="s">
        <v>15</v>
      </c>
      <c r="M1067" s="927" t="s">
        <v>3610</v>
      </c>
      <c r="N1067" s="927" t="s">
        <v>3754</v>
      </c>
      <c r="O1067" s="927" t="s">
        <v>3404</v>
      </c>
      <c r="P1067" s="1129" t="str">
        <f t="shared" si="188"/>
        <v>JIG</v>
      </c>
      <c r="Q1067" s="934" t="str">
        <f t="shared" si="189"/>
        <v>20-19396</v>
      </c>
      <c r="R1067" s="934" t="str">
        <f t="shared" si="190"/>
        <v>LOCAL</v>
      </c>
      <c r="S1067" s="935">
        <f t="shared" si="183"/>
        <v>44044</v>
      </c>
      <c r="T1067" s="935">
        <f t="shared" si="184"/>
        <v>44044</v>
      </c>
      <c r="U1067" s="935">
        <f t="shared" si="185"/>
        <v>44044</v>
      </c>
      <c r="V1067" s="935">
        <f t="shared" si="191"/>
        <v>44075</v>
      </c>
      <c r="W1067" s="934" t="str">
        <f t="shared" si="192"/>
        <v>Approved</v>
      </c>
      <c r="X1067" s="936" t="str">
        <f>IF(R1067="-","-",VLOOKUP($S1067,Forex!$B:$C,2,0))</f>
        <v>FY2020</v>
      </c>
      <c r="Y1067" s="936" t="str">
        <f>IF(R1067="-","-",VLOOKUP($S1067,Forex!$B:$D,3,0))</f>
        <v>1H</v>
      </c>
      <c r="Z1067" s="937" t="str">
        <f>IF($R1067="-","-",VLOOKUP($L1067,Legend!$E:$F,2,0))</f>
        <v>-</v>
      </c>
      <c r="AA1067" s="937"/>
      <c r="AB1067" s="1131">
        <f t="shared" si="186"/>
        <v>44044</v>
      </c>
      <c r="AC1067" s="1131">
        <f>_xlfn.IFNA(VLOOKUP($B1067,'PO list'!$C:$E,3,0),$AB1067)</f>
        <v>44044</v>
      </c>
      <c r="AD1067" s="1131" t="str">
        <f>IF($AC1067="-","-",VLOOKUP($AC1067,Forex!$B:$C,2,0))</f>
        <v>FY2020</v>
      </c>
      <c r="AE1067" s="1131">
        <f t="shared" si="193"/>
        <v>44044</v>
      </c>
      <c r="AF1067" s="1131" t="str">
        <f>IF($AE1067="-","-",VLOOKUP($AE1067,Forex!$B:$C,2,0))</f>
        <v>FY2020</v>
      </c>
      <c r="AG1067" s="1132" t="str">
        <f t="shared" si="187"/>
        <v>MY + MF</v>
      </c>
      <c r="AI1067" s="1118"/>
    </row>
    <row r="1068" spans="1:35" s="839" customFormat="1" ht="15" x14ac:dyDescent="0.25">
      <c r="A1068" s="929">
        <v>1067</v>
      </c>
      <c r="B1068" s="927" t="s">
        <v>417</v>
      </c>
      <c r="C1068" s="927" t="s">
        <v>211</v>
      </c>
      <c r="D1068" s="927" t="s">
        <v>201</v>
      </c>
      <c r="E1068" s="927" t="s">
        <v>230</v>
      </c>
      <c r="F1068" s="927">
        <v>102</v>
      </c>
      <c r="G1068" s="927">
        <v>79730</v>
      </c>
      <c r="H1068" s="927" t="s">
        <v>4220</v>
      </c>
      <c r="I1068" s="927" t="s">
        <v>4221</v>
      </c>
      <c r="J1068" s="927" t="s">
        <v>4215</v>
      </c>
      <c r="K1068" s="927" t="s">
        <v>288</v>
      </c>
      <c r="L1068" s="927" t="s">
        <v>1056</v>
      </c>
      <c r="M1068" s="927" t="s">
        <v>3853</v>
      </c>
      <c r="N1068" s="927" t="s">
        <v>4222</v>
      </c>
      <c r="O1068" s="927" t="s">
        <v>3624</v>
      </c>
      <c r="P1068" s="1129" t="str">
        <f t="shared" si="188"/>
        <v>F.,</v>
      </c>
      <c r="Q1068" s="934" t="str">
        <f t="shared" si="189"/>
        <v>20-19397</v>
      </c>
      <c r="R1068" s="934" t="str">
        <f t="shared" si="190"/>
        <v>LOCAL</v>
      </c>
      <c r="S1068" s="935">
        <f t="shared" si="183"/>
        <v>44044</v>
      </c>
      <c r="T1068" s="935">
        <f t="shared" si="184"/>
        <v>44075</v>
      </c>
      <c r="U1068" s="935">
        <f t="shared" si="185"/>
        <v>44105</v>
      </c>
      <c r="V1068" s="935">
        <f t="shared" si="191"/>
        <v>44197</v>
      </c>
      <c r="W1068" s="934" t="str">
        <f t="shared" si="192"/>
        <v>Disapproved</v>
      </c>
      <c r="X1068" s="936" t="str">
        <f>IF(R1068="-","-",VLOOKUP($S1068,Forex!$B:$C,2,0))</f>
        <v>FY2020</v>
      </c>
      <c r="Y1068" s="936" t="str">
        <f>IF(R1068="-","-",VLOOKUP($S1068,Forex!$B:$D,3,0))</f>
        <v>1H</v>
      </c>
      <c r="Z1068" s="937" t="str">
        <f>IF($R1068="-","-",VLOOKUP($L1068,Legend!$E:$F,2,0))</f>
        <v>-</v>
      </c>
      <c r="AA1068" s="937"/>
      <c r="AB1068" s="1131">
        <f t="shared" si="186"/>
        <v>44075</v>
      </c>
      <c r="AC1068" s="1131">
        <f>_xlfn.IFNA(VLOOKUP($B1068,'PO list'!$C:$E,3,0),$AB1068)</f>
        <v>44075</v>
      </c>
      <c r="AD1068" s="1131" t="str">
        <f>IF($AC1068="-","-",VLOOKUP($AC1068,Forex!$B:$C,2,0))</f>
        <v>FY2020</v>
      </c>
      <c r="AE1068" s="1131">
        <f t="shared" si="193"/>
        <v>44075</v>
      </c>
      <c r="AF1068" s="1131" t="str">
        <f>IF($AE1068="-","-",VLOOKUP($AE1068,Forex!$B:$C,2,0))</f>
        <v>FY2020</v>
      </c>
      <c r="AG1068" s="1132" t="str">
        <f t="shared" si="187"/>
        <v>MY + MF</v>
      </c>
      <c r="AI1068" s="1118"/>
    </row>
    <row r="1069" spans="1:35" s="839" customFormat="1" ht="15" x14ac:dyDescent="0.25">
      <c r="A1069" s="929">
        <v>1068</v>
      </c>
      <c r="B1069" s="927" t="s">
        <v>4223</v>
      </c>
      <c r="C1069" s="927" t="s">
        <v>227</v>
      </c>
      <c r="D1069" s="927" t="s">
        <v>201</v>
      </c>
      <c r="E1069" s="927" t="s">
        <v>1333</v>
      </c>
      <c r="F1069" s="927">
        <v>2</v>
      </c>
      <c r="G1069" s="927">
        <v>1218</v>
      </c>
      <c r="H1069" s="927" t="s">
        <v>4224</v>
      </c>
      <c r="I1069" s="927" t="s">
        <v>4225</v>
      </c>
      <c r="J1069" s="927" t="s">
        <v>3507</v>
      </c>
      <c r="K1069" s="927" t="s">
        <v>287</v>
      </c>
      <c r="L1069" s="927" t="s">
        <v>15</v>
      </c>
      <c r="M1069" s="927" t="s">
        <v>3404</v>
      </c>
      <c r="N1069" s="927" t="s">
        <v>4170</v>
      </c>
      <c r="O1069" s="927" t="s">
        <v>3404</v>
      </c>
      <c r="P1069" s="1129" t="str">
        <f t="shared" si="188"/>
        <v>O--</v>
      </c>
      <c r="Q1069" s="934" t="str">
        <f t="shared" si="189"/>
        <v>20-19398</v>
      </c>
      <c r="R1069" s="934" t="str">
        <f t="shared" si="190"/>
        <v>LOCAL</v>
      </c>
      <c r="S1069" s="935">
        <f t="shared" si="183"/>
        <v>44044</v>
      </c>
      <c r="T1069" s="935">
        <f t="shared" si="184"/>
        <v>44044</v>
      </c>
      <c r="U1069" s="935">
        <f t="shared" si="185"/>
        <v>44044</v>
      </c>
      <c r="V1069" s="935">
        <f t="shared" si="191"/>
        <v>44075</v>
      </c>
      <c r="W1069" s="934" t="str">
        <f t="shared" si="192"/>
        <v>Approved</v>
      </c>
      <c r="X1069" s="936" t="str">
        <f>IF(R1069="-","-",VLOOKUP($S1069,Forex!$B:$C,2,0))</f>
        <v>FY2020</v>
      </c>
      <c r="Y1069" s="936" t="str">
        <f>IF(R1069="-","-",VLOOKUP($S1069,Forex!$B:$D,3,0))</f>
        <v>1H</v>
      </c>
      <c r="Z1069" s="937" t="str">
        <f>IF($R1069="-","-",VLOOKUP($L1069,Legend!$E:$F,2,0))</f>
        <v>-</v>
      </c>
      <c r="AA1069" s="937"/>
      <c r="AB1069" s="1131">
        <f t="shared" si="186"/>
        <v>44044</v>
      </c>
      <c r="AC1069" s="1131">
        <f>_xlfn.IFNA(VLOOKUP($B1069,'PO list'!$C:$E,3,0),$AB1069)</f>
        <v>44044</v>
      </c>
      <c r="AD1069" s="1131" t="str">
        <f>IF($AC1069="-","-",VLOOKUP($AC1069,Forex!$B:$C,2,0))</f>
        <v>FY2020</v>
      </c>
      <c r="AE1069" s="1131">
        <f t="shared" si="193"/>
        <v>44044</v>
      </c>
      <c r="AF1069" s="1131" t="str">
        <f>IF($AE1069="-","-",VLOOKUP($AE1069,Forex!$B:$C,2,0))</f>
        <v>FY2020</v>
      </c>
      <c r="AG1069" s="1132" t="str">
        <f t="shared" si="187"/>
        <v>MY + MF</v>
      </c>
      <c r="AI1069" s="1118"/>
    </row>
    <row r="1070" spans="1:35" s="839" customFormat="1" ht="15" x14ac:dyDescent="0.25">
      <c r="A1070" s="929">
        <v>1069</v>
      </c>
      <c r="B1070" s="927" t="s">
        <v>418</v>
      </c>
      <c r="C1070" s="927" t="s">
        <v>225</v>
      </c>
      <c r="D1070" s="927" t="s">
        <v>201</v>
      </c>
      <c r="E1070" s="927" t="s">
        <v>231</v>
      </c>
      <c r="F1070" s="927">
        <v>4</v>
      </c>
      <c r="G1070" s="927">
        <v>6930</v>
      </c>
      <c r="H1070" s="927" t="s">
        <v>4226</v>
      </c>
      <c r="I1070" s="927" t="s">
        <v>239</v>
      </c>
      <c r="J1070" s="927" t="s">
        <v>3404</v>
      </c>
      <c r="K1070" s="927" t="s">
        <v>287</v>
      </c>
      <c r="L1070" s="927" t="s">
        <v>15</v>
      </c>
      <c r="M1070" s="927" t="s">
        <v>3404</v>
      </c>
      <c r="N1070" s="927" t="s">
        <v>4194</v>
      </c>
      <c r="O1070" s="927" t="s">
        <v>3404</v>
      </c>
      <c r="P1070" s="1129" t="str">
        <f t="shared" si="188"/>
        <v>--</v>
      </c>
      <c r="Q1070" s="934" t="str">
        <f t="shared" si="189"/>
        <v>20-19399</v>
      </c>
      <c r="R1070" s="934" t="str">
        <f t="shared" si="190"/>
        <v>LOCAL</v>
      </c>
      <c r="S1070" s="935">
        <f t="shared" si="183"/>
        <v>44044</v>
      </c>
      <c r="T1070" s="935">
        <f t="shared" si="184"/>
        <v>44044</v>
      </c>
      <c r="U1070" s="935">
        <f t="shared" si="185"/>
        <v>44044</v>
      </c>
      <c r="V1070" s="935">
        <f t="shared" si="191"/>
        <v>44044</v>
      </c>
      <c r="W1070" s="934" t="str">
        <f t="shared" si="192"/>
        <v>Approved</v>
      </c>
      <c r="X1070" s="936" t="str">
        <f>IF(R1070="-","-",VLOOKUP($S1070,Forex!$B:$C,2,0))</f>
        <v>FY2020</v>
      </c>
      <c r="Y1070" s="936" t="str">
        <f>IF(R1070="-","-",VLOOKUP($S1070,Forex!$B:$D,3,0))</f>
        <v>1H</v>
      </c>
      <c r="Z1070" s="937" t="str">
        <f>IF($R1070="-","-",VLOOKUP($L1070,Legend!$E:$F,2,0))</f>
        <v>-</v>
      </c>
      <c r="AA1070" s="937"/>
      <c r="AB1070" s="1131">
        <f t="shared" si="186"/>
        <v>44044</v>
      </c>
      <c r="AC1070" s="1131">
        <f>_xlfn.IFNA(VLOOKUP($B1070,'PO list'!$C:$E,3,0),$AB1070)</f>
        <v>44044</v>
      </c>
      <c r="AD1070" s="1131" t="str">
        <f>IF($AC1070="-","-",VLOOKUP($AC1070,Forex!$B:$C,2,0))</f>
        <v>FY2020</v>
      </c>
      <c r="AE1070" s="1131">
        <f t="shared" si="193"/>
        <v>44044</v>
      </c>
      <c r="AF1070" s="1131" t="str">
        <f>IF($AE1070="-","-",VLOOKUP($AE1070,Forex!$B:$C,2,0))</f>
        <v>FY2020</v>
      </c>
      <c r="AG1070" s="1132" t="str">
        <f t="shared" si="187"/>
        <v>MY + MF</v>
      </c>
      <c r="AI1070" s="1118"/>
    </row>
    <row r="1071" spans="1:35" s="839" customFormat="1" ht="15" x14ac:dyDescent="0.25">
      <c r="A1071" s="929">
        <v>1070</v>
      </c>
      <c r="B1071" s="927" t="s">
        <v>4227</v>
      </c>
      <c r="C1071" s="927" t="s">
        <v>221</v>
      </c>
      <c r="D1071" s="927" t="s">
        <v>201</v>
      </c>
      <c r="E1071" s="927" t="s">
        <v>231</v>
      </c>
      <c r="F1071" s="927">
        <v>2</v>
      </c>
      <c r="G1071" s="927">
        <v>637</v>
      </c>
      <c r="H1071" s="927" t="s">
        <v>4228</v>
      </c>
      <c r="I1071" s="927" t="s">
        <v>239</v>
      </c>
      <c r="J1071" s="927" t="s">
        <v>3404</v>
      </c>
      <c r="K1071" s="927" t="s">
        <v>287</v>
      </c>
      <c r="L1071" s="927" t="s">
        <v>15</v>
      </c>
      <c r="M1071" s="927" t="s">
        <v>3404</v>
      </c>
      <c r="N1071" s="927" t="s">
        <v>3857</v>
      </c>
      <c r="O1071" s="927" t="s">
        <v>4229</v>
      </c>
      <c r="P1071" s="1129" t="str">
        <f t="shared" si="188"/>
        <v>--</v>
      </c>
      <c r="Q1071" s="934" t="str">
        <f t="shared" si="189"/>
        <v>20-19400</v>
      </c>
      <c r="R1071" s="934" t="str">
        <f t="shared" si="190"/>
        <v>LOCAL</v>
      </c>
      <c r="S1071" s="935">
        <f t="shared" si="183"/>
        <v>44044</v>
      </c>
      <c r="T1071" s="935">
        <f t="shared" si="184"/>
        <v>44044</v>
      </c>
      <c r="U1071" s="935">
        <f t="shared" si="185"/>
        <v>44044</v>
      </c>
      <c r="V1071" s="935">
        <f t="shared" si="191"/>
        <v>44044</v>
      </c>
      <c r="W1071" s="934" t="str">
        <f t="shared" si="192"/>
        <v>Approved</v>
      </c>
      <c r="X1071" s="936" t="str">
        <f>IF(R1071="-","-",VLOOKUP($S1071,Forex!$B:$C,2,0))</f>
        <v>FY2020</v>
      </c>
      <c r="Y1071" s="936" t="str">
        <f>IF(R1071="-","-",VLOOKUP($S1071,Forex!$B:$D,3,0))</f>
        <v>1H</v>
      </c>
      <c r="Z1071" s="937" t="str">
        <f>IF($R1071="-","-",VLOOKUP($L1071,Legend!$E:$F,2,0))</f>
        <v>-</v>
      </c>
      <c r="AA1071" s="937"/>
      <c r="AB1071" s="1131">
        <f t="shared" si="186"/>
        <v>44044</v>
      </c>
      <c r="AC1071" s="1131">
        <f>_xlfn.IFNA(VLOOKUP($B1071,'PO list'!$C:$E,3,0),$AB1071)</f>
        <v>44044</v>
      </c>
      <c r="AD1071" s="1131" t="str">
        <f>IF($AC1071="-","-",VLOOKUP($AC1071,Forex!$B:$C,2,0))</f>
        <v>FY2020</v>
      </c>
      <c r="AE1071" s="1131">
        <f t="shared" si="193"/>
        <v>44044</v>
      </c>
      <c r="AF1071" s="1131" t="str">
        <f>IF($AE1071="-","-",VLOOKUP($AE1071,Forex!$B:$C,2,0))</f>
        <v>FY2020</v>
      </c>
      <c r="AG1071" s="1132" t="str">
        <f t="shared" si="187"/>
        <v>MY + MF</v>
      </c>
      <c r="AI1071" s="1118"/>
    </row>
    <row r="1072" spans="1:35" s="839" customFormat="1" ht="15" x14ac:dyDescent="0.25">
      <c r="A1072" s="929">
        <v>1071</v>
      </c>
      <c r="B1072" s="927" t="s">
        <v>4230</v>
      </c>
      <c r="C1072" s="927" t="s">
        <v>1331</v>
      </c>
      <c r="D1072" s="927" t="s">
        <v>1332</v>
      </c>
      <c r="E1072" s="927" t="s">
        <v>1788</v>
      </c>
      <c r="F1072" s="927">
        <v>1</v>
      </c>
      <c r="G1072" s="927">
        <v>120</v>
      </c>
      <c r="H1072" s="927" t="s">
        <v>4231</v>
      </c>
      <c r="I1072" s="927" t="s">
        <v>15</v>
      </c>
      <c r="J1072" s="927" t="s">
        <v>4229</v>
      </c>
      <c r="K1072" s="927" t="s">
        <v>287</v>
      </c>
      <c r="L1072" s="927" t="s">
        <v>15</v>
      </c>
      <c r="M1072" s="927" t="s">
        <v>4229</v>
      </c>
      <c r="N1072" s="927" t="s">
        <v>4170</v>
      </c>
      <c r="O1072" s="927" t="s">
        <v>3857</v>
      </c>
      <c r="P1072" s="1129" t="str">
        <f t="shared" si="188"/>
        <v>-</v>
      </c>
      <c r="Q1072" s="934" t="str">
        <f t="shared" si="189"/>
        <v>20-19401</v>
      </c>
      <c r="R1072" s="934" t="str">
        <f t="shared" si="190"/>
        <v>-</v>
      </c>
      <c r="S1072" s="935" t="str">
        <f t="shared" si="183"/>
        <v>-</v>
      </c>
      <c r="T1072" s="935" t="str">
        <f t="shared" si="184"/>
        <v>-</v>
      </c>
      <c r="U1072" s="935" t="str">
        <f t="shared" si="185"/>
        <v>-</v>
      </c>
      <c r="V1072" s="935" t="str">
        <f t="shared" si="191"/>
        <v>-</v>
      </c>
      <c r="W1072" s="934" t="str">
        <f t="shared" si="192"/>
        <v>-</v>
      </c>
      <c r="X1072" s="936" t="str">
        <f>IF(R1072="-","-",VLOOKUP($S1072,Forex!$B:$C,2,0))</f>
        <v>-</v>
      </c>
      <c r="Y1072" s="936" t="str">
        <f>IF(R1072="-","-",VLOOKUP($S1072,Forex!$B:$D,3,0))</f>
        <v>-</v>
      </c>
      <c r="Z1072" s="937" t="str">
        <f>IF($R1072="-","-",VLOOKUP($L1072,Legend!$E:$F,2,0))</f>
        <v>-</v>
      </c>
      <c r="AA1072" s="937"/>
      <c r="AB1072" s="1131" t="str">
        <f t="shared" si="186"/>
        <v>-</v>
      </c>
      <c r="AC1072" s="1131" t="str">
        <f>_xlfn.IFNA(VLOOKUP($B1072,'PO list'!$C:$E,3,0),$AB1072)</f>
        <v>-</v>
      </c>
      <c r="AD1072" s="1131" t="str">
        <f>IF($AC1072="-","-",VLOOKUP($AC1072,Forex!$B:$C,2,0))</f>
        <v>-</v>
      </c>
      <c r="AE1072" s="1131" t="str">
        <f t="shared" si="193"/>
        <v>-</v>
      </c>
      <c r="AF1072" s="1131" t="str">
        <f>IF($AE1072="-","-",VLOOKUP($AE1072,Forex!$B:$C,2,0))</f>
        <v>-</v>
      </c>
      <c r="AG1072" s="1132" t="str">
        <f t="shared" si="187"/>
        <v>-</v>
      </c>
      <c r="AI1072" s="1118"/>
    </row>
    <row r="1073" spans="1:35" s="839" customFormat="1" ht="15" x14ac:dyDescent="0.25">
      <c r="A1073" s="929">
        <v>1072</v>
      </c>
      <c r="B1073" s="927" t="s">
        <v>475</v>
      </c>
      <c r="C1073" s="927" t="s">
        <v>243</v>
      </c>
      <c r="D1073" s="927" t="s">
        <v>201</v>
      </c>
      <c r="E1073" s="927" t="s">
        <v>230</v>
      </c>
      <c r="F1073" s="927">
        <v>14</v>
      </c>
      <c r="G1073" s="927">
        <v>32372</v>
      </c>
      <c r="H1073" s="927" t="s">
        <v>4232</v>
      </c>
      <c r="I1073" s="927" t="s">
        <v>4233</v>
      </c>
      <c r="J1073" s="927" t="s">
        <v>4229</v>
      </c>
      <c r="K1073" s="927" t="s">
        <v>288</v>
      </c>
      <c r="L1073" s="927" t="s">
        <v>1056</v>
      </c>
      <c r="M1073" s="927" t="s">
        <v>4165</v>
      </c>
      <c r="N1073" s="927" t="s">
        <v>4166</v>
      </c>
      <c r="O1073" s="927" t="s">
        <v>4234</v>
      </c>
      <c r="P1073" s="1129" t="str">
        <f t="shared" si="188"/>
        <v>ATE</v>
      </c>
      <c r="Q1073" s="934" t="str">
        <f t="shared" si="189"/>
        <v>20-19402</v>
      </c>
      <c r="R1073" s="934" t="str">
        <f t="shared" si="190"/>
        <v>LOCAL</v>
      </c>
      <c r="S1073" s="935">
        <f t="shared" si="183"/>
        <v>44044</v>
      </c>
      <c r="T1073" s="935">
        <f t="shared" si="184"/>
        <v>44075</v>
      </c>
      <c r="U1073" s="935">
        <f t="shared" si="185"/>
        <v>44136</v>
      </c>
      <c r="V1073" s="935">
        <f t="shared" si="191"/>
        <v>44197</v>
      </c>
      <c r="W1073" s="934" t="str">
        <f t="shared" si="192"/>
        <v>Disapproved</v>
      </c>
      <c r="X1073" s="936" t="str">
        <f>IF(R1073="-","-",VLOOKUP($S1073,Forex!$B:$C,2,0))</f>
        <v>FY2020</v>
      </c>
      <c r="Y1073" s="936" t="str">
        <f>IF(R1073="-","-",VLOOKUP($S1073,Forex!$B:$D,3,0))</f>
        <v>1H</v>
      </c>
      <c r="Z1073" s="937" t="str">
        <f>IF($R1073="-","-",VLOOKUP($L1073,Legend!$E:$F,2,0))</f>
        <v>-</v>
      </c>
      <c r="AA1073" s="937"/>
      <c r="AB1073" s="1131">
        <f t="shared" si="186"/>
        <v>44075</v>
      </c>
      <c r="AC1073" s="1131">
        <f>_xlfn.IFNA(VLOOKUP($B1073,'PO list'!$C:$E,3,0),$AB1073)</f>
        <v>44075</v>
      </c>
      <c r="AD1073" s="1131" t="str">
        <f>IF($AC1073="-","-",VLOOKUP($AC1073,Forex!$B:$C,2,0))</f>
        <v>FY2020</v>
      </c>
      <c r="AE1073" s="1131">
        <f t="shared" si="193"/>
        <v>44075</v>
      </c>
      <c r="AF1073" s="1131" t="str">
        <f>IF($AE1073="-","-",VLOOKUP($AE1073,Forex!$B:$C,2,0))</f>
        <v>FY2020</v>
      </c>
      <c r="AG1073" s="1132" t="str">
        <f t="shared" si="187"/>
        <v>MY + MF</v>
      </c>
      <c r="AI1073" s="1118"/>
    </row>
    <row r="1074" spans="1:35" s="839" customFormat="1" ht="15" x14ac:dyDescent="0.25">
      <c r="A1074" s="929">
        <v>1073</v>
      </c>
      <c r="B1074" s="927" t="s">
        <v>455</v>
      </c>
      <c r="C1074" s="927" t="s">
        <v>243</v>
      </c>
      <c r="D1074" s="927" t="s">
        <v>201</v>
      </c>
      <c r="E1074" s="927" t="s">
        <v>230</v>
      </c>
      <c r="F1074" s="927">
        <v>37</v>
      </c>
      <c r="G1074" s="927">
        <v>93114</v>
      </c>
      <c r="H1074" s="927" t="s">
        <v>4235</v>
      </c>
      <c r="I1074" s="927" t="s">
        <v>4236</v>
      </c>
      <c r="J1074" s="927" t="s">
        <v>4229</v>
      </c>
      <c r="K1074" s="927" t="s">
        <v>288</v>
      </c>
      <c r="L1074" s="927" t="s">
        <v>1056</v>
      </c>
      <c r="M1074" s="927" t="s">
        <v>4165</v>
      </c>
      <c r="N1074" s="927" t="s">
        <v>4166</v>
      </c>
      <c r="O1074" s="927" t="s">
        <v>3857</v>
      </c>
      <c r="P1074" s="1129" t="str">
        <f t="shared" si="188"/>
        <v>IDE</v>
      </c>
      <c r="Q1074" s="934" t="str">
        <f t="shared" si="189"/>
        <v>20-19403</v>
      </c>
      <c r="R1074" s="934" t="str">
        <f t="shared" si="190"/>
        <v>LOCAL</v>
      </c>
      <c r="S1074" s="935">
        <f t="shared" si="183"/>
        <v>44044</v>
      </c>
      <c r="T1074" s="935">
        <f t="shared" si="184"/>
        <v>44044</v>
      </c>
      <c r="U1074" s="935">
        <f t="shared" si="185"/>
        <v>44136</v>
      </c>
      <c r="V1074" s="935">
        <f t="shared" si="191"/>
        <v>44197</v>
      </c>
      <c r="W1074" s="934" t="str">
        <f t="shared" si="192"/>
        <v>Disapproved</v>
      </c>
      <c r="X1074" s="936" t="str">
        <f>IF(R1074="-","-",VLOOKUP($S1074,Forex!$B:$C,2,0))</f>
        <v>FY2020</v>
      </c>
      <c r="Y1074" s="936" t="str">
        <f>IF(R1074="-","-",VLOOKUP($S1074,Forex!$B:$D,3,0))</f>
        <v>1H</v>
      </c>
      <c r="Z1074" s="937" t="str">
        <f>IF($R1074="-","-",VLOOKUP($L1074,Legend!$E:$F,2,0))</f>
        <v>-</v>
      </c>
      <c r="AA1074" s="937"/>
      <c r="AB1074" s="1131">
        <f t="shared" si="186"/>
        <v>44044</v>
      </c>
      <c r="AC1074" s="1131">
        <f>_xlfn.IFNA(VLOOKUP($B1074,'PO list'!$C:$E,3,0),$AB1074)</f>
        <v>44044</v>
      </c>
      <c r="AD1074" s="1131" t="str">
        <f>IF($AC1074="-","-",VLOOKUP($AC1074,Forex!$B:$C,2,0))</f>
        <v>FY2020</v>
      </c>
      <c r="AE1074" s="1131">
        <f t="shared" si="193"/>
        <v>44044</v>
      </c>
      <c r="AF1074" s="1131" t="str">
        <f>IF($AE1074="-","-",VLOOKUP($AE1074,Forex!$B:$C,2,0))</f>
        <v>FY2020</v>
      </c>
      <c r="AG1074" s="1132" t="str">
        <f t="shared" si="187"/>
        <v>MY + MF</v>
      </c>
      <c r="AI1074" s="1118"/>
    </row>
    <row r="1075" spans="1:35" s="839" customFormat="1" ht="15" x14ac:dyDescent="0.25">
      <c r="A1075" s="929">
        <v>1074</v>
      </c>
      <c r="B1075" s="927" t="s">
        <v>441</v>
      </c>
      <c r="C1075" s="927" t="s">
        <v>211</v>
      </c>
      <c r="D1075" s="927" t="s">
        <v>201</v>
      </c>
      <c r="E1075" s="927" t="s">
        <v>230</v>
      </c>
      <c r="F1075" s="927">
        <v>54</v>
      </c>
      <c r="G1075" s="927">
        <v>82476</v>
      </c>
      <c r="H1075" s="927" t="s">
        <v>4237</v>
      </c>
      <c r="I1075" s="927" t="s">
        <v>4238</v>
      </c>
      <c r="J1075" s="927" t="s">
        <v>4229</v>
      </c>
      <c r="K1075" s="927" t="s">
        <v>288</v>
      </c>
      <c r="L1075" s="927" t="s">
        <v>1056</v>
      </c>
      <c r="M1075" s="927" t="s">
        <v>3853</v>
      </c>
      <c r="N1075" s="927" t="s">
        <v>4222</v>
      </c>
      <c r="O1075" s="927" t="s">
        <v>3624</v>
      </c>
      <c r="P1075" s="1129" t="str">
        <f t="shared" si="188"/>
        <v>, 1</v>
      </c>
      <c r="Q1075" s="934" t="str">
        <f t="shared" si="189"/>
        <v>20-19404</v>
      </c>
      <c r="R1075" s="934" t="str">
        <f t="shared" si="190"/>
        <v>LOCAL</v>
      </c>
      <c r="S1075" s="935">
        <f t="shared" si="183"/>
        <v>44044</v>
      </c>
      <c r="T1075" s="935">
        <f t="shared" si="184"/>
        <v>44075</v>
      </c>
      <c r="U1075" s="935">
        <f t="shared" si="185"/>
        <v>44105</v>
      </c>
      <c r="V1075" s="935">
        <f t="shared" si="191"/>
        <v>44197</v>
      </c>
      <c r="W1075" s="934" t="str">
        <f t="shared" si="192"/>
        <v>Disapproved</v>
      </c>
      <c r="X1075" s="936" t="str">
        <f>IF(R1075="-","-",VLOOKUP($S1075,Forex!$B:$C,2,0))</f>
        <v>FY2020</v>
      </c>
      <c r="Y1075" s="936" t="str">
        <f>IF(R1075="-","-",VLOOKUP($S1075,Forex!$B:$D,3,0))</f>
        <v>1H</v>
      </c>
      <c r="Z1075" s="937" t="str">
        <f>IF($R1075="-","-",VLOOKUP($L1075,Legend!$E:$F,2,0))</f>
        <v>-</v>
      </c>
      <c r="AA1075" s="937"/>
      <c r="AB1075" s="1131">
        <f t="shared" si="186"/>
        <v>44075</v>
      </c>
      <c r="AC1075" s="1131">
        <f>_xlfn.IFNA(VLOOKUP($B1075,'PO list'!$C:$E,3,0),$AB1075)</f>
        <v>44075</v>
      </c>
      <c r="AD1075" s="1131" t="str">
        <f>IF($AC1075="-","-",VLOOKUP($AC1075,Forex!$B:$C,2,0))</f>
        <v>FY2020</v>
      </c>
      <c r="AE1075" s="1131">
        <f t="shared" si="193"/>
        <v>44075</v>
      </c>
      <c r="AF1075" s="1131" t="str">
        <f>IF($AE1075="-","-",VLOOKUP($AE1075,Forex!$B:$C,2,0))</f>
        <v>FY2020</v>
      </c>
      <c r="AG1075" s="1132" t="str">
        <f t="shared" si="187"/>
        <v>MY + MF</v>
      </c>
      <c r="AI1075" s="1118"/>
    </row>
    <row r="1076" spans="1:35" s="839" customFormat="1" ht="15" x14ac:dyDescent="0.25">
      <c r="A1076" s="929">
        <v>1075</v>
      </c>
      <c r="B1076" s="927" t="s">
        <v>454</v>
      </c>
      <c r="C1076" s="927" t="s">
        <v>243</v>
      </c>
      <c r="D1076" s="927" t="s">
        <v>201</v>
      </c>
      <c r="E1076" s="927" t="s">
        <v>230</v>
      </c>
      <c r="F1076" s="927">
        <v>5</v>
      </c>
      <c r="G1076" s="927">
        <v>8128</v>
      </c>
      <c r="H1076" s="927" t="s">
        <v>4239</v>
      </c>
      <c r="I1076" s="927" t="s">
        <v>4240</v>
      </c>
      <c r="J1076" s="927" t="s">
        <v>4241</v>
      </c>
      <c r="K1076" s="927" t="s">
        <v>288</v>
      </c>
      <c r="L1076" s="927" t="s">
        <v>1221</v>
      </c>
      <c r="M1076" s="927" t="s">
        <v>4165</v>
      </c>
      <c r="N1076" s="927" t="s">
        <v>4166</v>
      </c>
      <c r="O1076" s="927" t="s">
        <v>3857</v>
      </c>
      <c r="P1076" s="1129" t="str">
        <f t="shared" si="188"/>
        <v>EAR</v>
      </c>
      <c r="Q1076" s="934" t="str">
        <f t="shared" si="189"/>
        <v>20-19405</v>
      </c>
      <c r="R1076" s="934" t="str">
        <f t="shared" si="190"/>
        <v>LOCAL</v>
      </c>
      <c r="S1076" s="935">
        <f t="shared" si="183"/>
        <v>44044</v>
      </c>
      <c r="T1076" s="935">
        <f t="shared" si="184"/>
        <v>44044</v>
      </c>
      <c r="U1076" s="935">
        <f t="shared" si="185"/>
        <v>44136</v>
      </c>
      <c r="V1076" s="935">
        <f t="shared" si="191"/>
        <v>44197</v>
      </c>
      <c r="W1076" s="934" t="str">
        <f t="shared" si="192"/>
        <v>Disapproved</v>
      </c>
      <c r="X1076" s="936" t="str">
        <f>IF(R1076="-","-",VLOOKUP($S1076,Forex!$B:$C,2,0))</f>
        <v>FY2020</v>
      </c>
      <c r="Y1076" s="936" t="str">
        <f>IF(R1076="-","-",VLOOKUP($S1076,Forex!$B:$D,3,0))</f>
        <v>1H</v>
      </c>
      <c r="Z1076" s="937" t="str">
        <f>IF($R1076="-","-",VLOOKUP($L1076,Legend!$E:$F,2,0))</f>
        <v>-</v>
      </c>
      <c r="AA1076" s="937"/>
      <c r="AB1076" s="1131">
        <f t="shared" si="186"/>
        <v>44044</v>
      </c>
      <c r="AC1076" s="1131">
        <f>_xlfn.IFNA(VLOOKUP($B1076,'PO list'!$C:$E,3,0),$AB1076)</f>
        <v>44044</v>
      </c>
      <c r="AD1076" s="1131" t="str">
        <f>IF($AC1076="-","-",VLOOKUP($AC1076,Forex!$B:$C,2,0))</f>
        <v>FY2020</v>
      </c>
      <c r="AE1076" s="1131">
        <f t="shared" si="193"/>
        <v>44044</v>
      </c>
      <c r="AF1076" s="1131" t="str">
        <f>IF($AE1076="-","-",VLOOKUP($AE1076,Forex!$B:$C,2,0))</f>
        <v>FY2020</v>
      </c>
      <c r="AG1076" s="1132" t="str">
        <f t="shared" si="187"/>
        <v>MY + MF</v>
      </c>
      <c r="AI1076" s="1118"/>
    </row>
    <row r="1077" spans="1:35" s="839" customFormat="1" ht="15" x14ac:dyDescent="0.25">
      <c r="A1077" s="929">
        <v>1076</v>
      </c>
      <c r="B1077" s="927" t="s">
        <v>478</v>
      </c>
      <c r="C1077" s="927" t="s">
        <v>211</v>
      </c>
      <c r="D1077" s="927" t="s">
        <v>201</v>
      </c>
      <c r="E1077" s="927" t="s">
        <v>231</v>
      </c>
      <c r="F1077" s="927">
        <v>3</v>
      </c>
      <c r="G1077" s="927">
        <v>898</v>
      </c>
      <c r="H1077" s="927" t="s">
        <v>4242</v>
      </c>
      <c r="I1077" s="927" t="s">
        <v>239</v>
      </c>
      <c r="J1077" s="927" t="s">
        <v>4241</v>
      </c>
      <c r="K1077" s="927" t="s">
        <v>288</v>
      </c>
      <c r="L1077" s="927" t="s">
        <v>158</v>
      </c>
      <c r="M1077" s="927" t="s">
        <v>4241</v>
      </c>
      <c r="N1077" s="927" t="s">
        <v>3853</v>
      </c>
      <c r="O1077" s="927" t="s">
        <v>3624</v>
      </c>
      <c r="P1077" s="1129" t="str">
        <f t="shared" si="188"/>
        <v>--</v>
      </c>
      <c r="Q1077" s="934" t="str">
        <f t="shared" si="189"/>
        <v>20-19406</v>
      </c>
      <c r="R1077" s="934" t="str">
        <f t="shared" si="190"/>
        <v>LOCAL</v>
      </c>
      <c r="S1077" s="935">
        <f t="shared" si="183"/>
        <v>44044</v>
      </c>
      <c r="T1077" s="935">
        <f t="shared" si="184"/>
        <v>44075</v>
      </c>
      <c r="U1077" s="935">
        <f t="shared" si="185"/>
        <v>44044</v>
      </c>
      <c r="V1077" s="935">
        <f t="shared" si="191"/>
        <v>44105</v>
      </c>
      <c r="W1077" s="934" t="str">
        <f t="shared" si="192"/>
        <v>Disapproved</v>
      </c>
      <c r="X1077" s="936" t="str">
        <f>IF(R1077="-","-",VLOOKUP($S1077,Forex!$B:$C,2,0))</f>
        <v>FY2020</v>
      </c>
      <c r="Y1077" s="936" t="str">
        <f>IF(R1077="-","-",VLOOKUP($S1077,Forex!$B:$D,3,0))</f>
        <v>1H</v>
      </c>
      <c r="Z1077" s="937" t="str">
        <f>IF($R1077="-","-",VLOOKUP($L1077,Legend!$E:$F,2,0))</f>
        <v>ROD1</v>
      </c>
      <c r="AA1077" s="937"/>
      <c r="AB1077" s="1131">
        <f t="shared" si="186"/>
        <v>44075</v>
      </c>
      <c r="AC1077" s="1131">
        <f>_xlfn.IFNA(VLOOKUP($B1077,'PO list'!$C:$E,3,0),$AB1077)</f>
        <v>44075</v>
      </c>
      <c r="AD1077" s="1131" t="str">
        <f>IF($AC1077="-","-",VLOOKUP($AC1077,Forex!$B:$C,2,0))</f>
        <v>FY2020</v>
      </c>
      <c r="AE1077" s="1131">
        <f t="shared" si="193"/>
        <v>44075</v>
      </c>
      <c r="AF1077" s="1131" t="str">
        <f>IF($AE1077="-","-",VLOOKUP($AE1077,Forex!$B:$C,2,0))</f>
        <v>FY2020</v>
      </c>
      <c r="AG1077" s="1132" t="str">
        <f t="shared" si="187"/>
        <v>MY + MF</v>
      </c>
      <c r="AI1077" s="1118"/>
    </row>
    <row r="1078" spans="1:35" s="839" customFormat="1" ht="15" x14ac:dyDescent="0.25">
      <c r="A1078" s="929">
        <v>1077</v>
      </c>
      <c r="B1078" s="927" t="s">
        <v>4243</v>
      </c>
      <c r="C1078" s="927" t="s">
        <v>2339</v>
      </c>
      <c r="D1078" s="927" t="s">
        <v>1332</v>
      </c>
      <c r="E1078" s="927" t="s">
        <v>1361</v>
      </c>
      <c r="F1078" s="927">
        <v>1</v>
      </c>
      <c r="G1078" s="927">
        <v>1224</v>
      </c>
      <c r="H1078" s="927" t="s">
        <v>4244</v>
      </c>
      <c r="I1078" s="927" t="s">
        <v>15</v>
      </c>
      <c r="J1078" s="927" t="s">
        <v>4241</v>
      </c>
      <c r="K1078" s="927" t="s">
        <v>287</v>
      </c>
      <c r="L1078" s="927" t="s">
        <v>15</v>
      </c>
      <c r="M1078" s="927" t="s">
        <v>4241</v>
      </c>
      <c r="N1078" s="927" t="s">
        <v>4170</v>
      </c>
      <c r="O1078" s="927" t="s">
        <v>3857</v>
      </c>
      <c r="P1078" s="1129" t="str">
        <f t="shared" si="188"/>
        <v>-</v>
      </c>
      <c r="Q1078" s="934" t="str">
        <f t="shared" si="189"/>
        <v>20-19407</v>
      </c>
      <c r="R1078" s="934" t="str">
        <f t="shared" si="190"/>
        <v>-</v>
      </c>
      <c r="S1078" s="935" t="str">
        <f t="shared" si="183"/>
        <v>-</v>
      </c>
      <c r="T1078" s="935" t="str">
        <f t="shared" si="184"/>
        <v>-</v>
      </c>
      <c r="U1078" s="935" t="str">
        <f t="shared" si="185"/>
        <v>-</v>
      </c>
      <c r="V1078" s="935" t="str">
        <f t="shared" si="191"/>
        <v>-</v>
      </c>
      <c r="W1078" s="934" t="str">
        <f t="shared" si="192"/>
        <v>-</v>
      </c>
      <c r="X1078" s="936" t="str">
        <f>IF(R1078="-","-",VLOOKUP($S1078,Forex!$B:$C,2,0))</f>
        <v>-</v>
      </c>
      <c r="Y1078" s="936" t="str">
        <f>IF(R1078="-","-",VLOOKUP($S1078,Forex!$B:$D,3,0))</f>
        <v>-</v>
      </c>
      <c r="Z1078" s="937" t="str">
        <f>IF($R1078="-","-",VLOOKUP($L1078,Legend!$E:$F,2,0))</f>
        <v>-</v>
      </c>
      <c r="AA1078" s="937"/>
      <c r="AB1078" s="1131" t="str">
        <f t="shared" si="186"/>
        <v>-</v>
      </c>
      <c r="AC1078" s="1131" t="str">
        <f>_xlfn.IFNA(VLOOKUP($B1078,'PO list'!$C:$E,3,0),$AB1078)</f>
        <v>-</v>
      </c>
      <c r="AD1078" s="1131" t="str">
        <f>IF($AC1078="-","-",VLOOKUP($AC1078,Forex!$B:$C,2,0))</f>
        <v>-</v>
      </c>
      <c r="AE1078" s="1131" t="str">
        <f t="shared" si="193"/>
        <v>-</v>
      </c>
      <c r="AF1078" s="1131" t="str">
        <f>IF($AE1078="-","-",VLOOKUP($AE1078,Forex!$B:$C,2,0))</f>
        <v>-</v>
      </c>
      <c r="AG1078" s="1132" t="str">
        <f t="shared" si="187"/>
        <v>-</v>
      </c>
      <c r="AI1078" s="1118"/>
    </row>
    <row r="1079" spans="1:35" s="839" customFormat="1" ht="15" x14ac:dyDescent="0.25">
      <c r="A1079" s="929">
        <v>1078</v>
      </c>
      <c r="B1079" s="927" t="s">
        <v>471</v>
      </c>
      <c r="C1079" s="927" t="s">
        <v>200</v>
      </c>
      <c r="D1079" s="927" t="s">
        <v>201</v>
      </c>
      <c r="E1079" s="927" t="s">
        <v>1333</v>
      </c>
      <c r="F1079" s="927">
        <v>1</v>
      </c>
      <c r="G1079" s="927">
        <v>1447</v>
      </c>
      <c r="H1079" s="927" t="s">
        <v>4245</v>
      </c>
      <c r="I1079" s="927" t="s">
        <v>4246</v>
      </c>
      <c r="J1079" s="927" t="s">
        <v>3857</v>
      </c>
      <c r="K1079" s="927" t="s">
        <v>287</v>
      </c>
      <c r="L1079" s="927" t="s">
        <v>15</v>
      </c>
      <c r="M1079" s="927" t="s">
        <v>3857</v>
      </c>
      <c r="N1079" s="927" t="s">
        <v>4170</v>
      </c>
      <c r="O1079" s="927" t="s">
        <v>3857</v>
      </c>
      <c r="P1079" s="1129" t="str">
        <f t="shared" si="188"/>
        <v>DIE</v>
      </c>
      <c r="Q1079" s="934" t="str">
        <f t="shared" si="189"/>
        <v>20-19408</v>
      </c>
      <c r="R1079" s="934" t="str">
        <f t="shared" si="190"/>
        <v>LOCAL</v>
      </c>
      <c r="S1079" s="935">
        <f t="shared" si="183"/>
        <v>44044</v>
      </c>
      <c r="T1079" s="935">
        <f t="shared" si="184"/>
        <v>44044</v>
      </c>
      <c r="U1079" s="935">
        <f t="shared" si="185"/>
        <v>44044</v>
      </c>
      <c r="V1079" s="935">
        <f t="shared" si="191"/>
        <v>44075</v>
      </c>
      <c r="W1079" s="934" t="str">
        <f t="shared" si="192"/>
        <v>Approved</v>
      </c>
      <c r="X1079" s="936" t="str">
        <f>IF(R1079="-","-",VLOOKUP($S1079,Forex!$B:$C,2,0))</f>
        <v>FY2020</v>
      </c>
      <c r="Y1079" s="936" t="str">
        <f>IF(R1079="-","-",VLOOKUP($S1079,Forex!$B:$D,3,0))</f>
        <v>1H</v>
      </c>
      <c r="Z1079" s="937" t="str">
        <f>IF($R1079="-","-",VLOOKUP($L1079,Legend!$E:$F,2,0))</f>
        <v>-</v>
      </c>
      <c r="AA1079" s="937"/>
      <c r="AB1079" s="1131">
        <f t="shared" si="186"/>
        <v>44044</v>
      </c>
      <c r="AC1079" s="1131">
        <f>_xlfn.IFNA(VLOOKUP($B1079,'PO list'!$C:$E,3,0),$AB1079)</f>
        <v>44044</v>
      </c>
      <c r="AD1079" s="1131" t="str">
        <f>IF($AC1079="-","-",VLOOKUP($AC1079,Forex!$B:$C,2,0))</f>
        <v>FY2020</v>
      </c>
      <c r="AE1079" s="1131">
        <f t="shared" si="193"/>
        <v>44044</v>
      </c>
      <c r="AF1079" s="1131" t="str">
        <f>IF($AE1079="-","-",VLOOKUP($AE1079,Forex!$B:$C,2,0))</f>
        <v>FY2020</v>
      </c>
      <c r="AG1079" s="1132" t="str">
        <f t="shared" si="187"/>
        <v>MY + MF</v>
      </c>
      <c r="AI1079" s="1118"/>
    </row>
    <row r="1080" spans="1:35" s="839" customFormat="1" ht="15" x14ac:dyDescent="0.25">
      <c r="A1080" s="929">
        <v>1079</v>
      </c>
      <c r="B1080" s="927" t="s">
        <v>4247</v>
      </c>
      <c r="C1080" s="927" t="s">
        <v>1331</v>
      </c>
      <c r="D1080" s="927" t="s">
        <v>1332</v>
      </c>
      <c r="E1080" s="927" t="s">
        <v>1788</v>
      </c>
      <c r="F1080" s="927">
        <v>1</v>
      </c>
      <c r="G1080" s="927">
        <v>1480</v>
      </c>
      <c r="H1080" s="927" t="s">
        <v>4248</v>
      </c>
      <c r="I1080" s="927" t="s">
        <v>15</v>
      </c>
      <c r="J1080" s="927" t="s">
        <v>3857</v>
      </c>
      <c r="K1080" s="927" t="s">
        <v>288</v>
      </c>
      <c r="L1080" s="927" t="s">
        <v>1056</v>
      </c>
      <c r="M1080" s="927" t="s">
        <v>4155</v>
      </c>
      <c r="N1080" s="927" t="s">
        <v>3415</v>
      </c>
      <c r="O1080" s="927" t="s">
        <v>4234</v>
      </c>
      <c r="P1080" s="1129" t="str">
        <f t="shared" si="188"/>
        <v>-</v>
      </c>
      <c r="Q1080" s="934" t="str">
        <f t="shared" si="189"/>
        <v>20-19409</v>
      </c>
      <c r="R1080" s="934" t="str">
        <f t="shared" si="190"/>
        <v>-</v>
      </c>
      <c r="S1080" s="935" t="str">
        <f t="shared" si="183"/>
        <v>-</v>
      </c>
      <c r="T1080" s="935" t="str">
        <f t="shared" si="184"/>
        <v>-</v>
      </c>
      <c r="U1080" s="935" t="str">
        <f t="shared" si="185"/>
        <v>-</v>
      </c>
      <c r="V1080" s="935" t="str">
        <f t="shared" si="191"/>
        <v>-</v>
      </c>
      <c r="W1080" s="934" t="str">
        <f t="shared" si="192"/>
        <v>-</v>
      </c>
      <c r="X1080" s="936" t="str">
        <f>IF(R1080="-","-",VLOOKUP($S1080,Forex!$B:$C,2,0))</f>
        <v>-</v>
      </c>
      <c r="Y1080" s="936" t="str">
        <f>IF(R1080="-","-",VLOOKUP($S1080,Forex!$B:$D,3,0))</f>
        <v>-</v>
      </c>
      <c r="Z1080" s="937" t="str">
        <f>IF($R1080="-","-",VLOOKUP($L1080,Legend!$E:$F,2,0))</f>
        <v>-</v>
      </c>
      <c r="AA1080" s="937"/>
      <c r="AB1080" s="1131" t="str">
        <f t="shared" si="186"/>
        <v>-</v>
      </c>
      <c r="AC1080" s="1131" t="str">
        <f>_xlfn.IFNA(VLOOKUP($B1080,'PO list'!$C:$E,3,0),$AB1080)</f>
        <v>-</v>
      </c>
      <c r="AD1080" s="1131" t="str">
        <f>IF($AC1080="-","-",VLOOKUP($AC1080,Forex!$B:$C,2,0))</f>
        <v>-</v>
      </c>
      <c r="AE1080" s="1131" t="str">
        <f t="shared" si="193"/>
        <v>-</v>
      </c>
      <c r="AF1080" s="1131" t="str">
        <f>IF($AE1080="-","-",VLOOKUP($AE1080,Forex!$B:$C,2,0))</f>
        <v>-</v>
      </c>
      <c r="AG1080" s="1132" t="str">
        <f t="shared" si="187"/>
        <v>-</v>
      </c>
      <c r="AI1080" s="1118"/>
    </row>
    <row r="1081" spans="1:35" s="839" customFormat="1" ht="15" x14ac:dyDescent="0.25">
      <c r="A1081" s="929">
        <v>1080</v>
      </c>
      <c r="B1081" s="927" t="s">
        <v>465</v>
      </c>
      <c r="C1081" s="927" t="s">
        <v>466</v>
      </c>
      <c r="D1081" s="927" t="s">
        <v>201</v>
      </c>
      <c r="E1081" s="927" t="s">
        <v>1546</v>
      </c>
      <c r="F1081" s="927">
        <v>1</v>
      </c>
      <c r="G1081" s="927">
        <v>215</v>
      </c>
      <c r="H1081" s="927" t="s">
        <v>4249</v>
      </c>
      <c r="I1081" s="927" t="s">
        <v>15</v>
      </c>
      <c r="J1081" s="927" t="s">
        <v>4250</v>
      </c>
      <c r="K1081" s="927" t="s">
        <v>288</v>
      </c>
      <c r="L1081" s="927" t="s">
        <v>1056</v>
      </c>
      <c r="M1081" s="927" t="s">
        <v>4194</v>
      </c>
      <c r="N1081" s="927" t="s">
        <v>2372</v>
      </c>
      <c r="O1081" s="927" t="s">
        <v>4234</v>
      </c>
      <c r="P1081" s="1129" t="str">
        <f t="shared" si="188"/>
        <v>-</v>
      </c>
      <c r="Q1081" s="934" t="str">
        <f t="shared" si="189"/>
        <v>20-19410</v>
      </c>
      <c r="R1081" s="934" t="str">
        <f t="shared" si="190"/>
        <v>LOCAL</v>
      </c>
      <c r="S1081" s="935">
        <f t="shared" si="183"/>
        <v>44044</v>
      </c>
      <c r="T1081" s="935">
        <f t="shared" si="184"/>
        <v>44075</v>
      </c>
      <c r="U1081" s="935">
        <f t="shared" si="185"/>
        <v>44044</v>
      </c>
      <c r="V1081" s="935">
        <f t="shared" si="191"/>
        <v>44166</v>
      </c>
      <c r="W1081" s="934" t="str">
        <f t="shared" si="192"/>
        <v>Disapproved</v>
      </c>
      <c r="X1081" s="936" t="str">
        <f>IF(R1081="-","-",VLOOKUP($S1081,Forex!$B:$C,2,0))</f>
        <v>FY2020</v>
      </c>
      <c r="Y1081" s="936" t="str">
        <f>IF(R1081="-","-",VLOOKUP($S1081,Forex!$B:$D,3,0))</f>
        <v>1H</v>
      </c>
      <c r="Z1081" s="937" t="str">
        <f>IF($R1081="-","-",VLOOKUP($L1081,Legend!$E:$F,2,0))</f>
        <v>-</v>
      </c>
      <c r="AA1081" s="937"/>
      <c r="AB1081" s="1131">
        <f t="shared" si="186"/>
        <v>44075</v>
      </c>
      <c r="AC1081" s="1131">
        <f>_xlfn.IFNA(VLOOKUP($B1081,'PO list'!$C:$E,3,0),$AB1081)</f>
        <v>44075</v>
      </c>
      <c r="AD1081" s="1131" t="str">
        <f>IF($AC1081="-","-",VLOOKUP($AC1081,Forex!$B:$C,2,0))</f>
        <v>FY2020</v>
      </c>
      <c r="AE1081" s="1131">
        <f t="shared" si="193"/>
        <v>44075</v>
      </c>
      <c r="AF1081" s="1131" t="str">
        <f>IF($AE1081="-","-",VLOOKUP($AE1081,Forex!$B:$C,2,0))</f>
        <v>FY2020</v>
      </c>
      <c r="AG1081" s="1132" t="str">
        <f t="shared" si="187"/>
        <v>MY + MF</v>
      </c>
      <c r="AI1081" s="1118"/>
    </row>
    <row r="1082" spans="1:35" s="839" customFormat="1" ht="15" x14ac:dyDescent="0.25">
      <c r="A1082" s="929">
        <v>1081</v>
      </c>
      <c r="B1082" s="927" t="s">
        <v>4251</v>
      </c>
      <c r="C1082" s="927" t="s">
        <v>221</v>
      </c>
      <c r="D1082" s="927" t="s">
        <v>201</v>
      </c>
      <c r="E1082" s="927" t="s">
        <v>231</v>
      </c>
      <c r="F1082" s="927">
        <v>1</v>
      </c>
      <c r="G1082" s="927">
        <v>888</v>
      </c>
      <c r="H1082" s="927" t="s">
        <v>4252</v>
      </c>
      <c r="I1082" s="927" t="s">
        <v>239</v>
      </c>
      <c r="J1082" s="927" t="s">
        <v>4194</v>
      </c>
      <c r="K1082" s="927" t="s">
        <v>287</v>
      </c>
      <c r="L1082" s="927" t="s">
        <v>15</v>
      </c>
      <c r="M1082" s="927" t="s">
        <v>4155</v>
      </c>
      <c r="N1082" s="927" t="s">
        <v>4204</v>
      </c>
      <c r="O1082" s="927" t="s">
        <v>3806</v>
      </c>
      <c r="P1082" s="1129" t="str">
        <f t="shared" si="188"/>
        <v>--</v>
      </c>
      <c r="Q1082" s="934" t="str">
        <f t="shared" si="189"/>
        <v>20-19411</v>
      </c>
      <c r="R1082" s="934" t="str">
        <f t="shared" si="190"/>
        <v>LOCAL</v>
      </c>
      <c r="S1082" s="935">
        <f t="shared" si="183"/>
        <v>44044</v>
      </c>
      <c r="T1082" s="935">
        <f t="shared" si="184"/>
        <v>44075</v>
      </c>
      <c r="U1082" s="935">
        <f t="shared" si="185"/>
        <v>44044</v>
      </c>
      <c r="V1082" s="935">
        <f t="shared" si="191"/>
        <v>44105</v>
      </c>
      <c r="W1082" s="934" t="str">
        <f t="shared" si="192"/>
        <v>Approved</v>
      </c>
      <c r="X1082" s="936" t="str">
        <f>IF(R1082="-","-",VLOOKUP($S1082,Forex!$B:$C,2,0))</f>
        <v>FY2020</v>
      </c>
      <c r="Y1082" s="936" t="str">
        <f>IF(R1082="-","-",VLOOKUP($S1082,Forex!$B:$D,3,0))</f>
        <v>1H</v>
      </c>
      <c r="Z1082" s="937" t="str">
        <f>IF($R1082="-","-",VLOOKUP($L1082,Legend!$E:$F,2,0))</f>
        <v>-</v>
      </c>
      <c r="AA1082" s="937"/>
      <c r="AB1082" s="1131">
        <f t="shared" si="186"/>
        <v>44075</v>
      </c>
      <c r="AC1082" s="1131">
        <f>_xlfn.IFNA(VLOOKUP($B1082,'PO list'!$C:$E,3,0),$AB1082)</f>
        <v>44075</v>
      </c>
      <c r="AD1082" s="1131" t="str">
        <f>IF($AC1082="-","-",VLOOKUP($AC1082,Forex!$B:$C,2,0))</f>
        <v>FY2020</v>
      </c>
      <c r="AE1082" s="1131">
        <f t="shared" si="193"/>
        <v>44075</v>
      </c>
      <c r="AF1082" s="1131" t="str">
        <f>IF($AE1082="-","-",VLOOKUP($AE1082,Forex!$B:$C,2,0))</f>
        <v>FY2020</v>
      </c>
      <c r="AG1082" s="1132" t="str">
        <f t="shared" si="187"/>
        <v>MY + MF</v>
      </c>
      <c r="AI1082" s="1118"/>
    </row>
    <row r="1083" spans="1:35" s="839" customFormat="1" ht="15" x14ac:dyDescent="0.25">
      <c r="A1083" s="929">
        <v>1082</v>
      </c>
      <c r="B1083" s="927" t="s">
        <v>4253</v>
      </c>
      <c r="C1083" s="927" t="s">
        <v>221</v>
      </c>
      <c r="D1083" s="927" t="s">
        <v>201</v>
      </c>
      <c r="E1083" s="927" t="s">
        <v>231</v>
      </c>
      <c r="F1083" s="927">
        <v>2</v>
      </c>
      <c r="G1083" s="927">
        <v>691</v>
      </c>
      <c r="H1083" s="927" t="s">
        <v>4254</v>
      </c>
      <c r="I1083" s="927" t="s">
        <v>239</v>
      </c>
      <c r="J1083" s="927" t="s">
        <v>4155</v>
      </c>
      <c r="K1083" s="927" t="s">
        <v>287</v>
      </c>
      <c r="L1083" s="927" t="s">
        <v>15</v>
      </c>
      <c r="M1083" s="927" t="s">
        <v>4155</v>
      </c>
      <c r="N1083" s="927" t="s">
        <v>4170</v>
      </c>
      <c r="O1083" s="927" t="s">
        <v>3806</v>
      </c>
      <c r="P1083" s="1129" t="str">
        <f t="shared" si="188"/>
        <v>--</v>
      </c>
      <c r="Q1083" s="934" t="str">
        <f t="shared" si="189"/>
        <v>20-19412</v>
      </c>
      <c r="R1083" s="934" t="str">
        <f t="shared" si="190"/>
        <v>LOCAL</v>
      </c>
      <c r="S1083" s="935">
        <f t="shared" si="183"/>
        <v>44044</v>
      </c>
      <c r="T1083" s="935">
        <f t="shared" si="184"/>
        <v>44075</v>
      </c>
      <c r="U1083" s="935">
        <f t="shared" si="185"/>
        <v>44044</v>
      </c>
      <c r="V1083" s="935">
        <f t="shared" si="191"/>
        <v>44075</v>
      </c>
      <c r="W1083" s="934" t="str">
        <f t="shared" si="192"/>
        <v>Approved</v>
      </c>
      <c r="X1083" s="936" t="str">
        <f>IF(R1083="-","-",VLOOKUP($S1083,Forex!$B:$C,2,0))</f>
        <v>FY2020</v>
      </c>
      <c r="Y1083" s="936" t="str">
        <f>IF(R1083="-","-",VLOOKUP($S1083,Forex!$B:$D,3,0))</f>
        <v>1H</v>
      </c>
      <c r="Z1083" s="937" t="str">
        <f>IF($R1083="-","-",VLOOKUP($L1083,Legend!$E:$F,2,0))</f>
        <v>-</v>
      </c>
      <c r="AA1083" s="937"/>
      <c r="AB1083" s="1131">
        <f t="shared" si="186"/>
        <v>44075</v>
      </c>
      <c r="AC1083" s="1131">
        <f>_xlfn.IFNA(VLOOKUP($B1083,'PO list'!$C:$E,3,0),$AB1083)</f>
        <v>44075</v>
      </c>
      <c r="AD1083" s="1131" t="str">
        <f>IF($AC1083="-","-",VLOOKUP($AC1083,Forex!$B:$C,2,0))</f>
        <v>FY2020</v>
      </c>
      <c r="AE1083" s="1131">
        <f t="shared" si="193"/>
        <v>44075</v>
      </c>
      <c r="AF1083" s="1131" t="str">
        <f>IF($AE1083="-","-",VLOOKUP($AE1083,Forex!$B:$C,2,0))</f>
        <v>FY2020</v>
      </c>
      <c r="AG1083" s="1132" t="str">
        <f t="shared" si="187"/>
        <v>MY + MF</v>
      </c>
      <c r="AI1083" s="1118"/>
    </row>
    <row r="1084" spans="1:35" s="839" customFormat="1" ht="15" x14ac:dyDescent="0.25">
      <c r="A1084" s="929">
        <v>1083</v>
      </c>
      <c r="B1084" s="927" t="s">
        <v>4255</v>
      </c>
      <c r="C1084" s="927" t="s">
        <v>221</v>
      </c>
      <c r="D1084" s="927" t="s">
        <v>201</v>
      </c>
      <c r="E1084" s="927" t="s">
        <v>231</v>
      </c>
      <c r="F1084" s="927">
        <v>2</v>
      </c>
      <c r="G1084" s="927">
        <v>615</v>
      </c>
      <c r="H1084" s="927" t="s">
        <v>4256</v>
      </c>
      <c r="I1084" s="927" t="s">
        <v>239</v>
      </c>
      <c r="J1084" s="927" t="s">
        <v>4155</v>
      </c>
      <c r="K1084" s="927" t="s">
        <v>287</v>
      </c>
      <c r="L1084" s="927" t="s">
        <v>15</v>
      </c>
      <c r="M1084" s="927" t="s">
        <v>4155</v>
      </c>
      <c r="N1084" s="927" t="s">
        <v>3806</v>
      </c>
      <c r="O1084" s="927" t="s">
        <v>3754</v>
      </c>
      <c r="P1084" s="1129" t="str">
        <f t="shared" si="188"/>
        <v>--</v>
      </c>
      <c r="Q1084" s="934" t="str">
        <f t="shared" si="189"/>
        <v>20-19413</v>
      </c>
      <c r="R1084" s="934" t="str">
        <f t="shared" si="190"/>
        <v>LOCAL</v>
      </c>
      <c r="S1084" s="935">
        <f t="shared" si="183"/>
        <v>44044</v>
      </c>
      <c r="T1084" s="935">
        <f t="shared" si="184"/>
        <v>44075</v>
      </c>
      <c r="U1084" s="935">
        <f t="shared" si="185"/>
        <v>44044</v>
      </c>
      <c r="V1084" s="935">
        <f t="shared" si="191"/>
        <v>44075</v>
      </c>
      <c r="W1084" s="934" t="str">
        <f t="shared" si="192"/>
        <v>Approved</v>
      </c>
      <c r="X1084" s="936" t="str">
        <f>IF(R1084="-","-",VLOOKUP($S1084,Forex!$B:$C,2,0))</f>
        <v>FY2020</v>
      </c>
      <c r="Y1084" s="936" t="str">
        <f>IF(R1084="-","-",VLOOKUP($S1084,Forex!$B:$D,3,0))</f>
        <v>1H</v>
      </c>
      <c r="Z1084" s="937" t="str">
        <f>IF($R1084="-","-",VLOOKUP($L1084,Legend!$E:$F,2,0))</f>
        <v>-</v>
      </c>
      <c r="AA1084" s="937"/>
      <c r="AB1084" s="1131">
        <f t="shared" si="186"/>
        <v>44075</v>
      </c>
      <c r="AC1084" s="1131">
        <f>_xlfn.IFNA(VLOOKUP($B1084,'PO list'!$C:$E,3,0),$AB1084)</f>
        <v>44075</v>
      </c>
      <c r="AD1084" s="1131" t="str">
        <f>IF($AC1084="-","-",VLOOKUP($AC1084,Forex!$B:$C,2,0))</f>
        <v>FY2020</v>
      </c>
      <c r="AE1084" s="1131">
        <f t="shared" si="193"/>
        <v>44075</v>
      </c>
      <c r="AF1084" s="1131" t="str">
        <f>IF($AE1084="-","-",VLOOKUP($AE1084,Forex!$B:$C,2,0))</f>
        <v>FY2020</v>
      </c>
      <c r="AG1084" s="1132" t="str">
        <f t="shared" si="187"/>
        <v>MY + MF</v>
      </c>
      <c r="AI1084" s="1118"/>
    </row>
    <row r="1085" spans="1:35" s="839" customFormat="1" ht="15" x14ac:dyDescent="0.25">
      <c r="A1085" s="929">
        <v>1084</v>
      </c>
      <c r="B1085" s="927" t="s">
        <v>508</v>
      </c>
      <c r="C1085" s="927" t="s">
        <v>211</v>
      </c>
      <c r="D1085" s="927" t="s">
        <v>201</v>
      </c>
      <c r="E1085" s="927" t="s">
        <v>230</v>
      </c>
      <c r="F1085" s="927">
        <v>57</v>
      </c>
      <c r="G1085" s="927">
        <v>85945</v>
      </c>
      <c r="H1085" s="927" t="s">
        <v>4257</v>
      </c>
      <c r="I1085" s="927" t="s">
        <v>4258</v>
      </c>
      <c r="J1085" s="927" t="s">
        <v>4259</v>
      </c>
      <c r="K1085" s="927" t="s">
        <v>288</v>
      </c>
      <c r="L1085" s="927" t="s">
        <v>158</v>
      </c>
      <c r="M1085" s="927" t="s">
        <v>4138</v>
      </c>
      <c r="N1085" s="927" t="s">
        <v>3624</v>
      </c>
      <c r="O1085" s="927" t="s">
        <v>4234</v>
      </c>
      <c r="P1085" s="1129" t="str">
        <f t="shared" si="188"/>
        <v>6H1</v>
      </c>
      <c r="Q1085" s="934" t="str">
        <f t="shared" si="189"/>
        <v>20-19414</v>
      </c>
      <c r="R1085" s="934" t="str">
        <f t="shared" si="190"/>
        <v>LOCAL</v>
      </c>
      <c r="S1085" s="935">
        <f t="shared" si="183"/>
        <v>44075</v>
      </c>
      <c r="T1085" s="935">
        <f t="shared" si="184"/>
        <v>44075</v>
      </c>
      <c r="U1085" s="935">
        <f t="shared" si="185"/>
        <v>44075</v>
      </c>
      <c r="V1085" s="935">
        <f t="shared" si="191"/>
        <v>44075</v>
      </c>
      <c r="W1085" s="934" t="str">
        <f t="shared" si="192"/>
        <v>Disapproved</v>
      </c>
      <c r="X1085" s="936" t="str">
        <f>IF(R1085="-","-",VLOOKUP($S1085,Forex!$B:$C,2,0))</f>
        <v>FY2020</v>
      </c>
      <c r="Y1085" s="936" t="str">
        <f>IF(R1085="-","-",VLOOKUP($S1085,Forex!$B:$D,3,0))</f>
        <v>1H</v>
      </c>
      <c r="Z1085" s="937" t="str">
        <f>IF($R1085="-","-",VLOOKUP($L1085,Legend!$E:$F,2,0))</f>
        <v>ROD1</v>
      </c>
      <c r="AA1085" s="937"/>
      <c r="AB1085" s="1131">
        <f t="shared" si="186"/>
        <v>44075</v>
      </c>
      <c r="AC1085" s="1131">
        <f>_xlfn.IFNA(VLOOKUP($B1085,'PO list'!$C:$E,3,0),$AB1085)</f>
        <v>44075</v>
      </c>
      <c r="AD1085" s="1131" t="str">
        <f>IF($AC1085="-","-",VLOOKUP($AC1085,Forex!$B:$C,2,0))</f>
        <v>FY2020</v>
      </c>
      <c r="AE1085" s="1131">
        <f t="shared" si="193"/>
        <v>44075</v>
      </c>
      <c r="AF1085" s="1131" t="str">
        <f>IF($AE1085="-","-",VLOOKUP($AE1085,Forex!$B:$C,2,0))</f>
        <v>FY2020</v>
      </c>
      <c r="AG1085" s="1132" t="str">
        <f t="shared" si="187"/>
        <v>MY + MF</v>
      </c>
      <c r="AI1085" s="1118"/>
    </row>
    <row r="1086" spans="1:35" s="839" customFormat="1" ht="15" x14ac:dyDescent="0.25">
      <c r="A1086" s="929">
        <v>1085</v>
      </c>
      <c r="B1086" s="927" t="s">
        <v>4260</v>
      </c>
      <c r="C1086" s="927" t="s">
        <v>1331</v>
      </c>
      <c r="D1086" s="927" t="s">
        <v>1332</v>
      </c>
      <c r="E1086" s="927" t="s">
        <v>1361</v>
      </c>
      <c r="F1086" s="927">
        <v>1</v>
      </c>
      <c r="G1086" s="927">
        <v>240</v>
      </c>
      <c r="H1086" s="927" t="s">
        <v>4261</v>
      </c>
      <c r="I1086" s="927" t="s">
        <v>15</v>
      </c>
      <c r="J1086" s="927" t="s">
        <v>4259</v>
      </c>
      <c r="K1086" s="927" t="s">
        <v>288</v>
      </c>
      <c r="L1086" s="927" t="s">
        <v>1056</v>
      </c>
      <c r="M1086" s="927" t="s">
        <v>3754</v>
      </c>
      <c r="N1086" s="927" t="s">
        <v>3415</v>
      </c>
      <c r="O1086" s="927" t="s">
        <v>4234</v>
      </c>
      <c r="P1086" s="1129" t="str">
        <f t="shared" si="188"/>
        <v>-</v>
      </c>
      <c r="Q1086" s="934" t="str">
        <f t="shared" si="189"/>
        <v>20-19415</v>
      </c>
      <c r="R1086" s="934" t="str">
        <f t="shared" si="190"/>
        <v>-</v>
      </c>
      <c r="S1086" s="935" t="str">
        <f t="shared" si="183"/>
        <v>-</v>
      </c>
      <c r="T1086" s="935" t="str">
        <f t="shared" si="184"/>
        <v>-</v>
      </c>
      <c r="U1086" s="935" t="str">
        <f t="shared" si="185"/>
        <v>-</v>
      </c>
      <c r="V1086" s="935" t="str">
        <f t="shared" si="191"/>
        <v>-</v>
      </c>
      <c r="W1086" s="934" t="str">
        <f t="shared" si="192"/>
        <v>-</v>
      </c>
      <c r="X1086" s="936" t="str">
        <f>IF(R1086="-","-",VLOOKUP($S1086,Forex!$B:$C,2,0))</f>
        <v>-</v>
      </c>
      <c r="Y1086" s="936" t="str">
        <f>IF(R1086="-","-",VLOOKUP($S1086,Forex!$B:$D,3,0))</f>
        <v>-</v>
      </c>
      <c r="Z1086" s="937" t="str">
        <f>IF($R1086="-","-",VLOOKUP($L1086,Legend!$E:$F,2,0))</f>
        <v>-</v>
      </c>
      <c r="AA1086" s="937"/>
      <c r="AB1086" s="1131" t="str">
        <f t="shared" si="186"/>
        <v>-</v>
      </c>
      <c r="AC1086" s="1131" t="str">
        <f>_xlfn.IFNA(VLOOKUP($B1086,'PO list'!$C:$E,3,0),$AB1086)</f>
        <v>-</v>
      </c>
      <c r="AD1086" s="1131" t="str">
        <f>IF($AC1086="-","-",VLOOKUP($AC1086,Forex!$B:$C,2,0))</f>
        <v>-</v>
      </c>
      <c r="AE1086" s="1131" t="str">
        <f t="shared" si="193"/>
        <v>-</v>
      </c>
      <c r="AF1086" s="1131" t="str">
        <f>IF($AE1086="-","-",VLOOKUP($AE1086,Forex!$B:$C,2,0))</f>
        <v>-</v>
      </c>
      <c r="AG1086" s="1132" t="str">
        <f t="shared" si="187"/>
        <v>-</v>
      </c>
      <c r="AI1086" s="1118"/>
    </row>
    <row r="1087" spans="1:35" s="839" customFormat="1" ht="15" x14ac:dyDescent="0.25">
      <c r="A1087" s="929">
        <v>1086</v>
      </c>
      <c r="B1087" s="927" t="s">
        <v>484</v>
      </c>
      <c r="C1087" s="927" t="s">
        <v>211</v>
      </c>
      <c r="D1087" s="927" t="s">
        <v>201</v>
      </c>
      <c r="E1087" s="927" t="s">
        <v>231</v>
      </c>
      <c r="F1087" s="927">
        <v>1</v>
      </c>
      <c r="G1087" s="927">
        <v>282</v>
      </c>
      <c r="H1087" s="927" t="s">
        <v>4262</v>
      </c>
      <c r="I1087" s="927" t="s">
        <v>4263</v>
      </c>
      <c r="J1087" s="927" t="s">
        <v>3754</v>
      </c>
      <c r="K1087" s="927" t="s">
        <v>288</v>
      </c>
      <c r="L1087" s="927" t="s">
        <v>158</v>
      </c>
      <c r="M1087" s="927" t="s">
        <v>3754</v>
      </c>
      <c r="N1087" s="927" t="s">
        <v>3624</v>
      </c>
      <c r="O1087" s="927" t="s">
        <v>4234</v>
      </c>
      <c r="P1087" s="1129" t="str">
        <f t="shared" si="188"/>
        <v>001</v>
      </c>
      <c r="Q1087" s="934" t="str">
        <f t="shared" si="189"/>
        <v>20-19416</v>
      </c>
      <c r="R1087" s="934" t="str">
        <f t="shared" si="190"/>
        <v>LOCAL</v>
      </c>
      <c r="S1087" s="935">
        <f t="shared" si="183"/>
        <v>44075</v>
      </c>
      <c r="T1087" s="935">
        <f t="shared" si="184"/>
        <v>44075</v>
      </c>
      <c r="U1087" s="935">
        <f t="shared" si="185"/>
        <v>44075</v>
      </c>
      <c r="V1087" s="935">
        <f t="shared" si="191"/>
        <v>44075</v>
      </c>
      <c r="W1087" s="934" t="str">
        <f t="shared" si="192"/>
        <v>Disapproved</v>
      </c>
      <c r="X1087" s="936" t="str">
        <f>IF(R1087="-","-",VLOOKUP($S1087,Forex!$B:$C,2,0))</f>
        <v>FY2020</v>
      </c>
      <c r="Y1087" s="936" t="str">
        <f>IF(R1087="-","-",VLOOKUP($S1087,Forex!$B:$D,3,0))</f>
        <v>1H</v>
      </c>
      <c r="Z1087" s="937" t="str">
        <f>IF($R1087="-","-",VLOOKUP($L1087,Legend!$E:$F,2,0))</f>
        <v>ROD1</v>
      </c>
      <c r="AA1087" s="937"/>
      <c r="AB1087" s="1131">
        <f t="shared" si="186"/>
        <v>44075</v>
      </c>
      <c r="AC1087" s="1131">
        <f>_xlfn.IFNA(VLOOKUP($B1087,'PO list'!$C:$E,3,0),$AB1087)</f>
        <v>44075</v>
      </c>
      <c r="AD1087" s="1131" t="str">
        <f>IF($AC1087="-","-",VLOOKUP($AC1087,Forex!$B:$C,2,0))</f>
        <v>FY2020</v>
      </c>
      <c r="AE1087" s="1131">
        <f t="shared" si="193"/>
        <v>44075</v>
      </c>
      <c r="AF1087" s="1131" t="str">
        <f>IF($AE1087="-","-",VLOOKUP($AE1087,Forex!$B:$C,2,0))</f>
        <v>FY2020</v>
      </c>
      <c r="AG1087" s="1132" t="str">
        <f t="shared" si="187"/>
        <v>MY + MF</v>
      </c>
      <c r="AI1087" s="1118"/>
    </row>
    <row r="1088" spans="1:35" s="839" customFormat="1" ht="15" x14ac:dyDescent="0.25">
      <c r="A1088" s="929">
        <v>1087</v>
      </c>
      <c r="B1088" s="927" t="s">
        <v>485</v>
      </c>
      <c r="C1088" s="927" t="s">
        <v>211</v>
      </c>
      <c r="D1088" s="927" t="s">
        <v>201</v>
      </c>
      <c r="E1088" s="927" t="s">
        <v>231</v>
      </c>
      <c r="F1088" s="927">
        <v>1</v>
      </c>
      <c r="G1088" s="927">
        <v>390</v>
      </c>
      <c r="H1088" s="927" t="s">
        <v>4264</v>
      </c>
      <c r="I1088" s="927" t="s">
        <v>4264</v>
      </c>
      <c r="J1088" s="927" t="s">
        <v>3754</v>
      </c>
      <c r="K1088" s="927" t="s">
        <v>288</v>
      </c>
      <c r="L1088" s="927" t="s">
        <v>158</v>
      </c>
      <c r="M1088" s="927" t="s">
        <v>3754</v>
      </c>
      <c r="N1088" s="927" t="s">
        <v>3624</v>
      </c>
      <c r="O1088" s="927" t="s">
        <v>4234</v>
      </c>
      <c r="P1088" s="1129" t="str">
        <f t="shared" si="188"/>
        <v>OCK</v>
      </c>
      <c r="Q1088" s="934" t="str">
        <f t="shared" si="189"/>
        <v>20-19417</v>
      </c>
      <c r="R1088" s="934" t="str">
        <f t="shared" si="190"/>
        <v>LOCAL</v>
      </c>
      <c r="S1088" s="935">
        <f t="shared" si="183"/>
        <v>44075</v>
      </c>
      <c r="T1088" s="935">
        <f t="shared" si="184"/>
        <v>44075</v>
      </c>
      <c r="U1088" s="935">
        <f t="shared" si="185"/>
        <v>44075</v>
      </c>
      <c r="V1088" s="935">
        <f t="shared" si="191"/>
        <v>44075</v>
      </c>
      <c r="W1088" s="934" t="str">
        <f t="shared" si="192"/>
        <v>Disapproved</v>
      </c>
      <c r="X1088" s="936" t="str">
        <f>IF(R1088="-","-",VLOOKUP($S1088,Forex!$B:$C,2,0))</f>
        <v>FY2020</v>
      </c>
      <c r="Y1088" s="936" t="str">
        <f>IF(R1088="-","-",VLOOKUP($S1088,Forex!$B:$D,3,0))</f>
        <v>1H</v>
      </c>
      <c r="Z1088" s="937" t="str">
        <f>IF($R1088="-","-",VLOOKUP($L1088,Legend!$E:$F,2,0))</f>
        <v>ROD1</v>
      </c>
      <c r="AA1088" s="937"/>
      <c r="AB1088" s="1131">
        <f t="shared" si="186"/>
        <v>44075</v>
      </c>
      <c r="AC1088" s="1131">
        <f>_xlfn.IFNA(VLOOKUP($B1088,'PO list'!$C:$E,3,0),$AB1088)</f>
        <v>44075</v>
      </c>
      <c r="AD1088" s="1131" t="str">
        <f>IF($AC1088="-","-",VLOOKUP($AC1088,Forex!$B:$C,2,0))</f>
        <v>FY2020</v>
      </c>
      <c r="AE1088" s="1131">
        <f t="shared" si="193"/>
        <v>44075</v>
      </c>
      <c r="AF1088" s="1131" t="str">
        <f>IF($AE1088="-","-",VLOOKUP($AE1088,Forex!$B:$C,2,0))</f>
        <v>FY2020</v>
      </c>
      <c r="AG1088" s="1132" t="str">
        <f t="shared" si="187"/>
        <v>MY + MF</v>
      </c>
      <c r="AI1088" s="1118"/>
    </row>
    <row r="1089" spans="1:35" s="839" customFormat="1" ht="15" x14ac:dyDescent="0.25">
      <c r="A1089" s="929">
        <v>1088</v>
      </c>
      <c r="B1089" s="927" t="s">
        <v>4265</v>
      </c>
      <c r="C1089" s="927" t="s">
        <v>1350</v>
      </c>
      <c r="D1089" s="927" t="s">
        <v>1332</v>
      </c>
      <c r="E1089" s="927" t="s">
        <v>231</v>
      </c>
      <c r="F1089" s="927">
        <v>1</v>
      </c>
      <c r="G1089" s="927">
        <v>1140</v>
      </c>
      <c r="H1089" s="927" t="s">
        <v>4266</v>
      </c>
      <c r="I1089" s="927" t="s">
        <v>15</v>
      </c>
      <c r="J1089" s="927" t="s">
        <v>4138</v>
      </c>
      <c r="K1089" s="927" t="s">
        <v>287</v>
      </c>
      <c r="L1089" s="927" t="s">
        <v>15</v>
      </c>
      <c r="M1089" s="927" t="s">
        <v>3806</v>
      </c>
      <c r="N1089" s="927" t="s">
        <v>4267</v>
      </c>
      <c r="O1089" s="927" t="s">
        <v>4234</v>
      </c>
      <c r="P1089" s="1129" t="str">
        <f t="shared" si="188"/>
        <v>-</v>
      </c>
      <c r="Q1089" s="934" t="str">
        <f t="shared" si="189"/>
        <v>20-19418</v>
      </c>
      <c r="R1089" s="934" t="str">
        <f t="shared" si="190"/>
        <v>-</v>
      </c>
      <c r="S1089" s="935" t="str">
        <f t="shared" si="183"/>
        <v>-</v>
      </c>
      <c r="T1089" s="935" t="str">
        <f t="shared" si="184"/>
        <v>-</v>
      </c>
      <c r="U1089" s="935" t="str">
        <f t="shared" si="185"/>
        <v>-</v>
      </c>
      <c r="V1089" s="935" t="str">
        <f t="shared" si="191"/>
        <v>-</v>
      </c>
      <c r="W1089" s="934" t="str">
        <f t="shared" si="192"/>
        <v>-</v>
      </c>
      <c r="X1089" s="936" t="str">
        <f>IF(R1089="-","-",VLOOKUP($S1089,Forex!$B:$C,2,0))</f>
        <v>-</v>
      </c>
      <c r="Y1089" s="936" t="str">
        <f>IF(R1089="-","-",VLOOKUP($S1089,Forex!$B:$D,3,0))</f>
        <v>-</v>
      </c>
      <c r="Z1089" s="937" t="str">
        <f>IF($R1089="-","-",VLOOKUP($L1089,Legend!$E:$F,2,0))</f>
        <v>-</v>
      </c>
      <c r="AA1089" s="937"/>
      <c r="AB1089" s="1131" t="str">
        <f t="shared" si="186"/>
        <v>-</v>
      </c>
      <c r="AC1089" s="1131" t="str">
        <f>_xlfn.IFNA(VLOOKUP($B1089,'PO list'!$C:$E,3,0),$AB1089)</f>
        <v>-</v>
      </c>
      <c r="AD1089" s="1131" t="str">
        <f>IF($AC1089="-","-",VLOOKUP($AC1089,Forex!$B:$C,2,0))</f>
        <v>-</v>
      </c>
      <c r="AE1089" s="1131" t="str">
        <f t="shared" si="193"/>
        <v>-</v>
      </c>
      <c r="AF1089" s="1131" t="str">
        <f>IF($AE1089="-","-",VLOOKUP($AE1089,Forex!$B:$C,2,0))</f>
        <v>-</v>
      </c>
      <c r="AG1089" s="1132" t="str">
        <f t="shared" si="187"/>
        <v>-</v>
      </c>
      <c r="AI1089" s="1118"/>
    </row>
    <row r="1090" spans="1:35" s="839" customFormat="1" ht="15" x14ac:dyDescent="0.25">
      <c r="A1090" s="929">
        <v>1089</v>
      </c>
      <c r="B1090" s="927" t="s">
        <v>4268</v>
      </c>
      <c r="C1090" s="927" t="s">
        <v>221</v>
      </c>
      <c r="D1090" s="927" t="s">
        <v>201</v>
      </c>
      <c r="E1090" s="927" t="s">
        <v>231</v>
      </c>
      <c r="F1090" s="927">
        <v>1</v>
      </c>
      <c r="G1090" s="927">
        <v>270</v>
      </c>
      <c r="H1090" s="927" t="s">
        <v>4269</v>
      </c>
      <c r="I1090" s="927" t="s">
        <v>4270</v>
      </c>
      <c r="J1090" s="927" t="s">
        <v>3806</v>
      </c>
      <c r="K1090" s="927" t="s">
        <v>288</v>
      </c>
      <c r="L1090" s="927" t="s">
        <v>158</v>
      </c>
      <c r="M1090" s="927" t="s">
        <v>3806</v>
      </c>
      <c r="N1090" s="927" t="s">
        <v>3624</v>
      </c>
      <c r="O1090" s="927" t="s">
        <v>3806</v>
      </c>
      <c r="P1090" s="1129" t="str">
        <f t="shared" si="188"/>
        <v>NCH</v>
      </c>
      <c r="Q1090" s="934" t="str">
        <f t="shared" si="189"/>
        <v>20-19419</v>
      </c>
      <c r="R1090" s="934" t="str">
        <f t="shared" si="190"/>
        <v>LOCAL</v>
      </c>
      <c r="S1090" s="935">
        <f t="shared" si="183"/>
        <v>44075</v>
      </c>
      <c r="T1090" s="935">
        <f t="shared" si="184"/>
        <v>44075</v>
      </c>
      <c r="U1090" s="935">
        <f t="shared" si="185"/>
        <v>44075</v>
      </c>
      <c r="V1090" s="935">
        <f t="shared" si="191"/>
        <v>44075</v>
      </c>
      <c r="W1090" s="934" t="str">
        <f t="shared" si="192"/>
        <v>Disapproved</v>
      </c>
      <c r="X1090" s="936" t="str">
        <f>IF(R1090="-","-",VLOOKUP($S1090,Forex!$B:$C,2,0))</f>
        <v>FY2020</v>
      </c>
      <c r="Y1090" s="936" t="str">
        <f>IF(R1090="-","-",VLOOKUP($S1090,Forex!$B:$D,3,0))</f>
        <v>1H</v>
      </c>
      <c r="Z1090" s="937" t="str">
        <f>IF($R1090="-","-",VLOOKUP($L1090,Legend!$E:$F,2,0))</f>
        <v>ROD1</v>
      </c>
      <c r="AA1090" s="937"/>
      <c r="AB1090" s="1131">
        <f t="shared" si="186"/>
        <v>44075</v>
      </c>
      <c r="AC1090" s="1131">
        <f>_xlfn.IFNA(VLOOKUP($B1090,'PO list'!$C:$E,3,0),$AB1090)</f>
        <v>44075</v>
      </c>
      <c r="AD1090" s="1131" t="str">
        <f>IF($AC1090="-","-",VLOOKUP($AC1090,Forex!$B:$C,2,0))</f>
        <v>FY2020</v>
      </c>
      <c r="AE1090" s="1131">
        <f t="shared" si="193"/>
        <v>44075</v>
      </c>
      <c r="AF1090" s="1131" t="str">
        <f>IF($AE1090="-","-",VLOOKUP($AE1090,Forex!$B:$C,2,0))</f>
        <v>FY2020</v>
      </c>
      <c r="AG1090" s="1132" t="str">
        <f t="shared" si="187"/>
        <v>MY + MF</v>
      </c>
      <c r="AI1090" s="1118"/>
    </row>
    <row r="1091" spans="1:35" s="839" customFormat="1" ht="15" x14ac:dyDescent="0.25">
      <c r="A1091" s="929">
        <v>1090</v>
      </c>
      <c r="B1091" s="927" t="s">
        <v>4271</v>
      </c>
      <c r="C1091" s="927" t="s">
        <v>782</v>
      </c>
      <c r="D1091" s="927" t="s">
        <v>201</v>
      </c>
      <c r="E1091" s="927" t="s">
        <v>1546</v>
      </c>
      <c r="F1091" s="927">
        <v>1</v>
      </c>
      <c r="G1091" s="927">
        <v>345</v>
      </c>
      <c r="H1091" s="927" t="s">
        <v>4272</v>
      </c>
      <c r="I1091" s="927" t="s">
        <v>239</v>
      </c>
      <c r="J1091" s="927" t="s">
        <v>3806</v>
      </c>
      <c r="K1091" s="927" t="s">
        <v>287</v>
      </c>
      <c r="L1091" s="927" t="s">
        <v>15</v>
      </c>
      <c r="M1091" s="927" t="s">
        <v>4273</v>
      </c>
      <c r="N1091" s="927" t="s">
        <v>4274</v>
      </c>
      <c r="O1091" s="927" t="s">
        <v>3806</v>
      </c>
      <c r="P1091" s="1129" t="str">
        <f t="shared" si="188"/>
        <v>--</v>
      </c>
      <c r="Q1091" s="934" t="str">
        <f t="shared" si="189"/>
        <v>20-19421</v>
      </c>
      <c r="R1091" s="934" t="str">
        <f t="shared" si="190"/>
        <v>LOCAL</v>
      </c>
      <c r="S1091" s="935">
        <f t="shared" ref="S1091:S1154" si="194">IF($R1091="-","-",$J1091-DAY($J1091)+1)</f>
        <v>44075</v>
      </c>
      <c r="T1091" s="935">
        <f t="shared" ref="T1091:T1154" si="195">IF($R1091="-","-",$O1091-DAY($O1091)+1)</f>
        <v>44075</v>
      </c>
      <c r="U1091" s="935">
        <f t="shared" ref="U1091:U1154" si="196">IF($R1091="-","-",$M1091-DAY($M1091)+1)</f>
        <v>44075</v>
      </c>
      <c r="V1091" s="935">
        <f t="shared" si="191"/>
        <v>44075</v>
      </c>
      <c r="W1091" s="934" t="str">
        <f t="shared" si="192"/>
        <v>Approved</v>
      </c>
      <c r="X1091" s="936" t="str">
        <f>IF(R1091="-","-",VLOOKUP($S1091,Forex!$B:$C,2,0))</f>
        <v>FY2020</v>
      </c>
      <c r="Y1091" s="936" t="str">
        <f>IF(R1091="-","-",VLOOKUP($S1091,Forex!$B:$D,3,0))</f>
        <v>1H</v>
      </c>
      <c r="Z1091" s="937" t="str">
        <f>IF($R1091="-","-",VLOOKUP($L1091,Legend!$E:$F,2,0))</f>
        <v>-</v>
      </c>
      <c r="AA1091" s="937"/>
      <c r="AB1091" s="1131">
        <f t="shared" ref="AB1091:AB1154" si="197">IF($X1091="FY2021",$V1091,IF($X1091="FY2022",$V1091,IF($X1091="FY2023",$V1091,$T1091)))</f>
        <v>44075</v>
      </c>
      <c r="AC1091" s="1131">
        <f>_xlfn.IFNA(VLOOKUP($B1091,'PO list'!$C:$E,3,0),$AB1091)</f>
        <v>44075</v>
      </c>
      <c r="AD1091" s="1131" t="str">
        <f>IF($AC1091="-","-",VLOOKUP($AC1091,Forex!$B:$C,2,0))</f>
        <v>FY2020</v>
      </c>
      <c r="AE1091" s="1131">
        <f t="shared" si="193"/>
        <v>44075</v>
      </c>
      <c r="AF1091" s="1131" t="str">
        <f>IF($AE1091="-","-",VLOOKUP($AE1091,Forex!$B:$C,2,0))</f>
        <v>FY2020</v>
      </c>
      <c r="AG1091" s="1132" t="str">
        <f t="shared" ref="AG1091:AG1154" si="198">IF($R1091="-","-","MY + MF")</f>
        <v>MY + MF</v>
      </c>
      <c r="AI1091" s="1118"/>
    </row>
    <row r="1092" spans="1:35" ht="15" x14ac:dyDescent="0.25">
      <c r="A1092" s="929">
        <v>1091</v>
      </c>
      <c r="B1092" s="927" t="s">
        <v>626</v>
      </c>
      <c r="C1092" s="927" t="s">
        <v>243</v>
      </c>
      <c r="D1092" s="927" t="s">
        <v>201</v>
      </c>
      <c r="E1092" s="927" t="s">
        <v>230</v>
      </c>
      <c r="F1092" s="927">
        <v>33</v>
      </c>
      <c r="G1092" s="927">
        <v>108287</v>
      </c>
      <c r="H1092" s="927" t="s">
        <v>4275</v>
      </c>
      <c r="I1092" s="927" t="s">
        <v>4276</v>
      </c>
      <c r="J1092" s="927" t="s">
        <v>4234</v>
      </c>
      <c r="K1092" s="927" t="s">
        <v>288</v>
      </c>
      <c r="L1092" s="927" t="s">
        <v>1056</v>
      </c>
      <c r="M1092" s="927" t="s">
        <v>4165</v>
      </c>
      <c r="N1092" s="927" t="s">
        <v>4166</v>
      </c>
      <c r="O1092" s="927" t="s">
        <v>3624</v>
      </c>
      <c r="P1092" s="1129" t="str">
        <f t="shared" si="188"/>
        <v>1-A</v>
      </c>
      <c r="Q1092" s="934" t="str">
        <f t="shared" si="189"/>
        <v>20-19422</v>
      </c>
      <c r="R1092" s="934" t="str">
        <f t="shared" si="190"/>
        <v>LOCAL</v>
      </c>
      <c r="S1092" s="935">
        <f t="shared" si="194"/>
        <v>44075</v>
      </c>
      <c r="T1092" s="935">
        <f t="shared" si="195"/>
        <v>44075</v>
      </c>
      <c r="U1092" s="935">
        <f t="shared" si="196"/>
        <v>44136</v>
      </c>
      <c r="V1092" s="935">
        <f t="shared" si="191"/>
        <v>44197</v>
      </c>
      <c r="W1092" s="934" t="str">
        <f t="shared" si="192"/>
        <v>Disapproved</v>
      </c>
      <c r="X1092" s="936" t="str">
        <f>IF(R1092="-","-",VLOOKUP($S1092,Forex!$B:$C,2,0))</f>
        <v>FY2020</v>
      </c>
      <c r="Y1092" s="936" t="str">
        <f>IF(R1092="-","-",VLOOKUP($S1092,Forex!$B:$D,3,0))</f>
        <v>1H</v>
      </c>
      <c r="Z1092" s="937" t="str">
        <f>IF($R1092="-","-",VLOOKUP($L1092,Legend!$E:$F,2,0))</f>
        <v>-</v>
      </c>
      <c r="AA1092" s="937"/>
      <c r="AB1092" s="1131">
        <f t="shared" si="197"/>
        <v>44075</v>
      </c>
      <c r="AC1092" s="1131">
        <f>_xlfn.IFNA(VLOOKUP($B1092,'PO list'!$C:$E,3,0),$AB1092)</f>
        <v>44075</v>
      </c>
      <c r="AD1092" s="1131" t="str">
        <f>IF($AC1092="-","-",VLOOKUP($AC1092,Forex!$B:$C,2,0))</f>
        <v>FY2020</v>
      </c>
      <c r="AE1092" s="1131">
        <f t="shared" si="193"/>
        <v>44075</v>
      </c>
      <c r="AF1092" s="1131" t="str">
        <f>IF($AE1092="-","-",VLOOKUP($AE1092,Forex!$B:$C,2,0))</f>
        <v>FY2020</v>
      </c>
      <c r="AG1092" s="1132" t="str">
        <f t="shared" si="198"/>
        <v>MY + MF</v>
      </c>
      <c r="AI1092" s="1118"/>
    </row>
    <row r="1093" spans="1:35" ht="15" x14ac:dyDescent="0.25">
      <c r="A1093" s="929">
        <v>1092</v>
      </c>
      <c r="B1093" s="927" t="s">
        <v>4277</v>
      </c>
      <c r="C1093" s="927" t="s">
        <v>211</v>
      </c>
      <c r="D1093" s="927" t="s">
        <v>201</v>
      </c>
      <c r="E1093" s="927" t="s">
        <v>230</v>
      </c>
      <c r="F1093" s="927">
        <v>6</v>
      </c>
      <c r="G1093" s="927">
        <v>14768</v>
      </c>
      <c r="H1093" s="927" t="s">
        <v>4278</v>
      </c>
      <c r="I1093" s="927" t="s">
        <v>4279</v>
      </c>
      <c r="J1093" s="927" t="s">
        <v>4234</v>
      </c>
      <c r="K1093" s="927" t="s">
        <v>288</v>
      </c>
      <c r="L1093" s="927" t="s">
        <v>158</v>
      </c>
      <c r="M1093" s="927" t="s">
        <v>4019</v>
      </c>
      <c r="N1093" s="927" t="s">
        <v>3853</v>
      </c>
      <c r="O1093" s="927" t="s">
        <v>3685</v>
      </c>
      <c r="P1093" s="1129" t="str">
        <f t="shared" si="188"/>
        <v>OSS</v>
      </c>
      <c r="Q1093" s="934" t="str">
        <f t="shared" si="189"/>
        <v>20-19423</v>
      </c>
      <c r="R1093" s="934" t="str">
        <f t="shared" si="190"/>
        <v>LOCAL</v>
      </c>
      <c r="S1093" s="935">
        <f t="shared" si="194"/>
        <v>44075</v>
      </c>
      <c r="T1093" s="935">
        <f t="shared" si="195"/>
        <v>44075</v>
      </c>
      <c r="U1093" s="935">
        <f t="shared" si="196"/>
        <v>44075</v>
      </c>
      <c r="V1093" s="935">
        <f t="shared" si="191"/>
        <v>44105</v>
      </c>
      <c r="W1093" s="934" t="str">
        <f t="shared" si="192"/>
        <v>Disapproved</v>
      </c>
      <c r="X1093" s="936" t="str">
        <f>IF(R1093="-","-",VLOOKUP($S1093,Forex!$B:$C,2,0))</f>
        <v>FY2020</v>
      </c>
      <c r="Y1093" s="936" t="str">
        <f>IF(R1093="-","-",VLOOKUP($S1093,Forex!$B:$D,3,0))</f>
        <v>1H</v>
      </c>
      <c r="Z1093" s="937" t="str">
        <f>IF($R1093="-","-",VLOOKUP($L1093,Legend!$E:$F,2,0))</f>
        <v>ROD1</v>
      </c>
      <c r="AA1093" s="937"/>
      <c r="AB1093" s="1131">
        <f t="shared" si="197"/>
        <v>44075</v>
      </c>
      <c r="AC1093" s="1131">
        <f>_xlfn.IFNA(VLOOKUP($B1093,'PO list'!$C:$E,3,0),$AB1093)</f>
        <v>44075</v>
      </c>
      <c r="AD1093" s="1131" t="str">
        <f>IF($AC1093="-","-",VLOOKUP($AC1093,Forex!$B:$C,2,0))</f>
        <v>FY2020</v>
      </c>
      <c r="AE1093" s="1131">
        <f t="shared" si="193"/>
        <v>44075</v>
      </c>
      <c r="AF1093" s="1131" t="str">
        <f>IF($AE1093="-","-",VLOOKUP($AE1093,Forex!$B:$C,2,0))</f>
        <v>FY2020</v>
      </c>
      <c r="AG1093" s="1132" t="str">
        <f t="shared" si="198"/>
        <v>MY + MF</v>
      </c>
      <c r="AI1093" s="1118"/>
    </row>
    <row r="1094" spans="1:35" ht="15" x14ac:dyDescent="0.25">
      <c r="A1094" s="929">
        <v>1093</v>
      </c>
      <c r="B1094" s="927" t="s">
        <v>4280</v>
      </c>
      <c r="C1094" s="927" t="s">
        <v>518</v>
      </c>
      <c r="D1094" s="927" t="s">
        <v>201</v>
      </c>
      <c r="E1094" s="927" t="s">
        <v>231</v>
      </c>
      <c r="F1094" s="927">
        <v>2</v>
      </c>
      <c r="G1094" s="927">
        <v>735</v>
      </c>
      <c r="H1094" s="927" t="s">
        <v>4281</v>
      </c>
      <c r="I1094" s="927" t="s">
        <v>239</v>
      </c>
      <c r="J1094" s="927" t="s">
        <v>4234</v>
      </c>
      <c r="K1094" s="927" t="s">
        <v>287</v>
      </c>
      <c r="L1094" s="927" t="s">
        <v>15</v>
      </c>
      <c r="M1094" s="927" t="s">
        <v>4116</v>
      </c>
      <c r="N1094" s="927" t="s">
        <v>4274</v>
      </c>
      <c r="O1094" s="927" t="s">
        <v>4116</v>
      </c>
      <c r="P1094" s="1129" t="str">
        <f t="shared" si="188"/>
        <v>--</v>
      </c>
      <c r="Q1094" s="934" t="str">
        <f t="shared" si="189"/>
        <v>20-19424</v>
      </c>
      <c r="R1094" s="934" t="str">
        <f t="shared" si="190"/>
        <v>LOCAL</v>
      </c>
      <c r="S1094" s="935">
        <f t="shared" si="194"/>
        <v>44075</v>
      </c>
      <c r="T1094" s="935">
        <f t="shared" si="195"/>
        <v>44075</v>
      </c>
      <c r="U1094" s="935">
        <f t="shared" si="196"/>
        <v>44075</v>
      </c>
      <c r="V1094" s="935">
        <f t="shared" si="191"/>
        <v>44075</v>
      </c>
      <c r="W1094" s="934" t="str">
        <f t="shared" si="192"/>
        <v>Approved</v>
      </c>
      <c r="X1094" s="936" t="str">
        <f>IF(R1094="-","-",VLOOKUP($S1094,Forex!$B:$C,2,0))</f>
        <v>FY2020</v>
      </c>
      <c r="Y1094" s="936" t="str">
        <f>IF(R1094="-","-",VLOOKUP($S1094,Forex!$B:$D,3,0))</f>
        <v>1H</v>
      </c>
      <c r="Z1094" s="937" t="str">
        <f>IF($R1094="-","-",VLOOKUP($L1094,Legend!$E:$F,2,0))</f>
        <v>-</v>
      </c>
      <c r="AA1094" s="937"/>
      <c r="AB1094" s="1131">
        <f t="shared" si="197"/>
        <v>44075</v>
      </c>
      <c r="AC1094" s="1131">
        <f>_xlfn.IFNA(VLOOKUP($B1094,'PO list'!$C:$E,3,0),$AB1094)</f>
        <v>44075</v>
      </c>
      <c r="AD1094" s="1131" t="str">
        <f>IF($AC1094="-","-",VLOOKUP($AC1094,Forex!$B:$C,2,0))</f>
        <v>FY2020</v>
      </c>
      <c r="AE1094" s="1131">
        <f t="shared" si="193"/>
        <v>44075</v>
      </c>
      <c r="AF1094" s="1131" t="str">
        <f>IF($AE1094="-","-",VLOOKUP($AE1094,Forex!$B:$C,2,0))</f>
        <v>FY2020</v>
      </c>
      <c r="AG1094" s="1132" t="str">
        <f t="shared" si="198"/>
        <v>MY + MF</v>
      </c>
      <c r="AI1094" s="1118"/>
    </row>
    <row r="1095" spans="1:35" ht="15" x14ac:dyDescent="0.25">
      <c r="A1095" s="929">
        <v>1094</v>
      </c>
      <c r="B1095" s="927" t="s">
        <v>4282</v>
      </c>
      <c r="C1095" s="927" t="s">
        <v>207</v>
      </c>
      <c r="D1095" s="927" t="s">
        <v>232</v>
      </c>
      <c r="E1095" s="927" t="s">
        <v>1788</v>
      </c>
      <c r="F1095" s="927">
        <v>2</v>
      </c>
      <c r="G1095" s="927">
        <v>2400</v>
      </c>
      <c r="H1095" s="927" t="s">
        <v>4283</v>
      </c>
      <c r="I1095" s="927" t="s">
        <v>4284</v>
      </c>
      <c r="J1095" s="927" t="s">
        <v>4019</v>
      </c>
      <c r="K1095" s="927" t="s">
        <v>287</v>
      </c>
      <c r="L1095" s="927" t="s">
        <v>15</v>
      </c>
      <c r="M1095" s="927" t="s">
        <v>4285</v>
      </c>
      <c r="N1095" s="927" t="s">
        <v>4286</v>
      </c>
      <c r="O1095" s="927" t="s">
        <v>4287</v>
      </c>
      <c r="P1095" s="1129" t="str">
        <f t="shared" si="188"/>
        <v>IGS</v>
      </c>
      <c r="Q1095" s="934" t="str">
        <f t="shared" si="189"/>
        <v>20-19425</v>
      </c>
      <c r="R1095" s="934" t="str">
        <f t="shared" si="190"/>
        <v>FRONTECH</v>
      </c>
      <c r="S1095" s="935">
        <f t="shared" si="194"/>
        <v>44075</v>
      </c>
      <c r="T1095" s="935">
        <f t="shared" si="195"/>
        <v>44105</v>
      </c>
      <c r="U1095" s="935">
        <f t="shared" si="196"/>
        <v>44105</v>
      </c>
      <c r="V1095" s="935">
        <f t="shared" si="191"/>
        <v>44105</v>
      </c>
      <c r="W1095" s="934" t="str">
        <f t="shared" si="192"/>
        <v>Approved</v>
      </c>
      <c r="X1095" s="936" t="str">
        <f>IF(R1095="-","-",VLOOKUP($S1095,Forex!$B:$C,2,0))</f>
        <v>FY2020</v>
      </c>
      <c r="Y1095" s="936" t="str">
        <f>IF(R1095="-","-",VLOOKUP($S1095,Forex!$B:$D,3,0))</f>
        <v>1H</v>
      </c>
      <c r="Z1095" s="937" t="str">
        <f>IF($R1095="-","-",VLOOKUP($L1095,Legend!$E:$F,2,0))</f>
        <v>-</v>
      </c>
      <c r="AA1095" s="937"/>
      <c r="AB1095" s="1131">
        <f t="shared" si="197"/>
        <v>44105</v>
      </c>
      <c r="AC1095" s="1131">
        <f>_xlfn.IFNA(VLOOKUP($B1095,'PO list'!$C:$E,3,0),$AB1095)</f>
        <v>44105</v>
      </c>
      <c r="AD1095" s="1131" t="str">
        <f>IF($AC1095="-","-",VLOOKUP($AC1095,Forex!$B:$C,2,0))</f>
        <v>FY2020</v>
      </c>
      <c r="AE1095" s="1131">
        <f t="shared" si="193"/>
        <v>44105</v>
      </c>
      <c r="AF1095" s="1131" t="str">
        <f>IF($AE1095="-","-",VLOOKUP($AE1095,Forex!$B:$C,2,0))</f>
        <v>FY2020</v>
      </c>
      <c r="AG1095" s="1132" t="str">
        <f t="shared" si="198"/>
        <v>MY + MF</v>
      </c>
      <c r="AI1095" s="1118"/>
    </row>
    <row r="1096" spans="1:35" ht="15" x14ac:dyDescent="0.25">
      <c r="A1096" s="929">
        <v>1095</v>
      </c>
      <c r="B1096" s="927" t="s">
        <v>4288</v>
      </c>
      <c r="C1096" s="927" t="s">
        <v>207</v>
      </c>
      <c r="D1096" s="927" t="s">
        <v>232</v>
      </c>
      <c r="E1096" s="927" t="s">
        <v>1788</v>
      </c>
      <c r="F1096" s="927">
        <v>2</v>
      </c>
      <c r="G1096" s="927">
        <v>2400</v>
      </c>
      <c r="H1096" s="927" t="s">
        <v>4289</v>
      </c>
      <c r="I1096" s="927" t="s">
        <v>3779</v>
      </c>
      <c r="J1096" s="927" t="s">
        <v>4019</v>
      </c>
      <c r="K1096" s="927" t="s">
        <v>287</v>
      </c>
      <c r="L1096" s="927" t="s">
        <v>15</v>
      </c>
      <c r="M1096" s="927" t="s">
        <v>4273</v>
      </c>
      <c r="N1096" s="927" t="s">
        <v>3902</v>
      </c>
      <c r="O1096" s="927" t="s">
        <v>3848</v>
      </c>
      <c r="P1096" s="1129" t="str">
        <f t="shared" si="188"/>
        <v>IGS</v>
      </c>
      <c r="Q1096" s="934" t="str">
        <f t="shared" si="189"/>
        <v>20-19426</v>
      </c>
      <c r="R1096" s="934" t="str">
        <f t="shared" si="190"/>
        <v>FRONTECH</v>
      </c>
      <c r="S1096" s="935">
        <f t="shared" si="194"/>
        <v>44075</v>
      </c>
      <c r="T1096" s="935">
        <f t="shared" si="195"/>
        <v>44075</v>
      </c>
      <c r="U1096" s="935">
        <f t="shared" si="196"/>
        <v>44075</v>
      </c>
      <c r="V1096" s="935">
        <f t="shared" si="191"/>
        <v>44075</v>
      </c>
      <c r="W1096" s="934" t="str">
        <f t="shared" si="192"/>
        <v>Approved</v>
      </c>
      <c r="X1096" s="936" t="str">
        <f>IF(R1096="-","-",VLOOKUP($S1096,Forex!$B:$C,2,0))</f>
        <v>FY2020</v>
      </c>
      <c r="Y1096" s="936" t="str">
        <f>IF(R1096="-","-",VLOOKUP($S1096,Forex!$B:$D,3,0))</f>
        <v>1H</v>
      </c>
      <c r="Z1096" s="937" t="str">
        <f>IF($R1096="-","-",VLOOKUP($L1096,Legend!$E:$F,2,0))</f>
        <v>-</v>
      </c>
      <c r="AA1096" s="937"/>
      <c r="AB1096" s="1131">
        <f t="shared" si="197"/>
        <v>44075</v>
      </c>
      <c r="AC1096" s="1131">
        <f>_xlfn.IFNA(VLOOKUP($B1096,'PO list'!$C:$E,3,0),$AB1096)</f>
        <v>44075</v>
      </c>
      <c r="AD1096" s="1131" t="str">
        <f>IF($AC1096="-","-",VLOOKUP($AC1096,Forex!$B:$C,2,0))</f>
        <v>FY2020</v>
      </c>
      <c r="AE1096" s="1131">
        <f t="shared" si="193"/>
        <v>44075</v>
      </c>
      <c r="AF1096" s="1131" t="str">
        <f>IF($AE1096="-","-",VLOOKUP($AE1096,Forex!$B:$C,2,0))</f>
        <v>FY2020</v>
      </c>
      <c r="AG1096" s="1132" t="str">
        <f t="shared" si="198"/>
        <v>MY + MF</v>
      </c>
      <c r="AI1096" s="1118"/>
    </row>
    <row r="1097" spans="1:35" ht="15" x14ac:dyDescent="0.25">
      <c r="A1097" s="929">
        <v>1096</v>
      </c>
      <c r="B1097" s="927" t="s">
        <v>4290</v>
      </c>
      <c r="C1097" s="927" t="s">
        <v>207</v>
      </c>
      <c r="D1097" s="927" t="s">
        <v>232</v>
      </c>
      <c r="E1097" s="927" t="s">
        <v>1788</v>
      </c>
      <c r="F1097" s="927">
        <v>2</v>
      </c>
      <c r="G1097" s="927">
        <v>1056</v>
      </c>
      <c r="H1097" s="927" t="s">
        <v>4291</v>
      </c>
      <c r="I1097" s="927" t="s">
        <v>3779</v>
      </c>
      <c r="J1097" s="927" t="s">
        <v>4019</v>
      </c>
      <c r="K1097" s="927" t="s">
        <v>287</v>
      </c>
      <c r="L1097" s="927" t="s">
        <v>15</v>
      </c>
      <c r="M1097" s="927" t="s">
        <v>4273</v>
      </c>
      <c r="N1097" s="927" t="s">
        <v>3902</v>
      </c>
      <c r="O1097" s="927" t="s">
        <v>3848</v>
      </c>
      <c r="P1097" s="1129" t="str">
        <f t="shared" si="188"/>
        <v>IGS</v>
      </c>
      <c r="Q1097" s="934" t="str">
        <f t="shared" si="189"/>
        <v>20-19427</v>
      </c>
      <c r="R1097" s="934" t="str">
        <f t="shared" si="190"/>
        <v>FRONTECH</v>
      </c>
      <c r="S1097" s="935">
        <f t="shared" si="194"/>
        <v>44075</v>
      </c>
      <c r="T1097" s="935">
        <f t="shared" si="195"/>
        <v>44075</v>
      </c>
      <c r="U1097" s="935">
        <f t="shared" si="196"/>
        <v>44075</v>
      </c>
      <c r="V1097" s="935">
        <f t="shared" si="191"/>
        <v>44075</v>
      </c>
      <c r="W1097" s="934" t="str">
        <f t="shared" si="192"/>
        <v>Approved</v>
      </c>
      <c r="X1097" s="936" t="str">
        <f>IF(R1097="-","-",VLOOKUP($S1097,Forex!$B:$C,2,0))</f>
        <v>FY2020</v>
      </c>
      <c r="Y1097" s="936" t="str">
        <f>IF(R1097="-","-",VLOOKUP($S1097,Forex!$B:$D,3,0))</f>
        <v>1H</v>
      </c>
      <c r="Z1097" s="937" t="str">
        <f>IF($R1097="-","-",VLOOKUP($L1097,Legend!$E:$F,2,0))</f>
        <v>-</v>
      </c>
      <c r="AA1097" s="937"/>
      <c r="AB1097" s="1131">
        <f t="shared" si="197"/>
        <v>44075</v>
      </c>
      <c r="AC1097" s="1131">
        <f>_xlfn.IFNA(VLOOKUP($B1097,'PO list'!$C:$E,3,0),$AB1097)</f>
        <v>44075</v>
      </c>
      <c r="AD1097" s="1131" t="str">
        <f>IF($AC1097="-","-",VLOOKUP($AC1097,Forex!$B:$C,2,0))</f>
        <v>FY2020</v>
      </c>
      <c r="AE1097" s="1131">
        <f t="shared" si="193"/>
        <v>44075</v>
      </c>
      <c r="AF1097" s="1131" t="str">
        <f>IF($AE1097="-","-",VLOOKUP($AE1097,Forex!$B:$C,2,0))</f>
        <v>FY2020</v>
      </c>
      <c r="AG1097" s="1132" t="str">
        <f t="shared" si="198"/>
        <v>MY + MF</v>
      </c>
      <c r="AI1097" s="1118"/>
    </row>
    <row r="1098" spans="1:35" ht="15" x14ac:dyDescent="0.25">
      <c r="A1098" s="929">
        <v>1097</v>
      </c>
      <c r="B1098" s="927" t="s">
        <v>4292</v>
      </c>
      <c r="C1098" s="927" t="s">
        <v>207</v>
      </c>
      <c r="D1098" s="927" t="s">
        <v>232</v>
      </c>
      <c r="E1098" s="927" t="s">
        <v>1788</v>
      </c>
      <c r="F1098" s="927">
        <v>2</v>
      </c>
      <c r="G1098" s="927">
        <v>600</v>
      </c>
      <c r="H1098" s="927" t="s">
        <v>4293</v>
      </c>
      <c r="I1098" s="927" t="s">
        <v>3779</v>
      </c>
      <c r="J1098" s="927" t="s">
        <v>4019</v>
      </c>
      <c r="K1098" s="927" t="s">
        <v>287</v>
      </c>
      <c r="L1098" s="927" t="s">
        <v>15</v>
      </c>
      <c r="M1098" s="927" t="s">
        <v>4273</v>
      </c>
      <c r="N1098" s="927" t="s">
        <v>3902</v>
      </c>
      <c r="O1098" s="927" t="s">
        <v>3848</v>
      </c>
      <c r="P1098" s="1129" t="str">
        <f t="shared" si="188"/>
        <v>IGS</v>
      </c>
      <c r="Q1098" s="934" t="str">
        <f t="shared" si="189"/>
        <v>20-19428</v>
      </c>
      <c r="R1098" s="934" t="str">
        <f t="shared" si="190"/>
        <v>FRONTECH</v>
      </c>
      <c r="S1098" s="935">
        <f t="shared" si="194"/>
        <v>44075</v>
      </c>
      <c r="T1098" s="935">
        <f t="shared" si="195"/>
        <v>44075</v>
      </c>
      <c r="U1098" s="935">
        <f t="shared" si="196"/>
        <v>44075</v>
      </c>
      <c r="V1098" s="935">
        <f t="shared" si="191"/>
        <v>44075</v>
      </c>
      <c r="W1098" s="934" t="str">
        <f t="shared" si="192"/>
        <v>Approved</v>
      </c>
      <c r="X1098" s="936" t="str">
        <f>IF(R1098="-","-",VLOOKUP($S1098,Forex!$B:$C,2,0))</f>
        <v>FY2020</v>
      </c>
      <c r="Y1098" s="936" t="str">
        <f>IF(R1098="-","-",VLOOKUP($S1098,Forex!$B:$D,3,0))</f>
        <v>1H</v>
      </c>
      <c r="Z1098" s="937" t="str">
        <f>IF($R1098="-","-",VLOOKUP($L1098,Legend!$E:$F,2,0))</f>
        <v>-</v>
      </c>
      <c r="AA1098" s="937"/>
      <c r="AB1098" s="1131">
        <f t="shared" si="197"/>
        <v>44075</v>
      </c>
      <c r="AC1098" s="1131">
        <f>_xlfn.IFNA(VLOOKUP($B1098,'PO list'!$C:$E,3,0),$AB1098)</f>
        <v>44075</v>
      </c>
      <c r="AD1098" s="1131" t="str">
        <f>IF($AC1098="-","-",VLOOKUP($AC1098,Forex!$B:$C,2,0))</f>
        <v>FY2020</v>
      </c>
      <c r="AE1098" s="1131">
        <f t="shared" si="193"/>
        <v>44075</v>
      </c>
      <c r="AF1098" s="1131" t="str">
        <f>IF($AE1098="-","-",VLOOKUP($AE1098,Forex!$B:$C,2,0))</f>
        <v>FY2020</v>
      </c>
      <c r="AG1098" s="1132" t="str">
        <f t="shared" si="198"/>
        <v>MY + MF</v>
      </c>
      <c r="AI1098" s="1118"/>
    </row>
    <row r="1099" spans="1:35" ht="15" x14ac:dyDescent="0.25">
      <c r="A1099" s="929">
        <v>1098</v>
      </c>
      <c r="B1099" s="927" t="s">
        <v>4294</v>
      </c>
      <c r="C1099" s="927" t="s">
        <v>207</v>
      </c>
      <c r="D1099" s="927" t="s">
        <v>232</v>
      </c>
      <c r="E1099" s="927" t="s">
        <v>1788</v>
      </c>
      <c r="F1099" s="927">
        <v>2</v>
      </c>
      <c r="G1099" s="927">
        <v>216</v>
      </c>
      <c r="H1099" s="927" t="s">
        <v>4295</v>
      </c>
      <c r="I1099" s="927" t="s">
        <v>3779</v>
      </c>
      <c r="J1099" s="927" t="s">
        <v>4019</v>
      </c>
      <c r="K1099" s="927" t="s">
        <v>287</v>
      </c>
      <c r="L1099" s="927" t="s">
        <v>15</v>
      </c>
      <c r="M1099" s="927" t="s">
        <v>4273</v>
      </c>
      <c r="N1099" s="927" t="s">
        <v>3902</v>
      </c>
      <c r="O1099" s="927" t="s">
        <v>3848</v>
      </c>
      <c r="P1099" s="1129" t="str">
        <f t="shared" si="188"/>
        <v>IGS</v>
      </c>
      <c r="Q1099" s="934" t="str">
        <f t="shared" si="189"/>
        <v>20-19429</v>
      </c>
      <c r="R1099" s="934" t="str">
        <f t="shared" si="190"/>
        <v>FRONTECH</v>
      </c>
      <c r="S1099" s="935">
        <f t="shared" si="194"/>
        <v>44075</v>
      </c>
      <c r="T1099" s="935">
        <f t="shared" si="195"/>
        <v>44075</v>
      </c>
      <c r="U1099" s="935">
        <f t="shared" si="196"/>
        <v>44075</v>
      </c>
      <c r="V1099" s="935">
        <f t="shared" si="191"/>
        <v>44075</v>
      </c>
      <c r="W1099" s="934" t="str">
        <f t="shared" si="192"/>
        <v>Approved</v>
      </c>
      <c r="X1099" s="936" t="str">
        <f>IF(R1099="-","-",VLOOKUP($S1099,Forex!$B:$C,2,0))</f>
        <v>FY2020</v>
      </c>
      <c r="Y1099" s="936" t="str">
        <f>IF(R1099="-","-",VLOOKUP($S1099,Forex!$B:$D,3,0))</f>
        <v>1H</v>
      </c>
      <c r="Z1099" s="937" t="str">
        <f>IF($R1099="-","-",VLOOKUP($L1099,Legend!$E:$F,2,0))</f>
        <v>-</v>
      </c>
      <c r="AA1099" s="937"/>
      <c r="AB1099" s="1131">
        <f t="shared" si="197"/>
        <v>44075</v>
      </c>
      <c r="AC1099" s="1131">
        <f>_xlfn.IFNA(VLOOKUP($B1099,'PO list'!$C:$E,3,0),$AB1099)</f>
        <v>44075</v>
      </c>
      <c r="AD1099" s="1131" t="str">
        <f>IF($AC1099="-","-",VLOOKUP($AC1099,Forex!$B:$C,2,0))</f>
        <v>FY2020</v>
      </c>
      <c r="AE1099" s="1131">
        <f t="shared" si="193"/>
        <v>44075</v>
      </c>
      <c r="AF1099" s="1131" t="str">
        <f>IF($AE1099="-","-",VLOOKUP($AE1099,Forex!$B:$C,2,0))</f>
        <v>FY2020</v>
      </c>
      <c r="AG1099" s="1132" t="str">
        <f t="shared" si="198"/>
        <v>MY + MF</v>
      </c>
      <c r="AI1099" s="1118"/>
    </row>
    <row r="1100" spans="1:35" ht="15" x14ac:dyDescent="0.25">
      <c r="A1100" s="929">
        <v>1099</v>
      </c>
      <c r="B1100" s="927" t="s">
        <v>4296</v>
      </c>
      <c r="C1100" s="927" t="s">
        <v>207</v>
      </c>
      <c r="D1100" s="927" t="s">
        <v>232</v>
      </c>
      <c r="E1100" s="927" t="s">
        <v>1788</v>
      </c>
      <c r="F1100" s="927">
        <v>2</v>
      </c>
      <c r="G1100" s="927">
        <v>252</v>
      </c>
      <c r="H1100" s="927" t="s">
        <v>4297</v>
      </c>
      <c r="I1100" s="927" t="s">
        <v>3779</v>
      </c>
      <c r="J1100" s="927" t="s">
        <v>4019</v>
      </c>
      <c r="K1100" s="927" t="s">
        <v>287</v>
      </c>
      <c r="L1100" s="927" t="s">
        <v>15</v>
      </c>
      <c r="M1100" s="927" t="s">
        <v>4273</v>
      </c>
      <c r="N1100" s="927" t="s">
        <v>3902</v>
      </c>
      <c r="O1100" s="927" t="s">
        <v>3848</v>
      </c>
      <c r="P1100" s="1129" t="str">
        <f t="shared" si="188"/>
        <v>IGS</v>
      </c>
      <c r="Q1100" s="934" t="str">
        <f t="shared" si="189"/>
        <v>20-19430</v>
      </c>
      <c r="R1100" s="934" t="str">
        <f t="shared" si="190"/>
        <v>FRONTECH</v>
      </c>
      <c r="S1100" s="935">
        <f t="shared" si="194"/>
        <v>44075</v>
      </c>
      <c r="T1100" s="935">
        <f t="shared" si="195"/>
        <v>44075</v>
      </c>
      <c r="U1100" s="935">
        <f t="shared" si="196"/>
        <v>44075</v>
      </c>
      <c r="V1100" s="935">
        <f t="shared" si="191"/>
        <v>44075</v>
      </c>
      <c r="W1100" s="934" t="str">
        <f t="shared" si="192"/>
        <v>Approved</v>
      </c>
      <c r="X1100" s="936" t="str">
        <f>IF(R1100="-","-",VLOOKUP($S1100,Forex!$B:$C,2,0))</f>
        <v>FY2020</v>
      </c>
      <c r="Y1100" s="936" t="str">
        <f>IF(R1100="-","-",VLOOKUP($S1100,Forex!$B:$D,3,0))</f>
        <v>1H</v>
      </c>
      <c r="Z1100" s="937" t="str">
        <f>IF($R1100="-","-",VLOOKUP($L1100,Legend!$E:$F,2,0))</f>
        <v>-</v>
      </c>
      <c r="AA1100" s="937"/>
      <c r="AB1100" s="1131">
        <f t="shared" si="197"/>
        <v>44075</v>
      </c>
      <c r="AC1100" s="1131">
        <f>_xlfn.IFNA(VLOOKUP($B1100,'PO list'!$C:$E,3,0),$AB1100)</f>
        <v>44075</v>
      </c>
      <c r="AD1100" s="1131" t="str">
        <f>IF($AC1100="-","-",VLOOKUP($AC1100,Forex!$B:$C,2,0))</f>
        <v>FY2020</v>
      </c>
      <c r="AE1100" s="1131">
        <f t="shared" si="193"/>
        <v>44075</v>
      </c>
      <c r="AF1100" s="1131" t="str">
        <f>IF($AE1100="-","-",VLOOKUP($AE1100,Forex!$B:$C,2,0))</f>
        <v>FY2020</v>
      </c>
      <c r="AG1100" s="1132" t="str">
        <f t="shared" si="198"/>
        <v>MY + MF</v>
      </c>
      <c r="AI1100" s="1118"/>
    </row>
    <row r="1101" spans="1:35" ht="15" x14ac:dyDescent="0.25">
      <c r="A1101" s="929">
        <v>1100</v>
      </c>
      <c r="B1101" s="927" t="s">
        <v>4298</v>
      </c>
      <c r="C1101" s="927" t="s">
        <v>1331</v>
      </c>
      <c r="D1101" s="927" t="s">
        <v>1332</v>
      </c>
      <c r="E1101" s="927" t="s">
        <v>1546</v>
      </c>
      <c r="F1101" s="927">
        <v>1</v>
      </c>
      <c r="G1101" s="927">
        <v>112</v>
      </c>
      <c r="H1101" s="927" t="s">
        <v>4299</v>
      </c>
      <c r="I1101" s="927" t="s">
        <v>15</v>
      </c>
      <c r="J1101" s="927" t="s">
        <v>4273</v>
      </c>
      <c r="K1101" s="927" t="s">
        <v>288</v>
      </c>
      <c r="L1101" s="927" t="s">
        <v>1056</v>
      </c>
      <c r="M1101" s="927" t="s">
        <v>4170</v>
      </c>
      <c r="N1101" s="927" t="s">
        <v>3415</v>
      </c>
      <c r="O1101" s="927" t="s">
        <v>3848</v>
      </c>
      <c r="P1101" s="1129" t="str">
        <f t="shared" si="188"/>
        <v>-</v>
      </c>
      <c r="Q1101" s="934" t="str">
        <f t="shared" si="189"/>
        <v>20-19431</v>
      </c>
      <c r="R1101" s="934" t="str">
        <f t="shared" si="190"/>
        <v>-</v>
      </c>
      <c r="S1101" s="935" t="str">
        <f t="shared" si="194"/>
        <v>-</v>
      </c>
      <c r="T1101" s="935" t="str">
        <f t="shared" si="195"/>
        <v>-</v>
      </c>
      <c r="U1101" s="935" t="str">
        <f t="shared" si="196"/>
        <v>-</v>
      </c>
      <c r="V1101" s="935" t="str">
        <f t="shared" si="191"/>
        <v>-</v>
      </c>
      <c r="W1101" s="934" t="str">
        <f t="shared" si="192"/>
        <v>-</v>
      </c>
      <c r="X1101" s="936" t="str">
        <f>IF(R1101="-","-",VLOOKUP($S1101,Forex!$B:$C,2,0))</f>
        <v>-</v>
      </c>
      <c r="Y1101" s="936" t="str">
        <f>IF(R1101="-","-",VLOOKUP($S1101,Forex!$B:$D,3,0))</f>
        <v>-</v>
      </c>
      <c r="Z1101" s="937" t="str">
        <f>IF($R1101="-","-",VLOOKUP($L1101,Legend!$E:$F,2,0))</f>
        <v>-</v>
      </c>
      <c r="AA1101" s="937"/>
      <c r="AB1101" s="1131" t="str">
        <f t="shared" si="197"/>
        <v>-</v>
      </c>
      <c r="AC1101" s="1131" t="str">
        <f>_xlfn.IFNA(VLOOKUP($B1101,'PO list'!$C:$E,3,0),$AB1101)</f>
        <v>-</v>
      </c>
      <c r="AD1101" s="1131" t="str">
        <f>IF($AC1101="-","-",VLOOKUP($AC1101,Forex!$B:$C,2,0))</f>
        <v>-</v>
      </c>
      <c r="AE1101" s="1131" t="str">
        <f t="shared" si="193"/>
        <v>-</v>
      </c>
      <c r="AF1101" s="1131" t="str">
        <f>IF($AE1101="-","-",VLOOKUP($AE1101,Forex!$B:$C,2,0))</f>
        <v>-</v>
      </c>
      <c r="AG1101" s="1132" t="str">
        <f t="shared" si="198"/>
        <v>-</v>
      </c>
      <c r="AI1101" s="1118"/>
    </row>
    <row r="1102" spans="1:35" ht="15" x14ac:dyDescent="0.25">
      <c r="A1102" s="929">
        <v>1101</v>
      </c>
      <c r="B1102" s="927" t="s">
        <v>4300</v>
      </c>
      <c r="C1102" s="927" t="s">
        <v>221</v>
      </c>
      <c r="D1102" s="927" t="s">
        <v>201</v>
      </c>
      <c r="E1102" s="927" t="s">
        <v>231</v>
      </c>
      <c r="F1102" s="927">
        <v>1</v>
      </c>
      <c r="G1102" s="927">
        <v>400</v>
      </c>
      <c r="H1102" s="927" t="s">
        <v>4301</v>
      </c>
      <c r="I1102" s="927" t="s">
        <v>239</v>
      </c>
      <c r="J1102" s="927" t="s">
        <v>4019</v>
      </c>
      <c r="K1102" s="927" t="s">
        <v>287</v>
      </c>
      <c r="L1102" s="927" t="s">
        <v>15</v>
      </c>
      <c r="M1102" s="927" t="s">
        <v>4170</v>
      </c>
      <c r="N1102" s="927" t="s">
        <v>3902</v>
      </c>
      <c r="O1102" s="927" t="s">
        <v>3848</v>
      </c>
      <c r="P1102" s="1129" t="str">
        <f t="shared" si="188"/>
        <v>--</v>
      </c>
      <c r="Q1102" s="934" t="str">
        <f t="shared" si="189"/>
        <v>20-19432</v>
      </c>
      <c r="R1102" s="934" t="str">
        <f t="shared" si="190"/>
        <v>LOCAL</v>
      </c>
      <c r="S1102" s="935">
        <f t="shared" si="194"/>
        <v>44075</v>
      </c>
      <c r="T1102" s="935">
        <f t="shared" si="195"/>
        <v>44075</v>
      </c>
      <c r="U1102" s="935">
        <f t="shared" si="196"/>
        <v>44075</v>
      </c>
      <c r="V1102" s="935">
        <f t="shared" si="191"/>
        <v>44075</v>
      </c>
      <c r="W1102" s="934" t="str">
        <f t="shared" si="192"/>
        <v>Approved</v>
      </c>
      <c r="X1102" s="936" t="str">
        <f>IF(R1102="-","-",VLOOKUP($S1102,Forex!$B:$C,2,0))</f>
        <v>FY2020</v>
      </c>
      <c r="Y1102" s="936" t="str">
        <f>IF(R1102="-","-",VLOOKUP($S1102,Forex!$B:$D,3,0))</f>
        <v>1H</v>
      </c>
      <c r="Z1102" s="937" t="str">
        <f>IF($R1102="-","-",VLOOKUP($L1102,Legend!$E:$F,2,0))</f>
        <v>-</v>
      </c>
      <c r="AA1102" s="937"/>
      <c r="AB1102" s="1131">
        <f t="shared" si="197"/>
        <v>44075</v>
      </c>
      <c r="AC1102" s="1131">
        <f>_xlfn.IFNA(VLOOKUP($B1102,'PO list'!$C:$E,3,0),$AB1102)</f>
        <v>44075</v>
      </c>
      <c r="AD1102" s="1131" t="str">
        <f>IF($AC1102="-","-",VLOOKUP($AC1102,Forex!$B:$C,2,0))</f>
        <v>FY2020</v>
      </c>
      <c r="AE1102" s="1131">
        <f t="shared" si="193"/>
        <v>44075</v>
      </c>
      <c r="AF1102" s="1131" t="str">
        <f>IF($AE1102="-","-",VLOOKUP($AE1102,Forex!$B:$C,2,0))</f>
        <v>FY2020</v>
      </c>
      <c r="AG1102" s="1132" t="str">
        <f t="shared" si="198"/>
        <v>MY + MF</v>
      </c>
      <c r="AI1102" s="1118"/>
    </row>
    <row r="1103" spans="1:35" ht="15" x14ac:dyDescent="0.25">
      <c r="A1103" s="929">
        <v>1102</v>
      </c>
      <c r="B1103" s="927" t="s">
        <v>551</v>
      </c>
      <c r="C1103" s="927" t="s">
        <v>227</v>
      </c>
      <c r="D1103" s="927" t="s">
        <v>201</v>
      </c>
      <c r="E1103" s="927" t="s">
        <v>1788</v>
      </c>
      <c r="F1103" s="927">
        <v>2</v>
      </c>
      <c r="G1103" s="927">
        <v>3000</v>
      </c>
      <c r="H1103" s="927" t="s">
        <v>600</v>
      </c>
      <c r="I1103" s="927" t="s">
        <v>4302</v>
      </c>
      <c r="J1103" s="927" t="s">
        <v>4019</v>
      </c>
      <c r="K1103" s="927" t="s">
        <v>288</v>
      </c>
      <c r="L1103" s="927" t="s">
        <v>1056</v>
      </c>
      <c r="M1103" s="927" t="s">
        <v>3848</v>
      </c>
      <c r="N1103" s="927" t="s">
        <v>4303</v>
      </c>
      <c r="O1103" s="927" t="s">
        <v>3685</v>
      </c>
      <c r="P1103" s="1129" t="str">
        <f t="shared" si="188"/>
        <v>E--</v>
      </c>
      <c r="Q1103" s="934" t="str">
        <f t="shared" si="189"/>
        <v>20-19433</v>
      </c>
      <c r="R1103" s="934" t="str">
        <f t="shared" si="190"/>
        <v>LOCAL</v>
      </c>
      <c r="S1103" s="935">
        <f t="shared" si="194"/>
        <v>44075</v>
      </c>
      <c r="T1103" s="935">
        <f t="shared" si="195"/>
        <v>44075</v>
      </c>
      <c r="U1103" s="935">
        <f t="shared" si="196"/>
        <v>44075</v>
      </c>
      <c r="V1103" s="935">
        <f t="shared" si="191"/>
        <v>44197</v>
      </c>
      <c r="W1103" s="934" t="str">
        <f t="shared" si="192"/>
        <v>Disapproved</v>
      </c>
      <c r="X1103" s="936" t="str">
        <f>IF(R1103="-","-",VLOOKUP($S1103,Forex!$B:$C,2,0))</f>
        <v>FY2020</v>
      </c>
      <c r="Y1103" s="936" t="str">
        <f>IF(R1103="-","-",VLOOKUP($S1103,Forex!$B:$D,3,0))</f>
        <v>1H</v>
      </c>
      <c r="Z1103" s="937" t="str">
        <f>IF($R1103="-","-",VLOOKUP($L1103,Legend!$E:$F,2,0))</f>
        <v>-</v>
      </c>
      <c r="AA1103" s="937"/>
      <c r="AB1103" s="1131">
        <f t="shared" si="197"/>
        <v>44075</v>
      </c>
      <c r="AC1103" s="1131">
        <f>_xlfn.IFNA(VLOOKUP($B1103,'PO list'!$C:$E,3,0),$AB1103)</f>
        <v>44075</v>
      </c>
      <c r="AD1103" s="1131" t="str">
        <f>IF($AC1103="-","-",VLOOKUP($AC1103,Forex!$B:$C,2,0))</f>
        <v>FY2020</v>
      </c>
      <c r="AE1103" s="1131">
        <f t="shared" si="193"/>
        <v>44075</v>
      </c>
      <c r="AF1103" s="1131" t="str">
        <f>IF($AE1103="-","-",VLOOKUP($AE1103,Forex!$B:$C,2,0))</f>
        <v>FY2020</v>
      </c>
      <c r="AG1103" s="1132" t="str">
        <f t="shared" si="198"/>
        <v>MY + MF</v>
      </c>
      <c r="AI1103" s="1118"/>
    </row>
    <row r="1104" spans="1:35" ht="15" x14ac:dyDescent="0.25">
      <c r="A1104" s="929">
        <v>1103</v>
      </c>
      <c r="B1104" s="927" t="s">
        <v>4304</v>
      </c>
      <c r="C1104" s="927" t="s">
        <v>207</v>
      </c>
      <c r="D1104" s="927" t="s">
        <v>232</v>
      </c>
      <c r="E1104" s="927" t="s">
        <v>1333</v>
      </c>
      <c r="F1104" s="927">
        <v>1</v>
      </c>
      <c r="G1104" s="927">
        <v>6470</v>
      </c>
      <c r="H1104" s="927" t="s">
        <v>4305</v>
      </c>
      <c r="I1104" s="927" t="s">
        <v>4306</v>
      </c>
      <c r="J1104" s="927" t="s">
        <v>3848</v>
      </c>
      <c r="K1104" s="927" t="s">
        <v>288</v>
      </c>
      <c r="L1104" s="927" t="s">
        <v>158</v>
      </c>
      <c r="M1104" s="927" t="s">
        <v>4170</v>
      </c>
      <c r="N1104" s="927" t="s">
        <v>3780</v>
      </c>
      <c r="O1104" s="927" t="s">
        <v>3685</v>
      </c>
      <c r="P1104" s="1129" t="str">
        <f t="shared" si="188"/>
        <v>T--</v>
      </c>
      <c r="Q1104" s="934" t="str">
        <f t="shared" si="189"/>
        <v>20-19434</v>
      </c>
      <c r="R1104" s="934" t="str">
        <f t="shared" si="190"/>
        <v>FRONTECH</v>
      </c>
      <c r="S1104" s="935">
        <f t="shared" si="194"/>
        <v>44075</v>
      </c>
      <c r="T1104" s="935">
        <f t="shared" si="195"/>
        <v>44075</v>
      </c>
      <c r="U1104" s="935">
        <f t="shared" si="196"/>
        <v>44075</v>
      </c>
      <c r="V1104" s="935">
        <f t="shared" si="191"/>
        <v>44075</v>
      </c>
      <c r="W1104" s="934" t="str">
        <f t="shared" si="192"/>
        <v>Disapproved</v>
      </c>
      <c r="X1104" s="936" t="str">
        <f>IF(R1104="-","-",VLOOKUP($S1104,Forex!$B:$C,2,0))</f>
        <v>FY2020</v>
      </c>
      <c r="Y1104" s="936" t="str">
        <f>IF(R1104="-","-",VLOOKUP($S1104,Forex!$B:$D,3,0))</f>
        <v>1H</v>
      </c>
      <c r="Z1104" s="937" t="str">
        <f>IF($R1104="-","-",VLOOKUP($L1104,Legend!$E:$F,2,0))</f>
        <v>ROD1</v>
      </c>
      <c r="AA1104" s="937"/>
      <c r="AB1104" s="1131">
        <f t="shared" si="197"/>
        <v>44075</v>
      </c>
      <c r="AC1104" s="1131">
        <f>_xlfn.IFNA(VLOOKUP($B1104,'PO list'!$C:$E,3,0),$AB1104)</f>
        <v>44075</v>
      </c>
      <c r="AD1104" s="1131" t="str">
        <f>IF($AC1104="-","-",VLOOKUP($AC1104,Forex!$B:$C,2,0))</f>
        <v>FY2020</v>
      </c>
      <c r="AE1104" s="1131">
        <f t="shared" si="193"/>
        <v>44075</v>
      </c>
      <c r="AF1104" s="1131" t="str">
        <f>IF($AE1104="-","-",VLOOKUP($AE1104,Forex!$B:$C,2,0))</f>
        <v>FY2020</v>
      </c>
      <c r="AG1104" s="1132" t="str">
        <f t="shared" si="198"/>
        <v>MY + MF</v>
      </c>
      <c r="AI1104" s="1118"/>
    </row>
    <row r="1105" spans="1:35" ht="15" x14ac:dyDescent="0.25">
      <c r="A1105" s="929">
        <v>1104</v>
      </c>
      <c r="B1105" s="927" t="s">
        <v>4307</v>
      </c>
      <c r="C1105" s="927" t="s">
        <v>211</v>
      </c>
      <c r="D1105" s="927" t="s">
        <v>201</v>
      </c>
      <c r="E1105" s="927" t="s">
        <v>231</v>
      </c>
      <c r="F1105" s="927">
        <v>2</v>
      </c>
      <c r="G1105" s="927">
        <v>510</v>
      </c>
      <c r="H1105" s="927" t="s">
        <v>4308</v>
      </c>
      <c r="I1105" s="927" t="s">
        <v>4309</v>
      </c>
      <c r="J1105" s="927" t="s">
        <v>3848</v>
      </c>
      <c r="K1105" s="927" t="s">
        <v>288</v>
      </c>
      <c r="L1105" s="927" t="s">
        <v>158</v>
      </c>
      <c r="M1105" s="927" t="s">
        <v>4170</v>
      </c>
      <c r="N1105" s="927" t="s">
        <v>3853</v>
      </c>
      <c r="O1105" s="927" t="s">
        <v>3685</v>
      </c>
      <c r="P1105" s="1129" t="str">
        <f t="shared" si="188"/>
        <v>/RH</v>
      </c>
      <c r="Q1105" s="934" t="str">
        <f t="shared" si="189"/>
        <v>20-19435</v>
      </c>
      <c r="R1105" s="934" t="str">
        <f t="shared" si="190"/>
        <v>LOCAL</v>
      </c>
      <c r="S1105" s="935">
        <f t="shared" si="194"/>
        <v>44075</v>
      </c>
      <c r="T1105" s="935">
        <f t="shared" si="195"/>
        <v>44075</v>
      </c>
      <c r="U1105" s="935">
        <f t="shared" si="196"/>
        <v>44075</v>
      </c>
      <c r="V1105" s="935">
        <f t="shared" si="191"/>
        <v>44105</v>
      </c>
      <c r="W1105" s="934" t="str">
        <f t="shared" si="192"/>
        <v>Disapproved</v>
      </c>
      <c r="X1105" s="936" t="str">
        <f>IF(R1105="-","-",VLOOKUP($S1105,Forex!$B:$C,2,0))</f>
        <v>FY2020</v>
      </c>
      <c r="Y1105" s="936" t="str">
        <f>IF(R1105="-","-",VLOOKUP($S1105,Forex!$B:$D,3,0))</f>
        <v>1H</v>
      </c>
      <c r="Z1105" s="937" t="str">
        <f>IF($R1105="-","-",VLOOKUP($L1105,Legend!$E:$F,2,0))</f>
        <v>ROD1</v>
      </c>
      <c r="AA1105" s="937"/>
      <c r="AB1105" s="1131">
        <f t="shared" si="197"/>
        <v>44075</v>
      </c>
      <c r="AC1105" s="1131">
        <f>_xlfn.IFNA(VLOOKUP($B1105,'PO list'!$C:$E,3,0),$AB1105)</f>
        <v>44075</v>
      </c>
      <c r="AD1105" s="1131" t="str">
        <f>IF($AC1105="-","-",VLOOKUP($AC1105,Forex!$B:$C,2,0))</f>
        <v>FY2020</v>
      </c>
      <c r="AE1105" s="1131">
        <f t="shared" si="193"/>
        <v>44075</v>
      </c>
      <c r="AF1105" s="1131" t="str">
        <f>IF($AE1105="-","-",VLOOKUP($AE1105,Forex!$B:$C,2,0))</f>
        <v>FY2020</v>
      </c>
      <c r="AG1105" s="1132" t="str">
        <f t="shared" si="198"/>
        <v>MY + MF</v>
      </c>
      <c r="AI1105" s="1118"/>
    </row>
    <row r="1106" spans="1:35" ht="15" x14ac:dyDescent="0.25">
      <c r="A1106" s="929">
        <v>1105</v>
      </c>
      <c r="B1106" s="927" t="s">
        <v>552</v>
      </c>
      <c r="C1106" s="927" t="s">
        <v>211</v>
      </c>
      <c r="D1106" s="927" t="s">
        <v>201</v>
      </c>
      <c r="E1106" s="927" t="s">
        <v>231</v>
      </c>
      <c r="F1106" s="927">
        <v>2</v>
      </c>
      <c r="G1106" s="927">
        <v>185</v>
      </c>
      <c r="H1106" s="927" t="s">
        <v>4310</v>
      </c>
      <c r="I1106" s="927" t="s">
        <v>239</v>
      </c>
      <c r="J1106" s="927" t="s">
        <v>4170</v>
      </c>
      <c r="K1106" s="927" t="s">
        <v>288</v>
      </c>
      <c r="L1106" s="927" t="s">
        <v>158</v>
      </c>
      <c r="M1106" s="927" t="s">
        <v>4170</v>
      </c>
      <c r="N1106" s="927" t="s">
        <v>3624</v>
      </c>
      <c r="O1106" s="927" t="s">
        <v>3685</v>
      </c>
      <c r="P1106" s="1129" t="str">
        <f t="shared" si="188"/>
        <v>--</v>
      </c>
      <c r="Q1106" s="934" t="str">
        <f t="shared" si="189"/>
        <v>20-19438</v>
      </c>
      <c r="R1106" s="934" t="str">
        <f t="shared" si="190"/>
        <v>LOCAL</v>
      </c>
      <c r="S1106" s="935">
        <f t="shared" si="194"/>
        <v>44075</v>
      </c>
      <c r="T1106" s="935">
        <f t="shared" si="195"/>
        <v>44075</v>
      </c>
      <c r="U1106" s="935">
        <f t="shared" si="196"/>
        <v>44075</v>
      </c>
      <c r="V1106" s="935">
        <f t="shared" si="191"/>
        <v>44075</v>
      </c>
      <c r="W1106" s="934" t="str">
        <f t="shared" si="192"/>
        <v>Disapproved</v>
      </c>
      <c r="X1106" s="936" t="str">
        <f>IF(R1106="-","-",VLOOKUP($S1106,Forex!$B:$C,2,0))</f>
        <v>FY2020</v>
      </c>
      <c r="Y1106" s="936" t="str">
        <f>IF(R1106="-","-",VLOOKUP($S1106,Forex!$B:$D,3,0))</f>
        <v>1H</v>
      </c>
      <c r="Z1106" s="937" t="str">
        <f>IF($R1106="-","-",VLOOKUP($L1106,Legend!$E:$F,2,0))</f>
        <v>ROD1</v>
      </c>
      <c r="AA1106" s="937"/>
      <c r="AB1106" s="1131">
        <f t="shared" si="197"/>
        <v>44075</v>
      </c>
      <c r="AC1106" s="1131">
        <f>_xlfn.IFNA(VLOOKUP($B1106,'PO list'!$C:$E,3,0),$AB1106)</f>
        <v>44075</v>
      </c>
      <c r="AD1106" s="1131" t="str">
        <f>IF($AC1106="-","-",VLOOKUP($AC1106,Forex!$B:$C,2,0))</f>
        <v>FY2020</v>
      </c>
      <c r="AE1106" s="1131">
        <f t="shared" si="193"/>
        <v>44075</v>
      </c>
      <c r="AF1106" s="1131" t="str">
        <f>IF($AE1106="-","-",VLOOKUP($AE1106,Forex!$B:$C,2,0))</f>
        <v>FY2020</v>
      </c>
      <c r="AG1106" s="1132" t="str">
        <f t="shared" si="198"/>
        <v>MY + MF</v>
      </c>
      <c r="AI1106" s="1118"/>
    </row>
    <row r="1107" spans="1:35" ht="15" x14ac:dyDescent="0.25">
      <c r="A1107" s="929">
        <v>1106</v>
      </c>
      <c r="B1107" s="927" t="s">
        <v>4311</v>
      </c>
      <c r="C1107" s="927" t="s">
        <v>516</v>
      </c>
      <c r="D1107" s="927" t="s">
        <v>201</v>
      </c>
      <c r="E1107" s="927" t="s">
        <v>231</v>
      </c>
      <c r="F1107" s="927">
        <v>18</v>
      </c>
      <c r="G1107" s="927">
        <v>4556</v>
      </c>
      <c r="H1107" s="927" t="s">
        <v>4312</v>
      </c>
      <c r="I1107" s="927" t="s">
        <v>239</v>
      </c>
      <c r="J1107" s="927" t="s">
        <v>4170</v>
      </c>
      <c r="K1107" s="927" t="s">
        <v>288</v>
      </c>
      <c r="L1107" s="927" t="s">
        <v>158</v>
      </c>
      <c r="M1107" s="927" t="s">
        <v>4313</v>
      </c>
      <c r="N1107" s="927" t="s">
        <v>2372</v>
      </c>
      <c r="O1107" s="927" t="s">
        <v>3624</v>
      </c>
      <c r="P1107" s="1129" t="str">
        <f t="shared" si="188"/>
        <v>--</v>
      </c>
      <c r="Q1107" s="934" t="str">
        <f t="shared" si="189"/>
        <v>20-19440</v>
      </c>
      <c r="R1107" s="934" t="str">
        <f t="shared" si="190"/>
        <v>LOCAL</v>
      </c>
      <c r="S1107" s="935">
        <f t="shared" si="194"/>
        <v>44075</v>
      </c>
      <c r="T1107" s="935">
        <f t="shared" si="195"/>
        <v>44075</v>
      </c>
      <c r="U1107" s="935">
        <f t="shared" si="196"/>
        <v>44075</v>
      </c>
      <c r="V1107" s="935">
        <f t="shared" si="191"/>
        <v>44166</v>
      </c>
      <c r="W1107" s="934" t="str">
        <f t="shared" si="192"/>
        <v>Disapproved</v>
      </c>
      <c r="X1107" s="936" t="str">
        <f>IF(R1107="-","-",VLOOKUP($S1107,Forex!$B:$C,2,0))</f>
        <v>FY2020</v>
      </c>
      <c r="Y1107" s="936" t="str">
        <f>IF(R1107="-","-",VLOOKUP($S1107,Forex!$B:$D,3,0))</f>
        <v>1H</v>
      </c>
      <c r="Z1107" s="937" t="str">
        <f>IF($R1107="-","-",VLOOKUP($L1107,Legend!$E:$F,2,0))</f>
        <v>ROD1</v>
      </c>
      <c r="AA1107" s="937"/>
      <c r="AB1107" s="1131">
        <f t="shared" si="197"/>
        <v>44075</v>
      </c>
      <c r="AC1107" s="1131">
        <f>_xlfn.IFNA(VLOOKUP($B1107,'PO list'!$C:$E,3,0),$AB1107)</f>
        <v>44075</v>
      </c>
      <c r="AD1107" s="1131" t="str">
        <f>IF($AC1107="-","-",VLOOKUP($AC1107,Forex!$B:$C,2,0))</f>
        <v>FY2020</v>
      </c>
      <c r="AE1107" s="1131">
        <f t="shared" si="193"/>
        <v>44075</v>
      </c>
      <c r="AF1107" s="1131" t="str">
        <f>IF($AE1107="-","-",VLOOKUP($AE1107,Forex!$B:$C,2,0))</f>
        <v>FY2020</v>
      </c>
      <c r="AG1107" s="1132" t="str">
        <f t="shared" si="198"/>
        <v>MY + MF</v>
      </c>
      <c r="AI1107" s="1118"/>
    </row>
    <row r="1108" spans="1:35" ht="15" x14ac:dyDescent="0.25">
      <c r="A1108" s="929">
        <v>1107</v>
      </c>
      <c r="B1108" s="927" t="s">
        <v>4314</v>
      </c>
      <c r="C1108" s="927" t="s">
        <v>205</v>
      </c>
      <c r="D1108" s="927" t="s">
        <v>201</v>
      </c>
      <c r="E1108" s="927" t="s">
        <v>230</v>
      </c>
      <c r="F1108" s="927">
        <v>10</v>
      </c>
      <c r="G1108" s="927">
        <v>22576</v>
      </c>
      <c r="H1108" s="927" t="s">
        <v>4315</v>
      </c>
      <c r="I1108" s="927" t="s">
        <v>4316</v>
      </c>
      <c r="J1108" s="927" t="s">
        <v>4170</v>
      </c>
      <c r="K1108" s="927" t="s">
        <v>288</v>
      </c>
      <c r="L1108" s="927" t="s">
        <v>158</v>
      </c>
      <c r="M1108" s="927" t="s">
        <v>3924</v>
      </c>
      <c r="N1108" s="927" t="s">
        <v>4317</v>
      </c>
      <c r="O1108" s="927" t="s">
        <v>3624</v>
      </c>
      <c r="P1108" s="1129" t="str">
        <f t="shared" ref="P1108:P1171" si="199">RIGHT(I1108,3)</f>
        <v>0--</v>
      </c>
      <c r="Q1108" s="934" t="str">
        <f t="shared" ref="Q1108:Q1171" si="200">IF(B1108=B1107,"-",B1108)</f>
        <v>20-19441</v>
      </c>
      <c r="R1108" s="934" t="str">
        <f t="shared" ref="R1108:R1171" si="201">IF(Q1108="-","-",IF(D1108="INTERNAL","-",D1108))</f>
        <v>LOCAL</v>
      </c>
      <c r="S1108" s="935">
        <f t="shared" si="194"/>
        <v>44075</v>
      </c>
      <c r="T1108" s="935">
        <f t="shared" si="195"/>
        <v>44075</v>
      </c>
      <c r="U1108" s="935">
        <f t="shared" si="196"/>
        <v>44105</v>
      </c>
      <c r="V1108" s="935">
        <f t="shared" ref="V1108:V1171" si="202">IF($R1108="-","-",IF(N1108="-","-",$N1108-DAY($N1108)+1))</f>
        <v>44105</v>
      </c>
      <c r="W1108" s="934" t="str">
        <f t="shared" ref="W1108:W1171" si="203">IF(R1108="-","-",IF(P1108="Ref","-",$K1108))</f>
        <v>Disapproved</v>
      </c>
      <c r="X1108" s="936" t="str">
        <f>IF(R1108="-","-",VLOOKUP($S1108,Forex!$B:$C,2,0))</f>
        <v>FY2020</v>
      </c>
      <c r="Y1108" s="936" t="str">
        <f>IF(R1108="-","-",VLOOKUP($S1108,Forex!$B:$D,3,0))</f>
        <v>1H</v>
      </c>
      <c r="Z1108" s="937" t="str">
        <f>IF($R1108="-","-",VLOOKUP($L1108,Legend!$E:$F,2,0))</f>
        <v>ROD1</v>
      </c>
      <c r="AA1108" s="937"/>
      <c r="AB1108" s="1131">
        <f t="shared" si="197"/>
        <v>44075</v>
      </c>
      <c r="AC1108" s="1131">
        <f>_xlfn.IFNA(VLOOKUP($B1108,'PO list'!$C:$E,3,0),$AB1108)</f>
        <v>44075</v>
      </c>
      <c r="AD1108" s="1131" t="str">
        <f>IF($AC1108="-","-",VLOOKUP($AC1108,Forex!$B:$C,2,0))</f>
        <v>FY2020</v>
      </c>
      <c r="AE1108" s="1131">
        <f t="shared" ref="AE1108:AE1171" si="204">IF($Q1108="-","-",IF(W1108="-","-",IF($O1108="-","-",$O1108-DAY($O1108)+1)))</f>
        <v>44075</v>
      </c>
      <c r="AF1108" s="1131" t="str">
        <f>IF($AE1108="-","-",VLOOKUP($AE1108,Forex!$B:$C,2,0))</f>
        <v>FY2020</v>
      </c>
      <c r="AG1108" s="1132" t="str">
        <f t="shared" si="198"/>
        <v>MY + MF</v>
      </c>
      <c r="AI1108" s="1118"/>
    </row>
    <row r="1109" spans="1:35" ht="15" x14ac:dyDescent="0.25">
      <c r="A1109" s="929">
        <v>1108</v>
      </c>
      <c r="B1109" s="927" t="s">
        <v>4318</v>
      </c>
      <c r="C1109" s="927" t="s">
        <v>207</v>
      </c>
      <c r="D1109" s="927" t="s">
        <v>232</v>
      </c>
      <c r="E1109" s="927" t="s">
        <v>230</v>
      </c>
      <c r="F1109" s="927">
        <v>8</v>
      </c>
      <c r="G1109" s="927">
        <v>46730</v>
      </c>
      <c r="H1109" s="927" t="s">
        <v>4319</v>
      </c>
      <c r="I1109" s="927" t="s">
        <v>4320</v>
      </c>
      <c r="J1109" s="927" t="s">
        <v>4274</v>
      </c>
      <c r="K1109" s="927" t="s">
        <v>287</v>
      </c>
      <c r="L1109" s="927" t="s">
        <v>15</v>
      </c>
      <c r="M1109" s="927" t="s">
        <v>4086</v>
      </c>
      <c r="N1109" s="927" t="s">
        <v>4115</v>
      </c>
      <c r="O1109" s="927" t="s">
        <v>3853</v>
      </c>
      <c r="P1109" s="1129" t="str">
        <f t="shared" si="199"/>
        <v>OCK</v>
      </c>
      <c r="Q1109" s="934" t="str">
        <f t="shared" si="200"/>
        <v>20-19442</v>
      </c>
      <c r="R1109" s="934" t="str">
        <f t="shared" si="201"/>
        <v>FRONTECH</v>
      </c>
      <c r="S1109" s="935">
        <f t="shared" si="194"/>
        <v>44075</v>
      </c>
      <c r="T1109" s="935">
        <f t="shared" si="195"/>
        <v>44105</v>
      </c>
      <c r="U1109" s="935">
        <f t="shared" si="196"/>
        <v>44075</v>
      </c>
      <c r="V1109" s="935">
        <f t="shared" si="202"/>
        <v>44105</v>
      </c>
      <c r="W1109" s="934" t="str">
        <f t="shared" si="203"/>
        <v>Approved</v>
      </c>
      <c r="X1109" s="936" t="str">
        <f>IF(R1109="-","-",VLOOKUP($S1109,Forex!$B:$C,2,0))</f>
        <v>FY2020</v>
      </c>
      <c r="Y1109" s="936" t="str">
        <f>IF(R1109="-","-",VLOOKUP($S1109,Forex!$B:$D,3,0))</f>
        <v>1H</v>
      </c>
      <c r="Z1109" s="937" t="str">
        <f>IF($R1109="-","-",VLOOKUP($L1109,Legend!$E:$F,2,0))</f>
        <v>-</v>
      </c>
      <c r="AA1109" s="937"/>
      <c r="AB1109" s="1131">
        <f t="shared" si="197"/>
        <v>44105</v>
      </c>
      <c r="AC1109" s="1131">
        <f>_xlfn.IFNA(VLOOKUP($B1109,'PO list'!$C:$E,3,0),$AB1109)</f>
        <v>44105</v>
      </c>
      <c r="AD1109" s="1131" t="str">
        <f>IF($AC1109="-","-",VLOOKUP($AC1109,Forex!$B:$C,2,0))</f>
        <v>FY2020</v>
      </c>
      <c r="AE1109" s="1131">
        <f t="shared" si="204"/>
        <v>44105</v>
      </c>
      <c r="AF1109" s="1131" t="str">
        <f>IF($AE1109="-","-",VLOOKUP($AE1109,Forex!$B:$C,2,0))</f>
        <v>FY2020</v>
      </c>
      <c r="AG1109" s="1132" t="str">
        <f t="shared" si="198"/>
        <v>MY + MF</v>
      </c>
      <c r="AI1109" s="1118"/>
    </row>
    <row r="1110" spans="1:35" ht="15" x14ac:dyDescent="0.25">
      <c r="A1110" s="929">
        <v>1109</v>
      </c>
      <c r="B1110" s="927" t="s">
        <v>4321</v>
      </c>
      <c r="C1110" s="927" t="s">
        <v>2339</v>
      </c>
      <c r="D1110" s="927" t="s">
        <v>1332</v>
      </c>
      <c r="E1110" s="927" t="s">
        <v>1361</v>
      </c>
      <c r="F1110" s="927">
        <v>1</v>
      </c>
      <c r="G1110" s="927">
        <v>7266</v>
      </c>
      <c r="H1110" s="927" t="s">
        <v>4322</v>
      </c>
      <c r="I1110" s="927" t="s">
        <v>15</v>
      </c>
      <c r="J1110" s="927" t="s">
        <v>4274</v>
      </c>
      <c r="K1110" s="927" t="s">
        <v>288</v>
      </c>
      <c r="L1110" s="927" t="s">
        <v>1056</v>
      </c>
      <c r="M1110" s="927" t="s">
        <v>3902</v>
      </c>
      <c r="N1110" s="927" t="s">
        <v>3415</v>
      </c>
      <c r="O1110" s="927" t="s">
        <v>3685</v>
      </c>
      <c r="P1110" s="1129" t="str">
        <f t="shared" si="199"/>
        <v>-</v>
      </c>
      <c r="Q1110" s="934" t="str">
        <f t="shared" si="200"/>
        <v>20-19443</v>
      </c>
      <c r="R1110" s="934" t="str">
        <f t="shared" si="201"/>
        <v>-</v>
      </c>
      <c r="S1110" s="935" t="str">
        <f t="shared" si="194"/>
        <v>-</v>
      </c>
      <c r="T1110" s="935" t="str">
        <f t="shared" si="195"/>
        <v>-</v>
      </c>
      <c r="U1110" s="935" t="str">
        <f t="shared" si="196"/>
        <v>-</v>
      </c>
      <c r="V1110" s="935" t="str">
        <f t="shared" si="202"/>
        <v>-</v>
      </c>
      <c r="W1110" s="934" t="str">
        <f t="shared" si="203"/>
        <v>-</v>
      </c>
      <c r="X1110" s="936" t="str">
        <f>IF(R1110="-","-",VLOOKUP($S1110,Forex!$B:$C,2,0))</f>
        <v>-</v>
      </c>
      <c r="Y1110" s="936" t="str">
        <f>IF(R1110="-","-",VLOOKUP($S1110,Forex!$B:$D,3,0))</f>
        <v>-</v>
      </c>
      <c r="Z1110" s="937" t="str">
        <f>IF($R1110="-","-",VLOOKUP($L1110,Legend!$E:$F,2,0))</f>
        <v>-</v>
      </c>
      <c r="AA1110" s="937"/>
      <c r="AB1110" s="1131" t="str">
        <f t="shared" si="197"/>
        <v>-</v>
      </c>
      <c r="AC1110" s="1131" t="str">
        <f>_xlfn.IFNA(VLOOKUP($B1110,'PO list'!$C:$E,3,0),$AB1110)</f>
        <v>-</v>
      </c>
      <c r="AD1110" s="1131" t="str">
        <f>IF($AC1110="-","-",VLOOKUP($AC1110,Forex!$B:$C,2,0))</f>
        <v>-</v>
      </c>
      <c r="AE1110" s="1131" t="str">
        <f t="shared" si="204"/>
        <v>-</v>
      </c>
      <c r="AF1110" s="1131" t="str">
        <f>IF($AE1110="-","-",VLOOKUP($AE1110,Forex!$B:$C,2,0))</f>
        <v>-</v>
      </c>
      <c r="AG1110" s="1132" t="str">
        <f t="shared" si="198"/>
        <v>-</v>
      </c>
      <c r="AI1110" s="1118"/>
    </row>
    <row r="1111" spans="1:35" ht="15" x14ac:dyDescent="0.25">
      <c r="A1111" s="929">
        <v>1110</v>
      </c>
      <c r="B1111" s="927" t="s">
        <v>4323</v>
      </c>
      <c r="C1111" s="927" t="s">
        <v>1331</v>
      </c>
      <c r="D1111" s="927" t="s">
        <v>1332</v>
      </c>
      <c r="E1111" s="927" t="s">
        <v>1788</v>
      </c>
      <c r="F1111" s="927">
        <v>2</v>
      </c>
      <c r="G1111" s="927">
        <v>166</v>
      </c>
      <c r="H1111" s="927" t="s">
        <v>4324</v>
      </c>
      <c r="I1111" s="927" t="s">
        <v>15</v>
      </c>
      <c r="J1111" s="927" t="s">
        <v>3902</v>
      </c>
      <c r="K1111" s="927" t="s">
        <v>287</v>
      </c>
      <c r="L1111" s="927" t="s">
        <v>15</v>
      </c>
      <c r="M1111" s="927" t="s">
        <v>3902</v>
      </c>
      <c r="N1111" s="927" t="s">
        <v>3780</v>
      </c>
      <c r="O1111" s="927" t="s">
        <v>3685</v>
      </c>
      <c r="P1111" s="1129" t="str">
        <f t="shared" si="199"/>
        <v>-</v>
      </c>
      <c r="Q1111" s="934" t="str">
        <f t="shared" si="200"/>
        <v>20-19444</v>
      </c>
      <c r="R1111" s="934" t="str">
        <f t="shared" si="201"/>
        <v>-</v>
      </c>
      <c r="S1111" s="935" t="str">
        <f t="shared" si="194"/>
        <v>-</v>
      </c>
      <c r="T1111" s="935" t="str">
        <f t="shared" si="195"/>
        <v>-</v>
      </c>
      <c r="U1111" s="935" t="str">
        <f t="shared" si="196"/>
        <v>-</v>
      </c>
      <c r="V1111" s="935" t="str">
        <f t="shared" si="202"/>
        <v>-</v>
      </c>
      <c r="W1111" s="934" t="str">
        <f t="shared" si="203"/>
        <v>-</v>
      </c>
      <c r="X1111" s="936" t="str">
        <f>IF(R1111="-","-",VLOOKUP($S1111,Forex!$B:$C,2,0))</f>
        <v>-</v>
      </c>
      <c r="Y1111" s="936" t="str">
        <f>IF(R1111="-","-",VLOOKUP($S1111,Forex!$B:$D,3,0))</f>
        <v>-</v>
      </c>
      <c r="Z1111" s="937" t="str">
        <f>IF($R1111="-","-",VLOOKUP($L1111,Legend!$E:$F,2,0))</f>
        <v>-</v>
      </c>
      <c r="AA1111" s="937"/>
      <c r="AB1111" s="1131" t="str">
        <f t="shared" si="197"/>
        <v>-</v>
      </c>
      <c r="AC1111" s="1131" t="str">
        <f>_xlfn.IFNA(VLOOKUP($B1111,'PO list'!$C:$E,3,0),$AB1111)</f>
        <v>-</v>
      </c>
      <c r="AD1111" s="1131" t="str">
        <f>IF($AC1111="-","-",VLOOKUP($AC1111,Forex!$B:$C,2,0))</f>
        <v>-</v>
      </c>
      <c r="AE1111" s="1131" t="str">
        <f t="shared" si="204"/>
        <v>-</v>
      </c>
      <c r="AF1111" s="1131" t="str">
        <f>IF($AE1111="-","-",VLOOKUP($AE1111,Forex!$B:$C,2,0))</f>
        <v>-</v>
      </c>
      <c r="AG1111" s="1132" t="str">
        <f t="shared" si="198"/>
        <v>-</v>
      </c>
      <c r="AI1111" s="1118"/>
    </row>
    <row r="1112" spans="1:35" ht="15" x14ac:dyDescent="0.25">
      <c r="A1112" s="929">
        <v>1111</v>
      </c>
      <c r="B1112" s="927" t="s">
        <v>4325</v>
      </c>
      <c r="C1112" s="927" t="s">
        <v>207</v>
      </c>
      <c r="D1112" s="927" t="s">
        <v>232</v>
      </c>
      <c r="E1112" s="927" t="s">
        <v>1333</v>
      </c>
      <c r="F1112" s="927">
        <v>1</v>
      </c>
      <c r="G1112" s="927">
        <v>30.2</v>
      </c>
      <c r="H1112" s="927" t="s">
        <v>4326</v>
      </c>
      <c r="I1112" s="927" t="s">
        <v>4327</v>
      </c>
      <c r="J1112" s="927" t="s">
        <v>4313</v>
      </c>
      <c r="K1112" s="927" t="s">
        <v>287</v>
      </c>
      <c r="L1112" s="927" t="s">
        <v>15</v>
      </c>
      <c r="M1112" s="927" t="s">
        <v>1122</v>
      </c>
      <c r="N1112" s="927" t="s">
        <v>1123</v>
      </c>
      <c r="O1112" s="927" t="s">
        <v>3839</v>
      </c>
      <c r="P1112" s="1129" t="str">
        <f t="shared" si="199"/>
        <v>4)-</v>
      </c>
      <c r="Q1112" s="934" t="str">
        <f t="shared" si="200"/>
        <v>20-19445</v>
      </c>
      <c r="R1112" s="934" t="str">
        <f t="shared" si="201"/>
        <v>FRONTECH</v>
      </c>
      <c r="S1112" s="935">
        <f t="shared" si="194"/>
        <v>44075</v>
      </c>
      <c r="T1112" s="935">
        <f t="shared" si="195"/>
        <v>44136</v>
      </c>
      <c r="U1112" s="935">
        <f t="shared" si="196"/>
        <v>44228</v>
      </c>
      <c r="V1112" s="935">
        <f t="shared" si="202"/>
        <v>44287</v>
      </c>
      <c r="W1112" s="934" t="str">
        <f t="shared" si="203"/>
        <v>Approved</v>
      </c>
      <c r="X1112" s="936" t="str">
        <f>IF(R1112="-","-",VLOOKUP($S1112,Forex!$B:$C,2,0))</f>
        <v>FY2020</v>
      </c>
      <c r="Y1112" s="936" t="str">
        <f>IF(R1112="-","-",VLOOKUP($S1112,Forex!$B:$D,3,0))</f>
        <v>1H</v>
      </c>
      <c r="Z1112" s="937" t="str">
        <f>IF($R1112="-","-",VLOOKUP($L1112,Legend!$E:$F,2,0))</f>
        <v>-</v>
      </c>
      <c r="AA1112" s="937"/>
      <c r="AB1112" s="1131">
        <f t="shared" si="197"/>
        <v>44136</v>
      </c>
      <c r="AC1112" s="1131">
        <f>_xlfn.IFNA(VLOOKUP($B1112,'PO list'!$C:$E,3,0),$AB1112)</f>
        <v>44136</v>
      </c>
      <c r="AD1112" s="1131" t="str">
        <f>IF($AC1112="-","-",VLOOKUP($AC1112,Forex!$B:$C,2,0))</f>
        <v>FY2020</v>
      </c>
      <c r="AE1112" s="1131">
        <f t="shared" si="204"/>
        <v>44136</v>
      </c>
      <c r="AF1112" s="1131" t="str">
        <f>IF($AE1112="-","-",VLOOKUP($AE1112,Forex!$B:$C,2,0))</f>
        <v>FY2020</v>
      </c>
      <c r="AG1112" s="1132" t="str">
        <f t="shared" si="198"/>
        <v>MY + MF</v>
      </c>
      <c r="AI1112" s="1118"/>
    </row>
    <row r="1113" spans="1:35" ht="15" x14ac:dyDescent="0.25">
      <c r="A1113" s="929">
        <v>1112</v>
      </c>
      <c r="B1113" s="927" t="s">
        <v>4328</v>
      </c>
      <c r="C1113" s="927" t="s">
        <v>207</v>
      </c>
      <c r="D1113" s="927" t="s">
        <v>232</v>
      </c>
      <c r="E1113" s="927" t="s">
        <v>1788</v>
      </c>
      <c r="F1113" s="927">
        <v>2</v>
      </c>
      <c r="G1113" s="927">
        <v>2353</v>
      </c>
      <c r="H1113" s="927" t="s">
        <v>4329</v>
      </c>
      <c r="I1113" s="927" t="s">
        <v>4330</v>
      </c>
      <c r="J1113" s="927" t="s">
        <v>4313</v>
      </c>
      <c r="K1113" s="927" t="s">
        <v>287</v>
      </c>
      <c r="L1113" s="927" t="s">
        <v>15</v>
      </c>
      <c r="M1113" s="927" t="s">
        <v>4313</v>
      </c>
      <c r="N1113" s="927" t="s">
        <v>4331</v>
      </c>
      <c r="O1113" s="927" t="s">
        <v>3685</v>
      </c>
      <c r="P1113" s="1129" t="str">
        <f t="shared" si="199"/>
        <v>IGS</v>
      </c>
      <c r="Q1113" s="934" t="str">
        <f t="shared" si="200"/>
        <v>20-19446</v>
      </c>
      <c r="R1113" s="934" t="str">
        <f t="shared" si="201"/>
        <v>FRONTECH</v>
      </c>
      <c r="S1113" s="935">
        <f t="shared" si="194"/>
        <v>44075</v>
      </c>
      <c r="T1113" s="935">
        <f t="shared" si="195"/>
        <v>44075</v>
      </c>
      <c r="U1113" s="935">
        <f t="shared" si="196"/>
        <v>44075</v>
      </c>
      <c r="V1113" s="935">
        <f t="shared" si="202"/>
        <v>44105</v>
      </c>
      <c r="W1113" s="934" t="str">
        <f t="shared" si="203"/>
        <v>Approved</v>
      </c>
      <c r="X1113" s="936" t="str">
        <f>IF(R1113="-","-",VLOOKUP($S1113,Forex!$B:$C,2,0))</f>
        <v>FY2020</v>
      </c>
      <c r="Y1113" s="936" t="str">
        <f>IF(R1113="-","-",VLOOKUP($S1113,Forex!$B:$D,3,0))</f>
        <v>1H</v>
      </c>
      <c r="Z1113" s="937" t="str">
        <f>IF($R1113="-","-",VLOOKUP($L1113,Legend!$E:$F,2,0))</f>
        <v>-</v>
      </c>
      <c r="AA1113" s="937"/>
      <c r="AB1113" s="1131">
        <f t="shared" si="197"/>
        <v>44075</v>
      </c>
      <c r="AC1113" s="1131">
        <f>_xlfn.IFNA(VLOOKUP($B1113,'PO list'!$C:$E,3,0),$AB1113)</f>
        <v>44075</v>
      </c>
      <c r="AD1113" s="1131" t="str">
        <f>IF($AC1113="-","-",VLOOKUP($AC1113,Forex!$B:$C,2,0))</f>
        <v>FY2020</v>
      </c>
      <c r="AE1113" s="1131">
        <f t="shared" si="204"/>
        <v>44075</v>
      </c>
      <c r="AF1113" s="1131" t="str">
        <f>IF($AE1113="-","-",VLOOKUP($AE1113,Forex!$B:$C,2,0))</f>
        <v>FY2020</v>
      </c>
      <c r="AG1113" s="1132" t="str">
        <f t="shared" si="198"/>
        <v>MY + MF</v>
      </c>
      <c r="AI1113" s="1118"/>
    </row>
    <row r="1114" spans="1:35" ht="15" x14ac:dyDescent="0.25">
      <c r="A1114" s="929">
        <v>1113</v>
      </c>
      <c r="B1114" s="927" t="s">
        <v>4332</v>
      </c>
      <c r="C1114" s="927" t="s">
        <v>207</v>
      </c>
      <c r="D1114" s="927" t="s">
        <v>232</v>
      </c>
      <c r="E1114" s="927" t="s">
        <v>1788</v>
      </c>
      <c r="F1114" s="927">
        <v>2</v>
      </c>
      <c r="G1114" s="927">
        <v>216</v>
      </c>
      <c r="H1114" s="927" t="s">
        <v>4333</v>
      </c>
      <c r="I1114" s="927" t="s">
        <v>4334</v>
      </c>
      <c r="J1114" s="927" t="s">
        <v>4313</v>
      </c>
      <c r="K1114" s="927" t="s">
        <v>287</v>
      </c>
      <c r="L1114" s="927" t="s">
        <v>15</v>
      </c>
      <c r="M1114" s="927" t="s">
        <v>3624</v>
      </c>
      <c r="N1114" s="927" t="s">
        <v>3853</v>
      </c>
      <c r="O1114" s="927" t="s">
        <v>3685</v>
      </c>
      <c r="P1114" s="1129" t="str">
        <f t="shared" si="199"/>
        <v>IGS</v>
      </c>
      <c r="Q1114" s="934" t="str">
        <f t="shared" si="200"/>
        <v>20-19447</v>
      </c>
      <c r="R1114" s="934" t="str">
        <f t="shared" si="201"/>
        <v>FRONTECH</v>
      </c>
      <c r="S1114" s="935">
        <f t="shared" si="194"/>
        <v>44075</v>
      </c>
      <c r="T1114" s="935">
        <f t="shared" si="195"/>
        <v>44075</v>
      </c>
      <c r="U1114" s="935">
        <f t="shared" si="196"/>
        <v>44075</v>
      </c>
      <c r="V1114" s="935">
        <f t="shared" si="202"/>
        <v>44105</v>
      </c>
      <c r="W1114" s="934" t="str">
        <f t="shared" si="203"/>
        <v>Approved</v>
      </c>
      <c r="X1114" s="936" t="str">
        <f>IF(R1114="-","-",VLOOKUP($S1114,Forex!$B:$C,2,0))</f>
        <v>FY2020</v>
      </c>
      <c r="Y1114" s="936" t="str">
        <f>IF(R1114="-","-",VLOOKUP($S1114,Forex!$B:$D,3,0))</f>
        <v>1H</v>
      </c>
      <c r="Z1114" s="937" t="str">
        <f>IF($R1114="-","-",VLOOKUP($L1114,Legend!$E:$F,2,0))</f>
        <v>-</v>
      </c>
      <c r="AA1114" s="937"/>
      <c r="AB1114" s="1131">
        <f t="shared" si="197"/>
        <v>44075</v>
      </c>
      <c r="AC1114" s="1131">
        <f>_xlfn.IFNA(VLOOKUP($B1114,'PO list'!$C:$E,3,0),$AB1114)</f>
        <v>44075</v>
      </c>
      <c r="AD1114" s="1131" t="str">
        <f>IF($AC1114="-","-",VLOOKUP($AC1114,Forex!$B:$C,2,0))</f>
        <v>FY2020</v>
      </c>
      <c r="AE1114" s="1131">
        <f t="shared" si="204"/>
        <v>44075</v>
      </c>
      <c r="AF1114" s="1131" t="str">
        <f>IF($AE1114="-","-",VLOOKUP($AE1114,Forex!$B:$C,2,0))</f>
        <v>FY2020</v>
      </c>
      <c r="AG1114" s="1132" t="str">
        <f t="shared" si="198"/>
        <v>MY + MF</v>
      </c>
      <c r="AI1114" s="1118"/>
    </row>
    <row r="1115" spans="1:35" ht="15" x14ac:dyDescent="0.25">
      <c r="A1115" s="929">
        <v>1114</v>
      </c>
      <c r="B1115" s="927" t="s">
        <v>4335</v>
      </c>
      <c r="C1115" s="927" t="s">
        <v>207</v>
      </c>
      <c r="D1115" s="927" t="s">
        <v>232</v>
      </c>
      <c r="E1115" s="927" t="s">
        <v>1788</v>
      </c>
      <c r="F1115" s="927">
        <v>2</v>
      </c>
      <c r="G1115" s="927">
        <v>2505</v>
      </c>
      <c r="H1115" s="927" t="s">
        <v>4336</v>
      </c>
      <c r="I1115" s="927" t="s">
        <v>4337</v>
      </c>
      <c r="J1115" s="927" t="s">
        <v>4313</v>
      </c>
      <c r="K1115" s="927" t="s">
        <v>287</v>
      </c>
      <c r="L1115" s="927" t="s">
        <v>15</v>
      </c>
      <c r="M1115" s="927" t="s">
        <v>4313</v>
      </c>
      <c r="N1115" s="927" t="s">
        <v>3780</v>
      </c>
      <c r="O1115" s="927" t="s">
        <v>3685</v>
      </c>
      <c r="P1115" s="1129" t="str">
        <f t="shared" si="199"/>
        <v>IGS</v>
      </c>
      <c r="Q1115" s="934" t="str">
        <f t="shared" si="200"/>
        <v>20-19448</v>
      </c>
      <c r="R1115" s="934" t="str">
        <f t="shared" si="201"/>
        <v>FRONTECH</v>
      </c>
      <c r="S1115" s="935">
        <f t="shared" si="194"/>
        <v>44075</v>
      </c>
      <c r="T1115" s="935">
        <f t="shared" si="195"/>
        <v>44075</v>
      </c>
      <c r="U1115" s="935">
        <f t="shared" si="196"/>
        <v>44075</v>
      </c>
      <c r="V1115" s="935">
        <f t="shared" si="202"/>
        <v>44075</v>
      </c>
      <c r="W1115" s="934" t="str">
        <f t="shared" si="203"/>
        <v>Approved</v>
      </c>
      <c r="X1115" s="936" t="str">
        <f>IF(R1115="-","-",VLOOKUP($S1115,Forex!$B:$C,2,0))</f>
        <v>FY2020</v>
      </c>
      <c r="Y1115" s="936" t="str">
        <f>IF(R1115="-","-",VLOOKUP($S1115,Forex!$B:$D,3,0))</f>
        <v>1H</v>
      </c>
      <c r="Z1115" s="937" t="str">
        <f>IF($R1115="-","-",VLOOKUP($L1115,Legend!$E:$F,2,0))</f>
        <v>-</v>
      </c>
      <c r="AA1115" s="937"/>
      <c r="AB1115" s="1131">
        <f t="shared" si="197"/>
        <v>44075</v>
      </c>
      <c r="AC1115" s="1131">
        <f>_xlfn.IFNA(VLOOKUP($B1115,'PO list'!$C:$E,3,0),$AB1115)</f>
        <v>44075</v>
      </c>
      <c r="AD1115" s="1131" t="str">
        <f>IF($AC1115="-","-",VLOOKUP($AC1115,Forex!$B:$C,2,0))</f>
        <v>FY2020</v>
      </c>
      <c r="AE1115" s="1131">
        <f t="shared" si="204"/>
        <v>44075</v>
      </c>
      <c r="AF1115" s="1131" t="str">
        <f>IF($AE1115="-","-",VLOOKUP($AE1115,Forex!$B:$C,2,0))</f>
        <v>FY2020</v>
      </c>
      <c r="AG1115" s="1132" t="str">
        <f t="shared" si="198"/>
        <v>MY + MF</v>
      </c>
      <c r="AI1115" s="1118"/>
    </row>
    <row r="1116" spans="1:35" ht="15" x14ac:dyDescent="0.25">
      <c r="A1116" s="929">
        <v>1115</v>
      </c>
      <c r="B1116" s="927" t="s">
        <v>4338</v>
      </c>
      <c r="C1116" s="927" t="s">
        <v>207</v>
      </c>
      <c r="D1116" s="927" t="s">
        <v>232</v>
      </c>
      <c r="E1116" s="927" t="s">
        <v>2551</v>
      </c>
      <c r="F1116" s="927">
        <v>2</v>
      </c>
      <c r="G1116" s="927">
        <v>114</v>
      </c>
      <c r="H1116" s="927" t="s">
        <v>3778</v>
      </c>
      <c r="I1116" s="927" t="s">
        <v>4339</v>
      </c>
      <c r="J1116" s="927" t="s">
        <v>4313</v>
      </c>
      <c r="K1116" s="927" t="s">
        <v>287</v>
      </c>
      <c r="L1116" s="927" t="s">
        <v>15</v>
      </c>
      <c r="M1116" s="927" t="s">
        <v>4313</v>
      </c>
      <c r="N1116" s="927" t="s">
        <v>4331</v>
      </c>
      <c r="O1116" s="927" t="s">
        <v>3685</v>
      </c>
      <c r="P1116" s="1129" t="str">
        <f t="shared" si="199"/>
        <v>JIG</v>
      </c>
      <c r="Q1116" s="934" t="str">
        <f t="shared" si="200"/>
        <v>20-19449</v>
      </c>
      <c r="R1116" s="934" t="str">
        <f t="shared" si="201"/>
        <v>FRONTECH</v>
      </c>
      <c r="S1116" s="935">
        <f t="shared" si="194"/>
        <v>44075</v>
      </c>
      <c r="T1116" s="935">
        <f t="shared" si="195"/>
        <v>44075</v>
      </c>
      <c r="U1116" s="935">
        <f t="shared" si="196"/>
        <v>44075</v>
      </c>
      <c r="V1116" s="935">
        <f t="shared" si="202"/>
        <v>44105</v>
      </c>
      <c r="W1116" s="934" t="str">
        <f t="shared" si="203"/>
        <v>Approved</v>
      </c>
      <c r="X1116" s="936" t="str">
        <f>IF(R1116="-","-",VLOOKUP($S1116,Forex!$B:$C,2,0))</f>
        <v>FY2020</v>
      </c>
      <c r="Y1116" s="936" t="str">
        <f>IF(R1116="-","-",VLOOKUP($S1116,Forex!$B:$D,3,0))</f>
        <v>1H</v>
      </c>
      <c r="Z1116" s="937" t="str">
        <f>IF($R1116="-","-",VLOOKUP($L1116,Legend!$E:$F,2,0))</f>
        <v>-</v>
      </c>
      <c r="AA1116" s="937"/>
      <c r="AB1116" s="1131">
        <f t="shared" si="197"/>
        <v>44075</v>
      </c>
      <c r="AC1116" s="1131">
        <f>_xlfn.IFNA(VLOOKUP($B1116,'PO list'!$C:$E,3,0),$AB1116)</f>
        <v>44075</v>
      </c>
      <c r="AD1116" s="1131" t="str">
        <f>IF($AC1116="-","-",VLOOKUP($AC1116,Forex!$B:$C,2,0))</f>
        <v>FY2020</v>
      </c>
      <c r="AE1116" s="1131">
        <f t="shared" si="204"/>
        <v>44075</v>
      </c>
      <c r="AF1116" s="1131" t="str">
        <f>IF($AE1116="-","-",VLOOKUP($AE1116,Forex!$B:$C,2,0))</f>
        <v>FY2020</v>
      </c>
      <c r="AG1116" s="1132" t="str">
        <f t="shared" si="198"/>
        <v>MY + MF</v>
      </c>
      <c r="AI1116" s="1118"/>
    </row>
    <row r="1117" spans="1:35" ht="15" x14ac:dyDescent="0.25">
      <c r="A1117" s="929">
        <v>1116</v>
      </c>
      <c r="B1117" s="927" t="s">
        <v>4340</v>
      </c>
      <c r="C1117" s="927" t="s">
        <v>207</v>
      </c>
      <c r="D1117" s="927" t="s">
        <v>232</v>
      </c>
      <c r="E1117" s="927" t="s">
        <v>1788</v>
      </c>
      <c r="F1117" s="927">
        <v>2</v>
      </c>
      <c r="G1117" s="927">
        <v>1774</v>
      </c>
      <c r="H1117" s="927" t="s">
        <v>4341</v>
      </c>
      <c r="I1117" s="927" t="s">
        <v>4342</v>
      </c>
      <c r="J1117" s="927" t="s">
        <v>4313</v>
      </c>
      <c r="K1117" s="927" t="s">
        <v>287</v>
      </c>
      <c r="L1117" s="927" t="s">
        <v>15</v>
      </c>
      <c r="M1117" s="927" t="s">
        <v>4086</v>
      </c>
      <c r="N1117" s="927" t="s">
        <v>4331</v>
      </c>
      <c r="O1117" s="927" t="s">
        <v>3685</v>
      </c>
      <c r="P1117" s="1129" t="str">
        <f t="shared" si="199"/>
        <v>DE2</v>
      </c>
      <c r="Q1117" s="934" t="str">
        <f t="shared" si="200"/>
        <v>20-19450</v>
      </c>
      <c r="R1117" s="934" t="str">
        <f t="shared" si="201"/>
        <v>FRONTECH</v>
      </c>
      <c r="S1117" s="935">
        <f t="shared" si="194"/>
        <v>44075</v>
      </c>
      <c r="T1117" s="935">
        <f t="shared" si="195"/>
        <v>44075</v>
      </c>
      <c r="U1117" s="935">
        <f t="shared" si="196"/>
        <v>44075</v>
      </c>
      <c r="V1117" s="935">
        <f t="shared" si="202"/>
        <v>44105</v>
      </c>
      <c r="W1117" s="934" t="str">
        <f t="shared" si="203"/>
        <v>Approved</v>
      </c>
      <c r="X1117" s="936" t="str">
        <f>IF(R1117="-","-",VLOOKUP($S1117,Forex!$B:$C,2,0))</f>
        <v>FY2020</v>
      </c>
      <c r="Y1117" s="936" t="str">
        <f>IF(R1117="-","-",VLOOKUP($S1117,Forex!$B:$D,3,0))</f>
        <v>1H</v>
      </c>
      <c r="Z1117" s="937" t="str">
        <f>IF($R1117="-","-",VLOOKUP($L1117,Legend!$E:$F,2,0))</f>
        <v>-</v>
      </c>
      <c r="AA1117" s="937"/>
      <c r="AB1117" s="1131">
        <f t="shared" si="197"/>
        <v>44075</v>
      </c>
      <c r="AC1117" s="1131">
        <f>_xlfn.IFNA(VLOOKUP($B1117,'PO list'!$C:$E,3,0),$AB1117)</f>
        <v>44075</v>
      </c>
      <c r="AD1117" s="1131" t="str">
        <f>IF($AC1117="-","-",VLOOKUP($AC1117,Forex!$B:$C,2,0))</f>
        <v>FY2020</v>
      </c>
      <c r="AE1117" s="1131">
        <f t="shared" si="204"/>
        <v>44075</v>
      </c>
      <c r="AF1117" s="1131" t="str">
        <f>IF($AE1117="-","-",VLOOKUP($AE1117,Forex!$B:$C,2,0))</f>
        <v>FY2020</v>
      </c>
      <c r="AG1117" s="1132" t="str">
        <f t="shared" si="198"/>
        <v>MY + MF</v>
      </c>
      <c r="AI1117" s="1118"/>
    </row>
    <row r="1118" spans="1:35" ht="15" x14ac:dyDescent="0.25">
      <c r="A1118" s="929">
        <v>1117</v>
      </c>
      <c r="B1118" s="927" t="s">
        <v>4343</v>
      </c>
      <c r="C1118" s="927" t="s">
        <v>207</v>
      </c>
      <c r="D1118" s="927" t="s">
        <v>232</v>
      </c>
      <c r="E1118" s="927" t="s">
        <v>1788</v>
      </c>
      <c r="F1118" s="927">
        <v>2</v>
      </c>
      <c r="G1118" s="927">
        <v>1746</v>
      </c>
      <c r="H1118" s="927" t="s">
        <v>4344</v>
      </c>
      <c r="I1118" s="927" t="s">
        <v>4345</v>
      </c>
      <c r="J1118" s="927" t="s">
        <v>4313</v>
      </c>
      <c r="K1118" s="927" t="s">
        <v>287</v>
      </c>
      <c r="L1118" s="927" t="s">
        <v>15</v>
      </c>
      <c r="M1118" s="927" t="s">
        <v>3780</v>
      </c>
      <c r="N1118" s="927" t="s">
        <v>4331</v>
      </c>
      <c r="O1118" s="927" t="s">
        <v>3685</v>
      </c>
      <c r="P1118" s="1129" t="str">
        <f t="shared" si="199"/>
        <v>DE3</v>
      </c>
      <c r="Q1118" s="934" t="str">
        <f t="shared" si="200"/>
        <v>20-19451</v>
      </c>
      <c r="R1118" s="934" t="str">
        <f t="shared" si="201"/>
        <v>FRONTECH</v>
      </c>
      <c r="S1118" s="935">
        <f t="shared" si="194"/>
        <v>44075</v>
      </c>
      <c r="T1118" s="935">
        <f t="shared" si="195"/>
        <v>44075</v>
      </c>
      <c r="U1118" s="935">
        <f t="shared" si="196"/>
        <v>44075</v>
      </c>
      <c r="V1118" s="935">
        <f t="shared" si="202"/>
        <v>44105</v>
      </c>
      <c r="W1118" s="934" t="str">
        <f t="shared" si="203"/>
        <v>Approved</v>
      </c>
      <c r="X1118" s="936" t="str">
        <f>IF(R1118="-","-",VLOOKUP($S1118,Forex!$B:$C,2,0))</f>
        <v>FY2020</v>
      </c>
      <c r="Y1118" s="936" t="str">
        <f>IF(R1118="-","-",VLOOKUP($S1118,Forex!$B:$D,3,0))</f>
        <v>1H</v>
      </c>
      <c r="Z1118" s="937" t="str">
        <f>IF($R1118="-","-",VLOOKUP($L1118,Legend!$E:$F,2,0))</f>
        <v>-</v>
      </c>
      <c r="AA1118" s="937"/>
      <c r="AB1118" s="1131">
        <f t="shared" si="197"/>
        <v>44075</v>
      </c>
      <c r="AC1118" s="1131">
        <f>_xlfn.IFNA(VLOOKUP($B1118,'PO list'!$C:$E,3,0),$AB1118)</f>
        <v>44075</v>
      </c>
      <c r="AD1118" s="1131" t="str">
        <f>IF($AC1118="-","-",VLOOKUP($AC1118,Forex!$B:$C,2,0))</f>
        <v>FY2020</v>
      </c>
      <c r="AE1118" s="1131">
        <f t="shared" si="204"/>
        <v>44075</v>
      </c>
      <c r="AF1118" s="1131" t="str">
        <f>IF($AE1118="-","-",VLOOKUP($AE1118,Forex!$B:$C,2,0))</f>
        <v>FY2020</v>
      </c>
      <c r="AG1118" s="1132" t="str">
        <f t="shared" si="198"/>
        <v>MY + MF</v>
      </c>
      <c r="AI1118" s="1118"/>
    </row>
    <row r="1119" spans="1:35" ht="15" x14ac:dyDescent="0.25">
      <c r="A1119" s="929">
        <v>1118</v>
      </c>
      <c r="B1119" s="927" t="s">
        <v>4346</v>
      </c>
      <c r="C1119" s="927" t="s">
        <v>207</v>
      </c>
      <c r="D1119" s="927" t="s">
        <v>232</v>
      </c>
      <c r="E1119" s="927" t="s">
        <v>1788</v>
      </c>
      <c r="F1119" s="927">
        <v>2</v>
      </c>
      <c r="G1119" s="927">
        <v>1836</v>
      </c>
      <c r="H1119" s="927" t="s">
        <v>4347</v>
      </c>
      <c r="I1119" s="927" t="s">
        <v>4348</v>
      </c>
      <c r="J1119" s="927" t="s">
        <v>4313</v>
      </c>
      <c r="K1119" s="927" t="s">
        <v>287</v>
      </c>
      <c r="L1119" s="927" t="s">
        <v>15</v>
      </c>
      <c r="M1119" s="927" t="s">
        <v>4086</v>
      </c>
      <c r="N1119" s="927" t="s">
        <v>4331</v>
      </c>
      <c r="O1119" s="927" t="s">
        <v>3685</v>
      </c>
      <c r="P1119" s="1129" t="str">
        <f t="shared" si="199"/>
        <v>DE4</v>
      </c>
      <c r="Q1119" s="934" t="str">
        <f t="shared" si="200"/>
        <v>20-19452</v>
      </c>
      <c r="R1119" s="934" t="str">
        <f t="shared" si="201"/>
        <v>FRONTECH</v>
      </c>
      <c r="S1119" s="935">
        <f t="shared" si="194"/>
        <v>44075</v>
      </c>
      <c r="T1119" s="935">
        <f t="shared" si="195"/>
        <v>44075</v>
      </c>
      <c r="U1119" s="935">
        <f t="shared" si="196"/>
        <v>44075</v>
      </c>
      <c r="V1119" s="935">
        <f t="shared" si="202"/>
        <v>44105</v>
      </c>
      <c r="W1119" s="934" t="str">
        <f t="shared" si="203"/>
        <v>Approved</v>
      </c>
      <c r="X1119" s="936" t="str">
        <f>IF(R1119="-","-",VLOOKUP($S1119,Forex!$B:$C,2,0))</f>
        <v>FY2020</v>
      </c>
      <c r="Y1119" s="936" t="str">
        <f>IF(R1119="-","-",VLOOKUP($S1119,Forex!$B:$D,3,0))</f>
        <v>1H</v>
      </c>
      <c r="Z1119" s="937" t="str">
        <f>IF($R1119="-","-",VLOOKUP($L1119,Legend!$E:$F,2,0))</f>
        <v>-</v>
      </c>
      <c r="AA1119" s="937"/>
      <c r="AB1119" s="1131">
        <f t="shared" si="197"/>
        <v>44075</v>
      </c>
      <c r="AC1119" s="1131">
        <f>_xlfn.IFNA(VLOOKUP($B1119,'PO list'!$C:$E,3,0),$AB1119)</f>
        <v>44075</v>
      </c>
      <c r="AD1119" s="1131" t="str">
        <f>IF($AC1119="-","-",VLOOKUP($AC1119,Forex!$B:$C,2,0))</f>
        <v>FY2020</v>
      </c>
      <c r="AE1119" s="1131">
        <f t="shared" si="204"/>
        <v>44075</v>
      </c>
      <c r="AF1119" s="1131" t="str">
        <f>IF($AE1119="-","-",VLOOKUP($AE1119,Forex!$B:$C,2,0))</f>
        <v>FY2020</v>
      </c>
      <c r="AG1119" s="1132" t="str">
        <f t="shared" si="198"/>
        <v>MY + MF</v>
      </c>
      <c r="AI1119" s="1118"/>
    </row>
    <row r="1120" spans="1:35" ht="15" x14ac:dyDescent="0.25">
      <c r="A1120" s="929">
        <v>1119</v>
      </c>
      <c r="B1120" s="927" t="s">
        <v>4349</v>
      </c>
      <c r="C1120" s="927" t="s">
        <v>207</v>
      </c>
      <c r="D1120" s="927" t="s">
        <v>232</v>
      </c>
      <c r="E1120" s="927" t="s">
        <v>1788</v>
      </c>
      <c r="F1120" s="927">
        <v>2</v>
      </c>
      <c r="G1120" s="927">
        <v>1498</v>
      </c>
      <c r="H1120" s="927" t="s">
        <v>4350</v>
      </c>
      <c r="I1120" s="927" t="s">
        <v>4351</v>
      </c>
      <c r="J1120" s="927" t="s">
        <v>4313</v>
      </c>
      <c r="K1120" s="927" t="s">
        <v>287</v>
      </c>
      <c r="L1120" s="927" t="s">
        <v>15</v>
      </c>
      <c r="M1120" s="927" t="s">
        <v>4086</v>
      </c>
      <c r="N1120" s="927" t="s">
        <v>4331</v>
      </c>
      <c r="O1120" s="927" t="s">
        <v>3685</v>
      </c>
      <c r="P1120" s="1129" t="str">
        <f t="shared" si="199"/>
        <v>IDE</v>
      </c>
      <c r="Q1120" s="934" t="str">
        <f t="shared" si="200"/>
        <v>20-19453</v>
      </c>
      <c r="R1120" s="934" t="str">
        <f t="shared" si="201"/>
        <v>FRONTECH</v>
      </c>
      <c r="S1120" s="935">
        <f t="shared" si="194"/>
        <v>44075</v>
      </c>
      <c r="T1120" s="935">
        <f t="shared" si="195"/>
        <v>44075</v>
      </c>
      <c r="U1120" s="935">
        <f t="shared" si="196"/>
        <v>44075</v>
      </c>
      <c r="V1120" s="935">
        <f t="shared" si="202"/>
        <v>44105</v>
      </c>
      <c r="W1120" s="934" t="str">
        <f t="shared" si="203"/>
        <v>Approved</v>
      </c>
      <c r="X1120" s="936" t="str">
        <f>IF(R1120="-","-",VLOOKUP($S1120,Forex!$B:$C,2,0))</f>
        <v>FY2020</v>
      </c>
      <c r="Y1120" s="936" t="str">
        <f>IF(R1120="-","-",VLOOKUP($S1120,Forex!$B:$D,3,0))</f>
        <v>1H</v>
      </c>
      <c r="Z1120" s="937" t="str">
        <f>IF($R1120="-","-",VLOOKUP($L1120,Legend!$E:$F,2,0))</f>
        <v>-</v>
      </c>
      <c r="AA1120" s="937"/>
      <c r="AB1120" s="1131">
        <f t="shared" si="197"/>
        <v>44075</v>
      </c>
      <c r="AC1120" s="1131">
        <f>_xlfn.IFNA(VLOOKUP($B1120,'PO list'!$C:$E,3,0),$AB1120)</f>
        <v>44075</v>
      </c>
      <c r="AD1120" s="1131" t="str">
        <f>IF($AC1120="-","-",VLOOKUP($AC1120,Forex!$B:$C,2,0))</f>
        <v>FY2020</v>
      </c>
      <c r="AE1120" s="1131">
        <f t="shared" si="204"/>
        <v>44075</v>
      </c>
      <c r="AF1120" s="1131" t="str">
        <f>IF($AE1120="-","-",VLOOKUP($AE1120,Forex!$B:$C,2,0))</f>
        <v>FY2020</v>
      </c>
      <c r="AG1120" s="1132" t="str">
        <f t="shared" si="198"/>
        <v>MY + MF</v>
      </c>
      <c r="AI1120" s="1118"/>
    </row>
    <row r="1121" spans="1:35" ht="15" x14ac:dyDescent="0.25">
      <c r="A1121" s="929">
        <v>1120</v>
      </c>
      <c r="B1121" s="927" t="s">
        <v>4352</v>
      </c>
      <c r="C1121" s="927" t="s">
        <v>207</v>
      </c>
      <c r="D1121" s="927" t="s">
        <v>232</v>
      </c>
      <c r="E1121" s="927" t="s">
        <v>1788</v>
      </c>
      <c r="F1121" s="927">
        <v>2</v>
      </c>
      <c r="G1121" s="927">
        <v>894</v>
      </c>
      <c r="H1121" s="927" t="s">
        <v>4353</v>
      </c>
      <c r="I1121" s="927" t="s">
        <v>4354</v>
      </c>
      <c r="J1121" s="927" t="s">
        <v>4313</v>
      </c>
      <c r="K1121" s="927" t="s">
        <v>287</v>
      </c>
      <c r="L1121" s="927" t="s">
        <v>15</v>
      </c>
      <c r="M1121" s="927" t="s">
        <v>4086</v>
      </c>
      <c r="N1121" s="927" t="s">
        <v>3780</v>
      </c>
      <c r="O1121" s="927" t="s">
        <v>3685</v>
      </c>
      <c r="P1121" s="1129" t="str">
        <f t="shared" si="199"/>
        <v>IGS</v>
      </c>
      <c r="Q1121" s="934" t="str">
        <f t="shared" si="200"/>
        <v>20-19454</v>
      </c>
      <c r="R1121" s="934" t="str">
        <f t="shared" si="201"/>
        <v>FRONTECH</v>
      </c>
      <c r="S1121" s="935">
        <f t="shared" si="194"/>
        <v>44075</v>
      </c>
      <c r="T1121" s="935">
        <f t="shared" si="195"/>
        <v>44075</v>
      </c>
      <c r="U1121" s="935">
        <f t="shared" si="196"/>
        <v>44075</v>
      </c>
      <c r="V1121" s="935">
        <f t="shared" si="202"/>
        <v>44075</v>
      </c>
      <c r="W1121" s="934" t="str">
        <f t="shared" si="203"/>
        <v>Approved</v>
      </c>
      <c r="X1121" s="936" t="str">
        <f>IF(R1121="-","-",VLOOKUP($S1121,Forex!$B:$C,2,0))</f>
        <v>FY2020</v>
      </c>
      <c r="Y1121" s="936" t="str">
        <f>IF(R1121="-","-",VLOOKUP($S1121,Forex!$B:$D,3,0))</f>
        <v>1H</v>
      </c>
      <c r="Z1121" s="937" t="str">
        <f>IF($R1121="-","-",VLOOKUP($L1121,Legend!$E:$F,2,0))</f>
        <v>-</v>
      </c>
      <c r="AA1121" s="937"/>
      <c r="AB1121" s="1131">
        <f t="shared" si="197"/>
        <v>44075</v>
      </c>
      <c r="AC1121" s="1131">
        <f>_xlfn.IFNA(VLOOKUP($B1121,'PO list'!$C:$E,3,0),$AB1121)</f>
        <v>44075</v>
      </c>
      <c r="AD1121" s="1131" t="str">
        <f>IF($AC1121="-","-",VLOOKUP($AC1121,Forex!$B:$C,2,0))</f>
        <v>FY2020</v>
      </c>
      <c r="AE1121" s="1131">
        <f t="shared" si="204"/>
        <v>44075</v>
      </c>
      <c r="AF1121" s="1131" t="str">
        <f>IF($AE1121="-","-",VLOOKUP($AE1121,Forex!$B:$C,2,0))</f>
        <v>FY2020</v>
      </c>
      <c r="AG1121" s="1132" t="str">
        <f t="shared" si="198"/>
        <v>MY + MF</v>
      </c>
      <c r="AI1121" s="1118"/>
    </row>
    <row r="1122" spans="1:35" ht="15" x14ac:dyDescent="0.25">
      <c r="A1122" s="929">
        <v>1121</v>
      </c>
      <c r="B1122" s="927" t="s">
        <v>4355</v>
      </c>
      <c r="C1122" s="927" t="s">
        <v>207</v>
      </c>
      <c r="D1122" s="927" t="s">
        <v>232</v>
      </c>
      <c r="E1122" s="927" t="s">
        <v>1788</v>
      </c>
      <c r="F1122" s="927">
        <v>2</v>
      </c>
      <c r="G1122" s="927">
        <v>911</v>
      </c>
      <c r="H1122" s="927" t="s">
        <v>4356</v>
      </c>
      <c r="I1122" s="927" t="s">
        <v>4357</v>
      </c>
      <c r="J1122" s="927" t="s">
        <v>4313</v>
      </c>
      <c r="K1122" s="927" t="s">
        <v>287</v>
      </c>
      <c r="L1122" s="927" t="s">
        <v>15</v>
      </c>
      <c r="M1122" s="927" t="s">
        <v>4086</v>
      </c>
      <c r="N1122" s="927" t="s">
        <v>3780</v>
      </c>
      <c r="O1122" s="927" t="s">
        <v>3685</v>
      </c>
      <c r="P1122" s="1129" t="str">
        <f t="shared" si="199"/>
        <v>IGS</v>
      </c>
      <c r="Q1122" s="934" t="str">
        <f t="shared" si="200"/>
        <v>20-19455</v>
      </c>
      <c r="R1122" s="934" t="str">
        <f t="shared" si="201"/>
        <v>FRONTECH</v>
      </c>
      <c r="S1122" s="935">
        <f t="shared" si="194"/>
        <v>44075</v>
      </c>
      <c r="T1122" s="935">
        <f t="shared" si="195"/>
        <v>44075</v>
      </c>
      <c r="U1122" s="935">
        <f t="shared" si="196"/>
        <v>44075</v>
      </c>
      <c r="V1122" s="935">
        <f t="shared" si="202"/>
        <v>44075</v>
      </c>
      <c r="W1122" s="934" t="str">
        <f t="shared" si="203"/>
        <v>Approved</v>
      </c>
      <c r="X1122" s="936" t="str">
        <f>IF(R1122="-","-",VLOOKUP($S1122,Forex!$B:$C,2,0))</f>
        <v>FY2020</v>
      </c>
      <c r="Y1122" s="936" t="str">
        <f>IF(R1122="-","-",VLOOKUP($S1122,Forex!$B:$D,3,0))</f>
        <v>1H</v>
      </c>
      <c r="Z1122" s="937" t="str">
        <f>IF($R1122="-","-",VLOOKUP($L1122,Legend!$E:$F,2,0))</f>
        <v>-</v>
      </c>
      <c r="AA1122" s="937"/>
      <c r="AB1122" s="1131">
        <f t="shared" si="197"/>
        <v>44075</v>
      </c>
      <c r="AC1122" s="1131">
        <f>_xlfn.IFNA(VLOOKUP($B1122,'PO list'!$C:$E,3,0),$AB1122)</f>
        <v>44075</v>
      </c>
      <c r="AD1122" s="1131" t="str">
        <f>IF($AC1122="-","-",VLOOKUP($AC1122,Forex!$B:$C,2,0))</f>
        <v>FY2020</v>
      </c>
      <c r="AE1122" s="1131">
        <f t="shared" si="204"/>
        <v>44075</v>
      </c>
      <c r="AF1122" s="1131" t="str">
        <f>IF($AE1122="-","-",VLOOKUP($AE1122,Forex!$B:$C,2,0))</f>
        <v>FY2020</v>
      </c>
      <c r="AG1122" s="1132" t="str">
        <f t="shared" si="198"/>
        <v>MY + MF</v>
      </c>
      <c r="AI1122" s="1118"/>
    </row>
    <row r="1123" spans="1:35" ht="15" x14ac:dyDescent="0.25">
      <c r="A1123" s="929">
        <v>1122</v>
      </c>
      <c r="B1123" s="927" t="s">
        <v>4358</v>
      </c>
      <c r="C1123" s="927" t="s">
        <v>207</v>
      </c>
      <c r="D1123" s="927" t="s">
        <v>232</v>
      </c>
      <c r="E1123" s="927" t="s">
        <v>1788</v>
      </c>
      <c r="F1123" s="927">
        <v>2</v>
      </c>
      <c r="G1123" s="927">
        <v>797</v>
      </c>
      <c r="H1123" s="927" t="s">
        <v>4359</v>
      </c>
      <c r="I1123" s="927" t="s">
        <v>4360</v>
      </c>
      <c r="J1123" s="927" t="s">
        <v>4313</v>
      </c>
      <c r="K1123" s="927" t="s">
        <v>287</v>
      </c>
      <c r="L1123" s="927" t="s">
        <v>15</v>
      </c>
      <c r="M1123" s="927" t="s">
        <v>3685</v>
      </c>
      <c r="N1123" s="927" t="s">
        <v>4361</v>
      </c>
      <c r="O1123" s="927" t="s">
        <v>3685</v>
      </c>
      <c r="P1123" s="1129" t="str">
        <f t="shared" si="199"/>
        <v>IGS</v>
      </c>
      <c r="Q1123" s="934" t="str">
        <f t="shared" si="200"/>
        <v>20-19456</v>
      </c>
      <c r="R1123" s="934" t="str">
        <f t="shared" si="201"/>
        <v>FRONTECH</v>
      </c>
      <c r="S1123" s="935">
        <f t="shared" si="194"/>
        <v>44075</v>
      </c>
      <c r="T1123" s="935">
        <f t="shared" si="195"/>
        <v>44075</v>
      </c>
      <c r="U1123" s="935">
        <f t="shared" si="196"/>
        <v>44075</v>
      </c>
      <c r="V1123" s="935">
        <f t="shared" si="202"/>
        <v>44105</v>
      </c>
      <c r="W1123" s="934" t="str">
        <f t="shared" si="203"/>
        <v>Approved</v>
      </c>
      <c r="X1123" s="936" t="str">
        <f>IF(R1123="-","-",VLOOKUP($S1123,Forex!$B:$C,2,0))</f>
        <v>FY2020</v>
      </c>
      <c r="Y1123" s="936" t="str">
        <f>IF(R1123="-","-",VLOOKUP($S1123,Forex!$B:$D,3,0))</f>
        <v>1H</v>
      </c>
      <c r="Z1123" s="937" t="str">
        <f>IF($R1123="-","-",VLOOKUP($L1123,Legend!$E:$F,2,0))</f>
        <v>-</v>
      </c>
      <c r="AA1123" s="937"/>
      <c r="AB1123" s="1131">
        <f t="shared" si="197"/>
        <v>44075</v>
      </c>
      <c r="AC1123" s="1131">
        <f>_xlfn.IFNA(VLOOKUP($B1123,'PO list'!$C:$E,3,0),$AB1123)</f>
        <v>44075</v>
      </c>
      <c r="AD1123" s="1131" t="str">
        <f>IF($AC1123="-","-",VLOOKUP($AC1123,Forex!$B:$C,2,0))</f>
        <v>FY2020</v>
      </c>
      <c r="AE1123" s="1131">
        <f t="shared" si="204"/>
        <v>44075</v>
      </c>
      <c r="AF1123" s="1131" t="str">
        <f>IF($AE1123="-","-",VLOOKUP($AE1123,Forex!$B:$C,2,0))</f>
        <v>FY2020</v>
      </c>
      <c r="AG1123" s="1132" t="str">
        <f t="shared" si="198"/>
        <v>MY + MF</v>
      </c>
      <c r="AI1123" s="1118"/>
    </row>
    <row r="1124" spans="1:35" ht="15" x14ac:dyDescent="0.25">
      <c r="A1124" s="929">
        <v>1123</v>
      </c>
      <c r="B1124" s="927" t="s">
        <v>4362</v>
      </c>
      <c r="C1124" s="927" t="s">
        <v>207</v>
      </c>
      <c r="D1124" s="927" t="s">
        <v>232</v>
      </c>
      <c r="E1124" s="927" t="s">
        <v>1788</v>
      </c>
      <c r="F1124" s="927">
        <v>2</v>
      </c>
      <c r="G1124" s="927">
        <v>3668</v>
      </c>
      <c r="H1124" s="927" t="s">
        <v>4363</v>
      </c>
      <c r="I1124" s="927" t="s">
        <v>4337</v>
      </c>
      <c r="J1124" s="927" t="s">
        <v>4364</v>
      </c>
      <c r="K1124" s="927" t="s">
        <v>287</v>
      </c>
      <c r="L1124" s="927" t="s">
        <v>15</v>
      </c>
      <c r="M1124" s="927" t="s">
        <v>4086</v>
      </c>
      <c r="N1124" s="927" t="s">
        <v>3780</v>
      </c>
      <c r="O1124" s="927" t="s">
        <v>3685</v>
      </c>
      <c r="P1124" s="1129" t="str">
        <f t="shared" si="199"/>
        <v>IGS</v>
      </c>
      <c r="Q1124" s="934" t="str">
        <f t="shared" si="200"/>
        <v>20-19457</v>
      </c>
      <c r="R1124" s="934" t="str">
        <f t="shared" si="201"/>
        <v>FRONTECH</v>
      </c>
      <c r="S1124" s="935">
        <f t="shared" si="194"/>
        <v>44075</v>
      </c>
      <c r="T1124" s="935">
        <f t="shared" si="195"/>
        <v>44075</v>
      </c>
      <c r="U1124" s="935">
        <f t="shared" si="196"/>
        <v>44075</v>
      </c>
      <c r="V1124" s="935">
        <f t="shared" si="202"/>
        <v>44075</v>
      </c>
      <c r="W1124" s="934" t="str">
        <f t="shared" si="203"/>
        <v>Approved</v>
      </c>
      <c r="X1124" s="936" t="str">
        <f>IF(R1124="-","-",VLOOKUP($S1124,Forex!$B:$C,2,0))</f>
        <v>FY2020</v>
      </c>
      <c r="Y1124" s="936" t="str">
        <f>IF(R1124="-","-",VLOOKUP($S1124,Forex!$B:$D,3,0))</f>
        <v>1H</v>
      </c>
      <c r="Z1124" s="937" t="str">
        <f>IF($R1124="-","-",VLOOKUP($L1124,Legend!$E:$F,2,0))</f>
        <v>-</v>
      </c>
      <c r="AA1124" s="937"/>
      <c r="AB1124" s="1131">
        <f t="shared" si="197"/>
        <v>44075</v>
      </c>
      <c r="AC1124" s="1131">
        <f>_xlfn.IFNA(VLOOKUP($B1124,'PO list'!$C:$E,3,0),$AB1124)</f>
        <v>44075</v>
      </c>
      <c r="AD1124" s="1131" t="str">
        <f>IF($AC1124="-","-",VLOOKUP($AC1124,Forex!$B:$C,2,0))</f>
        <v>FY2020</v>
      </c>
      <c r="AE1124" s="1131">
        <f t="shared" si="204"/>
        <v>44075</v>
      </c>
      <c r="AF1124" s="1131" t="str">
        <f>IF($AE1124="-","-",VLOOKUP($AE1124,Forex!$B:$C,2,0))</f>
        <v>FY2020</v>
      </c>
      <c r="AG1124" s="1132" t="str">
        <f t="shared" si="198"/>
        <v>MY + MF</v>
      </c>
      <c r="AI1124" s="1118"/>
    </row>
    <row r="1125" spans="1:35" ht="15" x14ac:dyDescent="0.25">
      <c r="A1125" s="929">
        <v>1124</v>
      </c>
      <c r="B1125" s="927" t="s">
        <v>4365</v>
      </c>
      <c r="C1125" s="927" t="s">
        <v>207</v>
      </c>
      <c r="D1125" s="927" t="s">
        <v>232</v>
      </c>
      <c r="E1125" s="927" t="s">
        <v>1788</v>
      </c>
      <c r="F1125" s="927">
        <v>2</v>
      </c>
      <c r="G1125" s="927">
        <v>718</v>
      </c>
      <c r="H1125" s="927" t="s">
        <v>4366</v>
      </c>
      <c r="I1125" s="927" t="s">
        <v>4337</v>
      </c>
      <c r="J1125" s="927" t="s">
        <v>4364</v>
      </c>
      <c r="K1125" s="927" t="s">
        <v>287</v>
      </c>
      <c r="L1125" s="927" t="s">
        <v>15</v>
      </c>
      <c r="M1125" s="927" t="s">
        <v>4086</v>
      </c>
      <c r="N1125" s="927" t="s">
        <v>3780</v>
      </c>
      <c r="O1125" s="927" t="s">
        <v>3685</v>
      </c>
      <c r="P1125" s="1129" t="str">
        <f t="shared" si="199"/>
        <v>IGS</v>
      </c>
      <c r="Q1125" s="934" t="str">
        <f t="shared" si="200"/>
        <v>20-19458</v>
      </c>
      <c r="R1125" s="934" t="str">
        <f t="shared" si="201"/>
        <v>FRONTECH</v>
      </c>
      <c r="S1125" s="935">
        <f t="shared" si="194"/>
        <v>44075</v>
      </c>
      <c r="T1125" s="935">
        <f t="shared" si="195"/>
        <v>44075</v>
      </c>
      <c r="U1125" s="935">
        <f t="shared" si="196"/>
        <v>44075</v>
      </c>
      <c r="V1125" s="935">
        <f t="shared" si="202"/>
        <v>44075</v>
      </c>
      <c r="W1125" s="934" t="str">
        <f t="shared" si="203"/>
        <v>Approved</v>
      </c>
      <c r="X1125" s="936" t="str">
        <f>IF(R1125="-","-",VLOOKUP($S1125,Forex!$B:$C,2,0))</f>
        <v>FY2020</v>
      </c>
      <c r="Y1125" s="936" t="str">
        <f>IF(R1125="-","-",VLOOKUP($S1125,Forex!$B:$D,3,0))</f>
        <v>1H</v>
      </c>
      <c r="Z1125" s="937" t="str">
        <f>IF($R1125="-","-",VLOOKUP($L1125,Legend!$E:$F,2,0))</f>
        <v>-</v>
      </c>
      <c r="AA1125" s="937"/>
      <c r="AB1125" s="1131">
        <f t="shared" si="197"/>
        <v>44075</v>
      </c>
      <c r="AC1125" s="1131">
        <f>_xlfn.IFNA(VLOOKUP($B1125,'PO list'!$C:$E,3,0),$AB1125)</f>
        <v>44075</v>
      </c>
      <c r="AD1125" s="1131" t="str">
        <f>IF($AC1125="-","-",VLOOKUP($AC1125,Forex!$B:$C,2,0))</f>
        <v>FY2020</v>
      </c>
      <c r="AE1125" s="1131">
        <f t="shared" si="204"/>
        <v>44075</v>
      </c>
      <c r="AF1125" s="1131" t="str">
        <f>IF($AE1125="-","-",VLOOKUP($AE1125,Forex!$B:$C,2,0))</f>
        <v>FY2020</v>
      </c>
      <c r="AG1125" s="1132" t="str">
        <f t="shared" si="198"/>
        <v>MY + MF</v>
      </c>
      <c r="AI1125" s="1118"/>
    </row>
    <row r="1126" spans="1:35" ht="15" x14ac:dyDescent="0.25">
      <c r="A1126" s="929">
        <v>1125</v>
      </c>
      <c r="B1126" s="927" t="s">
        <v>4367</v>
      </c>
      <c r="C1126" s="927" t="s">
        <v>207</v>
      </c>
      <c r="D1126" s="927" t="s">
        <v>232</v>
      </c>
      <c r="E1126" s="927" t="s">
        <v>1788</v>
      </c>
      <c r="F1126" s="927">
        <v>2</v>
      </c>
      <c r="G1126" s="927">
        <v>3864</v>
      </c>
      <c r="H1126" s="927" t="s">
        <v>4368</v>
      </c>
      <c r="I1126" s="927" t="s">
        <v>4369</v>
      </c>
      <c r="J1126" s="927" t="s">
        <v>4364</v>
      </c>
      <c r="K1126" s="927" t="s">
        <v>287</v>
      </c>
      <c r="L1126" s="927" t="s">
        <v>15</v>
      </c>
      <c r="M1126" s="927" t="s">
        <v>4086</v>
      </c>
      <c r="N1126" s="927" t="s">
        <v>3780</v>
      </c>
      <c r="O1126" s="927" t="s">
        <v>3685</v>
      </c>
      <c r="P1126" s="1129" t="str">
        <f t="shared" si="199"/>
        <v>IGS</v>
      </c>
      <c r="Q1126" s="934" t="str">
        <f t="shared" si="200"/>
        <v>20-19459</v>
      </c>
      <c r="R1126" s="934" t="str">
        <f t="shared" si="201"/>
        <v>FRONTECH</v>
      </c>
      <c r="S1126" s="935">
        <f t="shared" si="194"/>
        <v>44075</v>
      </c>
      <c r="T1126" s="935">
        <f t="shared" si="195"/>
        <v>44075</v>
      </c>
      <c r="U1126" s="935">
        <f t="shared" si="196"/>
        <v>44075</v>
      </c>
      <c r="V1126" s="935">
        <f t="shared" si="202"/>
        <v>44075</v>
      </c>
      <c r="W1126" s="934" t="str">
        <f t="shared" si="203"/>
        <v>Approved</v>
      </c>
      <c r="X1126" s="936" t="str">
        <f>IF(R1126="-","-",VLOOKUP($S1126,Forex!$B:$C,2,0))</f>
        <v>FY2020</v>
      </c>
      <c r="Y1126" s="936" t="str">
        <f>IF(R1126="-","-",VLOOKUP($S1126,Forex!$B:$D,3,0))</f>
        <v>1H</v>
      </c>
      <c r="Z1126" s="937" t="str">
        <f>IF($R1126="-","-",VLOOKUP($L1126,Legend!$E:$F,2,0))</f>
        <v>-</v>
      </c>
      <c r="AA1126" s="937"/>
      <c r="AB1126" s="1131">
        <f t="shared" si="197"/>
        <v>44075</v>
      </c>
      <c r="AC1126" s="1131">
        <f>_xlfn.IFNA(VLOOKUP($B1126,'PO list'!$C:$E,3,0),$AB1126)</f>
        <v>44075</v>
      </c>
      <c r="AD1126" s="1131" t="str">
        <f>IF($AC1126="-","-",VLOOKUP($AC1126,Forex!$B:$C,2,0))</f>
        <v>FY2020</v>
      </c>
      <c r="AE1126" s="1131">
        <f t="shared" si="204"/>
        <v>44075</v>
      </c>
      <c r="AF1126" s="1131" t="str">
        <f>IF($AE1126="-","-",VLOOKUP($AE1126,Forex!$B:$C,2,0))</f>
        <v>FY2020</v>
      </c>
      <c r="AG1126" s="1132" t="str">
        <f t="shared" si="198"/>
        <v>MY + MF</v>
      </c>
      <c r="AI1126" s="1118"/>
    </row>
    <row r="1127" spans="1:35" ht="15" x14ac:dyDescent="0.25">
      <c r="A1127" s="929">
        <v>1126</v>
      </c>
      <c r="B1127" s="927" t="s">
        <v>4370</v>
      </c>
      <c r="C1127" s="927" t="s">
        <v>207</v>
      </c>
      <c r="D1127" s="927" t="s">
        <v>232</v>
      </c>
      <c r="E1127" s="927" t="s">
        <v>1788</v>
      </c>
      <c r="F1127" s="927">
        <v>2</v>
      </c>
      <c r="G1127" s="927">
        <v>736</v>
      </c>
      <c r="H1127" s="927" t="s">
        <v>4371</v>
      </c>
      <c r="I1127" s="927" t="s">
        <v>4337</v>
      </c>
      <c r="J1127" s="927" t="s">
        <v>4364</v>
      </c>
      <c r="K1127" s="927" t="s">
        <v>287</v>
      </c>
      <c r="L1127" s="927" t="s">
        <v>15</v>
      </c>
      <c r="M1127" s="927" t="s">
        <v>4086</v>
      </c>
      <c r="N1127" s="927" t="s">
        <v>3780</v>
      </c>
      <c r="O1127" s="927" t="s">
        <v>3685</v>
      </c>
      <c r="P1127" s="1129" t="str">
        <f t="shared" si="199"/>
        <v>IGS</v>
      </c>
      <c r="Q1127" s="934" t="str">
        <f t="shared" si="200"/>
        <v>20-19460</v>
      </c>
      <c r="R1127" s="934" t="str">
        <f t="shared" si="201"/>
        <v>FRONTECH</v>
      </c>
      <c r="S1127" s="935">
        <f t="shared" si="194"/>
        <v>44075</v>
      </c>
      <c r="T1127" s="935">
        <f t="shared" si="195"/>
        <v>44075</v>
      </c>
      <c r="U1127" s="935">
        <f t="shared" si="196"/>
        <v>44075</v>
      </c>
      <c r="V1127" s="935">
        <f t="shared" si="202"/>
        <v>44075</v>
      </c>
      <c r="W1127" s="934" t="str">
        <f t="shared" si="203"/>
        <v>Approved</v>
      </c>
      <c r="X1127" s="936" t="str">
        <f>IF(R1127="-","-",VLOOKUP($S1127,Forex!$B:$C,2,0))</f>
        <v>FY2020</v>
      </c>
      <c r="Y1127" s="936" t="str">
        <f>IF(R1127="-","-",VLOOKUP($S1127,Forex!$B:$D,3,0))</f>
        <v>1H</v>
      </c>
      <c r="Z1127" s="937" t="str">
        <f>IF($R1127="-","-",VLOOKUP($L1127,Legend!$E:$F,2,0))</f>
        <v>-</v>
      </c>
      <c r="AA1127" s="937"/>
      <c r="AB1127" s="1131">
        <f t="shared" si="197"/>
        <v>44075</v>
      </c>
      <c r="AC1127" s="1131">
        <f>_xlfn.IFNA(VLOOKUP($B1127,'PO list'!$C:$E,3,0),$AB1127)</f>
        <v>44075</v>
      </c>
      <c r="AD1127" s="1131" t="str">
        <f>IF($AC1127="-","-",VLOOKUP($AC1127,Forex!$B:$C,2,0))</f>
        <v>FY2020</v>
      </c>
      <c r="AE1127" s="1131">
        <f t="shared" si="204"/>
        <v>44075</v>
      </c>
      <c r="AF1127" s="1131" t="str">
        <f>IF($AE1127="-","-",VLOOKUP($AE1127,Forex!$B:$C,2,0))</f>
        <v>FY2020</v>
      </c>
      <c r="AG1127" s="1132" t="str">
        <f t="shared" si="198"/>
        <v>MY + MF</v>
      </c>
      <c r="AI1127" s="1118"/>
    </row>
    <row r="1128" spans="1:35" ht="15" x14ac:dyDescent="0.25">
      <c r="A1128" s="929">
        <v>1127</v>
      </c>
      <c r="B1128" s="927" t="s">
        <v>566</v>
      </c>
      <c r="C1128" s="927" t="s">
        <v>227</v>
      </c>
      <c r="D1128" s="927" t="s">
        <v>201</v>
      </c>
      <c r="E1128" s="927" t="s">
        <v>231</v>
      </c>
      <c r="F1128" s="927">
        <v>31</v>
      </c>
      <c r="G1128" s="927">
        <v>38748</v>
      </c>
      <c r="H1128" s="927" t="s">
        <v>4372</v>
      </c>
      <c r="I1128" s="927" t="s">
        <v>4373</v>
      </c>
      <c r="J1128" s="927" t="s">
        <v>4313</v>
      </c>
      <c r="K1128" s="927" t="s">
        <v>288</v>
      </c>
      <c r="L1128" s="927" t="s">
        <v>1056</v>
      </c>
      <c r="M1128" s="927" t="s">
        <v>3685</v>
      </c>
      <c r="N1128" s="927" t="s">
        <v>4374</v>
      </c>
      <c r="O1128" s="927" t="s">
        <v>3685</v>
      </c>
      <c r="P1128" s="1129" t="str">
        <f t="shared" si="199"/>
        <v>der</v>
      </c>
      <c r="Q1128" s="934" t="str">
        <f t="shared" si="200"/>
        <v>20-19461</v>
      </c>
      <c r="R1128" s="934" t="str">
        <f t="shared" si="201"/>
        <v>LOCAL</v>
      </c>
      <c r="S1128" s="935">
        <f t="shared" si="194"/>
        <v>44075</v>
      </c>
      <c r="T1128" s="935">
        <f t="shared" si="195"/>
        <v>44075</v>
      </c>
      <c r="U1128" s="935">
        <f t="shared" si="196"/>
        <v>44075</v>
      </c>
      <c r="V1128" s="935">
        <f t="shared" si="202"/>
        <v>44166</v>
      </c>
      <c r="W1128" s="934" t="str">
        <f t="shared" si="203"/>
        <v>Disapproved</v>
      </c>
      <c r="X1128" s="936" t="str">
        <f>IF(R1128="-","-",VLOOKUP($S1128,Forex!$B:$C,2,0))</f>
        <v>FY2020</v>
      </c>
      <c r="Y1128" s="936" t="str">
        <f>IF(R1128="-","-",VLOOKUP($S1128,Forex!$B:$D,3,0))</f>
        <v>1H</v>
      </c>
      <c r="Z1128" s="937" t="str">
        <f>IF($R1128="-","-",VLOOKUP($L1128,Legend!$E:$F,2,0))</f>
        <v>-</v>
      </c>
      <c r="AA1128" s="937"/>
      <c r="AB1128" s="1131">
        <f t="shared" si="197"/>
        <v>44075</v>
      </c>
      <c r="AC1128" s="1131">
        <f>_xlfn.IFNA(VLOOKUP($B1128,'PO list'!$C:$E,3,0),$AB1128)</f>
        <v>44075</v>
      </c>
      <c r="AD1128" s="1131" t="str">
        <f>IF($AC1128="-","-",VLOOKUP($AC1128,Forex!$B:$C,2,0))</f>
        <v>FY2020</v>
      </c>
      <c r="AE1128" s="1131">
        <f t="shared" si="204"/>
        <v>44075</v>
      </c>
      <c r="AF1128" s="1131" t="str">
        <f>IF($AE1128="-","-",VLOOKUP($AE1128,Forex!$B:$C,2,0))</f>
        <v>FY2020</v>
      </c>
      <c r="AG1128" s="1132" t="str">
        <f t="shared" si="198"/>
        <v>MY + MF</v>
      </c>
      <c r="AI1128" s="1118"/>
    </row>
    <row r="1129" spans="1:35" ht="15" x14ac:dyDescent="0.25">
      <c r="A1129" s="929">
        <v>1128</v>
      </c>
      <c r="B1129" s="927" t="s">
        <v>4375</v>
      </c>
      <c r="C1129" s="927" t="s">
        <v>221</v>
      </c>
      <c r="D1129" s="927" t="s">
        <v>201</v>
      </c>
      <c r="E1129" s="927" t="s">
        <v>231</v>
      </c>
      <c r="F1129" s="927">
        <v>2</v>
      </c>
      <c r="G1129" s="927">
        <v>1031</v>
      </c>
      <c r="H1129" s="927" t="s">
        <v>4376</v>
      </c>
      <c r="I1129" s="927" t="s">
        <v>4377</v>
      </c>
      <c r="J1129" s="927" t="s">
        <v>3685</v>
      </c>
      <c r="K1129" s="927" t="s">
        <v>287</v>
      </c>
      <c r="L1129" s="927" t="s">
        <v>15</v>
      </c>
      <c r="M1129" s="927" t="s">
        <v>3685</v>
      </c>
      <c r="N1129" s="927" t="s">
        <v>3780</v>
      </c>
      <c r="O1129" s="927" t="s">
        <v>3685</v>
      </c>
      <c r="P1129" s="1129" t="str">
        <f t="shared" si="199"/>
        <v>NCH</v>
      </c>
      <c r="Q1129" s="934" t="str">
        <f t="shared" si="200"/>
        <v>20-19462</v>
      </c>
      <c r="R1129" s="934" t="str">
        <f t="shared" si="201"/>
        <v>LOCAL</v>
      </c>
      <c r="S1129" s="935">
        <f t="shared" si="194"/>
        <v>44075</v>
      </c>
      <c r="T1129" s="935">
        <f t="shared" si="195"/>
        <v>44075</v>
      </c>
      <c r="U1129" s="935">
        <f t="shared" si="196"/>
        <v>44075</v>
      </c>
      <c r="V1129" s="935">
        <f t="shared" si="202"/>
        <v>44075</v>
      </c>
      <c r="W1129" s="934" t="str">
        <f t="shared" si="203"/>
        <v>Approved</v>
      </c>
      <c r="X1129" s="936" t="str">
        <f>IF(R1129="-","-",VLOOKUP($S1129,Forex!$B:$C,2,0))</f>
        <v>FY2020</v>
      </c>
      <c r="Y1129" s="936" t="str">
        <f>IF(R1129="-","-",VLOOKUP($S1129,Forex!$B:$D,3,0))</f>
        <v>1H</v>
      </c>
      <c r="Z1129" s="937" t="str">
        <f>IF($R1129="-","-",VLOOKUP($L1129,Legend!$E:$F,2,0))</f>
        <v>-</v>
      </c>
      <c r="AA1129" s="937"/>
      <c r="AB1129" s="1131">
        <f t="shared" si="197"/>
        <v>44075</v>
      </c>
      <c r="AC1129" s="1131">
        <f>_xlfn.IFNA(VLOOKUP($B1129,'PO list'!$C:$E,3,0),$AB1129)</f>
        <v>44075</v>
      </c>
      <c r="AD1129" s="1131" t="str">
        <f>IF($AC1129="-","-",VLOOKUP($AC1129,Forex!$B:$C,2,0))</f>
        <v>FY2020</v>
      </c>
      <c r="AE1129" s="1131">
        <f t="shared" si="204"/>
        <v>44075</v>
      </c>
      <c r="AF1129" s="1131" t="str">
        <f>IF($AE1129="-","-",VLOOKUP($AE1129,Forex!$B:$C,2,0))</f>
        <v>FY2020</v>
      </c>
      <c r="AG1129" s="1132" t="str">
        <f t="shared" si="198"/>
        <v>MY + MF</v>
      </c>
      <c r="AI1129" s="1118"/>
    </row>
    <row r="1130" spans="1:35" ht="15" x14ac:dyDescent="0.25">
      <c r="A1130" s="929">
        <v>1129</v>
      </c>
      <c r="B1130" s="927" t="s">
        <v>4378</v>
      </c>
      <c r="C1130" s="927" t="s">
        <v>2339</v>
      </c>
      <c r="D1130" s="927" t="s">
        <v>1332</v>
      </c>
      <c r="E1130" s="927" t="s">
        <v>1361</v>
      </c>
      <c r="F1130" s="927">
        <v>2</v>
      </c>
      <c r="G1130" s="927">
        <v>6684</v>
      </c>
      <c r="H1130" s="927" t="s">
        <v>4379</v>
      </c>
      <c r="I1130" s="927" t="s">
        <v>15</v>
      </c>
      <c r="J1130" s="927" t="s">
        <v>3685</v>
      </c>
      <c r="K1130" s="927" t="s">
        <v>288</v>
      </c>
      <c r="L1130" s="927" t="s">
        <v>1056</v>
      </c>
      <c r="M1130" s="927" t="s">
        <v>3685</v>
      </c>
      <c r="N1130" s="927" t="s">
        <v>3415</v>
      </c>
      <c r="O1130" s="927" t="s">
        <v>3685</v>
      </c>
      <c r="P1130" s="1129" t="str">
        <f t="shared" si="199"/>
        <v>-</v>
      </c>
      <c r="Q1130" s="934" t="str">
        <f t="shared" si="200"/>
        <v>20-19463</v>
      </c>
      <c r="R1130" s="934" t="str">
        <f t="shared" si="201"/>
        <v>-</v>
      </c>
      <c r="S1130" s="935" t="str">
        <f t="shared" si="194"/>
        <v>-</v>
      </c>
      <c r="T1130" s="935" t="str">
        <f t="shared" si="195"/>
        <v>-</v>
      </c>
      <c r="U1130" s="935" t="str">
        <f t="shared" si="196"/>
        <v>-</v>
      </c>
      <c r="V1130" s="935" t="str">
        <f t="shared" si="202"/>
        <v>-</v>
      </c>
      <c r="W1130" s="934" t="str">
        <f t="shared" si="203"/>
        <v>-</v>
      </c>
      <c r="X1130" s="936" t="str">
        <f>IF(R1130="-","-",VLOOKUP($S1130,Forex!$B:$C,2,0))</f>
        <v>-</v>
      </c>
      <c r="Y1130" s="936" t="str">
        <f>IF(R1130="-","-",VLOOKUP($S1130,Forex!$B:$D,3,0))</f>
        <v>-</v>
      </c>
      <c r="Z1130" s="937" t="str">
        <f>IF($R1130="-","-",VLOOKUP($L1130,Legend!$E:$F,2,0))</f>
        <v>-</v>
      </c>
      <c r="AA1130" s="937"/>
      <c r="AB1130" s="1131" t="str">
        <f t="shared" si="197"/>
        <v>-</v>
      </c>
      <c r="AC1130" s="1131" t="str">
        <f>_xlfn.IFNA(VLOOKUP($B1130,'PO list'!$C:$E,3,0),$AB1130)</f>
        <v>-</v>
      </c>
      <c r="AD1130" s="1131" t="str">
        <f>IF($AC1130="-","-",VLOOKUP($AC1130,Forex!$B:$C,2,0))</f>
        <v>-</v>
      </c>
      <c r="AE1130" s="1131" t="str">
        <f t="shared" si="204"/>
        <v>-</v>
      </c>
      <c r="AF1130" s="1131" t="str">
        <f>IF($AE1130="-","-",VLOOKUP($AE1130,Forex!$B:$C,2,0))</f>
        <v>-</v>
      </c>
      <c r="AG1130" s="1132" t="str">
        <f t="shared" si="198"/>
        <v>-</v>
      </c>
      <c r="AI1130" s="1118"/>
    </row>
    <row r="1131" spans="1:35" ht="15" x14ac:dyDescent="0.25">
      <c r="A1131" s="929">
        <v>1130</v>
      </c>
      <c r="B1131" s="927" t="s">
        <v>4380</v>
      </c>
      <c r="C1131" s="927" t="s">
        <v>782</v>
      </c>
      <c r="D1131" s="927" t="s">
        <v>201</v>
      </c>
      <c r="E1131" s="927" t="s">
        <v>1546</v>
      </c>
      <c r="F1131" s="927">
        <v>1</v>
      </c>
      <c r="G1131" s="927">
        <v>1398</v>
      </c>
      <c r="H1131" s="927" t="s">
        <v>4381</v>
      </c>
      <c r="I1131" s="927" t="s">
        <v>15</v>
      </c>
      <c r="J1131" s="927" t="s">
        <v>3685</v>
      </c>
      <c r="K1131" s="927" t="s">
        <v>287</v>
      </c>
      <c r="L1131" s="927" t="s">
        <v>15</v>
      </c>
      <c r="M1131" s="927" t="s">
        <v>3780</v>
      </c>
      <c r="N1131" s="927" t="s">
        <v>3853</v>
      </c>
      <c r="O1131" s="927" t="s">
        <v>3780</v>
      </c>
      <c r="P1131" s="1129" t="str">
        <f t="shared" si="199"/>
        <v>-</v>
      </c>
      <c r="Q1131" s="934" t="str">
        <f t="shared" si="200"/>
        <v>20-19465</v>
      </c>
      <c r="R1131" s="934" t="str">
        <f t="shared" si="201"/>
        <v>LOCAL</v>
      </c>
      <c r="S1131" s="935">
        <f t="shared" si="194"/>
        <v>44075</v>
      </c>
      <c r="T1131" s="935">
        <f t="shared" si="195"/>
        <v>44075</v>
      </c>
      <c r="U1131" s="935">
        <f t="shared" si="196"/>
        <v>44075</v>
      </c>
      <c r="V1131" s="935">
        <f t="shared" si="202"/>
        <v>44105</v>
      </c>
      <c r="W1131" s="934" t="str">
        <f t="shared" si="203"/>
        <v>Approved</v>
      </c>
      <c r="X1131" s="936" t="str">
        <f>IF(R1131="-","-",VLOOKUP($S1131,Forex!$B:$C,2,0))</f>
        <v>FY2020</v>
      </c>
      <c r="Y1131" s="936" t="str">
        <f>IF(R1131="-","-",VLOOKUP($S1131,Forex!$B:$D,3,0))</f>
        <v>1H</v>
      </c>
      <c r="Z1131" s="937" t="str">
        <f>IF($R1131="-","-",VLOOKUP($L1131,Legend!$E:$F,2,0))</f>
        <v>-</v>
      </c>
      <c r="AA1131" s="937"/>
      <c r="AB1131" s="1131">
        <f t="shared" si="197"/>
        <v>44075</v>
      </c>
      <c r="AC1131" s="1131">
        <f>_xlfn.IFNA(VLOOKUP($B1131,'PO list'!$C:$E,3,0),$AB1131)</f>
        <v>44075</v>
      </c>
      <c r="AD1131" s="1131" t="str">
        <f>IF($AC1131="-","-",VLOOKUP($AC1131,Forex!$B:$C,2,0))</f>
        <v>FY2020</v>
      </c>
      <c r="AE1131" s="1131">
        <f t="shared" si="204"/>
        <v>44075</v>
      </c>
      <c r="AF1131" s="1131" t="str">
        <f>IF($AE1131="-","-",VLOOKUP($AE1131,Forex!$B:$C,2,0))</f>
        <v>FY2020</v>
      </c>
      <c r="AG1131" s="1132" t="str">
        <f t="shared" si="198"/>
        <v>MY + MF</v>
      </c>
      <c r="AI1131" s="1118"/>
    </row>
    <row r="1132" spans="1:35" ht="15" x14ac:dyDescent="0.25">
      <c r="A1132" s="929">
        <v>1131</v>
      </c>
      <c r="B1132" s="927" t="s">
        <v>4382</v>
      </c>
      <c r="C1132" s="927" t="s">
        <v>221</v>
      </c>
      <c r="D1132" s="927" t="s">
        <v>201</v>
      </c>
      <c r="E1132" s="927" t="s">
        <v>231</v>
      </c>
      <c r="F1132" s="927">
        <v>1</v>
      </c>
      <c r="G1132" s="927">
        <v>420</v>
      </c>
      <c r="H1132" s="927" t="s">
        <v>4383</v>
      </c>
      <c r="I1132" s="927" t="s">
        <v>239</v>
      </c>
      <c r="J1132" s="927" t="s">
        <v>4086</v>
      </c>
      <c r="K1132" s="927" t="s">
        <v>287</v>
      </c>
      <c r="L1132" s="927" t="s">
        <v>15</v>
      </c>
      <c r="M1132" s="927" t="s">
        <v>4086</v>
      </c>
      <c r="N1132" s="927" t="s">
        <v>3624</v>
      </c>
      <c r="O1132" s="927" t="s">
        <v>3780</v>
      </c>
      <c r="P1132" s="1129" t="str">
        <f t="shared" si="199"/>
        <v>--</v>
      </c>
      <c r="Q1132" s="934" t="str">
        <f t="shared" si="200"/>
        <v>20-19466</v>
      </c>
      <c r="R1132" s="934" t="str">
        <f t="shared" si="201"/>
        <v>LOCAL</v>
      </c>
      <c r="S1132" s="935">
        <f t="shared" si="194"/>
        <v>44075</v>
      </c>
      <c r="T1132" s="935">
        <f t="shared" si="195"/>
        <v>44075</v>
      </c>
      <c r="U1132" s="935">
        <f t="shared" si="196"/>
        <v>44075</v>
      </c>
      <c r="V1132" s="935">
        <f t="shared" si="202"/>
        <v>44075</v>
      </c>
      <c r="W1132" s="934" t="str">
        <f t="shared" si="203"/>
        <v>Approved</v>
      </c>
      <c r="X1132" s="936" t="str">
        <f>IF(R1132="-","-",VLOOKUP($S1132,Forex!$B:$C,2,0))</f>
        <v>FY2020</v>
      </c>
      <c r="Y1132" s="936" t="str">
        <f>IF(R1132="-","-",VLOOKUP($S1132,Forex!$B:$D,3,0))</f>
        <v>1H</v>
      </c>
      <c r="Z1132" s="937" t="str">
        <f>IF($R1132="-","-",VLOOKUP($L1132,Legend!$E:$F,2,0))</f>
        <v>-</v>
      </c>
      <c r="AA1132" s="937"/>
      <c r="AB1132" s="1131">
        <f t="shared" si="197"/>
        <v>44075</v>
      </c>
      <c r="AC1132" s="1131">
        <f>_xlfn.IFNA(VLOOKUP($B1132,'PO list'!$C:$E,3,0),$AB1132)</f>
        <v>44075</v>
      </c>
      <c r="AD1132" s="1131" t="str">
        <f>IF($AC1132="-","-",VLOOKUP($AC1132,Forex!$B:$C,2,0))</f>
        <v>FY2020</v>
      </c>
      <c r="AE1132" s="1131">
        <f t="shared" si="204"/>
        <v>44075</v>
      </c>
      <c r="AF1132" s="1131" t="str">
        <f>IF($AE1132="-","-",VLOOKUP($AE1132,Forex!$B:$C,2,0))</f>
        <v>FY2020</v>
      </c>
      <c r="AG1132" s="1132" t="str">
        <f t="shared" si="198"/>
        <v>MY + MF</v>
      </c>
      <c r="AI1132" s="1118"/>
    </row>
    <row r="1133" spans="1:35" ht="15" x14ac:dyDescent="0.25">
      <c r="A1133" s="929">
        <v>1132</v>
      </c>
      <c r="B1133" s="927" t="s">
        <v>4384</v>
      </c>
      <c r="C1133" s="927" t="s">
        <v>518</v>
      </c>
      <c r="D1133" s="927" t="s">
        <v>201</v>
      </c>
      <c r="E1133" s="927" t="s">
        <v>231</v>
      </c>
      <c r="F1133" s="927">
        <v>1</v>
      </c>
      <c r="G1133" s="927">
        <v>780</v>
      </c>
      <c r="H1133" s="927" t="s">
        <v>4385</v>
      </c>
      <c r="I1133" s="927" t="s">
        <v>239</v>
      </c>
      <c r="J1133" s="927" t="s">
        <v>4086</v>
      </c>
      <c r="K1133" s="927" t="s">
        <v>1324</v>
      </c>
      <c r="L1133" s="927" t="s">
        <v>1056</v>
      </c>
      <c r="M1133" s="927" t="s">
        <v>3780</v>
      </c>
      <c r="N1133" s="927" t="s">
        <v>4361</v>
      </c>
      <c r="O1133" s="927" t="s">
        <v>3624</v>
      </c>
      <c r="P1133" s="1129" t="str">
        <f t="shared" si="199"/>
        <v>--</v>
      </c>
      <c r="Q1133" s="934" t="str">
        <f t="shared" si="200"/>
        <v>20-19467</v>
      </c>
      <c r="R1133" s="934" t="str">
        <f t="shared" si="201"/>
        <v>LOCAL</v>
      </c>
      <c r="S1133" s="935">
        <f t="shared" si="194"/>
        <v>44075</v>
      </c>
      <c r="T1133" s="935">
        <f t="shared" si="195"/>
        <v>44075</v>
      </c>
      <c r="U1133" s="935">
        <f t="shared" si="196"/>
        <v>44075</v>
      </c>
      <c r="V1133" s="935">
        <f t="shared" si="202"/>
        <v>44105</v>
      </c>
      <c r="W1133" s="934" t="str">
        <f t="shared" si="203"/>
        <v>Cancelled</v>
      </c>
      <c r="X1133" s="936" t="str">
        <f>IF(R1133="-","-",VLOOKUP($S1133,Forex!$B:$C,2,0))</f>
        <v>FY2020</v>
      </c>
      <c r="Y1133" s="936" t="str">
        <f>IF(R1133="-","-",VLOOKUP($S1133,Forex!$B:$D,3,0))</f>
        <v>1H</v>
      </c>
      <c r="Z1133" s="937" t="str">
        <f>IF($R1133="-","-",VLOOKUP($L1133,Legend!$E:$F,2,0))</f>
        <v>-</v>
      </c>
      <c r="AA1133" s="937"/>
      <c r="AB1133" s="1131">
        <f t="shared" si="197"/>
        <v>44075</v>
      </c>
      <c r="AC1133" s="1131">
        <f>_xlfn.IFNA(VLOOKUP($B1133,'PO list'!$C:$E,3,0),$AB1133)</f>
        <v>44075</v>
      </c>
      <c r="AD1133" s="1131" t="str">
        <f>IF($AC1133="-","-",VLOOKUP($AC1133,Forex!$B:$C,2,0))</f>
        <v>FY2020</v>
      </c>
      <c r="AE1133" s="1131">
        <f t="shared" si="204"/>
        <v>44075</v>
      </c>
      <c r="AF1133" s="1131" t="str">
        <f>IF($AE1133="-","-",VLOOKUP($AE1133,Forex!$B:$C,2,0))</f>
        <v>FY2020</v>
      </c>
      <c r="AG1133" s="1132" t="str">
        <f t="shared" si="198"/>
        <v>MY + MF</v>
      </c>
      <c r="AI1133" s="1118"/>
    </row>
    <row r="1134" spans="1:35" ht="15" x14ac:dyDescent="0.25">
      <c r="A1134" s="929">
        <v>1133</v>
      </c>
      <c r="B1134" s="927" t="s">
        <v>4386</v>
      </c>
      <c r="C1134" s="927" t="s">
        <v>207</v>
      </c>
      <c r="D1134" s="927" t="s">
        <v>232</v>
      </c>
      <c r="E1134" s="927" t="s">
        <v>1788</v>
      </c>
      <c r="F1134" s="927">
        <v>2</v>
      </c>
      <c r="G1134" s="927">
        <v>855</v>
      </c>
      <c r="H1134" s="927" t="s">
        <v>4387</v>
      </c>
      <c r="I1134" s="927" t="s">
        <v>4388</v>
      </c>
      <c r="J1134" s="927" t="s">
        <v>4389</v>
      </c>
      <c r="K1134" s="927" t="s">
        <v>287</v>
      </c>
      <c r="L1134" s="927" t="s">
        <v>15</v>
      </c>
      <c r="M1134" s="927" t="s">
        <v>4203</v>
      </c>
      <c r="N1134" s="927" t="s">
        <v>3853</v>
      </c>
      <c r="O1134" s="927" t="s">
        <v>3624</v>
      </c>
      <c r="P1134" s="1129" t="str">
        <f t="shared" si="199"/>
        <v>IGS</v>
      </c>
      <c r="Q1134" s="934" t="str">
        <f t="shared" si="200"/>
        <v>20-19468</v>
      </c>
      <c r="R1134" s="934" t="str">
        <f t="shared" si="201"/>
        <v>FRONTECH</v>
      </c>
      <c r="S1134" s="935">
        <f t="shared" si="194"/>
        <v>44075</v>
      </c>
      <c r="T1134" s="935">
        <f t="shared" si="195"/>
        <v>44075</v>
      </c>
      <c r="U1134" s="935">
        <f t="shared" si="196"/>
        <v>44075</v>
      </c>
      <c r="V1134" s="935">
        <f t="shared" si="202"/>
        <v>44105</v>
      </c>
      <c r="W1134" s="934" t="str">
        <f t="shared" si="203"/>
        <v>Approved</v>
      </c>
      <c r="X1134" s="936" t="str">
        <f>IF(R1134="-","-",VLOOKUP($S1134,Forex!$B:$C,2,0))</f>
        <v>FY2020</v>
      </c>
      <c r="Y1134" s="936" t="str">
        <f>IF(R1134="-","-",VLOOKUP($S1134,Forex!$B:$D,3,0))</f>
        <v>1H</v>
      </c>
      <c r="Z1134" s="937" t="str">
        <f>IF($R1134="-","-",VLOOKUP($L1134,Legend!$E:$F,2,0))</f>
        <v>-</v>
      </c>
      <c r="AA1134" s="937"/>
      <c r="AB1134" s="1131">
        <f t="shared" si="197"/>
        <v>44075</v>
      </c>
      <c r="AC1134" s="1131">
        <f>_xlfn.IFNA(VLOOKUP($B1134,'PO list'!$C:$E,3,0),$AB1134)</f>
        <v>44075</v>
      </c>
      <c r="AD1134" s="1131" t="str">
        <f>IF($AC1134="-","-",VLOOKUP($AC1134,Forex!$B:$C,2,0))</f>
        <v>FY2020</v>
      </c>
      <c r="AE1134" s="1131">
        <f t="shared" si="204"/>
        <v>44075</v>
      </c>
      <c r="AF1134" s="1131" t="str">
        <f>IF($AE1134="-","-",VLOOKUP($AE1134,Forex!$B:$C,2,0))</f>
        <v>FY2020</v>
      </c>
      <c r="AG1134" s="1132" t="str">
        <f t="shared" si="198"/>
        <v>MY + MF</v>
      </c>
      <c r="AI1134" s="1118"/>
    </row>
    <row r="1135" spans="1:35" ht="15" x14ac:dyDescent="0.25">
      <c r="A1135" s="929">
        <v>1134</v>
      </c>
      <c r="B1135" s="927" t="s">
        <v>4390</v>
      </c>
      <c r="C1135" s="927" t="s">
        <v>209</v>
      </c>
      <c r="D1135" s="927" t="s">
        <v>232</v>
      </c>
      <c r="E1135" s="927" t="s">
        <v>231</v>
      </c>
      <c r="F1135" s="927">
        <v>5</v>
      </c>
      <c r="G1135" s="927">
        <v>11240</v>
      </c>
      <c r="H1135" s="927" t="s">
        <v>4391</v>
      </c>
      <c r="I1135" s="927" t="s">
        <v>4392</v>
      </c>
      <c r="J1135" s="927" t="s">
        <v>4086</v>
      </c>
      <c r="K1135" s="927" t="s">
        <v>288</v>
      </c>
      <c r="L1135" s="927" t="s">
        <v>1111</v>
      </c>
      <c r="M1135" s="927" t="s">
        <v>4115</v>
      </c>
      <c r="N1135" s="927" t="s">
        <v>4317</v>
      </c>
      <c r="O1135" s="927" t="s">
        <v>3624</v>
      </c>
      <c r="P1135" s="1129" t="str">
        <f t="shared" si="199"/>
        <v>O--</v>
      </c>
      <c r="Q1135" s="934" t="str">
        <f t="shared" si="200"/>
        <v>20-19469</v>
      </c>
      <c r="R1135" s="934" t="str">
        <f t="shared" si="201"/>
        <v>FRONTECH</v>
      </c>
      <c r="S1135" s="935">
        <f t="shared" si="194"/>
        <v>44075</v>
      </c>
      <c r="T1135" s="935">
        <f t="shared" si="195"/>
        <v>44075</v>
      </c>
      <c r="U1135" s="935">
        <f t="shared" si="196"/>
        <v>44105</v>
      </c>
      <c r="V1135" s="935">
        <f t="shared" si="202"/>
        <v>44105</v>
      </c>
      <c r="W1135" s="934" t="str">
        <f t="shared" si="203"/>
        <v>Disapproved</v>
      </c>
      <c r="X1135" s="936" t="str">
        <f>IF(R1135="-","-",VLOOKUP($S1135,Forex!$B:$C,2,0))</f>
        <v>FY2020</v>
      </c>
      <c r="Y1135" s="936" t="str">
        <f>IF(R1135="-","-",VLOOKUP($S1135,Forex!$B:$D,3,0))</f>
        <v>1H</v>
      </c>
      <c r="Z1135" s="937" t="str">
        <f>IF($R1135="-","-",VLOOKUP($L1135,Legend!$E:$F,2,0))</f>
        <v>-</v>
      </c>
      <c r="AA1135" s="937"/>
      <c r="AB1135" s="1131">
        <f t="shared" si="197"/>
        <v>44075</v>
      </c>
      <c r="AC1135" s="1131">
        <f>_xlfn.IFNA(VLOOKUP($B1135,'PO list'!$C:$E,3,0),$AB1135)</f>
        <v>44075</v>
      </c>
      <c r="AD1135" s="1131" t="str">
        <f>IF($AC1135="-","-",VLOOKUP($AC1135,Forex!$B:$C,2,0))</f>
        <v>FY2020</v>
      </c>
      <c r="AE1135" s="1131">
        <f t="shared" si="204"/>
        <v>44075</v>
      </c>
      <c r="AF1135" s="1131" t="str">
        <f>IF($AE1135="-","-",VLOOKUP($AE1135,Forex!$B:$C,2,0))</f>
        <v>FY2020</v>
      </c>
      <c r="AG1135" s="1132" t="str">
        <f t="shared" si="198"/>
        <v>MY + MF</v>
      </c>
      <c r="AI1135" s="1118"/>
    </row>
    <row r="1136" spans="1:35" ht="15" x14ac:dyDescent="0.25">
      <c r="A1136" s="929">
        <v>1135</v>
      </c>
      <c r="B1136" s="927" t="s">
        <v>4393</v>
      </c>
      <c r="C1136" s="927" t="s">
        <v>1331</v>
      </c>
      <c r="D1136" s="927" t="s">
        <v>1332</v>
      </c>
      <c r="E1136" s="927" t="s">
        <v>1546</v>
      </c>
      <c r="F1136" s="927">
        <v>1</v>
      </c>
      <c r="G1136" s="927">
        <v>600</v>
      </c>
      <c r="H1136" s="927" t="s">
        <v>4394</v>
      </c>
      <c r="I1136" s="927" t="s">
        <v>4395</v>
      </c>
      <c r="J1136" s="927" t="s">
        <v>3780</v>
      </c>
      <c r="K1136" s="927" t="s">
        <v>287</v>
      </c>
      <c r="L1136" s="927" t="s">
        <v>15</v>
      </c>
      <c r="M1136" s="927" t="s">
        <v>4203</v>
      </c>
      <c r="N1136" s="927" t="s">
        <v>3853</v>
      </c>
      <c r="O1136" s="927" t="s">
        <v>3624</v>
      </c>
      <c r="P1136" s="1129" t="str">
        <f t="shared" si="199"/>
        <v>SSY</v>
      </c>
      <c r="Q1136" s="934" t="str">
        <f t="shared" si="200"/>
        <v>20-19470</v>
      </c>
      <c r="R1136" s="934" t="str">
        <f t="shared" si="201"/>
        <v>-</v>
      </c>
      <c r="S1136" s="935" t="str">
        <f t="shared" si="194"/>
        <v>-</v>
      </c>
      <c r="T1136" s="935" t="str">
        <f t="shared" si="195"/>
        <v>-</v>
      </c>
      <c r="U1136" s="935" t="str">
        <f t="shared" si="196"/>
        <v>-</v>
      </c>
      <c r="V1136" s="935" t="str">
        <f t="shared" si="202"/>
        <v>-</v>
      </c>
      <c r="W1136" s="934" t="str">
        <f t="shared" si="203"/>
        <v>-</v>
      </c>
      <c r="X1136" s="936" t="str">
        <f>IF(R1136="-","-",VLOOKUP($S1136,Forex!$B:$C,2,0))</f>
        <v>-</v>
      </c>
      <c r="Y1136" s="936" t="str">
        <f>IF(R1136="-","-",VLOOKUP($S1136,Forex!$B:$D,3,0))</f>
        <v>-</v>
      </c>
      <c r="Z1136" s="937" t="str">
        <f>IF($R1136="-","-",VLOOKUP($L1136,Legend!$E:$F,2,0))</f>
        <v>-</v>
      </c>
      <c r="AA1136" s="937"/>
      <c r="AB1136" s="1131" t="str">
        <f t="shared" si="197"/>
        <v>-</v>
      </c>
      <c r="AC1136" s="1131" t="str">
        <f>_xlfn.IFNA(VLOOKUP($B1136,'PO list'!$C:$E,3,0),$AB1136)</f>
        <v>-</v>
      </c>
      <c r="AD1136" s="1131" t="str">
        <f>IF($AC1136="-","-",VLOOKUP($AC1136,Forex!$B:$C,2,0))</f>
        <v>-</v>
      </c>
      <c r="AE1136" s="1131" t="str">
        <f t="shared" si="204"/>
        <v>-</v>
      </c>
      <c r="AF1136" s="1131" t="str">
        <f>IF($AE1136="-","-",VLOOKUP($AE1136,Forex!$B:$C,2,0))</f>
        <v>-</v>
      </c>
      <c r="AG1136" s="1132" t="str">
        <f t="shared" si="198"/>
        <v>-</v>
      </c>
      <c r="AI1136" s="1118"/>
    </row>
    <row r="1137" spans="1:35" ht="15" x14ac:dyDescent="0.25">
      <c r="A1137" s="929">
        <v>1136</v>
      </c>
      <c r="B1137" s="927" t="s">
        <v>4396</v>
      </c>
      <c r="C1137" s="927" t="s">
        <v>1350</v>
      </c>
      <c r="D1137" s="927" t="s">
        <v>1332</v>
      </c>
      <c r="E1137" s="927" t="s">
        <v>231</v>
      </c>
      <c r="F1137" s="927">
        <v>1</v>
      </c>
      <c r="G1137" s="927">
        <v>133</v>
      </c>
      <c r="H1137" s="927" t="s">
        <v>4397</v>
      </c>
      <c r="I1137" s="927" t="s">
        <v>4398</v>
      </c>
      <c r="J1137" s="927" t="s">
        <v>3780</v>
      </c>
      <c r="K1137" s="927" t="s">
        <v>287</v>
      </c>
      <c r="L1137" s="927" t="s">
        <v>15</v>
      </c>
      <c r="M1137" s="927" t="s">
        <v>4203</v>
      </c>
      <c r="N1137" s="927" t="s">
        <v>4267</v>
      </c>
      <c r="O1137" s="927" t="s">
        <v>3624</v>
      </c>
      <c r="P1137" s="1129" t="str">
        <f t="shared" si="199"/>
        <v>ATE</v>
      </c>
      <c r="Q1137" s="934" t="str">
        <f t="shared" si="200"/>
        <v>20-19471</v>
      </c>
      <c r="R1137" s="934" t="str">
        <f t="shared" si="201"/>
        <v>-</v>
      </c>
      <c r="S1137" s="935" t="str">
        <f t="shared" si="194"/>
        <v>-</v>
      </c>
      <c r="T1137" s="935" t="str">
        <f t="shared" si="195"/>
        <v>-</v>
      </c>
      <c r="U1137" s="935" t="str">
        <f t="shared" si="196"/>
        <v>-</v>
      </c>
      <c r="V1137" s="935" t="str">
        <f t="shared" si="202"/>
        <v>-</v>
      </c>
      <c r="W1137" s="934" t="str">
        <f t="shared" si="203"/>
        <v>-</v>
      </c>
      <c r="X1137" s="936" t="str">
        <f>IF(R1137="-","-",VLOOKUP($S1137,Forex!$B:$C,2,0))</f>
        <v>-</v>
      </c>
      <c r="Y1137" s="936" t="str">
        <f>IF(R1137="-","-",VLOOKUP($S1137,Forex!$B:$D,3,0))</f>
        <v>-</v>
      </c>
      <c r="Z1137" s="937" t="str">
        <f>IF($R1137="-","-",VLOOKUP($L1137,Legend!$E:$F,2,0))</f>
        <v>-</v>
      </c>
      <c r="AA1137" s="937"/>
      <c r="AB1137" s="1131" t="str">
        <f t="shared" si="197"/>
        <v>-</v>
      </c>
      <c r="AC1137" s="1131" t="str">
        <f>_xlfn.IFNA(VLOOKUP($B1137,'PO list'!$C:$E,3,0),$AB1137)</f>
        <v>-</v>
      </c>
      <c r="AD1137" s="1131" t="str">
        <f>IF($AC1137="-","-",VLOOKUP($AC1137,Forex!$B:$C,2,0))</f>
        <v>-</v>
      </c>
      <c r="AE1137" s="1131" t="str">
        <f t="shared" si="204"/>
        <v>-</v>
      </c>
      <c r="AF1137" s="1131" t="str">
        <f>IF($AE1137="-","-",VLOOKUP($AE1137,Forex!$B:$C,2,0))</f>
        <v>-</v>
      </c>
      <c r="AG1137" s="1132" t="str">
        <f t="shared" si="198"/>
        <v>-</v>
      </c>
      <c r="AI1137" s="1118"/>
    </row>
    <row r="1138" spans="1:35" ht="15" x14ac:dyDescent="0.25">
      <c r="A1138" s="929">
        <v>1137</v>
      </c>
      <c r="B1138" s="927" t="s">
        <v>4399</v>
      </c>
      <c r="C1138" s="927" t="s">
        <v>207</v>
      </c>
      <c r="D1138" s="927" t="s">
        <v>232</v>
      </c>
      <c r="E1138" s="927" t="s">
        <v>230</v>
      </c>
      <c r="F1138" s="927">
        <v>4</v>
      </c>
      <c r="G1138" s="927">
        <v>37450</v>
      </c>
      <c r="H1138" s="927" t="s">
        <v>4400</v>
      </c>
      <c r="I1138" s="927" t="s">
        <v>4401</v>
      </c>
      <c r="J1138" s="927" t="s">
        <v>3780</v>
      </c>
      <c r="K1138" s="927" t="s">
        <v>287</v>
      </c>
      <c r="L1138" s="927" t="s">
        <v>15</v>
      </c>
      <c r="M1138" s="927" t="s">
        <v>3853</v>
      </c>
      <c r="N1138" s="927" t="s">
        <v>3336</v>
      </c>
      <c r="O1138" s="927" t="s">
        <v>3624</v>
      </c>
      <c r="P1138" s="1129" t="str">
        <f t="shared" si="199"/>
        <v>R L</v>
      </c>
      <c r="Q1138" s="934" t="str">
        <f t="shared" si="200"/>
        <v>20-19472</v>
      </c>
      <c r="R1138" s="934" t="str">
        <f t="shared" si="201"/>
        <v>FRONTECH</v>
      </c>
      <c r="S1138" s="935">
        <f t="shared" si="194"/>
        <v>44075</v>
      </c>
      <c r="T1138" s="935">
        <f t="shared" si="195"/>
        <v>44075</v>
      </c>
      <c r="U1138" s="935">
        <f t="shared" si="196"/>
        <v>44105</v>
      </c>
      <c r="V1138" s="935">
        <f t="shared" si="202"/>
        <v>44105</v>
      </c>
      <c r="W1138" s="934" t="str">
        <f t="shared" si="203"/>
        <v>Approved</v>
      </c>
      <c r="X1138" s="936" t="str">
        <f>IF(R1138="-","-",VLOOKUP($S1138,Forex!$B:$C,2,0))</f>
        <v>FY2020</v>
      </c>
      <c r="Y1138" s="936" t="str">
        <f>IF(R1138="-","-",VLOOKUP($S1138,Forex!$B:$D,3,0))</f>
        <v>1H</v>
      </c>
      <c r="Z1138" s="937" t="str">
        <f>IF($R1138="-","-",VLOOKUP($L1138,Legend!$E:$F,2,0))</f>
        <v>-</v>
      </c>
      <c r="AA1138" s="937"/>
      <c r="AB1138" s="1131">
        <f t="shared" si="197"/>
        <v>44075</v>
      </c>
      <c r="AC1138" s="1131">
        <f>_xlfn.IFNA(VLOOKUP($B1138,'PO list'!$C:$E,3,0),$AB1138)</f>
        <v>44075</v>
      </c>
      <c r="AD1138" s="1131" t="str">
        <f>IF($AC1138="-","-",VLOOKUP($AC1138,Forex!$B:$C,2,0))</f>
        <v>FY2020</v>
      </c>
      <c r="AE1138" s="1131">
        <f t="shared" si="204"/>
        <v>44075</v>
      </c>
      <c r="AF1138" s="1131" t="str">
        <f>IF($AE1138="-","-",VLOOKUP($AE1138,Forex!$B:$C,2,0))</f>
        <v>FY2020</v>
      </c>
      <c r="AG1138" s="1132" t="str">
        <f t="shared" si="198"/>
        <v>MY + MF</v>
      </c>
      <c r="AI1138" s="1118"/>
    </row>
    <row r="1139" spans="1:35" ht="15" x14ac:dyDescent="0.25">
      <c r="A1139" s="929">
        <v>1138</v>
      </c>
      <c r="B1139" s="927" t="s">
        <v>4402</v>
      </c>
      <c r="C1139" s="927" t="s">
        <v>205</v>
      </c>
      <c r="D1139" s="927" t="s">
        <v>201</v>
      </c>
      <c r="E1139" s="927" t="s">
        <v>230</v>
      </c>
      <c r="F1139" s="927">
        <v>2</v>
      </c>
      <c r="G1139" s="927">
        <v>18560</v>
      </c>
      <c r="H1139" s="927" t="s">
        <v>4315</v>
      </c>
      <c r="I1139" s="927" t="s">
        <v>4316</v>
      </c>
      <c r="J1139" s="927" t="s">
        <v>3624</v>
      </c>
      <c r="K1139" s="927" t="s">
        <v>287</v>
      </c>
      <c r="L1139" s="927" t="s">
        <v>15</v>
      </c>
      <c r="M1139" s="927" t="s">
        <v>4317</v>
      </c>
      <c r="N1139" s="927" t="s">
        <v>4285</v>
      </c>
      <c r="O1139" s="927" t="s">
        <v>3853</v>
      </c>
      <c r="P1139" s="1129" t="str">
        <f t="shared" si="199"/>
        <v>0--</v>
      </c>
      <c r="Q1139" s="934" t="str">
        <f t="shared" si="200"/>
        <v>20-19473</v>
      </c>
      <c r="R1139" s="934" t="str">
        <f t="shared" si="201"/>
        <v>LOCAL</v>
      </c>
      <c r="S1139" s="935">
        <f t="shared" si="194"/>
        <v>44075</v>
      </c>
      <c r="T1139" s="935">
        <f t="shared" si="195"/>
        <v>44105</v>
      </c>
      <c r="U1139" s="935">
        <f t="shared" si="196"/>
        <v>44105</v>
      </c>
      <c r="V1139" s="935">
        <f t="shared" si="202"/>
        <v>44105</v>
      </c>
      <c r="W1139" s="934" t="str">
        <f t="shared" si="203"/>
        <v>Approved</v>
      </c>
      <c r="X1139" s="936" t="str">
        <f>IF(R1139="-","-",VLOOKUP($S1139,Forex!$B:$C,2,0))</f>
        <v>FY2020</v>
      </c>
      <c r="Y1139" s="936" t="str">
        <f>IF(R1139="-","-",VLOOKUP($S1139,Forex!$B:$D,3,0))</f>
        <v>1H</v>
      </c>
      <c r="Z1139" s="937" t="str">
        <f>IF($R1139="-","-",VLOOKUP($L1139,Legend!$E:$F,2,0))</f>
        <v>-</v>
      </c>
      <c r="AA1139" s="937"/>
      <c r="AB1139" s="1131">
        <f t="shared" si="197"/>
        <v>44105</v>
      </c>
      <c r="AC1139" s="1131">
        <f>_xlfn.IFNA(VLOOKUP($B1139,'PO list'!$C:$E,3,0),$AB1139)</f>
        <v>44105</v>
      </c>
      <c r="AD1139" s="1131" t="str">
        <f>IF($AC1139="-","-",VLOOKUP($AC1139,Forex!$B:$C,2,0))</f>
        <v>FY2020</v>
      </c>
      <c r="AE1139" s="1131">
        <f t="shared" si="204"/>
        <v>44105</v>
      </c>
      <c r="AF1139" s="1131" t="str">
        <f>IF($AE1139="-","-",VLOOKUP($AE1139,Forex!$B:$C,2,0))</f>
        <v>FY2020</v>
      </c>
      <c r="AG1139" s="1132" t="str">
        <f t="shared" si="198"/>
        <v>MY + MF</v>
      </c>
      <c r="AI1139" s="1118"/>
    </row>
    <row r="1140" spans="1:35" ht="15" x14ac:dyDescent="0.25">
      <c r="A1140" s="929">
        <v>1139</v>
      </c>
      <c r="B1140" s="927" t="s">
        <v>628</v>
      </c>
      <c r="C1140" s="927" t="s">
        <v>243</v>
      </c>
      <c r="D1140" s="927" t="s">
        <v>201</v>
      </c>
      <c r="E1140" s="927" t="s">
        <v>230</v>
      </c>
      <c r="F1140" s="927">
        <v>13</v>
      </c>
      <c r="G1140" s="927">
        <v>25783</v>
      </c>
      <c r="H1140" s="927" t="s">
        <v>4403</v>
      </c>
      <c r="I1140" s="927" t="s">
        <v>4404</v>
      </c>
      <c r="J1140" s="927" t="s">
        <v>4203</v>
      </c>
      <c r="K1140" s="927" t="s">
        <v>288</v>
      </c>
      <c r="L1140" s="927" t="s">
        <v>1056</v>
      </c>
      <c r="M1140" s="927" t="s">
        <v>4267</v>
      </c>
      <c r="N1140" s="927" t="s">
        <v>4166</v>
      </c>
      <c r="O1140" s="927" t="s">
        <v>4331</v>
      </c>
      <c r="P1140" s="1129" t="str">
        <f t="shared" si="199"/>
        <v>ATE</v>
      </c>
      <c r="Q1140" s="934" t="str">
        <f t="shared" si="200"/>
        <v>20-19474</v>
      </c>
      <c r="R1140" s="934" t="str">
        <f t="shared" si="201"/>
        <v>LOCAL</v>
      </c>
      <c r="S1140" s="935">
        <f t="shared" si="194"/>
        <v>44075</v>
      </c>
      <c r="T1140" s="935">
        <f t="shared" si="195"/>
        <v>44105</v>
      </c>
      <c r="U1140" s="935">
        <f t="shared" si="196"/>
        <v>44136</v>
      </c>
      <c r="V1140" s="935">
        <f t="shared" si="202"/>
        <v>44197</v>
      </c>
      <c r="W1140" s="934" t="str">
        <f t="shared" si="203"/>
        <v>Disapproved</v>
      </c>
      <c r="X1140" s="936" t="str">
        <f>IF(R1140="-","-",VLOOKUP($S1140,Forex!$B:$C,2,0))</f>
        <v>FY2020</v>
      </c>
      <c r="Y1140" s="936" t="str">
        <f>IF(R1140="-","-",VLOOKUP($S1140,Forex!$B:$D,3,0))</f>
        <v>1H</v>
      </c>
      <c r="Z1140" s="937" t="str">
        <f>IF($R1140="-","-",VLOOKUP($L1140,Legend!$E:$F,2,0))</f>
        <v>-</v>
      </c>
      <c r="AA1140" s="937"/>
      <c r="AB1140" s="1131">
        <f t="shared" si="197"/>
        <v>44105</v>
      </c>
      <c r="AC1140" s="1131">
        <f>_xlfn.IFNA(VLOOKUP($B1140,'PO list'!$C:$E,3,0),$AB1140)</f>
        <v>44105</v>
      </c>
      <c r="AD1140" s="1131" t="str">
        <f>IF($AC1140="-","-",VLOOKUP($AC1140,Forex!$B:$C,2,0))</f>
        <v>FY2020</v>
      </c>
      <c r="AE1140" s="1131">
        <f t="shared" si="204"/>
        <v>44105</v>
      </c>
      <c r="AF1140" s="1131" t="str">
        <f>IF($AE1140="-","-",VLOOKUP($AE1140,Forex!$B:$C,2,0))</f>
        <v>FY2020</v>
      </c>
      <c r="AG1140" s="1132" t="str">
        <f t="shared" si="198"/>
        <v>MY + MF</v>
      </c>
      <c r="AI1140" s="1118"/>
    </row>
    <row r="1141" spans="1:35" ht="15" x14ac:dyDescent="0.25">
      <c r="A1141" s="929">
        <v>1140</v>
      </c>
      <c r="B1141" s="927" t="s">
        <v>4405</v>
      </c>
      <c r="C1141" s="927" t="s">
        <v>1331</v>
      </c>
      <c r="D1141" s="927" t="s">
        <v>1332</v>
      </c>
      <c r="E1141" s="927" t="s">
        <v>1788</v>
      </c>
      <c r="F1141" s="927">
        <v>1</v>
      </c>
      <c r="G1141" s="927">
        <v>278</v>
      </c>
      <c r="H1141" s="927" t="s">
        <v>4406</v>
      </c>
      <c r="I1141" s="927" t="s">
        <v>4407</v>
      </c>
      <c r="J1141" s="927" t="s">
        <v>4203</v>
      </c>
      <c r="K1141" s="927" t="s">
        <v>287</v>
      </c>
      <c r="L1141" s="927" t="s">
        <v>15</v>
      </c>
      <c r="M1141" s="927" t="s">
        <v>4203</v>
      </c>
      <c r="N1141" s="927" t="s">
        <v>3924</v>
      </c>
      <c r="O1141" s="927" t="s">
        <v>3624</v>
      </c>
      <c r="P1141" s="1129" t="str">
        <f t="shared" si="199"/>
        <v>Jig</v>
      </c>
      <c r="Q1141" s="934" t="str">
        <f t="shared" si="200"/>
        <v>20-19476</v>
      </c>
      <c r="R1141" s="934" t="str">
        <f t="shared" si="201"/>
        <v>-</v>
      </c>
      <c r="S1141" s="935" t="str">
        <f t="shared" si="194"/>
        <v>-</v>
      </c>
      <c r="T1141" s="935" t="str">
        <f t="shared" si="195"/>
        <v>-</v>
      </c>
      <c r="U1141" s="935" t="str">
        <f t="shared" si="196"/>
        <v>-</v>
      </c>
      <c r="V1141" s="935" t="str">
        <f t="shared" si="202"/>
        <v>-</v>
      </c>
      <c r="W1141" s="934" t="str">
        <f t="shared" si="203"/>
        <v>-</v>
      </c>
      <c r="X1141" s="936" t="str">
        <f>IF(R1141="-","-",VLOOKUP($S1141,Forex!$B:$C,2,0))</f>
        <v>-</v>
      </c>
      <c r="Y1141" s="936" t="str">
        <f>IF(R1141="-","-",VLOOKUP($S1141,Forex!$B:$D,3,0))</f>
        <v>-</v>
      </c>
      <c r="Z1141" s="937" t="str">
        <f>IF($R1141="-","-",VLOOKUP($L1141,Legend!$E:$F,2,0))</f>
        <v>-</v>
      </c>
      <c r="AA1141" s="937"/>
      <c r="AB1141" s="1131" t="str">
        <f t="shared" si="197"/>
        <v>-</v>
      </c>
      <c r="AC1141" s="1131" t="str">
        <f>_xlfn.IFNA(VLOOKUP($B1141,'PO list'!$C:$E,3,0),$AB1141)</f>
        <v>-</v>
      </c>
      <c r="AD1141" s="1131" t="str">
        <f>IF($AC1141="-","-",VLOOKUP($AC1141,Forex!$B:$C,2,0))</f>
        <v>-</v>
      </c>
      <c r="AE1141" s="1131" t="str">
        <f t="shared" si="204"/>
        <v>-</v>
      </c>
      <c r="AF1141" s="1131" t="str">
        <f>IF($AE1141="-","-",VLOOKUP($AE1141,Forex!$B:$C,2,0))</f>
        <v>-</v>
      </c>
      <c r="AG1141" s="1132" t="str">
        <f t="shared" si="198"/>
        <v>-</v>
      </c>
      <c r="AI1141" s="1118"/>
    </row>
    <row r="1142" spans="1:35" ht="15" x14ac:dyDescent="0.25">
      <c r="A1142" s="929">
        <v>1141</v>
      </c>
      <c r="B1142" s="927" t="s">
        <v>4408</v>
      </c>
      <c r="C1142" s="927" t="s">
        <v>1350</v>
      </c>
      <c r="D1142" s="927" t="s">
        <v>1332</v>
      </c>
      <c r="E1142" s="927" t="s">
        <v>1546</v>
      </c>
      <c r="F1142" s="927">
        <v>5</v>
      </c>
      <c r="G1142" s="927">
        <v>117</v>
      </c>
      <c r="H1142" s="927" t="s">
        <v>4409</v>
      </c>
      <c r="I1142" s="927" t="s">
        <v>239</v>
      </c>
      <c r="J1142" s="927" t="s">
        <v>4203</v>
      </c>
      <c r="K1142" s="927" t="s">
        <v>288</v>
      </c>
      <c r="L1142" s="927" t="s">
        <v>1056</v>
      </c>
      <c r="M1142" s="927" t="s">
        <v>3624</v>
      </c>
      <c r="N1142" s="927" t="s">
        <v>3415</v>
      </c>
      <c r="O1142" s="927" t="s">
        <v>3624</v>
      </c>
      <c r="P1142" s="1129" t="str">
        <f t="shared" si="199"/>
        <v>--</v>
      </c>
      <c r="Q1142" s="934" t="str">
        <f t="shared" si="200"/>
        <v>20-19477</v>
      </c>
      <c r="R1142" s="934" t="str">
        <f t="shared" si="201"/>
        <v>-</v>
      </c>
      <c r="S1142" s="935" t="str">
        <f t="shared" si="194"/>
        <v>-</v>
      </c>
      <c r="T1142" s="935" t="str">
        <f t="shared" si="195"/>
        <v>-</v>
      </c>
      <c r="U1142" s="935" t="str">
        <f t="shared" si="196"/>
        <v>-</v>
      </c>
      <c r="V1142" s="935" t="str">
        <f t="shared" si="202"/>
        <v>-</v>
      </c>
      <c r="W1142" s="934" t="str">
        <f t="shared" si="203"/>
        <v>-</v>
      </c>
      <c r="X1142" s="936" t="str">
        <f>IF(R1142="-","-",VLOOKUP($S1142,Forex!$B:$C,2,0))</f>
        <v>-</v>
      </c>
      <c r="Y1142" s="936" t="str">
        <f>IF(R1142="-","-",VLOOKUP($S1142,Forex!$B:$D,3,0))</f>
        <v>-</v>
      </c>
      <c r="Z1142" s="937" t="str">
        <f>IF($R1142="-","-",VLOOKUP($L1142,Legend!$E:$F,2,0))</f>
        <v>-</v>
      </c>
      <c r="AA1142" s="937"/>
      <c r="AB1142" s="1131" t="str">
        <f t="shared" si="197"/>
        <v>-</v>
      </c>
      <c r="AC1142" s="1131" t="str">
        <f>_xlfn.IFNA(VLOOKUP($B1142,'PO list'!$C:$E,3,0),$AB1142)</f>
        <v>-</v>
      </c>
      <c r="AD1142" s="1131" t="str">
        <f>IF($AC1142="-","-",VLOOKUP($AC1142,Forex!$B:$C,2,0))</f>
        <v>-</v>
      </c>
      <c r="AE1142" s="1131" t="str">
        <f t="shared" si="204"/>
        <v>-</v>
      </c>
      <c r="AF1142" s="1131" t="str">
        <f>IF($AE1142="-","-",VLOOKUP($AE1142,Forex!$B:$C,2,0))</f>
        <v>-</v>
      </c>
      <c r="AG1142" s="1132" t="str">
        <f t="shared" si="198"/>
        <v>-</v>
      </c>
      <c r="AI1142" s="1118"/>
    </row>
    <row r="1143" spans="1:35" ht="15" x14ac:dyDescent="0.25">
      <c r="A1143" s="929">
        <v>1142</v>
      </c>
      <c r="B1143" s="927" t="s">
        <v>4410</v>
      </c>
      <c r="C1143" s="927" t="s">
        <v>211</v>
      </c>
      <c r="D1143" s="927" t="s">
        <v>201</v>
      </c>
      <c r="E1143" s="927" t="s">
        <v>230</v>
      </c>
      <c r="F1143" s="927">
        <v>69</v>
      </c>
      <c r="G1143" s="927">
        <v>85986</v>
      </c>
      <c r="H1143" s="927" t="s">
        <v>4411</v>
      </c>
      <c r="I1143" s="927" t="s">
        <v>4412</v>
      </c>
      <c r="J1143" s="927" t="s">
        <v>4203</v>
      </c>
      <c r="K1143" s="927" t="s">
        <v>288</v>
      </c>
      <c r="L1143" s="927" t="s">
        <v>1056</v>
      </c>
      <c r="M1143" s="927" t="s">
        <v>4203</v>
      </c>
      <c r="N1143" s="927" t="s">
        <v>4152</v>
      </c>
      <c r="O1143" s="927" t="s">
        <v>4331</v>
      </c>
      <c r="P1143" s="1129" t="str">
        <f t="shared" si="199"/>
        <v>TEP</v>
      </c>
      <c r="Q1143" s="934" t="str">
        <f t="shared" si="200"/>
        <v>20-19478</v>
      </c>
      <c r="R1143" s="934" t="str">
        <f t="shared" si="201"/>
        <v>LOCAL</v>
      </c>
      <c r="S1143" s="935">
        <f t="shared" si="194"/>
        <v>44075</v>
      </c>
      <c r="T1143" s="935">
        <f t="shared" si="195"/>
        <v>44105</v>
      </c>
      <c r="U1143" s="935">
        <f t="shared" si="196"/>
        <v>44075</v>
      </c>
      <c r="V1143" s="935">
        <f t="shared" si="202"/>
        <v>44166</v>
      </c>
      <c r="W1143" s="934" t="str">
        <f t="shared" si="203"/>
        <v>Disapproved</v>
      </c>
      <c r="X1143" s="936" t="str">
        <f>IF(R1143="-","-",VLOOKUP($S1143,Forex!$B:$C,2,0))</f>
        <v>FY2020</v>
      </c>
      <c r="Y1143" s="936" t="str">
        <f>IF(R1143="-","-",VLOOKUP($S1143,Forex!$B:$D,3,0))</f>
        <v>1H</v>
      </c>
      <c r="Z1143" s="937" t="str">
        <f>IF($R1143="-","-",VLOOKUP($L1143,Legend!$E:$F,2,0))</f>
        <v>-</v>
      </c>
      <c r="AA1143" s="937"/>
      <c r="AB1143" s="1131">
        <f t="shared" si="197"/>
        <v>44105</v>
      </c>
      <c r="AC1143" s="1131">
        <f>_xlfn.IFNA(VLOOKUP($B1143,'PO list'!$C:$E,3,0),$AB1143)</f>
        <v>44105</v>
      </c>
      <c r="AD1143" s="1131" t="str">
        <f>IF($AC1143="-","-",VLOOKUP($AC1143,Forex!$B:$C,2,0))</f>
        <v>FY2020</v>
      </c>
      <c r="AE1143" s="1131">
        <f t="shared" si="204"/>
        <v>44105</v>
      </c>
      <c r="AF1143" s="1131" t="str">
        <f>IF($AE1143="-","-",VLOOKUP($AE1143,Forex!$B:$C,2,0))</f>
        <v>FY2020</v>
      </c>
      <c r="AG1143" s="1132" t="str">
        <f t="shared" si="198"/>
        <v>MY + MF</v>
      </c>
      <c r="AI1143" s="1118"/>
    </row>
    <row r="1144" spans="1:35" ht="15" x14ac:dyDescent="0.25">
      <c r="A1144" s="929">
        <v>1143</v>
      </c>
      <c r="B1144" s="927" t="s">
        <v>4413</v>
      </c>
      <c r="C1144" s="927" t="s">
        <v>207</v>
      </c>
      <c r="D1144" s="927" t="s">
        <v>232</v>
      </c>
      <c r="E1144" s="927" t="s">
        <v>1788</v>
      </c>
      <c r="F1144" s="927">
        <v>2</v>
      </c>
      <c r="G1144" s="927">
        <v>1424</v>
      </c>
      <c r="H1144" s="927" t="s">
        <v>4414</v>
      </c>
      <c r="I1144" s="927" t="s">
        <v>4415</v>
      </c>
      <c r="J1144" s="927" t="s">
        <v>3624</v>
      </c>
      <c r="K1144" s="927" t="s">
        <v>287</v>
      </c>
      <c r="L1144" s="927" t="s">
        <v>15</v>
      </c>
      <c r="M1144" s="927" t="s">
        <v>4115</v>
      </c>
      <c r="N1144" s="927" t="s">
        <v>4115</v>
      </c>
      <c r="O1144" s="927" t="s">
        <v>3853</v>
      </c>
      <c r="P1144" s="1129" t="str">
        <f t="shared" si="199"/>
        <v>JIG</v>
      </c>
      <c r="Q1144" s="934" t="str">
        <f t="shared" si="200"/>
        <v>20-19479</v>
      </c>
      <c r="R1144" s="934" t="str">
        <f t="shared" si="201"/>
        <v>FRONTECH</v>
      </c>
      <c r="S1144" s="935">
        <f t="shared" si="194"/>
        <v>44075</v>
      </c>
      <c r="T1144" s="935">
        <f t="shared" si="195"/>
        <v>44105</v>
      </c>
      <c r="U1144" s="935">
        <f t="shared" si="196"/>
        <v>44105</v>
      </c>
      <c r="V1144" s="935">
        <f t="shared" si="202"/>
        <v>44105</v>
      </c>
      <c r="W1144" s="934" t="str">
        <f t="shared" si="203"/>
        <v>Approved</v>
      </c>
      <c r="X1144" s="936" t="str">
        <f>IF(R1144="-","-",VLOOKUP($S1144,Forex!$B:$C,2,0))</f>
        <v>FY2020</v>
      </c>
      <c r="Y1144" s="936" t="str">
        <f>IF(R1144="-","-",VLOOKUP($S1144,Forex!$B:$D,3,0))</f>
        <v>1H</v>
      </c>
      <c r="Z1144" s="937" t="str">
        <f>IF($R1144="-","-",VLOOKUP($L1144,Legend!$E:$F,2,0))</f>
        <v>-</v>
      </c>
      <c r="AA1144" s="937"/>
      <c r="AB1144" s="1131">
        <f t="shared" si="197"/>
        <v>44105</v>
      </c>
      <c r="AC1144" s="1131">
        <f>_xlfn.IFNA(VLOOKUP($B1144,'PO list'!$C:$E,3,0),$AB1144)</f>
        <v>44105</v>
      </c>
      <c r="AD1144" s="1131" t="str">
        <f>IF($AC1144="-","-",VLOOKUP($AC1144,Forex!$B:$C,2,0))</f>
        <v>FY2020</v>
      </c>
      <c r="AE1144" s="1131">
        <f t="shared" si="204"/>
        <v>44105</v>
      </c>
      <c r="AF1144" s="1131" t="str">
        <f>IF($AE1144="-","-",VLOOKUP($AE1144,Forex!$B:$C,2,0))</f>
        <v>FY2020</v>
      </c>
      <c r="AG1144" s="1132" t="str">
        <f t="shared" si="198"/>
        <v>MY + MF</v>
      </c>
      <c r="AI1144" s="1118"/>
    </row>
    <row r="1145" spans="1:35" ht="15" x14ac:dyDescent="0.25">
      <c r="A1145" s="929">
        <v>1144</v>
      </c>
      <c r="B1145" s="927" t="s">
        <v>4416</v>
      </c>
      <c r="C1145" s="927" t="s">
        <v>244</v>
      </c>
      <c r="D1145" s="927" t="s">
        <v>201</v>
      </c>
      <c r="E1145" s="927" t="s">
        <v>231</v>
      </c>
      <c r="F1145" s="927">
        <v>10</v>
      </c>
      <c r="G1145" s="927">
        <v>3885</v>
      </c>
      <c r="H1145" s="927" t="s">
        <v>4417</v>
      </c>
      <c r="I1145" s="927" t="s">
        <v>239</v>
      </c>
      <c r="J1145" s="927" t="s">
        <v>4331</v>
      </c>
      <c r="K1145" s="927" t="s">
        <v>288</v>
      </c>
      <c r="L1145" s="927" t="s">
        <v>158</v>
      </c>
      <c r="M1145" s="927" t="s">
        <v>3853</v>
      </c>
      <c r="N1145" s="927" t="s">
        <v>4286</v>
      </c>
      <c r="O1145" s="927" t="s">
        <v>3336</v>
      </c>
      <c r="P1145" s="1129" t="str">
        <f t="shared" si="199"/>
        <v>--</v>
      </c>
      <c r="Q1145" s="934" t="str">
        <f t="shared" si="200"/>
        <v>20-19480</v>
      </c>
      <c r="R1145" s="934" t="str">
        <f t="shared" si="201"/>
        <v>LOCAL</v>
      </c>
      <c r="S1145" s="935">
        <f t="shared" si="194"/>
        <v>44105</v>
      </c>
      <c r="T1145" s="935">
        <f t="shared" si="195"/>
        <v>44105</v>
      </c>
      <c r="U1145" s="935">
        <f t="shared" si="196"/>
        <v>44105</v>
      </c>
      <c r="V1145" s="935">
        <f t="shared" si="202"/>
        <v>44105</v>
      </c>
      <c r="W1145" s="934" t="str">
        <f t="shared" si="203"/>
        <v>Disapproved</v>
      </c>
      <c r="X1145" s="936" t="str">
        <f>IF(R1145="-","-",VLOOKUP($S1145,Forex!$B:$C,2,0))</f>
        <v>FY2020</v>
      </c>
      <c r="Y1145" s="936" t="str">
        <f>IF(R1145="-","-",VLOOKUP($S1145,Forex!$B:$D,3,0))</f>
        <v>2H</v>
      </c>
      <c r="Z1145" s="937" t="str">
        <f>IF($R1145="-","-",VLOOKUP($L1145,Legend!$E:$F,2,0))</f>
        <v>ROD1</v>
      </c>
      <c r="AA1145" s="937"/>
      <c r="AB1145" s="1131">
        <f t="shared" si="197"/>
        <v>44105</v>
      </c>
      <c r="AC1145" s="1131">
        <f>_xlfn.IFNA(VLOOKUP($B1145,'PO list'!$C:$E,3,0),$AB1145)</f>
        <v>44105</v>
      </c>
      <c r="AD1145" s="1131" t="str">
        <f>IF($AC1145="-","-",VLOOKUP($AC1145,Forex!$B:$C,2,0))</f>
        <v>FY2020</v>
      </c>
      <c r="AE1145" s="1131">
        <f t="shared" si="204"/>
        <v>44105</v>
      </c>
      <c r="AF1145" s="1131" t="str">
        <f>IF($AE1145="-","-",VLOOKUP($AE1145,Forex!$B:$C,2,0))</f>
        <v>FY2020</v>
      </c>
      <c r="AG1145" s="1132" t="str">
        <f t="shared" si="198"/>
        <v>MY + MF</v>
      </c>
      <c r="AI1145" s="1118"/>
    </row>
    <row r="1146" spans="1:35" ht="15" x14ac:dyDescent="0.25">
      <c r="A1146" s="929">
        <v>1145</v>
      </c>
      <c r="B1146" s="927" t="s">
        <v>4418</v>
      </c>
      <c r="C1146" s="927" t="s">
        <v>244</v>
      </c>
      <c r="D1146" s="927" t="s">
        <v>201</v>
      </c>
      <c r="E1146" s="927" t="s">
        <v>231</v>
      </c>
      <c r="F1146" s="927">
        <v>1</v>
      </c>
      <c r="G1146" s="927">
        <v>322</v>
      </c>
      <c r="H1146" s="927" t="s">
        <v>4419</v>
      </c>
      <c r="I1146" s="927" t="s">
        <v>239</v>
      </c>
      <c r="J1146" s="927" t="s">
        <v>4331</v>
      </c>
      <c r="K1146" s="927" t="s">
        <v>287</v>
      </c>
      <c r="L1146" s="927" t="s">
        <v>15</v>
      </c>
      <c r="M1146" s="927" t="s">
        <v>4331</v>
      </c>
      <c r="N1146" s="927" t="s">
        <v>4286</v>
      </c>
      <c r="O1146" s="927" t="s">
        <v>4331</v>
      </c>
      <c r="P1146" s="1129" t="str">
        <f t="shared" si="199"/>
        <v>--</v>
      </c>
      <c r="Q1146" s="934" t="str">
        <f t="shared" si="200"/>
        <v>20-19481</v>
      </c>
      <c r="R1146" s="934" t="str">
        <f t="shared" si="201"/>
        <v>LOCAL</v>
      </c>
      <c r="S1146" s="935">
        <f t="shared" si="194"/>
        <v>44105</v>
      </c>
      <c r="T1146" s="935">
        <f t="shared" si="195"/>
        <v>44105</v>
      </c>
      <c r="U1146" s="935">
        <f t="shared" si="196"/>
        <v>44105</v>
      </c>
      <c r="V1146" s="935">
        <f t="shared" si="202"/>
        <v>44105</v>
      </c>
      <c r="W1146" s="934" t="str">
        <f t="shared" si="203"/>
        <v>Approved</v>
      </c>
      <c r="X1146" s="936" t="str">
        <f>IF(R1146="-","-",VLOOKUP($S1146,Forex!$B:$C,2,0))</f>
        <v>FY2020</v>
      </c>
      <c r="Y1146" s="936" t="str">
        <f>IF(R1146="-","-",VLOOKUP($S1146,Forex!$B:$D,3,0))</f>
        <v>2H</v>
      </c>
      <c r="Z1146" s="937" t="str">
        <f>IF($R1146="-","-",VLOOKUP($L1146,Legend!$E:$F,2,0))</f>
        <v>-</v>
      </c>
      <c r="AA1146" s="937"/>
      <c r="AB1146" s="1131">
        <f t="shared" si="197"/>
        <v>44105</v>
      </c>
      <c r="AC1146" s="1131">
        <f>_xlfn.IFNA(VLOOKUP($B1146,'PO list'!$C:$E,3,0),$AB1146)</f>
        <v>44105</v>
      </c>
      <c r="AD1146" s="1131" t="str">
        <f>IF($AC1146="-","-",VLOOKUP($AC1146,Forex!$B:$C,2,0))</f>
        <v>FY2020</v>
      </c>
      <c r="AE1146" s="1131">
        <f t="shared" si="204"/>
        <v>44105</v>
      </c>
      <c r="AF1146" s="1131" t="str">
        <f>IF($AE1146="-","-",VLOOKUP($AE1146,Forex!$B:$C,2,0))</f>
        <v>FY2020</v>
      </c>
      <c r="AG1146" s="1132" t="str">
        <f t="shared" si="198"/>
        <v>MY + MF</v>
      </c>
      <c r="AI1146" s="1118"/>
    </row>
    <row r="1147" spans="1:35" ht="15" x14ac:dyDescent="0.25">
      <c r="A1147" s="929">
        <v>1146</v>
      </c>
      <c r="B1147" s="927" t="s">
        <v>4420</v>
      </c>
      <c r="C1147" s="927" t="s">
        <v>227</v>
      </c>
      <c r="D1147" s="927" t="s">
        <v>201</v>
      </c>
      <c r="E1147" s="927" t="s">
        <v>1333</v>
      </c>
      <c r="F1147" s="927">
        <v>1</v>
      </c>
      <c r="G1147" s="927">
        <v>972</v>
      </c>
      <c r="H1147" s="927" t="s">
        <v>4421</v>
      </c>
      <c r="I1147" s="927" t="s">
        <v>4422</v>
      </c>
      <c r="J1147" s="927" t="s">
        <v>3853</v>
      </c>
      <c r="K1147" s="927" t="s">
        <v>287</v>
      </c>
      <c r="L1147" s="927" t="s">
        <v>15</v>
      </c>
      <c r="M1147" s="927" t="s">
        <v>4423</v>
      </c>
      <c r="N1147" s="927" t="s">
        <v>4424</v>
      </c>
      <c r="O1147" s="927" t="s">
        <v>4287</v>
      </c>
      <c r="P1147" s="1129" t="str">
        <f t="shared" si="199"/>
        <v>)--</v>
      </c>
      <c r="Q1147" s="934" t="str">
        <f t="shared" si="200"/>
        <v>20-19482</v>
      </c>
      <c r="R1147" s="934" t="str">
        <f t="shared" si="201"/>
        <v>LOCAL</v>
      </c>
      <c r="S1147" s="935">
        <f t="shared" si="194"/>
        <v>44105</v>
      </c>
      <c r="T1147" s="935">
        <f t="shared" si="195"/>
        <v>44105</v>
      </c>
      <c r="U1147" s="935">
        <f t="shared" si="196"/>
        <v>44105</v>
      </c>
      <c r="V1147" s="935">
        <f t="shared" si="202"/>
        <v>44105</v>
      </c>
      <c r="W1147" s="934" t="str">
        <f t="shared" si="203"/>
        <v>Approved</v>
      </c>
      <c r="X1147" s="936" t="str">
        <f>IF(R1147="-","-",VLOOKUP($S1147,Forex!$B:$C,2,0))</f>
        <v>FY2020</v>
      </c>
      <c r="Y1147" s="936" t="str">
        <f>IF(R1147="-","-",VLOOKUP($S1147,Forex!$B:$D,3,0))</f>
        <v>2H</v>
      </c>
      <c r="Z1147" s="937" t="str">
        <f>IF($R1147="-","-",VLOOKUP($L1147,Legend!$E:$F,2,0))</f>
        <v>-</v>
      </c>
      <c r="AA1147" s="937"/>
      <c r="AB1147" s="1131">
        <f t="shared" si="197"/>
        <v>44105</v>
      </c>
      <c r="AC1147" s="1131">
        <f>_xlfn.IFNA(VLOOKUP($B1147,'PO list'!$C:$E,3,0),$AB1147)</f>
        <v>44105</v>
      </c>
      <c r="AD1147" s="1131" t="str">
        <f>IF($AC1147="-","-",VLOOKUP($AC1147,Forex!$B:$C,2,0))</f>
        <v>FY2020</v>
      </c>
      <c r="AE1147" s="1131">
        <f t="shared" si="204"/>
        <v>44105</v>
      </c>
      <c r="AF1147" s="1131" t="str">
        <f>IF($AE1147="-","-",VLOOKUP($AE1147,Forex!$B:$C,2,0))</f>
        <v>FY2020</v>
      </c>
      <c r="AG1147" s="1132" t="str">
        <f t="shared" si="198"/>
        <v>MY + MF</v>
      </c>
      <c r="AI1147" s="1118"/>
    </row>
    <row r="1148" spans="1:35" ht="15" x14ac:dyDescent="0.25">
      <c r="A1148" s="929">
        <v>1147</v>
      </c>
      <c r="B1148" s="927" t="s">
        <v>4425</v>
      </c>
      <c r="C1148" s="927" t="s">
        <v>227</v>
      </c>
      <c r="D1148" s="927" t="s">
        <v>201</v>
      </c>
      <c r="E1148" s="927" t="s">
        <v>1333</v>
      </c>
      <c r="F1148" s="927">
        <v>1</v>
      </c>
      <c r="G1148" s="927">
        <v>917</v>
      </c>
      <c r="H1148" s="927" t="s">
        <v>4426</v>
      </c>
      <c r="I1148" s="927" t="s">
        <v>4427</v>
      </c>
      <c r="J1148" s="927" t="s">
        <v>3853</v>
      </c>
      <c r="K1148" s="927" t="s">
        <v>287</v>
      </c>
      <c r="L1148" s="927" t="s">
        <v>15</v>
      </c>
      <c r="M1148" s="927" t="s">
        <v>4423</v>
      </c>
      <c r="N1148" s="927" t="s">
        <v>4374</v>
      </c>
      <c r="O1148" s="927" t="s">
        <v>4287</v>
      </c>
      <c r="P1148" s="1129" t="str">
        <f t="shared" si="199"/>
        <v>)--</v>
      </c>
      <c r="Q1148" s="934" t="str">
        <f t="shared" si="200"/>
        <v>20-19483</v>
      </c>
      <c r="R1148" s="934" t="str">
        <f t="shared" si="201"/>
        <v>LOCAL</v>
      </c>
      <c r="S1148" s="935">
        <f t="shared" si="194"/>
        <v>44105</v>
      </c>
      <c r="T1148" s="935">
        <f t="shared" si="195"/>
        <v>44105</v>
      </c>
      <c r="U1148" s="935">
        <f t="shared" si="196"/>
        <v>44105</v>
      </c>
      <c r="V1148" s="935">
        <f t="shared" si="202"/>
        <v>44166</v>
      </c>
      <c r="W1148" s="934" t="str">
        <f t="shared" si="203"/>
        <v>Approved</v>
      </c>
      <c r="X1148" s="936" t="str">
        <f>IF(R1148="-","-",VLOOKUP($S1148,Forex!$B:$C,2,0))</f>
        <v>FY2020</v>
      </c>
      <c r="Y1148" s="936" t="str">
        <f>IF(R1148="-","-",VLOOKUP($S1148,Forex!$B:$D,3,0))</f>
        <v>2H</v>
      </c>
      <c r="Z1148" s="937" t="str">
        <f>IF($R1148="-","-",VLOOKUP($L1148,Legend!$E:$F,2,0))</f>
        <v>-</v>
      </c>
      <c r="AA1148" s="937"/>
      <c r="AB1148" s="1131">
        <f t="shared" si="197"/>
        <v>44105</v>
      </c>
      <c r="AC1148" s="1131">
        <f>_xlfn.IFNA(VLOOKUP($B1148,'PO list'!$C:$E,3,0),$AB1148)</f>
        <v>44105</v>
      </c>
      <c r="AD1148" s="1131" t="str">
        <f>IF($AC1148="-","-",VLOOKUP($AC1148,Forex!$B:$C,2,0))</f>
        <v>FY2020</v>
      </c>
      <c r="AE1148" s="1131">
        <f t="shared" si="204"/>
        <v>44105</v>
      </c>
      <c r="AF1148" s="1131" t="str">
        <f>IF($AE1148="-","-",VLOOKUP($AE1148,Forex!$B:$C,2,0))</f>
        <v>FY2020</v>
      </c>
      <c r="AG1148" s="1132" t="str">
        <f t="shared" si="198"/>
        <v>MY + MF</v>
      </c>
      <c r="AI1148" s="1118"/>
    </row>
    <row r="1149" spans="1:35" ht="15" x14ac:dyDescent="0.25">
      <c r="A1149" s="929">
        <v>1148</v>
      </c>
      <c r="B1149" s="927" t="s">
        <v>607</v>
      </c>
      <c r="C1149" s="927" t="s">
        <v>608</v>
      </c>
      <c r="D1149" s="927" t="s">
        <v>201</v>
      </c>
      <c r="E1149" s="927" t="s">
        <v>1546</v>
      </c>
      <c r="F1149" s="927">
        <v>4</v>
      </c>
      <c r="G1149" s="927">
        <v>800</v>
      </c>
      <c r="H1149" s="927" t="s">
        <v>4428</v>
      </c>
      <c r="I1149" s="927" t="s">
        <v>239</v>
      </c>
      <c r="J1149" s="927" t="s">
        <v>3853</v>
      </c>
      <c r="K1149" s="927" t="s">
        <v>288</v>
      </c>
      <c r="L1149" s="927" t="s">
        <v>1056</v>
      </c>
      <c r="M1149" s="927" t="s">
        <v>4423</v>
      </c>
      <c r="N1149" s="927" t="s">
        <v>4429</v>
      </c>
      <c r="O1149" s="927" t="s">
        <v>3336</v>
      </c>
      <c r="P1149" s="1129" t="str">
        <f t="shared" si="199"/>
        <v>--</v>
      </c>
      <c r="Q1149" s="934" t="str">
        <f t="shared" si="200"/>
        <v>20-19484</v>
      </c>
      <c r="R1149" s="934" t="str">
        <f t="shared" si="201"/>
        <v>LOCAL</v>
      </c>
      <c r="S1149" s="935">
        <f t="shared" si="194"/>
        <v>44105</v>
      </c>
      <c r="T1149" s="935">
        <f t="shared" si="195"/>
        <v>44105</v>
      </c>
      <c r="U1149" s="935">
        <f t="shared" si="196"/>
        <v>44105</v>
      </c>
      <c r="V1149" s="935">
        <f t="shared" si="202"/>
        <v>44256</v>
      </c>
      <c r="W1149" s="934" t="str">
        <f t="shared" si="203"/>
        <v>Disapproved</v>
      </c>
      <c r="X1149" s="936" t="str">
        <f>IF(R1149="-","-",VLOOKUP($S1149,Forex!$B:$C,2,0))</f>
        <v>FY2020</v>
      </c>
      <c r="Y1149" s="936" t="str">
        <f>IF(R1149="-","-",VLOOKUP($S1149,Forex!$B:$D,3,0))</f>
        <v>2H</v>
      </c>
      <c r="Z1149" s="937" t="str">
        <f>IF($R1149="-","-",VLOOKUP($L1149,Legend!$E:$F,2,0))</f>
        <v>-</v>
      </c>
      <c r="AA1149" s="937"/>
      <c r="AB1149" s="1131">
        <f t="shared" si="197"/>
        <v>44105</v>
      </c>
      <c r="AC1149" s="1131">
        <f>_xlfn.IFNA(VLOOKUP($B1149,'PO list'!$C:$E,3,0),$AB1149)</f>
        <v>44105</v>
      </c>
      <c r="AD1149" s="1131" t="str">
        <f>IF($AC1149="-","-",VLOOKUP($AC1149,Forex!$B:$C,2,0))</f>
        <v>FY2020</v>
      </c>
      <c r="AE1149" s="1131">
        <f t="shared" si="204"/>
        <v>44105</v>
      </c>
      <c r="AF1149" s="1131" t="str">
        <f>IF($AE1149="-","-",VLOOKUP($AE1149,Forex!$B:$C,2,0))</f>
        <v>FY2020</v>
      </c>
      <c r="AG1149" s="1132" t="str">
        <f t="shared" si="198"/>
        <v>MY + MF</v>
      </c>
      <c r="AI1149" s="1118"/>
    </row>
    <row r="1150" spans="1:35" ht="15" x14ac:dyDescent="0.25">
      <c r="A1150" s="929">
        <v>1149</v>
      </c>
      <c r="B1150" s="927" t="s">
        <v>4430</v>
      </c>
      <c r="C1150" s="927" t="s">
        <v>207</v>
      </c>
      <c r="D1150" s="927" t="s">
        <v>232</v>
      </c>
      <c r="E1150" s="927" t="s">
        <v>230</v>
      </c>
      <c r="F1150" s="927">
        <v>2</v>
      </c>
      <c r="G1150" s="927">
        <v>14654</v>
      </c>
      <c r="H1150" s="927" t="s">
        <v>4431</v>
      </c>
      <c r="I1150" s="927" t="s">
        <v>4432</v>
      </c>
      <c r="J1150" s="927" t="s">
        <v>4423</v>
      </c>
      <c r="K1150" s="927" t="s">
        <v>288</v>
      </c>
      <c r="L1150" s="927" t="s">
        <v>158</v>
      </c>
      <c r="M1150" s="927" t="s">
        <v>4286</v>
      </c>
      <c r="N1150" s="927" t="s">
        <v>3999</v>
      </c>
      <c r="O1150" s="927" t="s">
        <v>3623</v>
      </c>
      <c r="P1150" s="1129" t="str">
        <f t="shared" si="199"/>
        <v>TY)</v>
      </c>
      <c r="Q1150" s="934" t="str">
        <f t="shared" si="200"/>
        <v>20-19485</v>
      </c>
      <c r="R1150" s="934" t="str">
        <f t="shared" si="201"/>
        <v>FRONTECH</v>
      </c>
      <c r="S1150" s="935">
        <f t="shared" si="194"/>
        <v>44105</v>
      </c>
      <c r="T1150" s="935">
        <f t="shared" si="195"/>
        <v>44105</v>
      </c>
      <c r="U1150" s="935">
        <f t="shared" si="196"/>
        <v>44105</v>
      </c>
      <c r="V1150" s="935">
        <f t="shared" si="202"/>
        <v>44105</v>
      </c>
      <c r="W1150" s="934" t="str">
        <f t="shared" si="203"/>
        <v>Disapproved</v>
      </c>
      <c r="X1150" s="936" t="str">
        <f>IF(R1150="-","-",VLOOKUP($S1150,Forex!$B:$C,2,0))</f>
        <v>FY2020</v>
      </c>
      <c r="Y1150" s="936" t="str">
        <f>IF(R1150="-","-",VLOOKUP($S1150,Forex!$B:$D,3,0))</f>
        <v>2H</v>
      </c>
      <c r="Z1150" s="937" t="str">
        <f>IF($R1150="-","-",VLOOKUP($L1150,Legend!$E:$F,2,0))</f>
        <v>ROD1</v>
      </c>
      <c r="AA1150" s="937"/>
      <c r="AB1150" s="1131">
        <f t="shared" si="197"/>
        <v>44105</v>
      </c>
      <c r="AC1150" s="1131">
        <f>_xlfn.IFNA(VLOOKUP($B1150,'PO list'!$C:$E,3,0),$AB1150)</f>
        <v>44105</v>
      </c>
      <c r="AD1150" s="1131" t="str">
        <f>IF($AC1150="-","-",VLOOKUP($AC1150,Forex!$B:$C,2,0))</f>
        <v>FY2020</v>
      </c>
      <c r="AE1150" s="1131">
        <f t="shared" si="204"/>
        <v>44105</v>
      </c>
      <c r="AF1150" s="1131" t="str">
        <f>IF($AE1150="-","-",VLOOKUP($AE1150,Forex!$B:$C,2,0))</f>
        <v>FY2020</v>
      </c>
      <c r="AG1150" s="1132" t="str">
        <f t="shared" si="198"/>
        <v>MY + MF</v>
      </c>
      <c r="AI1150" s="1118"/>
    </row>
    <row r="1151" spans="1:35" ht="15" x14ac:dyDescent="0.25">
      <c r="A1151" s="929">
        <v>1150</v>
      </c>
      <c r="B1151" s="927" t="s">
        <v>4433</v>
      </c>
      <c r="C1151" s="927" t="s">
        <v>225</v>
      </c>
      <c r="D1151" s="927" t="s">
        <v>201</v>
      </c>
      <c r="E1151" s="927" t="s">
        <v>231</v>
      </c>
      <c r="F1151" s="927">
        <v>2</v>
      </c>
      <c r="G1151" s="927">
        <v>1288</v>
      </c>
      <c r="H1151" s="927" t="s">
        <v>4434</v>
      </c>
      <c r="I1151" s="927" t="s">
        <v>239</v>
      </c>
      <c r="J1151" s="927" t="s">
        <v>4423</v>
      </c>
      <c r="K1151" s="927" t="s">
        <v>287</v>
      </c>
      <c r="L1151" s="927" t="s">
        <v>15</v>
      </c>
      <c r="M1151" s="927" t="s">
        <v>4115</v>
      </c>
      <c r="N1151" s="927" t="s">
        <v>4286</v>
      </c>
      <c r="O1151" s="927" t="s">
        <v>3924</v>
      </c>
      <c r="P1151" s="1129" t="str">
        <f t="shared" si="199"/>
        <v>--</v>
      </c>
      <c r="Q1151" s="934" t="str">
        <f t="shared" si="200"/>
        <v>20-19486</v>
      </c>
      <c r="R1151" s="934" t="str">
        <f t="shared" si="201"/>
        <v>LOCAL</v>
      </c>
      <c r="S1151" s="935">
        <f t="shared" si="194"/>
        <v>44105</v>
      </c>
      <c r="T1151" s="935">
        <f t="shared" si="195"/>
        <v>44105</v>
      </c>
      <c r="U1151" s="935">
        <f t="shared" si="196"/>
        <v>44105</v>
      </c>
      <c r="V1151" s="935">
        <f t="shared" si="202"/>
        <v>44105</v>
      </c>
      <c r="W1151" s="934" t="str">
        <f t="shared" si="203"/>
        <v>Approved</v>
      </c>
      <c r="X1151" s="936" t="str">
        <f>IF(R1151="-","-",VLOOKUP($S1151,Forex!$B:$C,2,0))</f>
        <v>FY2020</v>
      </c>
      <c r="Y1151" s="936" t="str">
        <f>IF(R1151="-","-",VLOOKUP($S1151,Forex!$B:$D,3,0))</f>
        <v>2H</v>
      </c>
      <c r="Z1151" s="937" t="str">
        <f>IF($R1151="-","-",VLOOKUP($L1151,Legend!$E:$F,2,0))</f>
        <v>-</v>
      </c>
      <c r="AA1151" s="937"/>
      <c r="AB1151" s="1131">
        <f t="shared" si="197"/>
        <v>44105</v>
      </c>
      <c r="AC1151" s="1131">
        <f>_xlfn.IFNA(VLOOKUP($B1151,'PO list'!$C:$E,3,0),$AB1151)</f>
        <v>44105</v>
      </c>
      <c r="AD1151" s="1131" t="str">
        <f>IF($AC1151="-","-",VLOOKUP($AC1151,Forex!$B:$C,2,0))</f>
        <v>FY2020</v>
      </c>
      <c r="AE1151" s="1131">
        <f t="shared" si="204"/>
        <v>44105</v>
      </c>
      <c r="AF1151" s="1131" t="str">
        <f>IF($AE1151="-","-",VLOOKUP($AE1151,Forex!$B:$C,2,0))</f>
        <v>FY2020</v>
      </c>
      <c r="AG1151" s="1132" t="str">
        <f t="shared" si="198"/>
        <v>MY + MF</v>
      </c>
      <c r="AI1151" s="1118"/>
    </row>
    <row r="1152" spans="1:35" ht="15" x14ac:dyDescent="0.25">
      <c r="A1152" s="929">
        <v>1151</v>
      </c>
      <c r="B1152" s="927" t="s">
        <v>4435</v>
      </c>
      <c r="C1152" s="927" t="s">
        <v>1379</v>
      </c>
      <c r="D1152" s="927" t="s">
        <v>1332</v>
      </c>
      <c r="E1152" s="927" t="s">
        <v>1361</v>
      </c>
      <c r="F1152" s="927">
        <v>1</v>
      </c>
      <c r="G1152" s="927">
        <v>53</v>
      </c>
      <c r="H1152" s="927" t="s">
        <v>4436</v>
      </c>
      <c r="I1152" s="927" t="s">
        <v>15</v>
      </c>
      <c r="J1152" s="927" t="s">
        <v>4423</v>
      </c>
      <c r="K1152" s="927" t="s">
        <v>287</v>
      </c>
      <c r="L1152" s="927" t="s">
        <v>15</v>
      </c>
      <c r="M1152" s="927" t="s">
        <v>3924</v>
      </c>
      <c r="N1152" s="927" t="s">
        <v>1124</v>
      </c>
      <c r="O1152" s="927" t="s">
        <v>3336</v>
      </c>
      <c r="P1152" s="1129" t="str">
        <f t="shared" si="199"/>
        <v>-</v>
      </c>
      <c r="Q1152" s="934" t="str">
        <f t="shared" si="200"/>
        <v>20-19487</v>
      </c>
      <c r="R1152" s="934" t="str">
        <f t="shared" si="201"/>
        <v>-</v>
      </c>
      <c r="S1152" s="935" t="str">
        <f t="shared" si="194"/>
        <v>-</v>
      </c>
      <c r="T1152" s="935" t="str">
        <f t="shared" si="195"/>
        <v>-</v>
      </c>
      <c r="U1152" s="935" t="str">
        <f t="shared" si="196"/>
        <v>-</v>
      </c>
      <c r="V1152" s="935" t="str">
        <f t="shared" si="202"/>
        <v>-</v>
      </c>
      <c r="W1152" s="934" t="str">
        <f t="shared" si="203"/>
        <v>-</v>
      </c>
      <c r="X1152" s="936" t="str">
        <f>IF(R1152="-","-",VLOOKUP($S1152,Forex!$B:$C,2,0))</f>
        <v>-</v>
      </c>
      <c r="Y1152" s="936" t="str">
        <f>IF(R1152="-","-",VLOOKUP($S1152,Forex!$B:$D,3,0))</f>
        <v>-</v>
      </c>
      <c r="Z1152" s="937" t="str">
        <f>IF($R1152="-","-",VLOOKUP($L1152,Legend!$E:$F,2,0))</f>
        <v>-</v>
      </c>
      <c r="AA1152" s="937"/>
      <c r="AB1152" s="1131" t="str">
        <f t="shared" si="197"/>
        <v>-</v>
      </c>
      <c r="AC1152" s="1131" t="str">
        <f>_xlfn.IFNA(VLOOKUP($B1152,'PO list'!$C:$E,3,0),$AB1152)</f>
        <v>-</v>
      </c>
      <c r="AD1152" s="1131" t="str">
        <f>IF($AC1152="-","-",VLOOKUP($AC1152,Forex!$B:$C,2,0))</f>
        <v>-</v>
      </c>
      <c r="AE1152" s="1131" t="str">
        <f t="shared" si="204"/>
        <v>-</v>
      </c>
      <c r="AF1152" s="1131" t="str">
        <f>IF($AE1152="-","-",VLOOKUP($AE1152,Forex!$B:$C,2,0))</f>
        <v>-</v>
      </c>
      <c r="AG1152" s="1132" t="str">
        <f t="shared" si="198"/>
        <v>-</v>
      </c>
      <c r="AI1152" s="1118"/>
    </row>
    <row r="1153" spans="1:35" ht="15" x14ac:dyDescent="0.25">
      <c r="A1153" s="929">
        <v>1152</v>
      </c>
      <c r="B1153" s="927" t="s">
        <v>4437</v>
      </c>
      <c r="C1153" s="927" t="s">
        <v>211</v>
      </c>
      <c r="D1153" s="927" t="s">
        <v>201</v>
      </c>
      <c r="E1153" s="927" t="s">
        <v>231</v>
      </c>
      <c r="F1153" s="927">
        <v>1</v>
      </c>
      <c r="G1153" s="927">
        <v>3293</v>
      </c>
      <c r="H1153" s="927" t="s">
        <v>4438</v>
      </c>
      <c r="I1153" s="927" t="s">
        <v>4439</v>
      </c>
      <c r="J1153" s="927" t="s">
        <v>4423</v>
      </c>
      <c r="K1153" s="927" t="s">
        <v>288</v>
      </c>
      <c r="L1153" s="927" t="s">
        <v>158</v>
      </c>
      <c r="M1153" s="927" t="s">
        <v>4204</v>
      </c>
      <c r="N1153" s="927" t="s">
        <v>2372</v>
      </c>
      <c r="O1153" s="927" t="s">
        <v>3336</v>
      </c>
      <c r="P1153" s="1129" t="str">
        <f t="shared" si="199"/>
        <v xml:space="preserve"> L-</v>
      </c>
      <c r="Q1153" s="934" t="str">
        <f t="shared" si="200"/>
        <v>20-19488</v>
      </c>
      <c r="R1153" s="934" t="str">
        <f t="shared" si="201"/>
        <v>LOCAL</v>
      </c>
      <c r="S1153" s="935">
        <f t="shared" si="194"/>
        <v>44105</v>
      </c>
      <c r="T1153" s="935">
        <f t="shared" si="195"/>
        <v>44105</v>
      </c>
      <c r="U1153" s="935">
        <f t="shared" si="196"/>
        <v>44105</v>
      </c>
      <c r="V1153" s="935">
        <f t="shared" si="202"/>
        <v>44166</v>
      </c>
      <c r="W1153" s="934" t="str">
        <f t="shared" si="203"/>
        <v>Disapproved</v>
      </c>
      <c r="X1153" s="936" t="str">
        <f>IF(R1153="-","-",VLOOKUP($S1153,Forex!$B:$C,2,0))</f>
        <v>FY2020</v>
      </c>
      <c r="Y1153" s="936" t="str">
        <f>IF(R1153="-","-",VLOOKUP($S1153,Forex!$B:$D,3,0))</f>
        <v>2H</v>
      </c>
      <c r="Z1153" s="937" t="str">
        <f>IF($R1153="-","-",VLOOKUP($L1153,Legend!$E:$F,2,0))</f>
        <v>ROD1</v>
      </c>
      <c r="AA1153" s="937"/>
      <c r="AB1153" s="1131">
        <f t="shared" si="197"/>
        <v>44105</v>
      </c>
      <c r="AC1153" s="1131">
        <f>_xlfn.IFNA(VLOOKUP($B1153,'PO list'!$C:$E,3,0),$AB1153)</f>
        <v>44105</v>
      </c>
      <c r="AD1153" s="1131" t="str">
        <f>IF($AC1153="-","-",VLOOKUP($AC1153,Forex!$B:$C,2,0))</f>
        <v>FY2020</v>
      </c>
      <c r="AE1153" s="1131">
        <f t="shared" si="204"/>
        <v>44105</v>
      </c>
      <c r="AF1153" s="1131" t="str">
        <f>IF($AE1153="-","-",VLOOKUP($AE1153,Forex!$B:$C,2,0))</f>
        <v>FY2020</v>
      </c>
      <c r="AG1153" s="1132" t="str">
        <f t="shared" si="198"/>
        <v>MY + MF</v>
      </c>
      <c r="AI1153" s="1118"/>
    </row>
    <row r="1154" spans="1:35" ht="15" x14ac:dyDescent="0.25">
      <c r="A1154" s="929">
        <v>1153</v>
      </c>
      <c r="B1154" s="927" t="s">
        <v>4440</v>
      </c>
      <c r="C1154" s="927" t="s">
        <v>211</v>
      </c>
      <c r="D1154" s="927" t="s">
        <v>201</v>
      </c>
      <c r="E1154" s="927" t="s">
        <v>231</v>
      </c>
      <c r="F1154" s="927">
        <v>1</v>
      </c>
      <c r="G1154" s="927">
        <v>2572</v>
      </c>
      <c r="H1154" s="927" t="s">
        <v>4441</v>
      </c>
      <c r="I1154" s="927" t="s">
        <v>4442</v>
      </c>
      <c r="J1154" s="927" t="s">
        <v>4423</v>
      </c>
      <c r="K1154" s="927" t="s">
        <v>288</v>
      </c>
      <c r="L1154" s="927" t="s">
        <v>158</v>
      </c>
      <c r="M1154" s="927" t="s">
        <v>4204</v>
      </c>
      <c r="N1154" s="927" t="s">
        <v>2372</v>
      </c>
      <c r="O1154" s="927" t="s">
        <v>3336</v>
      </c>
      <c r="P1154" s="1129" t="str">
        <f t="shared" si="199"/>
        <v>J00</v>
      </c>
      <c r="Q1154" s="934" t="str">
        <f t="shared" si="200"/>
        <v>20-19489</v>
      </c>
      <c r="R1154" s="934" t="str">
        <f t="shared" si="201"/>
        <v>LOCAL</v>
      </c>
      <c r="S1154" s="935">
        <f t="shared" si="194"/>
        <v>44105</v>
      </c>
      <c r="T1154" s="935">
        <f t="shared" si="195"/>
        <v>44105</v>
      </c>
      <c r="U1154" s="935">
        <f t="shared" si="196"/>
        <v>44105</v>
      </c>
      <c r="V1154" s="935">
        <f t="shared" si="202"/>
        <v>44166</v>
      </c>
      <c r="W1154" s="934" t="str">
        <f t="shared" si="203"/>
        <v>Disapproved</v>
      </c>
      <c r="X1154" s="936" t="str">
        <f>IF(R1154="-","-",VLOOKUP($S1154,Forex!$B:$C,2,0))</f>
        <v>FY2020</v>
      </c>
      <c r="Y1154" s="936" t="str">
        <f>IF(R1154="-","-",VLOOKUP($S1154,Forex!$B:$D,3,0))</f>
        <v>2H</v>
      </c>
      <c r="Z1154" s="937" t="str">
        <f>IF($R1154="-","-",VLOOKUP($L1154,Legend!$E:$F,2,0))</f>
        <v>ROD1</v>
      </c>
      <c r="AA1154" s="937"/>
      <c r="AB1154" s="1131">
        <f t="shared" si="197"/>
        <v>44105</v>
      </c>
      <c r="AC1154" s="1131">
        <f>_xlfn.IFNA(VLOOKUP($B1154,'PO list'!$C:$E,3,0),$AB1154)</f>
        <v>44105</v>
      </c>
      <c r="AD1154" s="1131" t="str">
        <f>IF($AC1154="-","-",VLOOKUP($AC1154,Forex!$B:$C,2,0))</f>
        <v>FY2020</v>
      </c>
      <c r="AE1154" s="1131">
        <f t="shared" si="204"/>
        <v>44105</v>
      </c>
      <c r="AF1154" s="1131" t="str">
        <f>IF($AE1154="-","-",VLOOKUP($AE1154,Forex!$B:$C,2,0))</f>
        <v>FY2020</v>
      </c>
      <c r="AG1154" s="1132" t="str">
        <f t="shared" si="198"/>
        <v>MY + MF</v>
      </c>
      <c r="AI1154" s="1118"/>
    </row>
    <row r="1155" spans="1:35" ht="15" x14ac:dyDescent="0.25">
      <c r="A1155" s="929">
        <v>1154</v>
      </c>
      <c r="B1155" s="927" t="s">
        <v>4443</v>
      </c>
      <c r="C1155" s="927" t="s">
        <v>1331</v>
      </c>
      <c r="D1155" s="927" t="s">
        <v>1332</v>
      </c>
      <c r="E1155" s="927" t="s">
        <v>231</v>
      </c>
      <c r="F1155" s="927">
        <v>2</v>
      </c>
      <c r="G1155" s="927">
        <v>302</v>
      </c>
      <c r="H1155" s="927" t="s">
        <v>4444</v>
      </c>
      <c r="I1155" s="927" t="s">
        <v>15</v>
      </c>
      <c r="J1155" s="927" t="s">
        <v>3924</v>
      </c>
      <c r="K1155" s="927" t="s">
        <v>287</v>
      </c>
      <c r="L1155" s="927" t="s">
        <v>15</v>
      </c>
      <c r="M1155" s="927" t="s">
        <v>4445</v>
      </c>
      <c r="N1155" s="927" t="s">
        <v>4267</v>
      </c>
      <c r="O1155" s="927" t="s">
        <v>3336</v>
      </c>
      <c r="P1155" s="1129" t="str">
        <f t="shared" si="199"/>
        <v>-</v>
      </c>
      <c r="Q1155" s="934" t="str">
        <f t="shared" si="200"/>
        <v>20-19491</v>
      </c>
      <c r="R1155" s="934" t="str">
        <f t="shared" si="201"/>
        <v>-</v>
      </c>
      <c r="S1155" s="935" t="str">
        <f t="shared" ref="S1155:S1218" si="205">IF($R1155="-","-",$J1155-DAY($J1155)+1)</f>
        <v>-</v>
      </c>
      <c r="T1155" s="935" t="str">
        <f t="shared" ref="T1155:T1218" si="206">IF($R1155="-","-",$O1155-DAY($O1155)+1)</f>
        <v>-</v>
      </c>
      <c r="U1155" s="935" t="str">
        <f t="shared" ref="U1155:U1218" si="207">IF($R1155="-","-",$M1155-DAY($M1155)+1)</f>
        <v>-</v>
      </c>
      <c r="V1155" s="935" t="str">
        <f t="shared" si="202"/>
        <v>-</v>
      </c>
      <c r="W1155" s="934" t="str">
        <f t="shared" si="203"/>
        <v>-</v>
      </c>
      <c r="X1155" s="936" t="str">
        <f>IF(R1155="-","-",VLOOKUP($S1155,Forex!$B:$C,2,0))</f>
        <v>-</v>
      </c>
      <c r="Y1155" s="936" t="str">
        <f>IF(R1155="-","-",VLOOKUP($S1155,Forex!$B:$D,3,0))</f>
        <v>-</v>
      </c>
      <c r="Z1155" s="937" t="str">
        <f>IF($R1155="-","-",VLOOKUP($L1155,Legend!$E:$F,2,0))</f>
        <v>-</v>
      </c>
      <c r="AA1155" s="937"/>
      <c r="AB1155" s="1131" t="str">
        <f t="shared" ref="AB1155:AB1218" si="208">IF($X1155="FY2021",$V1155,IF($X1155="FY2022",$V1155,IF($X1155="FY2023",$V1155,$T1155)))</f>
        <v>-</v>
      </c>
      <c r="AC1155" s="1131" t="str">
        <f>_xlfn.IFNA(VLOOKUP($B1155,'PO list'!$C:$E,3,0),$AB1155)</f>
        <v>-</v>
      </c>
      <c r="AD1155" s="1131" t="str">
        <f>IF($AC1155="-","-",VLOOKUP($AC1155,Forex!$B:$C,2,0))</f>
        <v>-</v>
      </c>
      <c r="AE1155" s="1131" t="str">
        <f t="shared" si="204"/>
        <v>-</v>
      </c>
      <c r="AF1155" s="1131" t="str">
        <f>IF($AE1155="-","-",VLOOKUP($AE1155,Forex!$B:$C,2,0))</f>
        <v>-</v>
      </c>
      <c r="AG1155" s="1132" t="str">
        <f t="shared" ref="AG1155:AG1218" si="209">IF($R1155="-","-","MY + MF")</f>
        <v>-</v>
      </c>
      <c r="AI1155" s="1118"/>
    </row>
    <row r="1156" spans="1:35" ht="15" x14ac:dyDescent="0.25">
      <c r="A1156" s="929">
        <v>1155</v>
      </c>
      <c r="B1156" s="927" t="s">
        <v>4446</v>
      </c>
      <c r="C1156" s="927" t="s">
        <v>1331</v>
      </c>
      <c r="D1156" s="927" t="s">
        <v>1332</v>
      </c>
      <c r="E1156" s="927" t="s">
        <v>1546</v>
      </c>
      <c r="F1156" s="927">
        <v>4</v>
      </c>
      <c r="G1156" s="927">
        <v>119</v>
      </c>
      <c r="H1156" s="927" t="s">
        <v>4447</v>
      </c>
      <c r="I1156" s="927" t="s">
        <v>15</v>
      </c>
      <c r="J1156" s="927" t="s">
        <v>3924</v>
      </c>
      <c r="K1156" s="927" t="s">
        <v>287</v>
      </c>
      <c r="L1156" s="927" t="s">
        <v>15</v>
      </c>
      <c r="M1156" s="927" t="s">
        <v>4115</v>
      </c>
      <c r="N1156" s="927" t="s">
        <v>4267</v>
      </c>
      <c r="O1156" s="927" t="s">
        <v>3336</v>
      </c>
      <c r="P1156" s="1129" t="str">
        <f t="shared" si="199"/>
        <v>-</v>
      </c>
      <c r="Q1156" s="934" t="str">
        <f t="shared" si="200"/>
        <v>20-19492</v>
      </c>
      <c r="R1156" s="934" t="str">
        <f t="shared" si="201"/>
        <v>-</v>
      </c>
      <c r="S1156" s="935" t="str">
        <f t="shared" si="205"/>
        <v>-</v>
      </c>
      <c r="T1156" s="935" t="str">
        <f t="shared" si="206"/>
        <v>-</v>
      </c>
      <c r="U1156" s="935" t="str">
        <f t="shared" si="207"/>
        <v>-</v>
      </c>
      <c r="V1156" s="935" t="str">
        <f t="shared" si="202"/>
        <v>-</v>
      </c>
      <c r="W1156" s="934" t="str">
        <f t="shared" si="203"/>
        <v>-</v>
      </c>
      <c r="X1156" s="936" t="str">
        <f>IF(R1156="-","-",VLOOKUP($S1156,Forex!$B:$C,2,0))</f>
        <v>-</v>
      </c>
      <c r="Y1156" s="936" t="str">
        <f>IF(R1156="-","-",VLOOKUP($S1156,Forex!$B:$D,3,0))</f>
        <v>-</v>
      </c>
      <c r="Z1156" s="937" t="str">
        <f>IF($R1156="-","-",VLOOKUP($L1156,Legend!$E:$F,2,0))</f>
        <v>-</v>
      </c>
      <c r="AA1156" s="937"/>
      <c r="AB1156" s="1131" t="str">
        <f t="shared" si="208"/>
        <v>-</v>
      </c>
      <c r="AC1156" s="1131" t="str">
        <f>_xlfn.IFNA(VLOOKUP($B1156,'PO list'!$C:$E,3,0),$AB1156)</f>
        <v>-</v>
      </c>
      <c r="AD1156" s="1131" t="str">
        <f>IF($AC1156="-","-",VLOOKUP($AC1156,Forex!$B:$C,2,0))</f>
        <v>-</v>
      </c>
      <c r="AE1156" s="1131" t="str">
        <f t="shared" si="204"/>
        <v>-</v>
      </c>
      <c r="AF1156" s="1131" t="str">
        <f>IF($AE1156="-","-",VLOOKUP($AE1156,Forex!$B:$C,2,0))</f>
        <v>-</v>
      </c>
      <c r="AG1156" s="1132" t="str">
        <f t="shared" si="209"/>
        <v>-</v>
      </c>
      <c r="AI1156" s="1118"/>
    </row>
    <row r="1157" spans="1:35" ht="15" x14ac:dyDescent="0.25">
      <c r="A1157" s="929">
        <v>1156</v>
      </c>
      <c r="B1157" s="927" t="s">
        <v>4448</v>
      </c>
      <c r="C1157" s="927" t="s">
        <v>221</v>
      </c>
      <c r="D1157" s="927" t="s">
        <v>201</v>
      </c>
      <c r="E1157" s="927" t="s">
        <v>230</v>
      </c>
      <c r="F1157" s="927">
        <v>1</v>
      </c>
      <c r="G1157" s="927">
        <v>68885</v>
      </c>
      <c r="H1157" s="927" t="s">
        <v>4449</v>
      </c>
      <c r="I1157" s="927" t="s">
        <v>4450</v>
      </c>
      <c r="J1157" s="927" t="s">
        <v>3924</v>
      </c>
      <c r="K1157" s="927" t="s">
        <v>288</v>
      </c>
      <c r="L1157" s="927" t="s">
        <v>158</v>
      </c>
      <c r="M1157" s="927" t="s">
        <v>3623</v>
      </c>
      <c r="N1157" s="927" t="s">
        <v>2372</v>
      </c>
      <c r="O1157" s="927" t="s">
        <v>3623</v>
      </c>
      <c r="P1157" s="1129" t="str">
        <f t="shared" si="199"/>
        <v>E--</v>
      </c>
      <c r="Q1157" s="934" t="str">
        <f t="shared" si="200"/>
        <v>20-19493</v>
      </c>
      <c r="R1157" s="934" t="str">
        <f t="shared" si="201"/>
        <v>LOCAL</v>
      </c>
      <c r="S1157" s="935">
        <f t="shared" si="205"/>
        <v>44105</v>
      </c>
      <c r="T1157" s="935">
        <f t="shared" si="206"/>
        <v>44105</v>
      </c>
      <c r="U1157" s="935">
        <f t="shared" si="207"/>
        <v>44105</v>
      </c>
      <c r="V1157" s="935">
        <f t="shared" si="202"/>
        <v>44166</v>
      </c>
      <c r="W1157" s="934" t="str">
        <f t="shared" si="203"/>
        <v>Disapproved</v>
      </c>
      <c r="X1157" s="936" t="str">
        <f>IF(R1157="-","-",VLOOKUP($S1157,Forex!$B:$C,2,0))</f>
        <v>FY2020</v>
      </c>
      <c r="Y1157" s="936" t="str">
        <f>IF(R1157="-","-",VLOOKUP($S1157,Forex!$B:$D,3,0))</f>
        <v>2H</v>
      </c>
      <c r="Z1157" s="937" t="str">
        <f>IF($R1157="-","-",VLOOKUP($L1157,Legend!$E:$F,2,0))</f>
        <v>ROD1</v>
      </c>
      <c r="AA1157" s="937"/>
      <c r="AB1157" s="1131">
        <f t="shared" si="208"/>
        <v>44105</v>
      </c>
      <c r="AC1157" s="1131">
        <f>_xlfn.IFNA(VLOOKUP($B1157,'PO list'!$C:$E,3,0),$AB1157)</f>
        <v>44105</v>
      </c>
      <c r="AD1157" s="1131" t="str">
        <f>IF($AC1157="-","-",VLOOKUP($AC1157,Forex!$B:$C,2,0))</f>
        <v>FY2020</v>
      </c>
      <c r="AE1157" s="1131">
        <f t="shared" si="204"/>
        <v>44105</v>
      </c>
      <c r="AF1157" s="1131" t="str">
        <f>IF($AE1157="-","-",VLOOKUP($AE1157,Forex!$B:$C,2,0))</f>
        <v>FY2020</v>
      </c>
      <c r="AG1157" s="1132" t="str">
        <f t="shared" si="209"/>
        <v>MY + MF</v>
      </c>
      <c r="AI1157" s="1118"/>
    </row>
    <row r="1158" spans="1:35" ht="15" x14ac:dyDescent="0.25">
      <c r="A1158" s="929">
        <v>1157</v>
      </c>
      <c r="B1158" s="927" t="s">
        <v>630</v>
      </c>
      <c r="C1158" s="927" t="s">
        <v>516</v>
      </c>
      <c r="D1158" s="927" t="s">
        <v>201</v>
      </c>
      <c r="E1158" s="927" t="s">
        <v>231</v>
      </c>
      <c r="F1158" s="927">
        <v>4</v>
      </c>
      <c r="G1158" s="927">
        <v>1946</v>
      </c>
      <c r="H1158" s="927" t="s">
        <v>4451</v>
      </c>
      <c r="I1158" s="927" t="s">
        <v>239</v>
      </c>
      <c r="J1158" s="927" t="s">
        <v>3924</v>
      </c>
      <c r="K1158" s="927" t="s">
        <v>288</v>
      </c>
      <c r="L1158" s="927" t="s">
        <v>1056</v>
      </c>
      <c r="M1158" s="927" t="s">
        <v>4099</v>
      </c>
      <c r="N1158" s="927" t="s">
        <v>3415</v>
      </c>
      <c r="O1158" s="927" t="s">
        <v>4452</v>
      </c>
      <c r="P1158" s="1129" t="str">
        <f t="shared" si="199"/>
        <v>--</v>
      </c>
      <c r="Q1158" s="934" t="str">
        <f t="shared" si="200"/>
        <v>20-19494</v>
      </c>
      <c r="R1158" s="934" t="str">
        <f t="shared" si="201"/>
        <v>LOCAL</v>
      </c>
      <c r="S1158" s="935">
        <f t="shared" si="205"/>
        <v>44105</v>
      </c>
      <c r="T1158" s="935">
        <f t="shared" si="206"/>
        <v>44136</v>
      </c>
      <c r="U1158" s="935">
        <f t="shared" si="207"/>
        <v>44136</v>
      </c>
      <c r="V1158" s="935">
        <f t="shared" si="202"/>
        <v>44197</v>
      </c>
      <c r="W1158" s="934" t="str">
        <f t="shared" si="203"/>
        <v>Disapproved</v>
      </c>
      <c r="X1158" s="936" t="str">
        <f>IF(R1158="-","-",VLOOKUP($S1158,Forex!$B:$C,2,0))</f>
        <v>FY2020</v>
      </c>
      <c r="Y1158" s="936" t="str">
        <f>IF(R1158="-","-",VLOOKUP($S1158,Forex!$B:$D,3,0))</f>
        <v>2H</v>
      </c>
      <c r="Z1158" s="937" t="str">
        <f>IF($R1158="-","-",VLOOKUP($L1158,Legend!$E:$F,2,0))</f>
        <v>-</v>
      </c>
      <c r="AA1158" s="937"/>
      <c r="AB1158" s="1131">
        <f t="shared" si="208"/>
        <v>44136</v>
      </c>
      <c r="AC1158" s="1131">
        <f>_xlfn.IFNA(VLOOKUP($B1158,'PO list'!$C:$E,3,0),$AB1158)</f>
        <v>44136</v>
      </c>
      <c r="AD1158" s="1131" t="str">
        <f>IF($AC1158="-","-",VLOOKUP($AC1158,Forex!$B:$C,2,0))</f>
        <v>FY2020</v>
      </c>
      <c r="AE1158" s="1131">
        <f t="shared" si="204"/>
        <v>44136</v>
      </c>
      <c r="AF1158" s="1131" t="str">
        <f>IF($AE1158="-","-",VLOOKUP($AE1158,Forex!$B:$C,2,0))</f>
        <v>FY2020</v>
      </c>
      <c r="AG1158" s="1132" t="str">
        <f t="shared" si="209"/>
        <v>MY + MF</v>
      </c>
      <c r="AI1158" s="1118"/>
    </row>
    <row r="1159" spans="1:35" ht="15" x14ac:dyDescent="0.25">
      <c r="A1159" s="929">
        <v>1158</v>
      </c>
      <c r="B1159" s="927" t="s">
        <v>4453</v>
      </c>
      <c r="C1159" s="927" t="s">
        <v>205</v>
      </c>
      <c r="D1159" s="927" t="s">
        <v>201</v>
      </c>
      <c r="E1159" s="927" t="s">
        <v>231</v>
      </c>
      <c r="F1159" s="927">
        <v>3</v>
      </c>
      <c r="G1159" s="927">
        <v>1989</v>
      </c>
      <c r="H1159" s="927" t="s">
        <v>4454</v>
      </c>
      <c r="I1159" s="927" t="s">
        <v>239</v>
      </c>
      <c r="J1159" s="927" t="s">
        <v>4115</v>
      </c>
      <c r="K1159" s="927" t="s">
        <v>287</v>
      </c>
      <c r="L1159" s="927" t="s">
        <v>15</v>
      </c>
      <c r="M1159" s="927" t="s">
        <v>4115</v>
      </c>
      <c r="N1159" s="927" t="s">
        <v>4286</v>
      </c>
      <c r="O1159" s="927" t="s">
        <v>3336</v>
      </c>
      <c r="P1159" s="1129" t="str">
        <f t="shared" si="199"/>
        <v>--</v>
      </c>
      <c r="Q1159" s="934" t="str">
        <f t="shared" si="200"/>
        <v>20-19496</v>
      </c>
      <c r="R1159" s="934" t="str">
        <f t="shared" si="201"/>
        <v>LOCAL</v>
      </c>
      <c r="S1159" s="935">
        <f t="shared" si="205"/>
        <v>44105</v>
      </c>
      <c r="T1159" s="935">
        <f t="shared" si="206"/>
        <v>44105</v>
      </c>
      <c r="U1159" s="935">
        <f t="shared" si="207"/>
        <v>44105</v>
      </c>
      <c r="V1159" s="935">
        <f t="shared" si="202"/>
        <v>44105</v>
      </c>
      <c r="W1159" s="934" t="str">
        <f t="shared" si="203"/>
        <v>Approved</v>
      </c>
      <c r="X1159" s="936" t="str">
        <f>IF(R1159="-","-",VLOOKUP($S1159,Forex!$B:$C,2,0))</f>
        <v>FY2020</v>
      </c>
      <c r="Y1159" s="936" t="str">
        <f>IF(R1159="-","-",VLOOKUP($S1159,Forex!$B:$D,3,0))</f>
        <v>2H</v>
      </c>
      <c r="Z1159" s="937" t="str">
        <f>IF($R1159="-","-",VLOOKUP($L1159,Legend!$E:$F,2,0))</f>
        <v>-</v>
      </c>
      <c r="AA1159" s="937"/>
      <c r="AB1159" s="1131">
        <f t="shared" si="208"/>
        <v>44105</v>
      </c>
      <c r="AC1159" s="1131">
        <f>_xlfn.IFNA(VLOOKUP($B1159,'PO list'!$C:$E,3,0),$AB1159)</f>
        <v>44105</v>
      </c>
      <c r="AD1159" s="1131" t="str">
        <f>IF($AC1159="-","-",VLOOKUP($AC1159,Forex!$B:$C,2,0))</f>
        <v>FY2020</v>
      </c>
      <c r="AE1159" s="1131">
        <f t="shared" si="204"/>
        <v>44105</v>
      </c>
      <c r="AF1159" s="1131" t="str">
        <f>IF($AE1159="-","-",VLOOKUP($AE1159,Forex!$B:$C,2,0))</f>
        <v>FY2020</v>
      </c>
      <c r="AG1159" s="1132" t="str">
        <f t="shared" si="209"/>
        <v>MY + MF</v>
      </c>
      <c r="AI1159" s="1118"/>
    </row>
    <row r="1160" spans="1:35" ht="15" x14ac:dyDescent="0.25">
      <c r="A1160" s="929">
        <v>1159</v>
      </c>
      <c r="B1160" s="927" t="s">
        <v>4455</v>
      </c>
      <c r="C1160" s="927" t="s">
        <v>1350</v>
      </c>
      <c r="D1160" s="927" t="s">
        <v>1332</v>
      </c>
      <c r="E1160" s="927" t="s">
        <v>231</v>
      </c>
      <c r="F1160" s="927">
        <v>1</v>
      </c>
      <c r="G1160" s="927">
        <v>78</v>
      </c>
      <c r="H1160" s="927" t="s">
        <v>4456</v>
      </c>
      <c r="I1160" s="927" t="s">
        <v>15</v>
      </c>
      <c r="J1160" s="927" t="s">
        <v>4115</v>
      </c>
      <c r="K1160" s="927" t="s">
        <v>287</v>
      </c>
      <c r="L1160" s="927" t="s">
        <v>15</v>
      </c>
      <c r="M1160" s="927" t="s">
        <v>3336</v>
      </c>
      <c r="N1160" s="927" t="s">
        <v>4267</v>
      </c>
      <c r="O1160" s="927" t="s">
        <v>3336</v>
      </c>
      <c r="P1160" s="1129" t="str">
        <f t="shared" si="199"/>
        <v>-</v>
      </c>
      <c r="Q1160" s="934" t="str">
        <f t="shared" si="200"/>
        <v>20-19497</v>
      </c>
      <c r="R1160" s="934" t="str">
        <f t="shared" si="201"/>
        <v>-</v>
      </c>
      <c r="S1160" s="935" t="str">
        <f t="shared" si="205"/>
        <v>-</v>
      </c>
      <c r="T1160" s="935" t="str">
        <f t="shared" si="206"/>
        <v>-</v>
      </c>
      <c r="U1160" s="935" t="str">
        <f t="shared" si="207"/>
        <v>-</v>
      </c>
      <c r="V1160" s="935" t="str">
        <f t="shared" si="202"/>
        <v>-</v>
      </c>
      <c r="W1160" s="934" t="str">
        <f t="shared" si="203"/>
        <v>-</v>
      </c>
      <c r="X1160" s="936" t="str">
        <f>IF(R1160="-","-",VLOOKUP($S1160,Forex!$B:$C,2,0))</f>
        <v>-</v>
      </c>
      <c r="Y1160" s="936" t="str">
        <f>IF(R1160="-","-",VLOOKUP($S1160,Forex!$B:$D,3,0))</f>
        <v>-</v>
      </c>
      <c r="Z1160" s="937" t="str">
        <f>IF($R1160="-","-",VLOOKUP($L1160,Legend!$E:$F,2,0))</f>
        <v>-</v>
      </c>
      <c r="AA1160" s="937"/>
      <c r="AB1160" s="1131" t="str">
        <f t="shared" si="208"/>
        <v>-</v>
      </c>
      <c r="AC1160" s="1131" t="str">
        <f>_xlfn.IFNA(VLOOKUP($B1160,'PO list'!$C:$E,3,0),$AB1160)</f>
        <v>-</v>
      </c>
      <c r="AD1160" s="1131" t="str">
        <f>IF($AC1160="-","-",VLOOKUP($AC1160,Forex!$B:$C,2,0))</f>
        <v>-</v>
      </c>
      <c r="AE1160" s="1131" t="str">
        <f t="shared" si="204"/>
        <v>-</v>
      </c>
      <c r="AF1160" s="1131" t="str">
        <f>IF($AE1160="-","-",VLOOKUP($AE1160,Forex!$B:$C,2,0))</f>
        <v>-</v>
      </c>
      <c r="AG1160" s="1132" t="str">
        <f t="shared" si="209"/>
        <v>-</v>
      </c>
      <c r="AI1160" s="1118"/>
    </row>
    <row r="1161" spans="1:35" ht="15" x14ac:dyDescent="0.25">
      <c r="A1161" s="929">
        <v>1160</v>
      </c>
      <c r="B1161" s="927" t="s">
        <v>4457</v>
      </c>
      <c r="C1161" s="927" t="s">
        <v>1331</v>
      </c>
      <c r="D1161" s="927" t="s">
        <v>1332</v>
      </c>
      <c r="E1161" s="927" t="s">
        <v>1788</v>
      </c>
      <c r="F1161" s="927">
        <v>1</v>
      </c>
      <c r="G1161" s="927">
        <v>85</v>
      </c>
      <c r="H1161" s="927" t="s">
        <v>4458</v>
      </c>
      <c r="I1161" s="927" t="s">
        <v>15</v>
      </c>
      <c r="J1161" s="927" t="s">
        <v>4115</v>
      </c>
      <c r="K1161" s="927" t="s">
        <v>287</v>
      </c>
      <c r="L1161" s="927" t="s">
        <v>15</v>
      </c>
      <c r="M1161" s="927" t="s">
        <v>3336</v>
      </c>
      <c r="N1161" s="927" t="s">
        <v>4267</v>
      </c>
      <c r="O1161" s="927" t="s">
        <v>3336</v>
      </c>
      <c r="P1161" s="1129" t="str">
        <f t="shared" si="199"/>
        <v>-</v>
      </c>
      <c r="Q1161" s="934" t="str">
        <f t="shared" si="200"/>
        <v>20-19498</v>
      </c>
      <c r="R1161" s="934" t="str">
        <f t="shared" si="201"/>
        <v>-</v>
      </c>
      <c r="S1161" s="935" t="str">
        <f t="shared" si="205"/>
        <v>-</v>
      </c>
      <c r="T1161" s="935" t="str">
        <f t="shared" si="206"/>
        <v>-</v>
      </c>
      <c r="U1161" s="935" t="str">
        <f t="shared" si="207"/>
        <v>-</v>
      </c>
      <c r="V1161" s="935" t="str">
        <f t="shared" si="202"/>
        <v>-</v>
      </c>
      <c r="W1161" s="934" t="str">
        <f t="shared" si="203"/>
        <v>-</v>
      </c>
      <c r="X1161" s="936" t="str">
        <f>IF(R1161="-","-",VLOOKUP($S1161,Forex!$B:$C,2,0))</f>
        <v>-</v>
      </c>
      <c r="Y1161" s="936" t="str">
        <f>IF(R1161="-","-",VLOOKUP($S1161,Forex!$B:$D,3,0))</f>
        <v>-</v>
      </c>
      <c r="Z1161" s="937" t="str">
        <f>IF($R1161="-","-",VLOOKUP($L1161,Legend!$E:$F,2,0))</f>
        <v>-</v>
      </c>
      <c r="AA1161" s="937"/>
      <c r="AB1161" s="1131" t="str">
        <f t="shared" si="208"/>
        <v>-</v>
      </c>
      <c r="AC1161" s="1131" t="str">
        <f>_xlfn.IFNA(VLOOKUP($B1161,'PO list'!$C:$E,3,0),$AB1161)</f>
        <v>-</v>
      </c>
      <c r="AD1161" s="1131" t="str">
        <f>IF($AC1161="-","-",VLOOKUP($AC1161,Forex!$B:$C,2,0))</f>
        <v>-</v>
      </c>
      <c r="AE1161" s="1131" t="str">
        <f t="shared" si="204"/>
        <v>-</v>
      </c>
      <c r="AF1161" s="1131" t="str">
        <f>IF($AE1161="-","-",VLOOKUP($AE1161,Forex!$B:$C,2,0))</f>
        <v>-</v>
      </c>
      <c r="AG1161" s="1132" t="str">
        <f t="shared" si="209"/>
        <v>-</v>
      </c>
      <c r="AI1161" s="1118"/>
    </row>
    <row r="1162" spans="1:35" ht="15" x14ac:dyDescent="0.25">
      <c r="A1162" s="929">
        <v>1161</v>
      </c>
      <c r="B1162" s="927" t="s">
        <v>4459</v>
      </c>
      <c r="C1162" s="927" t="s">
        <v>211</v>
      </c>
      <c r="D1162" s="927" t="s">
        <v>201</v>
      </c>
      <c r="E1162" s="927" t="s">
        <v>1788</v>
      </c>
      <c r="F1162" s="927">
        <v>1</v>
      </c>
      <c r="G1162" s="927">
        <v>13429</v>
      </c>
      <c r="H1162" s="927" t="s">
        <v>4460</v>
      </c>
      <c r="I1162" s="927" t="s">
        <v>4461</v>
      </c>
      <c r="J1162" s="927" t="s">
        <v>3336</v>
      </c>
      <c r="K1162" s="927" t="s">
        <v>288</v>
      </c>
      <c r="L1162" s="927" t="s">
        <v>158</v>
      </c>
      <c r="M1162" s="927" t="s">
        <v>4286</v>
      </c>
      <c r="N1162" s="927" t="s">
        <v>4462</v>
      </c>
      <c r="O1162" s="927" t="s">
        <v>4287</v>
      </c>
      <c r="P1162" s="1129" t="str">
        <f t="shared" si="199"/>
        <v>P--</v>
      </c>
      <c r="Q1162" s="934" t="str">
        <f t="shared" si="200"/>
        <v>20-19499</v>
      </c>
      <c r="R1162" s="934" t="str">
        <f t="shared" si="201"/>
        <v>LOCAL</v>
      </c>
      <c r="S1162" s="935">
        <f t="shared" si="205"/>
        <v>44105</v>
      </c>
      <c r="T1162" s="935">
        <f t="shared" si="206"/>
        <v>44105</v>
      </c>
      <c r="U1162" s="935">
        <f t="shared" si="207"/>
        <v>44105</v>
      </c>
      <c r="V1162" s="935">
        <f t="shared" si="202"/>
        <v>44166</v>
      </c>
      <c r="W1162" s="934" t="str">
        <f t="shared" si="203"/>
        <v>Disapproved</v>
      </c>
      <c r="X1162" s="936" t="str">
        <f>IF(R1162="-","-",VLOOKUP($S1162,Forex!$B:$C,2,0))</f>
        <v>FY2020</v>
      </c>
      <c r="Y1162" s="936" t="str">
        <f>IF(R1162="-","-",VLOOKUP($S1162,Forex!$B:$D,3,0))</f>
        <v>2H</v>
      </c>
      <c r="Z1162" s="937" t="str">
        <f>IF($R1162="-","-",VLOOKUP($L1162,Legend!$E:$F,2,0))</f>
        <v>ROD1</v>
      </c>
      <c r="AA1162" s="937"/>
      <c r="AB1162" s="1131">
        <f t="shared" si="208"/>
        <v>44105</v>
      </c>
      <c r="AC1162" s="1131">
        <f>_xlfn.IFNA(VLOOKUP($B1162,'PO list'!$C:$E,3,0),$AB1162)</f>
        <v>44105</v>
      </c>
      <c r="AD1162" s="1131" t="str">
        <f>IF($AC1162="-","-",VLOOKUP($AC1162,Forex!$B:$C,2,0))</f>
        <v>FY2020</v>
      </c>
      <c r="AE1162" s="1131">
        <f t="shared" si="204"/>
        <v>44105</v>
      </c>
      <c r="AF1162" s="1131" t="str">
        <f>IF($AE1162="-","-",VLOOKUP($AE1162,Forex!$B:$C,2,0))</f>
        <v>FY2020</v>
      </c>
      <c r="AG1162" s="1132" t="str">
        <f t="shared" si="209"/>
        <v>MY + MF</v>
      </c>
      <c r="AI1162" s="1118"/>
    </row>
    <row r="1163" spans="1:35" ht="15" x14ac:dyDescent="0.25">
      <c r="A1163" s="929">
        <v>1162</v>
      </c>
      <c r="B1163" s="927" t="s">
        <v>4463</v>
      </c>
      <c r="C1163" s="927" t="s">
        <v>2339</v>
      </c>
      <c r="D1163" s="927" t="s">
        <v>1332</v>
      </c>
      <c r="E1163" s="927" t="s">
        <v>1361</v>
      </c>
      <c r="F1163" s="927">
        <v>2</v>
      </c>
      <c r="G1163" s="927">
        <v>724</v>
      </c>
      <c r="H1163" s="927" t="s">
        <v>4464</v>
      </c>
      <c r="I1163" s="927" t="s">
        <v>15</v>
      </c>
      <c r="J1163" s="927" t="s">
        <v>3336</v>
      </c>
      <c r="K1163" s="927" t="s">
        <v>287</v>
      </c>
      <c r="L1163" s="927" t="s">
        <v>15</v>
      </c>
      <c r="M1163" s="927" t="s">
        <v>3336</v>
      </c>
      <c r="N1163" s="927" t="s">
        <v>1118</v>
      </c>
      <c r="O1163" s="927" t="s">
        <v>4287</v>
      </c>
      <c r="P1163" s="1129" t="str">
        <f t="shared" si="199"/>
        <v>-</v>
      </c>
      <c r="Q1163" s="934" t="str">
        <f t="shared" si="200"/>
        <v>20-19500</v>
      </c>
      <c r="R1163" s="934" t="str">
        <f t="shared" si="201"/>
        <v>-</v>
      </c>
      <c r="S1163" s="935" t="str">
        <f t="shared" si="205"/>
        <v>-</v>
      </c>
      <c r="T1163" s="935" t="str">
        <f t="shared" si="206"/>
        <v>-</v>
      </c>
      <c r="U1163" s="935" t="str">
        <f t="shared" si="207"/>
        <v>-</v>
      </c>
      <c r="V1163" s="935" t="str">
        <f t="shared" si="202"/>
        <v>-</v>
      </c>
      <c r="W1163" s="934" t="str">
        <f t="shared" si="203"/>
        <v>-</v>
      </c>
      <c r="X1163" s="936" t="str">
        <f>IF(R1163="-","-",VLOOKUP($S1163,Forex!$B:$C,2,0))</f>
        <v>-</v>
      </c>
      <c r="Y1163" s="936" t="str">
        <f>IF(R1163="-","-",VLOOKUP($S1163,Forex!$B:$D,3,0))</f>
        <v>-</v>
      </c>
      <c r="Z1163" s="937" t="str">
        <f>IF($R1163="-","-",VLOOKUP($L1163,Legend!$E:$F,2,0))</f>
        <v>-</v>
      </c>
      <c r="AA1163" s="937"/>
      <c r="AB1163" s="1131" t="str">
        <f t="shared" si="208"/>
        <v>-</v>
      </c>
      <c r="AC1163" s="1131" t="str">
        <f>_xlfn.IFNA(VLOOKUP($B1163,'PO list'!$C:$E,3,0),$AB1163)</f>
        <v>-</v>
      </c>
      <c r="AD1163" s="1131" t="str">
        <f>IF($AC1163="-","-",VLOOKUP($AC1163,Forex!$B:$C,2,0))</f>
        <v>-</v>
      </c>
      <c r="AE1163" s="1131" t="str">
        <f t="shared" si="204"/>
        <v>-</v>
      </c>
      <c r="AF1163" s="1131" t="str">
        <f>IF($AE1163="-","-",VLOOKUP($AE1163,Forex!$B:$C,2,0))</f>
        <v>-</v>
      </c>
      <c r="AG1163" s="1132" t="str">
        <f t="shared" si="209"/>
        <v>-</v>
      </c>
      <c r="AI1163" s="1118"/>
    </row>
    <row r="1164" spans="1:35" ht="15" x14ac:dyDescent="0.25">
      <c r="A1164" s="929">
        <v>1163</v>
      </c>
      <c r="B1164" s="927" t="s">
        <v>4465</v>
      </c>
      <c r="C1164" s="927" t="s">
        <v>211</v>
      </c>
      <c r="D1164" s="927" t="s">
        <v>201</v>
      </c>
      <c r="E1164" s="927" t="s">
        <v>1788</v>
      </c>
      <c r="F1164" s="927">
        <v>1</v>
      </c>
      <c r="G1164" s="927">
        <v>4761</v>
      </c>
      <c r="H1164" s="927" t="s">
        <v>4466</v>
      </c>
      <c r="I1164" s="927" t="s">
        <v>4467</v>
      </c>
      <c r="J1164" s="927" t="s">
        <v>3336</v>
      </c>
      <c r="K1164" s="927" t="s">
        <v>288</v>
      </c>
      <c r="L1164" s="927" t="s">
        <v>158</v>
      </c>
      <c r="M1164" s="927" t="s">
        <v>4317</v>
      </c>
      <c r="N1164" s="927" t="s">
        <v>4462</v>
      </c>
      <c r="O1164" s="927" t="s">
        <v>4287</v>
      </c>
      <c r="P1164" s="1129" t="str">
        <f t="shared" si="199"/>
        <v>TIO</v>
      </c>
      <c r="Q1164" s="934" t="str">
        <f t="shared" si="200"/>
        <v>20-19501</v>
      </c>
      <c r="R1164" s="934" t="str">
        <f t="shared" si="201"/>
        <v>LOCAL</v>
      </c>
      <c r="S1164" s="935">
        <f t="shared" si="205"/>
        <v>44105</v>
      </c>
      <c r="T1164" s="935">
        <f t="shared" si="206"/>
        <v>44105</v>
      </c>
      <c r="U1164" s="935">
        <f t="shared" si="207"/>
        <v>44105</v>
      </c>
      <c r="V1164" s="935">
        <f t="shared" si="202"/>
        <v>44166</v>
      </c>
      <c r="W1164" s="934" t="str">
        <f t="shared" si="203"/>
        <v>Disapproved</v>
      </c>
      <c r="X1164" s="936" t="str">
        <f>IF(R1164="-","-",VLOOKUP($S1164,Forex!$B:$C,2,0))</f>
        <v>FY2020</v>
      </c>
      <c r="Y1164" s="936" t="str">
        <f>IF(R1164="-","-",VLOOKUP($S1164,Forex!$B:$D,3,0))</f>
        <v>2H</v>
      </c>
      <c r="Z1164" s="937" t="str">
        <f>IF($R1164="-","-",VLOOKUP($L1164,Legend!$E:$F,2,0))</f>
        <v>ROD1</v>
      </c>
      <c r="AA1164" s="937"/>
      <c r="AB1164" s="1131">
        <f t="shared" si="208"/>
        <v>44105</v>
      </c>
      <c r="AC1164" s="1131">
        <f>_xlfn.IFNA(VLOOKUP($B1164,'PO list'!$C:$E,3,0),$AB1164)</f>
        <v>44105</v>
      </c>
      <c r="AD1164" s="1131" t="str">
        <f>IF($AC1164="-","-",VLOOKUP($AC1164,Forex!$B:$C,2,0))</f>
        <v>FY2020</v>
      </c>
      <c r="AE1164" s="1131">
        <f t="shared" si="204"/>
        <v>44105</v>
      </c>
      <c r="AF1164" s="1131" t="str">
        <f>IF($AE1164="-","-",VLOOKUP($AE1164,Forex!$B:$C,2,0))</f>
        <v>FY2020</v>
      </c>
      <c r="AG1164" s="1132" t="str">
        <f t="shared" si="209"/>
        <v>MY + MF</v>
      </c>
      <c r="AI1164" s="1118"/>
    </row>
    <row r="1165" spans="1:35" ht="15" x14ac:dyDescent="0.25">
      <c r="A1165" s="929">
        <v>1164</v>
      </c>
      <c r="B1165" s="927" t="s">
        <v>4468</v>
      </c>
      <c r="C1165" s="927" t="s">
        <v>211</v>
      </c>
      <c r="D1165" s="927" t="s">
        <v>201</v>
      </c>
      <c r="E1165" s="927" t="s">
        <v>1788</v>
      </c>
      <c r="F1165" s="927">
        <v>1</v>
      </c>
      <c r="G1165" s="927">
        <v>2873</v>
      </c>
      <c r="H1165" s="927" t="s">
        <v>4469</v>
      </c>
      <c r="I1165" s="927" t="s">
        <v>4470</v>
      </c>
      <c r="J1165" s="927" t="s">
        <v>3336</v>
      </c>
      <c r="K1165" s="927" t="s">
        <v>288</v>
      </c>
      <c r="L1165" s="927" t="s">
        <v>158</v>
      </c>
      <c r="M1165" s="927" t="s">
        <v>4317</v>
      </c>
      <c r="N1165" s="927" t="s">
        <v>4462</v>
      </c>
      <c r="O1165" s="927" t="s">
        <v>4287</v>
      </c>
      <c r="P1165" s="1129" t="str">
        <f t="shared" si="199"/>
        <v xml:space="preserve"> AS</v>
      </c>
      <c r="Q1165" s="934" t="str">
        <f t="shared" si="200"/>
        <v>20-19502</v>
      </c>
      <c r="R1165" s="934" t="str">
        <f t="shared" si="201"/>
        <v>LOCAL</v>
      </c>
      <c r="S1165" s="935">
        <f t="shared" si="205"/>
        <v>44105</v>
      </c>
      <c r="T1165" s="935">
        <f t="shared" si="206"/>
        <v>44105</v>
      </c>
      <c r="U1165" s="935">
        <f t="shared" si="207"/>
        <v>44105</v>
      </c>
      <c r="V1165" s="935">
        <f t="shared" si="202"/>
        <v>44166</v>
      </c>
      <c r="W1165" s="934" t="str">
        <f t="shared" si="203"/>
        <v>Disapproved</v>
      </c>
      <c r="X1165" s="936" t="str">
        <f>IF(R1165="-","-",VLOOKUP($S1165,Forex!$B:$C,2,0))</f>
        <v>FY2020</v>
      </c>
      <c r="Y1165" s="936" t="str">
        <f>IF(R1165="-","-",VLOOKUP($S1165,Forex!$B:$D,3,0))</f>
        <v>2H</v>
      </c>
      <c r="Z1165" s="937" t="str">
        <f>IF($R1165="-","-",VLOOKUP($L1165,Legend!$E:$F,2,0))</f>
        <v>ROD1</v>
      </c>
      <c r="AA1165" s="937"/>
      <c r="AB1165" s="1131">
        <f t="shared" si="208"/>
        <v>44105</v>
      </c>
      <c r="AC1165" s="1131">
        <f>_xlfn.IFNA(VLOOKUP($B1165,'PO list'!$C:$E,3,0),$AB1165)</f>
        <v>44105</v>
      </c>
      <c r="AD1165" s="1131" t="str">
        <f>IF($AC1165="-","-",VLOOKUP($AC1165,Forex!$B:$C,2,0))</f>
        <v>FY2020</v>
      </c>
      <c r="AE1165" s="1131">
        <f t="shared" si="204"/>
        <v>44105</v>
      </c>
      <c r="AF1165" s="1131" t="str">
        <f>IF($AE1165="-","-",VLOOKUP($AE1165,Forex!$B:$C,2,0))</f>
        <v>FY2020</v>
      </c>
      <c r="AG1165" s="1132" t="str">
        <f t="shared" si="209"/>
        <v>MY + MF</v>
      </c>
      <c r="AI1165" s="1118"/>
    </row>
    <row r="1166" spans="1:35" ht="15" x14ac:dyDescent="0.25">
      <c r="A1166" s="929">
        <v>1165</v>
      </c>
      <c r="B1166" s="927" t="s">
        <v>4471</v>
      </c>
      <c r="C1166" s="927" t="s">
        <v>211</v>
      </c>
      <c r="D1166" s="927" t="s">
        <v>201</v>
      </c>
      <c r="E1166" s="927" t="s">
        <v>1788</v>
      </c>
      <c r="F1166" s="927">
        <v>1</v>
      </c>
      <c r="G1166" s="927">
        <v>3774</v>
      </c>
      <c r="H1166" s="927" t="s">
        <v>4472</v>
      </c>
      <c r="I1166" s="927" t="s">
        <v>4470</v>
      </c>
      <c r="J1166" s="927" t="s">
        <v>3336</v>
      </c>
      <c r="K1166" s="927" t="s">
        <v>288</v>
      </c>
      <c r="L1166" s="927" t="s">
        <v>158</v>
      </c>
      <c r="M1166" s="927" t="s">
        <v>4317</v>
      </c>
      <c r="N1166" s="927" t="s">
        <v>4462</v>
      </c>
      <c r="O1166" s="927" t="s">
        <v>4287</v>
      </c>
      <c r="P1166" s="1129" t="str">
        <f t="shared" si="199"/>
        <v xml:space="preserve"> AS</v>
      </c>
      <c r="Q1166" s="934" t="str">
        <f t="shared" si="200"/>
        <v>20-19503</v>
      </c>
      <c r="R1166" s="934" t="str">
        <f t="shared" si="201"/>
        <v>LOCAL</v>
      </c>
      <c r="S1166" s="935">
        <f t="shared" si="205"/>
        <v>44105</v>
      </c>
      <c r="T1166" s="935">
        <f t="shared" si="206"/>
        <v>44105</v>
      </c>
      <c r="U1166" s="935">
        <f t="shared" si="207"/>
        <v>44105</v>
      </c>
      <c r="V1166" s="935">
        <f t="shared" si="202"/>
        <v>44166</v>
      </c>
      <c r="W1166" s="934" t="str">
        <f t="shared" si="203"/>
        <v>Disapproved</v>
      </c>
      <c r="X1166" s="936" t="str">
        <f>IF(R1166="-","-",VLOOKUP($S1166,Forex!$B:$C,2,0))</f>
        <v>FY2020</v>
      </c>
      <c r="Y1166" s="936" t="str">
        <f>IF(R1166="-","-",VLOOKUP($S1166,Forex!$B:$D,3,0))</f>
        <v>2H</v>
      </c>
      <c r="Z1166" s="937" t="str">
        <f>IF($R1166="-","-",VLOOKUP($L1166,Legend!$E:$F,2,0))</f>
        <v>ROD1</v>
      </c>
      <c r="AA1166" s="937"/>
      <c r="AB1166" s="1131">
        <f t="shared" si="208"/>
        <v>44105</v>
      </c>
      <c r="AC1166" s="1131">
        <f>_xlfn.IFNA(VLOOKUP($B1166,'PO list'!$C:$E,3,0),$AB1166)</f>
        <v>44105</v>
      </c>
      <c r="AD1166" s="1131" t="str">
        <f>IF($AC1166="-","-",VLOOKUP($AC1166,Forex!$B:$C,2,0))</f>
        <v>FY2020</v>
      </c>
      <c r="AE1166" s="1131">
        <f t="shared" si="204"/>
        <v>44105</v>
      </c>
      <c r="AF1166" s="1131" t="str">
        <f>IF($AE1166="-","-",VLOOKUP($AE1166,Forex!$B:$C,2,0))</f>
        <v>FY2020</v>
      </c>
      <c r="AG1166" s="1132" t="str">
        <f t="shared" si="209"/>
        <v>MY + MF</v>
      </c>
      <c r="AI1166" s="1118"/>
    </row>
    <row r="1167" spans="1:35" ht="15" x14ac:dyDescent="0.25">
      <c r="A1167" s="929">
        <v>1166</v>
      </c>
      <c r="B1167" s="927" t="s">
        <v>4473</v>
      </c>
      <c r="C1167" s="927" t="s">
        <v>211</v>
      </c>
      <c r="D1167" s="927" t="s">
        <v>201</v>
      </c>
      <c r="E1167" s="927" t="s">
        <v>1788</v>
      </c>
      <c r="F1167" s="927">
        <v>1</v>
      </c>
      <c r="G1167" s="927">
        <v>3828</v>
      </c>
      <c r="H1167" s="927" t="s">
        <v>4474</v>
      </c>
      <c r="I1167" s="927" t="s">
        <v>4470</v>
      </c>
      <c r="J1167" s="927" t="s">
        <v>3336</v>
      </c>
      <c r="K1167" s="927" t="s">
        <v>288</v>
      </c>
      <c r="L1167" s="927" t="s">
        <v>158</v>
      </c>
      <c r="M1167" s="927" t="s">
        <v>4317</v>
      </c>
      <c r="N1167" s="927" t="s">
        <v>4462</v>
      </c>
      <c r="O1167" s="927" t="s">
        <v>4287</v>
      </c>
      <c r="P1167" s="1129" t="str">
        <f t="shared" si="199"/>
        <v xml:space="preserve"> AS</v>
      </c>
      <c r="Q1167" s="934" t="str">
        <f t="shared" si="200"/>
        <v>20-19504</v>
      </c>
      <c r="R1167" s="934" t="str">
        <f t="shared" si="201"/>
        <v>LOCAL</v>
      </c>
      <c r="S1167" s="935">
        <f t="shared" si="205"/>
        <v>44105</v>
      </c>
      <c r="T1167" s="935">
        <f t="shared" si="206"/>
        <v>44105</v>
      </c>
      <c r="U1167" s="935">
        <f t="shared" si="207"/>
        <v>44105</v>
      </c>
      <c r="V1167" s="935">
        <f t="shared" si="202"/>
        <v>44166</v>
      </c>
      <c r="W1167" s="934" t="str">
        <f t="shared" si="203"/>
        <v>Disapproved</v>
      </c>
      <c r="X1167" s="936" t="str">
        <f>IF(R1167="-","-",VLOOKUP($S1167,Forex!$B:$C,2,0))</f>
        <v>FY2020</v>
      </c>
      <c r="Y1167" s="936" t="str">
        <f>IF(R1167="-","-",VLOOKUP($S1167,Forex!$B:$D,3,0))</f>
        <v>2H</v>
      </c>
      <c r="Z1167" s="937" t="str">
        <f>IF($R1167="-","-",VLOOKUP($L1167,Legend!$E:$F,2,0))</f>
        <v>ROD1</v>
      </c>
      <c r="AA1167" s="937"/>
      <c r="AB1167" s="1131">
        <f t="shared" si="208"/>
        <v>44105</v>
      </c>
      <c r="AC1167" s="1131">
        <f>_xlfn.IFNA(VLOOKUP($B1167,'PO list'!$C:$E,3,0),$AB1167)</f>
        <v>44105</v>
      </c>
      <c r="AD1167" s="1131" t="str">
        <f>IF($AC1167="-","-",VLOOKUP($AC1167,Forex!$B:$C,2,0))</f>
        <v>FY2020</v>
      </c>
      <c r="AE1167" s="1131">
        <f t="shared" si="204"/>
        <v>44105</v>
      </c>
      <c r="AF1167" s="1131" t="str">
        <f>IF($AE1167="-","-",VLOOKUP($AE1167,Forex!$B:$C,2,0))</f>
        <v>FY2020</v>
      </c>
      <c r="AG1167" s="1132" t="str">
        <f t="shared" si="209"/>
        <v>MY + MF</v>
      </c>
      <c r="AI1167" s="1118"/>
    </row>
    <row r="1168" spans="1:35" ht="15" x14ac:dyDescent="0.25">
      <c r="A1168" s="929">
        <v>1167</v>
      </c>
      <c r="B1168" s="927" t="s">
        <v>4475</v>
      </c>
      <c r="C1168" s="927" t="s">
        <v>211</v>
      </c>
      <c r="D1168" s="927" t="s">
        <v>201</v>
      </c>
      <c r="E1168" s="927" t="s">
        <v>1788</v>
      </c>
      <c r="F1168" s="927">
        <v>1</v>
      </c>
      <c r="G1168" s="927">
        <v>4146</v>
      </c>
      <c r="H1168" s="927" t="s">
        <v>4476</v>
      </c>
      <c r="I1168" s="927" t="s">
        <v>4470</v>
      </c>
      <c r="J1168" s="927" t="s">
        <v>3336</v>
      </c>
      <c r="K1168" s="927" t="s">
        <v>288</v>
      </c>
      <c r="L1168" s="927" t="s">
        <v>158</v>
      </c>
      <c r="M1168" s="927" t="s">
        <v>4317</v>
      </c>
      <c r="N1168" s="927" t="s">
        <v>4462</v>
      </c>
      <c r="O1168" s="927" t="s">
        <v>4287</v>
      </c>
      <c r="P1168" s="1129" t="str">
        <f t="shared" si="199"/>
        <v xml:space="preserve"> AS</v>
      </c>
      <c r="Q1168" s="934" t="str">
        <f t="shared" si="200"/>
        <v>20-19505</v>
      </c>
      <c r="R1168" s="934" t="str">
        <f t="shared" si="201"/>
        <v>LOCAL</v>
      </c>
      <c r="S1168" s="935">
        <f t="shared" si="205"/>
        <v>44105</v>
      </c>
      <c r="T1168" s="935">
        <f t="shared" si="206"/>
        <v>44105</v>
      </c>
      <c r="U1168" s="935">
        <f t="shared" si="207"/>
        <v>44105</v>
      </c>
      <c r="V1168" s="935">
        <f t="shared" si="202"/>
        <v>44166</v>
      </c>
      <c r="W1168" s="934" t="str">
        <f t="shared" si="203"/>
        <v>Disapproved</v>
      </c>
      <c r="X1168" s="936" t="str">
        <f>IF(R1168="-","-",VLOOKUP($S1168,Forex!$B:$C,2,0))</f>
        <v>FY2020</v>
      </c>
      <c r="Y1168" s="936" t="str">
        <f>IF(R1168="-","-",VLOOKUP($S1168,Forex!$B:$D,3,0))</f>
        <v>2H</v>
      </c>
      <c r="Z1168" s="937" t="str">
        <f>IF($R1168="-","-",VLOOKUP($L1168,Legend!$E:$F,2,0))</f>
        <v>ROD1</v>
      </c>
      <c r="AA1168" s="937"/>
      <c r="AB1168" s="1131">
        <f t="shared" si="208"/>
        <v>44105</v>
      </c>
      <c r="AC1168" s="1131">
        <f>_xlfn.IFNA(VLOOKUP($B1168,'PO list'!$C:$E,3,0),$AB1168)</f>
        <v>44105</v>
      </c>
      <c r="AD1168" s="1131" t="str">
        <f>IF($AC1168="-","-",VLOOKUP($AC1168,Forex!$B:$C,2,0))</f>
        <v>FY2020</v>
      </c>
      <c r="AE1168" s="1131">
        <f t="shared" si="204"/>
        <v>44105</v>
      </c>
      <c r="AF1168" s="1131" t="str">
        <f>IF($AE1168="-","-",VLOOKUP($AE1168,Forex!$B:$C,2,0))</f>
        <v>FY2020</v>
      </c>
      <c r="AG1168" s="1132" t="str">
        <f t="shared" si="209"/>
        <v>MY + MF</v>
      </c>
      <c r="AI1168" s="1118"/>
    </row>
    <row r="1169" spans="1:35" ht="15" x14ac:dyDescent="0.25">
      <c r="A1169" s="929">
        <v>1168</v>
      </c>
      <c r="B1169" s="927" t="s">
        <v>4477</v>
      </c>
      <c r="C1169" s="927" t="s">
        <v>211</v>
      </c>
      <c r="D1169" s="927" t="s">
        <v>201</v>
      </c>
      <c r="E1169" s="927" t="s">
        <v>1788</v>
      </c>
      <c r="F1169" s="927">
        <v>1</v>
      </c>
      <c r="G1169" s="927">
        <v>3839</v>
      </c>
      <c r="H1169" s="927" t="s">
        <v>4478</v>
      </c>
      <c r="I1169" s="927" t="s">
        <v>4470</v>
      </c>
      <c r="J1169" s="927" t="s">
        <v>3336</v>
      </c>
      <c r="K1169" s="927" t="s">
        <v>288</v>
      </c>
      <c r="L1169" s="927" t="s">
        <v>158</v>
      </c>
      <c r="M1169" s="927" t="s">
        <v>4317</v>
      </c>
      <c r="N1169" s="927" t="s">
        <v>4462</v>
      </c>
      <c r="O1169" s="927" t="s">
        <v>4287</v>
      </c>
      <c r="P1169" s="1129" t="str">
        <f t="shared" si="199"/>
        <v xml:space="preserve"> AS</v>
      </c>
      <c r="Q1169" s="934" t="str">
        <f t="shared" si="200"/>
        <v>20-19506</v>
      </c>
      <c r="R1169" s="934" t="str">
        <f t="shared" si="201"/>
        <v>LOCAL</v>
      </c>
      <c r="S1169" s="935">
        <f t="shared" si="205"/>
        <v>44105</v>
      </c>
      <c r="T1169" s="935">
        <f t="shared" si="206"/>
        <v>44105</v>
      </c>
      <c r="U1169" s="935">
        <f t="shared" si="207"/>
        <v>44105</v>
      </c>
      <c r="V1169" s="935">
        <f t="shared" si="202"/>
        <v>44166</v>
      </c>
      <c r="W1169" s="934" t="str">
        <f t="shared" si="203"/>
        <v>Disapproved</v>
      </c>
      <c r="X1169" s="936" t="str">
        <f>IF(R1169="-","-",VLOOKUP($S1169,Forex!$B:$C,2,0))</f>
        <v>FY2020</v>
      </c>
      <c r="Y1169" s="936" t="str">
        <f>IF(R1169="-","-",VLOOKUP($S1169,Forex!$B:$D,3,0))</f>
        <v>2H</v>
      </c>
      <c r="Z1169" s="937" t="str">
        <f>IF($R1169="-","-",VLOOKUP($L1169,Legend!$E:$F,2,0))</f>
        <v>ROD1</v>
      </c>
      <c r="AA1169" s="937"/>
      <c r="AB1169" s="1131">
        <f t="shared" si="208"/>
        <v>44105</v>
      </c>
      <c r="AC1169" s="1131">
        <f>_xlfn.IFNA(VLOOKUP($B1169,'PO list'!$C:$E,3,0),$AB1169)</f>
        <v>44105</v>
      </c>
      <c r="AD1169" s="1131" t="str">
        <f>IF($AC1169="-","-",VLOOKUP($AC1169,Forex!$B:$C,2,0))</f>
        <v>FY2020</v>
      </c>
      <c r="AE1169" s="1131">
        <f t="shared" si="204"/>
        <v>44105</v>
      </c>
      <c r="AF1169" s="1131" t="str">
        <f>IF($AE1169="-","-",VLOOKUP($AE1169,Forex!$B:$C,2,0))</f>
        <v>FY2020</v>
      </c>
      <c r="AG1169" s="1132" t="str">
        <f t="shared" si="209"/>
        <v>MY + MF</v>
      </c>
      <c r="AI1169" s="1118"/>
    </row>
    <row r="1170" spans="1:35" ht="15" x14ac:dyDescent="0.25">
      <c r="A1170" s="929">
        <v>1169</v>
      </c>
      <c r="B1170" s="927" t="s">
        <v>4479</v>
      </c>
      <c r="C1170" s="927" t="s">
        <v>227</v>
      </c>
      <c r="D1170" s="927" t="s">
        <v>201</v>
      </c>
      <c r="E1170" s="927" t="s">
        <v>230</v>
      </c>
      <c r="F1170" s="927">
        <v>12</v>
      </c>
      <c r="G1170" s="927">
        <v>77832</v>
      </c>
      <c r="H1170" s="927" t="s">
        <v>3202</v>
      </c>
      <c r="I1170" s="927" t="s">
        <v>4480</v>
      </c>
      <c r="J1170" s="927" t="s">
        <v>4361</v>
      </c>
      <c r="K1170" s="927" t="s">
        <v>288</v>
      </c>
      <c r="L1170" s="927" t="s">
        <v>1056</v>
      </c>
      <c r="M1170" s="927" t="s">
        <v>4481</v>
      </c>
      <c r="N1170" s="927" t="s">
        <v>4429</v>
      </c>
      <c r="O1170" s="927" t="s">
        <v>4482</v>
      </c>
      <c r="P1170" s="1129" t="str">
        <f t="shared" si="199"/>
        <v>0--</v>
      </c>
      <c r="Q1170" s="934" t="str">
        <f t="shared" si="200"/>
        <v>20-19507</v>
      </c>
      <c r="R1170" s="934" t="str">
        <f t="shared" si="201"/>
        <v>LOCAL</v>
      </c>
      <c r="S1170" s="935">
        <f t="shared" si="205"/>
        <v>44105</v>
      </c>
      <c r="T1170" s="935">
        <f t="shared" si="206"/>
        <v>44136</v>
      </c>
      <c r="U1170" s="935">
        <f t="shared" si="207"/>
        <v>44136</v>
      </c>
      <c r="V1170" s="935">
        <f t="shared" si="202"/>
        <v>44256</v>
      </c>
      <c r="W1170" s="934" t="str">
        <f t="shared" si="203"/>
        <v>Disapproved</v>
      </c>
      <c r="X1170" s="936" t="str">
        <f>IF(R1170="-","-",VLOOKUP($S1170,Forex!$B:$C,2,0))</f>
        <v>FY2020</v>
      </c>
      <c r="Y1170" s="936" t="str">
        <f>IF(R1170="-","-",VLOOKUP($S1170,Forex!$B:$D,3,0))</f>
        <v>2H</v>
      </c>
      <c r="Z1170" s="937" t="str">
        <f>IF($R1170="-","-",VLOOKUP($L1170,Legend!$E:$F,2,0))</f>
        <v>-</v>
      </c>
      <c r="AA1170" s="937"/>
      <c r="AB1170" s="1131">
        <f t="shared" si="208"/>
        <v>44136</v>
      </c>
      <c r="AC1170" s="1131">
        <f>_xlfn.IFNA(VLOOKUP($B1170,'PO list'!$C:$E,3,0),$AB1170)</f>
        <v>44136</v>
      </c>
      <c r="AD1170" s="1131" t="str">
        <f>IF($AC1170="-","-",VLOOKUP($AC1170,Forex!$B:$C,2,0))</f>
        <v>FY2020</v>
      </c>
      <c r="AE1170" s="1131">
        <f t="shared" si="204"/>
        <v>44136</v>
      </c>
      <c r="AF1170" s="1131" t="str">
        <f>IF($AE1170="-","-",VLOOKUP($AE1170,Forex!$B:$C,2,0))</f>
        <v>FY2020</v>
      </c>
      <c r="AG1170" s="1132" t="str">
        <f t="shared" si="209"/>
        <v>MY + MF</v>
      </c>
      <c r="AI1170" s="1118"/>
    </row>
    <row r="1171" spans="1:35" ht="15" x14ac:dyDescent="0.25">
      <c r="A1171" s="929">
        <v>1170</v>
      </c>
      <c r="B1171" s="927" t="s">
        <v>4483</v>
      </c>
      <c r="C1171" s="927" t="s">
        <v>211</v>
      </c>
      <c r="D1171" s="927" t="s">
        <v>201</v>
      </c>
      <c r="E1171" s="927" t="s">
        <v>1788</v>
      </c>
      <c r="F1171" s="927">
        <v>1</v>
      </c>
      <c r="G1171" s="927">
        <v>2201</v>
      </c>
      <c r="H1171" s="927" t="s">
        <v>4484</v>
      </c>
      <c r="I1171" s="927" t="s">
        <v>4485</v>
      </c>
      <c r="J1171" s="927" t="s">
        <v>4361</v>
      </c>
      <c r="K1171" s="927" t="s">
        <v>288</v>
      </c>
      <c r="L1171" s="927" t="s">
        <v>158</v>
      </c>
      <c r="M1171" s="927" t="s">
        <v>4317</v>
      </c>
      <c r="N1171" s="927" t="s">
        <v>4462</v>
      </c>
      <c r="O1171" s="927" t="s">
        <v>4287</v>
      </c>
      <c r="P1171" s="1129" t="str">
        <f t="shared" si="199"/>
        <v xml:space="preserve"> AS</v>
      </c>
      <c r="Q1171" s="934" t="str">
        <f t="shared" si="200"/>
        <v>20-19508</v>
      </c>
      <c r="R1171" s="934" t="str">
        <f t="shared" si="201"/>
        <v>LOCAL</v>
      </c>
      <c r="S1171" s="935">
        <f t="shared" si="205"/>
        <v>44105</v>
      </c>
      <c r="T1171" s="935">
        <f t="shared" si="206"/>
        <v>44105</v>
      </c>
      <c r="U1171" s="935">
        <f t="shared" si="207"/>
        <v>44105</v>
      </c>
      <c r="V1171" s="935">
        <f t="shared" si="202"/>
        <v>44166</v>
      </c>
      <c r="W1171" s="934" t="str">
        <f t="shared" si="203"/>
        <v>Disapproved</v>
      </c>
      <c r="X1171" s="936" t="str">
        <f>IF(R1171="-","-",VLOOKUP($S1171,Forex!$B:$C,2,0))</f>
        <v>FY2020</v>
      </c>
      <c r="Y1171" s="936" t="str">
        <f>IF(R1171="-","-",VLOOKUP($S1171,Forex!$B:$D,3,0))</f>
        <v>2H</v>
      </c>
      <c r="Z1171" s="937" t="str">
        <f>IF($R1171="-","-",VLOOKUP($L1171,Legend!$E:$F,2,0))</f>
        <v>ROD1</v>
      </c>
      <c r="AA1171" s="937"/>
      <c r="AB1171" s="1131">
        <f t="shared" si="208"/>
        <v>44105</v>
      </c>
      <c r="AC1171" s="1131">
        <f>_xlfn.IFNA(VLOOKUP($B1171,'PO list'!$C:$E,3,0),$AB1171)</f>
        <v>44105</v>
      </c>
      <c r="AD1171" s="1131" t="str">
        <f>IF($AC1171="-","-",VLOOKUP($AC1171,Forex!$B:$C,2,0))</f>
        <v>FY2020</v>
      </c>
      <c r="AE1171" s="1131">
        <f t="shared" si="204"/>
        <v>44105</v>
      </c>
      <c r="AF1171" s="1131" t="str">
        <f>IF($AE1171="-","-",VLOOKUP($AE1171,Forex!$B:$C,2,0))</f>
        <v>FY2020</v>
      </c>
      <c r="AG1171" s="1132" t="str">
        <f t="shared" si="209"/>
        <v>MY + MF</v>
      </c>
      <c r="AI1171" s="1118"/>
    </row>
    <row r="1172" spans="1:35" ht="15" x14ac:dyDescent="0.25">
      <c r="A1172" s="929">
        <v>1171</v>
      </c>
      <c r="B1172" s="927" t="s">
        <v>4486</v>
      </c>
      <c r="C1172" s="927" t="s">
        <v>211</v>
      </c>
      <c r="D1172" s="927" t="s">
        <v>201</v>
      </c>
      <c r="E1172" s="927" t="s">
        <v>1788</v>
      </c>
      <c r="F1172" s="927">
        <v>1</v>
      </c>
      <c r="G1172" s="927">
        <v>2094</v>
      </c>
      <c r="H1172" s="927" t="s">
        <v>4487</v>
      </c>
      <c r="I1172" s="927" t="s">
        <v>4485</v>
      </c>
      <c r="J1172" s="927" t="s">
        <v>4361</v>
      </c>
      <c r="K1172" s="927" t="s">
        <v>288</v>
      </c>
      <c r="L1172" s="927" t="s">
        <v>158</v>
      </c>
      <c r="M1172" s="927" t="s">
        <v>4317</v>
      </c>
      <c r="N1172" s="927" t="s">
        <v>4462</v>
      </c>
      <c r="O1172" s="927" t="s">
        <v>4287</v>
      </c>
      <c r="P1172" s="1129" t="str">
        <f t="shared" ref="P1172:P1235" si="210">RIGHT(I1172,3)</f>
        <v xml:space="preserve"> AS</v>
      </c>
      <c r="Q1172" s="934" t="str">
        <f t="shared" ref="Q1172:Q1235" si="211">IF(B1172=B1171,"-",B1172)</f>
        <v>20-19509</v>
      </c>
      <c r="R1172" s="934" t="str">
        <f t="shared" ref="R1172:R1235" si="212">IF(Q1172="-","-",IF(D1172="INTERNAL","-",D1172))</f>
        <v>LOCAL</v>
      </c>
      <c r="S1172" s="935">
        <f t="shared" si="205"/>
        <v>44105</v>
      </c>
      <c r="T1172" s="935">
        <f t="shared" si="206"/>
        <v>44105</v>
      </c>
      <c r="U1172" s="935">
        <f t="shared" si="207"/>
        <v>44105</v>
      </c>
      <c r="V1172" s="935">
        <f t="shared" ref="V1172:V1235" si="213">IF($R1172="-","-",IF(N1172="-","-",$N1172-DAY($N1172)+1))</f>
        <v>44166</v>
      </c>
      <c r="W1172" s="934" t="str">
        <f t="shared" ref="W1172:W1235" si="214">IF(R1172="-","-",IF(P1172="Ref","-",$K1172))</f>
        <v>Disapproved</v>
      </c>
      <c r="X1172" s="936" t="str">
        <f>IF(R1172="-","-",VLOOKUP($S1172,Forex!$B:$C,2,0))</f>
        <v>FY2020</v>
      </c>
      <c r="Y1172" s="936" t="str">
        <f>IF(R1172="-","-",VLOOKUP($S1172,Forex!$B:$D,3,0))</f>
        <v>2H</v>
      </c>
      <c r="Z1172" s="937" t="str">
        <f>IF($R1172="-","-",VLOOKUP($L1172,Legend!$E:$F,2,0))</f>
        <v>ROD1</v>
      </c>
      <c r="AA1172" s="937"/>
      <c r="AB1172" s="1131">
        <f t="shared" si="208"/>
        <v>44105</v>
      </c>
      <c r="AC1172" s="1131">
        <f>_xlfn.IFNA(VLOOKUP($B1172,'PO list'!$C:$E,3,0),$AB1172)</f>
        <v>44105</v>
      </c>
      <c r="AD1172" s="1131" t="str">
        <f>IF($AC1172="-","-",VLOOKUP($AC1172,Forex!$B:$C,2,0))</f>
        <v>FY2020</v>
      </c>
      <c r="AE1172" s="1131">
        <f t="shared" ref="AE1172:AE1235" si="215">IF($Q1172="-","-",IF(W1172="-","-",IF($O1172="-","-",$O1172-DAY($O1172)+1)))</f>
        <v>44105</v>
      </c>
      <c r="AF1172" s="1131" t="str">
        <f>IF($AE1172="-","-",VLOOKUP($AE1172,Forex!$B:$C,2,0))</f>
        <v>FY2020</v>
      </c>
      <c r="AG1172" s="1132" t="str">
        <f t="shared" si="209"/>
        <v>MY + MF</v>
      </c>
      <c r="AI1172" s="1118"/>
    </row>
    <row r="1173" spans="1:35" ht="15" x14ac:dyDescent="0.25">
      <c r="A1173" s="929">
        <v>1172</v>
      </c>
      <c r="B1173" s="927" t="s">
        <v>4488</v>
      </c>
      <c r="C1173" s="927" t="s">
        <v>211</v>
      </c>
      <c r="D1173" s="927" t="s">
        <v>201</v>
      </c>
      <c r="E1173" s="927" t="s">
        <v>1788</v>
      </c>
      <c r="F1173" s="927">
        <v>1</v>
      </c>
      <c r="G1173" s="927">
        <v>1836</v>
      </c>
      <c r="H1173" s="927" t="s">
        <v>4489</v>
      </c>
      <c r="I1173" s="927" t="s">
        <v>4485</v>
      </c>
      <c r="J1173" s="927" t="s">
        <v>4361</v>
      </c>
      <c r="K1173" s="927" t="s">
        <v>288</v>
      </c>
      <c r="L1173" s="927" t="s">
        <v>158</v>
      </c>
      <c r="M1173" s="927" t="s">
        <v>4317</v>
      </c>
      <c r="N1173" s="927" t="s">
        <v>4462</v>
      </c>
      <c r="O1173" s="927" t="s">
        <v>4287</v>
      </c>
      <c r="P1173" s="1129" t="str">
        <f t="shared" si="210"/>
        <v xml:space="preserve"> AS</v>
      </c>
      <c r="Q1173" s="934" t="str">
        <f t="shared" si="211"/>
        <v>20-19510</v>
      </c>
      <c r="R1173" s="934" t="str">
        <f t="shared" si="212"/>
        <v>LOCAL</v>
      </c>
      <c r="S1173" s="935">
        <f t="shared" si="205"/>
        <v>44105</v>
      </c>
      <c r="T1173" s="935">
        <f t="shared" si="206"/>
        <v>44105</v>
      </c>
      <c r="U1173" s="935">
        <f t="shared" si="207"/>
        <v>44105</v>
      </c>
      <c r="V1173" s="935">
        <f t="shared" si="213"/>
        <v>44166</v>
      </c>
      <c r="W1173" s="934" t="str">
        <f t="shared" si="214"/>
        <v>Disapproved</v>
      </c>
      <c r="X1173" s="936" t="str">
        <f>IF(R1173="-","-",VLOOKUP($S1173,Forex!$B:$C,2,0))</f>
        <v>FY2020</v>
      </c>
      <c r="Y1173" s="936" t="str">
        <f>IF(R1173="-","-",VLOOKUP($S1173,Forex!$B:$D,3,0))</f>
        <v>2H</v>
      </c>
      <c r="Z1173" s="937" t="str">
        <f>IF($R1173="-","-",VLOOKUP($L1173,Legend!$E:$F,2,0))</f>
        <v>ROD1</v>
      </c>
      <c r="AA1173" s="937"/>
      <c r="AB1173" s="1131">
        <f t="shared" si="208"/>
        <v>44105</v>
      </c>
      <c r="AC1173" s="1131">
        <f>_xlfn.IFNA(VLOOKUP($B1173,'PO list'!$C:$E,3,0),$AB1173)</f>
        <v>44105</v>
      </c>
      <c r="AD1173" s="1131" t="str">
        <f>IF($AC1173="-","-",VLOOKUP($AC1173,Forex!$B:$C,2,0))</f>
        <v>FY2020</v>
      </c>
      <c r="AE1173" s="1131">
        <f t="shared" si="215"/>
        <v>44105</v>
      </c>
      <c r="AF1173" s="1131" t="str">
        <f>IF($AE1173="-","-",VLOOKUP($AE1173,Forex!$B:$C,2,0))</f>
        <v>FY2020</v>
      </c>
      <c r="AG1173" s="1132" t="str">
        <f t="shared" si="209"/>
        <v>MY + MF</v>
      </c>
      <c r="AI1173" s="1118"/>
    </row>
    <row r="1174" spans="1:35" ht="15" x14ac:dyDescent="0.25">
      <c r="A1174" s="929">
        <v>1173</v>
      </c>
      <c r="B1174" s="927" t="s">
        <v>4490</v>
      </c>
      <c r="C1174" s="927" t="s">
        <v>211</v>
      </c>
      <c r="D1174" s="927" t="s">
        <v>201</v>
      </c>
      <c r="E1174" s="927" t="s">
        <v>1788</v>
      </c>
      <c r="F1174" s="927">
        <v>1</v>
      </c>
      <c r="G1174" s="927">
        <v>2133</v>
      </c>
      <c r="H1174" s="927" t="s">
        <v>4491</v>
      </c>
      <c r="I1174" s="927" t="s">
        <v>4485</v>
      </c>
      <c r="J1174" s="927" t="s">
        <v>4361</v>
      </c>
      <c r="K1174" s="927" t="s">
        <v>288</v>
      </c>
      <c r="L1174" s="927" t="s">
        <v>158</v>
      </c>
      <c r="M1174" s="927" t="s">
        <v>4317</v>
      </c>
      <c r="N1174" s="927" t="s">
        <v>4462</v>
      </c>
      <c r="O1174" s="927" t="s">
        <v>4287</v>
      </c>
      <c r="P1174" s="1129" t="str">
        <f t="shared" si="210"/>
        <v xml:space="preserve"> AS</v>
      </c>
      <c r="Q1174" s="934" t="str">
        <f t="shared" si="211"/>
        <v>20-19511</v>
      </c>
      <c r="R1174" s="934" t="str">
        <f t="shared" si="212"/>
        <v>LOCAL</v>
      </c>
      <c r="S1174" s="935">
        <f t="shared" si="205"/>
        <v>44105</v>
      </c>
      <c r="T1174" s="935">
        <f t="shared" si="206"/>
        <v>44105</v>
      </c>
      <c r="U1174" s="935">
        <f t="shared" si="207"/>
        <v>44105</v>
      </c>
      <c r="V1174" s="935">
        <f t="shared" si="213"/>
        <v>44166</v>
      </c>
      <c r="W1174" s="934" t="str">
        <f t="shared" si="214"/>
        <v>Disapproved</v>
      </c>
      <c r="X1174" s="936" t="str">
        <f>IF(R1174="-","-",VLOOKUP($S1174,Forex!$B:$C,2,0))</f>
        <v>FY2020</v>
      </c>
      <c r="Y1174" s="936" t="str">
        <f>IF(R1174="-","-",VLOOKUP($S1174,Forex!$B:$D,3,0))</f>
        <v>2H</v>
      </c>
      <c r="Z1174" s="937" t="str">
        <f>IF($R1174="-","-",VLOOKUP($L1174,Legend!$E:$F,2,0))</f>
        <v>ROD1</v>
      </c>
      <c r="AA1174" s="937"/>
      <c r="AB1174" s="1131">
        <f t="shared" si="208"/>
        <v>44105</v>
      </c>
      <c r="AC1174" s="1131">
        <f>_xlfn.IFNA(VLOOKUP($B1174,'PO list'!$C:$E,3,0),$AB1174)</f>
        <v>44105</v>
      </c>
      <c r="AD1174" s="1131" t="str">
        <f>IF($AC1174="-","-",VLOOKUP($AC1174,Forex!$B:$C,2,0))</f>
        <v>FY2020</v>
      </c>
      <c r="AE1174" s="1131">
        <f t="shared" si="215"/>
        <v>44105</v>
      </c>
      <c r="AF1174" s="1131" t="str">
        <f>IF($AE1174="-","-",VLOOKUP($AE1174,Forex!$B:$C,2,0))</f>
        <v>FY2020</v>
      </c>
      <c r="AG1174" s="1132" t="str">
        <f t="shared" si="209"/>
        <v>MY + MF</v>
      </c>
      <c r="AI1174" s="1118"/>
    </row>
    <row r="1175" spans="1:35" ht="15" x14ac:dyDescent="0.25">
      <c r="A1175" s="929">
        <v>1174</v>
      </c>
      <c r="B1175" s="927" t="s">
        <v>4492</v>
      </c>
      <c r="C1175" s="927" t="s">
        <v>227</v>
      </c>
      <c r="D1175" s="927" t="s">
        <v>201</v>
      </c>
      <c r="E1175" s="927" t="s">
        <v>230</v>
      </c>
      <c r="F1175" s="927">
        <v>21</v>
      </c>
      <c r="G1175" s="927">
        <v>104762</v>
      </c>
      <c r="H1175" s="927" t="s">
        <v>4493</v>
      </c>
      <c r="I1175" s="927" t="s">
        <v>4493</v>
      </c>
      <c r="J1175" s="927" t="s">
        <v>4317</v>
      </c>
      <c r="K1175" s="927" t="s">
        <v>287</v>
      </c>
      <c r="L1175" s="927" t="s">
        <v>15</v>
      </c>
      <c r="M1175" s="927" t="s">
        <v>4494</v>
      </c>
      <c r="N1175" s="927" t="s">
        <v>3599</v>
      </c>
      <c r="O1175" s="927" t="s">
        <v>4267</v>
      </c>
      <c r="P1175" s="1129" t="str">
        <f t="shared" si="210"/>
        <v>AW1</v>
      </c>
      <c r="Q1175" s="934" t="str">
        <f t="shared" si="211"/>
        <v>20-19512</v>
      </c>
      <c r="R1175" s="934" t="str">
        <f t="shared" si="212"/>
        <v>LOCAL</v>
      </c>
      <c r="S1175" s="935">
        <f t="shared" si="205"/>
        <v>44105</v>
      </c>
      <c r="T1175" s="935">
        <f t="shared" si="206"/>
        <v>44136</v>
      </c>
      <c r="U1175" s="935">
        <f t="shared" si="207"/>
        <v>44136</v>
      </c>
      <c r="V1175" s="935">
        <f t="shared" si="213"/>
        <v>44166</v>
      </c>
      <c r="W1175" s="934" t="str">
        <f t="shared" si="214"/>
        <v>Approved</v>
      </c>
      <c r="X1175" s="936" t="str">
        <f>IF(R1175="-","-",VLOOKUP($S1175,Forex!$B:$C,2,0))</f>
        <v>FY2020</v>
      </c>
      <c r="Y1175" s="936" t="str">
        <f>IF(R1175="-","-",VLOOKUP($S1175,Forex!$B:$D,3,0))</f>
        <v>2H</v>
      </c>
      <c r="Z1175" s="937" t="str">
        <f>IF($R1175="-","-",VLOOKUP($L1175,Legend!$E:$F,2,0))</f>
        <v>-</v>
      </c>
      <c r="AA1175" s="937"/>
      <c r="AB1175" s="1131">
        <f t="shared" si="208"/>
        <v>44136</v>
      </c>
      <c r="AC1175" s="1131">
        <f>_xlfn.IFNA(VLOOKUP($B1175,'PO list'!$C:$E,3,0),$AB1175)</f>
        <v>44136</v>
      </c>
      <c r="AD1175" s="1131" t="str">
        <f>IF($AC1175="-","-",VLOOKUP($AC1175,Forex!$B:$C,2,0))</f>
        <v>FY2020</v>
      </c>
      <c r="AE1175" s="1131">
        <f t="shared" si="215"/>
        <v>44136</v>
      </c>
      <c r="AF1175" s="1131" t="str">
        <f>IF($AE1175="-","-",VLOOKUP($AE1175,Forex!$B:$C,2,0))</f>
        <v>FY2020</v>
      </c>
      <c r="AG1175" s="1132" t="str">
        <f t="shared" si="209"/>
        <v>MY + MF</v>
      </c>
      <c r="AI1175" s="1118"/>
    </row>
    <row r="1176" spans="1:35" ht="15" x14ac:dyDescent="0.25">
      <c r="A1176" s="929">
        <v>1175</v>
      </c>
      <c r="B1176" s="927" t="s">
        <v>4495</v>
      </c>
      <c r="C1176" s="927" t="s">
        <v>2339</v>
      </c>
      <c r="D1176" s="927" t="s">
        <v>1332</v>
      </c>
      <c r="E1176" s="927" t="s">
        <v>1361</v>
      </c>
      <c r="F1176" s="927">
        <v>1</v>
      </c>
      <c r="G1176" s="927">
        <v>124</v>
      </c>
      <c r="H1176" s="927" t="s">
        <v>4496</v>
      </c>
      <c r="I1176" s="927" t="s">
        <v>15</v>
      </c>
      <c r="J1176" s="927" t="s">
        <v>4445</v>
      </c>
      <c r="K1176" s="927" t="s">
        <v>288</v>
      </c>
      <c r="L1176" s="927" t="s">
        <v>1127</v>
      </c>
      <c r="M1176" s="927" t="s">
        <v>4445</v>
      </c>
      <c r="N1176" s="927" t="s">
        <v>5906</v>
      </c>
      <c r="O1176" s="927" t="s">
        <v>4287</v>
      </c>
      <c r="P1176" s="1129" t="str">
        <f t="shared" si="210"/>
        <v>-</v>
      </c>
      <c r="Q1176" s="934" t="str">
        <f t="shared" si="211"/>
        <v>20-19513</v>
      </c>
      <c r="R1176" s="934" t="str">
        <f t="shared" si="212"/>
        <v>-</v>
      </c>
      <c r="S1176" s="935" t="str">
        <f t="shared" si="205"/>
        <v>-</v>
      </c>
      <c r="T1176" s="935" t="str">
        <f t="shared" si="206"/>
        <v>-</v>
      </c>
      <c r="U1176" s="935" t="str">
        <f t="shared" si="207"/>
        <v>-</v>
      </c>
      <c r="V1176" s="935" t="str">
        <f t="shared" si="213"/>
        <v>-</v>
      </c>
      <c r="W1176" s="934" t="str">
        <f t="shared" si="214"/>
        <v>-</v>
      </c>
      <c r="X1176" s="936" t="str">
        <f>IF(R1176="-","-",VLOOKUP($S1176,Forex!$B:$C,2,0))</f>
        <v>-</v>
      </c>
      <c r="Y1176" s="936" t="str">
        <f>IF(R1176="-","-",VLOOKUP($S1176,Forex!$B:$D,3,0))</f>
        <v>-</v>
      </c>
      <c r="Z1176" s="937" t="str">
        <f>IF($R1176="-","-",VLOOKUP($L1176,Legend!$E:$F,2,0))</f>
        <v>-</v>
      </c>
      <c r="AA1176" s="937"/>
      <c r="AB1176" s="1131" t="str">
        <f t="shared" si="208"/>
        <v>-</v>
      </c>
      <c r="AC1176" s="1131" t="str">
        <f>_xlfn.IFNA(VLOOKUP($B1176,'PO list'!$C:$E,3,0),$AB1176)</f>
        <v>-</v>
      </c>
      <c r="AD1176" s="1131" t="str">
        <f>IF($AC1176="-","-",VLOOKUP($AC1176,Forex!$B:$C,2,0))</f>
        <v>-</v>
      </c>
      <c r="AE1176" s="1131" t="str">
        <f t="shared" si="215"/>
        <v>-</v>
      </c>
      <c r="AF1176" s="1131" t="str">
        <f>IF($AE1176="-","-",VLOOKUP($AE1176,Forex!$B:$C,2,0))</f>
        <v>-</v>
      </c>
      <c r="AG1176" s="1132" t="str">
        <f t="shared" si="209"/>
        <v>-</v>
      </c>
      <c r="AI1176" s="1118"/>
    </row>
    <row r="1177" spans="1:35" ht="15" x14ac:dyDescent="0.25">
      <c r="A1177" s="929">
        <v>1176</v>
      </c>
      <c r="B1177" s="927" t="s">
        <v>795</v>
      </c>
      <c r="C1177" s="927" t="s">
        <v>227</v>
      </c>
      <c r="D1177" s="927" t="s">
        <v>201</v>
      </c>
      <c r="E1177" s="927" t="s">
        <v>1333</v>
      </c>
      <c r="F1177" s="927">
        <v>2</v>
      </c>
      <c r="G1177" s="927">
        <v>879</v>
      </c>
      <c r="H1177" s="927" t="s">
        <v>4497</v>
      </c>
      <c r="I1177" s="927" t="s">
        <v>4498</v>
      </c>
      <c r="J1177" s="927" t="s">
        <v>4445</v>
      </c>
      <c r="K1177" s="927" t="s">
        <v>287</v>
      </c>
      <c r="L1177" s="927" t="s">
        <v>15</v>
      </c>
      <c r="M1177" s="927" t="s">
        <v>4499</v>
      </c>
      <c r="N1177" s="927" t="s">
        <v>4500</v>
      </c>
      <c r="O1177" s="927" t="s">
        <v>4287</v>
      </c>
      <c r="P1177" s="1129" t="str">
        <f t="shared" si="210"/>
        <v>0--</v>
      </c>
      <c r="Q1177" s="934" t="str">
        <f t="shared" si="211"/>
        <v>20-19514</v>
      </c>
      <c r="R1177" s="934" t="str">
        <f t="shared" si="212"/>
        <v>LOCAL</v>
      </c>
      <c r="S1177" s="935">
        <f t="shared" si="205"/>
        <v>44105</v>
      </c>
      <c r="T1177" s="935">
        <f t="shared" si="206"/>
        <v>44105</v>
      </c>
      <c r="U1177" s="935">
        <f t="shared" si="207"/>
        <v>44197</v>
      </c>
      <c r="V1177" s="935">
        <f t="shared" si="213"/>
        <v>44197</v>
      </c>
      <c r="W1177" s="934" t="str">
        <f t="shared" si="214"/>
        <v>Approved</v>
      </c>
      <c r="X1177" s="936" t="str">
        <f>IF(R1177="-","-",VLOOKUP($S1177,Forex!$B:$C,2,0))</f>
        <v>FY2020</v>
      </c>
      <c r="Y1177" s="936" t="str">
        <f>IF(R1177="-","-",VLOOKUP($S1177,Forex!$B:$D,3,0))</f>
        <v>2H</v>
      </c>
      <c r="Z1177" s="937" t="str">
        <f>IF($R1177="-","-",VLOOKUP($L1177,Legend!$E:$F,2,0))</f>
        <v>-</v>
      </c>
      <c r="AA1177" s="937"/>
      <c r="AB1177" s="1131">
        <f t="shared" si="208"/>
        <v>44105</v>
      </c>
      <c r="AC1177" s="1131">
        <f>_xlfn.IFNA(VLOOKUP($B1177,'PO list'!$C:$E,3,0),$AB1177)</f>
        <v>44105</v>
      </c>
      <c r="AD1177" s="1131" t="str">
        <f>IF($AC1177="-","-",VLOOKUP($AC1177,Forex!$B:$C,2,0))</f>
        <v>FY2020</v>
      </c>
      <c r="AE1177" s="1131">
        <f t="shared" si="215"/>
        <v>44105</v>
      </c>
      <c r="AF1177" s="1131" t="str">
        <f>IF($AE1177="-","-",VLOOKUP($AE1177,Forex!$B:$C,2,0))</f>
        <v>FY2020</v>
      </c>
      <c r="AG1177" s="1132" t="str">
        <f t="shared" si="209"/>
        <v>MY + MF</v>
      </c>
      <c r="AI1177" s="1118"/>
    </row>
    <row r="1178" spans="1:35" ht="15" x14ac:dyDescent="0.25">
      <c r="A1178" s="929">
        <v>1177</v>
      </c>
      <c r="B1178" s="927" t="s">
        <v>796</v>
      </c>
      <c r="C1178" s="927" t="s">
        <v>227</v>
      </c>
      <c r="D1178" s="927" t="s">
        <v>201</v>
      </c>
      <c r="E1178" s="927" t="s">
        <v>230</v>
      </c>
      <c r="F1178" s="927">
        <v>1</v>
      </c>
      <c r="G1178" s="927">
        <v>642</v>
      </c>
      <c r="H1178" s="927" t="s">
        <v>4501</v>
      </c>
      <c r="I1178" s="927" t="s">
        <v>239</v>
      </c>
      <c r="J1178" s="927" t="s">
        <v>4445</v>
      </c>
      <c r="K1178" s="927" t="s">
        <v>287</v>
      </c>
      <c r="L1178" s="927" t="s">
        <v>15</v>
      </c>
      <c r="M1178" s="927" t="s">
        <v>4499</v>
      </c>
      <c r="N1178" s="927" t="s">
        <v>4500</v>
      </c>
      <c r="O1178" s="927" t="s">
        <v>4287</v>
      </c>
      <c r="P1178" s="1129" t="str">
        <f t="shared" si="210"/>
        <v>--</v>
      </c>
      <c r="Q1178" s="934" t="str">
        <f t="shared" si="211"/>
        <v>20-19515</v>
      </c>
      <c r="R1178" s="934" t="str">
        <f t="shared" si="212"/>
        <v>LOCAL</v>
      </c>
      <c r="S1178" s="935">
        <f t="shared" si="205"/>
        <v>44105</v>
      </c>
      <c r="T1178" s="935">
        <f t="shared" si="206"/>
        <v>44105</v>
      </c>
      <c r="U1178" s="935">
        <f t="shared" si="207"/>
        <v>44197</v>
      </c>
      <c r="V1178" s="935">
        <f t="shared" si="213"/>
        <v>44197</v>
      </c>
      <c r="W1178" s="934" t="str">
        <f t="shared" si="214"/>
        <v>Approved</v>
      </c>
      <c r="X1178" s="936" t="str">
        <f>IF(R1178="-","-",VLOOKUP($S1178,Forex!$B:$C,2,0))</f>
        <v>FY2020</v>
      </c>
      <c r="Y1178" s="936" t="str">
        <f>IF(R1178="-","-",VLOOKUP($S1178,Forex!$B:$D,3,0))</f>
        <v>2H</v>
      </c>
      <c r="Z1178" s="937" t="str">
        <f>IF($R1178="-","-",VLOOKUP($L1178,Legend!$E:$F,2,0))</f>
        <v>-</v>
      </c>
      <c r="AA1178" s="937"/>
      <c r="AB1178" s="1131">
        <f t="shared" si="208"/>
        <v>44105</v>
      </c>
      <c r="AC1178" s="1131">
        <f>_xlfn.IFNA(VLOOKUP($B1178,'PO list'!$C:$E,3,0),$AB1178)</f>
        <v>44105</v>
      </c>
      <c r="AD1178" s="1131" t="str">
        <f>IF($AC1178="-","-",VLOOKUP($AC1178,Forex!$B:$C,2,0))</f>
        <v>FY2020</v>
      </c>
      <c r="AE1178" s="1131">
        <f t="shared" si="215"/>
        <v>44105</v>
      </c>
      <c r="AF1178" s="1131" t="str">
        <f>IF($AE1178="-","-",VLOOKUP($AE1178,Forex!$B:$C,2,0))</f>
        <v>FY2020</v>
      </c>
      <c r="AG1178" s="1132" t="str">
        <f t="shared" si="209"/>
        <v>MY + MF</v>
      </c>
      <c r="AI1178" s="1118"/>
    </row>
    <row r="1179" spans="1:35" ht="15" x14ac:dyDescent="0.25">
      <c r="A1179" s="929">
        <v>1178</v>
      </c>
      <c r="B1179" s="927" t="s">
        <v>4502</v>
      </c>
      <c r="C1179" s="927" t="s">
        <v>221</v>
      </c>
      <c r="D1179" s="927" t="s">
        <v>201</v>
      </c>
      <c r="E1179" s="927" t="s">
        <v>231</v>
      </c>
      <c r="F1179" s="927">
        <v>2</v>
      </c>
      <c r="G1179" s="927">
        <v>1166</v>
      </c>
      <c r="H1179" s="927" t="s">
        <v>4503</v>
      </c>
      <c r="I1179" s="927" t="s">
        <v>239</v>
      </c>
      <c r="J1179" s="927" t="s">
        <v>4445</v>
      </c>
      <c r="K1179" s="927" t="s">
        <v>287</v>
      </c>
      <c r="L1179" s="927" t="s">
        <v>15</v>
      </c>
      <c r="M1179" s="927" t="s">
        <v>4285</v>
      </c>
      <c r="N1179" s="927" t="s">
        <v>4424</v>
      </c>
      <c r="O1179" s="927" t="s">
        <v>4287</v>
      </c>
      <c r="P1179" s="1129" t="str">
        <f t="shared" si="210"/>
        <v>--</v>
      </c>
      <c r="Q1179" s="934" t="str">
        <f t="shared" si="211"/>
        <v>20-19516</v>
      </c>
      <c r="R1179" s="934" t="str">
        <f t="shared" si="212"/>
        <v>LOCAL</v>
      </c>
      <c r="S1179" s="935">
        <f t="shared" si="205"/>
        <v>44105</v>
      </c>
      <c r="T1179" s="935">
        <f t="shared" si="206"/>
        <v>44105</v>
      </c>
      <c r="U1179" s="935">
        <f t="shared" si="207"/>
        <v>44105</v>
      </c>
      <c r="V1179" s="935">
        <f t="shared" si="213"/>
        <v>44105</v>
      </c>
      <c r="W1179" s="934" t="str">
        <f t="shared" si="214"/>
        <v>Approved</v>
      </c>
      <c r="X1179" s="936" t="str">
        <f>IF(R1179="-","-",VLOOKUP($S1179,Forex!$B:$C,2,0))</f>
        <v>FY2020</v>
      </c>
      <c r="Y1179" s="936" t="str">
        <f>IF(R1179="-","-",VLOOKUP($S1179,Forex!$B:$D,3,0))</f>
        <v>2H</v>
      </c>
      <c r="Z1179" s="937" t="str">
        <f>IF($R1179="-","-",VLOOKUP($L1179,Legend!$E:$F,2,0))</f>
        <v>-</v>
      </c>
      <c r="AA1179" s="937"/>
      <c r="AB1179" s="1131">
        <f t="shared" si="208"/>
        <v>44105</v>
      </c>
      <c r="AC1179" s="1131">
        <f>_xlfn.IFNA(VLOOKUP($B1179,'PO list'!$C:$E,3,0),$AB1179)</f>
        <v>44105</v>
      </c>
      <c r="AD1179" s="1131" t="str">
        <f>IF($AC1179="-","-",VLOOKUP($AC1179,Forex!$B:$C,2,0))</f>
        <v>FY2020</v>
      </c>
      <c r="AE1179" s="1131">
        <f t="shared" si="215"/>
        <v>44105</v>
      </c>
      <c r="AF1179" s="1131" t="str">
        <f>IF($AE1179="-","-",VLOOKUP($AE1179,Forex!$B:$C,2,0))</f>
        <v>FY2020</v>
      </c>
      <c r="AG1179" s="1132" t="str">
        <f t="shared" si="209"/>
        <v>MY + MF</v>
      </c>
      <c r="AI1179" s="1118"/>
    </row>
    <row r="1180" spans="1:35" ht="15" x14ac:dyDescent="0.25">
      <c r="A1180" s="929">
        <v>1179</v>
      </c>
      <c r="B1180" s="927" t="s">
        <v>4504</v>
      </c>
      <c r="C1180" s="927" t="s">
        <v>207</v>
      </c>
      <c r="D1180" s="927" t="s">
        <v>232</v>
      </c>
      <c r="E1180" s="927" t="s">
        <v>1788</v>
      </c>
      <c r="F1180" s="927">
        <v>2</v>
      </c>
      <c r="G1180" s="927">
        <v>2133</v>
      </c>
      <c r="H1180" s="927" t="s">
        <v>4505</v>
      </c>
      <c r="I1180" s="927" t="s">
        <v>4506</v>
      </c>
      <c r="J1180" s="927" t="s">
        <v>4286</v>
      </c>
      <c r="K1180" s="927" t="s">
        <v>287</v>
      </c>
      <c r="L1180" s="927" t="s">
        <v>15</v>
      </c>
      <c r="M1180" s="927" t="s">
        <v>4204</v>
      </c>
      <c r="N1180" s="927" t="s">
        <v>3999</v>
      </c>
      <c r="O1180" s="927" t="s">
        <v>3623</v>
      </c>
      <c r="P1180" s="1129" t="str">
        <f t="shared" si="210"/>
        <v>IGS</v>
      </c>
      <c r="Q1180" s="934" t="str">
        <f t="shared" si="211"/>
        <v>20-19517</v>
      </c>
      <c r="R1180" s="934" t="str">
        <f t="shared" si="212"/>
        <v>FRONTECH</v>
      </c>
      <c r="S1180" s="935">
        <f t="shared" si="205"/>
        <v>44105</v>
      </c>
      <c r="T1180" s="935">
        <f t="shared" si="206"/>
        <v>44105</v>
      </c>
      <c r="U1180" s="935">
        <f t="shared" si="207"/>
        <v>44105</v>
      </c>
      <c r="V1180" s="935">
        <f t="shared" si="213"/>
        <v>44105</v>
      </c>
      <c r="W1180" s="934" t="str">
        <f t="shared" si="214"/>
        <v>Approved</v>
      </c>
      <c r="X1180" s="936" t="str">
        <f>IF(R1180="-","-",VLOOKUP($S1180,Forex!$B:$C,2,0))</f>
        <v>FY2020</v>
      </c>
      <c r="Y1180" s="936" t="str">
        <f>IF(R1180="-","-",VLOOKUP($S1180,Forex!$B:$D,3,0))</f>
        <v>2H</v>
      </c>
      <c r="Z1180" s="937" t="str">
        <f>IF($R1180="-","-",VLOOKUP($L1180,Legend!$E:$F,2,0))</f>
        <v>-</v>
      </c>
      <c r="AA1180" s="937"/>
      <c r="AB1180" s="1131">
        <f t="shared" si="208"/>
        <v>44105</v>
      </c>
      <c r="AC1180" s="1131">
        <f>_xlfn.IFNA(VLOOKUP($B1180,'PO list'!$C:$E,3,0),$AB1180)</f>
        <v>44105</v>
      </c>
      <c r="AD1180" s="1131" t="str">
        <f>IF($AC1180="-","-",VLOOKUP($AC1180,Forex!$B:$C,2,0))</f>
        <v>FY2020</v>
      </c>
      <c r="AE1180" s="1131">
        <f t="shared" si="215"/>
        <v>44105</v>
      </c>
      <c r="AF1180" s="1131" t="str">
        <f>IF($AE1180="-","-",VLOOKUP($AE1180,Forex!$B:$C,2,0))</f>
        <v>FY2020</v>
      </c>
      <c r="AG1180" s="1132" t="str">
        <f t="shared" si="209"/>
        <v>MY + MF</v>
      </c>
      <c r="AI1180" s="1118"/>
    </row>
    <row r="1181" spans="1:35" ht="15" x14ac:dyDescent="0.25">
      <c r="A1181" s="929">
        <v>1180</v>
      </c>
      <c r="B1181" s="927" t="s">
        <v>4507</v>
      </c>
      <c r="C1181" s="927" t="s">
        <v>207</v>
      </c>
      <c r="D1181" s="927" t="s">
        <v>232</v>
      </c>
      <c r="E1181" s="927" t="s">
        <v>1788</v>
      </c>
      <c r="F1181" s="927">
        <v>2</v>
      </c>
      <c r="G1181" s="927">
        <v>2044</v>
      </c>
      <c r="H1181" s="927" t="s">
        <v>4508</v>
      </c>
      <c r="I1181" s="927" t="s">
        <v>4509</v>
      </c>
      <c r="J1181" s="927" t="s">
        <v>4286</v>
      </c>
      <c r="K1181" s="927" t="s">
        <v>287</v>
      </c>
      <c r="L1181" s="927" t="s">
        <v>15</v>
      </c>
      <c r="M1181" s="927" t="s">
        <v>4510</v>
      </c>
      <c r="N1181" s="927" t="s">
        <v>3999</v>
      </c>
      <c r="O1181" s="927" t="s">
        <v>3623</v>
      </c>
      <c r="P1181" s="1129" t="str">
        <f t="shared" si="210"/>
        <v>IGS</v>
      </c>
      <c r="Q1181" s="934" t="str">
        <f t="shared" si="211"/>
        <v>20-19518</v>
      </c>
      <c r="R1181" s="934" t="str">
        <f t="shared" si="212"/>
        <v>FRONTECH</v>
      </c>
      <c r="S1181" s="935">
        <f t="shared" si="205"/>
        <v>44105</v>
      </c>
      <c r="T1181" s="935">
        <f t="shared" si="206"/>
        <v>44105</v>
      </c>
      <c r="U1181" s="935">
        <f t="shared" si="207"/>
        <v>44105</v>
      </c>
      <c r="V1181" s="935">
        <f t="shared" si="213"/>
        <v>44105</v>
      </c>
      <c r="W1181" s="934" t="str">
        <f t="shared" si="214"/>
        <v>Approved</v>
      </c>
      <c r="X1181" s="936" t="str">
        <f>IF(R1181="-","-",VLOOKUP($S1181,Forex!$B:$C,2,0))</f>
        <v>FY2020</v>
      </c>
      <c r="Y1181" s="936" t="str">
        <f>IF(R1181="-","-",VLOOKUP($S1181,Forex!$B:$D,3,0))</f>
        <v>2H</v>
      </c>
      <c r="Z1181" s="937" t="str">
        <f>IF($R1181="-","-",VLOOKUP($L1181,Legend!$E:$F,2,0))</f>
        <v>-</v>
      </c>
      <c r="AA1181" s="937"/>
      <c r="AB1181" s="1131">
        <f t="shared" si="208"/>
        <v>44105</v>
      </c>
      <c r="AC1181" s="1131">
        <f>_xlfn.IFNA(VLOOKUP($B1181,'PO list'!$C:$E,3,0),$AB1181)</f>
        <v>44105</v>
      </c>
      <c r="AD1181" s="1131" t="str">
        <f>IF($AC1181="-","-",VLOOKUP($AC1181,Forex!$B:$C,2,0))</f>
        <v>FY2020</v>
      </c>
      <c r="AE1181" s="1131">
        <f t="shared" si="215"/>
        <v>44105</v>
      </c>
      <c r="AF1181" s="1131" t="str">
        <f>IF($AE1181="-","-",VLOOKUP($AE1181,Forex!$B:$C,2,0))</f>
        <v>FY2020</v>
      </c>
      <c r="AG1181" s="1132" t="str">
        <f t="shared" si="209"/>
        <v>MY + MF</v>
      </c>
      <c r="AI1181" s="1118"/>
    </row>
    <row r="1182" spans="1:35" ht="15" x14ac:dyDescent="0.25">
      <c r="A1182" s="929">
        <v>1181</v>
      </c>
      <c r="B1182" s="927" t="s">
        <v>4511</v>
      </c>
      <c r="C1182" s="927" t="s">
        <v>207</v>
      </c>
      <c r="D1182" s="927" t="s">
        <v>232</v>
      </c>
      <c r="E1182" s="927" t="s">
        <v>1788</v>
      </c>
      <c r="F1182" s="927">
        <v>2</v>
      </c>
      <c r="G1182" s="927">
        <v>2454</v>
      </c>
      <c r="H1182" s="927" t="s">
        <v>4512</v>
      </c>
      <c r="I1182" s="927" t="s">
        <v>4513</v>
      </c>
      <c r="J1182" s="927" t="s">
        <v>4286</v>
      </c>
      <c r="K1182" s="927" t="s">
        <v>287</v>
      </c>
      <c r="L1182" s="927" t="s">
        <v>15</v>
      </c>
      <c r="M1182" s="927" t="s">
        <v>4510</v>
      </c>
      <c r="N1182" s="927" t="s">
        <v>3999</v>
      </c>
      <c r="O1182" s="927" t="s">
        <v>3623</v>
      </c>
      <c r="P1182" s="1129" t="str">
        <f t="shared" si="210"/>
        <v>IGS</v>
      </c>
      <c r="Q1182" s="934" t="str">
        <f t="shared" si="211"/>
        <v>20-19519</v>
      </c>
      <c r="R1182" s="934" t="str">
        <f t="shared" si="212"/>
        <v>FRONTECH</v>
      </c>
      <c r="S1182" s="935">
        <f t="shared" si="205"/>
        <v>44105</v>
      </c>
      <c r="T1182" s="935">
        <f t="shared" si="206"/>
        <v>44105</v>
      </c>
      <c r="U1182" s="935">
        <f t="shared" si="207"/>
        <v>44105</v>
      </c>
      <c r="V1182" s="935">
        <f t="shared" si="213"/>
        <v>44105</v>
      </c>
      <c r="W1182" s="934" t="str">
        <f t="shared" si="214"/>
        <v>Approved</v>
      </c>
      <c r="X1182" s="936" t="str">
        <f>IF(R1182="-","-",VLOOKUP($S1182,Forex!$B:$C,2,0))</f>
        <v>FY2020</v>
      </c>
      <c r="Y1182" s="936" t="str">
        <f>IF(R1182="-","-",VLOOKUP($S1182,Forex!$B:$D,3,0))</f>
        <v>2H</v>
      </c>
      <c r="Z1182" s="937" t="str">
        <f>IF($R1182="-","-",VLOOKUP($L1182,Legend!$E:$F,2,0))</f>
        <v>-</v>
      </c>
      <c r="AA1182" s="937"/>
      <c r="AB1182" s="1131">
        <f t="shared" si="208"/>
        <v>44105</v>
      </c>
      <c r="AC1182" s="1131">
        <f>_xlfn.IFNA(VLOOKUP($B1182,'PO list'!$C:$E,3,0),$AB1182)</f>
        <v>44105</v>
      </c>
      <c r="AD1182" s="1131" t="str">
        <f>IF($AC1182="-","-",VLOOKUP($AC1182,Forex!$B:$C,2,0))</f>
        <v>FY2020</v>
      </c>
      <c r="AE1182" s="1131">
        <f t="shared" si="215"/>
        <v>44105</v>
      </c>
      <c r="AF1182" s="1131" t="str">
        <f>IF($AE1182="-","-",VLOOKUP($AE1182,Forex!$B:$C,2,0))</f>
        <v>FY2020</v>
      </c>
      <c r="AG1182" s="1132" t="str">
        <f t="shared" si="209"/>
        <v>MY + MF</v>
      </c>
      <c r="AI1182" s="1118"/>
    </row>
    <row r="1183" spans="1:35" ht="15" x14ac:dyDescent="0.25">
      <c r="A1183" s="929">
        <v>1182</v>
      </c>
      <c r="B1183" s="927" t="s">
        <v>4514</v>
      </c>
      <c r="C1183" s="927" t="s">
        <v>207</v>
      </c>
      <c r="D1183" s="927" t="s">
        <v>232</v>
      </c>
      <c r="E1183" s="927" t="s">
        <v>1788</v>
      </c>
      <c r="F1183" s="927">
        <v>2</v>
      </c>
      <c r="G1183" s="927">
        <v>1993</v>
      </c>
      <c r="H1183" s="927" t="s">
        <v>4515</v>
      </c>
      <c r="I1183" s="927" t="s">
        <v>4516</v>
      </c>
      <c r="J1183" s="927" t="s">
        <v>4286</v>
      </c>
      <c r="K1183" s="927" t="s">
        <v>287</v>
      </c>
      <c r="L1183" s="927" t="s">
        <v>15</v>
      </c>
      <c r="M1183" s="927" t="s">
        <v>4510</v>
      </c>
      <c r="N1183" s="927" t="s">
        <v>3999</v>
      </c>
      <c r="O1183" s="927" t="s">
        <v>3623</v>
      </c>
      <c r="P1183" s="1129" t="str">
        <f t="shared" si="210"/>
        <v>IGS</v>
      </c>
      <c r="Q1183" s="934" t="str">
        <f t="shared" si="211"/>
        <v>20-19520</v>
      </c>
      <c r="R1183" s="934" t="str">
        <f t="shared" si="212"/>
        <v>FRONTECH</v>
      </c>
      <c r="S1183" s="935">
        <f t="shared" si="205"/>
        <v>44105</v>
      </c>
      <c r="T1183" s="935">
        <f t="shared" si="206"/>
        <v>44105</v>
      </c>
      <c r="U1183" s="935">
        <f t="shared" si="207"/>
        <v>44105</v>
      </c>
      <c r="V1183" s="935">
        <f t="shared" si="213"/>
        <v>44105</v>
      </c>
      <c r="W1183" s="934" t="str">
        <f t="shared" si="214"/>
        <v>Approved</v>
      </c>
      <c r="X1183" s="936" t="str">
        <f>IF(R1183="-","-",VLOOKUP($S1183,Forex!$B:$C,2,0))</f>
        <v>FY2020</v>
      </c>
      <c r="Y1183" s="936" t="str">
        <f>IF(R1183="-","-",VLOOKUP($S1183,Forex!$B:$D,3,0))</f>
        <v>2H</v>
      </c>
      <c r="Z1183" s="937" t="str">
        <f>IF($R1183="-","-",VLOOKUP($L1183,Legend!$E:$F,2,0))</f>
        <v>-</v>
      </c>
      <c r="AA1183" s="937"/>
      <c r="AB1183" s="1131">
        <f t="shared" si="208"/>
        <v>44105</v>
      </c>
      <c r="AC1183" s="1131">
        <f>_xlfn.IFNA(VLOOKUP($B1183,'PO list'!$C:$E,3,0),$AB1183)</f>
        <v>44105</v>
      </c>
      <c r="AD1183" s="1131" t="str">
        <f>IF($AC1183="-","-",VLOOKUP($AC1183,Forex!$B:$C,2,0))</f>
        <v>FY2020</v>
      </c>
      <c r="AE1183" s="1131">
        <f t="shared" si="215"/>
        <v>44105</v>
      </c>
      <c r="AF1183" s="1131" t="str">
        <f>IF($AE1183="-","-",VLOOKUP($AE1183,Forex!$B:$C,2,0))</f>
        <v>FY2020</v>
      </c>
      <c r="AG1183" s="1132" t="str">
        <f t="shared" si="209"/>
        <v>MY + MF</v>
      </c>
      <c r="AI1183" s="1118"/>
    </row>
    <row r="1184" spans="1:35" ht="15" x14ac:dyDescent="0.25">
      <c r="A1184" s="929">
        <v>1183</v>
      </c>
      <c r="B1184" s="927" t="s">
        <v>4517</v>
      </c>
      <c r="C1184" s="927" t="s">
        <v>207</v>
      </c>
      <c r="D1184" s="927" t="s">
        <v>232</v>
      </c>
      <c r="E1184" s="927" t="s">
        <v>1788</v>
      </c>
      <c r="F1184" s="927">
        <v>2</v>
      </c>
      <c r="G1184" s="927">
        <v>2529</v>
      </c>
      <c r="H1184" s="927" t="s">
        <v>4518</v>
      </c>
      <c r="I1184" s="927" t="s">
        <v>4519</v>
      </c>
      <c r="J1184" s="927" t="s">
        <v>4286</v>
      </c>
      <c r="K1184" s="927" t="s">
        <v>287</v>
      </c>
      <c r="L1184" s="927" t="s">
        <v>15</v>
      </c>
      <c r="M1184" s="927" t="s">
        <v>4510</v>
      </c>
      <c r="N1184" s="927" t="s">
        <v>3999</v>
      </c>
      <c r="O1184" s="927" t="s">
        <v>3623</v>
      </c>
      <c r="P1184" s="1129" t="str">
        <f t="shared" si="210"/>
        <v>IGS</v>
      </c>
      <c r="Q1184" s="934" t="str">
        <f t="shared" si="211"/>
        <v>20-19521</v>
      </c>
      <c r="R1184" s="934" t="str">
        <f t="shared" si="212"/>
        <v>FRONTECH</v>
      </c>
      <c r="S1184" s="935">
        <f t="shared" si="205"/>
        <v>44105</v>
      </c>
      <c r="T1184" s="935">
        <f t="shared" si="206"/>
        <v>44105</v>
      </c>
      <c r="U1184" s="935">
        <f t="shared" si="207"/>
        <v>44105</v>
      </c>
      <c r="V1184" s="935">
        <f t="shared" si="213"/>
        <v>44105</v>
      </c>
      <c r="W1184" s="934" t="str">
        <f t="shared" si="214"/>
        <v>Approved</v>
      </c>
      <c r="X1184" s="936" t="str">
        <f>IF(R1184="-","-",VLOOKUP($S1184,Forex!$B:$C,2,0))</f>
        <v>FY2020</v>
      </c>
      <c r="Y1184" s="936" t="str">
        <f>IF(R1184="-","-",VLOOKUP($S1184,Forex!$B:$D,3,0))</f>
        <v>2H</v>
      </c>
      <c r="Z1184" s="937" t="str">
        <f>IF($R1184="-","-",VLOOKUP($L1184,Legend!$E:$F,2,0))</f>
        <v>-</v>
      </c>
      <c r="AA1184" s="937"/>
      <c r="AB1184" s="1131">
        <f t="shared" si="208"/>
        <v>44105</v>
      </c>
      <c r="AC1184" s="1131">
        <f>_xlfn.IFNA(VLOOKUP($B1184,'PO list'!$C:$E,3,0),$AB1184)</f>
        <v>44105</v>
      </c>
      <c r="AD1184" s="1131" t="str">
        <f>IF($AC1184="-","-",VLOOKUP($AC1184,Forex!$B:$C,2,0))</f>
        <v>FY2020</v>
      </c>
      <c r="AE1184" s="1131">
        <f t="shared" si="215"/>
        <v>44105</v>
      </c>
      <c r="AF1184" s="1131" t="str">
        <f>IF($AE1184="-","-",VLOOKUP($AE1184,Forex!$B:$C,2,0))</f>
        <v>FY2020</v>
      </c>
      <c r="AG1184" s="1132" t="str">
        <f t="shared" si="209"/>
        <v>MY + MF</v>
      </c>
      <c r="AI1184" s="1118"/>
    </row>
    <row r="1185" spans="1:35" ht="15" x14ac:dyDescent="0.25">
      <c r="A1185" s="929">
        <v>1184</v>
      </c>
      <c r="B1185" s="927" t="s">
        <v>4520</v>
      </c>
      <c r="C1185" s="927" t="s">
        <v>207</v>
      </c>
      <c r="D1185" s="927" t="s">
        <v>232</v>
      </c>
      <c r="E1185" s="927" t="s">
        <v>1788</v>
      </c>
      <c r="F1185" s="927">
        <v>2</v>
      </c>
      <c r="G1185" s="927">
        <v>273</v>
      </c>
      <c r="H1185" s="927" t="s">
        <v>4521</v>
      </c>
      <c r="I1185" s="927" t="s">
        <v>4522</v>
      </c>
      <c r="J1185" s="927" t="s">
        <v>4286</v>
      </c>
      <c r="K1185" s="927" t="s">
        <v>287</v>
      </c>
      <c r="L1185" s="927" t="s">
        <v>15</v>
      </c>
      <c r="M1185" s="927" t="s">
        <v>4510</v>
      </c>
      <c r="N1185" s="927" t="s">
        <v>3999</v>
      </c>
      <c r="O1185" s="927" t="s">
        <v>3623</v>
      </c>
      <c r="P1185" s="1129" t="str">
        <f t="shared" si="210"/>
        <v>IGS</v>
      </c>
      <c r="Q1185" s="934" t="str">
        <f t="shared" si="211"/>
        <v>20-19522</v>
      </c>
      <c r="R1185" s="934" t="str">
        <f t="shared" si="212"/>
        <v>FRONTECH</v>
      </c>
      <c r="S1185" s="935">
        <f t="shared" si="205"/>
        <v>44105</v>
      </c>
      <c r="T1185" s="935">
        <f t="shared" si="206"/>
        <v>44105</v>
      </c>
      <c r="U1185" s="935">
        <f t="shared" si="207"/>
        <v>44105</v>
      </c>
      <c r="V1185" s="935">
        <f t="shared" si="213"/>
        <v>44105</v>
      </c>
      <c r="W1185" s="934" t="str">
        <f t="shared" si="214"/>
        <v>Approved</v>
      </c>
      <c r="X1185" s="936" t="str">
        <f>IF(R1185="-","-",VLOOKUP($S1185,Forex!$B:$C,2,0))</f>
        <v>FY2020</v>
      </c>
      <c r="Y1185" s="936" t="str">
        <f>IF(R1185="-","-",VLOOKUP($S1185,Forex!$B:$D,3,0))</f>
        <v>2H</v>
      </c>
      <c r="Z1185" s="937" t="str">
        <f>IF($R1185="-","-",VLOOKUP($L1185,Legend!$E:$F,2,0))</f>
        <v>-</v>
      </c>
      <c r="AA1185" s="937"/>
      <c r="AB1185" s="1131">
        <f t="shared" si="208"/>
        <v>44105</v>
      </c>
      <c r="AC1185" s="1131">
        <f>_xlfn.IFNA(VLOOKUP($B1185,'PO list'!$C:$E,3,0),$AB1185)</f>
        <v>44105</v>
      </c>
      <c r="AD1185" s="1131" t="str">
        <f>IF($AC1185="-","-",VLOOKUP($AC1185,Forex!$B:$C,2,0))</f>
        <v>FY2020</v>
      </c>
      <c r="AE1185" s="1131">
        <f t="shared" si="215"/>
        <v>44105</v>
      </c>
      <c r="AF1185" s="1131" t="str">
        <f>IF($AE1185="-","-",VLOOKUP($AE1185,Forex!$B:$C,2,0))</f>
        <v>FY2020</v>
      </c>
      <c r="AG1185" s="1132" t="str">
        <f t="shared" si="209"/>
        <v>MY + MF</v>
      </c>
      <c r="AI1185" s="1118"/>
    </row>
    <row r="1186" spans="1:35" ht="15" x14ac:dyDescent="0.25">
      <c r="A1186" s="929">
        <v>1185</v>
      </c>
      <c r="B1186" s="927" t="s">
        <v>4523</v>
      </c>
      <c r="C1186" s="927" t="s">
        <v>207</v>
      </c>
      <c r="D1186" s="927" t="s">
        <v>232</v>
      </c>
      <c r="E1186" s="927" t="s">
        <v>1788</v>
      </c>
      <c r="F1186" s="927">
        <v>2</v>
      </c>
      <c r="G1186" s="927">
        <v>2304</v>
      </c>
      <c r="H1186" s="927" t="s">
        <v>4524</v>
      </c>
      <c r="I1186" s="927" t="s">
        <v>4525</v>
      </c>
      <c r="J1186" s="927" t="s">
        <v>4286</v>
      </c>
      <c r="K1186" s="927" t="s">
        <v>287</v>
      </c>
      <c r="L1186" s="927" t="s">
        <v>15</v>
      </c>
      <c r="M1186" s="927" t="s">
        <v>4510</v>
      </c>
      <c r="N1186" s="927" t="s">
        <v>3999</v>
      </c>
      <c r="O1186" s="927" t="s">
        <v>3623</v>
      </c>
      <c r="P1186" s="1129" t="str">
        <f t="shared" si="210"/>
        <v>IGS</v>
      </c>
      <c r="Q1186" s="934" t="str">
        <f t="shared" si="211"/>
        <v>20-19523</v>
      </c>
      <c r="R1186" s="934" t="str">
        <f t="shared" si="212"/>
        <v>FRONTECH</v>
      </c>
      <c r="S1186" s="935">
        <f t="shared" si="205"/>
        <v>44105</v>
      </c>
      <c r="T1186" s="935">
        <f t="shared" si="206"/>
        <v>44105</v>
      </c>
      <c r="U1186" s="935">
        <f t="shared" si="207"/>
        <v>44105</v>
      </c>
      <c r="V1186" s="935">
        <f t="shared" si="213"/>
        <v>44105</v>
      </c>
      <c r="W1186" s="934" t="str">
        <f t="shared" si="214"/>
        <v>Approved</v>
      </c>
      <c r="X1186" s="936" t="str">
        <f>IF(R1186="-","-",VLOOKUP($S1186,Forex!$B:$C,2,0))</f>
        <v>FY2020</v>
      </c>
      <c r="Y1186" s="936" t="str">
        <f>IF(R1186="-","-",VLOOKUP($S1186,Forex!$B:$D,3,0))</f>
        <v>2H</v>
      </c>
      <c r="Z1186" s="937" t="str">
        <f>IF($R1186="-","-",VLOOKUP($L1186,Legend!$E:$F,2,0))</f>
        <v>-</v>
      </c>
      <c r="AA1186" s="937"/>
      <c r="AB1186" s="1131">
        <f t="shared" si="208"/>
        <v>44105</v>
      </c>
      <c r="AC1186" s="1131">
        <f>_xlfn.IFNA(VLOOKUP($B1186,'PO list'!$C:$E,3,0),$AB1186)</f>
        <v>44105</v>
      </c>
      <c r="AD1186" s="1131" t="str">
        <f>IF($AC1186="-","-",VLOOKUP($AC1186,Forex!$B:$C,2,0))</f>
        <v>FY2020</v>
      </c>
      <c r="AE1186" s="1131">
        <f t="shared" si="215"/>
        <v>44105</v>
      </c>
      <c r="AF1186" s="1131" t="str">
        <f>IF($AE1186="-","-",VLOOKUP($AE1186,Forex!$B:$C,2,0))</f>
        <v>FY2020</v>
      </c>
      <c r="AG1186" s="1132" t="str">
        <f t="shared" si="209"/>
        <v>MY + MF</v>
      </c>
      <c r="AI1186" s="1118"/>
    </row>
    <row r="1187" spans="1:35" ht="15" x14ac:dyDescent="0.25">
      <c r="A1187" s="929">
        <v>1186</v>
      </c>
      <c r="B1187" s="927" t="s">
        <v>4526</v>
      </c>
      <c r="C1187" s="927" t="s">
        <v>207</v>
      </c>
      <c r="D1187" s="927" t="s">
        <v>232</v>
      </c>
      <c r="E1187" s="927" t="s">
        <v>1788</v>
      </c>
      <c r="F1187" s="927">
        <v>2</v>
      </c>
      <c r="G1187" s="927">
        <v>2454</v>
      </c>
      <c r="H1187" s="927" t="s">
        <v>4527</v>
      </c>
      <c r="I1187" s="927" t="s">
        <v>4528</v>
      </c>
      <c r="J1187" s="927" t="s">
        <v>4286</v>
      </c>
      <c r="K1187" s="927" t="s">
        <v>287</v>
      </c>
      <c r="L1187" s="927" t="s">
        <v>15</v>
      </c>
      <c r="M1187" s="927" t="s">
        <v>4510</v>
      </c>
      <c r="N1187" s="927" t="s">
        <v>3999</v>
      </c>
      <c r="O1187" s="927" t="s">
        <v>3623</v>
      </c>
      <c r="P1187" s="1129" t="str">
        <f t="shared" si="210"/>
        <v>IGS</v>
      </c>
      <c r="Q1187" s="934" t="str">
        <f t="shared" si="211"/>
        <v>20-19524</v>
      </c>
      <c r="R1187" s="934" t="str">
        <f t="shared" si="212"/>
        <v>FRONTECH</v>
      </c>
      <c r="S1187" s="935">
        <f t="shared" si="205"/>
        <v>44105</v>
      </c>
      <c r="T1187" s="935">
        <f t="shared" si="206"/>
        <v>44105</v>
      </c>
      <c r="U1187" s="935">
        <f t="shared" si="207"/>
        <v>44105</v>
      </c>
      <c r="V1187" s="935">
        <f t="shared" si="213"/>
        <v>44105</v>
      </c>
      <c r="W1187" s="934" t="str">
        <f t="shared" si="214"/>
        <v>Approved</v>
      </c>
      <c r="X1187" s="936" t="str">
        <f>IF(R1187="-","-",VLOOKUP($S1187,Forex!$B:$C,2,0))</f>
        <v>FY2020</v>
      </c>
      <c r="Y1187" s="936" t="str">
        <f>IF(R1187="-","-",VLOOKUP($S1187,Forex!$B:$D,3,0))</f>
        <v>2H</v>
      </c>
      <c r="Z1187" s="937" t="str">
        <f>IF($R1187="-","-",VLOOKUP($L1187,Legend!$E:$F,2,0))</f>
        <v>-</v>
      </c>
      <c r="AA1187" s="937"/>
      <c r="AB1187" s="1131">
        <f t="shared" si="208"/>
        <v>44105</v>
      </c>
      <c r="AC1187" s="1131">
        <f>_xlfn.IFNA(VLOOKUP($B1187,'PO list'!$C:$E,3,0),$AB1187)</f>
        <v>44105</v>
      </c>
      <c r="AD1187" s="1131" t="str">
        <f>IF($AC1187="-","-",VLOOKUP($AC1187,Forex!$B:$C,2,0))</f>
        <v>FY2020</v>
      </c>
      <c r="AE1187" s="1131">
        <f t="shared" si="215"/>
        <v>44105</v>
      </c>
      <c r="AF1187" s="1131" t="str">
        <f>IF($AE1187="-","-",VLOOKUP($AE1187,Forex!$B:$C,2,0))</f>
        <v>FY2020</v>
      </c>
      <c r="AG1187" s="1132" t="str">
        <f t="shared" si="209"/>
        <v>MY + MF</v>
      </c>
      <c r="AI1187" s="1118"/>
    </row>
    <row r="1188" spans="1:35" ht="15" x14ac:dyDescent="0.25">
      <c r="A1188" s="929">
        <v>1187</v>
      </c>
      <c r="B1188" s="927" t="s">
        <v>4529</v>
      </c>
      <c r="C1188" s="927" t="s">
        <v>207</v>
      </c>
      <c r="D1188" s="927" t="s">
        <v>232</v>
      </c>
      <c r="E1188" s="927" t="s">
        <v>1788</v>
      </c>
      <c r="F1188" s="927">
        <v>2</v>
      </c>
      <c r="G1188" s="927">
        <v>2274</v>
      </c>
      <c r="H1188" s="927" t="s">
        <v>4530</v>
      </c>
      <c r="I1188" s="927" t="s">
        <v>4531</v>
      </c>
      <c r="J1188" s="927" t="s">
        <v>4285</v>
      </c>
      <c r="K1188" s="927" t="s">
        <v>287</v>
      </c>
      <c r="L1188" s="927" t="s">
        <v>15</v>
      </c>
      <c r="M1188" s="927" t="s">
        <v>4285</v>
      </c>
      <c r="N1188" s="927" t="s">
        <v>4286</v>
      </c>
      <c r="O1188" s="927" t="s">
        <v>4287</v>
      </c>
      <c r="P1188" s="1129" t="str">
        <f t="shared" si="210"/>
        <v>IGS</v>
      </c>
      <c r="Q1188" s="934" t="str">
        <f t="shared" si="211"/>
        <v>20-19525</v>
      </c>
      <c r="R1188" s="934" t="str">
        <f t="shared" si="212"/>
        <v>FRONTECH</v>
      </c>
      <c r="S1188" s="935">
        <f t="shared" si="205"/>
        <v>44105</v>
      </c>
      <c r="T1188" s="935">
        <f t="shared" si="206"/>
        <v>44105</v>
      </c>
      <c r="U1188" s="935">
        <f t="shared" si="207"/>
        <v>44105</v>
      </c>
      <c r="V1188" s="935">
        <f t="shared" si="213"/>
        <v>44105</v>
      </c>
      <c r="W1188" s="934" t="str">
        <f t="shared" si="214"/>
        <v>Approved</v>
      </c>
      <c r="X1188" s="936" t="str">
        <f>IF(R1188="-","-",VLOOKUP($S1188,Forex!$B:$C,2,0))</f>
        <v>FY2020</v>
      </c>
      <c r="Y1188" s="936" t="str">
        <f>IF(R1188="-","-",VLOOKUP($S1188,Forex!$B:$D,3,0))</f>
        <v>2H</v>
      </c>
      <c r="Z1188" s="937" t="str">
        <f>IF($R1188="-","-",VLOOKUP($L1188,Legend!$E:$F,2,0))</f>
        <v>-</v>
      </c>
      <c r="AA1188" s="937"/>
      <c r="AB1188" s="1131">
        <f t="shared" si="208"/>
        <v>44105</v>
      </c>
      <c r="AC1188" s="1131">
        <f>_xlfn.IFNA(VLOOKUP($B1188,'PO list'!$C:$E,3,0),$AB1188)</f>
        <v>44105</v>
      </c>
      <c r="AD1188" s="1131" t="str">
        <f>IF($AC1188="-","-",VLOOKUP($AC1188,Forex!$B:$C,2,0))</f>
        <v>FY2020</v>
      </c>
      <c r="AE1188" s="1131">
        <f t="shared" si="215"/>
        <v>44105</v>
      </c>
      <c r="AF1188" s="1131" t="str">
        <f>IF($AE1188="-","-",VLOOKUP($AE1188,Forex!$B:$C,2,0))</f>
        <v>FY2020</v>
      </c>
      <c r="AG1188" s="1132" t="str">
        <f t="shared" si="209"/>
        <v>MY + MF</v>
      </c>
      <c r="AI1188" s="1118"/>
    </row>
    <row r="1189" spans="1:35" ht="15" x14ac:dyDescent="0.25">
      <c r="A1189" s="929">
        <v>1188</v>
      </c>
      <c r="B1189" s="927" t="s">
        <v>4532</v>
      </c>
      <c r="C1189" s="927" t="s">
        <v>207</v>
      </c>
      <c r="D1189" s="927" t="s">
        <v>232</v>
      </c>
      <c r="E1189" s="927" t="s">
        <v>1788</v>
      </c>
      <c r="F1189" s="927">
        <v>2</v>
      </c>
      <c r="G1189" s="927">
        <v>2550</v>
      </c>
      <c r="H1189" s="927" t="s">
        <v>4533</v>
      </c>
      <c r="I1189" s="927" t="s">
        <v>4534</v>
      </c>
      <c r="J1189" s="927" t="s">
        <v>4285</v>
      </c>
      <c r="K1189" s="927" t="s">
        <v>287</v>
      </c>
      <c r="L1189" s="927" t="s">
        <v>15</v>
      </c>
      <c r="M1189" s="927" t="s">
        <v>4285</v>
      </c>
      <c r="N1189" s="927" t="s">
        <v>4286</v>
      </c>
      <c r="O1189" s="927" t="s">
        <v>4287</v>
      </c>
      <c r="P1189" s="1129" t="str">
        <f t="shared" si="210"/>
        <v>IGS</v>
      </c>
      <c r="Q1189" s="934" t="str">
        <f t="shared" si="211"/>
        <v>20-19526</v>
      </c>
      <c r="R1189" s="934" t="str">
        <f t="shared" si="212"/>
        <v>FRONTECH</v>
      </c>
      <c r="S1189" s="935">
        <f t="shared" si="205"/>
        <v>44105</v>
      </c>
      <c r="T1189" s="935">
        <f t="shared" si="206"/>
        <v>44105</v>
      </c>
      <c r="U1189" s="935">
        <f t="shared" si="207"/>
        <v>44105</v>
      </c>
      <c r="V1189" s="935">
        <f t="shared" si="213"/>
        <v>44105</v>
      </c>
      <c r="W1189" s="934" t="str">
        <f t="shared" si="214"/>
        <v>Approved</v>
      </c>
      <c r="X1189" s="936" t="str">
        <f>IF(R1189="-","-",VLOOKUP($S1189,Forex!$B:$C,2,0))</f>
        <v>FY2020</v>
      </c>
      <c r="Y1189" s="936" t="str">
        <f>IF(R1189="-","-",VLOOKUP($S1189,Forex!$B:$D,3,0))</f>
        <v>2H</v>
      </c>
      <c r="Z1189" s="937" t="str">
        <f>IF($R1189="-","-",VLOOKUP($L1189,Legend!$E:$F,2,0))</f>
        <v>-</v>
      </c>
      <c r="AA1189" s="937"/>
      <c r="AB1189" s="1131">
        <f t="shared" si="208"/>
        <v>44105</v>
      </c>
      <c r="AC1189" s="1131">
        <f>_xlfn.IFNA(VLOOKUP($B1189,'PO list'!$C:$E,3,0),$AB1189)</f>
        <v>44105</v>
      </c>
      <c r="AD1189" s="1131" t="str">
        <f>IF($AC1189="-","-",VLOOKUP($AC1189,Forex!$B:$C,2,0))</f>
        <v>FY2020</v>
      </c>
      <c r="AE1189" s="1131">
        <f t="shared" si="215"/>
        <v>44105</v>
      </c>
      <c r="AF1189" s="1131" t="str">
        <f>IF($AE1189="-","-",VLOOKUP($AE1189,Forex!$B:$C,2,0))</f>
        <v>FY2020</v>
      </c>
      <c r="AG1189" s="1132" t="str">
        <f t="shared" si="209"/>
        <v>MY + MF</v>
      </c>
      <c r="AI1189" s="1118"/>
    </row>
    <row r="1190" spans="1:35" ht="15" x14ac:dyDescent="0.25">
      <c r="A1190" s="929">
        <v>1189</v>
      </c>
      <c r="B1190" s="927" t="s">
        <v>4535</v>
      </c>
      <c r="C1190" s="927" t="s">
        <v>207</v>
      </c>
      <c r="D1190" s="927" t="s">
        <v>232</v>
      </c>
      <c r="E1190" s="927" t="s">
        <v>1788</v>
      </c>
      <c r="F1190" s="927">
        <v>2</v>
      </c>
      <c r="G1190" s="927">
        <v>2194</v>
      </c>
      <c r="H1190" s="927" t="s">
        <v>4536</v>
      </c>
      <c r="I1190" s="927" t="s">
        <v>4537</v>
      </c>
      <c r="J1190" s="927" t="s">
        <v>4285</v>
      </c>
      <c r="K1190" s="927" t="s">
        <v>287</v>
      </c>
      <c r="L1190" s="927" t="s">
        <v>15</v>
      </c>
      <c r="M1190" s="927" t="s">
        <v>4285</v>
      </c>
      <c r="N1190" s="927" t="s">
        <v>4286</v>
      </c>
      <c r="O1190" s="927" t="s">
        <v>4287</v>
      </c>
      <c r="P1190" s="1129" t="str">
        <f t="shared" si="210"/>
        <v>IGS</v>
      </c>
      <c r="Q1190" s="934" t="str">
        <f t="shared" si="211"/>
        <v>20-19527</v>
      </c>
      <c r="R1190" s="934" t="str">
        <f t="shared" si="212"/>
        <v>FRONTECH</v>
      </c>
      <c r="S1190" s="935">
        <f t="shared" si="205"/>
        <v>44105</v>
      </c>
      <c r="T1190" s="935">
        <f t="shared" si="206"/>
        <v>44105</v>
      </c>
      <c r="U1190" s="935">
        <f t="shared" si="207"/>
        <v>44105</v>
      </c>
      <c r="V1190" s="935">
        <f t="shared" si="213"/>
        <v>44105</v>
      </c>
      <c r="W1190" s="934" t="str">
        <f t="shared" si="214"/>
        <v>Approved</v>
      </c>
      <c r="X1190" s="936" t="str">
        <f>IF(R1190="-","-",VLOOKUP($S1190,Forex!$B:$C,2,0))</f>
        <v>FY2020</v>
      </c>
      <c r="Y1190" s="936" t="str">
        <f>IF(R1190="-","-",VLOOKUP($S1190,Forex!$B:$D,3,0))</f>
        <v>2H</v>
      </c>
      <c r="Z1190" s="937" t="str">
        <f>IF($R1190="-","-",VLOOKUP($L1190,Legend!$E:$F,2,0))</f>
        <v>-</v>
      </c>
      <c r="AA1190" s="937"/>
      <c r="AB1190" s="1131">
        <f t="shared" si="208"/>
        <v>44105</v>
      </c>
      <c r="AC1190" s="1131">
        <f>_xlfn.IFNA(VLOOKUP($B1190,'PO list'!$C:$E,3,0),$AB1190)</f>
        <v>44105</v>
      </c>
      <c r="AD1190" s="1131" t="str">
        <f>IF($AC1190="-","-",VLOOKUP($AC1190,Forex!$B:$C,2,0))</f>
        <v>FY2020</v>
      </c>
      <c r="AE1190" s="1131">
        <f t="shared" si="215"/>
        <v>44105</v>
      </c>
      <c r="AF1190" s="1131" t="str">
        <f>IF($AE1190="-","-",VLOOKUP($AE1190,Forex!$B:$C,2,0))</f>
        <v>FY2020</v>
      </c>
      <c r="AG1190" s="1132" t="str">
        <f t="shared" si="209"/>
        <v>MY + MF</v>
      </c>
      <c r="AI1190" s="1118"/>
    </row>
    <row r="1191" spans="1:35" ht="15" x14ac:dyDescent="0.25">
      <c r="A1191" s="929">
        <v>1190</v>
      </c>
      <c r="B1191" s="927" t="s">
        <v>4538</v>
      </c>
      <c r="C1191" s="927" t="s">
        <v>207</v>
      </c>
      <c r="D1191" s="927" t="s">
        <v>232</v>
      </c>
      <c r="E1191" s="927" t="s">
        <v>1788</v>
      </c>
      <c r="F1191" s="927">
        <v>2</v>
      </c>
      <c r="G1191" s="927">
        <v>2214</v>
      </c>
      <c r="H1191" s="927" t="s">
        <v>4539</v>
      </c>
      <c r="I1191" s="927" t="s">
        <v>4540</v>
      </c>
      <c r="J1191" s="927" t="s">
        <v>4285</v>
      </c>
      <c r="K1191" s="927" t="s">
        <v>287</v>
      </c>
      <c r="L1191" s="927" t="s">
        <v>15</v>
      </c>
      <c r="M1191" s="927" t="s">
        <v>4285</v>
      </c>
      <c r="N1191" s="927" t="s">
        <v>4286</v>
      </c>
      <c r="O1191" s="927" t="s">
        <v>4287</v>
      </c>
      <c r="P1191" s="1129" t="str">
        <f t="shared" si="210"/>
        <v>IGS</v>
      </c>
      <c r="Q1191" s="934" t="str">
        <f t="shared" si="211"/>
        <v>20-19528</v>
      </c>
      <c r="R1191" s="934" t="str">
        <f t="shared" si="212"/>
        <v>FRONTECH</v>
      </c>
      <c r="S1191" s="935">
        <f t="shared" si="205"/>
        <v>44105</v>
      </c>
      <c r="T1191" s="935">
        <f t="shared" si="206"/>
        <v>44105</v>
      </c>
      <c r="U1191" s="935">
        <f t="shared" si="207"/>
        <v>44105</v>
      </c>
      <c r="V1191" s="935">
        <f t="shared" si="213"/>
        <v>44105</v>
      </c>
      <c r="W1191" s="934" t="str">
        <f t="shared" si="214"/>
        <v>Approved</v>
      </c>
      <c r="X1191" s="936" t="str">
        <f>IF(R1191="-","-",VLOOKUP($S1191,Forex!$B:$C,2,0))</f>
        <v>FY2020</v>
      </c>
      <c r="Y1191" s="936" t="str">
        <f>IF(R1191="-","-",VLOOKUP($S1191,Forex!$B:$D,3,0))</f>
        <v>2H</v>
      </c>
      <c r="Z1191" s="937" t="str">
        <f>IF($R1191="-","-",VLOOKUP($L1191,Legend!$E:$F,2,0))</f>
        <v>-</v>
      </c>
      <c r="AA1191" s="937"/>
      <c r="AB1191" s="1131">
        <f t="shared" si="208"/>
        <v>44105</v>
      </c>
      <c r="AC1191" s="1131">
        <f>_xlfn.IFNA(VLOOKUP($B1191,'PO list'!$C:$E,3,0),$AB1191)</f>
        <v>44105</v>
      </c>
      <c r="AD1191" s="1131" t="str">
        <f>IF($AC1191="-","-",VLOOKUP($AC1191,Forex!$B:$C,2,0))</f>
        <v>FY2020</v>
      </c>
      <c r="AE1191" s="1131">
        <f t="shared" si="215"/>
        <v>44105</v>
      </c>
      <c r="AF1191" s="1131" t="str">
        <f>IF($AE1191="-","-",VLOOKUP($AE1191,Forex!$B:$C,2,0))</f>
        <v>FY2020</v>
      </c>
      <c r="AG1191" s="1132" t="str">
        <f t="shared" si="209"/>
        <v>MY + MF</v>
      </c>
      <c r="AI1191" s="1118"/>
    </row>
    <row r="1192" spans="1:35" ht="15" x14ac:dyDescent="0.25">
      <c r="A1192" s="929">
        <v>1191</v>
      </c>
      <c r="B1192" s="927" t="s">
        <v>4541</v>
      </c>
      <c r="C1192" s="927" t="s">
        <v>207</v>
      </c>
      <c r="D1192" s="927" t="s">
        <v>232</v>
      </c>
      <c r="E1192" s="927" t="s">
        <v>1788</v>
      </c>
      <c r="F1192" s="927">
        <v>2</v>
      </c>
      <c r="G1192" s="927">
        <v>1064</v>
      </c>
      <c r="H1192" s="927" t="s">
        <v>4542</v>
      </c>
      <c r="I1192" s="927" t="s">
        <v>4543</v>
      </c>
      <c r="J1192" s="927" t="s">
        <v>4286</v>
      </c>
      <c r="K1192" s="927" t="s">
        <v>287</v>
      </c>
      <c r="L1192" s="927" t="s">
        <v>15</v>
      </c>
      <c r="M1192" s="927" t="s">
        <v>4510</v>
      </c>
      <c r="N1192" s="927" t="s">
        <v>3999</v>
      </c>
      <c r="O1192" s="927" t="s">
        <v>3623</v>
      </c>
      <c r="P1192" s="1129" t="str">
        <f t="shared" si="210"/>
        <v>IGS</v>
      </c>
      <c r="Q1192" s="934" t="str">
        <f t="shared" si="211"/>
        <v>20-19529</v>
      </c>
      <c r="R1192" s="934" t="str">
        <f t="shared" si="212"/>
        <v>FRONTECH</v>
      </c>
      <c r="S1192" s="935">
        <f t="shared" si="205"/>
        <v>44105</v>
      </c>
      <c r="T1192" s="935">
        <f t="shared" si="206"/>
        <v>44105</v>
      </c>
      <c r="U1192" s="935">
        <f t="shared" si="207"/>
        <v>44105</v>
      </c>
      <c r="V1192" s="935">
        <f t="shared" si="213"/>
        <v>44105</v>
      </c>
      <c r="W1192" s="934" t="str">
        <f t="shared" si="214"/>
        <v>Approved</v>
      </c>
      <c r="X1192" s="936" t="str">
        <f>IF(R1192="-","-",VLOOKUP($S1192,Forex!$B:$C,2,0))</f>
        <v>FY2020</v>
      </c>
      <c r="Y1192" s="936" t="str">
        <f>IF(R1192="-","-",VLOOKUP($S1192,Forex!$B:$D,3,0))</f>
        <v>2H</v>
      </c>
      <c r="Z1192" s="937" t="str">
        <f>IF($R1192="-","-",VLOOKUP($L1192,Legend!$E:$F,2,0))</f>
        <v>-</v>
      </c>
      <c r="AA1192" s="937"/>
      <c r="AB1192" s="1131">
        <f t="shared" si="208"/>
        <v>44105</v>
      </c>
      <c r="AC1192" s="1131">
        <f>_xlfn.IFNA(VLOOKUP($B1192,'PO list'!$C:$E,3,0),$AB1192)</f>
        <v>44105</v>
      </c>
      <c r="AD1192" s="1131" t="str">
        <f>IF($AC1192="-","-",VLOOKUP($AC1192,Forex!$B:$C,2,0))</f>
        <v>FY2020</v>
      </c>
      <c r="AE1192" s="1131">
        <f t="shared" si="215"/>
        <v>44105</v>
      </c>
      <c r="AF1192" s="1131" t="str">
        <f>IF($AE1192="-","-",VLOOKUP($AE1192,Forex!$B:$C,2,0))</f>
        <v>FY2020</v>
      </c>
      <c r="AG1192" s="1132" t="str">
        <f t="shared" si="209"/>
        <v>MY + MF</v>
      </c>
      <c r="AI1192" s="1118"/>
    </row>
    <row r="1193" spans="1:35" ht="15" x14ac:dyDescent="0.25">
      <c r="A1193" s="929">
        <v>1192</v>
      </c>
      <c r="B1193" s="927" t="s">
        <v>4544</v>
      </c>
      <c r="C1193" s="927" t="s">
        <v>207</v>
      </c>
      <c r="D1193" s="927" t="s">
        <v>232</v>
      </c>
      <c r="E1193" s="927" t="s">
        <v>1788</v>
      </c>
      <c r="F1193" s="927">
        <v>2</v>
      </c>
      <c r="G1193" s="927">
        <v>1077</v>
      </c>
      <c r="H1193" s="927" t="s">
        <v>4545</v>
      </c>
      <c r="I1193" s="927" t="s">
        <v>4546</v>
      </c>
      <c r="J1193" s="927" t="s">
        <v>4286</v>
      </c>
      <c r="K1193" s="927" t="s">
        <v>287</v>
      </c>
      <c r="L1193" s="927" t="s">
        <v>15</v>
      </c>
      <c r="M1193" s="927" t="s">
        <v>4510</v>
      </c>
      <c r="N1193" s="927" t="s">
        <v>3999</v>
      </c>
      <c r="O1193" s="927" t="s">
        <v>3623</v>
      </c>
      <c r="P1193" s="1129" t="str">
        <f t="shared" si="210"/>
        <v>IGS</v>
      </c>
      <c r="Q1193" s="934" t="str">
        <f t="shared" si="211"/>
        <v>20-19530</v>
      </c>
      <c r="R1193" s="934" t="str">
        <f t="shared" si="212"/>
        <v>FRONTECH</v>
      </c>
      <c r="S1193" s="935">
        <f t="shared" si="205"/>
        <v>44105</v>
      </c>
      <c r="T1193" s="935">
        <f t="shared" si="206"/>
        <v>44105</v>
      </c>
      <c r="U1193" s="935">
        <f t="shared" si="207"/>
        <v>44105</v>
      </c>
      <c r="V1193" s="935">
        <f t="shared" si="213"/>
        <v>44105</v>
      </c>
      <c r="W1193" s="934" t="str">
        <f t="shared" si="214"/>
        <v>Approved</v>
      </c>
      <c r="X1193" s="936" t="str">
        <f>IF(R1193="-","-",VLOOKUP($S1193,Forex!$B:$C,2,0))</f>
        <v>FY2020</v>
      </c>
      <c r="Y1193" s="936" t="str">
        <f>IF(R1193="-","-",VLOOKUP($S1193,Forex!$B:$D,3,0))</f>
        <v>2H</v>
      </c>
      <c r="Z1193" s="937" t="str">
        <f>IF($R1193="-","-",VLOOKUP($L1193,Legend!$E:$F,2,0))</f>
        <v>-</v>
      </c>
      <c r="AA1193" s="937"/>
      <c r="AB1193" s="1131">
        <f t="shared" si="208"/>
        <v>44105</v>
      </c>
      <c r="AC1193" s="1131">
        <f>_xlfn.IFNA(VLOOKUP($B1193,'PO list'!$C:$E,3,0),$AB1193)</f>
        <v>44105</v>
      </c>
      <c r="AD1193" s="1131" t="str">
        <f>IF($AC1193="-","-",VLOOKUP($AC1193,Forex!$B:$C,2,0))</f>
        <v>FY2020</v>
      </c>
      <c r="AE1193" s="1131">
        <f t="shared" si="215"/>
        <v>44105</v>
      </c>
      <c r="AF1193" s="1131" t="str">
        <f>IF($AE1193="-","-",VLOOKUP($AE1193,Forex!$B:$C,2,0))</f>
        <v>FY2020</v>
      </c>
      <c r="AG1193" s="1132" t="str">
        <f t="shared" si="209"/>
        <v>MY + MF</v>
      </c>
      <c r="AI1193" s="1118"/>
    </row>
    <row r="1194" spans="1:35" ht="15" x14ac:dyDescent="0.25">
      <c r="A1194" s="929">
        <v>1193</v>
      </c>
      <c r="B1194" s="927" t="s">
        <v>4547</v>
      </c>
      <c r="C1194" s="927" t="s">
        <v>207</v>
      </c>
      <c r="D1194" s="927" t="s">
        <v>232</v>
      </c>
      <c r="E1194" s="927" t="s">
        <v>1788</v>
      </c>
      <c r="F1194" s="927">
        <v>2</v>
      </c>
      <c r="G1194" s="927">
        <v>1765</v>
      </c>
      <c r="H1194" s="927" t="s">
        <v>4548</v>
      </c>
      <c r="I1194" s="927" t="s">
        <v>4549</v>
      </c>
      <c r="J1194" s="927" t="s">
        <v>4286</v>
      </c>
      <c r="K1194" s="927" t="s">
        <v>287</v>
      </c>
      <c r="L1194" s="927" t="s">
        <v>15</v>
      </c>
      <c r="M1194" s="927" t="s">
        <v>4550</v>
      </c>
      <c r="N1194" s="927" t="s">
        <v>4212</v>
      </c>
      <c r="O1194" s="927" t="s">
        <v>3839</v>
      </c>
      <c r="P1194" s="1129" t="str">
        <f t="shared" si="210"/>
        <v>IGS</v>
      </c>
      <c r="Q1194" s="934" t="str">
        <f t="shared" si="211"/>
        <v>20-19533</v>
      </c>
      <c r="R1194" s="934" t="str">
        <f t="shared" si="212"/>
        <v>FRONTECH</v>
      </c>
      <c r="S1194" s="935">
        <f t="shared" si="205"/>
        <v>44105</v>
      </c>
      <c r="T1194" s="935">
        <f t="shared" si="206"/>
        <v>44136</v>
      </c>
      <c r="U1194" s="935">
        <f t="shared" si="207"/>
        <v>44105</v>
      </c>
      <c r="V1194" s="935">
        <f t="shared" si="213"/>
        <v>44136</v>
      </c>
      <c r="W1194" s="934" t="str">
        <f t="shared" si="214"/>
        <v>Approved</v>
      </c>
      <c r="X1194" s="936" t="str">
        <f>IF(R1194="-","-",VLOOKUP($S1194,Forex!$B:$C,2,0))</f>
        <v>FY2020</v>
      </c>
      <c r="Y1194" s="936" t="str">
        <f>IF(R1194="-","-",VLOOKUP($S1194,Forex!$B:$D,3,0))</f>
        <v>2H</v>
      </c>
      <c r="Z1194" s="937" t="str">
        <f>IF($R1194="-","-",VLOOKUP($L1194,Legend!$E:$F,2,0))</f>
        <v>-</v>
      </c>
      <c r="AA1194" s="937"/>
      <c r="AB1194" s="1131">
        <f t="shared" si="208"/>
        <v>44136</v>
      </c>
      <c r="AC1194" s="1131">
        <f>_xlfn.IFNA(VLOOKUP($B1194,'PO list'!$C:$E,3,0),$AB1194)</f>
        <v>44136</v>
      </c>
      <c r="AD1194" s="1131" t="str">
        <f>IF($AC1194="-","-",VLOOKUP($AC1194,Forex!$B:$C,2,0))</f>
        <v>FY2020</v>
      </c>
      <c r="AE1194" s="1131">
        <f t="shared" si="215"/>
        <v>44136</v>
      </c>
      <c r="AF1194" s="1131" t="str">
        <f>IF($AE1194="-","-",VLOOKUP($AE1194,Forex!$B:$C,2,0))</f>
        <v>FY2020</v>
      </c>
      <c r="AG1194" s="1132" t="str">
        <f t="shared" si="209"/>
        <v>MY + MF</v>
      </c>
      <c r="AI1194" s="1118"/>
    </row>
    <row r="1195" spans="1:35" ht="15" x14ac:dyDescent="0.25">
      <c r="A1195" s="929">
        <v>1194</v>
      </c>
      <c r="B1195" s="927" t="s">
        <v>4551</v>
      </c>
      <c r="C1195" s="927" t="s">
        <v>207</v>
      </c>
      <c r="D1195" s="927" t="s">
        <v>232</v>
      </c>
      <c r="E1195" s="927" t="s">
        <v>1788</v>
      </c>
      <c r="F1195" s="927">
        <v>2</v>
      </c>
      <c r="G1195" s="927">
        <v>1188</v>
      </c>
      <c r="H1195" s="927" t="s">
        <v>4552</v>
      </c>
      <c r="I1195" s="927" t="s">
        <v>4553</v>
      </c>
      <c r="J1195" s="927" t="s">
        <v>4286</v>
      </c>
      <c r="K1195" s="927" t="s">
        <v>287</v>
      </c>
      <c r="L1195" s="927" t="s">
        <v>15</v>
      </c>
      <c r="M1195" s="927" t="s">
        <v>4550</v>
      </c>
      <c r="N1195" s="927" t="s">
        <v>4212</v>
      </c>
      <c r="O1195" s="927" t="s">
        <v>3839</v>
      </c>
      <c r="P1195" s="1129" t="str">
        <f t="shared" si="210"/>
        <v>IGS</v>
      </c>
      <c r="Q1195" s="934" t="str">
        <f t="shared" si="211"/>
        <v>20-19534</v>
      </c>
      <c r="R1195" s="934" t="str">
        <f t="shared" si="212"/>
        <v>FRONTECH</v>
      </c>
      <c r="S1195" s="935">
        <f t="shared" si="205"/>
        <v>44105</v>
      </c>
      <c r="T1195" s="935">
        <f t="shared" si="206"/>
        <v>44136</v>
      </c>
      <c r="U1195" s="935">
        <f t="shared" si="207"/>
        <v>44105</v>
      </c>
      <c r="V1195" s="935">
        <f t="shared" si="213"/>
        <v>44136</v>
      </c>
      <c r="W1195" s="934" t="str">
        <f t="shared" si="214"/>
        <v>Approved</v>
      </c>
      <c r="X1195" s="936" t="str">
        <f>IF(R1195="-","-",VLOOKUP($S1195,Forex!$B:$C,2,0))</f>
        <v>FY2020</v>
      </c>
      <c r="Y1195" s="936" t="str">
        <f>IF(R1195="-","-",VLOOKUP($S1195,Forex!$B:$D,3,0))</f>
        <v>2H</v>
      </c>
      <c r="Z1195" s="937" t="str">
        <f>IF($R1195="-","-",VLOOKUP($L1195,Legend!$E:$F,2,0))</f>
        <v>-</v>
      </c>
      <c r="AA1195" s="937"/>
      <c r="AB1195" s="1131">
        <f t="shared" si="208"/>
        <v>44136</v>
      </c>
      <c r="AC1195" s="1131">
        <f>_xlfn.IFNA(VLOOKUP($B1195,'PO list'!$C:$E,3,0),$AB1195)</f>
        <v>44136</v>
      </c>
      <c r="AD1195" s="1131" t="str">
        <f>IF($AC1195="-","-",VLOOKUP($AC1195,Forex!$B:$C,2,0))</f>
        <v>FY2020</v>
      </c>
      <c r="AE1195" s="1131">
        <f t="shared" si="215"/>
        <v>44136</v>
      </c>
      <c r="AF1195" s="1131" t="str">
        <f>IF($AE1195="-","-",VLOOKUP($AE1195,Forex!$B:$C,2,0))</f>
        <v>FY2020</v>
      </c>
      <c r="AG1195" s="1132" t="str">
        <f t="shared" si="209"/>
        <v>MY + MF</v>
      </c>
      <c r="AI1195" s="1118"/>
    </row>
    <row r="1196" spans="1:35" ht="15" x14ac:dyDescent="0.25">
      <c r="A1196" s="929">
        <v>1195</v>
      </c>
      <c r="B1196" s="927" t="s">
        <v>4554</v>
      </c>
      <c r="C1196" s="927" t="s">
        <v>207</v>
      </c>
      <c r="D1196" s="927" t="s">
        <v>232</v>
      </c>
      <c r="E1196" s="927" t="s">
        <v>1333</v>
      </c>
      <c r="F1196" s="927">
        <v>2</v>
      </c>
      <c r="G1196" s="927">
        <v>592</v>
      </c>
      <c r="H1196" s="927" t="s">
        <v>4555</v>
      </c>
      <c r="I1196" s="927" t="s">
        <v>4556</v>
      </c>
      <c r="J1196" s="927" t="s">
        <v>4285</v>
      </c>
      <c r="K1196" s="927" t="s">
        <v>287</v>
      </c>
      <c r="L1196" s="927" t="s">
        <v>15</v>
      </c>
      <c r="M1196" s="927" t="s">
        <v>4482</v>
      </c>
      <c r="N1196" s="927" t="s">
        <v>2372</v>
      </c>
      <c r="O1196" s="927" t="s">
        <v>4482</v>
      </c>
      <c r="P1196" s="1129" t="str">
        <f t="shared" si="210"/>
        <v>ECO</v>
      </c>
      <c r="Q1196" s="934" t="str">
        <f t="shared" si="211"/>
        <v>20-19535</v>
      </c>
      <c r="R1196" s="934" t="str">
        <f t="shared" si="212"/>
        <v>FRONTECH</v>
      </c>
      <c r="S1196" s="935">
        <f t="shared" si="205"/>
        <v>44105</v>
      </c>
      <c r="T1196" s="935">
        <f t="shared" si="206"/>
        <v>44136</v>
      </c>
      <c r="U1196" s="935">
        <f t="shared" si="207"/>
        <v>44136</v>
      </c>
      <c r="V1196" s="935">
        <f t="shared" si="213"/>
        <v>44166</v>
      </c>
      <c r="W1196" s="934" t="str">
        <f t="shared" si="214"/>
        <v>Approved</v>
      </c>
      <c r="X1196" s="936" t="str">
        <f>IF(R1196="-","-",VLOOKUP($S1196,Forex!$B:$C,2,0))</f>
        <v>FY2020</v>
      </c>
      <c r="Y1196" s="936" t="str">
        <f>IF(R1196="-","-",VLOOKUP($S1196,Forex!$B:$D,3,0))</f>
        <v>2H</v>
      </c>
      <c r="Z1196" s="937" t="str">
        <f>IF($R1196="-","-",VLOOKUP($L1196,Legend!$E:$F,2,0))</f>
        <v>-</v>
      </c>
      <c r="AA1196" s="937"/>
      <c r="AB1196" s="1131">
        <f t="shared" si="208"/>
        <v>44136</v>
      </c>
      <c r="AC1196" s="1131">
        <f>_xlfn.IFNA(VLOOKUP($B1196,'PO list'!$C:$E,3,0),$AB1196)</f>
        <v>44136</v>
      </c>
      <c r="AD1196" s="1131" t="str">
        <f>IF($AC1196="-","-",VLOOKUP($AC1196,Forex!$B:$C,2,0))</f>
        <v>FY2020</v>
      </c>
      <c r="AE1196" s="1131">
        <f t="shared" si="215"/>
        <v>44136</v>
      </c>
      <c r="AF1196" s="1131" t="str">
        <f>IF($AE1196="-","-",VLOOKUP($AE1196,Forex!$B:$C,2,0))</f>
        <v>FY2020</v>
      </c>
      <c r="AG1196" s="1132" t="str">
        <f t="shared" si="209"/>
        <v>MY + MF</v>
      </c>
      <c r="AI1196" s="1118"/>
    </row>
    <row r="1197" spans="1:35" ht="15" x14ac:dyDescent="0.25">
      <c r="A1197" s="929">
        <v>1196</v>
      </c>
      <c r="B1197" s="927" t="s">
        <v>4557</v>
      </c>
      <c r="C1197" s="927" t="s">
        <v>205</v>
      </c>
      <c r="D1197" s="927" t="s">
        <v>201</v>
      </c>
      <c r="E1197" s="927" t="s">
        <v>1333</v>
      </c>
      <c r="F1197" s="927">
        <v>1</v>
      </c>
      <c r="G1197" s="927">
        <v>184</v>
      </c>
      <c r="H1197" s="927" t="s">
        <v>4558</v>
      </c>
      <c r="I1197" s="927" t="s">
        <v>4559</v>
      </c>
      <c r="J1197" s="927" t="s">
        <v>4287</v>
      </c>
      <c r="K1197" s="927" t="s">
        <v>288</v>
      </c>
      <c r="L1197" s="927" t="s">
        <v>1056</v>
      </c>
      <c r="M1197" s="927" t="s">
        <v>4286</v>
      </c>
      <c r="N1197" s="927" t="s">
        <v>3415</v>
      </c>
      <c r="O1197" s="927" t="s">
        <v>4286</v>
      </c>
      <c r="P1197" s="1129" t="str">
        <f t="shared" si="210"/>
        <v>5--</v>
      </c>
      <c r="Q1197" s="934" t="str">
        <f t="shared" si="211"/>
        <v>20-19536</v>
      </c>
      <c r="R1197" s="934" t="str">
        <f t="shared" si="212"/>
        <v>LOCAL</v>
      </c>
      <c r="S1197" s="935">
        <f t="shared" si="205"/>
        <v>44105</v>
      </c>
      <c r="T1197" s="935">
        <f t="shared" si="206"/>
        <v>44105</v>
      </c>
      <c r="U1197" s="935">
        <f t="shared" si="207"/>
        <v>44105</v>
      </c>
      <c r="V1197" s="935">
        <f t="shared" si="213"/>
        <v>44197</v>
      </c>
      <c r="W1197" s="934" t="str">
        <f t="shared" si="214"/>
        <v>Disapproved</v>
      </c>
      <c r="X1197" s="936" t="str">
        <f>IF(R1197="-","-",VLOOKUP($S1197,Forex!$B:$C,2,0))</f>
        <v>FY2020</v>
      </c>
      <c r="Y1197" s="936" t="str">
        <f>IF(R1197="-","-",VLOOKUP($S1197,Forex!$B:$D,3,0))</f>
        <v>2H</v>
      </c>
      <c r="Z1197" s="937" t="str">
        <f>IF($R1197="-","-",VLOOKUP($L1197,Legend!$E:$F,2,0))</f>
        <v>-</v>
      </c>
      <c r="AA1197" s="937"/>
      <c r="AB1197" s="1131">
        <f t="shared" si="208"/>
        <v>44105</v>
      </c>
      <c r="AC1197" s="1131">
        <f>_xlfn.IFNA(VLOOKUP($B1197,'PO list'!$C:$E,3,0),$AB1197)</f>
        <v>44105</v>
      </c>
      <c r="AD1197" s="1131" t="str">
        <f>IF($AC1197="-","-",VLOOKUP($AC1197,Forex!$B:$C,2,0))</f>
        <v>FY2020</v>
      </c>
      <c r="AE1197" s="1131">
        <f t="shared" si="215"/>
        <v>44105</v>
      </c>
      <c r="AF1197" s="1131" t="str">
        <f>IF($AE1197="-","-",VLOOKUP($AE1197,Forex!$B:$C,2,0))</f>
        <v>FY2020</v>
      </c>
      <c r="AG1197" s="1132" t="str">
        <f t="shared" si="209"/>
        <v>MY + MF</v>
      </c>
      <c r="AI1197" s="1118"/>
    </row>
    <row r="1198" spans="1:35" ht="15" x14ac:dyDescent="0.25">
      <c r="A1198" s="929">
        <v>1197</v>
      </c>
      <c r="B1198" s="927" t="s">
        <v>4560</v>
      </c>
      <c r="C1198" s="927" t="s">
        <v>1379</v>
      </c>
      <c r="D1198" s="927" t="s">
        <v>1332</v>
      </c>
      <c r="E1198" s="927" t="s">
        <v>1788</v>
      </c>
      <c r="F1198" s="927">
        <v>2</v>
      </c>
      <c r="G1198" s="927">
        <v>1021</v>
      </c>
      <c r="H1198" s="927" t="s">
        <v>4561</v>
      </c>
      <c r="I1198" s="927" t="s">
        <v>4562</v>
      </c>
      <c r="J1198" s="927" t="s">
        <v>4286</v>
      </c>
      <c r="K1198" s="927" t="s">
        <v>288</v>
      </c>
      <c r="L1198" s="927" t="s">
        <v>1127</v>
      </c>
      <c r="M1198" s="927" t="s">
        <v>4286</v>
      </c>
      <c r="N1198" s="927" t="s">
        <v>5906</v>
      </c>
      <c r="O1198" s="927" t="s">
        <v>3623</v>
      </c>
      <c r="P1198" s="1129" t="str">
        <f t="shared" si="210"/>
        <v>50-</v>
      </c>
      <c r="Q1198" s="934" t="str">
        <f t="shared" si="211"/>
        <v>20-19537</v>
      </c>
      <c r="R1198" s="934" t="str">
        <f t="shared" si="212"/>
        <v>-</v>
      </c>
      <c r="S1198" s="935" t="str">
        <f t="shared" si="205"/>
        <v>-</v>
      </c>
      <c r="T1198" s="935" t="str">
        <f t="shared" si="206"/>
        <v>-</v>
      </c>
      <c r="U1198" s="935" t="str">
        <f t="shared" si="207"/>
        <v>-</v>
      </c>
      <c r="V1198" s="935" t="str">
        <f t="shared" si="213"/>
        <v>-</v>
      </c>
      <c r="W1198" s="934" t="str">
        <f t="shared" si="214"/>
        <v>-</v>
      </c>
      <c r="X1198" s="936" t="str">
        <f>IF(R1198="-","-",VLOOKUP($S1198,Forex!$B:$C,2,0))</f>
        <v>-</v>
      </c>
      <c r="Y1198" s="936" t="str">
        <f>IF(R1198="-","-",VLOOKUP($S1198,Forex!$B:$D,3,0))</f>
        <v>-</v>
      </c>
      <c r="Z1198" s="937" t="str">
        <f>IF($R1198="-","-",VLOOKUP($L1198,Legend!$E:$F,2,0))</f>
        <v>-</v>
      </c>
      <c r="AA1198" s="937"/>
      <c r="AB1198" s="1131" t="str">
        <f t="shared" si="208"/>
        <v>-</v>
      </c>
      <c r="AC1198" s="1131" t="str">
        <f>_xlfn.IFNA(VLOOKUP($B1198,'PO list'!$C:$E,3,0),$AB1198)</f>
        <v>-</v>
      </c>
      <c r="AD1198" s="1131" t="str">
        <f>IF($AC1198="-","-",VLOOKUP($AC1198,Forex!$B:$C,2,0))</f>
        <v>-</v>
      </c>
      <c r="AE1198" s="1131" t="str">
        <f t="shared" si="215"/>
        <v>-</v>
      </c>
      <c r="AF1198" s="1131" t="str">
        <f>IF($AE1198="-","-",VLOOKUP($AE1198,Forex!$B:$C,2,0))</f>
        <v>-</v>
      </c>
      <c r="AG1198" s="1132" t="str">
        <f t="shared" si="209"/>
        <v>-</v>
      </c>
      <c r="AI1198" s="1118"/>
    </row>
    <row r="1199" spans="1:35" ht="15" x14ac:dyDescent="0.25">
      <c r="A1199" s="929">
        <v>1198</v>
      </c>
      <c r="B1199" s="927" t="s">
        <v>4563</v>
      </c>
      <c r="C1199" s="927" t="s">
        <v>207</v>
      </c>
      <c r="D1199" s="927" t="s">
        <v>232</v>
      </c>
      <c r="E1199" s="927" t="s">
        <v>1788</v>
      </c>
      <c r="F1199" s="927">
        <v>2</v>
      </c>
      <c r="G1199" s="927">
        <v>393</v>
      </c>
      <c r="H1199" s="927" t="s">
        <v>4564</v>
      </c>
      <c r="I1199" s="927" t="s">
        <v>4565</v>
      </c>
      <c r="J1199" s="927" t="s">
        <v>4286</v>
      </c>
      <c r="K1199" s="927" t="s">
        <v>287</v>
      </c>
      <c r="L1199" s="927" t="s">
        <v>15</v>
      </c>
      <c r="M1199" s="927" t="s">
        <v>4510</v>
      </c>
      <c r="N1199" s="927" t="s">
        <v>3999</v>
      </c>
      <c r="O1199" s="927" t="s">
        <v>3623</v>
      </c>
      <c r="P1199" s="1129" t="str">
        <f t="shared" si="210"/>
        <v>IGS</v>
      </c>
      <c r="Q1199" s="934" t="str">
        <f t="shared" si="211"/>
        <v>20-19538</v>
      </c>
      <c r="R1199" s="934" t="str">
        <f t="shared" si="212"/>
        <v>FRONTECH</v>
      </c>
      <c r="S1199" s="935">
        <f t="shared" si="205"/>
        <v>44105</v>
      </c>
      <c r="T1199" s="935">
        <f t="shared" si="206"/>
        <v>44105</v>
      </c>
      <c r="U1199" s="935">
        <f t="shared" si="207"/>
        <v>44105</v>
      </c>
      <c r="V1199" s="935">
        <f t="shared" si="213"/>
        <v>44105</v>
      </c>
      <c r="W1199" s="934" t="str">
        <f t="shared" si="214"/>
        <v>Approved</v>
      </c>
      <c r="X1199" s="936" t="str">
        <f>IF(R1199="-","-",VLOOKUP($S1199,Forex!$B:$C,2,0))</f>
        <v>FY2020</v>
      </c>
      <c r="Y1199" s="936" t="str">
        <f>IF(R1199="-","-",VLOOKUP($S1199,Forex!$B:$D,3,0))</f>
        <v>2H</v>
      </c>
      <c r="Z1199" s="937" t="str">
        <f>IF($R1199="-","-",VLOOKUP($L1199,Legend!$E:$F,2,0))</f>
        <v>-</v>
      </c>
      <c r="AA1199" s="937"/>
      <c r="AB1199" s="1131">
        <f t="shared" si="208"/>
        <v>44105</v>
      </c>
      <c r="AC1199" s="1131">
        <f>_xlfn.IFNA(VLOOKUP($B1199,'PO list'!$C:$E,3,0),$AB1199)</f>
        <v>44105</v>
      </c>
      <c r="AD1199" s="1131" t="str">
        <f>IF($AC1199="-","-",VLOOKUP($AC1199,Forex!$B:$C,2,0))</f>
        <v>FY2020</v>
      </c>
      <c r="AE1199" s="1131">
        <f t="shared" si="215"/>
        <v>44105</v>
      </c>
      <c r="AF1199" s="1131" t="str">
        <f>IF($AE1199="-","-",VLOOKUP($AE1199,Forex!$B:$C,2,0))</f>
        <v>FY2020</v>
      </c>
      <c r="AG1199" s="1132" t="str">
        <f t="shared" si="209"/>
        <v>MY + MF</v>
      </c>
      <c r="AI1199" s="1118"/>
    </row>
    <row r="1200" spans="1:35" ht="15" x14ac:dyDescent="0.25">
      <c r="A1200" s="929">
        <v>1199</v>
      </c>
      <c r="B1200" s="927" t="s">
        <v>4566</v>
      </c>
      <c r="C1200" s="927" t="s">
        <v>207</v>
      </c>
      <c r="D1200" s="927" t="s">
        <v>232</v>
      </c>
      <c r="E1200" s="927" t="s">
        <v>1788</v>
      </c>
      <c r="F1200" s="927">
        <v>2</v>
      </c>
      <c r="G1200" s="927">
        <v>381</v>
      </c>
      <c r="H1200" s="927" t="s">
        <v>4567</v>
      </c>
      <c r="I1200" s="927" t="s">
        <v>4568</v>
      </c>
      <c r="J1200" s="927" t="s">
        <v>4286</v>
      </c>
      <c r="K1200" s="927" t="s">
        <v>287</v>
      </c>
      <c r="L1200" s="927" t="s">
        <v>15</v>
      </c>
      <c r="M1200" s="927" t="s">
        <v>4510</v>
      </c>
      <c r="N1200" s="927" t="s">
        <v>3999</v>
      </c>
      <c r="O1200" s="927" t="s">
        <v>3623</v>
      </c>
      <c r="P1200" s="1129" t="str">
        <f t="shared" si="210"/>
        <v>IGS</v>
      </c>
      <c r="Q1200" s="934" t="str">
        <f t="shared" si="211"/>
        <v>20-19539</v>
      </c>
      <c r="R1200" s="934" t="str">
        <f t="shared" si="212"/>
        <v>FRONTECH</v>
      </c>
      <c r="S1200" s="935">
        <f t="shared" si="205"/>
        <v>44105</v>
      </c>
      <c r="T1200" s="935">
        <f t="shared" si="206"/>
        <v>44105</v>
      </c>
      <c r="U1200" s="935">
        <f t="shared" si="207"/>
        <v>44105</v>
      </c>
      <c r="V1200" s="935">
        <f t="shared" si="213"/>
        <v>44105</v>
      </c>
      <c r="W1200" s="934" t="str">
        <f t="shared" si="214"/>
        <v>Approved</v>
      </c>
      <c r="X1200" s="936" t="str">
        <f>IF(R1200="-","-",VLOOKUP($S1200,Forex!$B:$C,2,0))</f>
        <v>FY2020</v>
      </c>
      <c r="Y1200" s="936" t="str">
        <f>IF(R1200="-","-",VLOOKUP($S1200,Forex!$B:$D,3,0))</f>
        <v>2H</v>
      </c>
      <c r="Z1200" s="937" t="str">
        <f>IF($R1200="-","-",VLOOKUP($L1200,Legend!$E:$F,2,0))</f>
        <v>-</v>
      </c>
      <c r="AA1200" s="937"/>
      <c r="AB1200" s="1131">
        <f t="shared" si="208"/>
        <v>44105</v>
      </c>
      <c r="AC1200" s="1131">
        <f>_xlfn.IFNA(VLOOKUP($B1200,'PO list'!$C:$E,3,0),$AB1200)</f>
        <v>44105</v>
      </c>
      <c r="AD1200" s="1131" t="str">
        <f>IF($AC1200="-","-",VLOOKUP($AC1200,Forex!$B:$C,2,0))</f>
        <v>FY2020</v>
      </c>
      <c r="AE1200" s="1131">
        <f t="shared" si="215"/>
        <v>44105</v>
      </c>
      <c r="AF1200" s="1131" t="str">
        <f>IF($AE1200="-","-",VLOOKUP($AE1200,Forex!$B:$C,2,0))</f>
        <v>FY2020</v>
      </c>
      <c r="AG1200" s="1132" t="str">
        <f t="shared" si="209"/>
        <v>MY + MF</v>
      </c>
      <c r="AI1200" s="1118"/>
    </row>
    <row r="1201" spans="1:35" ht="15" x14ac:dyDescent="0.25">
      <c r="A1201" s="929">
        <v>1200</v>
      </c>
      <c r="B1201" s="927" t="s">
        <v>4569</v>
      </c>
      <c r="C1201" s="927" t="s">
        <v>207</v>
      </c>
      <c r="D1201" s="927" t="s">
        <v>232</v>
      </c>
      <c r="E1201" s="927" t="s">
        <v>1788</v>
      </c>
      <c r="F1201" s="927">
        <v>2</v>
      </c>
      <c r="G1201" s="927">
        <v>261</v>
      </c>
      <c r="H1201" s="927" t="s">
        <v>4570</v>
      </c>
      <c r="I1201" s="927" t="s">
        <v>4571</v>
      </c>
      <c r="J1201" s="927" t="s">
        <v>4286</v>
      </c>
      <c r="K1201" s="927" t="s">
        <v>287</v>
      </c>
      <c r="L1201" s="927" t="s">
        <v>15</v>
      </c>
      <c r="M1201" s="927" t="s">
        <v>4510</v>
      </c>
      <c r="N1201" s="927" t="s">
        <v>3999</v>
      </c>
      <c r="O1201" s="927" t="s">
        <v>3623</v>
      </c>
      <c r="P1201" s="1129" t="str">
        <f t="shared" si="210"/>
        <v>IGS</v>
      </c>
      <c r="Q1201" s="934" t="str">
        <f t="shared" si="211"/>
        <v>20-19540</v>
      </c>
      <c r="R1201" s="934" t="str">
        <f t="shared" si="212"/>
        <v>FRONTECH</v>
      </c>
      <c r="S1201" s="935">
        <f t="shared" si="205"/>
        <v>44105</v>
      </c>
      <c r="T1201" s="935">
        <f t="shared" si="206"/>
        <v>44105</v>
      </c>
      <c r="U1201" s="935">
        <f t="shared" si="207"/>
        <v>44105</v>
      </c>
      <c r="V1201" s="935">
        <f t="shared" si="213"/>
        <v>44105</v>
      </c>
      <c r="W1201" s="934" t="str">
        <f t="shared" si="214"/>
        <v>Approved</v>
      </c>
      <c r="X1201" s="936" t="str">
        <f>IF(R1201="-","-",VLOOKUP($S1201,Forex!$B:$C,2,0))</f>
        <v>FY2020</v>
      </c>
      <c r="Y1201" s="936" t="str">
        <f>IF(R1201="-","-",VLOOKUP($S1201,Forex!$B:$D,3,0))</f>
        <v>2H</v>
      </c>
      <c r="Z1201" s="937" t="str">
        <f>IF($R1201="-","-",VLOOKUP($L1201,Legend!$E:$F,2,0))</f>
        <v>-</v>
      </c>
      <c r="AA1201" s="937"/>
      <c r="AB1201" s="1131">
        <f t="shared" si="208"/>
        <v>44105</v>
      </c>
      <c r="AC1201" s="1131">
        <f>_xlfn.IFNA(VLOOKUP($B1201,'PO list'!$C:$E,3,0),$AB1201)</f>
        <v>44105</v>
      </c>
      <c r="AD1201" s="1131" t="str">
        <f>IF($AC1201="-","-",VLOOKUP($AC1201,Forex!$B:$C,2,0))</f>
        <v>FY2020</v>
      </c>
      <c r="AE1201" s="1131">
        <f t="shared" si="215"/>
        <v>44105</v>
      </c>
      <c r="AF1201" s="1131" t="str">
        <f>IF($AE1201="-","-",VLOOKUP($AE1201,Forex!$B:$C,2,0))</f>
        <v>FY2020</v>
      </c>
      <c r="AG1201" s="1132" t="str">
        <f t="shared" si="209"/>
        <v>MY + MF</v>
      </c>
      <c r="AI1201" s="1118"/>
    </row>
    <row r="1202" spans="1:35" ht="15" x14ac:dyDescent="0.25">
      <c r="A1202" s="929">
        <v>1201</v>
      </c>
      <c r="B1202" s="927" t="s">
        <v>4572</v>
      </c>
      <c r="C1202" s="927" t="s">
        <v>227</v>
      </c>
      <c r="D1202" s="927" t="s">
        <v>201</v>
      </c>
      <c r="E1202" s="927" t="s">
        <v>231</v>
      </c>
      <c r="F1202" s="927">
        <v>5</v>
      </c>
      <c r="G1202" s="927">
        <v>6084</v>
      </c>
      <c r="H1202" s="927" t="s">
        <v>4573</v>
      </c>
      <c r="I1202" s="927" t="s">
        <v>2669</v>
      </c>
      <c r="J1202" s="927" t="s">
        <v>4286</v>
      </c>
      <c r="K1202" s="927" t="s">
        <v>287</v>
      </c>
      <c r="L1202" s="927" t="s">
        <v>15</v>
      </c>
      <c r="M1202" s="927" t="s">
        <v>4481</v>
      </c>
      <c r="N1202" s="927" t="s">
        <v>4574</v>
      </c>
      <c r="O1202" s="927" t="s">
        <v>3623</v>
      </c>
      <c r="P1202" s="1129" t="str">
        <f t="shared" si="210"/>
        <v>F--</v>
      </c>
      <c r="Q1202" s="934" t="str">
        <f t="shared" si="211"/>
        <v>20-19541</v>
      </c>
      <c r="R1202" s="934" t="str">
        <f t="shared" si="212"/>
        <v>LOCAL</v>
      </c>
      <c r="S1202" s="935">
        <f t="shared" si="205"/>
        <v>44105</v>
      </c>
      <c r="T1202" s="935">
        <f t="shared" si="206"/>
        <v>44105</v>
      </c>
      <c r="U1202" s="935">
        <f t="shared" si="207"/>
        <v>44136</v>
      </c>
      <c r="V1202" s="935">
        <f t="shared" si="213"/>
        <v>44166</v>
      </c>
      <c r="W1202" s="934" t="str">
        <f t="shared" si="214"/>
        <v>Approved</v>
      </c>
      <c r="X1202" s="936" t="str">
        <f>IF(R1202="-","-",VLOOKUP($S1202,Forex!$B:$C,2,0))</f>
        <v>FY2020</v>
      </c>
      <c r="Y1202" s="936" t="str">
        <f>IF(R1202="-","-",VLOOKUP($S1202,Forex!$B:$D,3,0))</f>
        <v>2H</v>
      </c>
      <c r="Z1202" s="937" t="str">
        <f>IF($R1202="-","-",VLOOKUP($L1202,Legend!$E:$F,2,0))</f>
        <v>-</v>
      </c>
      <c r="AA1202" s="937"/>
      <c r="AB1202" s="1131">
        <f t="shared" si="208"/>
        <v>44105</v>
      </c>
      <c r="AC1202" s="1131">
        <f>_xlfn.IFNA(VLOOKUP($B1202,'PO list'!$C:$E,3,0),$AB1202)</f>
        <v>44105</v>
      </c>
      <c r="AD1202" s="1131" t="str">
        <f>IF($AC1202="-","-",VLOOKUP($AC1202,Forex!$B:$C,2,0))</f>
        <v>FY2020</v>
      </c>
      <c r="AE1202" s="1131">
        <f t="shared" si="215"/>
        <v>44105</v>
      </c>
      <c r="AF1202" s="1131" t="str">
        <f>IF($AE1202="-","-",VLOOKUP($AE1202,Forex!$B:$C,2,0))</f>
        <v>FY2020</v>
      </c>
      <c r="AG1202" s="1132" t="str">
        <f t="shared" si="209"/>
        <v>MY + MF</v>
      </c>
      <c r="AI1202" s="1118"/>
    </row>
    <row r="1203" spans="1:35" ht="15" x14ac:dyDescent="0.25">
      <c r="A1203" s="929">
        <v>1202</v>
      </c>
      <c r="B1203" s="927" t="s">
        <v>4575</v>
      </c>
      <c r="C1203" s="927" t="s">
        <v>1331</v>
      </c>
      <c r="D1203" s="927" t="s">
        <v>1332</v>
      </c>
      <c r="E1203" s="927" t="s">
        <v>2551</v>
      </c>
      <c r="F1203" s="927">
        <v>1</v>
      </c>
      <c r="G1203" s="927">
        <v>75</v>
      </c>
      <c r="H1203" s="927" t="s">
        <v>4576</v>
      </c>
      <c r="I1203" s="927" t="s">
        <v>15</v>
      </c>
      <c r="J1203" s="927" t="s">
        <v>4286</v>
      </c>
      <c r="K1203" s="927" t="s">
        <v>287</v>
      </c>
      <c r="L1203" s="927" t="s">
        <v>15</v>
      </c>
      <c r="M1203" s="927" t="s">
        <v>4510</v>
      </c>
      <c r="N1203" s="927" t="s">
        <v>4574</v>
      </c>
      <c r="O1203" s="927" t="s">
        <v>3623</v>
      </c>
      <c r="P1203" s="1129" t="str">
        <f t="shared" si="210"/>
        <v>-</v>
      </c>
      <c r="Q1203" s="934" t="str">
        <f t="shared" si="211"/>
        <v>20-19542</v>
      </c>
      <c r="R1203" s="934" t="str">
        <f t="shared" si="212"/>
        <v>-</v>
      </c>
      <c r="S1203" s="935" t="str">
        <f t="shared" si="205"/>
        <v>-</v>
      </c>
      <c r="T1203" s="935" t="str">
        <f t="shared" si="206"/>
        <v>-</v>
      </c>
      <c r="U1203" s="935" t="str">
        <f t="shared" si="207"/>
        <v>-</v>
      </c>
      <c r="V1203" s="935" t="str">
        <f t="shared" si="213"/>
        <v>-</v>
      </c>
      <c r="W1203" s="934" t="str">
        <f t="shared" si="214"/>
        <v>-</v>
      </c>
      <c r="X1203" s="936" t="str">
        <f>IF(R1203="-","-",VLOOKUP($S1203,Forex!$B:$C,2,0))</f>
        <v>-</v>
      </c>
      <c r="Y1203" s="936" t="str">
        <f>IF(R1203="-","-",VLOOKUP($S1203,Forex!$B:$D,3,0))</f>
        <v>-</v>
      </c>
      <c r="Z1203" s="937" t="str">
        <f>IF($R1203="-","-",VLOOKUP($L1203,Legend!$E:$F,2,0))</f>
        <v>-</v>
      </c>
      <c r="AA1203" s="937"/>
      <c r="AB1203" s="1131" t="str">
        <f t="shared" si="208"/>
        <v>-</v>
      </c>
      <c r="AC1203" s="1131" t="str">
        <f>_xlfn.IFNA(VLOOKUP($B1203,'PO list'!$C:$E,3,0),$AB1203)</f>
        <v>-</v>
      </c>
      <c r="AD1203" s="1131" t="str">
        <f>IF($AC1203="-","-",VLOOKUP($AC1203,Forex!$B:$C,2,0))</f>
        <v>-</v>
      </c>
      <c r="AE1203" s="1131" t="str">
        <f t="shared" si="215"/>
        <v>-</v>
      </c>
      <c r="AF1203" s="1131" t="str">
        <f>IF($AE1203="-","-",VLOOKUP($AE1203,Forex!$B:$C,2,0))</f>
        <v>-</v>
      </c>
      <c r="AG1203" s="1132" t="str">
        <f t="shared" si="209"/>
        <v>-</v>
      </c>
      <c r="AI1203" s="1118"/>
    </row>
    <row r="1204" spans="1:35" ht="15" x14ac:dyDescent="0.25">
      <c r="A1204" s="929">
        <v>1203</v>
      </c>
      <c r="B1204" s="927" t="s">
        <v>644</v>
      </c>
      <c r="C1204" s="927" t="s">
        <v>211</v>
      </c>
      <c r="D1204" s="927" t="s">
        <v>201</v>
      </c>
      <c r="E1204" s="927" t="s">
        <v>230</v>
      </c>
      <c r="F1204" s="927">
        <v>177</v>
      </c>
      <c r="G1204" s="927">
        <v>106222</v>
      </c>
      <c r="H1204" s="927" t="s">
        <v>4577</v>
      </c>
      <c r="I1204" s="927" t="s">
        <v>4578</v>
      </c>
      <c r="J1204" s="927" t="s">
        <v>4510</v>
      </c>
      <c r="K1204" s="927" t="s">
        <v>288</v>
      </c>
      <c r="L1204" s="927" t="s">
        <v>1056</v>
      </c>
      <c r="M1204" s="927" t="s">
        <v>3999</v>
      </c>
      <c r="N1204" s="927" t="s">
        <v>4166</v>
      </c>
      <c r="O1204" s="927" t="s">
        <v>4579</v>
      </c>
      <c r="P1204" s="1129" t="str">
        <f t="shared" si="210"/>
        <v>TOP</v>
      </c>
      <c r="Q1204" s="934" t="str">
        <f t="shared" si="211"/>
        <v>20-19543</v>
      </c>
      <c r="R1204" s="934" t="str">
        <f t="shared" si="212"/>
        <v>LOCAL</v>
      </c>
      <c r="S1204" s="935">
        <f t="shared" si="205"/>
        <v>44105</v>
      </c>
      <c r="T1204" s="935">
        <f t="shared" si="206"/>
        <v>44105</v>
      </c>
      <c r="U1204" s="935">
        <f t="shared" si="207"/>
        <v>44105</v>
      </c>
      <c r="V1204" s="935">
        <f t="shared" si="213"/>
        <v>44197</v>
      </c>
      <c r="W1204" s="934" t="str">
        <f t="shared" si="214"/>
        <v>Disapproved</v>
      </c>
      <c r="X1204" s="936" t="str">
        <f>IF(R1204="-","-",VLOOKUP($S1204,Forex!$B:$C,2,0))</f>
        <v>FY2020</v>
      </c>
      <c r="Y1204" s="936" t="str">
        <f>IF(R1204="-","-",VLOOKUP($S1204,Forex!$B:$D,3,0))</f>
        <v>2H</v>
      </c>
      <c r="Z1204" s="937" t="str">
        <f>IF($R1204="-","-",VLOOKUP($L1204,Legend!$E:$F,2,0))</f>
        <v>-</v>
      </c>
      <c r="AA1204" s="937"/>
      <c r="AB1204" s="1131">
        <f t="shared" si="208"/>
        <v>44105</v>
      </c>
      <c r="AC1204" s="1131">
        <f>_xlfn.IFNA(VLOOKUP($B1204,'PO list'!$C:$E,3,0),$AB1204)</f>
        <v>44105</v>
      </c>
      <c r="AD1204" s="1131" t="str">
        <f>IF($AC1204="-","-",VLOOKUP($AC1204,Forex!$B:$C,2,0))</f>
        <v>FY2020</v>
      </c>
      <c r="AE1204" s="1131">
        <f t="shared" si="215"/>
        <v>44105</v>
      </c>
      <c r="AF1204" s="1131" t="str">
        <f>IF($AE1204="-","-",VLOOKUP($AE1204,Forex!$B:$C,2,0))</f>
        <v>FY2020</v>
      </c>
      <c r="AG1204" s="1132" t="str">
        <f t="shared" si="209"/>
        <v>MY + MF</v>
      </c>
      <c r="AI1204" s="1118"/>
    </row>
    <row r="1205" spans="1:35" ht="15" x14ac:dyDescent="0.25">
      <c r="A1205" s="929">
        <v>1204</v>
      </c>
      <c r="B1205" s="927" t="s">
        <v>646</v>
      </c>
      <c r="C1205" s="927" t="s">
        <v>211</v>
      </c>
      <c r="D1205" s="927" t="s">
        <v>201</v>
      </c>
      <c r="E1205" s="927" t="s">
        <v>230</v>
      </c>
      <c r="F1205" s="927">
        <v>69</v>
      </c>
      <c r="G1205" s="927">
        <v>158663</v>
      </c>
      <c r="H1205" s="927" t="s">
        <v>4580</v>
      </c>
      <c r="I1205" s="927" t="s">
        <v>4581</v>
      </c>
      <c r="J1205" s="927" t="s">
        <v>4510</v>
      </c>
      <c r="K1205" s="927" t="s">
        <v>288</v>
      </c>
      <c r="L1205" s="927" t="s">
        <v>1056</v>
      </c>
      <c r="M1205" s="927" t="s">
        <v>3839</v>
      </c>
      <c r="N1205" s="927" t="s">
        <v>4166</v>
      </c>
      <c r="O1205" s="927" t="s">
        <v>3839</v>
      </c>
      <c r="P1205" s="1129" t="str">
        <f t="shared" si="210"/>
        <v>20-</v>
      </c>
      <c r="Q1205" s="934" t="str">
        <f t="shared" si="211"/>
        <v>20-19545</v>
      </c>
      <c r="R1205" s="934" t="str">
        <f t="shared" si="212"/>
        <v>LOCAL</v>
      </c>
      <c r="S1205" s="935">
        <f t="shared" si="205"/>
        <v>44105</v>
      </c>
      <c r="T1205" s="935">
        <f t="shared" si="206"/>
        <v>44136</v>
      </c>
      <c r="U1205" s="935">
        <f t="shared" si="207"/>
        <v>44136</v>
      </c>
      <c r="V1205" s="935">
        <f t="shared" si="213"/>
        <v>44197</v>
      </c>
      <c r="W1205" s="934" t="str">
        <f t="shared" si="214"/>
        <v>Disapproved</v>
      </c>
      <c r="X1205" s="936" t="str">
        <f>IF(R1205="-","-",VLOOKUP($S1205,Forex!$B:$C,2,0))</f>
        <v>FY2020</v>
      </c>
      <c r="Y1205" s="936" t="str">
        <f>IF(R1205="-","-",VLOOKUP($S1205,Forex!$B:$D,3,0))</f>
        <v>2H</v>
      </c>
      <c r="Z1205" s="937" t="str">
        <f>IF($R1205="-","-",VLOOKUP($L1205,Legend!$E:$F,2,0))</f>
        <v>-</v>
      </c>
      <c r="AA1205" s="937"/>
      <c r="AB1205" s="1131">
        <f t="shared" si="208"/>
        <v>44136</v>
      </c>
      <c r="AC1205" s="1131">
        <f>_xlfn.IFNA(VLOOKUP($B1205,'PO list'!$C:$E,3,0),$AB1205)</f>
        <v>44136</v>
      </c>
      <c r="AD1205" s="1131" t="str">
        <f>IF($AC1205="-","-",VLOOKUP($AC1205,Forex!$B:$C,2,0))</f>
        <v>FY2020</v>
      </c>
      <c r="AE1205" s="1131">
        <f t="shared" si="215"/>
        <v>44136</v>
      </c>
      <c r="AF1205" s="1131" t="str">
        <f>IF($AE1205="-","-",VLOOKUP($AE1205,Forex!$B:$C,2,0))</f>
        <v>FY2020</v>
      </c>
      <c r="AG1205" s="1132" t="str">
        <f t="shared" si="209"/>
        <v>MY + MF</v>
      </c>
      <c r="AI1205" s="1118"/>
    </row>
    <row r="1206" spans="1:35" ht="15" x14ac:dyDescent="0.25">
      <c r="A1206" s="929">
        <v>1205</v>
      </c>
      <c r="B1206" s="927" t="s">
        <v>4582</v>
      </c>
      <c r="C1206" s="927" t="s">
        <v>227</v>
      </c>
      <c r="D1206" s="927" t="s">
        <v>201</v>
      </c>
      <c r="E1206" s="927" t="s">
        <v>1546</v>
      </c>
      <c r="F1206" s="927">
        <v>7</v>
      </c>
      <c r="G1206" s="927">
        <v>20693</v>
      </c>
      <c r="H1206" s="927" t="s">
        <v>4583</v>
      </c>
      <c r="I1206" s="927" t="s">
        <v>4584</v>
      </c>
      <c r="J1206" s="927" t="s">
        <v>4510</v>
      </c>
      <c r="K1206" s="927" t="s">
        <v>288</v>
      </c>
      <c r="L1206" s="927" t="s">
        <v>1056</v>
      </c>
      <c r="M1206" s="927" t="s">
        <v>4585</v>
      </c>
      <c r="N1206" s="927" t="s">
        <v>4586</v>
      </c>
      <c r="O1206" s="927" t="s">
        <v>3623</v>
      </c>
      <c r="P1206" s="1129" t="str">
        <f t="shared" si="210"/>
        <v>M--</v>
      </c>
      <c r="Q1206" s="934" t="str">
        <f t="shared" si="211"/>
        <v>20-19546</v>
      </c>
      <c r="R1206" s="934" t="str">
        <f t="shared" si="212"/>
        <v>LOCAL</v>
      </c>
      <c r="S1206" s="935">
        <f t="shared" si="205"/>
        <v>44105</v>
      </c>
      <c r="T1206" s="935">
        <f t="shared" si="206"/>
        <v>44105</v>
      </c>
      <c r="U1206" s="935">
        <f t="shared" si="207"/>
        <v>44136</v>
      </c>
      <c r="V1206" s="935">
        <f t="shared" si="213"/>
        <v>44166</v>
      </c>
      <c r="W1206" s="934" t="str">
        <f t="shared" si="214"/>
        <v>Disapproved</v>
      </c>
      <c r="X1206" s="936" t="str">
        <f>IF(R1206="-","-",VLOOKUP($S1206,Forex!$B:$C,2,0))</f>
        <v>FY2020</v>
      </c>
      <c r="Y1206" s="936" t="str">
        <f>IF(R1206="-","-",VLOOKUP($S1206,Forex!$B:$D,3,0))</f>
        <v>2H</v>
      </c>
      <c r="Z1206" s="937" t="str">
        <f>IF($R1206="-","-",VLOOKUP($L1206,Legend!$E:$F,2,0))</f>
        <v>-</v>
      </c>
      <c r="AA1206" s="937"/>
      <c r="AB1206" s="1131">
        <f t="shared" si="208"/>
        <v>44105</v>
      </c>
      <c r="AC1206" s="1131">
        <f>_xlfn.IFNA(VLOOKUP($B1206,'PO list'!$C:$E,3,0),$AB1206)</f>
        <v>44105</v>
      </c>
      <c r="AD1206" s="1131" t="str">
        <f>IF($AC1206="-","-",VLOOKUP($AC1206,Forex!$B:$C,2,0))</f>
        <v>FY2020</v>
      </c>
      <c r="AE1206" s="1131">
        <f t="shared" si="215"/>
        <v>44105</v>
      </c>
      <c r="AF1206" s="1131" t="str">
        <f>IF($AE1206="-","-",VLOOKUP($AE1206,Forex!$B:$C,2,0))</f>
        <v>FY2020</v>
      </c>
      <c r="AG1206" s="1132" t="str">
        <f t="shared" si="209"/>
        <v>MY + MF</v>
      </c>
      <c r="AI1206" s="1118"/>
    </row>
    <row r="1207" spans="1:35" ht="15" x14ac:dyDescent="0.25">
      <c r="A1207" s="929">
        <v>1206</v>
      </c>
      <c r="B1207" s="927" t="s">
        <v>4587</v>
      </c>
      <c r="C1207" s="927" t="s">
        <v>1104</v>
      </c>
      <c r="D1207" s="927" t="s">
        <v>201</v>
      </c>
      <c r="E1207" s="927" t="s">
        <v>231</v>
      </c>
      <c r="F1207" s="927">
        <v>3</v>
      </c>
      <c r="G1207" s="927">
        <v>4220</v>
      </c>
      <c r="H1207" s="927" t="s">
        <v>4588</v>
      </c>
      <c r="I1207" s="927" t="s">
        <v>1915</v>
      </c>
      <c r="J1207" s="927" t="s">
        <v>3623</v>
      </c>
      <c r="K1207" s="927" t="s">
        <v>287</v>
      </c>
      <c r="L1207" s="927" t="s">
        <v>15</v>
      </c>
      <c r="M1207" s="927" t="s">
        <v>3623</v>
      </c>
      <c r="N1207" s="927" t="s">
        <v>3999</v>
      </c>
      <c r="O1207" s="927" t="s">
        <v>3623</v>
      </c>
      <c r="P1207" s="1129" t="str">
        <f t="shared" si="210"/>
        <v>ATE</v>
      </c>
      <c r="Q1207" s="934" t="str">
        <f t="shared" si="211"/>
        <v>20-19547</v>
      </c>
      <c r="R1207" s="934" t="str">
        <f t="shared" si="212"/>
        <v>LOCAL</v>
      </c>
      <c r="S1207" s="935">
        <f t="shared" si="205"/>
        <v>44105</v>
      </c>
      <c r="T1207" s="935">
        <f t="shared" si="206"/>
        <v>44105</v>
      </c>
      <c r="U1207" s="935">
        <f t="shared" si="207"/>
        <v>44105</v>
      </c>
      <c r="V1207" s="935">
        <f t="shared" si="213"/>
        <v>44105</v>
      </c>
      <c r="W1207" s="934" t="str">
        <f t="shared" si="214"/>
        <v>Approved</v>
      </c>
      <c r="X1207" s="936" t="str">
        <f>IF(R1207="-","-",VLOOKUP($S1207,Forex!$B:$C,2,0))</f>
        <v>FY2020</v>
      </c>
      <c r="Y1207" s="936" t="str">
        <f>IF(R1207="-","-",VLOOKUP($S1207,Forex!$B:$D,3,0))</f>
        <v>2H</v>
      </c>
      <c r="Z1207" s="937" t="str">
        <f>IF($R1207="-","-",VLOOKUP($L1207,Legend!$E:$F,2,0))</f>
        <v>-</v>
      </c>
      <c r="AA1207" s="937"/>
      <c r="AB1207" s="1131">
        <f t="shared" si="208"/>
        <v>44105</v>
      </c>
      <c r="AC1207" s="1131">
        <f>_xlfn.IFNA(VLOOKUP($B1207,'PO list'!$C:$E,3,0),$AB1207)</f>
        <v>44105</v>
      </c>
      <c r="AD1207" s="1131" t="str">
        <f>IF($AC1207="-","-",VLOOKUP($AC1207,Forex!$B:$C,2,0))</f>
        <v>FY2020</v>
      </c>
      <c r="AE1207" s="1131">
        <f t="shared" si="215"/>
        <v>44105</v>
      </c>
      <c r="AF1207" s="1131" t="str">
        <f>IF($AE1207="-","-",VLOOKUP($AE1207,Forex!$B:$C,2,0))</f>
        <v>FY2020</v>
      </c>
      <c r="AG1207" s="1132" t="str">
        <f t="shared" si="209"/>
        <v>MY + MF</v>
      </c>
      <c r="AI1207" s="1118"/>
    </row>
    <row r="1208" spans="1:35" ht="15" x14ac:dyDescent="0.25">
      <c r="A1208" s="929">
        <v>1207</v>
      </c>
      <c r="B1208" s="927" t="s">
        <v>4589</v>
      </c>
      <c r="C1208" s="927" t="s">
        <v>227</v>
      </c>
      <c r="D1208" s="927" t="s">
        <v>201</v>
      </c>
      <c r="E1208" s="927" t="s">
        <v>231</v>
      </c>
      <c r="F1208" s="927">
        <v>1</v>
      </c>
      <c r="G1208" s="927">
        <v>225</v>
      </c>
      <c r="H1208" s="927" t="s">
        <v>4590</v>
      </c>
      <c r="I1208" s="927" t="s">
        <v>239</v>
      </c>
      <c r="J1208" s="927" t="s">
        <v>3623</v>
      </c>
      <c r="K1208" s="927" t="s">
        <v>288</v>
      </c>
      <c r="L1208" s="927" t="s">
        <v>158</v>
      </c>
      <c r="M1208" s="927" t="s">
        <v>4424</v>
      </c>
      <c r="N1208" s="927" t="s">
        <v>2372</v>
      </c>
      <c r="O1208" s="927" t="s">
        <v>4579</v>
      </c>
      <c r="P1208" s="1129" t="str">
        <f t="shared" si="210"/>
        <v>--</v>
      </c>
      <c r="Q1208" s="934" t="str">
        <f t="shared" si="211"/>
        <v>20-19549</v>
      </c>
      <c r="R1208" s="934" t="str">
        <f t="shared" si="212"/>
        <v>LOCAL</v>
      </c>
      <c r="S1208" s="935">
        <f t="shared" si="205"/>
        <v>44105</v>
      </c>
      <c r="T1208" s="935">
        <f t="shared" si="206"/>
        <v>44105</v>
      </c>
      <c r="U1208" s="935">
        <f t="shared" si="207"/>
        <v>44105</v>
      </c>
      <c r="V1208" s="935">
        <f t="shared" si="213"/>
        <v>44166</v>
      </c>
      <c r="W1208" s="934" t="str">
        <f t="shared" si="214"/>
        <v>Disapproved</v>
      </c>
      <c r="X1208" s="936" t="str">
        <f>IF(R1208="-","-",VLOOKUP($S1208,Forex!$B:$C,2,0))</f>
        <v>FY2020</v>
      </c>
      <c r="Y1208" s="936" t="str">
        <f>IF(R1208="-","-",VLOOKUP($S1208,Forex!$B:$D,3,0))</f>
        <v>2H</v>
      </c>
      <c r="Z1208" s="937" t="str">
        <f>IF($R1208="-","-",VLOOKUP($L1208,Legend!$E:$F,2,0))</f>
        <v>ROD1</v>
      </c>
      <c r="AA1208" s="937"/>
      <c r="AB1208" s="1131">
        <f t="shared" si="208"/>
        <v>44105</v>
      </c>
      <c r="AC1208" s="1131">
        <f>_xlfn.IFNA(VLOOKUP($B1208,'PO list'!$C:$E,3,0),$AB1208)</f>
        <v>44105</v>
      </c>
      <c r="AD1208" s="1131" t="str">
        <f>IF($AC1208="-","-",VLOOKUP($AC1208,Forex!$B:$C,2,0))</f>
        <v>FY2020</v>
      </c>
      <c r="AE1208" s="1131">
        <f t="shared" si="215"/>
        <v>44105</v>
      </c>
      <c r="AF1208" s="1131" t="str">
        <f>IF($AE1208="-","-",VLOOKUP($AE1208,Forex!$B:$C,2,0))</f>
        <v>FY2020</v>
      </c>
      <c r="AG1208" s="1132" t="str">
        <f t="shared" si="209"/>
        <v>MY + MF</v>
      </c>
      <c r="AI1208" s="1118"/>
    </row>
    <row r="1209" spans="1:35" ht="15" x14ac:dyDescent="0.25">
      <c r="A1209" s="929">
        <v>1208</v>
      </c>
      <c r="B1209" s="927" t="s">
        <v>4591</v>
      </c>
      <c r="C1209" s="927" t="s">
        <v>205</v>
      </c>
      <c r="D1209" s="927" t="s">
        <v>201</v>
      </c>
      <c r="E1209" s="927" t="s">
        <v>1333</v>
      </c>
      <c r="F1209" s="927">
        <v>1</v>
      </c>
      <c r="G1209" s="927">
        <v>132</v>
      </c>
      <c r="H1209" s="927" t="s">
        <v>4592</v>
      </c>
      <c r="I1209" s="927" t="s">
        <v>239</v>
      </c>
      <c r="J1209" s="927" t="s">
        <v>4204</v>
      </c>
      <c r="K1209" s="927" t="s">
        <v>287</v>
      </c>
      <c r="L1209" s="927" t="s">
        <v>15</v>
      </c>
      <c r="M1209" s="927" t="s">
        <v>4593</v>
      </c>
      <c r="N1209" s="927" t="s">
        <v>4212</v>
      </c>
      <c r="O1209" s="927" t="s">
        <v>4579</v>
      </c>
      <c r="P1209" s="1129" t="str">
        <f t="shared" si="210"/>
        <v>--</v>
      </c>
      <c r="Q1209" s="934" t="str">
        <f t="shared" si="211"/>
        <v>20-19550</v>
      </c>
      <c r="R1209" s="934" t="str">
        <f t="shared" si="212"/>
        <v>LOCAL</v>
      </c>
      <c r="S1209" s="935">
        <f t="shared" si="205"/>
        <v>44105</v>
      </c>
      <c r="T1209" s="935">
        <f t="shared" si="206"/>
        <v>44105</v>
      </c>
      <c r="U1209" s="935">
        <f t="shared" si="207"/>
        <v>44105</v>
      </c>
      <c r="V1209" s="935">
        <f t="shared" si="213"/>
        <v>44136</v>
      </c>
      <c r="W1209" s="934" t="str">
        <f t="shared" si="214"/>
        <v>Approved</v>
      </c>
      <c r="X1209" s="936" t="str">
        <f>IF(R1209="-","-",VLOOKUP($S1209,Forex!$B:$C,2,0))</f>
        <v>FY2020</v>
      </c>
      <c r="Y1209" s="936" t="str">
        <f>IF(R1209="-","-",VLOOKUP($S1209,Forex!$B:$D,3,0))</f>
        <v>2H</v>
      </c>
      <c r="Z1209" s="937" t="str">
        <f>IF($R1209="-","-",VLOOKUP($L1209,Legend!$E:$F,2,0))</f>
        <v>-</v>
      </c>
      <c r="AA1209" s="937"/>
      <c r="AB1209" s="1131">
        <f t="shared" si="208"/>
        <v>44105</v>
      </c>
      <c r="AC1209" s="1131">
        <f>_xlfn.IFNA(VLOOKUP($B1209,'PO list'!$C:$E,3,0),$AB1209)</f>
        <v>44105</v>
      </c>
      <c r="AD1209" s="1131" t="str">
        <f>IF($AC1209="-","-",VLOOKUP($AC1209,Forex!$B:$C,2,0))</f>
        <v>FY2020</v>
      </c>
      <c r="AE1209" s="1131">
        <f t="shared" si="215"/>
        <v>44105</v>
      </c>
      <c r="AF1209" s="1131" t="str">
        <f>IF($AE1209="-","-",VLOOKUP($AE1209,Forex!$B:$C,2,0))</f>
        <v>FY2020</v>
      </c>
      <c r="AG1209" s="1132" t="str">
        <f t="shared" si="209"/>
        <v>MY + MF</v>
      </c>
      <c r="AI1209" s="1118"/>
    </row>
    <row r="1210" spans="1:35" ht="15" x14ac:dyDescent="0.25">
      <c r="A1210" s="929">
        <v>1209</v>
      </c>
      <c r="B1210" s="927" t="s">
        <v>4594</v>
      </c>
      <c r="C1210" s="927" t="s">
        <v>213</v>
      </c>
      <c r="D1210" s="927" t="s">
        <v>201</v>
      </c>
      <c r="E1210" s="927" t="s">
        <v>231</v>
      </c>
      <c r="F1210" s="927">
        <v>1</v>
      </c>
      <c r="G1210" s="927">
        <v>228</v>
      </c>
      <c r="H1210" s="927" t="s">
        <v>3901</v>
      </c>
      <c r="I1210" s="927" t="s">
        <v>239</v>
      </c>
      <c r="J1210" s="927" t="s">
        <v>4204</v>
      </c>
      <c r="K1210" s="927" t="s">
        <v>288</v>
      </c>
      <c r="L1210" s="927" t="s">
        <v>1056</v>
      </c>
      <c r="M1210" s="927" t="s">
        <v>4595</v>
      </c>
      <c r="N1210" s="927" t="s">
        <v>4429</v>
      </c>
      <c r="O1210" s="927" t="s">
        <v>3839</v>
      </c>
      <c r="P1210" s="1129" t="str">
        <f t="shared" si="210"/>
        <v>--</v>
      </c>
      <c r="Q1210" s="934" t="str">
        <f t="shared" si="211"/>
        <v>20-19551</v>
      </c>
      <c r="R1210" s="934" t="str">
        <f t="shared" si="212"/>
        <v>LOCAL</v>
      </c>
      <c r="S1210" s="935">
        <f t="shared" si="205"/>
        <v>44105</v>
      </c>
      <c r="T1210" s="935">
        <f t="shared" si="206"/>
        <v>44136</v>
      </c>
      <c r="U1210" s="935">
        <f t="shared" si="207"/>
        <v>44136</v>
      </c>
      <c r="V1210" s="935">
        <f t="shared" si="213"/>
        <v>44256</v>
      </c>
      <c r="W1210" s="934" t="str">
        <f t="shared" si="214"/>
        <v>Disapproved</v>
      </c>
      <c r="X1210" s="936" t="str">
        <f>IF(R1210="-","-",VLOOKUP($S1210,Forex!$B:$C,2,0))</f>
        <v>FY2020</v>
      </c>
      <c r="Y1210" s="936" t="str">
        <f>IF(R1210="-","-",VLOOKUP($S1210,Forex!$B:$D,3,0))</f>
        <v>2H</v>
      </c>
      <c r="Z1210" s="937" t="str">
        <f>IF($R1210="-","-",VLOOKUP($L1210,Legend!$E:$F,2,0))</f>
        <v>-</v>
      </c>
      <c r="AA1210" s="937"/>
      <c r="AB1210" s="1131">
        <f t="shared" si="208"/>
        <v>44136</v>
      </c>
      <c r="AC1210" s="1131">
        <f>_xlfn.IFNA(VLOOKUP($B1210,'PO list'!$C:$E,3,0),$AB1210)</f>
        <v>44136</v>
      </c>
      <c r="AD1210" s="1131" t="str">
        <f>IF($AC1210="-","-",VLOOKUP($AC1210,Forex!$B:$C,2,0))</f>
        <v>FY2020</v>
      </c>
      <c r="AE1210" s="1131">
        <f t="shared" si="215"/>
        <v>44136</v>
      </c>
      <c r="AF1210" s="1131" t="str">
        <f>IF($AE1210="-","-",VLOOKUP($AE1210,Forex!$B:$C,2,0))</f>
        <v>FY2020</v>
      </c>
      <c r="AG1210" s="1132" t="str">
        <f t="shared" si="209"/>
        <v>MY + MF</v>
      </c>
      <c r="AI1210" s="1118"/>
    </row>
    <row r="1211" spans="1:35" ht="15" x14ac:dyDescent="0.25">
      <c r="A1211" s="929">
        <v>1210</v>
      </c>
      <c r="B1211" s="927" t="s">
        <v>4596</v>
      </c>
      <c r="C1211" s="927" t="s">
        <v>205</v>
      </c>
      <c r="D1211" s="927" t="s">
        <v>201</v>
      </c>
      <c r="E1211" s="927" t="s">
        <v>231</v>
      </c>
      <c r="F1211" s="927">
        <v>1</v>
      </c>
      <c r="G1211" s="927">
        <v>545</v>
      </c>
      <c r="H1211" s="927" t="s">
        <v>4597</v>
      </c>
      <c r="I1211" s="927" t="s">
        <v>2950</v>
      </c>
      <c r="J1211" s="927" t="s">
        <v>3999</v>
      </c>
      <c r="K1211" s="927" t="s">
        <v>287</v>
      </c>
      <c r="L1211" s="927" t="s">
        <v>15</v>
      </c>
      <c r="M1211" s="927" t="s">
        <v>4593</v>
      </c>
      <c r="N1211" s="927" t="s">
        <v>4212</v>
      </c>
      <c r="O1211" s="927" t="s">
        <v>4579</v>
      </c>
      <c r="P1211" s="1129" t="str">
        <f t="shared" si="210"/>
        <v>ATE</v>
      </c>
      <c r="Q1211" s="934" t="str">
        <f t="shared" si="211"/>
        <v>20-19552</v>
      </c>
      <c r="R1211" s="934" t="str">
        <f t="shared" si="212"/>
        <v>LOCAL</v>
      </c>
      <c r="S1211" s="935">
        <f t="shared" si="205"/>
        <v>44105</v>
      </c>
      <c r="T1211" s="935">
        <f t="shared" si="206"/>
        <v>44105</v>
      </c>
      <c r="U1211" s="935">
        <f t="shared" si="207"/>
        <v>44105</v>
      </c>
      <c r="V1211" s="935">
        <f t="shared" si="213"/>
        <v>44136</v>
      </c>
      <c r="W1211" s="934" t="str">
        <f t="shared" si="214"/>
        <v>Approved</v>
      </c>
      <c r="X1211" s="936" t="str">
        <f>IF(R1211="-","-",VLOOKUP($S1211,Forex!$B:$C,2,0))</f>
        <v>FY2020</v>
      </c>
      <c r="Y1211" s="936" t="str">
        <f>IF(R1211="-","-",VLOOKUP($S1211,Forex!$B:$D,3,0))</f>
        <v>2H</v>
      </c>
      <c r="Z1211" s="937" t="str">
        <f>IF($R1211="-","-",VLOOKUP($L1211,Legend!$E:$F,2,0))</f>
        <v>-</v>
      </c>
      <c r="AA1211" s="937"/>
      <c r="AB1211" s="1131">
        <f t="shared" si="208"/>
        <v>44105</v>
      </c>
      <c r="AC1211" s="1131">
        <f>_xlfn.IFNA(VLOOKUP($B1211,'PO list'!$C:$E,3,0),$AB1211)</f>
        <v>44105</v>
      </c>
      <c r="AD1211" s="1131" t="str">
        <f>IF($AC1211="-","-",VLOOKUP($AC1211,Forex!$B:$C,2,0))</f>
        <v>FY2020</v>
      </c>
      <c r="AE1211" s="1131">
        <f t="shared" si="215"/>
        <v>44105</v>
      </c>
      <c r="AF1211" s="1131" t="str">
        <f>IF($AE1211="-","-",VLOOKUP($AE1211,Forex!$B:$C,2,0))</f>
        <v>FY2020</v>
      </c>
      <c r="AG1211" s="1132" t="str">
        <f t="shared" si="209"/>
        <v>MY + MF</v>
      </c>
      <c r="AI1211" s="1118"/>
    </row>
    <row r="1212" spans="1:35" ht="15" x14ac:dyDescent="0.25">
      <c r="A1212" s="929">
        <v>1211</v>
      </c>
      <c r="B1212" s="927" t="s">
        <v>4598</v>
      </c>
      <c r="C1212" s="927" t="s">
        <v>205</v>
      </c>
      <c r="D1212" s="927" t="s">
        <v>201</v>
      </c>
      <c r="E1212" s="927" t="s">
        <v>1546</v>
      </c>
      <c r="F1212" s="927">
        <v>1</v>
      </c>
      <c r="G1212" s="927">
        <v>480</v>
      </c>
      <c r="H1212" s="927" t="s">
        <v>4599</v>
      </c>
      <c r="I1212" s="927" t="s">
        <v>239</v>
      </c>
      <c r="J1212" s="927" t="s">
        <v>3999</v>
      </c>
      <c r="K1212" s="927" t="s">
        <v>288</v>
      </c>
      <c r="L1212" s="927" t="s">
        <v>1056</v>
      </c>
      <c r="M1212" s="927" t="s">
        <v>3999</v>
      </c>
      <c r="N1212" s="927" t="s">
        <v>3415</v>
      </c>
      <c r="O1212" s="927" t="s">
        <v>3839</v>
      </c>
      <c r="P1212" s="1129" t="str">
        <f t="shared" si="210"/>
        <v>--</v>
      </c>
      <c r="Q1212" s="934" t="str">
        <f t="shared" si="211"/>
        <v>20-19553</v>
      </c>
      <c r="R1212" s="934" t="str">
        <f t="shared" si="212"/>
        <v>LOCAL</v>
      </c>
      <c r="S1212" s="935">
        <f t="shared" si="205"/>
        <v>44105</v>
      </c>
      <c r="T1212" s="935">
        <f t="shared" si="206"/>
        <v>44136</v>
      </c>
      <c r="U1212" s="935">
        <f t="shared" si="207"/>
        <v>44105</v>
      </c>
      <c r="V1212" s="935">
        <f t="shared" si="213"/>
        <v>44197</v>
      </c>
      <c r="W1212" s="934" t="str">
        <f t="shared" si="214"/>
        <v>Disapproved</v>
      </c>
      <c r="X1212" s="936" t="str">
        <f>IF(R1212="-","-",VLOOKUP($S1212,Forex!$B:$C,2,0))</f>
        <v>FY2020</v>
      </c>
      <c r="Y1212" s="936" t="str">
        <f>IF(R1212="-","-",VLOOKUP($S1212,Forex!$B:$D,3,0))</f>
        <v>2H</v>
      </c>
      <c r="Z1212" s="937" t="str">
        <f>IF($R1212="-","-",VLOOKUP($L1212,Legend!$E:$F,2,0))</f>
        <v>-</v>
      </c>
      <c r="AA1212" s="937"/>
      <c r="AB1212" s="1131">
        <f t="shared" si="208"/>
        <v>44136</v>
      </c>
      <c r="AC1212" s="1131">
        <f>_xlfn.IFNA(VLOOKUP($B1212,'PO list'!$C:$E,3,0),$AB1212)</f>
        <v>44136</v>
      </c>
      <c r="AD1212" s="1131" t="str">
        <f>IF($AC1212="-","-",VLOOKUP($AC1212,Forex!$B:$C,2,0))</f>
        <v>FY2020</v>
      </c>
      <c r="AE1212" s="1131">
        <f t="shared" si="215"/>
        <v>44136</v>
      </c>
      <c r="AF1212" s="1131" t="str">
        <f>IF($AE1212="-","-",VLOOKUP($AE1212,Forex!$B:$C,2,0))</f>
        <v>FY2020</v>
      </c>
      <c r="AG1212" s="1132" t="str">
        <f t="shared" si="209"/>
        <v>MY + MF</v>
      </c>
      <c r="AI1212" s="1118"/>
    </row>
    <row r="1213" spans="1:35" ht="15" x14ac:dyDescent="0.25">
      <c r="A1213" s="929">
        <v>1212</v>
      </c>
      <c r="B1213" s="927" t="s">
        <v>4600</v>
      </c>
      <c r="C1213" s="927" t="s">
        <v>1331</v>
      </c>
      <c r="D1213" s="927" t="s">
        <v>1332</v>
      </c>
      <c r="E1213" s="927" t="s">
        <v>1788</v>
      </c>
      <c r="F1213" s="927">
        <v>3</v>
      </c>
      <c r="G1213" s="927">
        <v>556</v>
      </c>
      <c r="H1213" s="927" t="s">
        <v>4601</v>
      </c>
      <c r="I1213" s="927" t="s">
        <v>4602</v>
      </c>
      <c r="J1213" s="927" t="s">
        <v>3999</v>
      </c>
      <c r="K1213" s="927" t="s">
        <v>287</v>
      </c>
      <c r="L1213" s="927" t="s">
        <v>15</v>
      </c>
      <c r="M1213" s="927" t="s">
        <v>4593</v>
      </c>
      <c r="N1213" s="927" t="s">
        <v>4574</v>
      </c>
      <c r="O1213" s="927" t="s">
        <v>3839</v>
      </c>
      <c r="P1213" s="1129" t="str">
        <f t="shared" si="210"/>
        <v>90-</v>
      </c>
      <c r="Q1213" s="934" t="str">
        <f t="shared" si="211"/>
        <v>20-19554</v>
      </c>
      <c r="R1213" s="934" t="str">
        <f t="shared" si="212"/>
        <v>-</v>
      </c>
      <c r="S1213" s="935" t="str">
        <f t="shared" si="205"/>
        <v>-</v>
      </c>
      <c r="T1213" s="935" t="str">
        <f t="shared" si="206"/>
        <v>-</v>
      </c>
      <c r="U1213" s="935" t="str">
        <f t="shared" si="207"/>
        <v>-</v>
      </c>
      <c r="V1213" s="935" t="str">
        <f t="shared" si="213"/>
        <v>-</v>
      </c>
      <c r="W1213" s="934" t="str">
        <f t="shared" si="214"/>
        <v>-</v>
      </c>
      <c r="X1213" s="936" t="str">
        <f>IF(R1213="-","-",VLOOKUP($S1213,Forex!$B:$C,2,0))</f>
        <v>-</v>
      </c>
      <c r="Y1213" s="936" t="str">
        <f>IF(R1213="-","-",VLOOKUP($S1213,Forex!$B:$D,3,0))</f>
        <v>-</v>
      </c>
      <c r="Z1213" s="937" t="str">
        <f>IF($R1213="-","-",VLOOKUP($L1213,Legend!$E:$F,2,0))</f>
        <v>-</v>
      </c>
      <c r="AA1213" s="937"/>
      <c r="AB1213" s="1131" t="str">
        <f t="shared" si="208"/>
        <v>-</v>
      </c>
      <c r="AC1213" s="1131" t="str">
        <f>_xlfn.IFNA(VLOOKUP($B1213,'PO list'!$C:$E,3,0),$AB1213)</f>
        <v>-</v>
      </c>
      <c r="AD1213" s="1131" t="str">
        <f>IF($AC1213="-","-",VLOOKUP($AC1213,Forex!$B:$C,2,0))</f>
        <v>-</v>
      </c>
      <c r="AE1213" s="1131" t="str">
        <f t="shared" si="215"/>
        <v>-</v>
      </c>
      <c r="AF1213" s="1131" t="str">
        <f>IF($AE1213="-","-",VLOOKUP($AE1213,Forex!$B:$C,2,0))</f>
        <v>-</v>
      </c>
      <c r="AG1213" s="1132" t="str">
        <f t="shared" si="209"/>
        <v>-</v>
      </c>
      <c r="AI1213" s="1118"/>
    </row>
    <row r="1214" spans="1:35" ht="15" x14ac:dyDescent="0.25">
      <c r="A1214" s="929">
        <v>1213</v>
      </c>
      <c r="B1214" s="927" t="s">
        <v>4603</v>
      </c>
      <c r="C1214" s="927" t="s">
        <v>211</v>
      </c>
      <c r="D1214" s="927" t="s">
        <v>201</v>
      </c>
      <c r="E1214" s="927" t="s">
        <v>231</v>
      </c>
      <c r="F1214" s="927">
        <v>6</v>
      </c>
      <c r="G1214" s="927">
        <v>3352</v>
      </c>
      <c r="H1214" s="927" t="s">
        <v>4604</v>
      </c>
      <c r="I1214" s="927" t="s">
        <v>4605</v>
      </c>
      <c r="J1214" s="927" t="s">
        <v>4424</v>
      </c>
      <c r="K1214" s="927" t="s">
        <v>288</v>
      </c>
      <c r="L1214" s="927" t="s">
        <v>1056</v>
      </c>
      <c r="M1214" s="927" t="s">
        <v>4595</v>
      </c>
      <c r="N1214" s="927" t="s">
        <v>2372</v>
      </c>
      <c r="O1214" s="927" t="s">
        <v>3839</v>
      </c>
      <c r="P1214" s="1129" t="str">
        <f t="shared" si="210"/>
        <v>OLL</v>
      </c>
      <c r="Q1214" s="934" t="str">
        <f t="shared" si="211"/>
        <v>20-19555</v>
      </c>
      <c r="R1214" s="934" t="str">
        <f t="shared" si="212"/>
        <v>LOCAL</v>
      </c>
      <c r="S1214" s="935">
        <f t="shared" si="205"/>
        <v>44105</v>
      </c>
      <c r="T1214" s="935">
        <f t="shared" si="206"/>
        <v>44136</v>
      </c>
      <c r="U1214" s="935">
        <f t="shared" si="207"/>
        <v>44136</v>
      </c>
      <c r="V1214" s="935">
        <f t="shared" si="213"/>
        <v>44166</v>
      </c>
      <c r="W1214" s="934" t="str">
        <f t="shared" si="214"/>
        <v>Disapproved</v>
      </c>
      <c r="X1214" s="936" t="str">
        <f>IF(R1214="-","-",VLOOKUP($S1214,Forex!$B:$C,2,0))</f>
        <v>FY2020</v>
      </c>
      <c r="Y1214" s="936" t="str">
        <f>IF(R1214="-","-",VLOOKUP($S1214,Forex!$B:$D,3,0))</f>
        <v>2H</v>
      </c>
      <c r="Z1214" s="937" t="str">
        <f>IF($R1214="-","-",VLOOKUP($L1214,Legend!$E:$F,2,0))</f>
        <v>-</v>
      </c>
      <c r="AA1214" s="937"/>
      <c r="AB1214" s="1131">
        <f t="shared" si="208"/>
        <v>44136</v>
      </c>
      <c r="AC1214" s="1131">
        <f>_xlfn.IFNA(VLOOKUP($B1214,'PO list'!$C:$E,3,0),$AB1214)</f>
        <v>44136</v>
      </c>
      <c r="AD1214" s="1131" t="str">
        <f>IF($AC1214="-","-",VLOOKUP($AC1214,Forex!$B:$C,2,0))</f>
        <v>FY2020</v>
      </c>
      <c r="AE1214" s="1131">
        <f t="shared" si="215"/>
        <v>44136</v>
      </c>
      <c r="AF1214" s="1131" t="str">
        <f>IF($AE1214="-","-",VLOOKUP($AE1214,Forex!$B:$C,2,0))</f>
        <v>FY2020</v>
      </c>
      <c r="AG1214" s="1132" t="str">
        <f t="shared" si="209"/>
        <v>MY + MF</v>
      </c>
      <c r="AI1214" s="1118"/>
    </row>
    <row r="1215" spans="1:35" ht="15" x14ac:dyDescent="0.25">
      <c r="A1215" s="929">
        <v>1214</v>
      </c>
      <c r="B1215" s="927" t="s">
        <v>4606</v>
      </c>
      <c r="C1215" s="927" t="s">
        <v>221</v>
      </c>
      <c r="D1215" s="927" t="s">
        <v>201</v>
      </c>
      <c r="E1215" s="927" t="s">
        <v>231</v>
      </c>
      <c r="F1215" s="927">
        <v>2</v>
      </c>
      <c r="G1215" s="927">
        <v>365</v>
      </c>
      <c r="H1215" s="927" t="s">
        <v>4607</v>
      </c>
      <c r="I1215" s="927" t="s">
        <v>4608</v>
      </c>
      <c r="J1215" s="927" t="s">
        <v>4424</v>
      </c>
      <c r="K1215" s="927" t="s">
        <v>287</v>
      </c>
      <c r="L1215" s="927" t="s">
        <v>15</v>
      </c>
      <c r="M1215" s="927" t="s">
        <v>4579</v>
      </c>
      <c r="N1215" s="927" t="s">
        <v>4212</v>
      </c>
      <c r="O1215" s="927" t="s">
        <v>4579</v>
      </c>
      <c r="P1215" s="1129" t="str">
        <f t="shared" si="210"/>
        <v>P--</v>
      </c>
      <c r="Q1215" s="934" t="str">
        <f t="shared" si="211"/>
        <v>20-19556</v>
      </c>
      <c r="R1215" s="934" t="str">
        <f t="shared" si="212"/>
        <v>LOCAL</v>
      </c>
      <c r="S1215" s="935">
        <f t="shared" si="205"/>
        <v>44105</v>
      </c>
      <c r="T1215" s="935">
        <f t="shared" si="206"/>
        <v>44105</v>
      </c>
      <c r="U1215" s="935">
        <f t="shared" si="207"/>
        <v>44105</v>
      </c>
      <c r="V1215" s="935">
        <f t="shared" si="213"/>
        <v>44136</v>
      </c>
      <c r="W1215" s="934" t="str">
        <f t="shared" si="214"/>
        <v>Approved</v>
      </c>
      <c r="X1215" s="936" t="str">
        <f>IF(R1215="-","-",VLOOKUP($S1215,Forex!$B:$C,2,0))</f>
        <v>FY2020</v>
      </c>
      <c r="Y1215" s="936" t="str">
        <f>IF(R1215="-","-",VLOOKUP($S1215,Forex!$B:$D,3,0))</f>
        <v>2H</v>
      </c>
      <c r="Z1215" s="937" t="str">
        <f>IF($R1215="-","-",VLOOKUP($L1215,Legend!$E:$F,2,0))</f>
        <v>-</v>
      </c>
      <c r="AA1215" s="937"/>
      <c r="AB1215" s="1131">
        <f t="shared" si="208"/>
        <v>44105</v>
      </c>
      <c r="AC1215" s="1131">
        <f>_xlfn.IFNA(VLOOKUP($B1215,'PO list'!$C:$E,3,0),$AB1215)</f>
        <v>44105</v>
      </c>
      <c r="AD1215" s="1131" t="str">
        <f>IF($AC1215="-","-",VLOOKUP($AC1215,Forex!$B:$C,2,0))</f>
        <v>FY2020</v>
      </c>
      <c r="AE1215" s="1131">
        <f t="shared" si="215"/>
        <v>44105</v>
      </c>
      <c r="AF1215" s="1131" t="str">
        <f>IF($AE1215="-","-",VLOOKUP($AE1215,Forex!$B:$C,2,0))</f>
        <v>FY2020</v>
      </c>
      <c r="AG1215" s="1132" t="str">
        <f t="shared" si="209"/>
        <v>MY + MF</v>
      </c>
      <c r="AI1215" s="1118"/>
    </row>
    <row r="1216" spans="1:35" ht="15" x14ac:dyDescent="0.25">
      <c r="A1216" s="929">
        <v>1215</v>
      </c>
      <c r="B1216" s="927" t="s">
        <v>4609</v>
      </c>
      <c r="C1216" s="927" t="s">
        <v>207</v>
      </c>
      <c r="D1216" s="927" t="s">
        <v>232</v>
      </c>
      <c r="E1216" s="927" t="s">
        <v>230</v>
      </c>
      <c r="F1216" s="927">
        <v>21</v>
      </c>
      <c r="G1216" s="927">
        <v>34270</v>
      </c>
      <c r="H1216" s="927" t="s">
        <v>4610</v>
      </c>
      <c r="I1216" s="927" t="s">
        <v>4611</v>
      </c>
      <c r="J1216" s="927" t="s">
        <v>4424</v>
      </c>
      <c r="K1216" s="927" t="s">
        <v>287</v>
      </c>
      <c r="L1216" s="927" t="s">
        <v>15</v>
      </c>
      <c r="M1216" s="927" t="s">
        <v>4574</v>
      </c>
      <c r="N1216" s="927" t="s">
        <v>4612</v>
      </c>
      <c r="O1216" s="927" t="s">
        <v>4613</v>
      </c>
      <c r="P1216" s="1129" t="str">
        <f t="shared" si="210"/>
        <v>SE3</v>
      </c>
      <c r="Q1216" s="934" t="str">
        <f t="shared" si="211"/>
        <v>20-19557</v>
      </c>
      <c r="R1216" s="934" t="str">
        <f t="shared" si="212"/>
        <v>FRONTECH</v>
      </c>
      <c r="S1216" s="935">
        <f t="shared" si="205"/>
        <v>44105</v>
      </c>
      <c r="T1216" s="935">
        <f t="shared" si="206"/>
        <v>44136</v>
      </c>
      <c r="U1216" s="935">
        <f t="shared" si="207"/>
        <v>44166</v>
      </c>
      <c r="V1216" s="935">
        <f t="shared" si="213"/>
        <v>44197</v>
      </c>
      <c r="W1216" s="934" t="str">
        <f t="shared" si="214"/>
        <v>Approved</v>
      </c>
      <c r="X1216" s="936" t="str">
        <f>IF(R1216="-","-",VLOOKUP($S1216,Forex!$B:$C,2,0))</f>
        <v>FY2020</v>
      </c>
      <c r="Y1216" s="936" t="str">
        <f>IF(R1216="-","-",VLOOKUP($S1216,Forex!$B:$D,3,0))</f>
        <v>2H</v>
      </c>
      <c r="Z1216" s="937" t="str">
        <f>IF($R1216="-","-",VLOOKUP($L1216,Legend!$E:$F,2,0))</f>
        <v>-</v>
      </c>
      <c r="AA1216" s="937"/>
      <c r="AB1216" s="1131">
        <f t="shared" si="208"/>
        <v>44136</v>
      </c>
      <c r="AC1216" s="1131">
        <f>_xlfn.IFNA(VLOOKUP($B1216,'PO list'!$C:$E,3,0),$AB1216)</f>
        <v>44136</v>
      </c>
      <c r="AD1216" s="1131" t="str">
        <f>IF($AC1216="-","-",VLOOKUP($AC1216,Forex!$B:$C,2,0))</f>
        <v>FY2020</v>
      </c>
      <c r="AE1216" s="1131">
        <f t="shared" si="215"/>
        <v>44136</v>
      </c>
      <c r="AF1216" s="1131" t="str">
        <f>IF($AE1216="-","-",VLOOKUP($AE1216,Forex!$B:$C,2,0))</f>
        <v>FY2020</v>
      </c>
      <c r="AG1216" s="1132" t="str">
        <f t="shared" si="209"/>
        <v>MY + MF</v>
      </c>
      <c r="AI1216" s="1118"/>
    </row>
    <row r="1217" spans="1:35" ht="15" x14ac:dyDescent="0.25">
      <c r="A1217" s="929">
        <v>1216</v>
      </c>
      <c r="B1217" s="927" t="s">
        <v>4609</v>
      </c>
      <c r="C1217" s="927" t="s">
        <v>207</v>
      </c>
      <c r="D1217" s="927" t="s">
        <v>232</v>
      </c>
      <c r="E1217" s="927" t="s">
        <v>230</v>
      </c>
      <c r="F1217" s="927">
        <v>1</v>
      </c>
      <c r="G1217" s="927">
        <v>3800</v>
      </c>
      <c r="H1217" s="927" t="s">
        <v>4614</v>
      </c>
      <c r="I1217" s="927" t="s">
        <v>4615</v>
      </c>
      <c r="J1217" s="927" t="s">
        <v>4424</v>
      </c>
      <c r="K1217" s="927" t="s">
        <v>1324</v>
      </c>
      <c r="L1217" s="927" t="s">
        <v>1056</v>
      </c>
      <c r="M1217" s="927" t="s">
        <v>4574</v>
      </c>
      <c r="N1217" s="927" t="s">
        <v>4612</v>
      </c>
      <c r="O1217" s="927" t="s">
        <v>4613</v>
      </c>
      <c r="P1217" s="1129" t="str">
        <f t="shared" si="210"/>
        <v>ACE</v>
      </c>
      <c r="Q1217" s="934" t="str">
        <f t="shared" si="211"/>
        <v>-</v>
      </c>
      <c r="R1217" s="934" t="str">
        <f t="shared" si="212"/>
        <v>-</v>
      </c>
      <c r="S1217" s="935" t="str">
        <f t="shared" si="205"/>
        <v>-</v>
      </c>
      <c r="T1217" s="935" t="str">
        <f t="shared" si="206"/>
        <v>-</v>
      </c>
      <c r="U1217" s="935" t="str">
        <f t="shared" si="207"/>
        <v>-</v>
      </c>
      <c r="V1217" s="935" t="str">
        <f t="shared" si="213"/>
        <v>-</v>
      </c>
      <c r="W1217" s="934" t="str">
        <f t="shared" si="214"/>
        <v>-</v>
      </c>
      <c r="X1217" s="936" t="str">
        <f>IF(R1217="-","-",VLOOKUP($S1217,Forex!$B:$C,2,0))</f>
        <v>-</v>
      </c>
      <c r="Y1217" s="936" t="str">
        <f>IF(R1217="-","-",VLOOKUP($S1217,Forex!$B:$D,3,0))</f>
        <v>-</v>
      </c>
      <c r="Z1217" s="937" t="str">
        <f>IF($R1217="-","-",VLOOKUP($L1217,Legend!$E:$F,2,0))</f>
        <v>-</v>
      </c>
      <c r="AA1217" s="937"/>
      <c r="AB1217" s="1131" t="str">
        <f t="shared" si="208"/>
        <v>-</v>
      </c>
      <c r="AC1217" s="1131" t="str">
        <f>_xlfn.IFNA(VLOOKUP($B1217,'PO list'!$C:$E,3,0),$AB1217)</f>
        <v>-</v>
      </c>
      <c r="AD1217" s="1131" t="str">
        <f>IF($AC1217="-","-",VLOOKUP($AC1217,Forex!$B:$C,2,0))</f>
        <v>-</v>
      </c>
      <c r="AE1217" s="1131" t="str">
        <f t="shared" si="215"/>
        <v>-</v>
      </c>
      <c r="AF1217" s="1131" t="str">
        <f>IF($AE1217="-","-",VLOOKUP($AE1217,Forex!$B:$C,2,0))</f>
        <v>-</v>
      </c>
      <c r="AG1217" s="1132" t="str">
        <f t="shared" si="209"/>
        <v>-</v>
      </c>
      <c r="AI1217" s="1118"/>
    </row>
    <row r="1218" spans="1:35" ht="15" x14ac:dyDescent="0.25">
      <c r="A1218" s="929">
        <v>1217</v>
      </c>
      <c r="B1218" s="927" t="s">
        <v>648</v>
      </c>
      <c r="C1218" s="927" t="s">
        <v>211</v>
      </c>
      <c r="D1218" s="927" t="s">
        <v>201</v>
      </c>
      <c r="E1218" s="927" t="s">
        <v>230</v>
      </c>
      <c r="F1218" s="927">
        <v>33</v>
      </c>
      <c r="G1218" s="927">
        <v>18145</v>
      </c>
      <c r="H1218" s="927" t="s">
        <v>4616</v>
      </c>
      <c r="I1218" s="927" t="s">
        <v>4617</v>
      </c>
      <c r="J1218" s="927" t="s">
        <v>4424</v>
      </c>
      <c r="K1218" s="927" t="s">
        <v>288</v>
      </c>
      <c r="L1218" s="927" t="s">
        <v>1056</v>
      </c>
      <c r="M1218" s="927" t="s">
        <v>4424</v>
      </c>
      <c r="N1218" s="927" t="s">
        <v>4166</v>
      </c>
      <c r="O1218" s="927" t="s">
        <v>3839</v>
      </c>
      <c r="P1218" s="1129" t="str">
        <f t="shared" si="210"/>
        <v>ARM</v>
      </c>
      <c r="Q1218" s="934" t="str">
        <f t="shared" si="211"/>
        <v>20-19558</v>
      </c>
      <c r="R1218" s="934" t="str">
        <f t="shared" si="212"/>
        <v>LOCAL</v>
      </c>
      <c r="S1218" s="935">
        <f t="shared" si="205"/>
        <v>44105</v>
      </c>
      <c r="T1218" s="935">
        <f t="shared" si="206"/>
        <v>44136</v>
      </c>
      <c r="U1218" s="935">
        <f t="shared" si="207"/>
        <v>44105</v>
      </c>
      <c r="V1218" s="935">
        <f t="shared" si="213"/>
        <v>44197</v>
      </c>
      <c r="W1218" s="934" t="str">
        <f t="shared" si="214"/>
        <v>Disapproved</v>
      </c>
      <c r="X1218" s="936" t="str">
        <f>IF(R1218="-","-",VLOOKUP($S1218,Forex!$B:$C,2,0))</f>
        <v>FY2020</v>
      </c>
      <c r="Y1218" s="936" t="str">
        <f>IF(R1218="-","-",VLOOKUP($S1218,Forex!$B:$D,3,0))</f>
        <v>2H</v>
      </c>
      <c r="Z1218" s="937" t="str">
        <f>IF($R1218="-","-",VLOOKUP($L1218,Legend!$E:$F,2,0))</f>
        <v>-</v>
      </c>
      <c r="AA1218" s="937"/>
      <c r="AB1218" s="1131">
        <f t="shared" si="208"/>
        <v>44136</v>
      </c>
      <c r="AC1218" s="1131">
        <f>_xlfn.IFNA(VLOOKUP($B1218,'PO list'!$C:$E,3,0),$AB1218)</f>
        <v>44136</v>
      </c>
      <c r="AD1218" s="1131" t="str">
        <f>IF($AC1218="-","-",VLOOKUP($AC1218,Forex!$B:$C,2,0))</f>
        <v>FY2020</v>
      </c>
      <c r="AE1218" s="1131">
        <f t="shared" si="215"/>
        <v>44136</v>
      </c>
      <c r="AF1218" s="1131" t="str">
        <f>IF($AE1218="-","-",VLOOKUP($AE1218,Forex!$B:$C,2,0))</f>
        <v>FY2020</v>
      </c>
      <c r="AG1218" s="1132" t="str">
        <f t="shared" si="209"/>
        <v>MY + MF</v>
      </c>
      <c r="AI1218" s="1118"/>
    </row>
    <row r="1219" spans="1:35" ht="15" x14ac:dyDescent="0.25">
      <c r="A1219" s="929">
        <v>1218</v>
      </c>
      <c r="B1219" s="927" t="s">
        <v>4618</v>
      </c>
      <c r="C1219" s="927" t="s">
        <v>227</v>
      </c>
      <c r="D1219" s="927" t="s">
        <v>201</v>
      </c>
      <c r="E1219" s="927" t="s">
        <v>231</v>
      </c>
      <c r="F1219" s="927">
        <v>2</v>
      </c>
      <c r="G1219" s="927">
        <v>1263</v>
      </c>
      <c r="H1219" s="927" t="s">
        <v>4619</v>
      </c>
      <c r="I1219" s="927" t="s">
        <v>239</v>
      </c>
      <c r="J1219" s="927" t="s">
        <v>4585</v>
      </c>
      <c r="K1219" s="927" t="s">
        <v>287</v>
      </c>
      <c r="L1219" s="927" t="s">
        <v>15</v>
      </c>
      <c r="M1219" s="927" t="s">
        <v>4267</v>
      </c>
      <c r="N1219" s="927" t="s">
        <v>4574</v>
      </c>
      <c r="O1219" s="927" t="s">
        <v>4267</v>
      </c>
      <c r="P1219" s="1129" t="str">
        <f t="shared" si="210"/>
        <v>--</v>
      </c>
      <c r="Q1219" s="934" t="str">
        <f t="shared" si="211"/>
        <v>20-19559</v>
      </c>
      <c r="R1219" s="934" t="str">
        <f t="shared" si="212"/>
        <v>LOCAL</v>
      </c>
      <c r="S1219" s="935">
        <f t="shared" ref="S1219:S1282" si="216">IF($R1219="-","-",$J1219-DAY($J1219)+1)</f>
        <v>44136</v>
      </c>
      <c r="T1219" s="935">
        <f t="shared" ref="T1219:T1282" si="217">IF($R1219="-","-",$O1219-DAY($O1219)+1)</f>
        <v>44136</v>
      </c>
      <c r="U1219" s="935">
        <f t="shared" ref="U1219:U1282" si="218">IF($R1219="-","-",$M1219-DAY($M1219)+1)</f>
        <v>44136</v>
      </c>
      <c r="V1219" s="935">
        <f t="shared" si="213"/>
        <v>44166</v>
      </c>
      <c r="W1219" s="934" t="str">
        <f t="shared" si="214"/>
        <v>Approved</v>
      </c>
      <c r="X1219" s="936" t="str">
        <f>IF(R1219="-","-",VLOOKUP($S1219,Forex!$B:$C,2,0))</f>
        <v>FY2020</v>
      </c>
      <c r="Y1219" s="936" t="str">
        <f>IF(R1219="-","-",VLOOKUP($S1219,Forex!$B:$D,3,0))</f>
        <v>2H</v>
      </c>
      <c r="Z1219" s="937" t="str">
        <f>IF($R1219="-","-",VLOOKUP($L1219,Legend!$E:$F,2,0))</f>
        <v>-</v>
      </c>
      <c r="AA1219" s="937"/>
      <c r="AB1219" s="1131">
        <f t="shared" ref="AB1219:AB1282" si="219">IF($X1219="FY2021",$V1219,IF($X1219="FY2022",$V1219,IF($X1219="FY2023",$V1219,$T1219)))</f>
        <v>44136</v>
      </c>
      <c r="AC1219" s="1131">
        <f>_xlfn.IFNA(VLOOKUP($B1219,'PO list'!$C:$E,3,0),$AB1219)</f>
        <v>44136</v>
      </c>
      <c r="AD1219" s="1131" t="str">
        <f>IF($AC1219="-","-",VLOOKUP($AC1219,Forex!$B:$C,2,0))</f>
        <v>FY2020</v>
      </c>
      <c r="AE1219" s="1131">
        <f t="shared" si="215"/>
        <v>44136</v>
      </c>
      <c r="AF1219" s="1131" t="str">
        <f>IF($AE1219="-","-",VLOOKUP($AE1219,Forex!$B:$C,2,0))</f>
        <v>FY2020</v>
      </c>
      <c r="AG1219" s="1132" t="str">
        <f t="shared" ref="AG1219:AG1282" si="220">IF($R1219="-","-","MY + MF")</f>
        <v>MY + MF</v>
      </c>
      <c r="AI1219" s="1118"/>
    </row>
    <row r="1220" spans="1:35" ht="15" x14ac:dyDescent="0.25">
      <c r="A1220" s="929">
        <v>1219</v>
      </c>
      <c r="B1220" s="927" t="s">
        <v>4620</v>
      </c>
      <c r="C1220" s="927" t="s">
        <v>227</v>
      </c>
      <c r="D1220" s="927" t="s">
        <v>201</v>
      </c>
      <c r="E1220" s="927" t="s">
        <v>231</v>
      </c>
      <c r="F1220" s="927">
        <v>1</v>
      </c>
      <c r="G1220" s="927">
        <v>198</v>
      </c>
      <c r="H1220" s="927" t="s">
        <v>4621</v>
      </c>
      <c r="I1220" s="927" t="s">
        <v>239</v>
      </c>
      <c r="J1220" s="927" t="s">
        <v>4585</v>
      </c>
      <c r="K1220" s="927" t="s">
        <v>287</v>
      </c>
      <c r="L1220" s="927" t="s">
        <v>15</v>
      </c>
      <c r="M1220" s="927" t="s">
        <v>4481</v>
      </c>
      <c r="N1220" s="927" t="s">
        <v>4574</v>
      </c>
      <c r="O1220" s="927" t="s">
        <v>4622</v>
      </c>
      <c r="P1220" s="1129" t="str">
        <f t="shared" si="210"/>
        <v>--</v>
      </c>
      <c r="Q1220" s="934" t="str">
        <f t="shared" si="211"/>
        <v>20-19560</v>
      </c>
      <c r="R1220" s="934" t="str">
        <f t="shared" si="212"/>
        <v>LOCAL</v>
      </c>
      <c r="S1220" s="935">
        <f t="shared" si="216"/>
        <v>44136</v>
      </c>
      <c r="T1220" s="935">
        <f t="shared" si="217"/>
        <v>44136</v>
      </c>
      <c r="U1220" s="935">
        <f t="shared" si="218"/>
        <v>44136</v>
      </c>
      <c r="V1220" s="935">
        <f t="shared" si="213"/>
        <v>44166</v>
      </c>
      <c r="W1220" s="934" t="str">
        <f t="shared" si="214"/>
        <v>Approved</v>
      </c>
      <c r="X1220" s="936" t="str">
        <f>IF(R1220="-","-",VLOOKUP($S1220,Forex!$B:$C,2,0))</f>
        <v>FY2020</v>
      </c>
      <c r="Y1220" s="936" t="str">
        <f>IF(R1220="-","-",VLOOKUP($S1220,Forex!$B:$D,3,0))</f>
        <v>2H</v>
      </c>
      <c r="Z1220" s="937" t="str">
        <f>IF($R1220="-","-",VLOOKUP($L1220,Legend!$E:$F,2,0))</f>
        <v>-</v>
      </c>
      <c r="AA1220" s="937"/>
      <c r="AB1220" s="1131">
        <f t="shared" si="219"/>
        <v>44136</v>
      </c>
      <c r="AC1220" s="1131">
        <f>_xlfn.IFNA(VLOOKUP($B1220,'PO list'!$C:$E,3,0),$AB1220)</f>
        <v>44136</v>
      </c>
      <c r="AD1220" s="1131" t="str">
        <f>IF($AC1220="-","-",VLOOKUP($AC1220,Forex!$B:$C,2,0))</f>
        <v>FY2020</v>
      </c>
      <c r="AE1220" s="1131">
        <f t="shared" si="215"/>
        <v>44136</v>
      </c>
      <c r="AF1220" s="1131" t="str">
        <f>IF($AE1220="-","-",VLOOKUP($AE1220,Forex!$B:$C,2,0))</f>
        <v>FY2020</v>
      </c>
      <c r="AG1220" s="1132" t="str">
        <f t="shared" si="220"/>
        <v>MY + MF</v>
      </c>
      <c r="AI1220" s="1118"/>
    </row>
    <row r="1221" spans="1:35" ht="15" x14ac:dyDescent="0.25">
      <c r="A1221" s="929">
        <v>1220</v>
      </c>
      <c r="B1221" s="927" t="s">
        <v>4623</v>
      </c>
      <c r="C1221" s="927" t="s">
        <v>244</v>
      </c>
      <c r="D1221" s="927" t="s">
        <v>201</v>
      </c>
      <c r="E1221" s="927" t="s">
        <v>231</v>
      </c>
      <c r="F1221" s="927">
        <v>1</v>
      </c>
      <c r="G1221" s="927">
        <v>590</v>
      </c>
      <c r="H1221" s="927" t="s">
        <v>4624</v>
      </c>
      <c r="I1221" s="927" t="s">
        <v>239</v>
      </c>
      <c r="J1221" s="927" t="s">
        <v>4585</v>
      </c>
      <c r="K1221" s="927" t="s">
        <v>287</v>
      </c>
      <c r="L1221" s="927" t="s">
        <v>15</v>
      </c>
      <c r="M1221" s="927" t="s">
        <v>4595</v>
      </c>
      <c r="N1221" s="927" t="s">
        <v>4165</v>
      </c>
      <c r="O1221" s="927" t="s">
        <v>3839</v>
      </c>
      <c r="P1221" s="1129" t="str">
        <f t="shared" si="210"/>
        <v>--</v>
      </c>
      <c r="Q1221" s="934" t="str">
        <f t="shared" si="211"/>
        <v>20-19561</v>
      </c>
      <c r="R1221" s="934" t="str">
        <f t="shared" si="212"/>
        <v>LOCAL</v>
      </c>
      <c r="S1221" s="935">
        <f t="shared" si="216"/>
        <v>44136</v>
      </c>
      <c r="T1221" s="935">
        <f t="shared" si="217"/>
        <v>44136</v>
      </c>
      <c r="U1221" s="935">
        <f t="shared" si="218"/>
        <v>44136</v>
      </c>
      <c r="V1221" s="935">
        <f t="shared" si="213"/>
        <v>44136</v>
      </c>
      <c r="W1221" s="934" t="str">
        <f t="shared" si="214"/>
        <v>Approved</v>
      </c>
      <c r="X1221" s="936" t="str">
        <f>IF(R1221="-","-",VLOOKUP($S1221,Forex!$B:$C,2,0))</f>
        <v>FY2020</v>
      </c>
      <c r="Y1221" s="936" t="str">
        <f>IF(R1221="-","-",VLOOKUP($S1221,Forex!$B:$D,3,0))</f>
        <v>2H</v>
      </c>
      <c r="Z1221" s="937" t="str">
        <f>IF($R1221="-","-",VLOOKUP($L1221,Legend!$E:$F,2,0))</f>
        <v>-</v>
      </c>
      <c r="AA1221" s="937"/>
      <c r="AB1221" s="1131">
        <f t="shared" si="219"/>
        <v>44136</v>
      </c>
      <c r="AC1221" s="1131">
        <f>_xlfn.IFNA(VLOOKUP($B1221,'PO list'!$C:$E,3,0),$AB1221)</f>
        <v>44136</v>
      </c>
      <c r="AD1221" s="1131" t="str">
        <f>IF($AC1221="-","-",VLOOKUP($AC1221,Forex!$B:$C,2,0))</f>
        <v>FY2020</v>
      </c>
      <c r="AE1221" s="1131">
        <f t="shared" si="215"/>
        <v>44136</v>
      </c>
      <c r="AF1221" s="1131" t="str">
        <f>IF($AE1221="-","-",VLOOKUP($AE1221,Forex!$B:$C,2,0))</f>
        <v>FY2020</v>
      </c>
      <c r="AG1221" s="1132" t="str">
        <f t="shared" si="220"/>
        <v>MY + MF</v>
      </c>
      <c r="AI1221" s="1118"/>
    </row>
    <row r="1222" spans="1:35" ht="15" x14ac:dyDescent="0.25">
      <c r="A1222" s="929">
        <v>1221</v>
      </c>
      <c r="B1222" s="927" t="s">
        <v>4623</v>
      </c>
      <c r="C1222" s="927" t="s">
        <v>244</v>
      </c>
      <c r="D1222" s="927" t="s">
        <v>201</v>
      </c>
      <c r="E1222" s="927" t="s">
        <v>231</v>
      </c>
      <c r="F1222" s="927">
        <v>4</v>
      </c>
      <c r="G1222" s="927">
        <v>3834</v>
      </c>
      <c r="H1222" s="927" t="s">
        <v>4625</v>
      </c>
      <c r="I1222" s="927" t="s">
        <v>239</v>
      </c>
      <c r="J1222" s="927" t="s">
        <v>4585</v>
      </c>
      <c r="K1222" s="927" t="s">
        <v>288</v>
      </c>
      <c r="L1222" s="927" t="s">
        <v>158</v>
      </c>
      <c r="M1222" s="927" t="s">
        <v>4595</v>
      </c>
      <c r="N1222" s="927" t="s">
        <v>4165</v>
      </c>
      <c r="O1222" s="927" t="s">
        <v>3839</v>
      </c>
      <c r="P1222" s="1129" t="str">
        <f t="shared" si="210"/>
        <v>--</v>
      </c>
      <c r="Q1222" s="934" t="str">
        <f t="shared" si="211"/>
        <v>-</v>
      </c>
      <c r="R1222" s="934" t="str">
        <f t="shared" si="212"/>
        <v>-</v>
      </c>
      <c r="S1222" s="935" t="str">
        <f t="shared" si="216"/>
        <v>-</v>
      </c>
      <c r="T1222" s="935" t="str">
        <f t="shared" si="217"/>
        <v>-</v>
      </c>
      <c r="U1222" s="935" t="str">
        <f t="shared" si="218"/>
        <v>-</v>
      </c>
      <c r="V1222" s="935" t="str">
        <f t="shared" si="213"/>
        <v>-</v>
      </c>
      <c r="W1222" s="934" t="str">
        <f t="shared" si="214"/>
        <v>-</v>
      </c>
      <c r="X1222" s="936" t="str">
        <f>IF(R1222="-","-",VLOOKUP($S1222,Forex!$B:$C,2,0))</f>
        <v>-</v>
      </c>
      <c r="Y1222" s="936" t="str">
        <f>IF(R1222="-","-",VLOOKUP($S1222,Forex!$B:$D,3,0))</f>
        <v>-</v>
      </c>
      <c r="Z1222" s="937" t="str">
        <f>IF($R1222="-","-",VLOOKUP($L1222,Legend!$E:$F,2,0))</f>
        <v>-</v>
      </c>
      <c r="AA1222" s="937"/>
      <c r="AB1222" s="1131" t="str">
        <f t="shared" si="219"/>
        <v>-</v>
      </c>
      <c r="AC1222" s="1131" t="str">
        <f>_xlfn.IFNA(VLOOKUP($B1222,'PO list'!$C:$E,3,0),$AB1222)</f>
        <v>-</v>
      </c>
      <c r="AD1222" s="1131" t="str">
        <f>IF($AC1222="-","-",VLOOKUP($AC1222,Forex!$B:$C,2,0))</f>
        <v>-</v>
      </c>
      <c r="AE1222" s="1131" t="str">
        <f t="shared" si="215"/>
        <v>-</v>
      </c>
      <c r="AF1222" s="1131" t="str">
        <f>IF($AE1222="-","-",VLOOKUP($AE1222,Forex!$B:$C,2,0))</f>
        <v>-</v>
      </c>
      <c r="AG1222" s="1132" t="str">
        <f t="shared" si="220"/>
        <v>-</v>
      </c>
      <c r="AI1222" s="1118"/>
    </row>
    <row r="1223" spans="1:35" ht="15" x14ac:dyDescent="0.25">
      <c r="A1223" s="929">
        <v>1222</v>
      </c>
      <c r="B1223" s="927" t="s">
        <v>4626</v>
      </c>
      <c r="C1223" s="927" t="s">
        <v>207</v>
      </c>
      <c r="D1223" s="927" t="s">
        <v>232</v>
      </c>
      <c r="E1223" s="927" t="s">
        <v>1788</v>
      </c>
      <c r="F1223" s="927">
        <v>2</v>
      </c>
      <c r="G1223" s="927">
        <v>1624</v>
      </c>
      <c r="H1223" s="927" t="s">
        <v>4627</v>
      </c>
      <c r="I1223" s="927" t="s">
        <v>4628</v>
      </c>
      <c r="J1223" s="927" t="s">
        <v>4286</v>
      </c>
      <c r="K1223" s="927" t="s">
        <v>287</v>
      </c>
      <c r="L1223" s="927" t="s">
        <v>15</v>
      </c>
      <c r="M1223" s="927" t="s">
        <v>4550</v>
      </c>
      <c r="N1223" s="927" t="s">
        <v>4212</v>
      </c>
      <c r="O1223" s="927" t="s">
        <v>3839</v>
      </c>
      <c r="P1223" s="1129" t="str">
        <f t="shared" si="210"/>
        <v>IGS</v>
      </c>
      <c r="Q1223" s="934" t="str">
        <f t="shared" si="211"/>
        <v>20-19562</v>
      </c>
      <c r="R1223" s="934" t="str">
        <f t="shared" si="212"/>
        <v>FRONTECH</v>
      </c>
      <c r="S1223" s="935">
        <f t="shared" si="216"/>
        <v>44105</v>
      </c>
      <c r="T1223" s="935">
        <f t="shared" si="217"/>
        <v>44136</v>
      </c>
      <c r="U1223" s="935">
        <f t="shared" si="218"/>
        <v>44105</v>
      </c>
      <c r="V1223" s="935">
        <f t="shared" si="213"/>
        <v>44136</v>
      </c>
      <c r="W1223" s="934" t="str">
        <f t="shared" si="214"/>
        <v>Approved</v>
      </c>
      <c r="X1223" s="936" t="str">
        <f>IF(R1223="-","-",VLOOKUP($S1223,Forex!$B:$C,2,0))</f>
        <v>FY2020</v>
      </c>
      <c r="Y1223" s="936" t="str">
        <f>IF(R1223="-","-",VLOOKUP($S1223,Forex!$B:$D,3,0))</f>
        <v>2H</v>
      </c>
      <c r="Z1223" s="937" t="str">
        <f>IF($R1223="-","-",VLOOKUP($L1223,Legend!$E:$F,2,0))</f>
        <v>-</v>
      </c>
      <c r="AA1223" s="937"/>
      <c r="AB1223" s="1131">
        <f t="shared" si="219"/>
        <v>44136</v>
      </c>
      <c r="AC1223" s="1131">
        <f>_xlfn.IFNA(VLOOKUP($B1223,'PO list'!$C:$E,3,0),$AB1223)</f>
        <v>44136</v>
      </c>
      <c r="AD1223" s="1131" t="str">
        <f>IF($AC1223="-","-",VLOOKUP($AC1223,Forex!$B:$C,2,0))</f>
        <v>FY2020</v>
      </c>
      <c r="AE1223" s="1131">
        <f t="shared" si="215"/>
        <v>44136</v>
      </c>
      <c r="AF1223" s="1131" t="str">
        <f>IF($AE1223="-","-",VLOOKUP($AE1223,Forex!$B:$C,2,0))</f>
        <v>FY2020</v>
      </c>
      <c r="AG1223" s="1132" t="str">
        <f t="shared" si="220"/>
        <v>MY + MF</v>
      </c>
      <c r="AI1223" s="1118"/>
    </row>
    <row r="1224" spans="1:35" ht="15" x14ac:dyDescent="0.25">
      <c r="A1224" s="929">
        <v>1223</v>
      </c>
      <c r="B1224" s="927" t="s">
        <v>4629</v>
      </c>
      <c r="C1224" s="927" t="s">
        <v>1379</v>
      </c>
      <c r="D1224" s="927" t="s">
        <v>1332</v>
      </c>
      <c r="E1224" s="927" t="s">
        <v>1361</v>
      </c>
      <c r="F1224" s="927">
        <v>2</v>
      </c>
      <c r="G1224" s="927">
        <v>7211</v>
      </c>
      <c r="H1224" s="927" t="s">
        <v>4630</v>
      </c>
      <c r="I1224" s="927" t="s">
        <v>4631</v>
      </c>
      <c r="J1224" s="927" t="s">
        <v>4585</v>
      </c>
      <c r="K1224" s="927" t="s">
        <v>288</v>
      </c>
      <c r="L1224" s="927" t="s">
        <v>1127</v>
      </c>
      <c r="M1224" s="927" t="s">
        <v>4632</v>
      </c>
      <c r="N1224" s="927" t="s">
        <v>5906</v>
      </c>
      <c r="O1224" s="927" t="s">
        <v>3839</v>
      </c>
      <c r="P1224" s="1129" t="str">
        <f t="shared" si="210"/>
        <v>WK-</v>
      </c>
      <c r="Q1224" s="934" t="str">
        <f t="shared" si="211"/>
        <v>20-19563</v>
      </c>
      <c r="R1224" s="934" t="str">
        <f t="shared" si="212"/>
        <v>-</v>
      </c>
      <c r="S1224" s="935" t="str">
        <f t="shared" si="216"/>
        <v>-</v>
      </c>
      <c r="T1224" s="935" t="str">
        <f t="shared" si="217"/>
        <v>-</v>
      </c>
      <c r="U1224" s="935" t="str">
        <f t="shared" si="218"/>
        <v>-</v>
      </c>
      <c r="V1224" s="935" t="str">
        <f t="shared" si="213"/>
        <v>-</v>
      </c>
      <c r="W1224" s="934" t="str">
        <f t="shared" si="214"/>
        <v>-</v>
      </c>
      <c r="X1224" s="936" t="str">
        <f>IF(R1224="-","-",VLOOKUP($S1224,Forex!$B:$C,2,0))</f>
        <v>-</v>
      </c>
      <c r="Y1224" s="936" t="str">
        <f>IF(R1224="-","-",VLOOKUP($S1224,Forex!$B:$D,3,0))</f>
        <v>-</v>
      </c>
      <c r="Z1224" s="937" t="str">
        <f>IF($R1224="-","-",VLOOKUP($L1224,Legend!$E:$F,2,0))</f>
        <v>-</v>
      </c>
      <c r="AA1224" s="937"/>
      <c r="AB1224" s="1131" t="str">
        <f t="shared" si="219"/>
        <v>-</v>
      </c>
      <c r="AC1224" s="1131" t="str">
        <f>_xlfn.IFNA(VLOOKUP($B1224,'PO list'!$C:$E,3,0),$AB1224)</f>
        <v>-</v>
      </c>
      <c r="AD1224" s="1131" t="str">
        <f>IF($AC1224="-","-",VLOOKUP($AC1224,Forex!$B:$C,2,0))</f>
        <v>-</v>
      </c>
      <c r="AE1224" s="1131" t="str">
        <f t="shared" si="215"/>
        <v>-</v>
      </c>
      <c r="AF1224" s="1131" t="str">
        <f>IF($AE1224="-","-",VLOOKUP($AE1224,Forex!$B:$C,2,0))</f>
        <v>-</v>
      </c>
      <c r="AG1224" s="1132" t="str">
        <f t="shared" si="220"/>
        <v>-</v>
      </c>
      <c r="AI1224" s="1118"/>
    </row>
    <row r="1225" spans="1:35" ht="15" x14ac:dyDescent="0.25">
      <c r="A1225" s="929">
        <v>1224</v>
      </c>
      <c r="B1225" s="927" t="s">
        <v>651</v>
      </c>
      <c r="C1225" s="927" t="s">
        <v>211</v>
      </c>
      <c r="D1225" s="927" t="s">
        <v>201</v>
      </c>
      <c r="E1225" s="927" t="s">
        <v>230</v>
      </c>
      <c r="F1225" s="927">
        <v>42</v>
      </c>
      <c r="G1225" s="927">
        <v>40772</v>
      </c>
      <c r="H1225" s="927" t="s">
        <v>4633</v>
      </c>
      <c r="I1225" s="927" t="s">
        <v>4634</v>
      </c>
      <c r="J1225" s="927" t="s">
        <v>3814</v>
      </c>
      <c r="K1225" s="927" t="s">
        <v>288</v>
      </c>
      <c r="L1225" s="927" t="s">
        <v>1056</v>
      </c>
      <c r="M1225" s="927" t="s">
        <v>3839</v>
      </c>
      <c r="N1225" s="927" t="s">
        <v>4166</v>
      </c>
      <c r="O1225" s="927" t="s">
        <v>3839</v>
      </c>
      <c r="P1225" s="1129" t="str">
        <f t="shared" si="210"/>
        <v>20-</v>
      </c>
      <c r="Q1225" s="934" t="str">
        <f t="shared" si="211"/>
        <v>20-19567</v>
      </c>
      <c r="R1225" s="934" t="str">
        <f t="shared" si="212"/>
        <v>LOCAL</v>
      </c>
      <c r="S1225" s="935">
        <f t="shared" si="216"/>
        <v>44136</v>
      </c>
      <c r="T1225" s="935">
        <f t="shared" si="217"/>
        <v>44136</v>
      </c>
      <c r="U1225" s="935">
        <f t="shared" si="218"/>
        <v>44136</v>
      </c>
      <c r="V1225" s="935">
        <f t="shared" si="213"/>
        <v>44197</v>
      </c>
      <c r="W1225" s="934" t="str">
        <f t="shared" si="214"/>
        <v>Disapproved</v>
      </c>
      <c r="X1225" s="936" t="str">
        <f>IF(R1225="-","-",VLOOKUP($S1225,Forex!$B:$C,2,0))</f>
        <v>FY2020</v>
      </c>
      <c r="Y1225" s="936" t="str">
        <f>IF(R1225="-","-",VLOOKUP($S1225,Forex!$B:$D,3,0))</f>
        <v>2H</v>
      </c>
      <c r="Z1225" s="937" t="str">
        <f>IF($R1225="-","-",VLOOKUP($L1225,Legend!$E:$F,2,0))</f>
        <v>-</v>
      </c>
      <c r="AA1225" s="937"/>
      <c r="AB1225" s="1131">
        <f t="shared" si="219"/>
        <v>44136</v>
      </c>
      <c r="AC1225" s="1131">
        <f>_xlfn.IFNA(VLOOKUP($B1225,'PO list'!$C:$E,3,0),$AB1225)</f>
        <v>44136</v>
      </c>
      <c r="AD1225" s="1131" t="str">
        <f>IF($AC1225="-","-",VLOOKUP($AC1225,Forex!$B:$C,2,0))</f>
        <v>FY2020</v>
      </c>
      <c r="AE1225" s="1131">
        <f t="shared" si="215"/>
        <v>44136</v>
      </c>
      <c r="AF1225" s="1131" t="str">
        <f>IF($AE1225="-","-",VLOOKUP($AE1225,Forex!$B:$C,2,0))</f>
        <v>FY2020</v>
      </c>
      <c r="AG1225" s="1132" t="str">
        <f t="shared" si="220"/>
        <v>MY + MF</v>
      </c>
      <c r="AI1225" s="1118"/>
    </row>
    <row r="1226" spans="1:35" ht="15" x14ac:dyDescent="0.25">
      <c r="A1226" s="929">
        <v>1225</v>
      </c>
      <c r="B1226" s="927" t="s">
        <v>611</v>
      </c>
      <c r="C1226" s="927" t="s">
        <v>205</v>
      </c>
      <c r="D1226" s="927" t="s">
        <v>201</v>
      </c>
      <c r="E1226" s="927" t="s">
        <v>230</v>
      </c>
      <c r="F1226" s="927">
        <v>3</v>
      </c>
      <c r="G1226" s="927">
        <v>4856</v>
      </c>
      <c r="H1226" s="927" t="s">
        <v>4635</v>
      </c>
      <c r="I1226" s="927" t="s">
        <v>4636</v>
      </c>
      <c r="J1226" s="927" t="s">
        <v>4585</v>
      </c>
      <c r="K1226" s="927" t="s">
        <v>287</v>
      </c>
      <c r="L1226" s="927" t="s">
        <v>15</v>
      </c>
      <c r="M1226" s="927" t="s">
        <v>4595</v>
      </c>
      <c r="N1226" s="927" t="s">
        <v>1125</v>
      </c>
      <c r="O1226" s="927" t="s">
        <v>3839</v>
      </c>
      <c r="P1226" s="1129" t="str">
        <f t="shared" si="210"/>
        <v>)--</v>
      </c>
      <c r="Q1226" s="934" t="str">
        <f t="shared" si="211"/>
        <v>20-19568</v>
      </c>
      <c r="R1226" s="934" t="str">
        <f t="shared" si="212"/>
        <v>LOCAL</v>
      </c>
      <c r="S1226" s="935">
        <f t="shared" si="216"/>
        <v>44136</v>
      </c>
      <c r="T1226" s="935">
        <f t="shared" si="217"/>
        <v>44136</v>
      </c>
      <c r="U1226" s="935">
        <f t="shared" si="218"/>
        <v>44136</v>
      </c>
      <c r="V1226" s="935">
        <f t="shared" si="213"/>
        <v>44256</v>
      </c>
      <c r="W1226" s="934" t="str">
        <f t="shared" si="214"/>
        <v>Approved</v>
      </c>
      <c r="X1226" s="936" t="str">
        <f>IF(R1226="-","-",VLOOKUP($S1226,Forex!$B:$C,2,0))</f>
        <v>FY2020</v>
      </c>
      <c r="Y1226" s="936" t="str">
        <f>IF(R1226="-","-",VLOOKUP($S1226,Forex!$B:$D,3,0))</f>
        <v>2H</v>
      </c>
      <c r="Z1226" s="937" t="str">
        <f>IF($R1226="-","-",VLOOKUP($L1226,Legend!$E:$F,2,0))</f>
        <v>-</v>
      </c>
      <c r="AA1226" s="937"/>
      <c r="AB1226" s="1131">
        <f t="shared" si="219"/>
        <v>44136</v>
      </c>
      <c r="AC1226" s="1131">
        <f>_xlfn.IFNA(VLOOKUP($B1226,'PO list'!$C:$E,3,0),$AB1226)</f>
        <v>44136</v>
      </c>
      <c r="AD1226" s="1131" t="str">
        <f>IF($AC1226="-","-",VLOOKUP($AC1226,Forex!$B:$C,2,0))</f>
        <v>FY2020</v>
      </c>
      <c r="AE1226" s="1131">
        <f t="shared" si="215"/>
        <v>44136</v>
      </c>
      <c r="AF1226" s="1131" t="str">
        <f>IF($AE1226="-","-",VLOOKUP($AE1226,Forex!$B:$C,2,0))</f>
        <v>FY2020</v>
      </c>
      <c r="AG1226" s="1132" t="str">
        <f t="shared" si="220"/>
        <v>MY + MF</v>
      </c>
      <c r="AI1226" s="1118"/>
    </row>
    <row r="1227" spans="1:35" ht="15" x14ac:dyDescent="0.25">
      <c r="A1227" s="929">
        <v>1226</v>
      </c>
      <c r="B1227" s="927" t="s">
        <v>4637</v>
      </c>
      <c r="C1227" s="927" t="s">
        <v>205</v>
      </c>
      <c r="D1227" s="927" t="s">
        <v>201</v>
      </c>
      <c r="E1227" s="927" t="s">
        <v>1333</v>
      </c>
      <c r="F1227" s="927">
        <v>1</v>
      </c>
      <c r="G1227" s="927">
        <v>1569</v>
      </c>
      <c r="H1227" s="927" t="s">
        <v>4638</v>
      </c>
      <c r="I1227" s="927" t="s">
        <v>3876</v>
      </c>
      <c r="J1227" s="927" t="s">
        <v>3814</v>
      </c>
      <c r="K1227" s="927" t="s">
        <v>288</v>
      </c>
      <c r="L1227" s="927" t="s">
        <v>1056</v>
      </c>
      <c r="M1227" s="927" t="s">
        <v>4595</v>
      </c>
      <c r="N1227" s="927" t="s">
        <v>4212</v>
      </c>
      <c r="O1227" s="927" t="s">
        <v>3839</v>
      </c>
      <c r="P1227" s="1129" t="str">
        <f t="shared" si="210"/>
        <v>AIR</v>
      </c>
      <c r="Q1227" s="934" t="str">
        <f t="shared" si="211"/>
        <v>20-19569</v>
      </c>
      <c r="R1227" s="934" t="str">
        <f t="shared" si="212"/>
        <v>LOCAL</v>
      </c>
      <c r="S1227" s="935">
        <f t="shared" si="216"/>
        <v>44136</v>
      </c>
      <c r="T1227" s="935">
        <f t="shared" si="217"/>
        <v>44136</v>
      </c>
      <c r="U1227" s="935">
        <f t="shared" si="218"/>
        <v>44136</v>
      </c>
      <c r="V1227" s="935">
        <f t="shared" si="213"/>
        <v>44136</v>
      </c>
      <c r="W1227" s="934" t="str">
        <f t="shared" si="214"/>
        <v>Disapproved</v>
      </c>
      <c r="X1227" s="936" t="str">
        <f>IF(R1227="-","-",VLOOKUP($S1227,Forex!$B:$C,2,0))</f>
        <v>FY2020</v>
      </c>
      <c r="Y1227" s="936" t="str">
        <f>IF(R1227="-","-",VLOOKUP($S1227,Forex!$B:$D,3,0))</f>
        <v>2H</v>
      </c>
      <c r="Z1227" s="937" t="str">
        <f>IF($R1227="-","-",VLOOKUP($L1227,Legend!$E:$F,2,0))</f>
        <v>-</v>
      </c>
      <c r="AA1227" s="937"/>
      <c r="AB1227" s="1131">
        <f t="shared" si="219"/>
        <v>44136</v>
      </c>
      <c r="AC1227" s="1131">
        <f>_xlfn.IFNA(VLOOKUP($B1227,'PO list'!$C:$E,3,0),$AB1227)</f>
        <v>44136</v>
      </c>
      <c r="AD1227" s="1131" t="str">
        <f>IF($AC1227="-","-",VLOOKUP($AC1227,Forex!$B:$C,2,0))</f>
        <v>FY2020</v>
      </c>
      <c r="AE1227" s="1131">
        <f t="shared" si="215"/>
        <v>44136</v>
      </c>
      <c r="AF1227" s="1131" t="str">
        <f>IF($AE1227="-","-",VLOOKUP($AE1227,Forex!$B:$C,2,0))</f>
        <v>FY2020</v>
      </c>
      <c r="AG1227" s="1132" t="str">
        <f t="shared" si="220"/>
        <v>MY + MF</v>
      </c>
      <c r="AI1227" s="1118"/>
    </row>
    <row r="1228" spans="1:35" ht="15" x14ac:dyDescent="0.25">
      <c r="A1228" s="929">
        <v>1227</v>
      </c>
      <c r="B1228" s="927" t="s">
        <v>4639</v>
      </c>
      <c r="C1228" s="927" t="s">
        <v>1379</v>
      </c>
      <c r="D1228" s="927" t="s">
        <v>1332</v>
      </c>
      <c r="E1228" s="927" t="s">
        <v>1361</v>
      </c>
      <c r="F1228" s="927">
        <v>3</v>
      </c>
      <c r="G1228" s="927">
        <v>6983</v>
      </c>
      <c r="H1228" s="927" t="s">
        <v>4640</v>
      </c>
      <c r="I1228" s="927" t="s">
        <v>15</v>
      </c>
      <c r="J1228" s="927" t="s">
        <v>4585</v>
      </c>
      <c r="K1228" s="927" t="s">
        <v>287</v>
      </c>
      <c r="L1228" s="927" t="s">
        <v>15</v>
      </c>
      <c r="M1228" s="927" t="s">
        <v>4099</v>
      </c>
      <c r="N1228" s="927" t="s">
        <v>1124</v>
      </c>
      <c r="O1228" s="927" t="s">
        <v>3839</v>
      </c>
      <c r="P1228" s="1129" t="str">
        <f t="shared" si="210"/>
        <v>-</v>
      </c>
      <c r="Q1228" s="934" t="str">
        <f t="shared" si="211"/>
        <v>20-19570</v>
      </c>
      <c r="R1228" s="934" t="str">
        <f t="shared" si="212"/>
        <v>-</v>
      </c>
      <c r="S1228" s="935" t="str">
        <f t="shared" si="216"/>
        <v>-</v>
      </c>
      <c r="T1228" s="935" t="str">
        <f t="shared" si="217"/>
        <v>-</v>
      </c>
      <c r="U1228" s="935" t="str">
        <f t="shared" si="218"/>
        <v>-</v>
      </c>
      <c r="V1228" s="935" t="str">
        <f t="shared" si="213"/>
        <v>-</v>
      </c>
      <c r="W1228" s="934" t="str">
        <f t="shared" si="214"/>
        <v>-</v>
      </c>
      <c r="X1228" s="936" t="str">
        <f>IF(R1228="-","-",VLOOKUP($S1228,Forex!$B:$C,2,0))</f>
        <v>-</v>
      </c>
      <c r="Y1228" s="936" t="str">
        <f>IF(R1228="-","-",VLOOKUP($S1228,Forex!$B:$D,3,0))</f>
        <v>-</v>
      </c>
      <c r="Z1228" s="937" t="str">
        <f>IF($R1228="-","-",VLOOKUP($L1228,Legend!$E:$F,2,0))</f>
        <v>-</v>
      </c>
      <c r="AA1228" s="937"/>
      <c r="AB1228" s="1131" t="str">
        <f t="shared" si="219"/>
        <v>-</v>
      </c>
      <c r="AC1228" s="1131" t="str">
        <f>_xlfn.IFNA(VLOOKUP($B1228,'PO list'!$C:$E,3,0),$AB1228)</f>
        <v>-</v>
      </c>
      <c r="AD1228" s="1131" t="str">
        <f>IF($AC1228="-","-",VLOOKUP($AC1228,Forex!$B:$C,2,0))</f>
        <v>-</v>
      </c>
      <c r="AE1228" s="1131" t="str">
        <f t="shared" si="215"/>
        <v>-</v>
      </c>
      <c r="AF1228" s="1131" t="str">
        <f>IF($AE1228="-","-",VLOOKUP($AE1228,Forex!$B:$C,2,0))</f>
        <v>-</v>
      </c>
      <c r="AG1228" s="1132" t="str">
        <f t="shared" si="220"/>
        <v>-</v>
      </c>
      <c r="AI1228" s="1118"/>
    </row>
    <row r="1229" spans="1:35" ht="15" x14ac:dyDescent="0.25">
      <c r="A1229" s="929">
        <v>1228</v>
      </c>
      <c r="B1229" s="927" t="s">
        <v>4641</v>
      </c>
      <c r="C1229" s="927" t="s">
        <v>1379</v>
      </c>
      <c r="D1229" s="927" t="s">
        <v>1332</v>
      </c>
      <c r="E1229" s="927" t="s">
        <v>1361</v>
      </c>
      <c r="F1229" s="927">
        <v>3</v>
      </c>
      <c r="G1229" s="927">
        <v>1395</v>
      </c>
      <c r="H1229" s="927" t="s">
        <v>4642</v>
      </c>
      <c r="I1229" s="927" t="s">
        <v>15</v>
      </c>
      <c r="J1229" s="927" t="s">
        <v>4585</v>
      </c>
      <c r="K1229" s="927" t="s">
        <v>287</v>
      </c>
      <c r="L1229" s="927" t="s">
        <v>15</v>
      </c>
      <c r="M1229" s="927" t="s">
        <v>4632</v>
      </c>
      <c r="N1229" s="927" t="s">
        <v>1124</v>
      </c>
      <c r="O1229" s="927" t="s">
        <v>3839</v>
      </c>
      <c r="P1229" s="1129" t="str">
        <f t="shared" si="210"/>
        <v>-</v>
      </c>
      <c r="Q1229" s="934" t="str">
        <f t="shared" si="211"/>
        <v>20-19571</v>
      </c>
      <c r="R1229" s="934" t="str">
        <f t="shared" si="212"/>
        <v>-</v>
      </c>
      <c r="S1229" s="935" t="str">
        <f t="shared" si="216"/>
        <v>-</v>
      </c>
      <c r="T1229" s="935" t="str">
        <f t="shared" si="217"/>
        <v>-</v>
      </c>
      <c r="U1229" s="935" t="str">
        <f t="shared" si="218"/>
        <v>-</v>
      </c>
      <c r="V1229" s="935" t="str">
        <f t="shared" si="213"/>
        <v>-</v>
      </c>
      <c r="W1229" s="934" t="str">
        <f t="shared" si="214"/>
        <v>-</v>
      </c>
      <c r="X1229" s="936" t="str">
        <f>IF(R1229="-","-",VLOOKUP($S1229,Forex!$B:$C,2,0))</f>
        <v>-</v>
      </c>
      <c r="Y1229" s="936" t="str">
        <f>IF(R1229="-","-",VLOOKUP($S1229,Forex!$B:$D,3,0))</f>
        <v>-</v>
      </c>
      <c r="Z1229" s="937" t="str">
        <f>IF($R1229="-","-",VLOOKUP($L1229,Legend!$E:$F,2,0))</f>
        <v>-</v>
      </c>
      <c r="AA1229" s="937"/>
      <c r="AB1229" s="1131" t="str">
        <f t="shared" si="219"/>
        <v>-</v>
      </c>
      <c r="AC1229" s="1131" t="str">
        <f>_xlfn.IFNA(VLOOKUP($B1229,'PO list'!$C:$E,3,0),$AB1229)</f>
        <v>-</v>
      </c>
      <c r="AD1229" s="1131" t="str">
        <f>IF($AC1229="-","-",VLOOKUP($AC1229,Forex!$B:$C,2,0))</f>
        <v>-</v>
      </c>
      <c r="AE1229" s="1131" t="str">
        <f t="shared" si="215"/>
        <v>-</v>
      </c>
      <c r="AF1229" s="1131" t="str">
        <f>IF($AE1229="-","-",VLOOKUP($AE1229,Forex!$B:$C,2,0))</f>
        <v>-</v>
      </c>
      <c r="AG1229" s="1132" t="str">
        <f t="shared" si="220"/>
        <v>-</v>
      </c>
      <c r="AI1229" s="1118"/>
    </row>
    <row r="1230" spans="1:35" ht="15" x14ac:dyDescent="0.25">
      <c r="A1230" s="929">
        <v>1229</v>
      </c>
      <c r="B1230" s="927" t="s">
        <v>618</v>
      </c>
      <c r="C1230" s="927" t="s">
        <v>227</v>
      </c>
      <c r="D1230" s="927" t="s">
        <v>201</v>
      </c>
      <c r="E1230" s="927" t="s">
        <v>231</v>
      </c>
      <c r="F1230" s="927">
        <v>7</v>
      </c>
      <c r="G1230" s="927">
        <v>2690</v>
      </c>
      <c r="H1230" s="927" t="s">
        <v>4643</v>
      </c>
      <c r="I1230" s="927" t="s">
        <v>15</v>
      </c>
      <c r="J1230" s="927" t="s">
        <v>3685</v>
      </c>
      <c r="K1230" s="927" t="s">
        <v>288</v>
      </c>
      <c r="L1230" s="927" t="s">
        <v>1056</v>
      </c>
      <c r="M1230" s="927" t="s">
        <v>3839</v>
      </c>
      <c r="N1230" s="927" t="s">
        <v>1126</v>
      </c>
      <c r="O1230" s="927" t="s">
        <v>3839</v>
      </c>
      <c r="P1230" s="1129" t="str">
        <f t="shared" si="210"/>
        <v>-</v>
      </c>
      <c r="Q1230" s="934" t="str">
        <f t="shared" si="211"/>
        <v>20-19572</v>
      </c>
      <c r="R1230" s="934" t="str">
        <f t="shared" si="212"/>
        <v>LOCAL</v>
      </c>
      <c r="S1230" s="935">
        <f t="shared" si="216"/>
        <v>44075</v>
      </c>
      <c r="T1230" s="935">
        <f t="shared" si="217"/>
        <v>44136</v>
      </c>
      <c r="U1230" s="935">
        <f t="shared" si="218"/>
        <v>44136</v>
      </c>
      <c r="V1230" s="935">
        <f t="shared" si="213"/>
        <v>44256</v>
      </c>
      <c r="W1230" s="934" t="str">
        <f t="shared" si="214"/>
        <v>Disapproved</v>
      </c>
      <c r="X1230" s="936" t="str">
        <f>IF(R1230="-","-",VLOOKUP($S1230,Forex!$B:$C,2,0))</f>
        <v>FY2020</v>
      </c>
      <c r="Y1230" s="936" t="str">
        <f>IF(R1230="-","-",VLOOKUP($S1230,Forex!$B:$D,3,0))</f>
        <v>1H</v>
      </c>
      <c r="Z1230" s="937" t="str">
        <f>IF($R1230="-","-",VLOOKUP($L1230,Legend!$E:$F,2,0))</f>
        <v>-</v>
      </c>
      <c r="AA1230" s="937"/>
      <c r="AB1230" s="1131">
        <f t="shared" si="219"/>
        <v>44136</v>
      </c>
      <c r="AC1230" s="1131">
        <f>_xlfn.IFNA(VLOOKUP($B1230,'PO list'!$C:$E,3,0),$AB1230)</f>
        <v>44136</v>
      </c>
      <c r="AD1230" s="1131" t="str">
        <f>IF($AC1230="-","-",VLOOKUP($AC1230,Forex!$B:$C,2,0))</f>
        <v>FY2020</v>
      </c>
      <c r="AE1230" s="1131">
        <f t="shared" si="215"/>
        <v>44136</v>
      </c>
      <c r="AF1230" s="1131" t="str">
        <f>IF($AE1230="-","-",VLOOKUP($AE1230,Forex!$B:$C,2,0))</f>
        <v>FY2020</v>
      </c>
      <c r="AG1230" s="1132" t="str">
        <f t="shared" si="220"/>
        <v>MY + MF</v>
      </c>
      <c r="AI1230" s="1118"/>
    </row>
    <row r="1231" spans="1:35" ht="15" x14ac:dyDescent="0.25">
      <c r="A1231" s="929">
        <v>1230</v>
      </c>
      <c r="B1231" s="927" t="s">
        <v>4644</v>
      </c>
      <c r="C1231" s="927" t="s">
        <v>211</v>
      </c>
      <c r="D1231" s="927" t="s">
        <v>201</v>
      </c>
      <c r="E1231" s="927" t="s">
        <v>231</v>
      </c>
      <c r="F1231" s="927">
        <v>1</v>
      </c>
      <c r="G1231" s="927">
        <v>503</v>
      </c>
      <c r="H1231" s="927" t="s">
        <v>4645</v>
      </c>
      <c r="I1231" s="927" t="s">
        <v>239</v>
      </c>
      <c r="J1231" s="927" t="s">
        <v>4585</v>
      </c>
      <c r="K1231" s="927" t="s">
        <v>288</v>
      </c>
      <c r="L1231" s="927" t="s">
        <v>158</v>
      </c>
      <c r="M1231" s="927" t="s">
        <v>4099</v>
      </c>
      <c r="N1231" s="927" t="s">
        <v>4188</v>
      </c>
      <c r="O1231" s="927" t="s">
        <v>3839</v>
      </c>
      <c r="P1231" s="1129" t="str">
        <f t="shared" si="210"/>
        <v>--</v>
      </c>
      <c r="Q1231" s="934" t="str">
        <f t="shared" si="211"/>
        <v>20-19573</v>
      </c>
      <c r="R1231" s="934" t="str">
        <f t="shared" si="212"/>
        <v>LOCAL</v>
      </c>
      <c r="S1231" s="935">
        <f t="shared" si="216"/>
        <v>44136</v>
      </c>
      <c r="T1231" s="935">
        <f t="shared" si="217"/>
        <v>44136</v>
      </c>
      <c r="U1231" s="935">
        <f t="shared" si="218"/>
        <v>44136</v>
      </c>
      <c r="V1231" s="935">
        <f t="shared" si="213"/>
        <v>44197</v>
      </c>
      <c r="W1231" s="934" t="str">
        <f t="shared" si="214"/>
        <v>Disapproved</v>
      </c>
      <c r="X1231" s="936" t="str">
        <f>IF(R1231="-","-",VLOOKUP($S1231,Forex!$B:$C,2,0))</f>
        <v>FY2020</v>
      </c>
      <c r="Y1231" s="936" t="str">
        <f>IF(R1231="-","-",VLOOKUP($S1231,Forex!$B:$D,3,0))</f>
        <v>2H</v>
      </c>
      <c r="Z1231" s="937" t="str">
        <f>IF($R1231="-","-",VLOOKUP($L1231,Legend!$E:$F,2,0))</f>
        <v>ROD1</v>
      </c>
      <c r="AA1231" s="937"/>
      <c r="AB1231" s="1131">
        <f t="shared" si="219"/>
        <v>44136</v>
      </c>
      <c r="AC1231" s="1131">
        <f>_xlfn.IFNA(VLOOKUP($B1231,'PO list'!$C:$E,3,0),$AB1231)</f>
        <v>44136</v>
      </c>
      <c r="AD1231" s="1131" t="str">
        <f>IF($AC1231="-","-",VLOOKUP($AC1231,Forex!$B:$C,2,0))</f>
        <v>FY2020</v>
      </c>
      <c r="AE1231" s="1131">
        <f t="shared" si="215"/>
        <v>44136</v>
      </c>
      <c r="AF1231" s="1131" t="str">
        <f>IF($AE1231="-","-",VLOOKUP($AE1231,Forex!$B:$C,2,0))</f>
        <v>FY2020</v>
      </c>
      <c r="AG1231" s="1132" t="str">
        <f t="shared" si="220"/>
        <v>MY + MF</v>
      </c>
      <c r="AI1231" s="1118"/>
    </row>
    <row r="1232" spans="1:35" ht="15" x14ac:dyDescent="0.25">
      <c r="A1232" s="929">
        <v>1231</v>
      </c>
      <c r="B1232" s="927" t="s">
        <v>4646</v>
      </c>
      <c r="C1232" s="927" t="s">
        <v>211</v>
      </c>
      <c r="D1232" s="927" t="s">
        <v>201</v>
      </c>
      <c r="E1232" s="927" t="s">
        <v>231</v>
      </c>
      <c r="F1232" s="927">
        <v>1</v>
      </c>
      <c r="G1232" s="927">
        <v>908</v>
      </c>
      <c r="H1232" s="927" t="s">
        <v>4647</v>
      </c>
      <c r="I1232" s="927" t="s">
        <v>239</v>
      </c>
      <c r="J1232" s="927" t="s">
        <v>4585</v>
      </c>
      <c r="K1232" s="927" t="s">
        <v>287</v>
      </c>
      <c r="L1232" s="927" t="s">
        <v>15</v>
      </c>
      <c r="M1232" s="927" t="s">
        <v>4099</v>
      </c>
      <c r="N1232" s="927" t="s">
        <v>4648</v>
      </c>
      <c r="O1232" s="927" t="s">
        <v>3839</v>
      </c>
      <c r="P1232" s="1129" t="str">
        <f t="shared" si="210"/>
        <v>--</v>
      </c>
      <c r="Q1232" s="934" t="str">
        <f t="shared" si="211"/>
        <v>20-19574</v>
      </c>
      <c r="R1232" s="934" t="str">
        <f t="shared" si="212"/>
        <v>LOCAL</v>
      </c>
      <c r="S1232" s="935">
        <f t="shared" si="216"/>
        <v>44136</v>
      </c>
      <c r="T1232" s="935">
        <f t="shared" si="217"/>
        <v>44136</v>
      </c>
      <c r="U1232" s="935">
        <f t="shared" si="218"/>
        <v>44136</v>
      </c>
      <c r="V1232" s="935">
        <f t="shared" si="213"/>
        <v>44166</v>
      </c>
      <c r="W1232" s="934" t="str">
        <f t="shared" si="214"/>
        <v>Approved</v>
      </c>
      <c r="X1232" s="936" t="str">
        <f>IF(R1232="-","-",VLOOKUP($S1232,Forex!$B:$C,2,0))</f>
        <v>FY2020</v>
      </c>
      <c r="Y1232" s="936" t="str">
        <f>IF(R1232="-","-",VLOOKUP($S1232,Forex!$B:$D,3,0))</f>
        <v>2H</v>
      </c>
      <c r="Z1232" s="937" t="str">
        <f>IF($R1232="-","-",VLOOKUP($L1232,Legend!$E:$F,2,0))</f>
        <v>-</v>
      </c>
      <c r="AA1232" s="937"/>
      <c r="AB1232" s="1131">
        <f t="shared" si="219"/>
        <v>44136</v>
      </c>
      <c r="AC1232" s="1131">
        <f>_xlfn.IFNA(VLOOKUP($B1232,'PO list'!$C:$E,3,0),$AB1232)</f>
        <v>44136</v>
      </c>
      <c r="AD1232" s="1131" t="str">
        <f>IF($AC1232="-","-",VLOOKUP($AC1232,Forex!$B:$C,2,0))</f>
        <v>FY2020</v>
      </c>
      <c r="AE1232" s="1131">
        <f t="shared" si="215"/>
        <v>44136</v>
      </c>
      <c r="AF1232" s="1131" t="str">
        <f>IF($AE1232="-","-",VLOOKUP($AE1232,Forex!$B:$C,2,0))</f>
        <v>FY2020</v>
      </c>
      <c r="AG1232" s="1132" t="str">
        <f t="shared" si="220"/>
        <v>MY + MF</v>
      </c>
      <c r="AI1232" s="1118"/>
    </row>
    <row r="1233" spans="1:35" ht="15" x14ac:dyDescent="0.25">
      <c r="A1233" s="929">
        <v>1232</v>
      </c>
      <c r="B1233" s="927" t="s">
        <v>4649</v>
      </c>
      <c r="C1233" s="927" t="s">
        <v>1331</v>
      </c>
      <c r="D1233" s="927" t="s">
        <v>1332</v>
      </c>
      <c r="E1233" s="927" t="s">
        <v>1788</v>
      </c>
      <c r="F1233" s="927">
        <v>2</v>
      </c>
      <c r="G1233" s="927">
        <v>94</v>
      </c>
      <c r="H1233" s="927" t="s">
        <v>4650</v>
      </c>
      <c r="I1233" s="927" t="s">
        <v>15</v>
      </c>
      <c r="J1233" s="927" t="s">
        <v>4585</v>
      </c>
      <c r="K1233" s="927" t="s">
        <v>287</v>
      </c>
      <c r="L1233" s="927" t="s">
        <v>15</v>
      </c>
      <c r="M1233" s="927" t="s">
        <v>4099</v>
      </c>
      <c r="N1233" s="927" t="s">
        <v>4188</v>
      </c>
      <c r="O1233" s="927" t="s">
        <v>3839</v>
      </c>
      <c r="P1233" s="1129" t="str">
        <f t="shared" si="210"/>
        <v>-</v>
      </c>
      <c r="Q1233" s="934" t="str">
        <f t="shared" si="211"/>
        <v>20-19575</v>
      </c>
      <c r="R1233" s="934" t="str">
        <f t="shared" si="212"/>
        <v>-</v>
      </c>
      <c r="S1233" s="935" t="str">
        <f t="shared" si="216"/>
        <v>-</v>
      </c>
      <c r="T1233" s="935" t="str">
        <f t="shared" si="217"/>
        <v>-</v>
      </c>
      <c r="U1233" s="935" t="str">
        <f t="shared" si="218"/>
        <v>-</v>
      </c>
      <c r="V1233" s="935" t="str">
        <f t="shared" si="213"/>
        <v>-</v>
      </c>
      <c r="W1233" s="934" t="str">
        <f t="shared" si="214"/>
        <v>-</v>
      </c>
      <c r="X1233" s="936" t="str">
        <f>IF(R1233="-","-",VLOOKUP($S1233,Forex!$B:$C,2,0))</f>
        <v>-</v>
      </c>
      <c r="Y1233" s="936" t="str">
        <f>IF(R1233="-","-",VLOOKUP($S1233,Forex!$B:$D,3,0))</f>
        <v>-</v>
      </c>
      <c r="Z1233" s="937" t="str">
        <f>IF($R1233="-","-",VLOOKUP($L1233,Legend!$E:$F,2,0))</f>
        <v>-</v>
      </c>
      <c r="AA1233" s="937"/>
      <c r="AB1233" s="1131" t="str">
        <f t="shared" si="219"/>
        <v>-</v>
      </c>
      <c r="AC1233" s="1131" t="str">
        <f>_xlfn.IFNA(VLOOKUP($B1233,'PO list'!$C:$E,3,0),$AB1233)</f>
        <v>-</v>
      </c>
      <c r="AD1233" s="1131" t="str">
        <f>IF($AC1233="-","-",VLOOKUP($AC1233,Forex!$B:$C,2,0))</f>
        <v>-</v>
      </c>
      <c r="AE1233" s="1131" t="str">
        <f t="shared" si="215"/>
        <v>-</v>
      </c>
      <c r="AF1233" s="1131" t="str">
        <f>IF($AE1233="-","-",VLOOKUP($AE1233,Forex!$B:$C,2,0))</f>
        <v>-</v>
      </c>
      <c r="AG1233" s="1132" t="str">
        <f t="shared" si="220"/>
        <v>-</v>
      </c>
      <c r="AI1233" s="1118"/>
    </row>
    <row r="1234" spans="1:35" ht="15" x14ac:dyDescent="0.25">
      <c r="A1234" s="929">
        <v>1233</v>
      </c>
      <c r="B1234" s="927" t="s">
        <v>4651</v>
      </c>
      <c r="C1234" s="927" t="s">
        <v>207</v>
      </c>
      <c r="D1234" s="927" t="s">
        <v>232</v>
      </c>
      <c r="E1234" s="927" t="s">
        <v>1788</v>
      </c>
      <c r="F1234" s="927">
        <v>1</v>
      </c>
      <c r="G1234" s="927">
        <v>35</v>
      </c>
      <c r="H1234" s="927" t="s">
        <v>4652</v>
      </c>
      <c r="I1234" s="927" t="s">
        <v>4653</v>
      </c>
      <c r="J1234" s="927" t="s">
        <v>4099</v>
      </c>
      <c r="K1234" s="927" t="s">
        <v>287</v>
      </c>
      <c r="L1234" s="927" t="s">
        <v>15</v>
      </c>
      <c r="M1234" s="927" t="s">
        <v>3839</v>
      </c>
      <c r="N1234" s="927" t="s">
        <v>2372</v>
      </c>
      <c r="O1234" s="927" t="s">
        <v>3839</v>
      </c>
      <c r="P1234" s="1129" t="str">
        <f t="shared" si="210"/>
        <v>JIG</v>
      </c>
      <c r="Q1234" s="934" t="str">
        <f t="shared" si="211"/>
        <v>20-19576</v>
      </c>
      <c r="R1234" s="934" t="str">
        <f t="shared" si="212"/>
        <v>FRONTECH</v>
      </c>
      <c r="S1234" s="935">
        <f t="shared" si="216"/>
        <v>44136</v>
      </c>
      <c r="T1234" s="935">
        <f t="shared" si="217"/>
        <v>44136</v>
      </c>
      <c r="U1234" s="935">
        <f t="shared" si="218"/>
        <v>44136</v>
      </c>
      <c r="V1234" s="935">
        <f t="shared" si="213"/>
        <v>44166</v>
      </c>
      <c r="W1234" s="934" t="str">
        <f t="shared" si="214"/>
        <v>Approved</v>
      </c>
      <c r="X1234" s="936" t="str">
        <f>IF(R1234="-","-",VLOOKUP($S1234,Forex!$B:$C,2,0))</f>
        <v>FY2020</v>
      </c>
      <c r="Y1234" s="936" t="str">
        <f>IF(R1234="-","-",VLOOKUP($S1234,Forex!$B:$D,3,0))</f>
        <v>2H</v>
      </c>
      <c r="Z1234" s="937" t="str">
        <f>IF($R1234="-","-",VLOOKUP($L1234,Legend!$E:$F,2,0))</f>
        <v>-</v>
      </c>
      <c r="AA1234" s="937"/>
      <c r="AB1234" s="1131">
        <f t="shared" si="219"/>
        <v>44136</v>
      </c>
      <c r="AC1234" s="1131">
        <f>_xlfn.IFNA(VLOOKUP($B1234,'PO list'!$C:$E,3,0),$AB1234)</f>
        <v>44136</v>
      </c>
      <c r="AD1234" s="1131" t="str">
        <f>IF($AC1234="-","-",VLOOKUP($AC1234,Forex!$B:$C,2,0))</f>
        <v>FY2020</v>
      </c>
      <c r="AE1234" s="1131">
        <f t="shared" si="215"/>
        <v>44136</v>
      </c>
      <c r="AF1234" s="1131" t="str">
        <f>IF($AE1234="-","-",VLOOKUP($AE1234,Forex!$B:$C,2,0))</f>
        <v>FY2020</v>
      </c>
      <c r="AG1234" s="1132" t="str">
        <f t="shared" si="220"/>
        <v>MY + MF</v>
      </c>
      <c r="AI1234" s="1118"/>
    </row>
    <row r="1235" spans="1:35" ht="15" x14ac:dyDescent="0.25">
      <c r="A1235" s="929">
        <v>1234</v>
      </c>
      <c r="B1235" s="927" t="s">
        <v>4654</v>
      </c>
      <c r="C1235" s="927" t="s">
        <v>1331</v>
      </c>
      <c r="D1235" s="927" t="s">
        <v>1332</v>
      </c>
      <c r="E1235" s="927" t="s">
        <v>1788</v>
      </c>
      <c r="F1235" s="927">
        <v>1</v>
      </c>
      <c r="G1235" s="927">
        <v>594</v>
      </c>
      <c r="H1235" s="927" t="s">
        <v>4655</v>
      </c>
      <c r="I1235" s="927" t="s">
        <v>4656</v>
      </c>
      <c r="J1235" s="927" t="s">
        <v>4099</v>
      </c>
      <c r="K1235" s="927" t="s">
        <v>287</v>
      </c>
      <c r="L1235" s="927" t="s">
        <v>15</v>
      </c>
      <c r="M1235" s="927" t="s">
        <v>3814</v>
      </c>
      <c r="N1235" s="927" t="s">
        <v>4188</v>
      </c>
      <c r="O1235" s="927" t="s">
        <v>3839</v>
      </c>
      <c r="P1235" s="1129" t="str">
        <f t="shared" si="210"/>
        <v>34-</v>
      </c>
      <c r="Q1235" s="934" t="str">
        <f t="shared" si="211"/>
        <v>20-19577</v>
      </c>
      <c r="R1235" s="934" t="str">
        <f t="shared" si="212"/>
        <v>-</v>
      </c>
      <c r="S1235" s="935" t="str">
        <f t="shared" si="216"/>
        <v>-</v>
      </c>
      <c r="T1235" s="935" t="str">
        <f t="shared" si="217"/>
        <v>-</v>
      </c>
      <c r="U1235" s="935" t="str">
        <f t="shared" si="218"/>
        <v>-</v>
      </c>
      <c r="V1235" s="935" t="str">
        <f t="shared" si="213"/>
        <v>-</v>
      </c>
      <c r="W1235" s="934" t="str">
        <f t="shared" si="214"/>
        <v>-</v>
      </c>
      <c r="X1235" s="936" t="str">
        <f>IF(R1235="-","-",VLOOKUP($S1235,Forex!$B:$C,2,0))</f>
        <v>-</v>
      </c>
      <c r="Y1235" s="936" t="str">
        <f>IF(R1235="-","-",VLOOKUP($S1235,Forex!$B:$D,3,0))</f>
        <v>-</v>
      </c>
      <c r="Z1235" s="937" t="str">
        <f>IF($R1235="-","-",VLOOKUP($L1235,Legend!$E:$F,2,0))</f>
        <v>-</v>
      </c>
      <c r="AA1235" s="937"/>
      <c r="AB1235" s="1131" t="str">
        <f t="shared" si="219"/>
        <v>-</v>
      </c>
      <c r="AC1235" s="1131" t="str">
        <f>_xlfn.IFNA(VLOOKUP($B1235,'PO list'!$C:$E,3,0),$AB1235)</f>
        <v>-</v>
      </c>
      <c r="AD1235" s="1131" t="str">
        <f>IF($AC1235="-","-",VLOOKUP($AC1235,Forex!$B:$C,2,0))</f>
        <v>-</v>
      </c>
      <c r="AE1235" s="1131" t="str">
        <f t="shared" si="215"/>
        <v>-</v>
      </c>
      <c r="AF1235" s="1131" t="str">
        <f>IF($AE1235="-","-",VLOOKUP($AE1235,Forex!$B:$C,2,0))</f>
        <v>-</v>
      </c>
      <c r="AG1235" s="1132" t="str">
        <f t="shared" si="220"/>
        <v>-</v>
      </c>
      <c r="AI1235" s="1118"/>
    </row>
    <row r="1236" spans="1:35" ht="15" x14ac:dyDescent="0.25">
      <c r="A1236" s="929">
        <v>1235</v>
      </c>
      <c r="B1236" s="927" t="s">
        <v>4657</v>
      </c>
      <c r="C1236" s="927" t="s">
        <v>1379</v>
      </c>
      <c r="D1236" s="927" t="s">
        <v>1332</v>
      </c>
      <c r="E1236" s="927" t="s">
        <v>1788</v>
      </c>
      <c r="F1236" s="927">
        <v>1</v>
      </c>
      <c r="G1236" s="927">
        <v>25</v>
      </c>
      <c r="H1236" s="927" t="s">
        <v>4658</v>
      </c>
      <c r="I1236" s="927" t="s">
        <v>15</v>
      </c>
      <c r="J1236" s="927" t="s">
        <v>3814</v>
      </c>
      <c r="K1236" s="927" t="s">
        <v>288</v>
      </c>
      <c r="L1236" s="927" t="s">
        <v>1127</v>
      </c>
      <c r="M1236" s="927" t="s">
        <v>3814</v>
      </c>
      <c r="N1236" s="927" t="s">
        <v>5906</v>
      </c>
      <c r="O1236" s="927" t="s">
        <v>3839</v>
      </c>
      <c r="P1236" s="1129" t="str">
        <f t="shared" ref="P1236:P1299" si="221">RIGHT(I1236,3)</f>
        <v>-</v>
      </c>
      <c r="Q1236" s="934" t="str">
        <f t="shared" ref="Q1236:Q1299" si="222">IF(B1236=B1235,"-",B1236)</f>
        <v>20-19578</v>
      </c>
      <c r="R1236" s="934" t="str">
        <f t="shared" ref="R1236:R1299" si="223">IF(Q1236="-","-",IF(D1236="INTERNAL","-",D1236))</f>
        <v>-</v>
      </c>
      <c r="S1236" s="935" t="str">
        <f t="shared" si="216"/>
        <v>-</v>
      </c>
      <c r="T1236" s="935" t="str">
        <f t="shared" si="217"/>
        <v>-</v>
      </c>
      <c r="U1236" s="935" t="str">
        <f t="shared" si="218"/>
        <v>-</v>
      </c>
      <c r="V1236" s="935" t="str">
        <f t="shared" ref="V1236:V1299" si="224">IF($R1236="-","-",IF(N1236="-","-",$N1236-DAY($N1236)+1))</f>
        <v>-</v>
      </c>
      <c r="W1236" s="934" t="str">
        <f t="shared" ref="W1236:W1299" si="225">IF(R1236="-","-",IF(P1236="Ref","-",$K1236))</f>
        <v>-</v>
      </c>
      <c r="X1236" s="936" t="str">
        <f>IF(R1236="-","-",VLOOKUP($S1236,Forex!$B:$C,2,0))</f>
        <v>-</v>
      </c>
      <c r="Y1236" s="936" t="str">
        <f>IF(R1236="-","-",VLOOKUP($S1236,Forex!$B:$D,3,0))</f>
        <v>-</v>
      </c>
      <c r="Z1236" s="937" t="str">
        <f>IF($R1236="-","-",VLOOKUP($L1236,Legend!$E:$F,2,0))</f>
        <v>-</v>
      </c>
      <c r="AA1236" s="937"/>
      <c r="AB1236" s="1131" t="str">
        <f t="shared" si="219"/>
        <v>-</v>
      </c>
      <c r="AC1236" s="1131" t="str">
        <f>_xlfn.IFNA(VLOOKUP($B1236,'PO list'!$C:$E,3,0),$AB1236)</f>
        <v>-</v>
      </c>
      <c r="AD1236" s="1131" t="str">
        <f>IF($AC1236="-","-",VLOOKUP($AC1236,Forex!$B:$C,2,0))</f>
        <v>-</v>
      </c>
      <c r="AE1236" s="1131" t="str">
        <f t="shared" ref="AE1236:AE1299" si="226">IF($Q1236="-","-",IF(W1236="-","-",IF($O1236="-","-",$O1236-DAY($O1236)+1)))</f>
        <v>-</v>
      </c>
      <c r="AF1236" s="1131" t="str">
        <f>IF($AE1236="-","-",VLOOKUP($AE1236,Forex!$B:$C,2,0))</f>
        <v>-</v>
      </c>
      <c r="AG1236" s="1132" t="str">
        <f t="shared" si="220"/>
        <v>-</v>
      </c>
      <c r="AI1236" s="1118"/>
    </row>
    <row r="1237" spans="1:35" ht="15" x14ac:dyDescent="0.25">
      <c r="A1237" s="929">
        <v>1236</v>
      </c>
      <c r="B1237" s="927" t="s">
        <v>4659</v>
      </c>
      <c r="C1237" s="927" t="s">
        <v>227</v>
      </c>
      <c r="D1237" s="927" t="s">
        <v>201</v>
      </c>
      <c r="E1237" s="927" t="s">
        <v>231</v>
      </c>
      <c r="F1237" s="927">
        <v>1</v>
      </c>
      <c r="G1237" s="927">
        <v>998</v>
      </c>
      <c r="H1237" s="927" t="s">
        <v>4660</v>
      </c>
      <c r="I1237" s="927" t="s">
        <v>4661</v>
      </c>
      <c r="J1237" s="927" t="s">
        <v>4585</v>
      </c>
      <c r="K1237" s="927" t="s">
        <v>287</v>
      </c>
      <c r="L1237" s="927" t="s">
        <v>15</v>
      </c>
      <c r="M1237" s="927" t="s">
        <v>4585</v>
      </c>
      <c r="N1237" s="927" t="s">
        <v>4212</v>
      </c>
      <c r="O1237" s="927" t="s">
        <v>3839</v>
      </c>
      <c r="P1237" s="1129" t="str">
        <f t="shared" si="221"/>
        <v>NCH</v>
      </c>
      <c r="Q1237" s="934" t="str">
        <f t="shared" si="222"/>
        <v>20-19579</v>
      </c>
      <c r="R1237" s="934" t="str">
        <f t="shared" si="223"/>
        <v>LOCAL</v>
      </c>
      <c r="S1237" s="935">
        <f t="shared" si="216"/>
        <v>44136</v>
      </c>
      <c r="T1237" s="935">
        <f t="shared" si="217"/>
        <v>44136</v>
      </c>
      <c r="U1237" s="935">
        <f t="shared" si="218"/>
        <v>44136</v>
      </c>
      <c r="V1237" s="935">
        <f t="shared" si="224"/>
        <v>44136</v>
      </c>
      <c r="W1237" s="934" t="str">
        <f t="shared" si="225"/>
        <v>Approved</v>
      </c>
      <c r="X1237" s="936" t="str">
        <f>IF(R1237="-","-",VLOOKUP($S1237,Forex!$B:$C,2,0))</f>
        <v>FY2020</v>
      </c>
      <c r="Y1237" s="936" t="str">
        <f>IF(R1237="-","-",VLOOKUP($S1237,Forex!$B:$D,3,0))</f>
        <v>2H</v>
      </c>
      <c r="Z1237" s="937" t="str">
        <f>IF($R1237="-","-",VLOOKUP($L1237,Legend!$E:$F,2,0))</f>
        <v>-</v>
      </c>
      <c r="AA1237" s="937"/>
      <c r="AB1237" s="1131">
        <f t="shared" si="219"/>
        <v>44136</v>
      </c>
      <c r="AC1237" s="1131">
        <f>_xlfn.IFNA(VLOOKUP($B1237,'PO list'!$C:$E,3,0),$AB1237)</f>
        <v>44136</v>
      </c>
      <c r="AD1237" s="1131" t="str">
        <f>IF($AC1237="-","-",VLOOKUP($AC1237,Forex!$B:$C,2,0))</f>
        <v>FY2020</v>
      </c>
      <c r="AE1237" s="1131">
        <f t="shared" si="226"/>
        <v>44136</v>
      </c>
      <c r="AF1237" s="1131" t="str">
        <f>IF($AE1237="-","-",VLOOKUP($AE1237,Forex!$B:$C,2,0))</f>
        <v>FY2020</v>
      </c>
      <c r="AG1237" s="1132" t="str">
        <f t="shared" si="220"/>
        <v>MY + MF</v>
      </c>
      <c r="AI1237" s="1118"/>
    </row>
    <row r="1238" spans="1:35" ht="15" x14ac:dyDescent="0.25">
      <c r="A1238" s="929">
        <v>1237</v>
      </c>
      <c r="B1238" s="927" t="s">
        <v>642</v>
      </c>
      <c r="C1238" s="927" t="s">
        <v>243</v>
      </c>
      <c r="D1238" s="927" t="s">
        <v>201</v>
      </c>
      <c r="E1238" s="927" t="s">
        <v>230</v>
      </c>
      <c r="F1238" s="927">
        <v>27</v>
      </c>
      <c r="G1238" s="927">
        <v>36813</v>
      </c>
      <c r="H1238" s="927" t="s">
        <v>4662</v>
      </c>
      <c r="I1238" s="927" t="s">
        <v>4663</v>
      </c>
      <c r="J1238" s="927" t="s">
        <v>4585</v>
      </c>
      <c r="K1238" s="927" t="s">
        <v>288</v>
      </c>
      <c r="L1238" s="927" t="s">
        <v>1056</v>
      </c>
      <c r="M1238" s="927" t="s">
        <v>4201</v>
      </c>
      <c r="N1238" s="927" t="s">
        <v>4166</v>
      </c>
      <c r="O1238" s="927" t="s">
        <v>4452</v>
      </c>
      <c r="P1238" s="1129" t="str">
        <f t="shared" si="221"/>
        <v>ETS</v>
      </c>
      <c r="Q1238" s="934" t="str">
        <f t="shared" si="222"/>
        <v>20-19580</v>
      </c>
      <c r="R1238" s="934" t="str">
        <f t="shared" si="223"/>
        <v>LOCAL</v>
      </c>
      <c r="S1238" s="935">
        <f t="shared" si="216"/>
        <v>44136</v>
      </c>
      <c r="T1238" s="935">
        <f t="shared" si="217"/>
        <v>44136</v>
      </c>
      <c r="U1238" s="935">
        <f t="shared" si="218"/>
        <v>44136</v>
      </c>
      <c r="V1238" s="935">
        <f t="shared" si="224"/>
        <v>44197</v>
      </c>
      <c r="W1238" s="934" t="str">
        <f t="shared" si="225"/>
        <v>Disapproved</v>
      </c>
      <c r="X1238" s="936" t="str">
        <f>IF(R1238="-","-",VLOOKUP($S1238,Forex!$B:$C,2,0))</f>
        <v>FY2020</v>
      </c>
      <c r="Y1238" s="936" t="str">
        <f>IF(R1238="-","-",VLOOKUP($S1238,Forex!$B:$D,3,0))</f>
        <v>2H</v>
      </c>
      <c r="Z1238" s="937" t="str">
        <f>IF($R1238="-","-",VLOOKUP($L1238,Legend!$E:$F,2,0))</f>
        <v>-</v>
      </c>
      <c r="AA1238" s="937"/>
      <c r="AB1238" s="1131">
        <f t="shared" si="219"/>
        <v>44136</v>
      </c>
      <c r="AC1238" s="1131">
        <f>_xlfn.IFNA(VLOOKUP($B1238,'PO list'!$C:$E,3,0),$AB1238)</f>
        <v>44136</v>
      </c>
      <c r="AD1238" s="1131" t="str">
        <f>IF($AC1238="-","-",VLOOKUP($AC1238,Forex!$B:$C,2,0))</f>
        <v>FY2020</v>
      </c>
      <c r="AE1238" s="1131">
        <f t="shared" si="226"/>
        <v>44136</v>
      </c>
      <c r="AF1238" s="1131" t="str">
        <f>IF($AE1238="-","-",VLOOKUP($AE1238,Forex!$B:$C,2,0))</f>
        <v>FY2020</v>
      </c>
      <c r="AG1238" s="1132" t="str">
        <f t="shared" si="220"/>
        <v>MY + MF</v>
      </c>
      <c r="AI1238" s="1118"/>
    </row>
    <row r="1239" spans="1:35" ht="15" x14ac:dyDescent="0.25">
      <c r="A1239" s="929">
        <v>1238</v>
      </c>
      <c r="B1239" s="927" t="s">
        <v>4664</v>
      </c>
      <c r="C1239" s="927" t="s">
        <v>1379</v>
      </c>
      <c r="D1239" s="927" t="s">
        <v>1332</v>
      </c>
      <c r="E1239" s="927" t="s">
        <v>1788</v>
      </c>
      <c r="F1239" s="927">
        <v>1</v>
      </c>
      <c r="G1239" s="927">
        <v>47</v>
      </c>
      <c r="H1239" s="927" t="s">
        <v>4665</v>
      </c>
      <c r="I1239" s="927" t="s">
        <v>4666</v>
      </c>
      <c r="J1239" s="927" t="s">
        <v>3814</v>
      </c>
      <c r="K1239" s="927" t="s">
        <v>287</v>
      </c>
      <c r="L1239" s="927" t="s">
        <v>15</v>
      </c>
      <c r="M1239" s="927" t="s">
        <v>3839</v>
      </c>
      <c r="N1239" s="927" t="s">
        <v>1124</v>
      </c>
      <c r="O1239" s="927" t="s">
        <v>3839</v>
      </c>
      <c r="P1239" s="1129" t="str">
        <f t="shared" si="221"/>
        <v>01-</v>
      </c>
      <c r="Q1239" s="934" t="str">
        <f t="shared" si="222"/>
        <v>20-19581</v>
      </c>
      <c r="R1239" s="934" t="str">
        <f t="shared" si="223"/>
        <v>-</v>
      </c>
      <c r="S1239" s="935" t="str">
        <f t="shared" si="216"/>
        <v>-</v>
      </c>
      <c r="T1239" s="935" t="str">
        <f t="shared" si="217"/>
        <v>-</v>
      </c>
      <c r="U1239" s="935" t="str">
        <f t="shared" si="218"/>
        <v>-</v>
      </c>
      <c r="V1239" s="935" t="str">
        <f t="shared" si="224"/>
        <v>-</v>
      </c>
      <c r="W1239" s="934" t="str">
        <f t="shared" si="225"/>
        <v>-</v>
      </c>
      <c r="X1239" s="936" t="str">
        <f>IF(R1239="-","-",VLOOKUP($S1239,Forex!$B:$C,2,0))</f>
        <v>-</v>
      </c>
      <c r="Y1239" s="936" t="str">
        <f>IF(R1239="-","-",VLOOKUP($S1239,Forex!$B:$D,3,0))</f>
        <v>-</v>
      </c>
      <c r="Z1239" s="937" t="str">
        <f>IF($R1239="-","-",VLOOKUP($L1239,Legend!$E:$F,2,0))</f>
        <v>-</v>
      </c>
      <c r="AA1239" s="937"/>
      <c r="AB1239" s="1131" t="str">
        <f t="shared" si="219"/>
        <v>-</v>
      </c>
      <c r="AC1239" s="1131" t="str">
        <f>_xlfn.IFNA(VLOOKUP($B1239,'PO list'!$C:$E,3,0),$AB1239)</f>
        <v>-</v>
      </c>
      <c r="AD1239" s="1131" t="str">
        <f>IF($AC1239="-","-",VLOOKUP($AC1239,Forex!$B:$C,2,0))</f>
        <v>-</v>
      </c>
      <c r="AE1239" s="1131" t="str">
        <f t="shared" si="226"/>
        <v>-</v>
      </c>
      <c r="AF1239" s="1131" t="str">
        <f>IF($AE1239="-","-",VLOOKUP($AE1239,Forex!$B:$C,2,0))</f>
        <v>-</v>
      </c>
      <c r="AG1239" s="1132" t="str">
        <f t="shared" si="220"/>
        <v>-</v>
      </c>
      <c r="AI1239" s="1118"/>
    </row>
    <row r="1240" spans="1:35" ht="15" x14ac:dyDescent="0.25">
      <c r="A1240" s="929">
        <v>1239</v>
      </c>
      <c r="B1240" s="927" t="s">
        <v>4667</v>
      </c>
      <c r="C1240" s="927" t="s">
        <v>221</v>
      </c>
      <c r="D1240" s="927" t="s">
        <v>201</v>
      </c>
      <c r="E1240" s="927" t="s">
        <v>231</v>
      </c>
      <c r="F1240" s="927">
        <v>1</v>
      </c>
      <c r="G1240" s="927">
        <v>123</v>
      </c>
      <c r="H1240" s="927" t="s">
        <v>4668</v>
      </c>
      <c r="I1240" s="927" t="s">
        <v>239</v>
      </c>
      <c r="J1240" s="927" t="s">
        <v>3814</v>
      </c>
      <c r="K1240" s="927" t="s">
        <v>287</v>
      </c>
      <c r="L1240" s="927" t="s">
        <v>15</v>
      </c>
      <c r="M1240" s="927" t="s">
        <v>3839</v>
      </c>
      <c r="N1240" s="927" t="s">
        <v>4212</v>
      </c>
      <c r="O1240" s="927" t="s">
        <v>3839</v>
      </c>
      <c r="P1240" s="1129" t="str">
        <f t="shared" si="221"/>
        <v>--</v>
      </c>
      <c r="Q1240" s="934" t="str">
        <f t="shared" si="222"/>
        <v>20-19582</v>
      </c>
      <c r="R1240" s="934" t="str">
        <f t="shared" si="223"/>
        <v>LOCAL</v>
      </c>
      <c r="S1240" s="935">
        <f t="shared" si="216"/>
        <v>44136</v>
      </c>
      <c r="T1240" s="935">
        <f t="shared" si="217"/>
        <v>44136</v>
      </c>
      <c r="U1240" s="935">
        <f t="shared" si="218"/>
        <v>44136</v>
      </c>
      <c r="V1240" s="935">
        <f t="shared" si="224"/>
        <v>44136</v>
      </c>
      <c r="W1240" s="934" t="str">
        <f t="shared" si="225"/>
        <v>Approved</v>
      </c>
      <c r="X1240" s="936" t="str">
        <f>IF(R1240="-","-",VLOOKUP($S1240,Forex!$B:$C,2,0))</f>
        <v>FY2020</v>
      </c>
      <c r="Y1240" s="936" t="str">
        <f>IF(R1240="-","-",VLOOKUP($S1240,Forex!$B:$D,3,0))</f>
        <v>2H</v>
      </c>
      <c r="Z1240" s="937" t="str">
        <f>IF($R1240="-","-",VLOOKUP($L1240,Legend!$E:$F,2,0))</f>
        <v>-</v>
      </c>
      <c r="AA1240" s="937"/>
      <c r="AB1240" s="1131">
        <f t="shared" si="219"/>
        <v>44136</v>
      </c>
      <c r="AC1240" s="1131">
        <f>_xlfn.IFNA(VLOOKUP($B1240,'PO list'!$C:$E,3,0),$AB1240)</f>
        <v>44136</v>
      </c>
      <c r="AD1240" s="1131" t="str">
        <f>IF($AC1240="-","-",VLOOKUP($AC1240,Forex!$B:$C,2,0))</f>
        <v>FY2020</v>
      </c>
      <c r="AE1240" s="1131">
        <f t="shared" si="226"/>
        <v>44136</v>
      </c>
      <c r="AF1240" s="1131" t="str">
        <f>IF($AE1240="-","-",VLOOKUP($AE1240,Forex!$B:$C,2,0))</f>
        <v>FY2020</v>
      </c>
      <c r="AG1240" s="1132" t="str">
        <f t="shared" si="220"/>
        <v>MY + MF</v>
      </c>
      <c r="AI1240" s="1118"/>
    </row>
    <row r="1241" spans="1:35" ht="15" x14ac:dyDescent="0.25">
      <c r="A1241" s="929">
        <v>1240</v>
      </c>
      <c r="B1241" s="927" t="s">
        <v>4669</v>
      </c>
      <c r="C1241" s="927" t="s">
        <v>1379</v>
      </c>
      <c r="D1241" s="927" t="s">
        <v>1332</v>
      </c>
      <c r="E1241" s="927" t="s">
        <v>1788</v>
      </c>
      <c r="F1241" s="927">
        <v>3</v>
      </c>
      <c r="G1241" s="927">
        <v>437</v>
      </c>
      <c r="H1241" s="927" t="s">
        <v>4658</v>
      </c>
      <c r="I1241" s="927" t="s">
        <v>15</v>
      </c>
      <c r="J1241" s="927" t="s">
        <v>3814</v>
      </c>
      <c r="K1241" s="927" t="s">
        <v>288</v>
      </c>
      <c r="L1241" s="927" t="s">
        <v>1127</v>
      </c>
      <c r="M1241" s="927" t="s">
        <v>3814</v>
      </c>
      <c r="N1241" s="927" t="s">
        <v>5906</v>
      </c>
      <c r="O1241" s="927" t="s">
        <v>3839</v>
      </c>
      <c r="P1241" s="1129" t="str">
        <f t="shared" si="221"/>
        <v>-</v>
      </c>
      <c r="Q1241" s="934" t="str">
        <f t="shared" si="222"/>
        <v>20-19583</v>
      </c>
      <c r="R1241" s="934" t="str">
        <f t="shared" si="223"/>
        <v>-</v>
      </c>
      <c r="S1241" s="935" t="str">
        <f t="shared" si="216"/>
        <v>-</v>
      </c>
      <c r="T1241" s="935" t="str">
        <f t="shared" si="217"/>
        <v>-</v>
      </c>
      <c r="U1241" s="935" t="str">
        <f t="shared" si="218"/>
        <v>-</v>
      </c>
      <c r="V1241" s="935" t="str">
        <f t="shared" si="224"/>
        <v>-</v>
      </c>
      <c r="W1241" s="934" t="str">
        <f t="shared" si="225"/>
        <v>-</v>
      </c>
      <c r="X1241" s="936" t="str">
        <f>IF(R1241="-","-",VLOOKUP($S1241,Forex!$B:$C,2,0))</f>
        <v>-</v>
      </c>
      <c r="Y1241" s="936" t="str">
        <f>IF(R1241="-","-",VLOOKUP($S1241,Forex!$B:$D,3,0))</f>
        <v>-</v>
      </c>
      <c r="Z1241" s="937" t="str">
        <f>IF($R1241="-","-",VLOOKUP($L1241,Legend!$E:$F,2,0))</f>
        <v>-</v>
      </c>
      <c r="AA1241" s="937"/>
      <c r="AB1241" s="1131" t="str">
        <f t="shared" si="219"/>
        <v>-</v>
      </c>
      <c r="AC1241" s="1131" t="str">
        <f>_xlfn.IFNA(VLOOKUP($B1241,'PO list'!$C:$E,3,0),$AB1241)</f>
        <v>-</v>
      </c>
      <c r="AD1241" s="1131" t="str">
        <f>IF($AC1241="-","-",VLOOKUP($AC1241,Forex!$B:$C,2,0))</f>
        <v>-</v>
      </c>
      <c r="AE1241" s="1131" t="str">
        <f t="shared" si="226"/>
        <v>-</v>
      </c>
      <c r="AF1241" s="1131" t="str">
        <f>IF($AE1241="-","-",VLOOKUP($AE1241,Forex!$B:$C,2,0))</f>
        <v>-</v>
      </c>
      <c r="AG1241" s="1132" t="str">
        <f t="shared" si="220"/>
        <v>-</v>
      </c>
      <c r="AI1241" s="1118"/>
    </row>
    <row r="1242" spans="1:35" ht="15" x14ac:dyDescent="0.25">
      <c r="A1242" s="929">
        <v>1241</v>
      </c>
      <c r="B1242" s="927" t="s">
        <v>659</v>
      </c>
      <c r="C1242" s="927" t="s">
        <v>241</v>
      </c>
      <c r="D1242" s="927" t="s">
        <v>201</v>
      </c>
      <c r="E1242" s="927" t="s">
        <v>231</v>
      </c>
      <c r="F1242" s="927">
        <v>1</v>
      </c>
      <c r="G1242" s="927">
        <v>3940</v>
      </c>
      <c r="H1242" s="927" t="s">
        <v>4670</v>
      </c>
      <c r="I1242" s="927" t="s">
        <v>4671</v>
      </c>
      <c r="J1242" s="927" t="s">
        <v>3814</v>
      </c>
      <c r="K1242" s="927" t="s">
        <v>287</v>
      </c>
      <c r="L1242" s="927" t="s">
        <v>15</v>
      </c>
      <c r="M1242" s="927" t="s">
        <v>4165</v>
      </c>
      <c r="N1242" s="927" t="s">
        <v>4672</v>
      </c>
      <c r="O1242" s="927" t="s">
        <v>3839</v>
      </c>
      <c r="P1242" s="1129" t="str">
        <f t="shared" si="221"/>
        <v>NCH</v>
      </c>
      <c r="Q1242" s="934" t="str">
        <f t="shared" si="222"/>
        <v>20-19584</v>
      </c>
      <c r="R1242" s="934" t="str">
        <f t="shared" si="223"/>
        <v>LOCAL</v>
      </c>
      <c r="S1242" s="935">
        <f t="shared" si="216"/>
        <v>44136</v>
      </c>
      <c r="T1242" s="935">
        <f t="shared" si="217"/>
        <v>44136</v>
      </c>
      <c r="U1242" s="935">
        <f t="shared" si="218"/>
        <v>44136</v>
      </c>
      <c r="V1242" s="935">
        <f t="shared" si="224"/>
        <v>44228</v>
      </c>
      <c r="W1242" s="934" t="str">
        <f t="shared" si="225"/>
        <v>Approved</v>
      </c>
      <c r="X1242" s="936" t="str">
        <f>IF(R1242="-","-",VLOOKUP($S1242,Forex!$B:$C,2,0))</f>
        <v>FY2020</v>
      </c>
      <c r="Y1242" s="936" t="str">
        <f>IF(R1242="-","-",VLOOKUP($S1242,Forex!$B:$D,3,0))</f>
        <v>2H</v>
      </c>
      <c r="Z1242" s="937" t="str">
        <f>IF($R1242="-","-",VLOOKUP($L1242,Legend!$E:$F,2,0))</f>
        <v>-</v>
      </c>
      <c r="AA1242" s="937"/>
      <c r="AB1242" s="1131">
        <f t="shared" si="219"/>
        <v>44136</v>
      </c>
      <c r="AC1242" s="1131">
        <f>_xlfn.IFNA(VLOOKUP($B1242,'PO list'!$C:$E,3,0),$AB1242)</f>
        <v>44136</v>
      </c>
      <c r="AD1242" s="1131" t="str">
        <f>IF($AC1242="-","-",VLOOKUP($AC1242,Forex!$B:$C,2,0))</f>
        <v>FY2020</v>
      </c>
      <c r="AE1242" s="1131">
        <f t="shared" si="226"/>
        <v>44136</v>
      </c>
      <c r="AF1242" s="1131" t="str">
        <f>IF($AE1242="-","-",VLOOKUP($AE1242,Forex!$B:$C,2,0))</f>
        <v>FY2020</v>
      </c>
      <c r="AG1242" s="1132" t="str">
        <f t="shared" si="220"/>
        <v>MY + MF</v>
      </c>
      <c r="AI1242" s="1118"/>
    </row>
    <row r="1243" spans="1:35" ht="15" x14ac:dyDescent="0.25">
      <c r="A1243" s="929">
        <v>1242</v>
      </c>
      <c r="B1243" s="927" t="s">
        <v>4673</v>
      </c>
      <c r="C1243" s="927" t="s">
        <v>207</v>
      </c>
      <c r="D1243" s="927" t="s">
        <v>232</v>
      </c>
      <c r="E1243" s="927" t="s">
        <v>1788</v>
      </c>
      <c r="F1243" s="927">
        <v>2</v>
      </c>
      <c r="G1243" s="927">
        <v>404</v>
      </c>
      <c r="H1243" s="927" t="s">
        <v>4674</v>
      </c>
      <c r="I1243" s="927" t="s">
        <v>4675</v>
      </c>
      <c r="J1243" s="927" t="s">
        <v>3839</v>
      </c>
      <c r="K1243" s="927" t="s">
        <v>288</v>
      </c>
      <c r="L1243" s="927" t="s">
        <v>1127</v>
      </c>
      <c r="M1243" s="927" t="s">
        <v>3839</v>
      </c>
      <c r="N1243" s="927" t="s">
        <v>2372</v>
      </c>
      <c r="O1243" s="927" t="s">
        <v>4452</v>
      </c>
      <c r="P1243" s="1129" t="str">
        <f t="shared" si="221"/>
        <v>JIG</v>
      </c>
      <c r="Q1243" s="934" t="str">
        <f t="shared" si="222"/>
        <v>20-19585</v>
      </c>
      <c r="R1243" s="934" t="str">
        <f t="shared" si="223"/>
        <v>FRONTECH</v>
      </c>
      <c r="S1243" s="935">
        <f t="shared" si="216"/>
        <v>44136</v>
      </c>
      <c r="T1243" s="935">
        <f t="shared" si="217"/>
        <v>44136</v>
      </c>
      <c r="U1243" s="935">
        <f t="shared" si="218"/>
        <v>44136</v>
      </c>
      <c r="V1243" s="935">
        <f t="shared" si="224"/>
        <v>44166</v>
      </c>
      <c r="W1243" s="934" t="str">
        <f t="shared" si="225"/>
        <v>Disapproved</v>
      </c>
      <c r="X1243" s="936" t="str">
        <f>IF(R1243="-","-",VLOOKUP($S1243,Forex!$B:$C,2,0))</f>
        <v>FY2020</v>
      </c>
      <c r="Y1243" s="936" t="str">
        <f>IF(R1243="-","-",VLOOKUP($S1243,Forex!$B:$D,3,0))</f>
        <v>2H</v>
      </c>
      <c r="Z1243" s="937" t="str">
        <f>IF($R1243="-","-",VLOOKUP($L1243,Legend!$E:$F,2,0))</f>
        <v>ROD4</v>
      </c>
      <c r="AA1243" s="937"/>
      <c r="AB1243" s="1131">
        <f t="shared" si="219"/>
        <v>44136</v>
      </c>
      <c r="AC1243" s="1131">
        <f>_xlfn.IFNA(VLOOKUP($B1243,'PO list'!$C:$E,3,0),$AB1243)</f>
        <v>44136</v>
      </c>
      <c r="AD1243" s="1131" t="str">
        <f>IF($AC1243="-","-",VLOOKUP($AC1243,Forex!$B:$C,2,0))</f>
        <v>FY2020</v>
      </c>
      <c r="AE1243" s="1131">
        <f t="shared" si="226"/>
        <v>44136</v>
      </c>
      <c r="AF1243" s="1131" t="str">
        <f>IF($AE1243="-","-",VLOOKUP($AE1243,Forex!$B:$C,2,0))</f>
        <v>FY2020</v>
      </c>
      <c r="AG1243" s="1132" t="str">
        <f t="shared" si="220"/>
        <v>MY + MF</v>
      </c>
      <c r="AI1243" s="1118"/>
    </row>
    <row r="1244" spans="1:35" ht="15" x14ac:dyDescent="0.25">
      <c r="A1244" s="929">
        <v>1243</v>
      </c>
      <c r="B1244" s="927" t="s">
        <v>4676</v>
      </c>
      <c r="C1244" s="927" t="s">
        <v>205</v>
      </c>
      <c r="D1244" s="927" t="s">
        <v>201</v>
      </c>
      <c r="E1244" s="927" t="s">
        <v>230</v>
      </c>
      <c r="F1244" s="927">
        <v>3</v>
      </c>
      <c r="G1244" s="927">
        <v>9710</v>
      </c>
      <c r="H1244" s="927" t="s">
        <v>4677</v>
      </c>
      <c r="I1244" s="927" t="s">
        <v>4678</v>
      </c>
      <c r="J1244" s="927" t="s">
        <v>3839</v>
      </c>
      <c r="K1244" s="927" t="s">
        <v>287</v>
      </c>
      <c r="L1244" s="927" t="s">
        <v>15</v>
      </c>
      <c r="M1244" s="927" t="s">
        <v>3839</v>
      </c>
      <c r="N1244" s="927" t="s">
        <v>3599</v>
      </c>
      <c r="O1244" s="927" t="s">
        <v>4452</v>
      </c>
      <c r="P1244" s="1129" t="str">
        <f t="shared" si="221"/>
        <v>DIE</v>
      </c>
      <c r="Q1244" s="934" t="str">
        <f t="shared" si="222"/>
        <v>20-19586</v>
      </c>
      <c r="R1244" s="934" t="str">
        <f t="shared" si="223"/>
        <v>LOCAL</v>
      </c>
      <c r="S1244" s="935">
        <f t="shared" si="216"/>
        <v>44136</v>
      </c>
      <c r="T1244" s="935">
        <f t="shared" si="217"/>
        <v>44136</v>
      </c>
      <c r="U1244" s="935">
        <f t="shared" si="218"/>
        <v>44136</v>
      </c>
      <c r="V1244" s="935">
        <f t="shared" si="224"/>
        <v>44166</v>
      </c>
      <c r="W1244" s="934" t="str">
        <f t="shared" si="225"/>
        <v>Approved</v>
      </c>
      <c r="X1244" s="936" t="str">
        <f>IF(R1244="-","-",VLOOKUP($S1244,Forex!$B:$C,2,0))</f>
        <v>FY2020</v>
      </c>
      <c r="Y1244" s="936" t="str">
        <f>IF(R1244="-","-",VLOOKUP($S1244,Forex!$B:$D,3,0))</f>
        <v>2H</v>
      </c>
      <c r="Z1244" s="937" t="str">
        <f>IF($R1244="-","-",VLOOKUP($L1244,Legend!$E:$F,2,0))</f>
        <v>-</v>
      </c>
      <c r="AA1244" s="937"/>
      <c r="AB1244" s="1131">
        <f t="shared" si="219"/>
        <v>44136</v>
      </c>
      <c r="AC1244" s="1131">
        <f>_xlfn.IFNA(VLOOKUP($B1244,'PO list'!$C:$E,3,0),$AB1244)</f>
        <v>44136</v>
      </c>
      <c r="AD1244" s="1131" t="str">
        <f>IF($AC1244="-","-",VLOOKUP($AC1244,Forex!$B:$C,2,0))</f>
        <v>FY2020</v>
      </c>
      <c r="AE1244" s="1131">
        <f t="shared" si="226"/>
        <v>44136</v>
      </c>
      <c r="AF1244" s="1131" t="str">
        <f>IF($AE1244="-","-",VLOOKUP($AE1244,Forex!$B:$C,2,0))</f>
        <v>FY2020</v>
      </c>
      <c r="AG1244" s="1132" t="str">
        <f t="shared" si="220"/>
        <v>MY + MF</v>
      </c>
      <c r="AI1244" s="1118"/>
    </row>
    <row r="1245" spans="1:35" ht="15" x14ac:dyDescent="0.25">
      <c r="A1245" s="929">
        <v>1244</v>
      </c>
      <c r="B1245" s="927" t="s">
        <v>4679</v>
      </c>
      <c r="C1245" s="927" t="s">
        <v>1331</v>
      </c>
      <c r="D1245" s="927" t="s">
        <v>1332</v>
      </c>
      <c r="E1245" s="927" t="s">
        <v>1788</v>
      </c>
      <c r="F1245" s="927">
        <v>2</v>
      </c>
      <c r="G1245" s="927">
        <v>1360</v>
      </c>
      <c r="H1245" s="927" t="s">
        <v>4680</v>
      </c>
      <c r="I1245" s="927" t="s">
        <v>15</v>
      </c>
      <c r="J1245" s="927" t="s">
        <v>3839</v>
      </c>
      <c r="K1245" s="927" t="s">
        <v>287</v>
      </c>
      <c r="L1245" s="927" t="s">
        <v>15</v>
      </c>
      <c r="M1245" s="927" t="s">
        <v>3839</v>
      </c>
      <c r="N1245" s="927" t="s">
        <v>4188</v>
      </c>
      <c r="O1245" s="927" t="s">
        <v>4452</v>
      </c>
      <c r="P1245" s="1129" t="str">
        <f t="shared" si="221"/>
        <v>-</v>
      </c>
      <c r="Q1245" s="934" t="str">
        <f t="shared" si="222"/>
        <v>20-19587</v>
      </c>
      <c r="R1245" s="934" t="str">
        <f t="shared" si="223"/>
        <v>-</v>
      </c>
      <c r="S1245" s="935" t="str">
        <f t="shared" si="216"/>
        <v>-</v>
      </c>
      <c r="T1245" s="935" t="str">
        <f t="shared" si="217"/>
        <v>-</v>
      </c>
      <c r="U1245" s="935" t="str">
        <f t="shared" si="218"/>
        <v>-</v>
      </c>
      <c r="V1245" s="935" t="str">
        <f t="shared" si="224"/>
        <v>-</v>
      </c>
      <c r="W1245" s="934" t="str">
        <f t="shared" si="225"/>
        <v>-</v>
      </c>
      <c r="X1245" s="936" t="str">
        <f>IF(R1245="-","-",VLOOKUP($S1245,Forex!$B:$C,2,0))</f>
        <v>-</v>
      </c>
      <c r="Y1245" s="936" t="str">
        <f>IF(R1245="-","-",VLOOKUP($S1245,Forex!$B:$D,3,0))</f>
        <v>-</v>
      </c>
      <c r="Z1245" s="937" t="str">
        <f>IF($R1245="-","-",VLOOKUP($L1245,Legend!$E:$F,2,0))</f>
        <v>-</v>
      </c>
      <c r="AA1245" s="937"/>
      <c r="AB1245" s="1131" t="str">
        <f t="shared" si="219"/>
        <v>-</v>
      </c>
      <c r="AC1245" s="1131" t="str">
        <f>_xlfn.IFNA(VLOOKUP($B1245,'PO list'!$C:$E,3,0),$AB1245)</f>
        <v>-</v>
      </c>
      <c r="AD1245" s="1131" t="str">
        <f>IF($AC1245="-","-",VLOOKUP($AC1245,Forex!$B:$C,2,0))</f>
        <v>-</v>
      </c>
      <c r="AE1245" s="1131" t="str">
        <f t="shared" si="226"/>
        <v>-</v>
      </c>
      <c r="AF1245" s="1131" t="str">
        <f>IF($AE1245="-","-",VLOOKUP($AE1245,Forex!$B:$C,2,0))</f>
        <v>-</v>
      </c>
      <c r="AG1245" s="1132" t="str">
        <f t="shared" si="220"/>
        <v>-</v>
      </c>
      <c r="AI1245" s="1118"/>
    </row>
    <row r="1246" spans="1:35" ht="15" x14ac:dyDescent="0.25">
      <c r="A1246" s="929">
        <v>1245</v>
      </c>
      <c r="B1246" s="927" t="s">
        <v>4681</v>
      </c>
      <c r="C1246" s="927" t="s">
        <v>680</v>
      </c>
      <c r="D1246" s="927" t="s">
        <v>201</v>
      </c>
      <c r="E1246" s="927" t="s">
        <v>231</v>
      </c>
      <c r="F1246" s="927">
        <v>1</v>
      </c>
      <c r="G1246" s="927">
        <v>460</v>
      </c>
      <c r="H1246" s="927" t="s">
        <v>4682</v>
      </c>
      <c r="I1246" s="927" t="s">
        <v>4683</v>
      </c>
      <c r="J1246" s="927" t="s">
        <v>4452</v>
      </c>
      <c r="K1246" s="927" t="s">
        <v>287</v>
      </c>
      <c r="L1246" s="927" t="s">
        <v>15</v>
      </c>
      <c r="M1246" s="927" t="s">
        <v>4482</v>
      </c>
      <c r="N1246" s="927" t="s">
        <v>3599</v>
      </c>
      <c r="O1246" s="927" t="s">
        <v>4482</v>
      </c>
      <c r="P1246" s="1129" t="str">
        <f t="shared" si="221"/>
        <v>KET</v>
      </c>
      <c r="Q1246" s="934" t="str">
        <f t="shared" si="222"/>
        <v>20-19588</v>
      </c>
      <c r="R1246" s="934" t="str">
        <f t="shared" si="223"/>
        <v>LOCAL</v>
      </c>
      <c r="S1246" s="935">
        <f t="shared" si="216"/>
        <v>44136</v>
      </c>
      <c r="T1246" s="935">
        <f t="shared" si="217"/>
        <v>44136</v>
      </c>
      <c r="U1246" s="935">
        <f t="shared" si="218"/>
        <v>44136</v>
      </c>
      <c r="V1246" s="935">
        <f t="shared" si="224"/>
        <v>44166</v>
      </c>
      <c r="W1246" s="934" t="str">
        <f t="shared" si="225"/>
        <v>Approved</v>
      </c>
      <c r="X1246" s="936" t="str">
        <f>IF(R1246="-","-",VLOOKUP($S1246,Forex!$B:$C,2,0))</f>
        <v>FY2020</v>
      </c>
      <c r="Y1246" s="936" t="str">
        <f>IF(R1246="-","-",VLOOKUP($S1246,Forex!$B:$D,3,0))</f>
        <v>2H</v>
      </c>
      <c r="Z1246" s="937" t="str">
        <f>IF($R1246="-","-",VLOOKUP($L1246,Legend!$E:$F,2,0))</f>
        <v>-</v>
      </c>
      <c r="AA1246" s="937"/>
      <c r="AB1246" s="1131">
        <f t="shared" si="219"/>
        <v>44136</v>
      </c>
      <c r="AC1246" s="1131">
        <f>_xlfn.IFNA(VLOOKUP($B1246,'PO list'!$C:$E,3,0),$AB1246)</f>
        <v>44136</v>
      </c>
      <c r="AD1246" s="1131" t="str">
        <f>IF($AC1246="-","-",VLOOKUP($AC1246,Forex!$B:$C,2,0))</f>
        <v>FY2020</v>
      </c>
      <c r="AE1246" s="1131">
        <f t="shared" si="226"/>
        <v>44136</v>
      </c>
      <c r="AF1246" s="1131" t="str">
        <f>IF($AE1246="-","-",VLOOKUP($AE1246,Forex!$B:$C,2,0))</f>
        <v>FY2020</v>
      </c>
      <c r="AG1246" s="1132" t="str">
        <f t="shared" si="220"/>
        <v>MY + MF</v>
      </c>
      <c r="AI1246" s="1118"/>
    </row>
    <row r="1247" spans="1:35" ht="15" x14ac:dyDescent="0.25">
      <c r="A1247" s="929">
        <v>1246</v>
      </c>
      <c r="B1247" s="927" t="s">
        <v>814</v>
      </c>
      <c r="C1247" s="927" t="s">
        <v>211</v>
      </c>
      <c r="D1247" s="927" t="s">
        <v>201</v>
      </c>
      <c r="E1247" s="927" t="s">
        <v>231</v>
      </c>
      <c r="F1247" s="927">
        <v>1</v>
      </c>
      <c r="G1247" s="927">
        <v>680</v>
      </c>
      <c r="H1247" s="927" t="s">
        <v>4684</v>
      </c>
      <c r="I1247" s="927" t="s">
        <v>4685</v>
      </c>
      <c r="J1247" s="927" t="s">
        <v>4686</v>
      </c>
      <c r="K1247" s="927" t="s">
        <v>288</v>
      </c>
      <c r="L1247" s="927" t="s">
        <v>1056</v>
      </c>
      <c r="M1247" s="927" t="s">
        <v>4687</v>
      </c>
      <c r="N1247" s="927" t="s">
        <v>4429</v>
      </c>
      <c r="O1247" s="927" t="s">
        <v>4688</v>
      </c>
      <c r="P1247" s="1129" t="str">
        <f t="shared" si="221"/>
        <v>ZE)</v>
      </c>
      <c r="Q1247" s="934" t="str">
        <f t="shared" si="222"/>
        <v>20-19589</v>
      </c>
      <c r="R1247" s="934" t="str">
        <f t="shared" si="223"/>
        <v>LOCAL</v>
      </c>
      <c r="S1247" s="935">
        <f t="shared" si="216"/>
        <v>44166</v>
      </c>
      <c r="T1247" s="935">
        <f t="shared" si="217"/>
        <v>44166</v>
      </c>
      <c r="U1247" s="935">
        <f t="shared" si="218"/>
        <v>44166</v>
      </c>
      <c r="V1247" s="935">
        <f t="shared" si="224"/>
        <v>44256</v>
      </c>
      <c r="W1247" s="934" t="str">
        <f t="shared" si="225"/>
        <v>Disapproved</v>
      </c>
      <c r="X1247" s="936" t="str">
        <f>IF(R1247="-","-",VLOOKUP($S1247,Forex!$B:$C,2,0))</f>
        <v>FY2020</v>
      </c>
      <c r="Y1247" s="936" t="str">
        <f>IF(R1247="-","-",VLOOKUP($S1247,Forex!$B:$D,3,0))</f>
        <v>2H</v>
      </c>
      <c r="Z1247" s="937" t="str">
        <f>IF($R1247="-","-",VLOOKUP($L1247,Legend!$E:$F,2,0))</f>
        <v>-</v>
      </c>
      <c r="AA1247" s="937"/>
      <c r="AB1247" s="1131">
        <f t="shared" si="219"/>
        <v>44166</v>
      </c>
      <c r="AC1247" s="1131">
        <f>_xlfn.IFNA(VLOOKUP($B1247,'PO list'!$C:$E,3,0),$AB1247)</f>
        <v>44166</v>
      </c>
      <c r="AD1247" s="1131" t="str">
        <f>IF($AC1247="-","-",VLOOKUP($AC1247,Forex!$B:$C,2,0))</f>
        <v>FY2020</v>
      </c>
      <c r="AE1247" s="1131">
        <f t="shared" si="226"/>
        <v>44166</v>
      </c>
      <c r="AF1247" s="1131" t="str">
        <f>IF($AE1247="-","-",VLOOKUP($AE1247,Forex!$B:$C,2,0))</f>
        <v>FY2020</v>
      </c>
      <c r="AG1247" s="1132" t="str">
        <f t="shared" si="220"/>
        <v>MY + MF</v>
      </c>
      <c r="AI1247" s="1118"/>
    </row>
    <row r="1248" spans="1:35" ht="15" x14ac:dyDescent="0.25">
      <c r="A1248" s="929">
        <v>1247</v>
      </c>
      <c r="B1248" s="927" t="s">
        <v>4689</v>
      </c>
      <c r="C1248" s="927" t="s">
        <v>211</v>
      </c>
      <c r="D1248" s="927" t="s">
        <v>201</v>
      </c>
      <c r="E1248" s="927" t="s">
        <v>231</v>
      </c>
      <c r="F1248" s="927">
        <v>6</v>
      </c>
      <c r="G1248" s="927">
        <v>3567</v>
      </c>
      <c r="H1248" s="927" t="s">
        <v>4690</v>
      </c>
      <c r="I1248" s="927" t="s">
        <v>239</v>
      </c>
      <c r="J1248" s="927" t="s">
        <v>4452</v>
      </c>
      <c r="K1248" s="927" t="s">
        <v>287</v>
      </c>
      <c r="L1248" s="927" t="s">
        <v>15</v>
      </c>
      <c r="M1248" s="927" t="s">
        <v>4622</v>
      </c>
      <c r="N1248" s="927" t="s">
        <v>4691</v>
      </c>
      <c r="O1248" s="927" t="s">
        <v>4452</v>
      </c>
      <c r="P1248" s="1129" t="str">
        <f t="shared" si="221"/>
        <v>--</v>
      </c>
      <c r="Q1248" s="934" t="str">
        <f t="shared" si="222"/>
        <v>20-19590</v>
      </c>
      <c r="R1248" s="934" t="str">
        <f t="shared" si="223"/>
        <v>LOCAL</v>
      </c>
      <c r="S1248" s="935">
        <f t="shared" si="216"/>
        <v>44136</v>
      </c>
      <c r="T1248" s="935">
        <f t="shared" si="217"/>
        <v>44136</v>
      </c>
      <c r="U1248" s="935">
        <f t="shared" si="218"/>
        <v>44136</v>
      </c>
      <c r="V1248" s="935">
        <f t="shared" si="224"/>
        <v>44136</v>
      </c>
      <c r="W1248" s="934" t="str">
        <f t="shared" si="225"/>
        <v>Approved</v>
      </c>
      <c r="X1248" s="936" t="str">
        <f>IF(R1248="-","-",VLOOKUP($S1248,Forex!$B:$C,2,0))</f>
        <v>FY2020</v>
      </c>
      <c r="Y1248" s="936" t="str">
        <f>IF(R1248="-","-",VLOOKUP($S1248,Forex!$B:$D,3,0))</f>
        <v>2H</v>
      </c>
      <c r="Z1248" s="937" t="str">
        <f>IF($R1248="-","-",VLOOKUP($L1248,Legend!$E:$F,2,0))</f>
        <v>-</v>
      </c>
      <c r="AA1248" s="937"/>
      <c r="AB1248" s="1131">
        <f t="shared" si="219"/>
        <v>44136</v>
      </c>
      <c r="AC1248" s="1131">
        <f>_xlfn.IFNA(VLOOKUP($B1248,'PO list'!$C:$E,3,0),$AB1248)</f>
        <v>44136</v>
      </c>
      <c r="AD1248" s="1131" t="str">
        <f>IF($AC1248="-","-",VLOOKUP($AC1248,Forex!$B:$C,2,0))</f>
        <v>FY2020</v>
      </c>
      <c r="AE1248" s="1131">
        <f t="shared" si="226"/>
        <v>44136</v>
      </c>
      <c r="AF1248" s="1131" t="str">
        <f>IF($AE1248="-","-",VLOOKUP($AE1248,Forex!$B:$C,2,0))</f>
        <v>FY2020</v>
      </c>
      <c r="AG1248" s="1132" t="str">
        <f t="shared" si="220"/>
        <v>MY + MF</v>
      </c>
      <c r="AI1248" s="1118"/>
    </row>
    <row r="1249" spans="1:35" ht="15" x14ac:dyDescent="0.25">
      <c r="A1249" s="929">
        <v>1248</v>
      </c>
      <c r="B1249" s="927" t="s">
        <v>663</v>
      </c>
      <c r="C1249" s="927" t="s">
        <v>207</v>
      </c>
      <c r="D1249" s="927" t="s">
        <v>232</v>
      </c>
      <c r="E1249" s="927" t="s">
        <v>230</v>
      </c>
      <c r="F1249" s="927">
        <v>102</v>
      </c>
      <c r="G1249" s="927">
        <v>161264</v>
      </c>
      <c r="H1249" s="927" t="s">
        <v>4692</v>
      </c>
      <c r="I1249" s="927" t="s">
        <v>4693</v>
      </c>
      <c r="J1249" s="927" t="s">
        <v>4452</v>
      </c>
      <c r="K1249" s="927" t="s">
        <v>288</v>
      </c>
      <c r="L1249" s="927" t="s">
        <v>1222</v>
      </c>
      <c r="M1249" s="927" t="s">
        <v>4165</v>
      </c>
      <c r="N1249" s="927" t="s">
        <v>1125</v>
      </c>
      <c r="O1249" s="927" t="s">
        <v>2372</v>
      </c>
      <c r="P1249" s="1129" t="str">
        <f t="shared" si="221"/>
        <v>ING</v>
      </c>
      <c r="Q1249" s="934" t="str">
        <f t="shared" si="222"/>
        <v>20-19591</v>
      </c>
      <c r="R1249" s="934" t="str">
        <f t="shared" si="223"/>
        <v>FRONTECH</v>
      </c>
      <c r="S1249" s="935">
        <f t="shared" si="216"/>
        <v>44136</v>
      </c>
      <c r="T1249" s="935">
        <f t="shared" si="217"/>
        <v>44166</v>
      </c>
      <c r="U1249" s="935">
        <f t="shared" si="218"/>
        <v>44136</v>
      </c>
      <c r="V1249" s="935">
        <f t="shared" si="224"/>
        <v>44256</v>
      </c>
      <c r="W1249" s="934" t="str">
        <f t="shared" si="225"/>
        <v>Disapproved</v>
      </c>
      <c r="X1249" s="936" t="str">
        <f>IF(R1249="-","-",VLOOKUP($S1249,Forex!$B:$C,2,0))</f>
        <v>FY2020</v>
      </c>
      <c r="Y1249" s="936" t="str">
        <f>IF(R1249="-","-",VLOOKUP($S1249,Forex!$B:$D,3,0))</f>
        <v>2H</v>
      </c>
      <c r="Z1249" s="937" t="str">
        <f>IF($R1249="-","-",VLOOKUP($L1249,Legend!$E:$F,2,0))</f>
        <v>-</v>
      </c>
      <c r="AA1249" s="937"/>
      <c r="AB1249" s="1131">
        <f t="shared" si="219"/>
        <v>44166</v>
      </c>
      <c r="AC1249" s="1131">
        <f>_xlfn.IFNA(VLOOKUP($B1249,'PO list'!$C:$E,3,0),$AB1249)</f>
        <v>44166</v>
      </c>
      <c r="AD1249" s="1131" t="str">
        <f>IF($AC1249="-","-",VLOOKUP($AC1249,Forex!$B:$C,2,0))</f>
        <v>FY2020</v>
      </c>
      <c r="AE1249" s="1131">
        <f t="shared" si="226"/>
        <v>44166</v>
      </c>
      <c r="AF1249" s="1131" t="str">
        <f>IF($AE1249="-","-",VLOOKUP($AE1249,Forex!$B:$C,2,0))</f>
        <v>FY2020</v>
      </c>
      <c r="AG1249" s="1132" t="str">
        <f t="shared" si="220"/>
        <v>MY + MF</v>
      </c>
      <c r="AI1249" s="1118"/>
    </row>
    <row r="1250" spans="1:35" ht="15" x14ac:dyDescent="0.25">
      <c r="A1250" s="929">
        <v>1249</v>
      </c>
      <c r="B1250" s="927" t="s">
        <v>664</v>
      </c>
      <c r="C1250" s="927" t="s">
        <v>207</v>
      </c>
      <c r="D1250" s="927" t="s">
        <v>232</v>
      </c>
      <c r="E1250" s="927" t="s">
        <v>230</v>
      </c>
      <c r="F1250" s="927">
        <v>77</v>
      </c>
      <c r="G1250" s="927">
        <v>138642</v>
      </c>
      <c r="H1250" s="927" t="s">
        <v>4694</v>
      </c>
      <c r="I1250" s="927" t="s">
        <v>4695</v>
      </c>
      <c r="J1250" s="927" t="s">
        <v>4452</v>
      </c>
      <c r="K1250" s="927" t="s">
        <v>288</v>
      </c>
      <c r="L1250" s="927" t="s">
        <v>1222</v>
      </c>
      <c r="M1250" s="927" t="s">
        <v>4165</v>
      </c>
      <c r="N1250" s="927" t="s">
        <v>1125</v>
      </c>
      <c r="O1250" s="927" t="s">
        <v>2372</v>
      </c>
      <c r="P1250" s="1129" t="str">
        <f t="shared" si="221"/>
        <v>KET</v>
      </c>
      <c r="Q1250" s="934" t="str">
        <f t="shared" si="222"/>
        <v>20-19592</v>
      </c>
      <c r="R1250" s="934" t="str">
        <f t="shared" si="223"/>
        <v>FRONTECH</v>
      </c>
      <c r="S1250" s="935">
        <f t="shared" si="216"/>
        <v>44136</v>
      </c>
      <c r="T1250" s="935">
        <f t="shared" si="217"/>
        <v>44166</v>
      </c>
      <c r="U1250" s="935">
        <f t="shared" si="218"/>
        <v>44136</v>
      </c>
      <c r="V1250" s="935">
        <f t="shared" si="224"/>
        <v>44256</v>
      </c>
      <c r="W1250" s="934" t="str">
        <f t="shared" si="225"/>
        <v>Disapproved</v>
      </c>
      <c r="X1250" s="936" t="str">
        <f>IF(R1250="-","-",VLOOKUP($S1250,Forex!$B:$C,2,0))</f>
        <v>FY2020</v>
      </c>
      <c r="Y1250" s="936" t="str">
        <f>IF(R1250="-","-",VLOOKUP($S1250,Forex!$B:$D,3,0))</f>
        <v>2H</v>
      </c>
      <c r="Z1250" s="937" t="str">
        <f>IF($R1250="-","-",VLOOKUP($L1250,Legend!$E:$F,2,0))</f>
        <v>-</v>
      </c>
      <c r="AA1250" s="937"/>
      <c r="AB1250" s="1131">
        <f t="shared" si="219"/>
        <v>44166</v>
      </c>
      <c r="AC1250" s="1131">
        <f>_xlfn.IFNA(VLOOKUP($B1250,'PO list'!$C:$E,3,0),$AB1250)</f>
        <v>44166</v>
      </c>
      <c r="AD1250" s="1131" t="str">
        <f>IF($AC1250="-","-",VLOOKUP($AC1250,Forex!$B:$C,2,0))</f>
        <v>FY2020</v>
      </c>
      <c r="AE1250" s="1131">
        <f t="shared" si="226"/>
        <v>44166</v>
      </c>
      <c r="AF1250" s="1131" t="str">
        <f>IF($AE1250="-","-",VLOOKUP($AE1250,Forex!$B:$C,2,0))</f>
        <v>FY2020</v>
      </c>
      <c r="AG1250" s="1132" t="str">
        <f t="shared" si="220"/>
        <v>MY + MF</v>
      </c>
      <c r="AI1250" s="1118"/>
    </row>
    <row r="1251" spans="1:35" ht="15" x14ac:dyDescent="0.25">
      <c r="A1251" s="929">
        <v>1250</v>
      </c>
      <c r="B1251" s="927" t="s">
        <v>672</v>
      </c>
      <c r="C1251" s="927" t="s">
        <v>207</v>
      </c>
      <c r="D1251" s="927" t="s">
        <v>232</v>
      </c>
      <c r="E1251" s="927" t="s">
        <v>230</v>
      </c>
      <c r="F1251" s="927">
        <v>94</v>
      </c>
      <c r="G1251" s="927">
        <v>242920</v>
      </c>
      <c r="H1251" s="927" t="s">
        <v>4696</v>
      </c>
      <c r="I1251" s="927" t="s">
        <v>4697</v>
      </c>
      <c r="J1251" s="927" t="s">
        <v>4452</v>
      </c>
      <c r="K1251" s="927" t="s">
        <v>288</v>
      </c>
      <c r="L1251" s="927" t="s">
        <v>1222</v>
      </c>
      <c r="M1251" s="927" t="s">
        <v>4698</v>
      </c>
      <c r="N1251" s="927" t="s">
        <v>1125</v>
      </c>
      <c r="O1251" s="927" t="s">
        <v>4482</v>
      </c>
      <c r="P1251" s="1129" t="str">
        <f t="shared" si="221"/>
        <v>AME</v>
      </c>
      <c r="Q1251" s="934" t="str">
        <f t="shared" si="222"/>
        <v>20-19593</v>
      </c>
      <c r="R1251" s="934" t="str">
        <f t="shared" si="223"/>
        <v>FRONTECH</v>
      </c>
      <c r="S1251" s="935">
        <f t="shared" si="216"/>
        <v>44136</v>
      </c>
      <c r="T1251" s="935">
        <f t="shared" si="217"/>
        <v>44136</v>
      </c>
      <c r="U1251" s="935">
        <f t="shared" si="218"/>
        <v>44136</v>
      </c>
      <c r="V1251" s="935">
        <f t="shared" si="224"/>
        <v>44256</v>
      </c>
      <c r="W1251" s="934" t="str">
        <f t="shared" si="225"/>
        <v>Disapproved</v>
      </c>
      <c r="X1251" s="936" t="str">
        <f>IF(R1251="-","-",VLOOKUP($S1251,Forex!$B:$C,2,0))</f>
        <v>FY2020</v>
      </c>
      <c r="Y1251" s="936" t="str">
        <f>IF(R1251="-","-",VLOOKUP($S1251,Forex!$B:$D,3,0))</f>
        <v>2H</v>
      </c>
      <c r="Z1251" s="937" t="str">
        <f>IF($R1251="-","-",VLOOKUP($L1251,Legend!$E:$F,2,0))</f>
        <v>-</v>
      </c>
      <c r="AA1251" s="937"/>
      <c r="AB1251" s="1131">
        <f t="shared" si="219"/>
        <v>44136</v>
      </c>
      <c r="AC1251" s="1131">
        <f>_xlfn.IFNA(VLOOKUP($B1251,'PO list'!$C:$E,3,0),$AB1251)</f>
        <v>44136</v>
      </c>
      <c r="AD1251" s="1131" t="str">
        <f>IF($AC1251="-","-",VLOOKUP($AC1251,Forex!$B:$C,2,0))</f>
        <v>FY2020</v>
      </c>
      <c r="AE1251" s="1131">
        <f t="shared" si="226"/>
        <v>44136</v>
      </c>
      <c r="AF1251" s="1131" t="str">
        <f>IF($AE1251="-","-",VLOOKUP($AE1251,Forex!$B:$C,2,0))</f>
        <v>FY2020</v>
      </c>
      <c r="AG1251" s="1132" t="str">
        <f t="shared" si="220"/>
        <v>MY + MF</v>
      </c>
      <c r="AI1251" s="1118"/>
    </row>
    <row r="1252" spans="1:35" ht="15" x14ac:dyDescent="0.25">
      <c r="A1252" s="929">
        <v>1251</v>
      </c>
      <c r="B1252" s="927" t="s">
        <v>677</v>
      </c>
      <c r="C1252" s="927" t="s">
        <v>207</v>
      </c>
      <c r="D1252" s="927" t="s">
        <v>232</v>
      </c>
      <c r="E1252" s="927" t="s">
        <v>230</v>
      </c>
      <c r="F1252" s="927">
        <v>79</v>
      </c>
      <c r="G1252" s="927">
        <v>439570</v>
      </c>
      <c r="H1252" s="927" t="s">
        <v>4699</v>
      </c>
      <c r="I1252" s="927" t="s">
        <v>4700</v>
      </c>
      <c r="J1252" s="927" t="s">
        <v>4452</v>
      </c>
      <c r="K1252" s="927" t="s">
        <v>288</v>
      </c>
      <c r="L1252" s="927" t="s">
        <v>1222</v>
      </c>
      <c r="M1252" s="927" t="s">
        <v>4481</v>
      </c>
      <c r="N1252" s="927" t="s">
        <v>1125</v>
      </c>
      <c r="O1252" s="927" t="s">
        <v>4701</v>
      </c>
      <c r="P1252" s="1129" t="str">
        <f t="shared" si="221"/>
        <v>KET</v>
      </c>
      <c r="Q1252" s="934" t="str">
        <f t="shared" si="222"/>
        <v>20-19594</v>
      </c>
      <c r="R1252" s="934" t="str">
        <f t="shared" si="223"/>
        <v>FRONTECH</v>
      </c>
      <c r="S1252" s="935">
        <f t="shared" si="216"/>
        <v>44136</v>
      </c>
      <c r="T1252" s="935">
        <f t="shared" si="217"/>
        <v>44136</v>
      </c>
      <c r="U1252" s="935">
        <f t="shared" si="218"/>
        <v>44136</v>
      </c>
      <c r="V1252" s="935">
        <f t="shared" si="224"/>
        <v>44256</v>
      </c>
      <c r="W1252" s="934" t="str">
        <f t="shared" si="225"/>
        <v>Disapproved</v>
      </c>
      <c r="X1252" s="936" t="str">
        <f>IF(R1252="-","-",VLOOKUP($S1252,Forex!$B:$C,2,0))</f>
        <v>FY2020</v>
      </c>
      <c r="Y1252" s="936" t="str">
        <f>IF(R1252="-","-",VLOOKUP($S1252,Forex!$B:$D,3,0))</f>
        <v>2H</v>
      </c>
      <c r="Z1252" s="937" t="str">
        <f>IF($R1252="-","-",VLOOKUP($L1252,Legend!$E:$F,2,0))</f>
        <v>-</v>
      </c>
      <c r="AA1252" s="937"/>
      <c r="AB1252" s="1131">
        <f t="shared" si="219"/>
        <v>44136</v>
      </c>
      <c r="AC1252" s="1131">
        <f>_xlfn.IFNA(VLOOKUP($B1252,'PO list'!$C:$E,3,0),$AB1252)</f>
        <v>44136</v>
      </c>
      <c r="AD1252" s="1131" t="str">
        <f>IF($AC1252="-","-",VLOOKUP($AC1252,Forex!$B:$C,2,0))</f>
        <v>FY2020</v>
      </c>
      <c r="AE1252" s="1131">
        <f t="shared" si="226"/>
        <v>44136</v>
      </c>
      <c r="AF1252" s="1131" t="str">
        <f>IF($AE1252="-","-",VLOOKUP($AE1252,Forex!$B:$C,2,0))</f>
        <v>FY2020</v>
      </c>
      <c r="AG1252" s="1132" t="str">
        <f t="shared" si="220"/>
        <v>MY + MF</v>
      </c>
      <c r="AI1252" s="1118"/>
    </row>
    <row r="1253" spans="1:35" ht="15" x14ac:dyDescent="0.25">
      <c r="A1253" s="929">
        <v>1252</v>
      </c>
      <c r="B1253" s="927" t="s">
        <v>675</v>
      </c>
      <c r="C1253" s="927" t="s">
        <v>652</v>
      </c>
      <c r="D1253" s="927" t="s">
        <v>201</v>
      </c>
      <c r="E1253" s="927" t="s">
        <v>1333</v>
      </c>
      <c r="F1253" s="927">
        <v>3</v>
      </c>
      <c r="G1253" s="927">
        <v>4082</v>
      </c>
      <c r="H1253" s="927" t="s">
        <v>3901</v>
      </c>
      <c r="I1253" s="927" t="s">
        <v>4702</v>
      </c>
      <c r="J1253" s="927" t="s">
        <v>4212</v>
      </c>
      <c r="K1253" s="927" t="s">
        <v>288</v>
      </c>
      <c r="L1253" s="927" t="s">
        <v>1056</v>
      </c>
      <c r="M1253" s="927" t="s">
        <v>4701</v>
      </c>
      <c r="N1253" s="927" t="s">
        <v>3942</v>
      </c>
      <c r="O1253" s="927" t="s">
        <v>4482</v>
      </c>
      <c r="P1253" s="1129" t="str">
        <f t="shared" si="221"/>
        <v>DIE</v>
      </c>
      <c r="Q1253" s="934" t="str">
        <f t="shared" si="222"/>
        <v>20-19596</v>
      </c>
      <c r="R1253" s="934" t="str">
        <f t="shared" si="223"/>
        <v>LOCAL</v>
      </c>
      <c r="S1253" s="935">
        <f t="shared" si="216"/>
        <v>44136</v>
      </c>
      <c r="T1253" s="935">
        <f t="shared" si="217"/>
        <v>44136</v>
      </c>
      <c r="U1253" s="935">
        <f t="shared" si="218"/>
        <v>44136</v>
      </c>
      <c r="V1253" s="935">
        <f t="shared" si="224"/>
        <v>44287</v>
      </c>
      <c r="W1253" s="934" t="str">
        <f t="shared" si="225"/>
        <v>Disapproved</v>
      </c>
      <c r="X1253" s="936" t="str">
        <f>IF(R1253="-","-",VLOOKUP($S1253,Forex!$B:$C,2,0))</f>
        <v>FY2020</v>
      </c>
      <c r="Y1253" s="936" t="str">
        <f>IF(R1253="-","-",VLOOKUP($S1253,Forex!$B:$D,3,0))</f>
        <v>2H</v>
      </c>
      <c r="Z1253" s="937" t="str">
        <f>IF($R1253="-","-",VLOOKUP($L1253,Legend!$E:$F,2,0))</f>
        <v>-</v>
      </c>
      <c r="AA1253" s="937"/>
      <c r="AB1253" s="1131">
        <f t="shared" si="219"/>
        <v>44136</v>
      </c>
      <c r="AC1253" s="1131">
        <f>_xlfn.IFNA(VLOOKUP($B1253,'PO list'!$C:$E,3,0),$AB1253)</f>
        <v>44136</v>
      </c>
      <c r="AD1253" s="1131" t="str">
        <f>IF($AC1253="-","-",VLOOKUP($AC1253,Forex!$B:$C,2,0))</f>
        <v>FY2020</v>
      </c>
      <c r="AE1253" s="1131">
        <f t="shared" si="226"/>
        <v>44136</v>
      </c>
      <c r="AF1253" s="1131" t="str">
        <f>IF($AE1253="-","-",VLOOKUP($AE1253,Forex!$B:$C,2,0))</f>
        <v>FY2020</v>
      </c>
      <c r="AG1253" s="1132" t="str">
        <f t="shared" si="220"/>
        <v>MY + MF</v>
      </c>
      <c r="AI1253" s="1118"/>
    </row>
    <row r="1254" spans="1:35" ht="15" x14ac:dyDescent="0.25">
      <c r="A1254" s="929">
        <v>1253</v>
      </c>
      <c r="B1254" s="927" t="s">
        <v>643</v>
      </c>
      <c r="C1254" s="927" t="s">
        <v>227</v>
      </c>
      <c r="D1254" s="927" t="s">
        <v>201</v>
      </c>
      <c r="E1254" s="927" t="s">
        <v>231</v>
      </c>
      <c r="F1254" s="927">
        <v>4</v>
      </c>
      <c r="G1254" s="927">
        <v>731</v>
      </c>
      <c r="H1254" s="927" t="s">
        <v>4703</v>
      </c>
      <c r="I1254" s="927" t="s">
        <v>4704</v>
      </c>
      <c r="J1254" s="927" t="s">
        <v>4212</v>
      </c>
      <c r="K1254" s="927" t="s">
        <v>287</v>
      </c>
      <c r="L1254" s="927" t="s">
        <v>15</v>
      </c>
      <c r="M1254" s="927" t="s">
        <v>4201</v>
      </c>
      <c r="N1254" s="927" t="s">
        <v>4705</v>
      </c>
      <c r="O1254" s="927" t="s">
        <v>4267</v>
      </c>
      <c r="P1254" s="1129" t="str">
        <f t="shared" si="221"/>
        <v>er)</v>
      </c>
      <c r="Q1254" s="934" t="str">
        <f t="shared" si="222"/>
        <v>20-19597</v>
      </c>
      <c r="R1254" s="934" t="str">
        <f t="shared" si="223"/>
        <v>LOCAL</v>
      </c>
      <c r="S1254" s="935">
        <f t="shared" si="216"/>
        <v>44136</v>
      </c>
      <c r="T1254" s="935">
        <f t="shared" si="217"/>
        <v>44136</v>
      </c>
      <c r="U1254" s="935">
        <f t="shared" si="218"/>
        <v>44136</v>
      </c>
      <c r="V1254" s="935">
        <f t="shared" si="224"/>
        <v>44228</v>
      </c>
      <c r="W1254" s="934" t="str">
        <f t="shared" si="225"/>
        <v>Approved</v>
      </c>
      <c r="X1254" s="936" t="str">
        <f>IF(R1254="-","-",VLOOKUP($S1254,Forex!$B:$C,2,0))</f>
        <v>FY2020</v>
      </c>
      <c r="Y1254" s="936" t="str">
        <f>IF(R1254="-","-",VLOOKUP($S1254,Forex!$B:$D,3,0))</f>
        <v>2H</v>
      </c>
      <c r="Z1254" s="937" t="str">
        <f>IF($R1254="-","-",VLOOKUP($L1254,Legend!$E:$F,2,0))</f>
        <v>-</v>
      </c>
      <c r="AA1254" s="937"/>
      <c r="AB1254" s="1131">
        <f t="shared" si="219"/>
        <v>44136</v>
      </c>
      <c r="AC1254" s="1131">
        <f>_xlfn.IFNA(VLOOKUP($B1254,'PO list'!$C:$E,3,0),$AB1254)</f>
        <v>44136</v>
      </c>
      <c r="AD1254" s="1131" t="str">
        <f>IF($AC1254="-","-",VLOOKUP($AC1254,Forex!$B:$C,2,0))</f>
        <v>FY2020</v>
      </c>
      <c r="AE1254" s="1131">
        <f t="shared" si="226"/>
        <v>44136</v>
      </c>
      <c r="AF1254" s="1131" t="str">
        <f>IF($AE1254="-","-",VLOOKUP($AE1254,Forex!$B:$C,2,0))</f>
        <v>FY2020</v>
      </c>
      <c r="AG1254" s="1132" t="str">
        <f t="shared" si="220"/>
        <v>MY + MF</v>
      </c>
      <c r="AI1254" s="1118"/>
    </row>
    <row r="1255" spans="1:35" ht="15" x14ac:dyDescent="0.25">
      <c r="A1255" s="929">
        <v>1254</v>
      </c>
      <c r="B1255" s="927" t="s">
        <v>4706</v>
      </c>
      <c r="C1255" s="927" t="s">
        <v>207</v>
      </c>
      <c r="D1255" s="927" t="s">
        <v>232</v>
      </c>
      <c r="E1255" s="927" t="s">
        <v>230</v>
      </c>
      <c r="F1255" s="927">
        <v>2</v>
      </c>
      <c r="G1255" s="927">
        <v>16</v>
      </c>
      <c r="H1255" s="927" t="s">
        <v>4707</v>
      </c>
      <c r="I1255" s="927" t="s">
        <v>4708</v>
      </c>
      <c r="J1255" s="927" t="s">
        <v>4212</v>
      </c>
      <c r="K1255" s="927" t="s">
        <v>288</v>
      </c>
      <c r="L1255" s="927" t="s">
        <v>158</v>
      </c>
      <c r="M1255" s="927" t="s">
        <v>4165</v>
      </c>
      <c r="N1255" s="927" t="s">
        <v>2372</v>
      </c>
      <c r="O1255" s="927" t="s">
        <v>4267</v>
      </c>
      <c r="P1255" s="1129" t="str">
        <f t="shared" si="221"/>
        <v>ION</v>
      </c>
      <c r="Q1255" s="934" t="str">
        <f t="shared" si="222"/>
        <v>20-19598</v>
      </c>
      <c r="R1255" s="934" t="str">
        <f t="shared" si="223"/>
        <v>FRONTECH</v>
      </c>
      <c r="S1255" s="935">
        <f t="shared" si="216"/>
        <v>44136</v>
      </c>
      <c r="T1255" s="935">
        <f t="shared" si="217"/>
        <v>44136</v>
      </c>
      <c r="U1255" s="935">
        <f t="shared" si="218"/>
        <v>44136</v>
      </c>
      <c r="V1255" s="935">
        <f t="shared" si="224"/>
        <v>44166</v>
      </c>
      <c r="W1255" s="934" t="str">
        <f t="shared" si="225"/>
        <v>Disapproved</v>
      </c>
      <c r="X1255" s="936" t="str">
        <f>IF(R1255="-","-",VLOOKUP($S1255,Forex!$B:$C,2,0))</f>
        <v>FY2020</v>
      </c>
      <c r="Y1255" s="936" t="str">
        <f>IF(R1255="-","-",VLOOKUP($S1255,Forex!$B:$D,3,0))</f>
        <v>2H</v>
      </c>
      <c r="Z1255" s="937" t="str">
        <f>IF($R1255="-","-",VLOOKUP($L1255,Legend!$E:$F,2,0))</f>
        <v>ROD1</v>
      </c>
      <c r="AA1255" s="937"/>
      <c r="AB1255" s="1131">
        <f t="shared" si="219"/>
        <v>44136</v>
      </c>
      <c r="AC1255" s="1131">
        <f>_xlfn.IFNA(VLOOKUP($B1255,'PO list'!$C:$E,3,0),$AB1255)</f>
        <v>44136</v>
      </c>
      <c r="AD1255" s="1131" t="str">
        <f>IF($AC1255="-","-",VLOOKUP($AC1255,Forex!$B:$C,2,0))</f>
        <v>FY2020</v>
      </c>
      <c r="AE1255" s="1131">
        <f t="shared" si="226"/>
        <v>44136</v>
      </c>
      <c r="AF1255" s="1131" t="str">
        <f>IF($AE1255="-","-",VLOOKUP($AE1255,Forex!$B:$C,2,0))</f>
        <v>FY2020</v>
      </c>
      <c r="AG1255" s="1132" t="str">
        <f t="shared" si="220"/>
        <v>MY + MF</v>
      </c>
      <c r="AI1255" s="1118"/>
    </row>
    <row r="1256" spans="1:35" ht="15" x14ac:dyDescent="0.25">
      <c r="A1256" s="929">
        <v>1255</v>
      </c>
      <c r="B1256" s="927" t="s">
        <v>4709</v>
      </c>
      <c r="C1256" s="927" t="s">
        <v>225</v>
      </c>
      <c r="D1256" s="927" t="s">
        <v>201</v>
      </c>
      <c r="E1256" s="927" t="s">
        <v>231</v>
      </c>
      <c r="F1256" s="927">
        <v>1</v>
      </c>
      <c r="G1256" s="927">
        <v>617</v>
      </c>
      <c r="H1256" s="927" t="s">
        <v>4710</v>
      </c>
      <c r="I1256" s="927" t="s">
        <v>4711</v>
      </c>
      <c r="J1256" s="927" t="s">
        <v>4201</v>
      </c>
      <c r="K1256" s="927" t="s">
        <v>287</v>
      </c>
      <c r="L1256" s="927" t="s">
        <v>15</v>
      </c>
      <c r="M1256" s="927" t="s">
        <v>4494</v>
      </c>
      <c r="N1256" s="927" t="s">
        <v>4691</v>
      </c>
      <c r="O1256" s="927" t="s">
        <v>4267</v>
      </c>
      <c r="P1256" s="1129" t="str">
        <f t="shared" si="221"/>
        <v>)--</v>
      </c>
      <c r="Q1256" s="934" t="str">
        <f t="shared" si="222"/>
        <v>20-19599</v>
      </c>
      <c r="R1256" s="934" t="str">
        <f t="shared" si="223"/>
        <v>LOCAL</v>
      </c>
      <c r="S1256" s="935">
        <f t="shared" si="216"/>
        <v>44136</v>
      </c>
      <c r="T1256" s="935">
        <f t="shared" si="217"/>
        <v>44136</v>
      </c>
      <c r="U1256" s="935">
        <f t="shared" si="218"/>
        <v>44136</v>
      </c>
      <c r="V1256" s="935">
        <f t="shared" si="224"/>
        <v>44136</v>
      </c>
      <c r="W1256" s="934" t="str">
        <f t="shared" si="225"/>
        <v>Approved</v>
      </c>
      <c r="X1256" s="936" t="str">
        <f>IF(R1256="-","-",VLOOKUP($S1256,Forex!$B:$C,2,0))</f>
        <v>FY2020</v>
      </c>
      <c r="Y1256" s="936" t="str">
        <f>IF(R1256="-","-",VLOOKUP($S1256,Forex!$B:$D,3,0))</f>
        <v>2H</v>
      </c>
      <c r="Z1256" s="937" t="str">
        <f>IF($R1256="-","-",VLOOKUP($L1256,Legend!$E:$F,2,0))</f>
        <v>-</v>
      </c>
      <c r="AA1256" s="937"/>
      <c r="AB1256" s="1131">
        <f t="shared" si="219"/>
        <v>44136</v>
      </c>
      <c r="AC1256" s="1131">
        <f>_xlfn.IFNA(VLOOKUP($B1256,'PO list'!$C:$E,3,0),$AB1256)</f>
        <v>44136</v>
      </c>
      <c r="AD1256" s="1131" t="str">
        <f>IF($AC1256="-","-",VLOOKUP($AC1256,Forex!$B:$C,2,0))</f>
        <v>FY2020</v>
      </c>
      <c r="AE1256" s="1131">
        <f t="shared" si="226"/>
        <v>44136</v>
      </c>
      <c r="AF1256" s="1131" t="str">
        <f>IF($AE1256="-","-",VLOOKUP($AE1256,Forex!$B:$C,2,0))</f>
        <v>FY2020</v>
      </c>
      <c r="AG1256" s="1132" t="str">
        <f t="shared" si="220"/>
        <v>MY + MF</v>
      </c>
      <c r="AI1256" s="1118"/>
    </row>
    <row r="1257" spans="1:35" ht="15" x14ac:dyDescent="0.25">
      <c r="A1257" s="929">
        <v>1256</v>
      </c>
      <c r="B1257" s="927" t="s">
        <v>662</v>
      </c>
      <c r="C1257" s="927" t="s">
        <v>221</v>
      </c>
      <c r="D1257" s="927" t="s">
        <v>201</v>
      </c>
      <c r="E1257" s="927" t="s">
        <v>231</v>
      </c>
      <c r="F1257" s="927">
        <v>1</v>
      </c>
      <c r="G1257" s="927">
        <v>259</v>
      </c>
      <c r="H1257" s="927" t="s">
        <v>4712</v>
      </c>
      <c r="I1257" s="927" t="s">
        <v>4713</v>
      </c>
      <c r="J1257" s="927" t="s">
        <v>4201</v>
      </c>
      <c r="K1257" s="927" t="s">
        <v>288</v>
      </c>
      <c r="L1257" s="927" t="s">
        <v>1056</v>
      </c>
      <c r="M1257" s="927" t="s">
        <v>4165</v>
      </c>
      <c r="N1257" s="927" t="s">
        <v>4429</v>
      </c>
      <c r="O1257" s="927" t="s">
        <v>4267</v>
      </c>
      <c r="P1257" s="1129" t="str">
        <f t="shared" si="221"/>
        <v>A.D</v>
      </c>
      <c r="Q1257" s="934" t="str">
        <f t="shared" si="222"/>
        <v>20-19600</v>
      </c>
      <c r="R1257" s="934" t="str">
        <f t="shared" si="223"/>
        <v>LOCAL</v>
      </c>
      <c r="S1257" s="935">
        <f t="shared" si="216"/>
        <v>44136</v>
      </c>
      <c r="T1257" s="935">
        <f t="shared" si="217"/>
        <v>44136</v>
      </c>
      <c r="U1257" s="935">
        <f t="shared" si="218"/>
        <v>44136</v>
      </c>
      <c r="V1257" s="935">
        <f t="shared" si="224"/>
        <v>44256</v>
      </c>
      <c r="W1257" s="934" t="str">
        <f t="shared" si="225"/>
        <v>Disapproved</v>
      </c>
      <c r="X1257" s="936" t="str">
        <f>IF(R1257="-","-",VLOOKUP($S1257,Forex!$B:$C,2,0))</f>
        <v>FY2020</v>
      </c>
      <c r="Y1257" s="936" t="str">
        <f>IF(R1257="-","-",VLOOKUP($S1257,Forex!$B:$D,3,0))</f>
        <v>2H</v>
      </c>
      <c r="Z1257" s="937" t="str">
        <f>IF($R1257="-","-",VLOOKUP($L1257,Legend!$E:$F,2,0))</f>
        <v>-</v>
      </c>
      <c r="AA1257" s="937"/>
      <c r="AB1257" s="1131">
        <f t="shared" si="219"/>
        <v>44136</v>
      </c>
      <c r="AC1257" s="1131">
        <f>_xlfn.IFNA(VLOOKUP($B1257,'PO list'!$C:$E,3,0),$AB1257)</f>
        <v>44136</v>
      </c>
      <c r="AD1257" s="1131" t="str">
        <f>IF($AC1257="-","-",VLOOKUP($AC1257,Forex!$B:$C,2,0))</f>
        <v>FY2020</v>
      </c>
      <c r="AE1257" s="1131">
        <f t="shared" si="226"/>
        <v>44136</v>
      </c>
      <c r="AF1257" s="1131" t="str">
        <f>IF($AE1257="-","-",VLOOKUP($AE1257,Forex!$B:$C,2,0))</f>
        <v>FY2020</v>
      </c>
      <c r="AG1257" s="1132" t="str">
        <f t="shared" si="220"/>
        <v>MY + MF</v>
      </c>
      <c r="AI1257" s="1118"/>
    </row>
    <row r="1258" spans="1:35" ht="15" x14ac:dyDescent="0.25">
      <c r="A1258" s="929">
        <v>1257</v>
      </c>
      <c r="B1258" s="927" t="s">
        <v>769</v>
      </c>
      <c r="C1258" s="927" t="s">
        <v>211</v>
      </c>
      <c r="D1258" s="927" t="s">
        <v>201</v>
      </c>
      <c r="E1258" s="927" t="s">
        <v>230</v>
      </c>
      <c r="F1258" s="927">
        <v>69</v>
      </c>
      <c r="G1258" s="927">
        <v>44000</v>
      </c>
      <c r="H1258" s="927" t="s">
        <v>4714</v>
      </c>
      <c r="I1258" s="927" t="s">
        <v>4715</v>
      </c>
      <c r="J1258" s="927" t="s">
        <v>4165</v>
      </c>
      <c r="K1258" s="927" t="s">
        <v>288</v>
      </c>
      <c r="L1258" s="927" t="s">
        <v>1056</v>
      </c>
      <c r="M1258" s="927" t="s">
        <v>4716</v>
      </c>
      <c r="N1258" s="927" t="s">
        <v>4166</v>
      </c>
      <c r="O1258" s="927" t="s">
        <v>4701</v>
      </c>
      <c r="P1258" s="1129" t="str">
        <f t="shared" si="221"/>
        <v>WER</v>
      </c>
      <c r="Q1258" s="934" t="str">
        <f t="shared" si="222"/>
        <v>20-19601</v>
      </c>
      <c r="R1258" s="934" t="str">
        <f t="shared" si="223"/>
        <v>LOCAL</v>
      </c>
      <c r="S1258" s="935">
        <f t="shared" si="216"/>
        <v>44136</v>
      </c>
      <c r="T1258" s="935">
        <f t="shared" si="217"/>
        <v>44136</v>
      </c>
      <c r="U1258" s="935">
        <f t="shared" si="218"/>
        <v>44166</v>
      </c>
      <c r="V1258" s="935">
        <f t="shared" si="224"/>
        <v>44197</v>
      </c>
      <c r="W1258" s="934" t="str">
        <f t="shared" si="225"/>
        <v>Disapproved</v>
      </c>
      <c r="X1258" s="936" t="str">
        <f>IF(R1258="-","-",VLOOKUP($S1258,Forex!$B:$C,2,0))</f>
        <v>FY2020</v>
      </c>
      <c r="Y1258" s="936" t="str">
        <f>IF(R1258="-","-",VLOOKUP($S1258,Forex!$B:$D,3,0))</f>
        <v>2H</v>
      </c>
      <c r="Z1258" s="937" t="str">
        <f>IF($R1258="-","-",VLOOKUP($L1258,Legend!$E:$F,2,0))</f>
        <v>-</v>
      </c>
      <c r="AA1258" s="937"/>
      <c r="AB1258" s="1131">
        <f t="shared" si="219"/>
        <v>44136</v>
      </c>
      <c r="AC1258" s="1131">
        <f>_xlfn.IFNA(VLOOKUP($B1258,'PO list'!$C:$E,3,0),$AB1258)</f>
        <v>44136</v>
      </c>
      <c r="AD1258" s="1131" t="str">
        <f>IF($AC1258="-","-",VLOOKUP($AC1258,Forex!$B:$C,2,0))</f>
        <v>FY2020</v>
      </c>
      <c r="AE1258" s="1131">
        <f t="shared" si="226"/>
        <v>44136</v>
      </c>
      <c r="AF1258" s="1131" t="str">
        <f>IF($AE1258="-","-",VLOOKUP($AE1258,Forex!$B:$C,2,0))</f>
        <v>FY2020</v>
      </c>
      <c r="AG1258" s="1132" t="str">
        <f t="shared" si="220"/>
        <v>MY + MF</v>
      </c>
      <c r="AI1258" s="1118"/>
    </row>
    <row r="1259" spans="1:35" ht="15" x14ac:dyDescent="0.25">
      <c r="A1259" s="929">
        <v>1258</v>
      </c>
      <c r="B1259" s="927" t="s">
        <v>676</v>
      </c>
      <c r="C1259" s="927" t="s">
        <v>221</v>
      </c>
      <c r="D1259" s="927" t="s">
        <v>201</v>
      </c>
      <c r="E1259" s="927" t="s">
        <v>231</v>
      </c>
      <c r="F1259" s="927">
        <v>1</v>
      </c>
      <c r="G1259" s="927">
        <v>612</v>
      </c>
      <c r="H1259" s="927" t="s">
        <v>4717</v>
      </c>
      <c r="I1259" s="927" t="s">
        <v>4718</v>
      </c>
      <c r="J1259" s="927" t="s">
        <v>4165</v>
      </c>
      <c r="K1259" s="927" t="s">
        <v>288</v>
      </c>
      <c r="L1259" s="927" t="s">
        <v>1056</v>
      </c>
      <c r="M1259" s="927" t="s">
        <v>4481</v>
      </c>
      <c r="N1259" s="927" t="s">
        <v>4429</v>
      </c>
      <c r="O1259" s="927" t="s">
        <v>4482</v>
      </c>
      <c r="P1259" s="1129" t="str">
        <f t="shared" si="221"/>
        <v>A.D</v>
      </c>
      <c r="Q1259" s="934" t="str">
        <f t="shared" si="222"/>
        <v>20-19602</v>
      </c>
      <c r="R1259" s="934" t="str">
        <f t="shared" si="223"/>
        <v>LOCAL</v>
      </c>
      <c r="S1259" s="935">
        <f t="shared" si="216"/>
        <v>44136</v>
      </c>
      <c r="T1259" s="935">
        <f t="shared" si="217"/>
        <v>44136</v>
      </c>
      <c r="U1259" s="935">
        <f t="shared" si="218"/>
        <v>44136</v>
      </c>
      <c r="V1259" s="935">
        <f t="shared" si="224"/>
        <v>44256</v>
      </c>
      <c r="W1259" s="934" t="str">
        <f t="shared" si="225"/>
        <v>Disapproved</v>
      </c>
      <c r="X1259" s="936" t="str">
        <f>IF(R1259="-","-",VLOOKUP($S1259,Forex!$B:$C,2,0))</f>
        <v>FY2020</v>
      </c>
      <c r="Y1259" s="936" t="str">
        <f>IF(R1259="-","-",VLOOKUP($S1259,Forex!$B:$D,3,0))</f>
        <v>2H</v>
      </c>
      <c r="Z1259" s="937" t="str">
        <f>IF($R1259="-","-",VLOOKUP($L1259,Legend!$E:$F,2,0))</f>
        <v>-</v>
      </c>
      <c r="AA1259" s="937"/>
      <c r="AB1259" s="1131">
        <f t="shared" si="219"/>
        <v>44136</v>
      </c>
      <c r="AC1259" s="1131">
        <f>_xlfn.IFNA(VLOOKUP($B1259,'PO list'!$C:$E,3,0),$AB1259)</f>
        <v>44136</v>
      </c>
      <c r="AD1259" s="1131" t="str">
        <f>IF($AC1259="-","-",VLOOKUP($AC1259,Forex!$B:$C,2,0))</f>
        <v>FY2020</v>
      </c>
      <c r="AE1259" s="1131">
        <f t="shared" si="226"/>
        <v>44136</v>
      </c>
      <c r="AF1259" s="1131" t="str">
        <f>IF($AE1259="-","-",VLOOKUP($AE1259,Forex!$B:$C,2,0))</f>
        <v>FY2020</v>
      </c>
      <c r="AG1259" s="1132" t="str">
        <f t="shared" si="220"/>
        <v>MY + MF</v>
      </c>
      <c r="AI1259" s="1118"/>
    </row>
    <row r="1260" spans="1:35" ht="15" x14ac:dyDescent="0.25">
      <c r="A1260" s="929">
        <v>1259</v>
      </c>
      <c r="B1260" s="927" t="s">
        <v>4719</v>
      </c>
      <c r="C1260" s="927" t="s">
        <v>244</v>
      </c>
      <c r="D1260" s="927" t="s">
        <v>201</v>
      </c>
      <c r="E1260" s="927" t="s">
        <v>231</v>
      </c>
      <c r="F1260" s="927">
        <v>2</v>
      </c>
      <c r="G1260" s="927">
        <v>984</v>
      </c>
      <c r="H1260" s="927" t="s">
        <v>4720</v>
      </c>
      <c r="I1260" s="927" t="s">
        <v>239</v>
      </c>
      <c r="J1260" s="927" t="s">
        <v>4494</v>
      </c>
      <c r="K1260" s="927" t="s">
        <v>288</v>
      </c>
      <c r="L1260" s="927" t="s">
        <v>158</v>
      </c>
      <c r="M1260" s="927" t="s">
        <v>4481</v>
      </c>
      <c r="N1260" s="927" t="s">
        <v>2372</v>
      </c>
      <c r="O1260" s="927" t="s">
        <v>4482</v>
      </c>
      <c r="P1260" s="1129" t="str">
        <f t="shared" si="221"/>
        <v>--</v>
      </c>
      <c r="Q1260" s="934" t="str">
        <f t="shared" si="222"/>
        <v>20-19603</v>
      </c>
      <c r="R1260" s="934" t="str">
        <f t="shared" si="223"/>
        <v>LOCAL</v>
      </c>
      <c r="S1260" s="935">
        <f t="shared" si="216"/>
        <v>44136</v>
      </c>
      <c r="T1260" s="935">
        <f t="shared" si="217"/>
        <v>44136</v>
      </c>
      <c r="U1260" s="935">
        <f t="shared" si="218"/>
        <v>44136</v>
      </c>
      <c r="V1260" s="935">
        <f t="shared" si="224"/>
        <v>44166</v>
      </c>
      <c r="W1260" s="934" t="str">
        <f t="shared" si="225"/>
        <v>Disapproved</v>
      </c>
      <c r="X1260" s="936" t="str">
        <f>IF(R1260="-","-",VLOOKUP($S1260,Forex!$B:$C,2,0))</f>
        <v>FY2020</v>
      </c>
      <c r="Y1260" s="936" t="str">
        <f>IF(R1260="-","-",VLOOKUP($S1260,Forex!$B:$D,3,0))</f>
        <v>2H</v>
      </c>
      <c r="Z1260" s="937" t="str">
        <f>IF($R1260="-","-",VLOOKUP($L1260,Legend!$E:$F,2,0))</f>
        <v>ROD1</v>
      </c>
      <c r="AA1260" s="937"/>
      <c r="AB1260" s="1131">
        <f t="shared" si="219"/>
        <v>44136</v>
      </c>
      <c r="AC1260" s="1131">
        <f>_xlfn.IFNA(VLOOKUP($B1260,'PO list'!$C:$E,3,0),$AB1260)</f>
        <v>44136</v>
      </c>
      <c r="AD1260" s="1131" t="str">
        <f>IF($AC1260="-","-",VLOOKUP($AC1260,Forex!$B:$C,2,0))</f>
        <v>FY2020</v>
      </c>
      <c r="AE1260" s="1131">
        <f t="shared" si="226"/>
        <v>44136</v>
      </c>
      <c r="AF1260" s="1131" t="str">
        <f>IF($AE1260="-","-",VLOOKUP($AE1260,Forex!$B:$C,2,0))</f>
        <v>FY2020</v>
      </c>
      <c r="AG1260" s="1132" t="str">
        <f t="shared" si="220"/>
        <v>MY + MF</v>
      </c>
      <c r="AI1260" s="1118"/>
    </row>
    <row r="1261" spans="1:35" ht="15" x14ac:dyDescent="0.25">
      <c r="A1261" s="929">
        <v>1260</v>
      </c>
      <c r="B1261" s="927" t="s">
        <v>673</v>
      </c>
      <c r="C1261" s="927" t="s">
        <v>652</v>
      </c>
      <c r="D1261" s="927" t="s">
        <v>201</v>
      </c>
      <c r="E1261" s="927" t="s">
        <v>1333</v>
      </c>
      <c r="F1261" s="927">
        <v>4</v>
      </c>
      <c r="G1261" s="927">
        <v>6383</v>
      </c>
      <c r="H1261" s="927" t="s">
        <v>3901</v>
      </c>
      <c r="I1261" s="927" t="s">
        <v>4702</v>
      </c>
      <c r="J1261" s="927" t="s">
        <v>4494</v>
      </c>
      <c r="K1261" s="927" t="s">
        <v>288</v>
      </c>
      <c r="L1261" s="927" t="s">
        <v>1056</v>
      </c>
      <c r="M1261" s="927" t="s">
        <v>4701</v>
      </c>
      <c r="N1261" s="927" t="s">
        <v>3942</v>
      </c>
      <c r="O1261" s="927" t="s">
        <v>4482</v>
      </c>
      <c r="P1261" s="1129" t="str">
        <f t="shared" si="221"/>
        <v>DIE</v>
      </c>
      <c r="Q1261" s="934" t="str">
        <f t="shared" si="222"/>
        <v>20-19604</v>
      </c>
      <c r="R1261" s="934" t="str">
        <f t="shared" si="223"/>
        <v>LOCAL</v>
      </c>
      <c r="S1261" s="935">
        <f t="shared" si="216"/>
        <v>44136</v>
      </c>
      <c r="T1261" s="935">
        <f t="shared" si="217"/>
        <v>44136</v>
      </c>
      <c r="U1261" s="935">
        <f t="shared" si="218"/>
        <v>44136</v>
      </c>
      <c r="V1261" s="935">
        <f t="shared" si="224"/>
        <v>44287</v>
      </c>
      <c r="W1261" s="934" t="str">
        <f t="shared" si="225"/>
        <v>Disapproved</v>
      </c>
      <c r="X1261" s="936" t="str">
        <f>IF(R1261="-","-",VLOOKUP($S1261,Forex!$B:$C,2,0))</f>
        <v>FY2020</v>
      </c>
      <c r="Y1261" s="936" t="str">
        <f>IF(R1261="-","-",VLOOKUP($S1261,Forex!$B:$D,3,0))</f>
        <v>2H</v>
      </c>
      <c r="Z1261" s="937" t="str">
        <f>IF($R1261="-","-",VLOOKUP($L1261,Legend!$E:$F,2,0))</f>
        <v>-</v>
      </c>
      <c r="AA1261" s="937"/>
      <c r="AB1261" s="1131">
        <f t="shared" si="219"/>
        <v>44136</v>
      </c>
      <c r="AC1261" s="1131">
        <f>_xlfn.IFNA(VLOOKUP($B1261,'PO list'!$C:$E,3,0),$AB1261)</f>
        <v>44136</v>
      </c>
      <c r="AD1261" s="1131" t="str">
        <f>IF($AC1261="-","-",VLOOKUP($AC1261,Forex!$B:$C,2,0))</f>
        <v>FY2020</v>
      </c>
      <c r="AE1261" s="1131">
        <f t="shared" si="226"/>
        <v>44136</v>
      </c>
      <c r="AF1261" s="1131" t="str">
        <f>IF($AE1261="-","-",VLOOKUP($AE1261,Forex!$B:$C,2,0))</f>
        <v>FY2020</v>
      </c>
      <c r="AG1261" s="1132" t="str">
        <f t="shared" si="220"/>
        <v>MY + MF</v>
      </c>
      <c r="AI1261" s="1118"/>
    </row>
    <row r="1262" spans="1:35" ht="15" x14ac:dyDescent="0.25">
      <c r="A1262" s="929">
        <v>1261</v>
      </c>
      <c r="B1262" s="927" t="s">
        <v>674</v>
      </c>
      <c r="C1262" s="927" t="s">
        <v>652</v>
      </c>
      <c r="D1262" s="927" t="s">
        <v>201</v>
      </c>
      <c r="E1262" s="927" t="s">
        <v>231</v>
      </c>
      <c r="F1262" s="927">
        <v>2</v>
      </c>
      <c r="G1262" s="927">
        <v>2973</v>
      </c>
      <c r="H1262" s="927" t="s">
        <v>3901</v>
      </c>
      <c r="I1262" s="927" t="s">
        <v>4721</v>
      </c>
      <c r="J1262" s="927" t="s">
        <v>4482</v>
      </c>
      <c r="K1262" s="927" t="s">
        <v>288</v>
      </c>
      <c r="L1262" s="927" t="s">
        <v>1056</v>
      </c>
      <c r="M1262" s="927" t="s">
        <v>4701</v>
      </c>
      <c r="N1262" s="927" t="s">
        <v>3942</v>
      </c>
      <c r="O1262" s="927" t="s">
        <v>4482</v>
      </c>
      <c r="P1262" s="1129" t="str">
        <f t="shared" si="221"/>
        <v>DIE</v>
      </c>
      <c r="Q1262" s="934" t="str">
        <f t="shared" si="222"/>
        <v>20-19605</v>
      </c>
      <c r="R1262" s="934" t="str">
        <f t="shared" si="223"/>
        <v>LOCAL</v>
      </c>
      <c r="S1262" s="935">
        <f t="shared" si="216"/>
        <v>44136</v>
      </c>
      <c r="T1262" s="935">
        <f t="shared" si="217"/>
        <v>44136</v>
      </c>
      <c r="U1262" s="935">
        <f t="shared" si="218"/>
        <v>44136</v>
      </c>
      <c r="V1262" s="935">
        <f t="shared" si="224"/>
        <v>44287</v>
      </c>
      <c r="W1262" s="934" t="str">
        <f t="shared" si="225"/>
        <v>Disapproved</v>
      </c>
      <c r="X1262" s="936" t="str">
        <f>IF(R1262="-","-",VLOOKUP($S1262,Forex!$B:$C,2,0))</f>
        <v>FY2020</v>
      </c>
      <c r="Y1262" s="936" t="str">
        <f>IF(R1262="-","-",VLOOKUP($S1262,Forex!$B:$D,3,0))</f>
        <v>2H</v>
      </c>
      <c r="Z1262" s="937" t="str">
        <f>IF($R1262="-","-",VLOOKUP($L1262,Legend!$E:$F,2,0))</f>
        <v>-</v>
      </c>
      <c r="AA1262" s="937"/>
      <c r="AB1262" s="1131">
        <f t="shared" si="219"/>
        <v>44136</v>
      </c>
      <c r="AC1262" s="1131">
        <f>_xlfn.IFNA(VLOOKUP($B1262,'PO list'!$C:$E,3,0),$AB1262)</f>
        <v>44136</v>
      </c>
      <c r="AD1262" s="1131" t="str">
        <f>IF($AC1262="-","-",VLOOKUP($AC1262,Forex!$B:$C,2,0))</f>
        <v>FY2020</v>
      </c>
      <c r="AE1262" s="1131">
        <f t="shared" si="226"/>
        <v>44136</v>
      </c>
      <c r="AF1262" s="1131" t="str">
        <f>IF($AE1262="-","-",VLOOKUP($AE1262,Forex!$B:$C,2,0))</f>
        <v>FY2020</v>
      </c>
      <c r="AG1262" s="1132" t="str">
        <f t="shared" si="220"/>
        <v>MY + MF</v>
      </c>
      <c r="AI1262" s="1118"/>
    </row>
    <row r="1263" spans="1:35" ht="15" x14ac:dyDescent="0.25">
      <c r="A1263" s="929">
        <v>1262</v>
      </c>
      <c r="B1263" s="927" t="s">
        <v>679</v>
      </c>
      <c r="C1263" s="927" t="s">
        <v>652</v>
      </c>
      <c r="D1263" s="927" t="s">
        <v>201</v>
      </c>
      <c r="E1263" s="927" t="s">
        <v>231</v>
      </c>
      <c r="F1263" s="927">
        <v>2</v>
      </c>
      <c r="G1263" s="927">
        <v>120</v>
      </c>
      <c r="H1263" s="927" t="s">
        <v>4722</v>
      </c>
      <c r="I1263" s="927" t="s">
        <v>4723</v>
      </c>
      <c r="J1263" s="927" t="s">
        <v>4481</v>
      </c>
      <c r="K1263" s="927" t="s">
        <v>288</v>
      </c>
      <c r="L1263" s="927" t="s">
        <v>1056</v>
      </c>
      <c r="M1263" s="927" t="s">
        <v>4701</v>
      </c>
      <c r="N1263" s="927" t="s">
        <v>3942</v>
      </c>
      <c r="O1263" s="927" t="s">
        <v>4701</v>
      </c>
      <c r="P1263" s="1129" t="str">
        <f t="shared" si="221"/>
        <v>IAL</v>
      </c>
      <c r="Q1263" s="934" t="str">
        <f t="shared" si="222"/>
        <v>20-19606</v>
      </c>
      <c r="R1263" s="934" t="str">
        <f t="shared" si="223"/>
        <v>LOCAL</v>
      </c>
      <c r="S1263" s="935">
        <f t="shared" si="216"/>
        <v>44136</v>
      </c>
      <c r="T1263" s="935">
        <f t="shared" si="217"/>
        <v>44136</v>
      </c>
      <c r="U1263" s="935">
        <f t="shared" si="218"/>
        <v>44136</v>
      </c>
      <c r="V1263" s="935">
        <f t="shared" si="224"/>
        <v>44287</v>
      </c>
      <c r="W1263" s="934" t="str">
        <f t="shared" si="225"/>
        <v>Disapproved</v>
      </c>
      <c r="X1263" s="936" t="str">
        <f>IF(R1263="-","-",VLOOKUP($S1263,Forex!$B:$C,2,0))</f>
        <v>FY2020</v>
      </c>
      <c r="Y1263" s="936" t="str">
        <f>IF(R1263="-","-",VLOOKUP($S1263,Forex!$B:$D,3,0))</f>
        <v>2H</v>
      </c>
      <c r="Z1263" s="937" t="str">
        <f>IF($R1263="-","-",VLOOKUP($L1263,Legend!$E:$F,2,0))</f>
        <v>-</v>
      </c>
      <c r="AA1263" s="937"/>
      <c r="AB1263" s="1131">
        <f t="shared" si="219"/>
        <v>44136</v>
      </c>
      <c r="AC1263" s="1131">
        <f>_xlfn.IFNA(VLOOKUP($B1263,'PO list'!$C:$E,3,0),$AB1263)</f>
        <v>44136</v>
      </c>
      <c r="AD1263" s="1131" t="str">
        <f>IF($AC1263="-","-",VLOOKUP($AC1263,Forex!$B:$C,2,0))</f>
        <v>FY2020</v>
      </c>
      <c r="AE1263" s="1131">
        <f t="shared" si="226"/>
        <v>44136</v>
      </c>
      <c r="AF1263" s="1131" t="str">
        <f>IF($AE1263="-","-",VLOOKUP($AE1263,Forex!$B:$C,2,0))</f>
        <v>FY2020</v>
      </c>
      <c r="AG1263" s="1132" t="str">
        <f t="shared" si="220"/>
        <v>MY + MF</v>
      </c>
      <c r="AI1263" s="1118"/>
    </row>
    <row r="1264" spans="1:35" ht="15" x14ac:dyDescent="0.25">
      <c r="A1264" s="929">
        <v>1263</v>
      </c>
      <c r="B1264" s="927" t="s">
        <v>678</v>
      </c>
      <c r="C1264" s="927" t="s">
        <v>207</v>
      </c>
      <c r="D1264" s="927" t="s">
        <v>232</v>
      </c>
      <c r="E1264" s="927" t="s">
        <v>230</v>
      </c>
      <c r="F1264" s="927">
        <v>51</v>
      </c>
      <c r="G1264" s="927">
        <v>133878</v>
      </c>
      <c r="H1264" s="927" t="s">
        <v>4724</v>
      </c>
      <c r="I1264" s="927" t="s">
        <v>4725</v>
      </c>
      <c r="J1264" s="927" t="s">
        <v>4481</v>
      </c>
      <c r="K1264" s="927" t="s">
        <v>288</v>
      </c>
      <c r="L1264" s="927" t="s">
        <v>1222</v>
      </c>
      <c r="M1264" s="927" t="s">
        <v>4726</v>
      </c>
      <c r="N1264" s="927" t="s">
        <v>1125</v>
      </c>
      <c r="O1264" s="927" t="s">
        <v>4701</v>
      </c>
      <c r="P1264" s="1129" t="str">
        <f t="shared" si="221"/>
        <v>KET</v>
      </c>
      <c r="Q1264" s="934" t="str">
        <f t="shared" si="222"/>
        <v>20-19607</v>
      </c>
      <c r="R1264" s="934" t="str">
        <f t="shared" si="223"/>
        <v>FRONTECH</v>
      </c>
      <c r="S1264" s="935">
        <f t="shared" si="216"/>
        <v>44136</v>
      </c>
      <c r="T1264" s="935">
        <f t="shared" si="217"/>
        <v>44136</v>
      </c>
      <c r="U1264" s="935">
        <f t="shared" si="218"/>
        <v>44136</v>
      </c>
      <c r="V1264" s="935">
        <f t="shared" si="224"/>
        <v>44256</v>
      </c>
      <c r="W1264" s="934" t="str">
        <f t="shared" si="225"/>
        <v>Disapproved</v>
      </c>
      <c r="X1264" s="936" t="str">
        <f>IF(R1264="-","-",VLOOKUP($S1264,Forex!$B:$C,2,0))</f>
        <v>FY2020</v>
      </c>
      <c r="Y1264" s="936" t="str">
        <f>IF(R1264="-","-",VLOOKUP($S1264,Forex!$B:$D,3,0))</f>
        <v>2H</v>
      </c>
      <c r="Z1264" s="937" t="str">
        <f>IF($R1264="-","-",VLOOKUP($L1264,Legend!$E:$F,2,0))</f>
        <v>-</v>
      </c>
      <c r="AA1264" s="937"/>
      <c r="AB1264" s="1131">
        <f t="shared" si="219"/>
        <v>44136</v>
      </c>
      <c r="AC1264" s="1131">
        <f>_xlfn.IFNA(VLOOKUP($B1264,'PO list'!$C:$E,3,0),$AB1264)</f>
        <v>44136</v>
      </c>
      <c r="AD1264" s="1131" t="str">
        <f>IF($AC1264="-","-",VLOOKUP($AC1264,Forex!$B:$C,2,0))</f>
        <v>FY2020</v>
      </c>
      <c r="AE1264" s="1131">
        <f t="shared" si="226"/>
        <v>44136</v>
      </c>
      <c r="AF1264" s="1131" t="str">
        <f>IF($AE1264="-","-",VLOOKUP($AE1264,Forex!$B:$C,2,0))</f>
        <v>FY2020</v>
      </c>
      <c r="AG1264" s="1132" t="str">
        <f t="shared" si="220"/>
        <v>MY + MF</v>
      </c>
      <c r="AI1264" s="1118"/>
    </row>
    <row r="1265" spans="1:35" ht="15" x14ac:dyDescent="0.25">
      <c r="A1265" s="929">
        <v>1264</v>
      </c>
      <c r="B1265" s="927" t="s">
        <v>710</v>
      </c>
      <c r="C1265" s="927" t="s">
        <v>221</v>
      </c>
      <c r="D1265" s="927" t="s">
        <v>201</v>
      </c>
      <c r="E1265" s="927" t="s">
        <v>231</v>
      </c>
      <c r="F1265" s="927">
        <v>7</v>
      </c>
      <c r="G1265" s="927">
        <v>1161</v>
      </c>
      <c r="H1265" s="927" t="s">
        <v>4727</v>
      </c>
      <c r="I1265" s="927" t="s">
        <v>4728</v>
      </c>
      <c r="J1265" s="927" t="s">
        <v>4701</v>
      </c>
      <c r="K1265" s="927" t="s">
        <v>288</v>
      </c>
      <c r="L1265" s="927" t="s">
        <v>1056</v>
      </c>
      <c r="M1265" s="927" t="s">
        <v>4622</v>
      </c>
      <c r="N1265" s="927" t="s">
        <v>4429</v>
      </c>
      <c r="O1265" s="927" t="s">
        <v>4622</v>
      </c>
      <c r="P1265" s="1129" t="str">
        <f t="shared" si="221"/>
        <v>890</v>
      </c>
      <c r="Q1265" s="934" t="str">
        <f t="shared" si="222"/>
        <v>20-19608</v>
      </c>
      <c r="R1265" s="934" t="str">
        <f t="shared" si="223"/>
        <v>LOCAL</v>
      </c>
      <c r="S1265" s="935">
        <f t="shared" si="216"/>
        <v>44136</v>
      </c>
      <c r="T1265" s="935">
        <f t="shared" si="217"/>
        <v>44136</v>
      </c>
      <c r="U1265" s="935">
        <f t="shared" si="218"/>
        <v>44136</v>
      </c>
      <c r="V1265" s="935">
        <f t="shared" si="224"/>
        <v>44256</v>
      </c>
      <c r="W1265" s="934" t="str">
        <f t="shared" si="225"/>
        <v>Disapproved</v>
      </c>
      <c r="X1265" s="936" t="str">
        <f>IF(R1265="-","-",VLOOKUP($S1265,Forex!$B:$C,2,0))</f>
        <v>FY2020</v>
      </c>
      <c r="Y1265" s="936" t="str">
        <f>IF(R1265="-","-",VLOOKUP($S1265,Forex!$B:$D,3,0))</f>
        <v>2H</v>
      </c>
      <c r="Z1265" s="937" t="str">
        <f>IF($R1265="-","-",VLOOKUP($L1265,Legend!$E:$F,2,0))</f>
        <v>-</v>
      </c>
      <c r="AA1265" s="937"/>
      <c r="AB1265" s="1131">
        <f t="shared" si="219"/>
        <v>44136</v>
      </c>
      <c r="AC1265" s="1131">
        <f>_xlfn.IFNA(VLOOKUP($B1265,'PO list'!$C:$E,3,0),$AB1265)</f>
        <v>44136</v>
      </c>
      <c r="AD1265" s="1131" t="str">
        <f>IF($AC1265="-","-",VLOOKUP($AC1265,Forex!$B:$C,2,0))</f>
        <v>FY2020</v>
      </c>
      <c r="AE1265" s="1131">
        <f t="shared" si="226"/>
        <v>44136</v>
      </c>
      <c r="AF1265" s="1131" t="str">
        <f>IF($AE1265="-","-",VLOOKUP($AE1265,Forex!$B:$C,2,0))</f>
        <v>FY2020</v>
      </c>
      <c r="AG1265" s="1132" t="str">
        <f t="shared" si="220"/>
        <v>MY + MF</v>
      </c>
      <c r="AI1265" s="1118"/>
    </row>
    <row r="1266" spans="1:35" ht="15" x14ac:dyDescent="0.25">
      <c r="A1266" s="929">
        <v>1265</v>
      </c>
      <c r="B1266" s="927" t="s">
        <v>4729</v>
      </c>
      <c r="C1266" s="927" t="s">
        <v>244</v>
      </c>
      <c r="D1266" s="927" t="s">
        <v>201</v>
      </c>
      <c r="E1266" s="927" t="s">
        <v>231</v>
      </c>
      <c r="F1266" s="927">
        <v>5</v>
      </c>
      <c r="G1266" s="927">
        <v>1274</v>
      </c>
      <c r="H1266" s="927" t="s">
        <v>4730</v>
      </c>
      <c r="I1266" s="927" t="s">
        <v>4731</v>
      </c>
      <c r="J1266" s="927" t="s">
        <v>4701</v>
      </c>
      <c r="K1266" s="927" t="s">
        <v>287</v>
      </c>
      <c r="L1266" s="927" t="s">
        <v>15</v>
      </c>
      <c r="M1266" s="927" t="s">
        <v>4622</v>
      </c>
      <c r="N1266" s="927" t="s">
        <v>2372</v>
      </c>
      <c r="O1266" s="927" t="s">
        <v>4622</v>
      </c>
      <c r="P1266" s="1129" t="str">
        <f t="shared" si="221"/>
        <v>ger</v>
      </c>
      <c r="Q1266" s="934" t="str">
        <f t="shared" si="222"/>
        <v>20-19609</v>
      </c>
      <c r="R1266" s="934" t="str">
        <f t="shared" si="223"/>
        <v>LOCAL</v>
      </c>
      <c r="S1266" s="935">
        <f t="shared" si="216"/>
        <v>44136</v>
      </c>
      <c r="T1266" s="935">
        <f t="shared" si="217"/>
        <v>44136</v>
      </c>
      <c r="U1266" s="935">
        <f t="shared" si="218"/>
        <v>44136</v>
      </c>
      <c r="V1266" s="935">
        <f t="shared" si="224"/>
        <v>44166</v>
      </c>
      <c r="W1266" s="934" t="str">
        <f t="shared" si="225"/>
        <v>Approved</v>
      </c>
      <c r="X1266" s="936" t="str">
        <f>IF(R1266="-","-",VLOOKUP($S1266,Forex!$B:$C,2,0))</f>
        <v>FY2020</v>
      </c>
      <c r="Y1266" s="936" t="str">
        <f>IF(R1266="-","-",VLOOKUP($S1266,Forex!$B:$D,3,0))</f>
        <v>2H</v>
      </c>
      <c r="Z1266" s="937" t="str">
        <f>IF($R1266="-","-",VLOOKUP($L1266,Legend!$E:$F,2,0))</f>
        <v>-</v>
      </c>
      <c r="AA1266" s="937"/>
      <c r="AB1266" s="1131">
        <f t="shared" si="219"/>
        <v>44136</v>
      </c>
      <c r="AC1266" s="1131">
        <f>_xlfn.IFNA(VLOOKUP($B1266,'PO list'!$C:$E,3,0),$AB1266)</f>
        <v>44136</v>
      </c>
      <c r="AD1266" s="1131" t="str">
        <f>IF($AC1266="-","-",VLOOKUP($AC1266,Forex!$B:$C,2,0))</f>
        <v>FY2020</v>
      </c>
      <c r="AE1266" s="1131">
        <f t="shared" si="226"/>
        <v>44136</v>
      </c>
      <c r="AF1266" s="1131" t="str">
        <f>IF($AE1266="-","-",VLOOKUP($AE1266,Forex!$B:$C,2,0))</f>
        <v>FY2020</v>
      </c>
      <c r="AG1266" s="1132" t="str">
        <f t="shared" si="220"/>
        <v>MY + MF</v>
      </c>
      <c r="AI1266" s="1118"/>
    </row>
    <row r="1267" spans="1:35" ht="15" x14ac:dyDescent="0.25">
      <c r="A1267" s="929">
        <v>1266</v>
      </c>
      <c r="B1267" s="927" t="s">
        <v>696</v>
      </c>
      <c r="C1267" s="927" t="s">
        <v>227</v>
      </c>
      <c r="D1267" s="927" t="s">
        <v>201</v>
      </c>
      <c r="E1267" s="927" t="s">
        <v>231</v>
      </c>
      <c r="F1267" s="927">
        <v>2</v>
      </c>
      <c r="G1267" s="927">
        <v>586</v>
      </c>
      <c r="H1267" s="927" t="s">
        <v>4732</v>
      </c>
      <c r="I1267" s="927" t="s">
        <v>4733</v>
      </c>
      <c r="J1267" s="927" t="s">
        <v>4701</v>
      </c>
      <c r="K1267" s="927" t="s">
        <v>288</v>
      </c>
      <c r="L1267" s="927" t="s">
        <v>1056</v>
      </c>
      <c r="M1267" s="927" t="s">
        <v>4613</v>
      </c>
      <c r="N1267" s="927" t="s">
        <v>1126</v>
      </c>
      <c r="O1267" s="927" t="s">
        <v>4622</v>
      </c>
      <c r="P1267" s="1129" t="str">
        <f t="shared" si="221"/>
        <v>H 2</v>
      </c>
      <c r="Q1267" s="934" t="str">
        <f t="shared" si="222"/>
        <v>20-19610</v>
      </c>
      <c r="R1267" s="934" t="str">
        <f t="shared" si="223"/>
        <v>LOCAL</v>
      </c>
      <c r="S1267" s="935">
        <f t="shared" si="216"/>
        <v>44136</v>
      </c>
      <c r="T1267" s="935">
        <f t="shared" si="217"/>
        <v>44136</v>
      </c>
      <c r="U1267" s="935">
        <f t="shared" si="218"/>
        <v>44136</v>
      </c>
      <c r="V1267" s="935">
        <f t="shared" si="224"/>
        <v>44256</v>
      </c>
      <c r="W1267" s="934" t="str">
        <f t="shared" si="225"/>
        <v>Disapproved</v>
      </c>
      <c r="X1267" s="936" t="str">
        <f>IF(R1267="-","-",VLOOKUP($S1267,Forex!$B:$C,2,0))</f>
        <v>FY2020</v>
      </c>
      <c r="Y1267" s="936" t="str">
        <f>IF(R1267="-","-",VLOOKUP($S1267,Forex!$B:$D,3,0))</f>
        <v>2H</v>
      </c>
      <c r="Z1267" s="937" t="str">
        <f>IF($R1267="-","-",VLOOKUP($L1267,Legend!$E:$F,2,0))</f>
        <v>-</v>
      </c>
      <c r="AA1267" s="937"/>
      <c r="AB1267" s="1131">
        <f t="shared" si="219"/>
        <v>44136</v>
      </c>
      <c r="AC1267" s="1131">
        <f>_xlfn.IFNA(VLOOKUP($B1267,'PO list'!$C:$E,3,0),$AB1267)</f>
        <v>44136</v>
      </c>
      <c r="AD1267" s="1131" t="str">
        <f>IF($AC1267="-","-",VLOOKUP($AC1267,Forex!$B:$C,2,0))</f>
        <v>FY2020</v>
      </c>
      <c r="AE1267" s="1131">
        <f t="shared" si="226"/>
        <v>44136</v>
      </c>
      <c r="AF1267" s="1131" t="str">
        <f>IF($AE1267="-","-",VLOOKUP($AE1267,Forex!$B:$C,2,0))</f>
        <v>FY2020</v>
      </c>
      <c r="AG1267" s="1132" t="str">
        <f t="shared" si="220"/>
        <v>MY + MF</v>
      </c>
      <c r="AI1267" s="1118"/>
    </row>
    <row r="1268" spans="1:35" ht="15" x14ac:dyDescent="0.25">
      <c r="A1268" s="929">
        <v>1267</v>
      </c>
      <c r="B1268" s="927" t="s">
        <v>4734</v>
      </c>
      <c r="C1268" s="927" t="s">
        <v>227</v>
      </c>
      <c r="D1268" s="927" t="s">
        <v>201</v>
      </c>
      <c r="E1268" s="927" t="s">
        <v>230</v>
      </c>
      <c r="F1268" s="927">
        <v>36</v>
      </c>
      <c r="G1268" s="927">
        <v>85895.700000000026</v>
      </c>
      <c r="H1268" s="927" t="s">
        <v>4735</v>
      </c>
      <c r="I1268" s="927" t="s">
        <v>4736</v>
      </c>
      <c r="J1268" s="927" t="s">
        <v>4701</v>
      </c>
      <c r="K1268" s="927" t="s">
        <v>287</v>
      </c>
      <c r="L1268" s="927" t="s">
        <v>15</v>
      </c>
      <c r="M1268" s="927" t="s">
        <v>3415</v>
      </c>
      <c r="N1268" s="927" t="s">
        <v>4737</v>
      </c>
      <c r="O1268" s="927" t="s">
        <v>4622</v>
      </c>
      <c r="P1268" s="1129" t="str">
        <f t="shared" si="221"/>
        <v>-6F</v>
      </c>
      <c r="Q1268" s="934" t="str">
        <f t="shared" si="222"/>
        <v>20-19611</v>
      </c>
      <c r="R1268" s="934" t="str">
        <f t="shared" si="223"/>
        <v>LOCAL</v>
      </c>
      <c r="S1268" s="935">
        <f t="shared" si="216"/>
        <v>44136</v>
      </c>
      <c r="T1268" s="935">
        <f t="shared" si="217"/>
        <v>44136</v>
      </c>
      <c r="U1268" s="935">
        <f t="shared" si="218"/>
        <v>44197</v>
      </c>
      <c r="V1268" s="935">
        <f t="shared" si="224"/>
        <v>44287</v>
      </c>
      <c r="W1268" s="934" t="str">
        <f t="shared" si="225"/>
        <v>Approved</v>
      </c>
      <c r="X1268" s="936" t="str">
        <f>IF(R1268="-","-",VLOOKUP($S1268,Forex!$B:$C,2,0))</f>
        <v>FY2020</v>
      </c>
      <c r="Y1268" s="936" t="str">
        <f>IF(R1268="-","-",VLOOKUP($S1268,Forex!$B:$D,3,0))</f>
        <v>2H</v>
      </c>
      <c r="Z1268" s="937" t="str">
        <f>IF($R1268="-","-",VLOOKUP($L1268,Legend!$E:$F,2,0))</f>
        <v>-</v>
      </c>
      <c r="AA1268" s="937"/>
      <c r="AB1268" s="1131">
        <f t="shared" si="219"/>
        <v>44136</v>
      </c>
      <c r="AC1268" s="1131">
        <f>_xlfn.IFNA(VLOOKUP($B1268,'PO list'!$C:$E,3,0),$AB1268)</f>
        <v>44136</v>
      </c>
      <c r="AD1268" s="1131" t="str">
        <f>IF($AC1268="-","-",VLOOKUP($AC1268,Forex!$B:$C,2,0))</f>
        <v>FY2020</v>
      </c>
      <c r="AE1268" s="1131">
        <f t="shared" si="226"/>
        <v>44136</v>
      </c>
      <c r="AF1268" s="1131" t="str">
        <f>IF($AE1268="-","-",VLOOKUP($AE1268,Forex!$B:$C,2,0))</f>
        <v>FY2020</v>
      </c>
      <c r="AG1268" s="1132" t="str">
        <f t="shared" si="220"/>
        <v>MY + MF</v>
      </c>
      <c r="AI1268" s="1118"/>
    </row>
    <row r="1269" spans="1:35" ht="15" x14ac:dyDescent="0.25">
      <c r="A1269" s="929">
        <v>1268</v>
      </c>
      <c r="B1269" s="927" t="s">
        <v>4734</v>
      </c>
      <c r="C1269" s="927" t="s">
        <v>227</v>
      </c>
      <c r="D1269" s="927" t="s">
        <v>201</v>
      </c>
      <c r="E1269" s="927" t="s">
        <v>230</v>
      </c>
      <c r="F1269" s="927">
        <v>4</v>
      </c>
      <c r="G1269" s="927">
        <v>13798.7</v>
      </c>
      <c r="H1269" s="927" t="s">
        <v>4738</v>
      </c>
      <c r="I1269" s="927" t="s">
        <v>4736</v>
      </c>
      <c r="J1269" s="927" t="s">
        <v>4701</v>
      </c>
      <c r="K1269" s="927" t="s">
        <v>288</v>
      </c>
      <c r="L1269" s="927" t="s">
        <v>1127</v>
      </c>
      <c r="M1269" s="927" t="s">
        <v>3415</v>
      </c>
      <c r="N1269" s="927" t="s">
        <v>4737</v>
      </c>
      <c r="O1269" s="927" t="s">
        <v>4622</v>
      </c>
      <c r="P1269" s="1129" t="str">
        <f t="shared" si="221"/>
        <v>-6F</v>
      </c>
      <c r="Q1269" s="934" t="str">
        <f t="shared" si="222"/>
        <v>-</v>
      </c>
      <c r="R1269" s="934" t="str">
        <f t="shared" si="223"/>
        <v>-</v>
      </c>
      <c r="S1269" s="935" t="str">
        <f t="shared" si="216"/>
        <v>-</v>
      </c>
      <c r="T1269" s="935" t="str">
        <f t="shared" si="217"/>
        <v>-</v>
      </c>
      <c r="U1269" s="935" t="str">
        <f t="shared" si="218"/>
        <v>-</v>
      </c>
      <c r="V1269" s="935" t="str">
        <f t="shared" si="224"/>
        <v>-</v>
      </c>
      <c r="W1269" s="934" t="str">
        <f t="shared" si="225"/>
        <v>-</v>
      </c>
      <c r="X1269" s="936" t="str">
        <f>IF(R1269="-","-",VLOOKUP($S1269,Forex!$B:$C,2,0))</f>
        <v>-</v>
      </c>
      <c r="Y1269" s="936" t="str">
        <f>IF(R1269="-","-",VLOOKUP($S1269,Forex!$B:$D,3,0))</f>
        <v>-</v>
      </c>
      <c r="Z1269" s="937" t="str">
        <f>IF($R1269="-","-",VLOOKUP($L1269,Legend!$E:$F,2,0))</f>
        <v>-</v>
      </c>
      <c r="AA1269" s="937"/>
      <c r="AB1269" s="1131" t="str">
        <f t="shared" si="219"/>
        <v>-</v>
      </c>
      <c r="AC1269" s="1131" t="str">
        <f>_xlfn.IFNA(VLOOKUP($B1269,'PO list'!$C:$E,3,0),$AB1269)</f>
        <v>-</v>
      </c>
      <c r="AD1269" s="1131" t="str">
        <f>IF($AC1269="-","-",VLOOKUP($AC1269,Forex!$B:$C,2,0))</f>
        <v>-</v>
      </c>
      <c r="AE1269" s="1131" t="str">
        <f t="shared" si="226"/>
        <v>-</v>
      </c>
      <c r="AF1269" s="1131" t="str">
        <f>IF($AE1269="-","-",VLOOKUP($AE1269,Forex!$B:$C,2,0))</f>
        <v>-</v>
      </c>
      <c r="AG1269" s="1132" t="str">
        <f t="shared" si="220"/>
        <v>-</v>
      </c>
      <c r="AI1269" s="1118"/>
    </row>
    <row r="1270" spans="1:35" ht="15" x14ac:dyDescent="0.25">
      <c r="A1270" s="929">
        <v>1269</v>
      </c>
      <c r="B1270" s="927" t="s">
        <v>1223</v>
      </c>
      <c r="C1270" s="927" t="s">
        <v>227</v>
      </c>
      <c r="D1270" s="927" t="s">
        <v>201</v>
      </c>
      <c r="E1270" s="927" t="s">
        <v>230</v>
      </c>
      <c r="F1270" s="927">
        <v>44</v>
      </c>
      <c r="G1270" s="927">
        <v>98533.1</v>
      </c>
      <c r="H1270" s="927" t="s">
        <v>4739</v>
      </c>
      <c r="I1270" s="927" t="s">
        <v>4740</v>
      </c>
      <c r="J1270" s="927" t="s">
        <v>4701</v>
      </c>
      <c r="K1270" s="927" t="s">
        <v>287</v>
      </c>
      <c r="L1270" s="927" t="s">
        <v>15</v>
      </c>
      <c r="M1270" s="927" t="s">
        <v>1224</v>
      </c>
      <c r="N1270" s="927" t="s">
        <v>4741</v>
      </c>
      <c r="O1270" s="927" t="s">
        <v>1224</v>
      </c>
      <c r="P1270" s="1129" t="str">
        <f t="shared" si="221"/>
        <v>-6F</v>
      </c>
      <c r="Q1270" s="934" t="str">
        <f t="shared" si="222"/>
        <v>20-19612</v>
      </c>
      <c r="R1270" s="934" t="str">
        <f t="shared" si="223"/>
        <v>LOCAL</v>
      </c>
      <c r="S1270" s="935">
        <f t="shared" si="216"/>
        <v>44136</v>
      </c>
      <c r="T1270" s="935">
        <f t="shared" si="217"/>
        <v>44287</v>
      </c>
      <c r="U1270" s="935">
        <f t="shared" si="218"/>
        <v>44287</v>
      </c>
      <c r="V1270" s="935">
        <f t="shared" si="224"/>
        <v>44317</v>
      </c>
      <c r="W1270" s="934" t="str">
        <f t="shared" si="225"/>
        <v>Approved</v>
      </c>
      <c r="X1270" s="936" t="str">
        <f>IF(R1270="-","-",VLOOKUP($S1270,Forex!$B:$C,2,0))</f>
        <v>FY2020</v>
      </c>
      <c r="Y1270" s="936" t="str">
        <f>IF(R1270="-","-",VLOOKUP($S1270,Forex!$B:$D,3,0))</f>
        <v>2H</v>
      </c>
      <c r="Z1270" s="937" t="str">
        <f>IF($R1270="-","-",VLOOKUP($L1270,Legend!$E:$F,2,0))</f>
        <v>-</v>
      </c>
      <c r="AA1270" s="937"/>
      <c r="AB1270" s="1131">
        <f t="shared" si="219"/>
        <v>44287</v>
      </c>
      <c r="AC1270" s="1131" t="str">
        <f>_xlfn.IFNA(VLOOKUP($B1270,'PO list'!$C:$E,3,0),$AB1270)</f>
        <v>-</v>
      </c>
      <c r="AD1270" s="1131" t="str">
        <f>IF($AC1270="-","-",VLOOKUP($AC1270,Forex!$B:$C,2,0))</f>
        <v>-</v>
      </c>
      <c r="AE1270" s="1131">
        <f t="shared" si="226"/>
        <v>44287</v>
      </c>
      <c r="AF1270" s="1131" t="str">
        <f>IF($AE1270="-","-",VLOOKUP($AE1270,Forex!$B:$C,2,0))</f>
        <v>FY2021</v>
      </c>
      <c r="AG1270" s="1132" t="str">
        <f t="shared" si="220"/>
        <v>MY + MF</v>
      </c>
      <c r="AI1270" s="1118"/>
    </row>
    <row r="1271" spans="1:35" ht="15" x14ac:dyDescent="0.25">
      <c r="A1271" s="929">
        <v>1270</v>
      </c>
      <c r="B1271" s="927" t="s">
        <v>1223</v>
      </c>
      <c r="C1271" s="927" t="s">
        <v>227</v>
      </c>
      <c r="D1271" s="927" t="s">
        <v>201</v>
      </c>
      <c r="E1271" s="927" t="s">
        <v>230</v>
      </c>
      <c r="F1271" s="927">
        <v>4</v>
      </c>
      <c r="G1271" s="927">
        <v>14827.000000000002</v>
      </c>
      <c r="H1271" s="927" t="s">
        <v>4742</v>
      </c>
      <c r="I1271" s="927" t="s">
        <v>4740</v>
      </c>
      <c r="J1271" s="927" t="s">
        <v>4701</v>
      </c>
      <c r="K1271" s="927" t="s">
        <v>288</v>
      </c>
      <c r="L1271" s="927" t="s">
        <v>1127</v>
      </c>
      <c r="M1271" s="927" t="s">
        <v>1224</v>
      </c>
      <c r="N1271" s="927" t="s">
        <v>4741</v>
      </c>
      <c r="O1271" s="927" t="s">
        <v>1224</v>
      </c>
      <c r="P1271" s="1129" t="str">
        <f t="shared" si="221"/>
        <v>-6F</v>
      </c>
      <c r="Q1271" s="934" t="str">
        <f t="shared" si="222"/>
        <v>-</v>
      </c>
      <c r="R1271" s="934" t="str">
        <f t="shared" si="223"/>
        <v>-</v>
      </c>
      <c r="S1271" s="935" t="str">
        <f t="shared" si="216"/>
        <v>-</v>
      </c>
      <c r="T1271" s="935" t="str">
        <f t="shared" si="217"/>
        <v>-</v>
      </c>
      <c r="U1271" s="935" t="str">
        <f t="shared" si="218"/>
        <v>-</v>
      </c>
      <c r="V1271" s="935" t="str">
        <f t="shared" si="224"/>
        <v>-</v>
      </c>
      <c r="W1271" s="934" t="str">
        <f t="shared" si="225"/>
        <v>-</v>
      </c>
      <c r="X1271" s="936" t="str">
        <f>IF(R1271="-","-",VLOOKUP($S1271,Forex!$B:$C,2,0))</f>
        <v>-</v>
      </c>
      <c r="Y1271" s="936" t="str">
        <f>IF(R1271="-","-",VLOOKUP($S1271,Forex!$B:$D,3,0))</f>
        <v>-</v>
      </c>
      <c r="Z1271" s="937" t="str">
        <f>IF($R1271="-","-",VLOOKUP($L1271,Legend!$E:$F,2,0))</f>
        <v>-</v>
      </c>
      <c r="AA1271" s="937"/>
      <c r="AB1271" s="1131" t="str">
        <f t="shared" si="219"/>
        <v>-</v>
      </c>
      <c r="AC1271" s="1131" t="str">
        <f>_xlfn.IFNA(VLOOKUP($B1271,'PO list'!$C:$E,3,0),$AB1271)</f>
        <v>-</v>
      </c>
      <c r="AD1271" s="1131" t="str">
        <f>IF($AC1271="-","-",VLOOKUP($AC1271,Forex!$B:$C,2,0))</f>
        <v>-</v>
      </c>
      <c r="AE1271" s="1131" t="str">
        <f t="shared" si="226"/>
        <v>-</v>
      </c>
      <c r="AF1271" s="1131" t="str">
        <f>IF($AE1271="-","-",VLOOKUP($AE1271,Forex!$B:$C,2,0))</f>
        <v>-</v>
      </c>
      <c r="AG1271" s="1132" t="str">
        <f t="shared" si="220"/>
        <v>-</v>
      </c>
      <c r="AI1271" s="1118"/>
    </row>
    <row r="1272" spans="1:35" ht="15" x14ac:dyDescent="0.25">
      <c r="A1272" s="929">
        <v>1271</v>
      </c>
      <c r="B1272" s="927" t="s">
        <v>719</v>
      </c>
      <c r="C1272" s="927" t="s">
        <v>221</v>
      </c>
      <c r="D1272" s="927" t="s">
        <v>201</v>
      </c>
      <c r="E1272" s="927" t="s">
        <v>231</v>
      </c>
      <c r="F1272" s="927">
        <v>10</v>
      </c>
      <c r="G1272" s="927">
        <v>1282</v>
      </c>
      <c r="H1272" s="927" t="s">
        <v>4743</v>
      </c>
      <c r="I1272" s="927" t="s">
        <v>4744</v>
      </c>
      <c r="J1272" s="927" t="s">
        <v>4613</v>
      </c>
      <c r="K1272" s="927" t="s">
        <v>288</v>
      </c>
      <c r="L1272" s="927" t="s">
        <v>1056</v>
      </c>
      <c r="M1272" s="927" t="s">
        <v>4622</v>
      </c>
      <c r="N1272" s="927" t="s">
        <v>4429</v>
      </c>
      <c r="O1272" s="927" t="s">
        <v>4622</v>
      </c>
      <c r="P1272" s="1129" t="str">
        <f t="shared" si="221"/>
        <v>-00</v>
      </c>
      <c r="Q1272" s="934" t="str">
        <f t="shared" si="222"/>
        <v>20-19613</v>
      </c>
      <c r="R1272" s="934" t="str">
        <f t="shared" si="223"/>
        <v>LOCAL</v>
      </c>
      <c r="S1272" s="935">
        <f t="shared" si="216"/>
        <v>44136</v>
      </c>
      <c r="T1272" s="935">
        <f t="shared" si="217"/>
        <v>44136</v>
      </c>
      <c r="U1272" s="935">
        <f t="shared" si="218"/>
        <v>44136</v>
      </c>
      <c r="V1272" s="935">
        <f t="shared" si="224"/>
        <v>44256</v>
      </c>
      <c r="W1272" s="934" t="str">
        <f t="shared" si="225"/>
        <v>Disapproved</v>
      </c>
      <c r="X1272" s="936" t="str">
        <f>IF(R1272="-","-",VLOOKUP($S1272,Forex!$B:$C,2,0))</f>
        <v>FY2020</v>
      </c>
      <c r="Y1272" s="936" t="str">
        <f>IF(R1272="-","-",VLOOKUP($S1272,Forex!$B:$D,3,0))</f>
        <v>2H</v>
      </c>
      <c r="Z1272" s="937" t="str">
        <f>IF($R1272="-","-",VLOOKUP($L1272,Legend!$E:$F,2,0))</f>
        <v>-</v>
      </c>
      <c r="AA1272" s="937"/>
      <c r="AB1272" s="1131">
        <f t="shared" si="219"/>
        <v>44136</v>
      </c>
      <c r="AC1272" s="1131">
        <f>_xlfn.IFNA(VLOOKUP($B1272,'PO list'!$C:$E,3,0),$AB1272)</f>
        <v>44136</v>
      </c>
      <c r="AD1272" s="1131" t="str">
        <f>IF($AC1272="-","-",VLOOKUP($AC1272,Forex!$B:$C,2,0))</f>
        <v>FY2020</v>
      </c>
      <c r="AE1272" s="1131">
        <f t="shared" si="226"/>
        <v>44136</v>
      </c>
      <c r="AF1272" s="1131" t="str">
        <f>IF($AE1272="-","-",VLOOKUP($AE1272,Forex!$B:$C,2,0))</f>
        <v>FY2020</v>
      </c>
      <c r="AG1272" s="1132" t="str">
        <f t="shared" si="220"/>
        <v>MY + MF</v>
      </c>
      <c r="AI1272" s="1118"/>
    </row>
    <row r="1273" spans="1:35" ht="15" x14ac:dyDescent="0.25">
      <c r="A1273" s="929">
        <v>1272</v>
      </c>
      <c r="B1273" s="927" t="s">
        <v>731</v>
      </c>
      <c r="C1273" s="927" t="s">
        <v>221</v>
      </c>
      <c r="D1273" s="927" t="s">
        <v>201</v>
      </c>
      <c r="E1273" s="927" t="s">
        <v>231</v>
      </c>
      <c r="F1273" s="927">
        <v>31</v>
      </c>
      <c r="G1273" s="927">
        <v>5264</v>
      </c>
      <c r="H1273" s="927" t="s">
        <v>4745</v>
      </c>
      <c r="I1273" s="927" t="s">
        <v>4746</v>
      </c>
      <c r="J1273" s="927" t="s">
        <v>4613</v>
      </c>
      <c r="K1273" s="927" t="s">
        <v>288</v>
      </c>
      <c r="L1273" s="927" t="s">
        <v>1056</v>
      </c>
      <c r="M1273" s="927" t="s">
        <v>4622</v>
      </c>
      <c r="N1273" s="927" t="s">
        <v>4429</v>
      </c>
      <c r="O1273" s="927" t="s">
        <v>4622</v>
      </c>
      <c r="P1273" s="1129" t="str">
        <f t="shared" si="221"/>
        <v>-00</v>
      </c>
      <c r="Q1273" s="934" t="str">
        <f t="shared" si="222"/>
        <v>20-19614</v>
      </c>
      <c r="R1273" s="934" t="str">
        <f t="shared" si="223"/>
        <v>LOCAL</v>
      </c>
      <c r="S1273" s="935">
        <f t="shared" si="216"/>
        <v>44136</v>
      </c>
      <c r="T1273" s="935">
        <f t="shared" si="217"/>
        <v>44136</v>
      </c>
      <c r="U1273" s="935">
        <f t="shared" si="218"/>
        <v>44136</v>
      </c>
      <c r="V1273" s="935">
        <f t="shared" si="224"/>
        <v>44256</v>
      </c>
      <c r="W1273" s="934" t="str">
        <f t="shared" si="225"/>
        <v>Disapproved</v>
      </c>
      <c r="X1273" s="936" t="str">
        <f>IF(R1273="-","-",VLOOKUP($S1273,Forex!$B:$C,2,0))</f>
        <v>FY2020</v>
      </c>
      <c r="Y1273" s="936" t="str">
        <f>IF(R1273="-","-",VLOOKUP($S1273,Forex!$B:$D,3,0))</f>
        <v>2H</v>
      </c>
      <c r="Z1273" s="937" t="str">
        <f>IF($R1273="-","-",VLOOKUP($L1273,Legend!$E:$F,2,0))</f>
        <v>-</v>
      </c>
      <c r="AA1273" s="937"/>
      <c r="AB1273" s="1131">
        <f t="shared" si="219"/>
        <v>44136</v>
      </c>
      <c r="AC1273" s="1131">
        <f>_xlfn.IFNA(VLOOKUP($B1273,'PO list'!$C:$E,3,0),$AB1273)</f>
        <v>44136</v>
      </c>
      <c r="AD1273" s="1131" t="str">
        <f>IF($AC1273="-","-",VLOOKUP($AC1273,Forex!$B:$C,2,0))</f>
        <v>FY2020</v>
      </c>
      <c r="AE1273" s="1131">
        <f t="shared" si="226"/>
        <v>44136</v>
      </c>
      <c r="AF1273" s="1131" t="str">
        <f>IF($AE1273="-","-",VLOOKUP($AE1273,Forex!$B:$C,2,0))</f>
        <v>FY2020</v>
      </c>
      <c r="AG1273" s="1132" t="str">
        <f t="shared" si="220"/>
        <v>MY + MF</v>
      </c>
      <c r="AI1273" s="1118"/>
    </row>
    <row r="1274" spans="1:35" ht="15" x14ac:dyDescent="0.25">
      <c r="A1274" s="929">
        <v>1273</v>
      </c>
      <c r="B1274" s="927" t="s">
        <v>707</v>
      </c>
      <c r="C1274" s="927" t="s">
        <v>207</v>
      </c>
      <c r="D1274" s="927" t="s">
        <v>232</v>
      </c>
      <c r="E1274" s="927" t="s">
        <v>230</v>
      </c>
      <c r="F1274" s="927">
        <v>12</v>
      </c>
      <c r="G1274" s="927">
        <v>94611</v>
      </c>
      <c r="H1274" s="927" t="s">
        <v>4747</v>
      </c>
      <c r="I1274" s="927" t="s">
        <v>4748</v>
      </c>
      <c r="J1274" s="927" t="s">
        <v>4622</v>
      </c>
      <c r="K1274" s="927" t="s">
        <v>288</v>
      </c>
      <c r="L1274" s="927" t="s">
        <v>1222</v>
      </c>
      <c r="M1274" s="927" t="s">
        <v>4613</v>
      </c>
      <c r="N1274" s="927" t="s">
        <v>1125</v>
      </c>
      <c r="O1274" s="927" t="s">
        <v>4749</v>
      </c>
      <c r="P1274" s="1129" t="str">
        <f t="shared" si="221"/>
        <v>AME</v>
      </c>
      <c r="Q1274" s="934" t="str">
        <f t="shared" si="222"/>
        <v>20-19615</v>
      </c>
      <c r="R1274" s="934" t="str">
        <f t="shared" si="223"/>
        <v>FRONTECH</v>
      </c>
      <c r="S1274" s="935">
        <f t="shared" si="216"/>
        <v>44136</v>
      </c>
      <c r="T1274" s="935">
        <f t="shared" si="217"/>
        <v>44166</v>
      </c>
      <c r="U1274" s="935">
        <f t="shared" si="218"/>
        <v>44136</v>
      </c>
      <c r="V1274" s="935">
        <f t="shared" si="224"/>
        <v>44256</v>
      </c>
      <c r="W1274" s="934" t="str">
        <f t="shared" si="225"/>
        <v>Disapproved</v>
      </c>
      <c r="X1274" s="936" t="str">
        <f>IF(R1274="-","-",VLOOKUP($S1274,Forex!$B:$C,2,0))</f>
        <v>FY2020</v>
      </c>
      <c r="Y1274" s="936" t="str">
        <f>IF(R1274="-","-",VLOOKUP($S1274,Forex!$B:$D,3,0))</f>
        <v>2H</v>
      </c>
      <c r="Z1274" s="937" t="str">
        <f>IF($R1274="-","-",VLOOKUP($L1274,Legend!$E:$F,2,0))</f>
        <v>-</v>
      </c>
      <c r="AA1274" s="937"/>
      <c r="AB1274" s="1131">
        <f t="shared" si="219"/>
        <v>44166</v>
      </c>
      <c r="AC1274" s="1131">
        <f>_xlfn.IFNA(VLOOKUP($B1274,'PO list'!$C:$E,3,0),$AB1274)</f>
        <v>44166</v>
      </c>
      <c r="AD1274" s="1131" t="str">
        <f>IF($AC1274="-","-",VLOOKUP($AC1274,Forex!$B:$C,2,0))</f>
        <v>FY2020</v>
      </c>
      <c r="AE1274" s="1131">
        <f t="shared" si="226"/>
        <v>44166</v>
      </c>
      <c r="AF1274" s="1131" t="str">
        <f>IF($AE1274="-","-",VLOOKUP($AE1274,Forex!$B:$C,2,0))</f>
        <v>FY2020</v>
      </c>
      <c r="AG1274" s="1132" t="str">
        <f t="shared" si="220"/>
        <v>MY + MF</v>
      </c>
      <c r="AI1274" s="1118"/>
    </row>
    <row r="1275" spans="1:35" ht="15" x14ac:dyDescent="0.25">
      <c r="A1275" s="929">
        <v>1274</v>
      </c>
      <c r="B1275" s="927" t="s">
        <v>706</v>
      </c>
      <c r="C1275" s="927" t="s">
        <v>207</v>
      </c>
      <c r="D1275" s="927" t="s">
        <v>232</v>
      </c>
      <c r="E1275" s="927" t="s">
        <v>230</v>
      </c>
      <c r="F1275" s="927">
        <v>6</v>
      </c>
      <c r="G1275" s="927">
        <v>9167</v>
      </c>
      <c r="H1275" s="927" t="s">
        <v>4750</v>
      </c>
      <c r="I1275" s="927" t="s">
        <v>4751</v>
      </c>
      <c r="J1275" s="927" t="s">
        <v>4622</v>
      </c>
      <c r="K1275" s="927" t="s">
        <v>288</v>
      </c>
      <c r="L1275" s="927" t="s">
        <v>1222</v>
      </c>
      <c r="M1275" s="927" t="s">
        <v>4622</v>
      </c>
      <c r="N1275" s="927" t="s">
        <v>1125</v>
      </c>
      <c r="O1275" s="927" t="s">
        <v>4622</v>
      </c>
      <c r="P1275" s="1129" t="str">
        <f t="shared" si="221"/>
        <v>ING</v>
      </c>
      <c r="Q1275" s="934" t="str">
        <f t="shared" si="222"/>
        <v>20-19616</v>
      </c>
      <c r="R1275" s="934" t="str">
        <f t="shared" si="223"/>
        <v>FRONTECH</v>
      </c>
      <c r="S1275" s="935">
        <f t="shared" si="216"/>
        <v>44136</v>
      </c>
      <c r="T1275" s="935">
        <f t="shared" si="217"/>
        <v>44136</v>
      </c>
      <c r="U1275" s="935">
        <f t="shared" si="218"/>
        <v>44136</v>
      </c>
      <c r="V1275" s="935">
        <f t="shared" si="224"/>
        <v>44256</v>
      </c>
      <c r="W1275" s="934" t="str">
        <f t="shared" si="225"/>
        <v>Disapproved</v>
      </c>
      <c r="X1275" s="936" t="str">
        <f>IF(R1275="-","-",VLOOKUP($S1275,Forex!$B:$C,2,0))</f>
        <v>FY2020</v>
      </c>
      <c r="Y1275" s="936" t="str">
        <f>IF(R1275="-","-",VLOOKUP($S1275,Forex!$B:$D,3,0))</f>
        <v>2H</v>
      </c>
      <c r="Z1275" s="937" t="str">
        <f>IF($R1275="-","-",VLOOKUP($L1275,Legend!$E:$F,2,0))</f>
        <v>-</v>
      </c>
      <c r="AA1275" s="937"/>
      <c r="AB1275" s="1131">
        <f t="shared" si="219"/>
        <v>44136</v>
      </c>
      <c r="AC1275" s="1131">
        <f>_xlfn.IFNA(VLOOKUP($B1275,'PO list'!$C:$E,3,0),$AB1275)</f>
        <v>44136</v>
      </c>
      <c r="AD1275" s="1131" t="str">
        <f>IF($AC1275="-","-",VLOOKUP($AC1275,Forex!$B:$C,2,0))</f>
        <v>FY2020</v>
      </c>
      <c r="AE1275" s="1131">
        <f t="shared" si="226"/>
        <v>44136</v>
      </c>
      <c r="AF1275" s="1131" t="str">
        <f>IF($AE1275="-","-",VLOOKUP($AE1275,Forex!$B:$C,2,0))</f>
        <v>FY2020</v>
      </c>
      <c r="AG1275" s="1132" t="str">
        <f t="shared" si="220"/>
        <v>MY + MF</v>
      </c>
      <c r="AI1275" s="1118"/>
    </row>
    <row r="1276" spans="1:35" ht="15" x14ac:dyDescent="0.25">
      <c r="A1276" s="929">
        <v>1275</v>
      </c>
      <c r="B1276" s="927" t="s">
        <v>768</v>
      </c>
      <c r="C1276" s="927" t="s">
        <v>207</v>
      </c>
      <c r="D1276" s="927" t="s">
        <v>232</v>
      </c>
      <c r="E1276" s="927" t="s">
        <v>230</v>
      </c>
      <c r="F1276" s="927">
        <v>19</v>
      </c>
      <c r="G1276" s="927">
        <v>39612</v>
      </c>
      <c r="H1276" s="927" t="s">
        <v>4752</v>
      </c>
      <c r="I1276" s="927" t="s">
        <v>4753</v>
      </c>
      <c r="J1276" s="927" t="s">
        <v>4622</v>
      </c>
      <c r="K1276" s="927" t="s">
        <v>288</v>
      </c>
      <c r="L1276" s="927" t="s">
        <v>1222</v>
      </c>
      <c r="M1276" s="927" t="s">
        <v>4716</v>
      </c>
      <c r="N1276" s="927" t="s">
        <v>1125</v>
      </c>
      <c r="O1276" s="927" t="s">
        <v>4749</v>
      </c>
      <c r="P1276" s="1129" t="str">
        <f t="shared" si="221"/>
        <v>ING</v>
      </c>
      <c r="Q1276" s="934" t="str">
        <f t="shared" si="222"/>
        <v>20-19617</v>
      </c>
      <c r="R1276" s="934" t="str">
        <f t="shared" si="223"/>
        <v>FRONTECH</v>
      </c>
      <c r="S1276" s="935">
        <f t="shared" si="216"/>
        <v>44136</v>
      </c>
      <c r="T1276" s="935">
        <f t="shared" si="217"/>
        <v>44166</v>
      </c>
      <c r="U1276" s="935">
        <f t="shared" si="218"/>
        <v>44166</v>
      </c>
      <c r="V1276" s="935">
        <f t="shared" si="224"/>
        <v>44256</v>
      </c>
      <c r="W1276" s="934" t="str">
        <f t="shared" si="225"/>
        <v>Disapproved</v>
      </c>
      <c r="X1276" s="936" t="str">
        <f>IF(R1276="-","-",VLOOKUP($S1276,Forex!$B:$C,2,0))</f>
        <v>FY2020</v>
      </c>
      <c r="Y1276" s="936" t="str">
        <f>IF(R1276="-","-",VLOOKUP($S1276,Forex!$B:$D,3,0))</f>
        <v>2H</v>
      </c>
      <c r="Z1276" s="937" t="str">
        <f>IF($R1276="-","-",VLOOKUP($L1276,Legend!$E:$F,2,0))</f>
        <v>-</v>
      </c>
      <c r="AA1276" s="937"/>
      <c r="AB1276" s="1131">
        <f t="shared" si="219"/>
        <v>44166</v>
      </c>
      <c r="AC1276" s="1131">
        <f>_xlfn.IFNA(VLOOKUP($B1276,'PO list'!$C:$E,3,0),$AB1276)</f>
        <v>44166</v>
      </c>
      <c r="AD1276" s="1131" t="str">
        <f>IF($AC1276="-","-",VLOOKUP($AC1276,Forex!$B:$C,2,0))</f>
        <v>FY2020</v>
      </c>
      <c r="AE1276" s="1131">
        <f t="shared" si="226"/>
        <v>44166</v>
      </c>
      <c r="AF1276" s="1131" t="str">
        <f>IF($AE1276="-","-",VLOOKUP($AE1276,Forex!$B:$C,2,0))</f>
        <v>FY2020</v>
      </c>
      <c r="AG1276" s="1132" t="str">
        <f t="shared" si="220"/>
        <v>MY + MF</v>
      </c>
      <c r="AI1276" s="1118"/>
    </row>
    <row r="1277" spans="1:35" ht="15" x14ac:dyDescent="0.25">
      <c r="A1277" s="929">
        <v>1276</v>
      </c>
      <c r="B1277" s="927" t="s">
        <v>4754</v>
      </c>
      <c r="C1277" s="927" t="s">
        <v>211</v>
      </c>
      <c r="D1277" s="927" t="s">
        <v>201</v>
      </c>
      <c r="E1277" s="927" t="s">
        <v>1546</v>
      </c>
      <c r="F1277" s="927">
        <v>1</v>
      </c>
      <c r="G1277" s="927">
        <v>86</v>
      </c>
      <c r="H1277" s="927" t="s">
        <v>4755</v>
      </c>
      <c r="I1277" s="927" t="s">
        <v>4756</v>
      </c>
      <c r="J1277" s="927" t="s">
        <v>4622</v>
      </c>
      <c r="K1277" s="927" t="s">
        <v>288</v>
      </c>
      <c r="L1277" s="927" t="s">
        <v>1056</v>
      </c>
      <c r="M1277" s="927" t="s">
        <v>4716</v>
      </c>
      <c r="N1277" s="927" t="s">
        <v>4688</v>
      </c>
      <c r="O1277" s="927" t="s">
        <v>4749</v>
      </c>
      <c r="P1277" s="1129" t="str">
        <f t="shared" si="221"/>
        <v>1--</v>
      </c>
      <c r="Q1277" s="934" t="str">
        <f t="shared" si="222"/>
        <v>20-19618</v>
      </c>
      <c r="R1277" s="934" t="str">
        <f t="shared" si="223"/>
        <v>LOCAL</v>
      </c>
      <c r="S1277" s="935">
        <f t="shared" si="216"/>
        <v>44136</v>
      </c>
      <c r="T1277" s="935">
        <f t="shared" si="217"/>
        <v>44166</v>
      </c>
      <c r="U1277" s="935">
        <f t="shared" si="218"/>
        <v>44166</v>
      </c>
      <c r="V1277" s="935">
        <f t="shared" si="224"/>
        <v>44166</v>
      </c>
      <c r="W1277" s="934" t="str">
        <f t="shared" si="225"/>
        <v>Disapproved</v>
      </c>
      <c r="X1277" s="936" t="str">
        <f>IF(R1277="-","-",VLOOKUP($S1277,Forex!$B:$C,2,0))</f>
        <v>FY2020</v>
      </c>
      <c r="Y1277" s="936" t="str">
        <f>IF(R1277="-","-",VLOOKUP($S1277,Forex!$B:$D,3,0))</f>
        <v>2H</v>
      </c>
      <c r="Z1277" s="937" t="str">
        <f>IF($R1277="-","-",VLOOKUP($L1277,Legend!$E:$F,2,0))</f>
        <v>-</v>
      </c>
      <c r="AA1277" s="937"/>
      <c r="AB1277" s="1131">
        <f t="shared" si="219"/>
        <v>44166</v>
      </c>
      <c r="AC1277" s="1131">
        <f>_xlfn.IFNA(VLOOKUP($B1277,'PO list'!$C:$E,3,0),$AB1277)</f>
        <v>44166</v>
      </c>
      <c r="AD1277" s="1131" t="str">
        <f>IF($AC1277="-","-",VLOOKUP($AC1277,Forex!$B:$C,2,0))</f>
        <v>FY2020</v>
      </c>
      <c r="AE1277" s="1131">
        <f t="shared" si="226"/>
        <v>44166</v>
      </c>
      <c r="AF1277" s="1131" t="str">
        <f>IF($AE1277="-","-",VLOOKUP($AE1277,Forex!$B:$C,2,0))</f>
        <v>FY2020</v>
      </c>
      <c r="AG1277" s="1132" t="str">
        <f t="shared" si="220"/>
        <v>MY + MF</v>
      </c>
      <c r="AI1277" s="1118"/>
    </row>
    <row r="1278" spans="1:35" ht="15" x14ac:dyDescent="0.25">
      <c r="A1278" s="929">
        <v>1277</v>
      </c>
      <c r="B1278" s="927" t="s">
        <v>766</v>
      </c>
      <c r="C1278" s="927" t="s">
        <v>211</v>
      </c>
      <c r="D1278" s="927" t="s">
        <v>201</v>
      </c>
      <c r="E1278" s="927" t="s">
        <v>230</v>
      </c>
      <c r="F1278" s="927">
        <v>12</v>
      </c>
      <c r="G1278" s="927">
        <v>5600</v>
      </c>
      <c r="H1278" s="927" t="s">
        <v>4757</v>
      </c>
      <c r="I1278" s="927" t="s">
        <v>4758</v>
      </c>
      <c r="J1278" s="927" t="s">
        <v>4716</v>
      </c>
      <c r="K1278" s="927" t="s">
        <v>288</v>
      </c>
      <c r="L1278" s="927" t="s">
        <v>1056</v>
      </c>
      <c r="M1278" s="927" t="s">
        <v>4716</v>
      </c>
      <c r="N1278" s="927" t="s">
        <v>4166</v>
      </c>
      <c r="O1278" s="927" t="s">
        <v>4749</v>
      </c>
      <c r="P1278" s="1129" t="str">
        <f t="shared" si="221"/>
        <v>IER</v>
      </c>
      <c r="Q1278" s="934" t="str">
        <f t="shared" si="222"/>
        <v>20-19619</v>
      </c>
      <c r="R1278" s="934" t="str">
        <f t="shared" si="223"/>
        <v>LOCAL</v>
      </c>
      <c r="S1278" s="935">
        <f t="shared" si="216"/>
        <v>44166</v>
      </c>
      <c r="T1278" s="935">
        <f t="shared" si="217"/>
        <v>44166</v>
      </c>
      <c r="U1278" s="935">
        <f t="shared" si="218"/>
        <v>44166</v>
      </c>
      <c r="V1278" s="935">
        <f t="shared" si="224"/>
        <v>44197</v>
      </c>
      <c r="W1278" s="934" t="str">
        <f t="shared" si="225"/>
        <v>Disapproved</v>
      </c>
      <c r="X1278" s="936" t="str">
        <f>IF(R1278="-","-",VLOOKUP($S1278,Forex!$B:$C,2,0))</f>
        <v>FY2020</v>
      </c>
      <c r="Y1278" s="936" t="str">
        <f>IF(R1278="-","-",VLOOKUP($S1278,Forex!$B:$D,3,0))</f>
        <v>2H</v>
      </c>
      <c r="Z1278" s="937" t="str">
        <f>IF($R1278="-","-",VLOOKUP($L1278,Legend!$E:$F,2,0))</f>
        <v>-</v>
      </c>
      <c r="AA1278" s="937"/>
      <c r="AB1278" s="1131">
        <f t="shared" si="219"/>
        <v>44166</v>
      </c>
      <c r="AC1278" s="1131">
        <f>_xlfn.IFNA(VLOOKUP($B1278,'PO list'!$C:$E,3,0),$AB1278)</f>
        <v>44166</v>
      </c>
      <c r="AD1278" s="1131" t="str">
        <f>IF($AC1278="-","-",VLOOKUP($AC1278,Forex!$B:$C,2,0))</f>
        <v>FY2020</v>
      </c>
      <c r="AE1278" s="1131">
        <f t="shared" si="226"/>
        <v>44166</v>
      </c>
      <c r="AF1278" s="1131" t="str">
        <f>IF($AE1278="-","-",VLOOKUP($AE1278,Forex!$B:$C,2,0))</f>
        <v>FY2020</v>
      </c>
      <c r="AG1278" s="1132" t="str">
        <f t="shared" si="220"/>
        <v>MY + MF</v>
      </c>
      <c r="AI1278" s="1118"/>
    </row>
    <row r="1279" spans="1:35" ht="15" x14ac:dyDescent="0.25">
      <c r="A1279" s="929">
        <v>1278</v>
      </c>
      <c r="B1279" s="927" t="s">
        <v>783</v>
      </c>
      <c r="C1279" s="927" t="s">
        <v>207</v>
      </c>
      <c r="D1279" s="927" t="s">
        <v>232</v>
      </c>
      <c r="E1279" s="927" t="s">
        <v>230</v>
      </c>
      <c r="F1279" s="927">
        <v>122</v>
      </c>
      <c r="G1279" s="927">
        <v>549800</v>
      </c>
      <c r="H1279" s="927" t="s">
        <v>4759</v>
      </c>
      <c r="I1279" s="927" t="s">
        <v>4760</v>
      </c>
      <c r="J1279" s="927" t="s">
        <v>4716</v>
      </c>
      <c r="K1279" s="927" t="s">
        <v>288</v>
      </c>
      <c r="L1279" s="927" t="s">
        <v>1056</v>
      </c>
      <c r="M1279" s="927" t="s">
        <v>4761</v>
      </c>
      <c r="N1279" s="927" t="s">
        <v>1123</v>
      </c>
      <c r="O1279" s="927" t="s">
        <v>4762</v>
      </c>
      <c r="P1279" s="1129" t="str">
        <f t="shared" si="221"/>
        <v>11-</v>
      </c>
      <c r="Q1279" s="934" t="str">
        <f t="shared" si="222"/>
        <v>20-19620</v>
      </c>
      <c r="R1279" s="934" t="str">
        <f t="shared" si="223"/>
        <v>FRONTECH</v>
      </c>
      <c r="S1279" s="935">
        <f t="shared" si="216"/>
        <v>44166</v>
      </c>
      <c r="T1279" s="935">
        <f t="shared" si="217"/>
        <v>44197</v>
      </c>
      <c r="U1279" s="935">
        <f t="shared" si="218"/>
        <v>44166</v>
      </c>
      <c r="V1279" s="935">
        <f t="shared" si="224"/>
        <v>44287</v>
      </c>
      <c r="W1279" s="934" t="str">
        <f t="shared" si="225"/>
        <v>Disapproved</v>
      </c>
      <c r="X1279" s="936" t="str">
        <f>IF(R1279="-","-",VLOOKUP($S1279,Forex!$B:$C,2,0))</f>
        <v>FY2020</v>
      </c>
      <c r="Y1279" s="936" t="str">
        <f>IF(R1279="-","-",VLOOKUP($S1279,Forex!$B:$D,3,0))</f>
        <v>2H</v>
      </c>
      <c r="Z1279" s="937" t="str">
        <f>IF($R1279="-","-",VLOOKUP($L1279,Legend!$E:$F,2,0))</f>
        <v>-</v>
      </c>
      <c r="AA1279" s="937"/>
      <c r="AB1279" s="1131">
        <f t="shared" si="219"/>
        <v>44197</v>
      </c>
      <c r="AC1279" s="1131">
        <f>_xlfn.IFNA(VLOOKUP($B1279,'PO list'!$C:$E,3,0),$AB1279)</f>
        <v>44197</v>
      </c>
      <c r="AD1279" s="1131" t="str">
        <f>IF($AC1279="-","-",VLOOKUP($AC1279,Forex!$B:$C,2,0))</f>
        <v>FY2020</v>
      </c>
      <c r="AE1279" s="1131">
        <f t="shared" si="226"/>
        <v>44197</v>
      </c>
      <c r="AF1279" s="1131" t="str">
        <f>IF($AE1279="-","-",VLOOKUP($AE1279,Forex!$B:$C,2,0))</f>
        <v>FY2020</v>
      </c>
      <c r="AG1279" s="1132" t="str">
        <f t="shared" si="220"/>
        <v>MY + MF</v>
      </c>
      <c r="AI1279" s="1118"/>
    </row>
    <row r="1280" spans="1:35" ht="15" x14ac:dyDescent="0.25">
      <c r="A1280" s="929">
        <v>1279</v>
      </c>
      <c r="B1280" s="927" t="s">
        <v>784</v>
      </c>
      <c r="C1280" s="927" t="s">
        <v>207</v>
      </c>
      <c r="D1280" s="927" t="s">
        <v>232</v>
      </c>
      <c r="E1280" s="927" t="s">
        <v>230</v>
      </c>
      <c r="F1280" s="927">
        <v>65</v>
      </c>
      <c r="G1280" s="927">
        <v>327800</v>
      </c>
      <c r="H1280" s="927" t="s">
        <v>4759</v>
      </c>
      <c r="I1280" s="927" t="s">
        <v>4760</v>
      </c>
      <c r="J1280" s="927" t="s">
        <v>4763</v>
      </c>
      <c r="K1280" s="927" t="s">
        <v>288</v>
      </c>
      <c r="L1280" s="927" t="s">
        <v>1056</v>
      </c>
      <c r="M1280" s="927" t="s">
        <v>4761</v>
      </c>
      <c r="N1280" s="927" t="s">
        <v>1110</v>
      </c>
      <c r="O1280" s="927" t="s">
        <v>4762</v>
      </c>
      <c r="P1280" s="1129" t="str">
        <f t="shared" si="221"/>
        <v>11-</v>
      </c>
      <c r="Q1280" s="934" t="str">
        <f t="shared" si="222"/>
        <v>20-19621</v>
      </c>
      <c r="R1280" s="934" t="str">
        <f t="shared" si="223"/>
        <v>FRONTECH</v>
      </c>
      <c r="S1280" s="935">
        <f t="shared" si="216"/>
        <v>44197</v>
      </c>
      <c r="T1280" s="935">
        <f t="shared" si="217"/>
        <v>44197</v>
      </c>
      <c r="U1280" s="935">
        <f t="shared" si="218"/>
        <v>44166</v>
      </c>
      <c r="V1280" s="935">
        <f t="shared" si="224"/>
        <v>44197</v>
      </c>
      <c r="W1280" s="934" t="str">
        <f t="shared" si="225"/>
        <v>Disapproved</v>
      </c>
      <c r="X1280" s="936" t="str">
        <f>IF(R1280="-","-",VLOOKUP($S1280,Forex!$B:$C,2,0))</f>
        <v>FY2020</v>
      </c>
      <c r="Y1280" s="936" t="str">
        <f>IF(R1280="-","-",VLOOKUP($S1280,Forex!$B:$D,3,0))</f>
        <v>2H</v>
      </c>
      <c r="Z1280" s="937" t="str">
        <f>IF($R1280="-","-",VLOOKUP($L1280,Legend!$E:$F,2,0))</f>
        <v>-</v>
      </c>
      <c r="AA1280" s="937"/>
      <c r="AB1280" s="1131">
        <f t="shared" si="219"/>
        <v>44197</v>
      </c>
      <c r="AC1280" s="1131">
        <f>_xlfn.IFNA(VLOOKUP($B1280,'PO list'!$C:$E,3,0),$AB1280)</f>
        <v>44197</v>
      </c>
      <c r="AD1280" s="1131" t="str">
        <f>IF($AC1280="-","-",VLOOKUP($AC1280,Forex!$B:$C,2,0))</f>
        <v>FY2020</v>
      </c>
      <c r="AE1280" s="1131">
        <f t="shared" si="226"/>
        <v>44197</v>
      </c>
      <c r="AF1280" s="1131" t="str">
        <f>IF($AE1280="-","-",VLOOKUP($AE1280,Forex!$B:$C,2,0))</f>
        <v>FY2020</v>
      </c>
      <c r="AG1280" s="1132" t="str">
        <f t="shared" si="220"/>
        <v>MY + MF</v>
      </c>
      <c r="AI1280" s="1118"/>
    </row>
    <row r="1281" spans="1:35" ht="15" x14ac:dyDescent="0.25">
      <c r="A1281" s="929">
        <v>1280</v>
      </c>
      <c r="B1281" s="927" t="s">
        <v>4764</v>
      </c>
      <c r="C1281" s="927" t="s">
        <v>205</v>
      </c>
      <c r="D1281" s="927" t="s">
        <v>201</v>
      </c>
      <c r="E1281" s="927" t="s">
        <v>1333</v>
      </c>
      <c r="F1281" s="927">
        <v>1</v>
      </c>
      <c r="G1281" s="927">
        <v>478</v>
      </c>
      <c r="H1281" s="927" t="s">
        <v>4765</v>
      </c>
      <c r="I1281" s="927" t="s">
        <v>4766</v>
      </c>
      <c r="J1281" s="927" t="s">
        <v>4716</v>
      </c>
      <c r="K1281" s="927" t="s">
        <v>287</v>
      </c>
      <c r="L1281" s="927" t="s">
        <v>15</v>
      </c>
      <c r="M1281" s="927" t="s">
        <v>4716</v>
      </c>
      <c r="N1281" s="927" t="s">
        <v>2372</v>
      </c>
      <c r="O1281" s="927" t="s">
        <v>4749</v>
      </c>
      <c r="P1281" s="1129" t="str">
        <f t="shared" si="221"/>
        <v>SER</v>
      </c>
      <c r="Q1281" s="934" t="str">
        <f t="shared" si="222"/>
        <v>20-19622</v>
      </c>
      <c r="R1281" s="934" t="str">
        <f t="shared" si="223"/>
        <v>LOCAL</v>
      </c>
      <c r="S1281" s="935">
        <f t="shared" si="216"/>
        <v>44166</v>
      </c>
      <c r="T1281" s="935">
        <f t="shared" si="217"/>
        <v>44166</v>
      </c>
      <c r="U1281" s="935">
        <f t="shared" si="218"/>
        <v>44166</v>
      </c>
      <c r="V1281" s="935">
        <f t="shared" si="224"/>
        <v>44166</v>
      </c>
      <c r="W1281" s="934" t="str">
        <f t="shared" si="225"/>
        <v>Approved</v>
      </c>
      <c r="X1281" s="936" t="str">
        <f>IF(R1281="-","-",VLOOKUP($S1281,Forex!$B:$C,2,0))</f>
        <v>FY2020</v>
      </c>
      <c r="Y1281" s="936" t="str">
        <f>IF(R1281="-","-",VLOOKUP($S1281,Forex!$B:$D,3,0))</f>
        <v>2H</v>
      </c>
      <c r="Z1281" s="937" t="str">
        <f>IF($R1281="-","-",VLOOKUP($L1281,Legend!$E:$F,2,0))</f>
        <v>-</v>
      </c>
      <c r="AA1281" s="937"/>
      <c r="AB1281" s="1131">
        <f t="shared" si="219"/>
        <v>44166</v>
      </c>
      <c r="AC1281" s="1131">
        <f>_xlfn.IFNA(VLOOKUP($B1281,'PO list'!$C:$E,3,0),$AB1281)</f>
        <v>44166</v>
      </c>
      <c r="AD1281" s="1131" t="str">
        <f>IF($AC1281="-","-",VLOOKUP($AC1281,Forex!$B:$C,2,0))</f>
        <v>FY2020</v>
      </c>
      <c r="AE1281" s="1131">
        <f t="shared" si="226"/>
        <v>44166</v>
      </c>
      <c r="AF1281" s="1131" t="str">
        <f>IF($AE1281="-","-",VLOOKUP($AE1281,Forex!$B:$C,2,0))</f>
        <v>FY2020</v>
      </c>
      <c r="AG1281" s="1132" t="str">
        <f t="shared" si="220"/>
        <v>MY + MF</v>
      </c>
      <c r="AI1281" s="1118"/>
    </row>
    <row r="1282" spans="1:35" ht="15" x14ac:dyDescent="0.25">
      <c r="A1282" s="929">
        <v>1281</v>
      </c>
      <c r="B1282" s="927" t="s">
        <v>763</v>
      </c>
      <c r="C1282" s="927" t="s">
        <v>221</v>
      </c>
      <c r="D1282" s="927" t="s">
        <v>201</v>
      </c>
      <c r="E1282" s="927" t="s">
        <v>231</v>
      </c>
      <c r="F1282" s="927">
        <v>1</v>
      </c>
      <c r="G1282" s="927">
        <v>2300</v>
      </c>
      <c r="H1282" s="927" t="s">
        <v>4767</v>
      </c>
      <c r="I1282" s="927" t="s">
        <v>4768</v>
      </c>
      <c r="J1282" s="927" t="s">
        <v>4716</v>
      </c>
      <c r="K1282" s="927" t="s">
        <v>288</v>
      </c>
      <c r="L1282" s="927" t="s">
        <v>1056</v>
      </c>
      <c r="M1282" s="927" t="s">
        <v>4716</v>
      </c>
      <c r="N1282" s="927" t="s">
        <v>4429</v>
      </c>
      <c r="O1282" s="927" t="s">
        <v>4749</v>
      </c>
      <c r="P1282" s="1129" t="str">
        <f t="shared" si="221"/>
        <v>906</v>
      </c>
      <c r="Q1282" s="934" t="str">
        <f t="shared" si="222"/>
        <v>20-19623</v>
      </c>
      <c r="R1282" s="934" t="str">
        <f t="shared" si="223"/>
        <v>LOCAL</v>
      </c>
      <c r="S1282" s="935">
        <f t="shared" si="216"/>
        <v>44166</v>
      </c>
      <c r="T1282" s="935">
        <f t="shared" si="217"/>
        <v>44166</v>
      </c>
      <c r="U1282" s="935">
        <f t="shared" si="218"/>
        <v>44166</v>
      </c>
      <c r="V1282" s="935">
        <f t="shared" si="224"/>
        <v>44256</v>
      </c>
      <c r="W1282" s="934" t="str">
        <f t="shared" si="225"/>
        <v>Disapproved</v>
      </c>
      <c r="X1282" s="936" t="str">
        <f>IF(R1282="-","-",VLOOKUP($S1282,Forex!$B:$C,2,0))</f>
        <v>FY2020</v>
      </c>
      <c r="Y1282" s="936" t="str">
        <f>IF(R1282="-","-",VLOOKUP($S1282,Forex!$B:$D,3,0))</f>
        <v>2H</v>
      </c>
      <c r="Z1282" s="937" t="str">
        <f>IF($R1282="-","-",VLOOKUP($L1282,Legend!$E:$F,2,0))</f>
        <v>-</v>
      </c>
      <c r="AA1282" s="937"/>
      <c r="AB1282" s="1131">
        <f t="shared" si="219"/>
        <v>44166</v>
      </c>
      <c r="AC1282" s="1131">
        <f>_xlfn.IFNA(VLOOKUP($B1282,'PO list'!$C:$E,3,0),$AB1282)</f>
        <v>44166</v>
      </c>
      <c r="AD1282" s="1131" t="str">
        <f>IF($AC1282="-","-",VLOOKUP($AC1282,Forex!$B:$C,2,0))</f>
        <v>FY2020</v>
      </c>
      <c r="AE1282" s="1131">
        <f t="shared" si="226"/>
        <v>44166</v>
      </c>
      <c r="AF1282" s="1131" t="str">
        <f>IF($AE1282="-","-",VLOOKUP($AE1282,Forex!$B:$C,2,0))</f>
        <v>FY2020</v>
      </c>
      <c r="AG1282" s="1132" t="str">
        <f t="shared" si="220"/>
        <v>MY + MF</v>
      </c>
      <c r="AI1282" s="1118"/>
    </row>
    <row r="1283" spans="1:35" ht="15" x14ac:dyDescent="0.25">
      <c r="A1283" s="929">
        <v>1282</v>
      </c>
      <c r="B1283" s="927" t="s">
        <v>4769</v>
      </c>
      <c r="C1283" s="927" t="s">
        <v>1350</v>
      </c>
      <c r="D1283" s="927" t="s">
        <v>1332</v>
      </c>
      <c r="E1283" s="927" t="s">
        <v>1546</v>
      </c>
      <c r="F1283" s="927">
        <v>1</v>
      </c>
      <c r="G1283" s="927">
        <v>290</v>
      </c>
      <c r="H1283" s="927" t="s">
        <v>4770</v>
      </c>
      <c r="I1283" s="927" t="s">
        <v>4771</v>
      </c>
      <c r="J1283" s="927" t="s">
        <v>4648</v>
      </c>
      <c r="K1283" s="927" t="s">
        <v>288</v>
      </c>
      <c r="L1283" s="927" t="s">
        <v>1127</v>
      </c>
      <c r="M1283" s="927" t="s">
        <v>4574</v>
      </c>
      <c r="N1283" s="927" t="s">
        <v>5906</v>
      </c>
      <c r="O1283" s="927" t="s">
        <v>4749</v>
      </c>
      <c r="P1283" s="1129" t="str">
        <f t="shared" si="221"/>
        <v>05-</v>
      </c>
      <c r="Q1283" s="934" t="str">
        <f t="shared" si="222"/>
        <v>20-19624</v>
      </c>
      <c r="R1283" s="934" t="str">
        <f t="shared" si="223"/>
        <v>-</v>
      </c>
      <c r="S1283" s="935" t="str">
        <f t="shared" ref="S1283:S1346" si="227">IF($R1283="-","-",$J1283-DAY($J1283)+1)</f>
        <v>-</v>
      </c>
      <c r="T1283" s="935" t="str">
        <f t="shared" ref="T1283:T1346" si="228">IF($R1283="-","-",$O1283-DAY($O1283)+1)</f>
        <v>-</v>
      </c>
      <c r="U1283" s="935" t="str">
        <f t="shared" ref="U1283:U1346" si="229">IF($R1283="-","-",$M1283-DAY($M1283)+1)</f>
        <v>-</v>
      </c>
      <c r="V1283" s="935" t="str">
        <f t="shared" si="224"/>
        <v>-</v>
      </c>
      <c r="W1283" s="934" t="str">
        <f t="shared" si="225"/>
        <v>-</v>
      </c>
      <c r="X1283" s="936" t="str">
        <f>IF(R1283="-","-",VLOOKUP($S1283,Forex!$B:$C,2,0))</f>
        <v>-</v>
      </c>
      <c r="Y1283" s="936" t="str">
        <f>IF(R1283="-","-",VLOOKUP($S1283,Forex!$B:$D,3,0))</f>
        <v>-</v>
      </c>
      <c r="Z1283" s="937" t="str">
        <f>IF($R1283="-","-",VLOOKUP($L1283,Legend!$E:$F,2,0))</f>
        <v>-</v>
      </c>
      <c r="AA1283" s="937"/>
      <c r="AB1283" s="1131" t="str">
        <f t="shared" ref="AB1283:AB1346" si="230">IF($X1283="FY2021",$V1283,IF($X1283="FY2022",$V1283,IF($X1283="FY2023",$V1283,$T1283)))</f>
        <v>-</v>
      </c>
      <c r="AC1283" s="1131" t="str">
        <f>_xlfn.IFNA(VLOOKUP($B1283,'PO list'!$C:$E,3,0),$AB1283)</f>
        <v>-</v>
      </c>
      <c r="AD1283" s="1131" t="str">
        <f>IF($AC1283="-","-",VLOOKUP($AC1283,Forex!$B:$C,2,0))</f>
        <v>-</v>
      </c>
      <c r="AE1283" s="1131" t="str">
        <f t="shared" si="226"/>
        <v>-</v>
      </c>
      <c r="AF1283" s="1131" t="str">
        <f>IF($AE1283="-","-",VLOOKUP($AE1283,Forex!$B:$C,2,0))</f>
        <v>-</v>
      </c>
      <c r="AG1283" s="1132" t="str">
        <f t="shared" ref="AG1283:AG1346" si="231">IF($R1283="-","-","MY + MF")</f>
        <v>-</v>
      </c>
      <c r="AI1283" s="1118"/>
    </row>
    <row r="1284" spans="1:35" ht="15" x14ac:dyDescent="0.25">
      <c r="A1284" s="929">
        <v>1283</v>
      </c>
      <c r="B1284" s="927" t="s">
        <v>4772</v>
      </c>
      <c r="C1284" s="927" t="s">
        <v>782</v>
      </c>
      <c r="D1284" s="927" t="s">
        <v>201</v>
      </c>
      <c r="E1284" s="927" t="s">
        <v>231</v>
      </c>
      <c r="F1284" s="927">
        <v>2</v>
      </c>
      <c r="G1284" s="927">
        <v>663</v>
      </c>
      <c r="H1284" s="927" t="s">
        <v>4773</v>
      </c>
      <c r="I1284" s="927" t="s">
        <v>4774</v>
      </c>
      <c r="J1284" s="927" t="s">
        <v>4648</v>
      </c>
      <c r="K1284" s="927" t="s">
        <v>287</v>
      </c>
      <c r="L1284" s="927" t="s">
        <v>15</v>
      </c>
      <c r="M1284" s="927" t="s">
        <v>4761</v>
      </c>
      <c r="N1284" s="927" t="s">
        <v>4775</v>
      </c>
      <c r="O1284" s="927" t="s">
        <v>4749</v>
      </c>
      <c r="P1284" s="1129" t="str">
        <f t="shared" si="221"/>
        <v>old</v>
      </c>
      <c r="Q1284" s="934" t="str">
        <f t="shared" si="222"/>
        <v>20-19625</v>
      </c>
      <c r="R1284" s="934" t="str">
        <f t="shared" si="223"/>
        <v>LOCAL</v>
      </c>
      <c r="S1284" s="935">
        <f t="shared" si="227"/>
        <v>44166</v>
      </c>
      <c r="T1284" s="935">
        <f t="shared" si="228"/>
        <v>44166</v>
      </c>
      <c r="U1284" s="935">
        <f t="shared" si="229"/>
        <v>44166</v>
      </c>
      <c r="V1284" s="935">
        <f t="shared" si="224"/>
        <v>44166</v>
      </c>
      <c r="W1284" s="934" t="str">
        <f t="shared" si="225"/>
        <v>Approved</v>
      </c>
      <c r="X1284" s="936" t="str">
        <f>IF(R1284="-","-",VLOOKUP($S1284,Forex!$B:$C,2,0))</f>
        <v>FY2020</v>
      </c>
      <c r="Y1284" s="936" t="str">
        <f>IF(R1284="-","-",VLOOKUP($S1284,Forex!$B:$D,3,0))</f>
        <v>2H</v>
      </c>
      <c r="Z1284" s="937" t="str">
        <f>IF($R1284="-","-",VLOOKUP($L1284,Legend!$E:$F,2,0))</f>
        <v>-</v>
      </c>
      <c r="AA1284" s="937"/>
      <c r="AB1284" s="1131">
        <f t="shared" si="230"/>
        <v>44166</v>
      </c>
      <c r="AC1284" s="1131">
        <f>_xlfn.IFNA(VLOOKUP($B1284,'PO list'!$C:$E,3,0),$AB1284)</f>
        <v>44166</v>
      </c>
      <c r="AD1284" s="1131" t="str">
        <f>IF($AC1284="-","-",VLOOKUP($AC1284,Forex!$B:$C,2,0))</f>
        <v>FY2020</v>
      </c>
      <c r="AE1284" s="1131">
        <f t="shared" si="226"/>
        <v>44166</v>
      </c>
      <c r="AF1284" s="1131" t="str">
        <f>IF($AE1284="-","-",VLOOKUP($AE1284,Forex!$B:$C,2,0))</f>
        <v>FY2020</v>
      </c>
      <c r="AG1284" s="1132" t="str">
        <f t="shared" si="231"/>
        <v>MY + MF</v>
      </c>
      <c r="AI1284" s="1118"/>
    </row>
    <row r="1285" spans="1:35" ht="15" x14ac:dyDescent="0.25">
      <c r="A1285" s="929">
        <v>1284</v>
      </c>
      <c r="B1285" s="927" t="s">
        <v>787</v>
      </c>
      <c r="C1285" s="927" t="s">
        <v>221</v>
      </c>
      <c r="D1285" s="927" t="s">
        <v>201</v>
      </c>
      <c r="E1285" s="927" t="s">
        <v>231</v>
      </c>
      <c r="F1285" s="927">
        <v>2</v>
      </c>
      <c r="G1285" s="927">
        <v>829</v>
      </c>
      <c r="H1285" s="927" t="s">
        <v>4776</v>
      </c>
      <c r="I1285" s="927" t="s">
        <v>239</v>
      </c>
      <c r="J1285" s="927" t="s">
        <v>4648</v>
      </c>
      <c r="K1285" s="927" t="s">
        <v>288</v>
      </c>
      <c r="L1285" s="927" t="s">
        <v>1056</v>
      </c>
      <c r="M1285" s="927" t="s">
        <v>4777</v>
      </c>
      <c r="N1285" s="927" t="s">
        <v>4429</v>
      </c>
      <c r="O1285" s="927" t="s">
        <v>4749</v>
      </c>
      <c r="P1285" s="1129" t="str">
        <f t="shared" si="221"/>
        <v>--</v>
      </c>
      <c r="Q1285" s="934" t="str">
        <f t="shared" si="222"/>
        <v>20-19626</v>
      </c>
      <c r="R1285" s="934" t="str">
        <f t="shared" si="223"/>
        <v>LOCAL</v>
      </c>
      <c r="S1285" s="935">
        <f t="shared" si="227"/>
        <v>44166</v>
      </c>
      <c r="T1285" s="935">
        <f t="shared" si="228"/>
        <v>44166</v>
      </c>
      <c r="U1285" s="935">
        <f t="shared" si="229"/>
        <v>44166</v>
      </c>
      <c r="V1285" s="935">
        <f t="shared" si="224"/>
        <v>44256</v>
      </c>
      <c r="W1285" s="934" t="str">
        <f t="shared" si="225"/>
        <v>Disapproved</v>
      </c>
      <c r="X1285" s="936" t="str">
        <f>IF(R1285="-","-",VLOOKUP($S1285,Forex!$B:$C,2,0))</f>
        <v>FY2020</v>
      </c>
      <c r="Y1285" s="936" t="str">
        <f>IF(R1285="-","-",VLOOKUP($S1285,Forex!$B:$D,3,0))</f>
        <v>2H</v>
      </c>
      <c r="Z1285" s="937" t="str">
        <f>IF($R1285="-","-",VLOOKUP($L1285,Legend!$E:$F,2,0))</f>
        <v>-</v>
      </c>
      <c r="AA1285" s="937"/>
      <c r="AB1285" s="1131">
        <f t="shared" si="230"/>
        <v>44166</v>
      </c>
      <c r="AC1285" s="1131">
        <f>_xlfn.IFNA(VLOOKUP($B1285,'PO list'!$C:$E,3,0),$AB1285)</f>
        <v>44166</v>
      </c>
      <c r="AD1285" s="1131" t="str">
        <f>IF($AC1285="-","-",VLOOKUP($AC1285,Forex!$B:$C,2,0))</f>
        <v>FY2020</v>
      </c>
      <c r="AE1285" s="1131">
        <f t="shared" si="226"/>
        <v>44166</v>
      </c>
      <c r="AF1285" s="1131" t="str">
        <f>IF($AE1285="-","-",VLOOKUP($AE1285,Forex!$B:$C,2,0))</f>
        <v>FY2020</v>
      </c>
      <c r="AG1285" s="1132" t="str">
        <f t="shared" si="231"/>
        <v>MY + MF</v>
      </c>
      <c r="AI1285" s="1118"/>
    </row>
    <row r="1286" spans="1:35" ht="15" x14ac:dyDescent="0.25">
      <c r="A1286" s="929">
        <v>1285</v>
      </c>
      <c r="B1286" s="927" t="s">
        <v>778</v>
      </c>
      <c r="C1286" s="927" t="s">
        <v>221</v>
      </c>
      <c r="D1286" s="927" t="s">
        <v>201</v>
      </c>
      <c r="E1286" s="927" t="s">
        <v>231</v>
      </c>
      <c r="F1286" s="927">
        <v>1</v>
      </c>
      <c r="G1286" s="927">
        <v>390</v>
      </c>
      <c r="H1286" s="927" t="s">
        <v>4778</v>
      </c>
      <c r="I1286" s="927" t="s">
        <v>239</v>
      </c>
      <c r="J1286" s="927" t="s">
        <v>4574</v>
      </c>
      <c r="K1286" s="927" t="s">
        <v>288</v>
      </c>
      <c r="L1286" s="927" t="s">
        <v>1056</v>
      </c>
      <c r="M1286" s="927" t="s">
        <v>4574</v>
      </c>
      <c r="N1286" s="927" t="s">
        <v>4429</v>
      </c>
      <c r="O1286" s="927" t="s">
        <v>4749</v>
      </c>
      <c r="P1286" s="1129" t="str">
        <f t="shared" si="221"/>
        <v>--</v>
      </c>
      <c r="Q1286" s="934" t="str">
        <f t="shared" si="222"/>
        <v>20-19627</v>
      </c>
      <c r="R1286" s="934" t="str">
        <f t="shared" si="223"/>
        <v>LOCAL</v>
      </c>
      <c r="S1286" s="935">
        <f t="shared" si="227"/>
        <v>44166</v>
      </c>
      <c r="T1286" s="935">
        <f t="shared" si="228"/>
        <v>44166</v>
      </c>
      <c r="U1286" s="935">
        <f t="shared" si="229"/>
        <v>44166</v>
      </c>
      <c r="V1286" s="935">
        <f t="shared" si="224"/>
        <v>44256</v>
      </c>
      <c r="W1286" s="934" t="str">
        <f t="shared" si="225"/>
        <v>Disapproved</v>
      </c>
      <c r="X1286" s="936" t="str">
        <f>IF(R1286="-","-",VLOOKUP($S1286,Forex!$B:$C,2,0))</f>
        <v>FY2020</v>
      </c>
      <c r="Y1286" s="936" t="str">
        <f>IF(R1286="-","-",VLOOKUP($S1286,Forex!$B:$D,3,0))</f>
        <v>2H</v>
      </c>
      <c r="Z1286" s="937" t="str">
        <f>IF($R1286="-","-",VLOOKUP($L1286,Legend!$E:$F,2,0))</f>
        <v>-</v>
      </c>
      <c r="AA1286" s="937"/>
      <c r="AB1286" s="1131">
        <f t="shared" si="230"/>
        <v>44166</v>
      </c>
      <c r="AC1286" s="1131">
        <f>_xlfn.IFNA(VLOOKUP($B1286,'PO list'!$C:$E,3,0),$AB1286)</f>
        <v>44166</v>
      </c>
      <c r="AD1286" s="1131" t="str">
        <f>IF($AC1286="-","-",VLOOKUP($AC1286,Forex!$B:$C,2,0))</f>
        <v>FY2020</v>
      </c>
      <c r="AE1286" s="1131">
        <f t="shared" si="226"/>
        <v>44166</v>
      </c>
      <c r="AF1286" s="1131" t="str">
        <f>IF($AE1286="-","-",VLOOKUP($AE1286,Forex!$B:$C,2,0))</f>
        <v>FY2020</v>
      </c>
      <c r="AG1286" s="1132" t="str">
        <f t="shared" si="231"/>
        <v>MY + MF</v>
      </c>
      <c r="AI1286" s="1118"/>
    </row>
    <row r="1287" spans="1:35" ht="15" x14ac:dyDescent="0.25">
      <c r="A1287" s="929">
        <v>1286</v>
      </c>
      <c r="B1287" s="927" t="s">
        <v>4779</v>
      </c>
      <c r="C1287" s="927" t="s">
        <v>1350</v>
      </c>
      <c r="D1287" s="927" t="s">
        <v>1332</v>
      </c>
      <c r="E1287" s="927" t="s">
        <v>231</v>
      </c>
      <c r="F1287" s="927">
        <v>1</v>
      </c>
      <c r="G1287" s="927">
        <v>43</v>
      </c>
      <c r="H1287" s="927" t="s">
        <v>4780</v>
      </c>
      <c r="I1287" s="927" t="s">
        <v>15</v>
      </c>
      <c r="J1287" s="927" t="s">
        <v>4574</v>
      </c>
      <c r="K1287" s="927" t="s">
        <v>288</v>
      </c>
      <c r="L1287" s="927" t="s">
        <v>1127</v>
      </c>
      <c r="M1287" s="927" t="s">
        <v>4749</v>
      </c>
      <c r="N1287" s="927" t="s">
        <v>5906</v>
      </c>
      <c r="O1287" s="927" t="s">
        <v>4749</v>
      </c>
      <c r="P1287" s="1129" t="str">
        <f t="shared" si="221"/>
        <v>-</v>
      </c>
      <c r="Q1287" s="934" t="str">
        <f t="shared" si="222"/>
        <v>20-19628</v>
      </c>
      <c r="R1287" s="934" t="str">
        <f t="shared" si="223"/>
        <v>-</v>
      </c>
      <c r="S1287" s="935" t="str">
        <f t="shared" si="227"/>
        <v>-</v>
      </c>
      <c r="T1287" s="935" t="str">
        <f t="shared" si="228"/>
        <v>-</v>
      </c>
      <c r="U1287" s="935" t="str">
        <f t="shared" si="229"/>
        <v>-</v>
      </c>
      <c r="V1287" s="935" t="str">
        <f t="shared" si="224"/>
        <v>-</v>
      </c>
      <c r="W1287" s="934" t="str">
        <f t="shared" si="225"/>
        <v>-</v>
      </c>
      <c r="X1287" s="936" t="str">
        <f>IF(R1287="-","-",VLOOKUP($S1287,Forex!$B:$C,2,0))</f>
        <v>-</v>
      </c>
      <c r="Y1287" s="936" t="str">
        <f>IF(R1287="-","-",VLOOKUP($S1287,Forex!$B:$D,3,0))</f>
        <v>-</v>
      </c>
      <c r="Z1287" s="937" t="str">
        <f>IF($R1287="-","-",VLOOKUP($L1287,Legend!$E:$F,2,0))</f>
        <v>-</v>
      </c>
      <c r="AA1287" s="937"/>
      <c r="AB1287" s="1131" t="str">
        <f t="shared" si="230"/>
        <v>-</v>
      </c>
      <c r="AC1287" s="1131" t="str">
        <f>_xlfn.IFNA(VLOOKUP($B1287,'PO list'!$C:$E,3,0),$AB1287)</f>
        <v>-</v>
      </c>
      <c r="AD1287" s="1131" t="str">
        <f>IF($AC1287="-","-",VLOOKUP($AC1287,Forex!$B:$C,2,0))</f>
        <v>-</v>
      </c>
      <c r="AE1287" s="1131" t="str">
        <f t="shared" si="226"/>
        <v>-</v>
      </c>
      <c r="AF1287" s="1131" t="str">
        <f>IF($AE1287="-","-",VLOOKUP($AE1287,Forex!$B:$C,2,0))</f>
        <v>-</v>
      </c>
      <c r="AG1287" s="1132" t="str">
        <f t="shared" si="231"/>
        <v>-</v>
      </c>
      <c r="AI1287" s="1118"/>
    </row>
    <row r="1288" spans="1:35" ht="15" x14ac:dyDescent="0.25">
      <c r="A1288" s="929">
        <v>1287</v>
      </c>
      <c r="B1288" s="927" t="s">
        <v>4781</v>
      </c>
      <c r="C1288" s="927" t="s">
        <v>209</v>
      </c>
      <c r="D1288" s="927" t="s">
        <v>232</v>
      </c>
      <c r="E1288" s="927" t="s">
        <v>231</v>
      </c>
      <c r="F1288" s="927">
        <v>1</v>
      </c>
      <c r="G1288" s="927">
        <v>16124</v>
      </c>
      <c r="H1288" s="927" t="s">
        <v>4782</v>
      </c>
      <c r="I1288" s="927" t="s">
        <v>4783</v>
      </c>
      <c r="J1288" s="927" t="s">
        <v>2372</v>
      </c>
      <c r="K1288" s="927" t="s">
        <v>287</v>
      </c>
      <c r="L1288" s="927" t="s">
        <v>15</v>
      </c>
      <c r="M1288" s="927" t="s">
        <v>4784</v>
      </c>
      <c r="N1288" s="927" t="s">
        <v>4499</v>
      </c>
      <c r="O1288" s="927" t="s">
        <v>4303</v>
      </c>
      <c r="P1288" s="1129" t="str">
        <f t="shared" si="221"/>
        <v>TS)</v>
      </c>
      <c r="Q1288" s="934" t="str">
        <f t="shared" si="222"/>
        <v>20-19629</v>
      </c>
      <c r="R1288" s="934" t="str">
        <f t="shared" si="223"/>
        <v>FRONTECH</v>
      </c>
      <c r="S1288" s="935">
        <f t="shared" si="227"/>
        <v>44166</v>
      </c>
      <c r="T1288" s="935">
        <f t="shared" si="228"/>
        <v>44197</v>
      </c>
      <c r="U1288" s="935">
        <f t="shared" si="229"/>
        <v>44166</v>
      </c>
      <c r="V1288" s="935">
        <f t="shared" si="224"/>
        <v>44197</v>
      </c>
      <c r="W1288" s="934" t="str">
        <f t="shared" si="225"/>
        <v>Approved</v>
      </c>
      <c r="X1288" s="936" t="str">
        <f>IF(R1288="-","-",VLOOKUP($S1288,Forex!$B:$C,2,0))</f>
        <v>FY2020</v>
      </c>
      <c r="Y1288" s="936" t="str">
        <f>IF(R1288="-","-",VLOOKUP($S1288,Forex!$B:$D,3,0))</f>
        <v>2H</v>
      </c>
      <c r="Z1288" s="937" t="str">
        <f>IF($R1288="-","-",VLOOKUP($L1288,Legend!$E:$F,2,0))</f>
        <v>-</v>
      </c>
      <c r="AA1288" s="937"/>
      <c r="AB1288" s="1131">
        <f t="shared" si="230"/>
        <v>44197</v>
      </c>
      <c r="AC1288" s="1131">
        <f>_xlfn.IFNA(VLOOKUP($B1288,'PO list'!$C:$E,3,0),$AB1288)</f>
        <v>44197</v>
      </c>
      <c r="AD1288" s="1131" t="str">
        <f>IF($AC1288="-","-",VLOOKUP($AC1288,Forex!$B:$C,2,0))</f>
        <v>FY2020</v>
      </c>
      <c r="AE1288" s="1131">
        <f t="shared" si="226"/>
        <v>44197</v>
      </c>
      <c r="AF1288" s="1131" t="str">
        <f>IF($AE1288="-","-",VLOOKUP($AE1288,Forex!$B:$C,2,0))</f>
        <v>FY2020</v>
      </c>
      <c r="AG1288" s="1132" t="str">
        <f t="shared" si="231"/>
        <v>MY + MF</v>
      </c>
      <c r="AI1288" s="1118"/>
    </row>
    <row r="1289" spans="1:35" ht="15" x14ac:dyDescent="0.25">
      <c r="A1289" s="929">
        <v>1288</v>
      </c>
      <c r="B1289" s="927" t="s">
        <v>4785</v>
      </c>
      <c r="C1289" s="927" t="s">
        <v>1350</v>
      </c>
      <c r="D1289" s="927" t="s">
        <v>1332</v>
      </c>
      <c r="E1289" s="927" t="s">
        <v>231</v>
      </c>
      <c r="F1289" s="927">
        <v>1</v>
      </c>
      <c r="G1289" s="927">
        <v>677</v>
      </c>
      <c r="H1289" s="927" t="s">
        <v>4786</v>
      </c>
      <c r="I1289" s="927" t="s">
        <v>15</v>
      </c>
      <c r="J1289" s="927" t="s">
        <v>4777</v>
      </c>
      <c r="K1289" s="927" t="s">
        <v>287</v>
      </c>
      <c r="L1289" s="927" t="s">
        <v>15</v>
      </c>
      <c r="M1289" s="927" t="s">
        <v>4499</v>
      </c>
      <c r="N1289" s="927" t="s">
        <v>4500</v>
      </c>
      <c r="O1289" s="927" t="s">
        <v>4586</v>
      </c>
      <c r="P1289" s="1129" t="str">
        <f t="shared" si="221"/>
        <v>-</v>
      </c>
      <c r="Q1289" s="934" t="str">
        <f t="shared" si="222"/>
        <v>20-19630</v>
      </c>
      <c r="R1289" s="934" t="str">
        <f t="shared" si="223"/>
        <v>-</v>
      </c>
      <c r="S1289" s="935" t="str">
        <f t="shared" si="227"/>
        <v>-</v>
      </c>
      <c r="T1289" s="935" t="str">
        <f t="shared" si="228"/>
        <v>-</v>
      </c>
      <c r="U1289" s="935" t="str">
        <f t="shared" si="229"/>
        <v>-</v>
      </c>
      <c r="V1289" s="935" t="str">
        <f t="shared" si="224"/>
        <v>-</v>
      </c>
      <c r="W1289" s="934" t="str">
        <f t="shared" si="225"/>
        <v>-</v>
      </c>
      <c r="X1289" s="936" t="str">
        <f>IF(R1289="-","-",VLOOKUP($S1289,Forex!$B:$C,2,0))</f>
        <v>-</v>
      </c>
      <c r="Y1289" s="936" t="str">
        <f>IF(R1289="-","-",VLOOKUP($S1289,Forex!$B:$D,3,0))</f>
        <v>-</v>
      </c>
      <c r="Z1289" s="937" t="str">
        <f>IF($R1289="-","-",VLOOKUP($L1289,Legend!$E:$F,2,0))</f>
        <v>-</v>
      </c>
      <c r="AA1289" s="937"/>
      <c r="AB1289" s="1131" t="str">
        <f t="shared" si="230"/>
        <v>-</v>
      </c>
      <c r="AC1289" s="1131" t="str">
        <f>_xlfn.IFNA(VLOOKUP($B1289,'PO list'!$C:$E,3,0),$AB1289)</f>
        <v>-</v>
      </c>
      <c r="AD1289" s="1131" t="str">
        <f>IF($AC1289="-","-",VLOOKUP($AC1289,Forex!$B:$C,2,0))</f>
        <v>-</v>
      </c>
      <c r="AE1289" s="1131" t="str">
        <f t="shared" si="226"/>
        <v>-</v>
      </c>
      <c r="AF1289" s="1131" t="str">
        <f>IF($AE1289="-","-",VLOOKUP($AE1289,Forex!$B:$C,2,0))</f>
        <v>-</v>
      </c>
      <c r="AG1289" s="1132" t="str">
        <f t="shared" si="231"/>
        <v>-</v>
      </c>
      <c r="AI1289" s="1118"/>
    </row>
    <row r="1290" spans="1:35" ht="15" x14ac:dyDescent="0.25">
      <c r="A1290" s="929">
        <v>1289</v>
      </c>
      <c r="B1290" s="927" t="s">
        <v>4787</v>
      </c>
      <c r="C1290" s="927" t="s">
        <v>1573</v>
      </c>
      <c r="D1290" s="927" t="s">
        <v>1332</v>
      </c>
      <c r="E1290" s="927" t="s">
        <v>2551</v>
      </c>
      <c r="F1290" s="927">
        <v>2</v>
      </c>
      <c r="G1290" s="927">
        <v>70</v>
      </c>
      <c r="H1290" s="927" t="s">
        <v>4788</v>
      </c>
      <c r="I1290" s="927" t="s">
        <v>4789</v>
      </c>
      <c r="J1290" s="927" t="s">
        <v>4749</v>
      </c>
      <c r="K1290" s="927" t="s">
        <v>287</v>
      </c>
      <c r="L1290" s="927" t="s">
        <v>15</v>
      </c>
      <c r="M1290" s="927" t="s">
        <v>4749</v>
      </c>
      <c r="N1290" s="927" t="s">
        <v>1129</v>
      </c>
      <c r="O1290" s="927" t="s">
        <v>4761</v>
      </c>
      <c r="P1290" s="1129" t="str">
        <f t="shared" si="221"/>
        <v>70-</v>
      </c>
      <c r="Q1290" s="934" t="str">
        <f t="shared" si="222"/>
        <v>20-19631</v>
      </c>
      <c r="R1290" s="934" t="str">
        <f t="shared" si="223"/>
        <v>-</v>
      </c>
      <c r="S1290" s="935" t="str">
        <f t="shared" si="227"/>
        <v>-</v>
      </c>
      <c r="T1290" s="935" t="str">
        <f t="shared" si="228"/>
        <v>-</v>
      </c>
      <c r="U1290" s="935" t="str">
        <f t="shared" si="229"/>
        <v>-</v>
      </c>
      <c r="V1290" s="935" t="str">
        <f t="shared" si="224"/>
        <v>-</v>
      </c>
      <c r="W1290" s="934" t="str">
        <f t="shared" si="225"/>
        <v>-</v>
      </c>
      <c r="X1290" s="936" t="str">
        <f>IF(R1290="-","-",VLOOKUP($S1290,Forex!$B:$C,2,0))</f>
        <v>-</v>
      </c>
      <c r="Y1290" s="936" t="str">
        <f>IF(R1290="-","-",VLOOKUP($S1290,Forex!$B:$D,3,0))</f>
        <v>-</v>
      </c>
      <c r="Z1290" s="937" t="str">
        <f>IF($R1290="-","-",VLOOKUP($L1290,Legend!$E:$F,2,0))</f>
        <v>-</v>
      </c>
      <c r="AA1290" s="937"/>
      <c r="AB1290" s="1131" t="str">
        <f t="shared" si="230"/>
        <v>-</v>
      </c>
      <c r="AC1290" s="1131" t="str">
        <f>_xlfn.IFNA(VLOOKUP($B1290,'PO list'!$C:$E,3,0),$AB1290)</f>
        <v>-</v>
      </c>
      <c r="AD1290" s="1131" t="str">
        <f>IF($AC1290="-","-",VLOOKUP($AC1290,Forex!$B:$C,2,0))</f>
        <v>-</v>
      </c>
      <c r="AE1290" s="1131" t="str">
        <f t="shared" si="226"/>
        <v>-</v>
      </c>
      <c r="AF1290" s="1131" t="str">
        <f>IF($AE1290="-","-",VLOOKUP($AE1290,Forex!$B:$C,2,0))</f>
        <v>-</v>
      </c>
      <c r="AG1290" s="1132" t="str">
        <f t="shared" si="231"/>
        <v>-</v>
      </c>
      <c r="AI1290" s="1118"/>
    </row>
    <row r="1291" spans="1:35" ht="15" x14ac:dyDescent="0.25">
      <c r="A1291" s="929">
        <v>1290</v>
      </c>
      <c r="B1291" s="927" t="s">
        <v>4790</v>
      </c>
      <c r="C1291" s="927" t="s">
        <v>227</v>
      </c>
      <c r="D1291" s="927" t="s">
        <v>201</v>
      </c>
      <c r="E1291" s="927" t="s">
        <v>1546</v>
      </c>
      <c r="F1291" s="927">
        <v>1</v>
      </c>
      <c r="G1291" s="927">
        <v>270</v>
      </c>
      <c r="H1291" s="927" t="s">
        <v>4791</v>
      </c>
      <c r="I1291" s="927" t="s">
        <v>4792</v>
      </c>
      <c r="J1291" s="927" t="s">
        <v>4749</v>
      </c>
      <c r="K1291" s="927" t="s">
        <v>287</v>
      </c>
      <c r="L1291" s="927" t="s">
        <v>15</v>
      </c>
      <c r="M1291" s="927" t="s">
        <v>4761</v>
      </c>
      <c r="N1291" s="927" t="s">
        <v>4775</v>
      </c>
      <c r="O1291" s="927" t="s">
        <v>4761</v>
      </c>
      <c r="P1291" s="1129" t="str">
        <f t="shared" si="221"/>
        <v>NCH</v>
      </c>
      <c r="Q1291" s="934" t="str">
        <f t="shared" si="222"/>
        <v>20-19632</v>
      </c>
      <c r="R1291" s="934" t="str">
        <f t="shared" si="223"/>
        <v>LOCAL</v>
      </c>
      <c r="S1291" s="935">
        <f t="shared" si="227"/>
        <v>44166</v>
      </c>
      <c r="T1291" s="935">
        <f t="shared" si="228"/>
        <v>44166</v>
      </c>
      <c r="U1291" s="935">
        <f t="shared" si="229"/>
        <v>44166</v>
      </c>
      <c r="V1291" s="935">
        <f t="shared" si="224"/>
        <v>44166</v>
      </c>
      <c r="W1291" s="934" t="str">
        <f t="shared" si="225"/>
        <v>Approved</v>
      </c>
      <c r="X1291" s="936" t="str">
        <f>IF(R1291="-","-",VLOOKUP($S1291,Forex!$B:$C,2,0))</f>
        <v>FY2020</v>
      </c>
      <c r="Y1291" s="936" t="str">
        <f>IF(R1291="-","-",VLOOKUP($S1291,Forex!$B:$D,3,0))</f>
        <v>2H</v>
      </c>
      <c r="Z1291" s="937" t="str">
        <f>IF($R1291="-","-",VLOOKUP($L1291,Legend!$E:$F,2,0))</f>
        <v>-</v>
      </c>
      <c r="AA1291" s="937"/>
      <c r="AB1291" s="1131">
        <f t="shared" si="230"/>
        <v>44166</v>
      </c>
      <c r="AC1291" s="1131">
        <f>_xlfn.IFNA(VLOOKUP($B1291,'PO list'!$C:$E,3,0),$AB1291)</f>
        <v>44166</v>
      </c>
      <c r="AD1291" s="1131" t="str">
        <f>IF($AC1291="-","-",VLOOKUP($AC1291,Forex!$B:$C,2,0))</f>
        <v>FY2020</v>
      </c>
      <c r="AE1291" s="1131">
        <f t="shared" si="226"/>
        <v>44166</v>
      </c>
      <c r="AF1291" s="1131" t="str">
        <f>IF($AE1291="-","-",VLOOKUP($AE1291,Forex!$B:$C,2,0))</f>
        <v>FY2020</v>
      </c>
      <c r="AG1291" s="1132" t="str">
        <f t="shared" si="231"/>
        <v>MY + MF</v>
      </c>
      <c r="AI1291" s="1118"/>
    </row>
    <row r="1292" spans="1:35" ht="15" x14ac:dyDescent="0.25">
      <c r="A1292" s="929">
        <v>1291</v>
      </c>
      <c r="B1292" s="927" t="s">
        <v>4793</v>
      </c>
      <c r="C1292" s="927" t="s">
        <v>244</v>
      </c>
      <c r="D1292" s="927" t="s">
        <v>201</v>
      </c>
      <c r="E1292" s="927" t="s">
        <v>231</v>
      </c>
      <c r="F1292" s="927">
        <v>2</v>
      </c>
      <c r="G1292" s="927">
        <v>324</v>
      </c>
      <c r="H1292" s="927" t="s">
        <v>4794</v>
      </c>
      <c r="I1292" s="927" t="s">
        <v>4795</v>
      </c>
      <c r="J1292" s="927" t="s">
        <v>4761</v>
      </c>
      <c r="K1292" s="927" t="s">
        <v>288</v>
      </c>
      <c r="L1292" s="927" t="s">
        <v>158</v>
      </c>
      <c r="M1292" s="927" t="s">
        <v>2372</v>
      </c>
      <c r="N1292" s="927" t="s">
        <v>4188</v>
      </c>
      <c r="O1292" s="927" t="s">
        <v>2372</v>
      </c>
      <c r="P1292" s="1129" t="str">
        <f t="shared" si="221"/>
        <v>HES</v>
      </c>
      <c r="Q1292" s="934" t="str">
        <f t="shared" si="222"/>
        <v>20-19633</v>
      </c>
      <c r="R1292" s="934" t="str">
        <f t="shared" si="223"/>
        <v>LOCAL</v>
      </c>
      <c r="S1292" s="935">
        <f t="shared" si="227"/>
        <v>44166</v>
      </c>
      <c r="T1292" s="935">
        <f t="shared" si="228"/>
        <v>44166</v>
      </c>
      <c r="U1292" s="935">
        <f t="shared" si="229"/>
        <v>44166</v>
      </c>
      <c r="V1292" s="935">
        <f t="shared" si="224"/>
        <v>44197</v>
      </c>
      <c r="W1292" s="934" t="str">
        <f t="shared" si="225"/>
        <v>Disapproved</v>
      </c>
      <c r="X1292" s="936" t="str">
        <f>IF(R1292="-","-",VLOOKUP($S1292,Forex!$B:$C,2,0))</f>
        <v>FY2020</v>
      </c>
      <c r="Y1292" s="936" t="str">
        <f>IF(R1292="-","-",VLOOKUP($S1292,Forex!$B:$D,3,0))</f>
        <v>2H</v>
      </c>
      <c r="Z1292" s="937" t="str">
        <f>IF($R1292="-","-",VLOOKUP($L1292,Legend!$E:$F,2,0))</f>
        <v>ROD1</v>
      </c>
      <c r="AA1292" s="937"/>
      <c r="AB1292" s="1131">
        <f t="shared" si="230"/>
        <v>44166</v>
      </c>
      <c r="AC1292" s="1131">
        <f>_xlfn.IFNA(VLOOKUP($B1292,'PO list'!$C:$E,3,0),$AB1292)</f>
        <v>44166</v>
      </c>
      <c r="AD1292" s="1131" t="str">
        <f>IF($AC1292="-","-",VLOOKUP($AC1292,Forex!$B:$C,2,0))</f>
        <v>FY2020</v>
      </c>
      <c r="AE1292" s="1131">
        <f t="shared" si="226"/>
        <v>44166</v>
      </c>
      <c r="AF1292" s="1131" t="str">
        <f>IF($AE1292="-","-",VLOOKUP($AE1292,Forex!$B:$C,2,0))</f>
        <v>FY2020</v>
      </c>
      <c r="AG1292" s="1132" t="str">
        <f t="shared" si="231"/>
        <v>MY + MF</v>
      </c>
      <c r="AI1292" s="1118"/>
    </row>
    <row r="1293" spans="1:35" ht="15" x14ac:dyDescent="0.25">
      <c r="A1293" s="929">
        <v>1292</v>
      </c>
      <c r="B1293" s="927" t="s">
        <v>791</v>
      </c>
      <c r="C1293" s="927" t="s">
        <v>221</v>
      </c>
      <c r="D1293" s="927" t="s">
        <v>201</v>
      </c>
      <c r="E1293" s="927" t="s">
        <v>231</v>
      </c>
      <c r="F1293" s="927">
        <v>1</v>
      </c>
      <c r="G1293" s="927">
        <v>1150</v>
      </c>
      <c r="H1293" s="927" t="s">
        <v>3360</v>
      </c>
      <c r="I1293" s="927" t="s">
        <v>4796</v>
      </c>
      <c r="J1293" s="927" t="s">
        <v>4761</v>
      </c>
      <c r="K1293" s="927" t="s">
        <v>288</v>
      </c>
      <c r="L1293" s="927" t="s">
        <v>1056</v>
      </c>
      <c r="M1293" s="927" t="s">
        <v>4761</v>
      </c>
      <c r="N1293" s="927" t="s">
        <v>4429</v>
      </c>
      <c r="O1293" s="927" t="s">
        <v>4761</v>
      </c>
      <c r="P1293" s="1129" t="str">
        <f t="shared" si="221"/>
        <v>KET</v>
      </c>
      <c r="Q1293" s="934" t="str">
        <f t="shared" si="222"/>
        <v>20-19634</v>
      </c>
      <c r="R1293" s="934" t="str">
        <f t="shared" si="223"/>
        <v>LOCAL</v>
      </c>
      <c r="S1293" s="935">
        <f t="shared" si="227"/>
        <v>44166</v>
      </c>
      <c r="T1293" s="935">
        <f t="shared" si="228"/>
        <v>44166</v>
      </c>
      <c r="U1293" s="935">
        <f t="shared" si="229"/>
        <v>44166</v>
      </c>
      <c r="V1293" s="935">
        <f t="shared" si="224"/>
        <v>44256</v>
      </c>
      <c r="W1293" s="934" t="str">
        <f t="shared" si="225"/>
        <v>Disapproved</v>
      </c>
      <c r="X1293" s="936" t="str">
        <f>IF(R1293="-","-",VLOOKUP($S1293,Forex!$B:$C,2,0))</f>
        <v>FY2020</v>
      </c>
      <c r="Y1293" s="936" t="str">
        <f>IF(R1293="-","-",VLOOKUP($S1293,Forex!$B:$D,3,0))</f>
        <v>2H</v>
      </c>
      <c r="Z1293" s="937" t="str">
        <f>IF($R1293="-","-",VLOOKUP($L1293,Legend!$E:$F,2,0))</f>
        <v>-</v>
      </c>
      <c r="AA1293" s="937"/>
      <c r="AB1293" s="1131">
        <f t="shared" si="230"/>
        <v>44166</v>
      </c>
      <c r="AC1293" s="1131">
        <f>_xlfn.IFNA(VLOOKUP($B1293,'PO list'!$C:$E,3,0),$AB1293)</f>
        <v>44166</v>
      </c>
      <c r="AD1293" s="1131" t="str">
        <f>IF($AC1293="-","-",VLOOKUP($AC1293,Forex!$B:$C,2,0))</f>
        <v>FY2020</v>
      </c>
      <c r="AE1293" s="1131">
        <f t="shared" si="226"/>
        <v>44166</v>
      </c>
      <c r="AF1293" s="1131" t="str">
        <f>IF($AE1293="-","-",VLOOKUP($AE1293,Forex!$B:$C,2,0))</f>
        <v>FY2020</v>
      </c>
      <c r="AG1293" s="1132" t="str">
        <f t="shared" si="231"/>
        <v>MY + MF</v>
      </c>
      <c r="AI1293" s="1118"/>
    </row>
    <row r="1294" spans="1:35" ht="15" x14ac:dyDescent="0.25">
      <c r="A1294" s="929">
        <v>1293</v>
      </c>
      <c r="B1294" s="927" t="s">
        <v>4797</v>
      </c>
      <c r="C1294" s="927" t="s">
        <v>1379</v>
      </c>
      <c r="D1294" s="927" t="s">
        <v>1332</v>
      </c>
      <c r="E1294" s="927" t="s">
        <v>1361</v>
      </c>
      <c r="F1294" s="927">
        <v>1</v>
      </c>
      <c r="G1294" s="927">
        <v>3</v>
      </c>
      <c r="H1294" s="927" t="s">
        <v>4798</v>
      </c>
      <c r="I1294" s="927" t="s">
        <v>15</v>
      </c>
      <c r="J1294" s="927" t="s">
        <v>4761</v>
      </c>
      <c r="K1294" s="927" t="s">
        <v>287</v>
      </c>
      <c r="L1294" s="927" t="s">
        <v>15</v>
      </c>
      <c r="M1294" s="927" t="s">
        <v>4761</v>
      </c>
      <c r="N1294" s="927" t="s">
        <v>1124</v>
      </c>
      <c r="O1294" s="927" t="s">
        <v>4761</v>
      </c>
      <c r="P1294" s="1129" t="str">
        <f t="shared" si="221"/>
        <v>-</v>
      </c>
      <c r="Q1294" s="934" t="str">
        <f t="shared" si="222"/>
        <v>20-19635</v>
      </c>
      <c r="R1294" s="934" t="str">
        <f t="shared" si="223"/>
        <v>-</v>
      </c>
      <c r="S1294" s="935" t="str">
        <f t="shared" si="227"/>
        <v>-</v>
      </c>
      <c r="T1294" s="935" t="str">
        <f t="shared" si="228"/>
        <v>-</v>
      </c>
      <c r="U1294" s="935" t="str">
        <f t="shared" si="229"/>
        <v>-</v>
      </c>
      <c r="V1294" s="935" t="str">
        <f t="shared" si="224"/>
        <v>-</v>
      </c>
      <c r="W1294" s="934" t="str">
        <f t="shared" si="225"/>
        <v>-</v>
      </c>
      <c r="X1294" s="936" t="str">
        <f>IF(R1294="-","-",VLOOKUP($S1294,Forex!$B:$C,2,0))</f>
        <v>-</v>
      </c>
      <c r="Y1294" s="936" t="str">
        <f>IF(R1294="-","-",VLOOKUP($S1294,Forex!$B:$D,3,0))</f>
        <v>-</v>
      </c>
      <c r="Z1294" s="937" t="str">
        <f>IF($R1294="-","-",VLOOKUP($L1294,Legend!$E:$F,2,0))</f>
        <v>-</v>
      </c>
      <c r="AA1294" s="937"/>
      <c r="AB1294" s="1131" t="str">
        <f t="shared" si="230"/>
        <v>-</v>
      </c>
      <c r="AC1294" s="1131" t="str">
        <f>_xlfn.IFNA(VLOOKUP($B1294,'PO list'!$C:$E,3,0),$AB1294)</f>
        <v>-</v>
      </c>
      <c r="AD1294" s="1131" t="str">
        <f>IF($AC1294="-","-",VLOOKUP($AC1294,Forex!$B:$C,2,0))</f>
        <v>-</v>
      </c>
      <c r="AE1294" s="1131" t="str">
        <f t="shared" si="226"/>
        <v>-</v>
      </c>
      <c r="AF1294" s="1131" t="str">
        <f>IF($AE1294="-","-",VLOOKUP($AE1294,Forex!$B:$C,2,0))</f>
        <v>-</v>
      </c>
      <c r="AG1294" s="1132" t="str">
        <f t="shared" si="231"/>
        <v>-</v>
      </c>
      <c r="AI1294" s="1118"/>
    </row>
    <row r="1295" spans="1:35" ht="15" x14ac:dyDescent="0.25">
      <c r="A1295" s="929">
        <v>1294</v>
      </c>
      <c r="B1295" s="927" t="s">
        <v>4799</v>
      </c>
      <c r="C1295" s="927" t="s">
        <v>207</v>
      </c>
      <c r="D1295" s="927" t="s">
        <v>232</v>
      </c>
      <c r="E1295" s="927" t="s">
        <v>1788</v>
      </c>
      <c r="F1295" s="927">
        <v>2</v>
      </c>
      <c r="G1295" s="927">
        <v>1016</v>
      </c>
      <c r="H1295" s="927" t="s">
        <v>4800</v>
      </c>
      <c r="I1295" s="927" t="s">
        <v>4801</v>
      </c>
      <c r="J1295" s="927" t="s">
        <v>4761</v>
      </c>
      <c r="K1295" s="927" t="s">
        <v>287</v>
      </c>
      <c r="L1295" s="927" t="s">
        <v>15</v>
      </c>
      <c r="M1295" s="927" t="s">
        <v>4303</v>
      </c>
      <c r="N1295" s="927" t="s">
        <v>4499</v>
      </c>
      <c r="O1295" s="927" t="s">
        <v>4761</v>
      </c>
      <c r="P1295" s="1129" t="str">
        <f t="shared" si="221"/>
        <v>JIG</v>
      </c>
      <c r="Q1295" s="934" t="str">
        <f t="shared" si="222"/>
        <v>20-19636</v>
      </c>
      <c r="R1295" s="934" t="str">
        <f t="shared" si="223"/>
        <v>FRONTECH</v>
      </c>
      <c r="S1295" s="935">
        <f t="shared" si="227"/>
        <v>44166</v>
      </c>
      <c r="T1295" s="935">
        <f t="shared" si="228"/>
        <v>44166</v>
      </c>
      <c r="U1295" s="935">
        <f t="shared" si="229"/>
        <v>44197</v>
      </c>
      <c r="V1295" s="935">
        <f t="shared" si="224"/>
        <v>44197</v>
      </c>
      <c r="W1295" s="934" t="str">
        <f t="shared" si="225"/>
        <v>Approved</v>
      </c>
      <c r="X1295" s="936" t="str">
        <f>IF(R1295="-","-",VLOOKUP($S1295,Forex!$B:$C,2,0))</f>
        <v>FY2020</v>
      </c>
      <c r="Y1295" s="936" t="str">
        <f>IF(R1295="-","-",VLOOKUP($S1295,Forex!$B:$D,3,0))</f>
        <v>2H</v>
      </c>
      <c r="Z1295" s="937" t="str">
        <f>IF($R1295="-","-",VLOOKUP($L1295,Legend!$E:$F,2,0))</f>
        <v>-</v>
      </c>
      <c r="AA1295" s="937"/>
      <c r="AB1295" s="1131">
        <f t="shared" si="230"/>
        <v>44166</v>
      </c>
      <c r="AC1295" s="1131">
        <f>_xlfn.IFNA(VLOOKUP($B1295,'PO list'!$C:$E,3,0),$AB1295)</f>
        <v>44166</v>
      </c>
      <c r="AD1295" s="1131" t="str">
        <f>IF($AC1295="-","-",VLOOKUP($AC1295,Forex!$B:$C,2,0))</f>
        <v>FY2020</v>
      </c>
      <c r="AE1295" s="1131">
        <f t="shared" si="226"/>
        <v>44166</v>
      </c>
      <c r="AF1295" s="1131" t="str">
        <f>IF($AE1295="-","-",VLOOKUP($AE1295,Forex!$B:$C,2,0))</f>
        <v>FY2020</v>
      </c>
      <c r="AG1295" s="1132" t="str">
        <f t="shared" si="231"/>
        <v>MY + MF</v>
      </c>
      <c r="AI1295" s="1118"/>
    </row>
    <row r="1296" spans="1:35" ht="15" x14ac:dyDescent="0.25">
      <c r="A1296" s="929">
        <v>1295</v>
      </c>
      <c r="B1296" s="927" t="s">
        <v>4802</v>
      </c>
      <c r="C1296" s="927" t="s">
        <v>207</v>
      </c>
      <c r="D1296" s="927" t="s">
        <v>232</v>
      </c>
      <c r="E1296" s="927" t="s">
        <v>230</v>
      </c>
      <c r="F1296" s="927">
        <v>4</v>
      </c>
      <c r="G1296" s="927">
        <v>8385</v>
      </c>
      <c r="H1296" s="927" t="s">
        <v>4803</v>
      </c>
      <c r="I1296" s="927" t="s">
        <v>4804</v>
      </c>
      <c r="J1296" s="927" t="s">
        <v>4761</v>
      </c>
      <c r="K1296" s="927" t="s">
        <v>287</v>
      </c>
      <c r="L1296" s="927" t="s">
        <v>15</v>
      </c>
      <c r="M1296" s="927" t="s">
        <v>2372</v>
      </c>
      <c r="N1296" s="927" t="s">
        <v>4586</v>
      </c>
      <c r="O1296" s="927" t="s">
        <v>4761</v>
      </c>
      <c r="P1296" s="1129" t="str">
        <f t="shared" si="221"/>
        <v>T 2</v>
      </c>
      <c r="Q1296" s="934" t="str">
        <f t="shared" si="222"/>
        <v>20-19637</v>
      </c>
      <c r="R1296" s="934" t="str">
        <f t="shared" si="223"/>
        <v>FRONTECH</v>
      </c>
      <c r="S1296" s="935">
        <f t="shared" si="227"/>
        <v>44166</v>
      </c>
      <c r="T1296" s="935">
        <f t="shared" si="228"/>
        <v>44166</v>
      </c>
      <c r="U1296" s="935">
        <f t="shared" si="229"/>
        <v>44166</v>
      </c>
      <c r="V1296" s="935">
        <f t="shared" si="224"/>
        <v>44166</v>
      </c>
      <c r="W1296" s="934" t="str">
        <f t="shared" si="225"/>
        <v>Approved</v>
      </c>
      <c r="X1296" s="936" t="str">
        <f>IF(R1296="-","-",VLOOKUP($S1296,Forex!$B:$C,2,0))</f>
        <v>FY2020</v>
      </c>
      <c r="Y1296" s="936" t="str">
        <f>IF(R1296="-","-",VLOOKUP($S1296,Forex!$B:$D,3,0))</f>
        <v>2H</v>
      </c>
      <c r="Z1296" s="937" t="str">
        <f>IF($R1296="-","-",VLOOKUP($L1296,Legend!$E:$F,2,0))</f>
        <v>-</v>
      </c>
      <c r="AA1296" s="937"/>
      <c r="AB1296" s="1131">
        <f t="shared" si="230"/>
        <v>44166</v>
      </c>
      <c r="AC1296" s="1131">
        <f>_xlfn.IFNA(VLOOKUP($B1296,'PO list'!$C:$E,3,0),$AB1296)</f>
        <v>44166</v>
      </c>
      <c r="AD1296" s="1131" t="str">
        <f>IF($AC1296="-","-",VLOOKUP($AC1296,Forex!$B:$C,2,0))</f>
        <v>FY2020</v>
      </c>
      <c r="AE1296" s="1131">
        <f t="shared" si="226"/>
        <v>44166</v>
      </c>
      <c r="AF1296" s="1131" t="str">
        <f>IF($AE1296="-","-",VLOOKUP($AE1296,Forex!$B:$C,2,0))</f>
        <v>FY2020</v>
      </c>
      <c r="AG1296" s="1132" t="str">
        <f t="shared" si="231"/>
        <v>MY + MF</v>
      </c>
      <c r="AI1296" s="1118"/>
    </row>
    <row r="1297" spans="1:35" ht="15" x14ac:dyDescent="0.25">
      <c r="A1297" s="929">
        <v>1296</v>
      </c>
      <c r="B1297" s="927" t="s">
        <v>4805</v>
      </c>
      <c r="C1297" s="927" t="s">
        <v>794</v>
      </c>
      <c r="D1297" s="927" t="s">
        <v>201</v>
      </c>
      <c r="E1297" s="927" t="s">
        <v>1546</v>
      </c>
      <c r="F1297" s="927">
        <v>3</v>
      </c>
      <c r="G1297" s="927">
        <v>2150</v>
      </c>
      <c r="H1297" s="927" t="s">
        <v>4806</v>
      </c>
      <c r="I1297" s="927" t="s">
        <v>239</v>
      </c>
      <c r="J1297" s="927" t="s">
        <v>4761</v>
      </c>
      <c r="K1297" s="927" t="s">
        <v>288</v>
      </c>
      <c r="L1297" s="927" t="s">
        <v>1056</v>
      </c>
      <c r="M1297" s="927" t="s">
        <v>2372</v>
      </c>
      <c r="N1297" s="927" t="s">
        <v>4188</v>
      </c>
      <c r="O1297" s="927" t="s">
        <v>4761</v>
      </c>
      <c r="P1297" s="1129" t="str">
        <f t="shared" si="221"/>
        <v>--</v>
      </c>
      <c r="Q1297" s="934" t="str">
        <f t="shared" si="222"/>
        <v>20-19638</v>
      </c>
      <c r="R1297" s="934" t="str">
        <f t="shared" si="223"/>
        <v>LOCAL</v>
      </c>
      <c r="S1297" s="935">
        <f t="shared" si="227"/>
        <v>44166</v>
      </c>
      <c r="T1297" s="935">
        <f t="shared" si="228"/>
        <v>44166</v>
      </c>
      <c r="U1297" s="935">
        <f t="shared" si="229"/>
        <v>44166</v>
      </c>
      <c r="V1297" s="935">
        <f t="shared" si="224"/>
        <v>44197</v>
      </c>
      <c r="W1297" s="934" t="str">
        <f t="shared" si="225"/>
        <v>Disapproved</v>
      </c>
      <c r="X1297" s="936" t="str">
        <f>IF(R1297="-","-",VLOOKUP($S1297,Forex!$B:$C,2,0))</f>
        <v>FY2020</v>
      </c>
      <c r="Y1297" s="936" t="str">
        <f>IF(R1297="-","-",VLOOKUP($S1297,Forex!$B:$D,3,0))</f>
        <v>2H</v>
      </c>
      <c r="Z1297" s="937" t="str">
        <f>IF($R1297="-","-",VLOOKUP($L1297,Legend!$E:$F,2,0))</f>
        <v>-</v>
      </c>
      <c r="AA1297" s="937"/>
      <c r="AB1297" s="1131">
        <f t="shared" si="230"/>
        <v>44166</v>
      </c>
      <c r="AC1297" s="1131">
        <f>_xlfn.IFNA(VLOOKUP($B1297,'PO list'!$C:$E,3,0),$AB1297)</f>
        <v>44166</v>
      </c>
      <c r="AD1297" s="1131" t="str">
        <f>IF($AC1297="-","-",VLOOKUP($AC1297,Forex!$B:$C,2,0))</f>
        <v>FY2020</v>
      </c>
      <c r="AE1297" s="1131">
        <f t="shared" si="226"/>
        <v>44166</v>
      </c>
      <c r="AF1297" s="1131" t="str">
        <f>IF($AE1297="-","-",VLOOKUP($AE1297,Forex!$B:$C,2,0))</f>
        <v>FY2020</v>
      </c>
      <c r="AG1297" s="1132" t="str">
        <f t="shared" si="231"/>
        <v>MY + MF</v>
      </c>
      <c r="AI1297" s="1118"/>
    </row>
    <row r="1298" spans="1:35" ht="15" x14ac:dyDescent="0.25">
      <c r="A1298" s="929">
        <v>1297</v>
      </c>
      <c r="B1298" s="927" t="s">
        <v>4807</v>
      </c>
      <c r="C1298" s="927" t="s">
        <v>207</v>
      </c>
      <c r="D1298" s="927" t="s">
        <v>232</v>
      </c>
      <c r="E1298" s="927" t="s">
        <v>230</v>
      </c>
      <c r="F1298" s="927">
        <v>5</v>
      </c>
      <c r="G1298" s="927">
        <v>6300</v>
      </c>
      <c r="H1298" s="927" t="s">
        <v>4808</v>
      </c>
      <c r="I1298" s="927" t="s">
        <v>4809</v>
      </c>
      <c r="J1298" s="927" t="s">
        <v>2372</v>
      </c>
      <c r="K1298" s="927" t="s">
        <v>288</v>
      </c>
      <c r="L1298" s="927" t="s">
        <v>1056</v>
      </c>
      <c r="M1298" s="927" t="s">
        <v>4686</v>
      </c>
      <c r="N1298" s="927" t="s">
        <v>4686</v>
      </c>
      <c r="O1298" s="927" t="s">
        <v>4586</v>
      </c>
      <c r="P1298" s="1129" t="str">
        <f t="shared" si="221"/>
        <v>R-C</v>
      </c>
      <c r="Q1298" s="934" t="str">
        <f t="shared" si="222"/>
        <v>20-19639</v>
      </c>
      <c r="R1298" s="934" t="str">
        <f t="shared" si="223"/>
        <v>FRONTECH</v>
      </c>
      <c r="S1298" s="935">
        <f t="shared" si="227"/>
        <v>44166</v>
      </c>
      <c r="T1298" s="935">
        <f t="shared" si="228"/>
        <v>44166</v>
      </c>
      <c r="U1298" s="935">
        <f t="shared" si="229"/>
        <v>44166</v>
      </c>
      <c r="V1298" s="935">
        <f t="shared" si="224"/>
        <v>44166</v>
      </c>
      <c r="W1298" s="934" t="str">
        <f t="shared" si="225"/>
        <v>Disapproved</v>
      </c>
      <c r="X1298" s="936" t="str">
        <f>IF(R1298="-","-",VLOOKUP($S1298,Forex!$B:$C,2,0))</f>
        <v>FY2020</v>
      </c>
      <c r="Y1298" s="936" t="str">
        <f>IF(R1298="-","-",VLOOKUP($S1298,Forex!$B:$D,3,0))</f>
        <v>2H</v>
      </c>
      <c r="Z1298" s="937" t="str">
        <f>IF($R1298="-","-",VLOOKUP($L1298,Legend!$E:$F,2,0))</f>
        <v>-</v>
      </c>
      <c r="AA1298" s="937"/>
      <c r="AB1298" s="1131">
        <f t="shared" si="230"/>
        <v>44166</v>
      </c>
      <c r="AC1298" s="1131">
        <f>_xlfn.IFNA(VLOOKUP($B1298,'PO list'!$C:$E,3,0),$AB1298)</f>
        <v>44166</v>
      </c>
      <c r="AD1298" s="1131" t="str">
        <f>IF($AC1298="-","-",VLOOKUP($AC1298,Forex!$B:$C,2,0))</f>
        <v>FY2020</v>
      </c>
      <c r="AE1298" s="1131">
        <f t="shared" si="226"/>
        <v>44166</v>
      </c>
      <c r="AF1298" s="1131" t="str">
        <f>IF($AE1298="-","-",VLOOKUP($AE1298,Forex!$B:$C,2,0))</f>
        <v>FY2020</v>
      </c>
      <c r="AG1298" s="1132" t="str">
        <f t="shared" si="231"/>
        <v>MY + MF</v>
      </c>
      <c r="AI1298" s="1118"/>
    </row>
    <row r="1299" spans="1:35" ht="15" x14ac:dyDescent="0.25">
      <c r="A1299" s="929">
        <v>1298</v>
      </c>
      <c r="B1299" s="927" t="s">
        <v>4810</v>
      </c>
      <c r="C1299" s="927" t="s">
        <v>207</v>
      </c>
      <c r="D1299" s="927" t="s">
        <v>232</v>
      </c>
      <c r="E1299" s="927" t="s">
        <v>230</v>
      </c>
      <c r="F1299" s="927">
        <v>2</v>
      </c>
      <c r="G1299" s="927">
        <v>2700</v>
      </c>
      <c r="H1299" s="927" t="s">
        <v>4808</v>
      </c>
      <c r="I1299" s="927" t="s">
        <v>4809</v>
      </c>
      <c r="J1299" s="927" t="s">
        <v>2372</v>
      </c>
      <c r="K1299" s="927" t="s">
        <v>288</v>
      </c>
      <c r="L1299" s="927" t="s">
        <v>1056</v>
      </c>
      <c r="M1299" s="927" t="s">
        <v>4686</v>
      </c>
      <c r="N1299" s="927" t="s">
        <v>4686</v>
      </c>
      <c r="O1299" s="927" t="s">
        <v>4586</v>
      </c>
      <c r="P1299" s="1129" t="str">
        <f t="shared" si="221"/>
        <v>R-C</v>
      </c>
      <c r="Q1299" s="934" t="str">
        <f t="shared" si="222"/>
        <v>20-19640</v>
      </c>
      <c r="R1299" s="934" t="str">
        <f t="shared" si="223"/>
        <v>FRONTECH</v>
      </c>
      <c r="S1299" s="935">
        <f t="shared" si="227"/>
        <v>44166</v>
      </c>
      <c r="T1299" s="935">
        <f t="shared" si="228"/>
        <v>44166</v>
      </c>
      <c r="U1299" s="935">
        <f t="shared" si="229"/>
        <v>44166</v>
      </c>
      <c r="V1299" s="935">
        <f t="shared" si="224"/>
        <v>44166</v>
      </c>
      <c r="W1299" s="934" t="str">
        <f t="shared" si="225"/>
        <v>Disapproved</v>
      </c>
      <c r="X1299" s="936" t="str">
        <f>IF(R1299="-","-",VLOOKUP($S1299,Forex!$B:$C,2,0))</f>
        <v>FY2020</v>
      </c>
      <c r="Y1299" s="936" t="str">
        <f>IF(R1299="-","-",VLOOKUP($S1299,Forex!$B:$D,3,0))</f>
        <v>2H</v>
      </c>
      <c r="Z1299" s="937" t="str">
        <f>IF($R1299="-","-",VLOOKUP($L1299,Legend!$E:$F,2,0))</f>
        <v>-</v>
      </c>
      <c r="AA1299" s="937"/>
      <c r="AB1299" s="1131">
        <f t="shared" si="230"/>
        <v>44166</v>
      </c>
      <c r="AC1299" s="1131">
        <f>_xlfn.IFNA(VLOOKUP($B1299,'PO list'!$C:$E,3,0),$AB1299)</f>
        <v>44166</v>
      </c>
      <c r="AD1299" s="1131" t="str">
        <f>IF($AC1299="-","-",VLOOKUP($AC1299,Forex!$B:$C,2,0))</f>
        <v>FY2020</v>
      </c>
      <c r="AE1299" s="1131">
        <f t="shared" si="226"/>
        <v>44166</v>
      </c>
      <c r="AF1299" s="1131" t="str">
        <f>IF($AE1299="-","-",VLOOKUP($AE1299,Forex!$B:$C,2,0))</f>
        <v>FY2020</v>
      </c>
      <c r="AG1299" s="1132" t="str">
        <f t="shared" si="231"/>
        <v>MY + MF</v>
      </c>
      <c r="AI1299" s="1118"/>
    </row>
    <row r="1300" spans="1:35" ht="15" x14ac:dyDescent="0.25">
      <c r="A1300" s="929">
        <v>1299</v>
      </c>
      <c r="B1300" s="927" t="s">
        <v>4811</v>
      </c>
      <c r="C1300" s="927" t="s">
        <v>1379</v>
      </c>
      <c r="D1300" s="927" t="s">
        <v>1332</v>
      </c>
      <c r="E1300" s="927" t="s">
        <v>1788</v>
      </c>
      <c r="F1300" s="927">
        <v>2</v>
      </c>
      <c r="G1300" s="927">
        <v>632</v>
      </c>
      <c r="H1300" s="927" t="s">
        <v>3711</v>
      </c>
      <c r="I1300" s="927" t="s">
        <v>2236</v>
      </c>
      <c r="J1300" s="927" t="s">
        <v>4586</v>
      </c>
      <c r="K1300" s="927" t="s">
        <v>1324</v>
      </c>
      <c r="L1300" s="927" t="s">
        <v>1056</v>
      </c>
      <c r="M1300" s="927" t="s">
        <v>4586</v>
      </c>
      <c r="N1300" s="927" t="s">
        <v>4188</v>
      </c>
      <c r="O1300" s="927" t="s">
        <v>4586</v>
      </c>
      <c r="P1300" s="1129" t="str">
        <f t="shared" ref="P1300:P1363" si="232">RIGHT(I1300,3)</f>
        <v>JIG</v>
      </c>
      <c r="Q1300" s="934" t="str">
        <f t="shared" ref="Q1300:Q1363" si="233">IF(B1300=B1299,"-",B1300)</f>
        <v>20-19641</v>
      </c>
      <c r="R1300" s="934" t="str">
        <f t="shared" ref="R1300:R1363" si="234">IF(Q1300="-","-",IF(D1300="INTERNAL","-",D1300))</f>
        <v>-</v>
      </c>
      <c r="S1300" s="935" t="str">
        <f t="shared" si="227"/>
        <v>-</v>
      </c>
      <c r="T1300" s="935" t="str">
        <f t="shared" si="228"/>
        <v>-</v>
      </c>
      <c r="U1300" s="935" t="str">
        <f t="shared" si="229"/>
        <v>-</v>
      </c>
      <c r="V1300" s="935" t="str">
        <f t="shared" ref="V1300:V1363" si="235">IF($R1300="-","-",IF(N1300="-","-",$N1300-DAY($N1300)+1))</f>
        <v>-</v>
      </c>
      <c r="W1300" s="934" t="str">
        <f t="shared" ref="W1300:W1363" si="236">IF(R1300="-","-",IF(P1300="Ref","-",$K1300))</f>
        <v>-</v>
      </c>
      <c r="X1300" s="936" t="str">
        <f>IF(R1300="-","-",VLOOKUP($S1300,Forex!$B:$C,2,0))</f>
        <v>-</v>
      </c>
      <c r="Y1300" s="936" t="str">
        <f>IF(R1300="-","-",VLOOKUP($S1300,Forex!$B:$D,3,0))</f>
        <v>-</v>
      </c>
      <c r="Z1300" s="937" t="str">
        <f>IF($R1300="-","-",VLOOKUP($L1300,Legend!$E:$F,2,0))</f>
        <v>-</v>
      </c>
      <c r="AA1300" s="937"/>
      <c r="AB1300" s="1131" t="str">
        <f t="shared" si="230"/>
        <v>-</v>
      </c>
      <c r="AC1300" s="1131" t="str">
        <f>_xlfn.IFNA(VLOOKUP($B1300,'PO list'!$C:$E,3,0),$AB1300)</f>
        <v>-</v>
      </c>
      <c r="AD1300" s="1131" t="str">
        <f>IF($AC1300="-","-",VLOOKUP($AC1300,Forex!$B:$C,2,0))</f>
        <v>-</v>
      </c>
      <c r="AE1300" s="1131" t="str">
        <f t="shared" ref="AE1300:AE1363" si="237">IF($Q1300="-","-",IF(W1300="-","-",IF($O1300="-","-",$O1300-DAY($O1300)+1)))</f>
        <v>-</v>
      </c>
      <c r="AF1300" s="1131" t="str">
        <f>IF($AE1300="-","-",VLOOKUP($AE1300,Forex!$B:$C,2,0))</f>
        <v>-</v>
      </c>
      <c r="AG1300" s="1132" t="str">
        <f t="shared" si="231"/>
        <v>-</v>
      </c>
      <c r="AI1300" s="1118"/>
    </row>
    <row r="1301" spans="1:35" ht="15" x14ac:dyDescent="0.25">
      <c r="A1301" s="929">
        <v>1300</v>
      </c>
      <c r="B1301" s="927" t="s">
        <v>807</v>
      </c>
      <c r="C1301" s="927" t="s">
        <v>207</v>
      </c>
      <c r="D1301" s="927" t="s">
        <v>232</v>
      </c>
      <c r="E1301" s="927" t="s">
        <v>1333</v>
      </c>
      <c r="F1301" s="927">
        <v>5</v>
      </c>
      <c r="G1301" s="927">
        <v>5801</v>
      </c>
      <c r="H1301" s="927" t="s">
        <v>4812</v>
      </c>
      <c r="I1301" s="927" t="s">
        <v>4813</v>
      </c>
      <c r="J1301" s="927" t="s">
        <v>4586</v>
      </c>
      <c r="K1301" s="927" t="s">
        <v>287</v>
      </c>
      <c r="L1301" s="927" t="s">
        <v>15</v>
      </c>
      <c r="M1301" s="927" t="s">
        <v>4814</v>
      </c>
      <c r="N1301" s="927" t="s">
        <v>4499</v>
      </c>
      <c r="O1301" s="927" t="s">
        <v>4686</v>
      </c>
      <c r="P1301" s="1129" t="str">
        <f t="shared" si="232"/>
        <v>586</v>
      </c>
      <c r="Q1301" s="934" t="str">
        <f t="shared" si="233"/>
        <v>20-19642</v>
      </c>
      <c r="R1301" s="934" t="str">
        <f t="shared" si="234"/>
        <v>FRONTECH</v>
      </c>
      <c r="S1301" s="935">
        <f t="shared" si="227"/>
        <v>44166</v>
      </c>
      <c r="T1301" s="935">
        <f t="shared" si="228"/>
        <v>44166</v>
      </c>
      <c r="U1301" s="935">
        <f t="shared" si="229"/>
        <v>44166</v>
      </c>
      <c r="V1301" s="935">
        <f t="shared" si="235"/>
        <v>44197</v>
      </c>
      <c r="W1301" s="934" t="str">
        <f t="shared" si="236"/>
        <v>Approved</v>
      </c>
      <c r="X1301" s="936" t="str">
        <f>IF(R1301="-","-",VLOOKUP($S1301,Forex!$B:$C,2,0))</f>
        <v>FY2020</v>
      </c>
      <c r="Y1301" s="936" t="str">
        <f>IF(R1301="-","-",VLOOKUP($S1301,Forex!$B:$D,3,0))</f>
        <v>2H</v>
      </c>
      <c r="Z1301" s="937" t="str">
        <f>IF($R1301="-","-",VLOOKUP($L1301,Legend!$E:$F,2,0))</f>
        <v>-</v>
      </c>
      <c r="AA1301" s="937"/>
      <c r="AB1301" s="1131">
        <f t="shared" si="230"/>
        <v>44166</v>
      </c>
      <c r="AC1301" s="1131">
        <f>_xlfn.IFNA(VLOOKUP($B1301,'PO list'!$C:$E,3,0),$AB1301)</f>
        <v>44166</v>
      </c>
      <c r="AD1301" s="1131" t="str">
        <f>IF($AC1301="-","-",VLOOKUP($AC1301,Forex!$B:$C,2,0))</f>
        <v>FY2020</v>
      </c>
      <c r="AE1301" s="1131">
        <f t="shared" si="237"/>
        <v>44166</v>
      </c>
      <c r="AF1301" s="1131" t="str">
        <f>IF($AE1301="-","-",VLOOKUP($AE1301,Forex!$B:$C,2,0))</f>
        <v>FY2020</v>
      </c>
      <c r="AG1301" s="1132" t="str">
        <f t="shared" si="231"/>
        <v>MY + MF</v>
      </c>
      <c r="AI1301" s="1118"/>
    </row>
    <row r="1302" spans="1:35" ht="15" x14ac:dyDescent="0.25">
      <c r="A1302" s="929">
        <v>1301</v>
      </c>
      <c r="B1302" s="927" t="s">
        <v>4815</v>
      </c>
      <c r="C1302" s="927" t="s">
        <v>1379</v>
      </c>
      <c r="D1302" s="927" t="s">
        <v>1332</v>
      </c>
      <c r="E1302" s="927" t="s">
        <v>1361</v>
      </c>
      <c r="F1302" s="927">
        <v>1</v>
      </c>
      <c r="G1302" s="927">
        <v>116</v>
      </c>
      <c r="H1302" s="927" t="s">
        <v>15</v>
      </c>
      <c r="I1302" s="927" t="s">
        <v>15</v>
      </c>
      <c r="J1302" s="927" t="s">
        <v>4586</v>
      </c>
      <c r="K1302" s="927" t="s">
        <v>287</v>
      </c>
      <c r="L1302" s="927" t="s">
        <v>15</v>
      </c>
      <c r="M1302" s="927" t="s">
        <v>4586</v>
      </c>
      <c r="N1302" s="927" t="s">
        <v>4188</v>
      </c>
      <c r="O1302" s="927" t="s">
        <v>4586</v>
      </c>
      <c r="P1302" s="1129" t="str">
        <f t="shared" si="232"/>
        <v>-</v>
      </c>
      <c r="Q1302" s="934" t="str">
        <f t="shared" si="233"/>
        <v>20-19643</v>
      </c>
      <c r="R1302" s="934" t="str">
        <f t="shared" si="234"/>
        <v>-</v>
      </c>
      <c r="S1302" s="935" t="str">
        <f t="shared" si="227"/>
        <v>-</v>
      </c>
      <c r="T1302" s="935" t="str">
        <f t="shared" si="228"/>
        <v>-</v>
      </c>
      <c r="U1302" s="935" t="str">
        <f t="shared" si="229"/>
        <v>-</v>
      </c>
      <c r="V1302" s="935" t="str">
        <f t="shared" si="235"/>
        <v>-</v>
      </c>
      <c r="W1302" s="934" t="str">
        <f t="shared" si="236"/>
        <v>-</v>
      </c>
      <c r="X1302" s="936" t="str">
        <f>IF(R1302="-","-",VLOOKUP($S1302,Forex!$B:$C,2,0))</f>
        <v>-</v>
      </c>
      <c r="Y1302" s="936" t="str">
        <f>IF(R1302="-","-",VLOOKUP($S1302,Forex!$B:$D,3,0))</f>
        <v>-</v>
      </c>
      <c r="Z1302" s="937" t="str">
        <f>IF($R1302="-","-",VLOOKUP($L1302,Legend!$E:$F,2,0))</f>
        <v>-</v>
      </c>
      <c r="AA1302" s="937"/>
      <c r="AB1302" s="1131" t="str">
        <f t="shared" si="230"/>
        <v>-</v>
      </c>
      <c r="AC1302" s="1131" t="str">
        <f>_xlfn.IFNA(VLOOKUP($B1302,'PO list'!$C:$E,3,0),$AB1302)</f>
        <v>-</v>
      </c>
      <c r="AD1302" s="1131" t="str">
        <f>IF($AC1302="-","-",VLOOKUP($AC1302,Forex!$B:$C,2,0))</f>
        <v>-</v>
      </c>
      <c r="AE1302" s="1131" t="str">
        <f t="shared" si="237"/>
        <v>-</v>
      </c>
      <c r="AF1302" s="1131" t="str">
        <f>IF($AE1302="-","-",VLOOKUP($AE1302,Forex!$B:$C,2,0))</f>
        <v>-</v>
      </c>
      <c r="AG1302" s="1132" t="str">
        <f t="shared" si="231"/>
        <v>-</v>
      </c>
      <c r="AI1302" s="1118"/>
    </row>
    <row r="1303" spans="1:35" ht="15" x14ac:dyDescent="0.25">
      <c r="A1303" s="929">
        <v>1302</v>
      </c>
      <c r="B1303" s="927" t="s">
        <v>4816</v>
      </c>
      <c r="C1303" s="927" t="s">
        <v>227</v>
      </c>
      <c r="D1303" s="927" t="s">
        <v>201</v>
      </c>
      <c r="E1303" s="927" t="s">
        <v>231</v>
      </c>
      <c r="F1303" s="927">
        <v>1</v>
      </c>
      <c r="G1303" s="927">
        <v>312</v>
      </c>
      <c r="H1303" s="927" t="s">
        <v>4817</v>
      </c>
      <c r="I1303" s="927" t="s">
        <v>4818</v>
      </c>
      <c r="J1303" s="927" t="s">
        <v>4586</v>
      </c>
      <c r="K1303" s="927" t="s">
        <v>287</v>
      </c>
      <c r="L1303" s="927" t="s">
        <v>15</v>
      </c>
      <c r="M1303" s="927" t="s">
        <v>3599</v>
      </c>
      <c r="N1303" s="927" t="s">
        <v>4374</v>
      </c>
      <c r="O1303" s="927" t="s">
        <v>4586</v>
      </c>
      <c r="P1303" s="1129" t="str">
        <f t="shared" si="232"/>
        <v>ERT</v>
      </c>
      <c r="Q1303" s="934" t="str">
        <f t="shared" si="233"/>
        <v>20-19644</v>
      </c>
      <c r="R1303" s="934" t="str">
        <f t="shared" si="234"/>
        <v>LOCAL</v>
      </c>
      <c r="S1303" s="935">
        <f t="shared" si="227"/>
        <v>44166</v>
      </c>
      <c r="T1303" s="935">
        <f t="shared" si="228"/>
        <v>44166</v>
      </c>
      <c r="U1303" s="935">
        <f t="shared" si="229"/>
        <v>44166</v>
      </c>
      <c r="V1303" s="935">
        <f t="shared" si="235"/>
        <v>44166</v>
      </c>
      <c r="W1303" s="934" t="str">
        <f t="shared" si="236"/>
        <v>Approved</v>
      </c>
      <c r="X1303" s="936" t="str">
        <f>IF(R1303="-","-",VLOOKUP($S1303,Forex!$B:$C,2,0))</f>
        <v>FY2020</v>
      </c>
      <c r="Y1303" s="936" t="str">
        <f>IF(R1303="-","-",VLOOKUP($S1303,Forex!$B:$D,3,0))</f>
        <v>2H</v>
      </c>
      <c r="Z1303" s="937" t="str">
        <f>IF($R1303="-","-",VLOOKUP($L1303,Legend!$E:$F,2,0))</f>
        <v>-</v>
      </c>
      <c r="AA1303" s="937"/>
      <c r="AB1303" s="1131">
        <f t="shared" si="230"/>
        <v>44166</v>
      </c>
      <c r="AC1303" s="1131">
        <f>_xlfn.IFNA(VLOOKUP($B1303,'PO list'!$C:$E,3,0),$AB1303)</f>
        <v>44166</v>
      </c>
      <c r="AD1303" s="1131" t="str">
        <f>IF($AC1303="-","-",VLOOKUP($AC1303,Forex!$B:$C,2,0))</f>
        <v>FY2020</v>
      </c>
      <c r="AE1303" s="1131">
        <f t="shared" si="237"/>
        <v>44166</v>
      </c>
      <c r="AF1303" s="1131" t="str">
        <f>IF($AE1303="-","-",VLOOKUP($AE1303,Forex!$B:$C,2,0))</f>
        <v>FY2020</v>
      </c>
      <c r="AG1303" s="1132" t="str">
        <f t="shared" si="231"/>
        <v>MY + MF</v>
      </c>
      <c r="AI1303" s="1118"/>
    </row>
    <row r="1304" spans="1:35" ht="15" x14ac:dyDescent="0.25">
      <c r="A1304" s="929">
        <v>1303</v>
      </c>
      <c r="B1304" s="927" t="s">
        <v>4819</v>
      </c>
      <c r="C1304" s="927" t="s">
        <v>205</v>
      </c>
      <c r="D1304" s="927" t="s">
        <v>201</v>
      </c>
      <c r="E1304" s="927" t="s">
        <v>231</v>
      </c>
      <c r="F1304" s="927">
        <v>1</v>
      </c>
      <c r="G1304" s="927">
        <v>467</v>
      </c>
      <c r="H1304" s="927" t="s">
        <v>4820</v>
      </c>
      <c r="I1304" s="927" t="s">
        <v>4821</v>
      </c>
      <c r="J1304" s="927" t="s">
        <v>3599</v>
      </c>
      <c r="K1304" s="927" t="s">
        <v>287</v>
      </c>
      <c r="L1304" s="927" t="s">
        <v>15</v>
      </c>
      <c r="M1304" s="927" t="s">
        <v>3599</v>
      </c>
      <c r="N1304" s="927" t="s">
        <v>4686</v>
      </c>
      <c r="O1304" s="927" t="s">
        <v>4814</v>
      </c>
      <c r="P1304" s="1129" t="str">
        <f t="shared" si="232"/>
        <v>ATE</v>
      </c>
      <c r="Q1304" s="934" t="str">
        <f t="shared" si="233"/>
        <v>20-19645</v>
      </c>
      <c r="R1304" s="934" t="str">
        <f t="shared" si="234"/>
        <v>LOCAL</v>
      </c>
      <c r="S1304" s="935">
        <f t="shared" si="227"/>
        <v>44166</v>
      </c>
      <c r="T1304" s="935">
        <f t="shared" si="228"/>
        <v>44166</v>
      </c>
      <c r="U1304" s="935">
        <f t="shared" si="229"/>
        <v>44166</v>
      </c>
      <c r="V1304" s="935">
        <f t="shared" si="235"/>
        <v>44166</v>
      </c>
      <c r="W1304" s="934" t="str">
        <f t="shared" si="236"/>
        <v>Approved</v>
      </c>
      <c r="X1304" s="936" t="str">
        <f>IF(R1304="-","-",VLOOKUP($S1304,Forex!$B:$C,2,0))</f>
        <v>FY2020</v>
      </c>
      <c r="Y1304" s="936" t="str">
        <f>IF(R1304="-","-",VLOOKUP($S1304,Forex!$B:$D,3,0))</f>
        <v>2H</v>
      </c>
      <c r="Z1304" s="937" t="str">
        <f>IF($R1304="-","-",VLOOKUP($L1304,Legend!$E:$F,2,0))</f>
        <v>-</v>
      </c>
      <c r="AA1304" s="937"/>
      <c r="AB1304" s="1131">
        <f t="shared" si="230"/>
        <v>44166</v>
      </c>
      <c r="AC1304" s="1131">
        <f>_xlfn.IFNA(VLOOKUP($B1304,'PO list'!$C:$E,3,0),$AB1304)</f>
        <v>44166</v>
      </c>
      <c r="AD1304" s="1131" t="str">
        <f>IF($AC1304="-","-",VLOOKUP($AC1304,Forex!$B:$C,2,0))</f>
        <v>FY2020</v>
      </c>
      <c r="AE1304" s="1131">
        <f t="shared" si="237"/>
        <v>44166</v>
      </c>
      <c r="AF1304" s="1131" t="str">
        <f>IF($AE1304="-","-",VLOOKUP($AE1304,Forex!$B:$C,2,0))</f>
        <v>FY2020</v>
      </c>
      <c r="AG1304" s="1132" t="str">
        <f t="shared" si="231"/>
        <v>MY + MF</v>
      </c>
      <c r="AI1304" s="1118"/>
    </row>
    <row r="1305" spans="1:35" ht="15" x14ac:dyDescent="0.25">
      <c r="A1305" s="929">
        <v>1304</v>
      </c>
      <c r="B1305" s="927" t="s">
        <v>4822</v>
      </c>
      <c r="C1305" s="927" t="s">
        <v>205</v>
      </c>
      <c r="D1305" s="927" t="s">
        <v>201</v>
      </c>
      <c r="E1305" s="927" t="s">
        <v>230</v>
      </c>
      <c r="F1305" s="927">
        <v>15</v>
      </c>
      <c r="G1305" s="927">
        <v>22556</v>
      </c>
      <c r="H1305" s="927" t="s">
        <v>4823</v>
      </c>
      <c r="I1305" s="927" t="s">
        <v>4824</v>
      </c>
      <c r="J1305" s="927" t="s">
        <v>3599</v>
      </c>
      <c r="K1305" s="927" t="s">
        <v>287</v>
      </c>
      <c r="L1305" s="927" t="s">
        <v>15</v>
      </c>
      <c r="M1305" s="927" t="s">
        <v>4374</v>
      </c>
      <c r="N1305" s="927" t="s">
        <v>4374</v>
      </c>
      <c r="O1305" s="927" t="s">
        <v>4814</v>
      </c>
      <c r="P1305" s="1129" t="str">
        <f t="shared" si="232"/>
        <v>AST</v>
      </c>
      <c r="Q1305" s="934" t="str">
        <f t="shared" si="233"/>
        <v>20-19646</v>
      </c>
      <c r="R1305" s="934" t="str">
        <f t="shared" si="234"/>
        <v>LOCAL</v>
      </c>
      <c r="S1305" s="935">
        <f t="shared" si="227"/>
        <v>44166</v>
      </c>
      <c r="T1305" s="935">
        <f t="shared" si="228"/>
        <v>44166</v>
      </c>
      <c r="U1305" s="935">
        <f t="shared" si="229"/>
        <v>44166</v>
      </c>
      <c r="V1305" s="935">
        <f t="shared" si="235"/>
        <v>44166</v>
      </c>
      <c r="W1305" s="934" t="str">
        <f t="shared" si="236"/>
        <v>Approved</v>
      </c>
      <c r="X1305" s="936" t="str">
        <f>IF(R1305="-","-",VLOOKUP($S1305,Forex!$B:$C,2,0))</f>
        <v>FY2020</v>
      </c>
      <c r="Y1305" s="936" t="str">
        <f>IF(R1305="-","-",VLOOKUP($S1305,Forex!$B:$D,3,0))</f>
        <v>2H</v>
      </c>
      <c r="Z1305" s="937" t="str">
        <f>IF($R1305="-","-",VLOOKUP($L1305,Legend!$E:$F,2,0))</f>
        <v>-</v>
      </c>
      <c r="AA1305" s="937"/>
      <c r="AB1305" s="1131">
        <f t="shared" si="230"/>
        <v>44166</v>
      </c>
      <c r="AC1305" s="1131">
        <f>_xlfn.IFNA(VLOOKUP($B1305,'PO list'!$C:$E,3,0),$AB1305)</f>
        <v>44166</v>
      </c>
      <c r="AD1305" s="1131" t="str">
        <f>IF($AC1305="-","-",VLOOKUP($AC1305,Forex!$B:$C,2,0))</f>
        <v>FY2020</v>
      </c>
      <c r="AE1305" s="1131">
        <f t="shared" si="237"/>
        <v>44166</v>
      </c>
      <c r="AF1305" s="1131" t="str">
        <f>IF($AE1305="-","-",VLOOKUP($AE1305,Forex!$B:$C,2,0))</f>
        <v>FY2020</v>
      </c>
      <c r="AG1305" s="1132" t="str">
        <f t="shared" si="231"/>
        <v>MY + MF</v>
      </c>
      <c r="AI1305" s="1118"/>
    </row>
    <row r="1306" spans="1:35" ht="15" x14ac:dyDescent="0.25">
      <c r="A1306" s="929">
        <v>1305</v>
      </c>
      <c r="B1306" s="927" t="s">
        <v>4825</v>
      </c>
      <c r="C1306" s="927" t="s">
        <v>205</v>
      </c>
      <c r="D1306" s="927" t="s">
        <v>201</v>
      </c>
      <c r="E1306" s="927" t="s">
        <v>230</v>
      </c>
      <c r="F1306" s="927">
        <v>3</v>
      </c>
      <c r="G1306" s="927">
        <v>18560</v>
      </c>
      <c r="H1306" s="927" t="s">
        <v>4823</v>
      </c>
      <c r="I1306" s="927" t="s">
        <v>4824</v>
      </c>
      <c r="J1306" s="927" t="s">
        <v>3599</v>
      </c>
      <c r="K1306" s="927" t="s">
        <v>288</v>
      </c>
      <c r="L1306" s="927" t="s">
        <v>1056</v>
      </c>
      <c r="M1306" s="927" t="s">
        <v>3599</v>
      </c>
      <c r="N1306" s="927" t="s">
        <v>4686</v>
      </c>
      <c r="O1306" s="927" t="s">
        <v>4814</v>
      </c>
      <c r="P1306" s="1129" t="str">
        <f t="shared" si="232"/>
        <v>AST</v>
      </c>
      <c r="Q1306" s="934" t="str">
        <f t="shared" si="233"/>
        <v>20-19647</v>
      </c>
      <c r="R1306" s="934" t="str">
        <f t="shared" si="234"/>
        <v>LOCAL</v>
      </c>
      <c r="S1306" s="935">
        <f t="shared" si="227"/>
        <v>44166</v>
      </c>
      <c r="T1306" s="935">
        <f t="shared" si="228"/>
        <v>44166</v>
      </c>
      <c r="U1306" s="935">
        <f t="shared" si="229"/>
        <v>44166</v>
      </c>
      <c r="V1306" s="935">
        <f t="shared" si="235"/>
        <v>44166</v>
      </c>
      <c r="W1306" s="934" t="str">
        <f t="shared" si="236"/>
        <v>Disapproved</v>
      </c>
      <c r="X1306" s="936" t="str">
        <f>IF(R1306="-","-",VLOOKUP($S1306,Forex!$B:$C,2,0))</f>
        <v>FY2020</v>
      </c>
      <c r="Y1306" s="936" t="str">
        <f>IF(R1306="-","-",VLOOKUP($S1306,Forex!$B:$D,3,0))</f>
        <v>2H</v>
      </c>
      <c r="Z1306" s="937" t="str">
        <f>IF($R1306="-","-",VLOOKUP($L1306,Legend!$E:$F,2,0))</f>
        <v>-</v>
      </c>
      <c r="AA1306" s="937"/>
      <c r="AB1306" s="1131">
        <f t="shared" si="230"/>
        <v>44166</v>
      </c>
      <c r="AC1306" s="1131">
        <f>_xlfn.IFNA(VLOOKUP($B1306,'PO list'!$C:$E,3,0),$AB1306)</f>
        <v>44166</v>
      </c>
      <c r="AD1306" s="1131" t="str">
        <f>IF($AC1306="-","-",VLOOKUP($AC1306,Forex!$B:$C,2,0))</f>
        <v>FY2020</v>
      </c>
      <c r="AE1306" s="1131">
        <f t="shared" si="237"/>
        <v>44166</v>
      </c>
      <c r="AF1306" s="1131" t="str">
        <f>IF($AE1306="-","-",VLOOKUP($AE1306,Forex!$B:$C,2,0))</f>
        <v>FY2020</v>
      </c>
      <c r="AG1306" s="1132" t="str">
        <f t="shared" si="231"/>
        <v>MY + MF</v>
      </c>
      <c r="AI1306" s="1118"/>
    </row>
    <row r="1307" spans="1:35" ht="15" x14ac:dyDescent="0.25">
      <c r="A1307" s="929">
        <v>1306</v>
      </c>
      <c r="B1307" s="927" t="s">
        <v>4826</v>
      </c>
      <c r="C1307" s="927" t="s">
        <v>244</v>
      </c>
      <c r="D1307" s="927" t="s">
        <v>201</v>
      </c>
      <c r="E1307" s="927" t="s">
        <v>231</v>
      </c>
      <c r="F1307" s="927">
        <v>4</v>
      </c>
      <c r="G1307" s="927">
        <v>1444</v>
      </c>
      <c r="H1307" s="927" t="s">
        <v>4827</v>
      </c>
      <c r="I1307" s="927" t="s">
        <v>239</v>
      </c>
      <c r="J1307" s="927" t="s">
        <v>3599</v>
      </c>
      <c r="K1307" s="927" t="s">
        <v>287</v>
      </c>
      <c r="L1307" s="927" t="s">
        <v>15</v>
      </c>
      <c r="M1307" s="927" t="s">
        <v>4814</v>
      </c>
      <c r="N1307" s="927" t="s">
        <v>4152</v>
      </c>
      <c r="O1307" s="927" t="s">
        <v>4814</v>
      </c>
      <c r="P1307" s="1129" t="str">
        <f t="shared" si="232"/>
        <v>--</v>
      </c>
      <c r="Q1307" s="934" t="str">
        <f t="shared" si="233"/>
        <v>20-19648</v>
      </c>
      <c r="R1307" s="934" t="str">
        <f t="shared" si="234"/>
        <v>LOCAL</v>
      </c>
      <c r="S1307" s="935">
        <f t="shared" si="227"/>
        <v>44166</v>
      </c>
      <c r="T1307" s="935">
        <f t="shared" si="228"/>
        <v>44166</v>
      </c>
      <c r="U1307" s="935">
        <f t="shared" si="229"/>
        <v>44166</v>
      </c>
      <c r="V1307" s="935">
        <f t="shared" si="235"/>
        <v>44166</v>
      </c>
      <c r="W1307" s="934" t="str">
        <f t="shared" si="236"/>
        <v>Approved</v>
      </c>
      <c r="X1307" s="936" t="str">
        <f>IF(R1307="-","-",VLOOKUP($S1307,Forex!$B:$C,2,0))</f>
        <v>FY2020</v>
      </c>
      <c r="Y1307" s="936" t="str">
        <f>IF(R1307="-","-",VLOOKUP($S1307,Forex!$B:$D,3,0))</f>
        <v>2H</v>
      </c>
      <c r="Z1307" s="937" t="str">
        <f>IF($R1307="-","-",VLOOKUP($L1307,Legend!$E:$F,2,0))</f>
        <v>-</v>
      </c>
      <c r="AA1307" s="937"/>
      <c r="AB1307" s="1131">
        <f t="shared" si="230"/>
        <v>44166</v>
      </c>
      <c r="AC1307" s="1131">
        <f>_xlfn.IFNA(VLOOKUP($B1307,'PO list'!$C:$E,3,0),$AB1307)</f>
        <v>44166</v>
      </c>
      <c r="AD1307" s="1131" t="str">
        <f>IF($AC1307="-","-",VLOOKUP($AC1307,Forex!$B:$C,2,0))</f>
        <v>FY2020</v>
      </c>
      <c r="AE1307" s="1131">
        <f t="shared" si="237"/>
        <v>44166</v>
      </c>
      <c r="AF1307" s="1131" t="str">
        <f>IF($AE1307="-","-",VLOOKUP($AE1307,Forex!$B:$C,2,0))</f>
        <v>FY2020</v>
      </c>
      <c r="AG1307" s="1132" t="str">
        <f t="shared" si="231"/>
        <v>MY + MF</v>
      </c>
      <c r="AI1307" s="1118"/>
    </row>
    <row r="1308" spans="1:35" ht="15" x14ac:dyDescent="0.25">
      <c r="A1308" s="929">
        <v>1307</v>
      </c>
      <c r="B1308" s="927" t="s">
        <v>4826</v>
      </c>
      <c r="C1308" s="927" t="s">
        <v>244</v>
      </c>
      <c r="D1308" s="927" t="s">
        <v>201</v>
      </c>
      <c r="E1308" s="927" t="s">
        <v>231</v>
      </c>
      <c r="F1308" s="927">
        <v>2</v>
      </c>
      <c r="G1308" s="927">
        <v>594</v>
      </c>
      <c r="H1308" s="927" t="s">
        <v>4828</v>
      </c>
      <c r="I1308" s="927" t="s">
        <v>239</v>
      </c>
      <c r="J1308" s="927" t="s">
        <v>3599</v>
      </c>
      <c r="K1308" s="927" t="s">
        <v>288</v>
      </c>
      <c r="L1308" s="927" t="s">
        <v>158</v>
      </c>
      <c r="M1308" s="927" t="s">
        <v>4814</v>
      </c>
      <c r="N1308" s="927" t="s">
        <v>4152</v>
      </c>
      <c r="O1308" s="927" t="s">
        <v>4814</v>
      </c>
      <c r="P1308" s="1129" t="str">
        <f t="shared" si="232"/>
        <v>--</v>
      </c>
      <c r="Q1308" s="934" t="str">
        <f t="shared" si="233"/>
        <v>-</v>
      </c>
      <c r="R1308" s="934" t="str">
        <f t="shared" si="234"/>
        <v>-</v>
      </c>
      <c r="S1308" s="935" t="str">
        <f t="shared" si="227"/>
        <v>-</v>
      </c>
      <c r="T1308" s="935" t="str">
        <f t="shared" si="228"/>
        <v>-</v>
      </c>
      <c r="U1308" s="935" t="str">
        <f t="shared" si="229"/>
        <v>-</v>
      </c>
      <c r="V1308" s="935" t="str">
        <f t="shared" si="235"/>
        <v>-</v>
      </c>
      <c r="W1308" s="934" t="str">
        <f t="shared" si="236"/>
        <v>-</v>
      </c>
      <c r="X1308" s="936" t="str">
        <f>IF(R1308="-","-",VLOOKUP($S1308,Forex!$B:$C,2,0))</f>
        <v>-</v>
      </c>
      <c r="Y1308" s="936" t="str">
        <f>IF(R1308="-","-",VLOOKUP($S1308,Forex!$B:$D,3,0))</f>
        <v>-</v>
      </c>
      <c r="Z1308" s="937" t="str">
        <f>IF($R1308="-","-",VLOOKUP($L1308,Legend!$E:$F,2,0))</f>
        <v>-</v>
      </c>
      <c r="AA1308" s="937"/>
      <c r="AB1308" s="1131" t="str">
        <f t="shared" si="230"/>
        <v>-</v>
      </c>
      <c r="AC1308" s="1131" t="str">
        <f>_xlfn.IFNA(VLOOKUP($B1308,'PO list'!$C:$E,3,0),$AB1308)</f>
        <v>-</v>
      </c>
      <c r="AD1308" s="1131" t="str">
        <f>IF($AC1308="-","-",VLOOKUP($AC1308,Forex!$B:$C,2,0))</f>
        <v>-</v>
      </c>
      <c r="AE1308" s="1131" t="str">
        <f t="shared" si="237"/>
        <v>-</v>
      </c>
      <c r="AF1308" s="1131" t="str">
        <f>IF($AE1308="-","-",VLOOKUP($AE1308,Forex!$B:$C,2,0))</f>
        <v>-</v>
      </c>
      <c r="AG1308" s="1132" t="str">
        <f t="shared" si="231"/>
        <v>-</v>
      </c>
      <c r="AI1308" s="1118"/>
    </row>
    <row r="1309" spans="1:35" ht="15" x14ac:dyDescent="0.25">
      <c r="A1309" s="929">
        <v>1308</v>
      </c>
      <c r="B1309" s="927" t="s">
        <v>4829</v>
      </c>
      <c r="C1309" s="927" t="s">
        <v>518</v>
      </c>
      <c r="D1309" s="927" t="s">
        <v>201</v>
      </c>
      <c r="E1309" s="927" t="s">
        <v>231</v>
      </c>
      <c r="F1309" s="927">
        <v>2</v>
      </c>
      <c r="G1309" s="927">
        <v>480</v>
      </c>
      <c r="H1309" s="927" t="s">
        <v>4830</v>
      </c>
      <c r="I1309" s="927" t="s">
        <v>239</v>
      </c>
      <c r="J1309" s="927" t="s">
        <v>3599</v>
      </c>
      <c r="K1309" s="927" t="s">
        <v>287</v>
      </c>
      <c r="L1309" s="927" t="s">
        <v>15</v>
      </c>
      <c r="M1309" s="927" t="s">
        <v>4462</v>
      </c>
      <c r="N1309" s="927" t="s">
        <v>4093</v>
      </c>
      <c r="O1309" s="927" t="s">
        <v>4814</v>
      </c>
      <c r="P1309" s="1129" t="str">
        <f t="shared" si="232"/>
        <v>--</v>
      </c>
      <c r="Q1309" s="934" t="str">
        <f t="shared" si="233"/>
        <v>20-19649</v>
      </c>
      <c r="R1309" s="934" t="str">
        <f t="shared" si="234"/>
        <v>LOCAL</v>
      </c>
      <c r="S1309" s="935">
        <f t="shared" si="227"/>
        <v>44166</v>
      </c>
      <c r="T1309" s="935">
        <f t="shared" si="228"/>
        <v>44166</v>
      </c>
      <c r="U1309" s="935">
        <f t="shared" si="229"/>
        <v>44166</v>
      </c>
      <c r="V1309" s="935">
        <f t="shared" si="235"/>
        <v>44197</v>
      </c>
      <c r="W1309" s="934" t="str">
        <f t="shared" si="236"/>
        <v>Approved</v>
      </c>
      <c r="X1309" s="936" t="str">
        <f>IF(R1309="-","-",VLOOKUP($S1309,Forex!$B:$C,2,0))</f>
        <v>FY2020</v>
      </c>
      <c r="Y1309" s="936" t="str">
        <f>IF(R1309="-","-",VLOOKUP($S1309,Forex!$B:$D,3,0))</f>
        <v>2H</v>
      </c>
      <c r="Z1309" s="937" t="str">
        <f>IF($R1309="-","-",VLOOKUP($L1309,Legend!$E:$F,2,0))</f>
        <v>-</v>
      </c>
      <c r="AA1309" s="937"/>
      <c r="AB1309" s="1131">
        <f t="shared" si="230"/>
        <v>44166</v>
      </c>
      <c r="AC1309" s="1131">
        <f>_xlfn.IFNA(VLOOKUP($B1309,'PO list'!$C:$E,3,0),$AB1309)</f>
        <v>44166</v>
      </c>
      <c r="AD1309" s="1131" t="str">
        <f>IF($AC1309="-","-",VLOOKUP($AC1309,Forex!$B:$C,2,0))</f>
        <v>FY2020</v>
      </c>
      <c r="AE1309" s="1131">
        <f t="shared" si="237"/>
        <v>44166</v>
      </c>
      <c r="AF1309" s="1131" t="str">
        <f>IF($AE1309="-","-",VLOOKUP($AE1309,Forex!$B:$C,2,0))</f>
        <v>FY2020</v>
      </c>
      <c r="AG1309" s="1132" t="str">
        <f t="shared" si="231"/>
        <v>MY + MF</v>
      </c>
      <c r="AI1309" s="1118"/>
    </row>
    <row r="1310" spans="1:35" ht="15" x14ac:dyDescent="0.25">
      <c r="A1310" s="929">
        <v>1309</v>
      </c>
      <c r="B1310" s="927" t="s">
        <v>4831</v>
      </c>
      <c r="C1310" s="927" t="s">
        <v>680</v>
      </c>
      <c r="D1310" s="927" t="s">
        <v>201</v>
      </c>
      <c r="E1310" s="927" t="s">
        <v>231</v>
      </c>
      <c r="F1310" s="927">
        <v>1</v>
      </c>
      <c r="G1310" s="927">
        <v>231</v>
      </c>
      <c r="H1310" s="927" t="s">
        <v>4832</v>
      </c>
      <c r="I1310" s="927" t="s">
        <v>4833</v>
      </c>
      <c r="J1310" s="927" t="s">
        <v>3599</v>
      </c>
      <c r="K1310" s="927" t="s">
        <v>287</v>
      </c>
      <c r="L1310" s="927" t="s">
        <v>15</v>
      </c>
      <c r="M1310" s="927" t="s">
        <v>4462</v>
      </c>
      <c r="N1310" s="927" t="s">
        <v>4374</v>
      </c>
      <c r="O1310" s="927" t="s">
        <v>4814</v>
      </c>
      <c r="P1310" s="1129" t="str">
        <f t="shared" si="232"/>
        <v>ERT</v>
      </c>
      <c r="Q1310" s="934" t="str">
        <f t="shared" si="233"/>
        <v>20-19650</v>
      </c>
      <c r="R1310" s="934" t="str">
        <f t="shared" si="234"/>
        <v>LOCAL</v>
      </c>
      <c r="S1310" s="935">
        <f t="shared" si="227"/>
        <v>44166</v>
      </c>
      <c r="T1310" s="935">
        <f t="shared" si="228"/>
        <v>44166</v>
      </c>
      <c r="U1310" s="935">
        <f t="shared" si="229"/>
        <v>44166</v>
      </c>
      <c r="V1310" s="935">
        <f t="shared" si="235"/>
        <v>44166</v>
      </c>
      <c r="W1310" s="934" t="str">
        <f t="shared" si="236"/>
        <v>Approved</v>
      </c>
      <c r="X1310" s="936" t="str">
        <f>IF(R1310="-","-",VLOOKUP($S1310,Forex!$B:$C,2,0))</f>
        <v>FY2020</v>
      </c>
      <c r="Y1310" s="936" t="str">
        <f>IF(R1310="-","-",VLOOKUP($S1310,Forex!$B:$D,3,0))</f>
        <v>2H</v>
      </c>
      <c r="Z1310" s="937" t="str">
        <f>IF($R1310="-","-",VLOOKUP($L1310,Legend!$E:$F,2,0))</f>
        <v>-</v>
      </c>
      <c r="AA1310" s="937"/>
      <c r="AB1310" s="1131">
        <f t="shared" si="230"/>
        <v>44166</v>
      </c>
      <c r="AC1310" s="1131">
        <f>_xlfn.IFNA(VLOOKUP($B1310,'PO list'!$C:$E,3,0),$AB1310)</f>
        <v>44166</v>
      </c>
      <c r="AD1310" s="1131" t="str">
        <f>IF($AC1310="-","-",VLOOKUP($AC1310,Forex!$B:$C,2,0))</f>
        <v>FY2020</v>
      </c>
      <c r="AE1310" s="1131">
        <f t="shared" si="237"/>
        <v>44166</v>
      </c>
      <c r="AF1310" s="1131" t="str">
        <f>IF($AE1310="-","-",VLOOKUP($AE1310,Forex!$B:$C,2,0))</f>
        <v>FY2020</v>
      </c>
      <c r="AG1310" s="1132" t="str">
        <f t="shared" si="231"/>
        <v>MY + MF</v>
      </c>
      <c r="AI1310" s="1118"/>
    </row>
    <row r="1311" spans="1:35" ht="15" x14ac:dyDescent="0.25">
      <c r="A1311" s="929">
        <v>1310</v>
      </c>
      <c r="B1311" s="927" t="s">
        <v>4834</v>
      </c>
      <c r="C1311" s="927" t="s">
        <v>782</v>
      </c>
      <c r="D1311" s="927" t="s">
        <v>201</v>
      </c>
      <c r="E1311" s="927" t="s">
        <v>1546</v>
      </c>
      <c r="F1311" s="927">
        <v>2</v>
      </c>
      <c r="G1311" s="927">
        <v>219</v>
      </c>
      <c r="H1311" s="927" t="s">
        <v>4835</v>
      </c>
      <c r="I1311" s="927" t="s">
        <v>4836</v>
      </c>
      <c r="J1311" s="927" t="s">
        <v>4462</v>
      </c>
      <c r="K1311" s="927" t="s">
        <v>288</v>
      </c>
      <c r="L1311" s="927" t="s">
        <v>1056</v>
      </c>
      <c r="M1311" s="927" t="s">
        <v>4462</v>
      </c>
      <c r="N1311" s="927" t="s">
        <v>4686</v>
      </c>
      <c r="O1311" s="927" t="s">
        <v>4814</v>
      </c>
      <c r="P1311" s="1129" t="str">
        <f t="shared" si="232"/>
        <v>350</v>
      </c>
      <c r="Q1311" s="934" t="str">
        <f t="shared" si="233"/>
        <v>20-19651</v>
      </c>
      <c r="R1311" s="934" t="str">
        <f t="shared" si="234"/>
        <v>LOCAL</v>
      </c>
      <c r="S1311" s="935">
        <f t="shared" si="227"/>
        <v>44166</v>
      </c>
      <c r="T1311" s="935">
        <f t="shared" si="228"/>
        <v>44166</v>
      </c>
      <c r="U1311" s="935">
        <f t="shared" si="229"/>
        <v>44166</v>
      </c>
      <c r="V1311" s="935">
        <f t="shared" si="235"/>
        <v>44166</v>
      </c>
      <c r="W1311" s="934" t="str">
        <f t="shared" si="236"/>
        <v>Disapproved</v>
      </c>
      <c r="X1311" s="936" t="str">
        <f>IF(R1311="-","-",VLOOKUP($S1311,Forex!$B:$C,2,0))</f>
        <v>FY2020</v>
      </c>
      <c r="Y1311" s="936" t="str">
        <f>IF(R1311="-","-",VLOOKUP($S1311,Forex!$B:$D,3,0))</f>
        <v>2H</v>
      </c>
      <c r="Z1311" s="937" t="str">
        <f>IF($R1311="-","-",VLOOKUP($L1311,Legend!$E:$F,2,0))</f>
        <v>-</v>
      </c>
      <c r="AA1311" s="937"/>
      <c r="AB1311" s="1131">
        <f t="shared" si="230"/>
        <v>44166</v>
      </c>
      <c r="AC1311" s="1131">
        <f>_xlfn.IFNA(VLOOKUP($B1311,'PO list'!$C:$E,3,0),$AB1311)</f>
        <v>44166</v>
      </c>
      <c r="AD1311" s="1131" t="str">
        <f>IF($AC1311="-","-",VLOOKUP($AC1311,Forex!$B:$C,2,0))</f>
        <v>FY2020</v>
      </c>
      <c r="AE1311" s="1131">
        <f t="shared" si="237"/>
        <v>44166</v>
      </c>
      <c r="AF1311" s="1131" t="str">
        <f>IF($AE1311="-","-",VLOOKUP($AE1311,Forex!$B:$C,2,0))</f>
        <v>FY2020</v>
      </c>
      <c r="AG1311" s="1132" t="str">
        <f t="shared" si="231"/>
        <v>MY + MF</v>
      </c>
      <c r="AI1311" s="1118"/>
    </row>
    <row r="1312" spans="1:35" ht="15" x14ac:dyDescent="0.25">
      <c r="A1312" s="929">
        <v>1311</v>
      </c>
      <c r="B1312" s="927" t="s">
        <v>4837</v>
      </c>
      <c r="C1312" s="927" t="s">
        <v>205</v>
      </c>
      <c r="D1312" s="927" t="s">
        <v>201</v>
      </c>
      <c r="E1312" s="927" t="s">
        <v>1333</v>
      </c>
      <c r="F1312" s="927">
        <v>2</v>
      </c>
      <c r="G1312" s="927">
        <v>3936</v>
      </c>
      <c r="H1312" s="927" t="s">
        <v>4838</v>
      </c>
      <c r="I1312" s="927" t="s">
        <v>4839</v>
      </c>
      <c r="J1312" s="927" t="s">
        <v>4462</v>
      </c>
      <c r="K1312" s="927" t="s">
        <v>287</v>
      </c>
      <c r="L1312" s="927" t="s">
        <v>15</v>
      </c>
      <c r="M1312" s="927" t="s">
        <v>4462</v>
      </c>
      <c r="N1312" s="927" t="s">
        <v>4686</v>
      </c>
      <c r="O1312" s="927" t="s">
        <v>4814</v>
      </c>
      <c r="P1312" s="1129" t="str">
        <f t="shared" si="232"/>
        <v>#3)</v>
      </c>
      <c r="Q1312" s="934" t="str">
        <f t="shared" si="233"/>
        <v>20-19652</v>
      </c>
      <c r="R1312" s="934" t="str">
        <f t="shared" si="234"/>
        <v>LOCAL</v>
      </c>
      <c r="S1312" s="935">
        <f t="shared" si="227"/>
        <v>44166</v>
      </c>
      <c r="T1312" s="935">
        <f t="shared" si="228"/>
        <v>44166</v>
      </c>
      <c r="U1312" s="935">
        <f t="shared" si="229"/>
        <v>44166</v>
      </c>
      <c r="V1312" s="935">
        <f t="shared" si="235"/>
        <v>44166</v>
      </c>
      <c r="W1312" s="934" t="str">
        <f t="shared" si="236"/>
        <v>Approved</v>
      </c>
      <c r="X1312" s="936" t="str">
        <f>IF(R1312="-","-",VLOOKUP($S1312,Forex!$B:$C,2,0))</f>
        <v>FY2020</v>
      </c>
      <c r="Y1312" s="936" t="str">
        <f>IF(R1312="-","-",VLOOKUP($S1312,Forex!$B:$D,3,0))</f>
        <v>2H</v>
      </c>
      <c r="Z1312" s="937" t="str">
        <f>IF($R1312="-","-",VLOOKUP($L1312,Legend!$E:$F,2,0))</f>
        <v>-</v>
      </c>
      <c r="AA1312" s="937"/>
      <c r="AB1312" s="1131">
        <f t="shared" si="230"/>
        <v>44166</v>
      </c>
      <c r="AC1312" s="1131">
        <f>_xlfn.IFNA(VLOOKUP($B1312,'PO list'!$C:$E,3,0),$AB1312)</f>
        <v>44166</v>
      </c>
      <c r="AD1312" s="1131" t="str">
        <f>IF($AC1312="-","-",VLOOKUP($AC1312,Forex!$B:$C,2,0))</f>
        <v>FY2020</v>
      </c>
      <c r="AE1312" s="1131">
        <f t="shared" si="237"/>
        <v>44166</v>
      </c>
      <c r="AF1312" s="1131" t="str">
        <f>IF($AE1312="-","-",VLOOKUP($AE1312,Forex!$B:$C,2,0))</f>
        <v>FY2020</v>
      </c>
      <c r="AG1312" s="1132" t="str">
        <f t="shared" si="231"/>
        <v>MY + MF</v>
      </c>
      <c r="AI1312" s="1118"/>
    </row>
    <row r="1313" spans="1:35" ht="15" x14ac:dyDescent="0.25">
      <c r="A1313" s="929">
        <v>1312</v>
      </c>
      <c r="B1313" s="927" t="s">
        <v>4840</v>
      </c>
      <c r="C1313" s="927" t="s">
        <v>205</v>
      </c>
      <c r="D1313" s="927" t="s">
        <v>201</v>
      </c>
      <c r="E1313" s="927" t="s">
        <v>231</v>
      </c>
      <c r="F1313" s="927">
        <v>3</v>
      </c>
      <c r="G1313" s="927">
        <v>2070</v>
      </c>
      <c r="H1313" s="927" t="s">
        <v>4841</v>
      </c>
      <c r="I1313" s="927" t="s">
        <v>15</v>
      </c>
      <c r="J1313" s="927" t="s">
        <v>4462</v>
      </c>
      <c r="K1313" s="927" t="s">
        <v>287</v>
      </c>
      <c r="L1313" s="927" t="s">
        <v>15</v>
      </c>
      <c r="M1313" s="927" t="s">
        <v>4612</v>
      </c>
      <c r="N1313" s="927" t="s">
        <v>4842</v>
      </c>
      <c r="O1313" s="927" t="s">
        <v>4093</v>
      </c>
      <c r="P1313" s="1129" t="str">
        <f t="shared" si="232"/>
        <v>-</v>
      </c>
      <c r="Q1313" s="934" t="str">
        <f t="shared" si="233"/>
        <v>20-19653</v>
      </c>
      <c r="R1313" s="934" t="str">
        <f t="shared" si="234"/>
        <v>LOCAL</v>
      </c>
      <c r="S1313" s="935">
        <f t="shared" si="227"/>
        <v>44166</v>
      </c>
      <c r="T1313" s="935">
        <f t="shared" si="228"/>
        <v>44197</v>
      </c>
      <c r="U1313" s="935">
        <f t="shared" si="229"/>
        <v>44197</v>
      </c>
      <c r="V1313" s="935">
        <f t="shared" si="235"/>
        <v>44197</v>
      </c>
      <c r="W1313" s="934" t="str">
        <f t="shared" si="236"/>
        <v>Approved</v>
      </c>
      <c r="X1313" s="936" t="str">
        <f>IF(R1313="-","-",VLOOKUP($S1313,Forex!$B:$C,2,0))</f>
        <v>FY2020</v>
      </c>
      <c r="Y1313" s="936" t="str">
        <f>IF(R1313="-","-",VLOOKUP($S1313,Forex!$B:$D,3,0))</f>
        <v>2H</v>
      </c>
      <c r="Z1313" s="937" t="str">
        <f>IF($R1313="-","-",VLOOKUP($L1313,Legend!$E:$F,2,0))</f>
        <v>-</v>
      </c>
      <c r="AA1313" s="937"/>
      <c r="AB1313" s="1131">
        <f t="shared" si="230"/>
        <v>44197</v>
      </c>
      <c r="AC1313" s="1131">
        <f>_xlfn.IFNA(VLOOKUP($B1313,'PO list'!$C:$E,3,0),$AB1313)</f>
        <v>44197</v>
      </c>
      <c r="AD1313" s="1131" t="str">
        <f>IF($AC1313="-","-",VLOOKUP($AC1313,Forex!$B:$C,2,0))</f>
        <v>FY2020</v>
      </c>
      <c r="AE1313" s="1131">
        <f t="shared" si="237"/>
        <v>44197</v>
      </c>
      <c r="AF1313" s="1131" t="str">
        <f>IF($AE1313="-","-",VLOOKUP($AE1313,Forex!$B:$C,2,0))</f>
        <v>FY2020</v>
      </c>
      <c r="AG1313" s="1132" t="str">
        <f t="shared" si="231"/>
        <v>MY + MF</v>
      </c>
      <c r="AI1313" s="1118"/>
    </row>
    <row r="1314" spans="1:35" ht="15" x14ac:dyDescent="0.25">
      <c r="A1314" s="929">
        <v>1313</v>
      </c>
      <c r="B1314" s="927" t="s">
        <v>4840</v>
      </c>
      <c r="C1314" s="927" t="s">
        <v>205</v>
      </c>
      <c r="D1314" s="927" t="s">
        <v>201</v>
      </c>
      <c r="E1314" s="927" t="s">
        <v>231</v>
      </c>
      <c r="F1314" s="927">
        <v>1</v>
      </c>
      <c r="G1314" s="927">
        <v>690</v>
      </c>
      <c r="H1314" s="927" t="s">
        <v>4843</v>
      </c>
      <c r="I1314" s="927" t="s">
        <v>15</v>
      </c>
      <c r="J1314" s="927" t="s">
        <v>4462</v>
      </c>
      <c r="K1314" s="927" t="s">
        <v>1324</v>
      </c>
      <c r="L1314" s="927" t="s">
        <v>1056</v>
      </c>
      <c r="M1314" s="927" t="s">
        <v>4612</v>
      </c>
      <c r="N1314" s="927" t="s">
        <v>4842</v>
      </c>
      <c r="O1314" s="927" t="s">
        <v>4093</v>
      </c>
      <c r="P1314" s="1129" t="str">
        <f t="shared" si="232"/>
        <v>-</v>
      </c>
      <c r="Q1314" s="934" t="str">
        <f t="shared" si="233"/>
        <v>-</v>
      </c>
      <c r="R1314" s="934" t="str">
        <f t="shared" si="234"/>
        <v>-</v>
      </c>
      <c r="S1314" s="935" t="str">
        <f t="shared" si="227"/>
        <v>-</v>
      </c>
      <c r="T1314" s="935" t="str">
        <f t="shared" si="228"/>
        <v>-</v>
      </c>
      <c r="U1314" s="935" t="str">
        <f t="shared" si="229"/>
        <v>-</v>
      </c>
      <c r="V1314" s="935" t="str">
        <f t="shared" si="235"/>
        <v>-</v>
      </c>
      <c r="W1314" s="934" t="str">
        <f t="shared" si="236"/>
        <v>-</v>
      </c>
      <c r="X1314" s="936" t="str">
        <f>IF(R1314="-","-",VLOOKUP($S1314,Forex!$B:$C,2,0))</f>
        <v>-</v>
      </c>
      <c r="Y1314" s="936" t="str">
        <f>IF(R1314="-","-",VLOOKUP($S1314,Forex!$B:$D,3,0))</f>
        <v>-</v>
      </c>
      <c r="Z1314" s="937" t="str">
        <f>IF($R1314="-","-",VLOOKUP($L1314,Legend!$E:$F,2,0))</f>
        <v>-</v>
      </c>
      <c r="AA1314" s="937"/>
      <c r="AB1314" s="1131" t="str">
        <f t="shared" si="230"/>
        <v>-</v>
      </c>
      <c r="AC1314" s="1131" t="str">
        <f>_xlfn.IFNA(VLOOKUP($B1314,'PO list'!$C:$E,3,0),$AB1314)</f>
        <v>-</v>
      </c>
      <c r="AD1314" s="1131" t="str">
        <f>IF($AC1314="-","-",VLOOKUP($AC1314,Forex!$B:$C,2,0))</f>
        <v>-</v>
      </c>
      <c r="AE1314" s="1131" t="str">
        <f t="shared" si="237"/>
        <v>-</v>
      </c>
      <c r="AF1314" s="1131" t="str">
        <f>IF($AE1314="-","-",VLOOKUP($AE1314,Forex!$B:$C,2,0))</f>
        <v>-</v>
      </c>
      <c r="AG1314" s="1132" t="str">
        <f t="shared" si="231"/>
        <v>-</v>
      </c>
      <c r="AI1314" s="1118"/>
    </row>
    <row r="1315" spans="1:35" ht="15" x14ac:dyDescent="0.25">
      <c r="A1315" s="929">
        <v>1314</v>
      </c>
      <c r="B1315" s="927" t="s">
        <v>805</v>
      </c>
      <c r="C1315" s="927" t="s">
        <v>211</v>
      </c>
      <c r="D1315" s="927" t="s">
        <v>201</v>
      </c>
      <c r="E1315" s="927" t="s">
        <v>231</v>
      </c>
      <c r="F1315" s="927">
        <v>4</v>
      </c>
      <c r="G1315" s="927">
        <v>680</v>
      </c>
      <c r="H1315" s="927" t="s">
        <v>4844</v>
      </c>
      <c r="I1315" s="927" t="s">
        <v>4845</v>
      </c>
      <c r="J1315" s="927" t="s">
        <v>4462</v>
      </c>
      <c r="K1315" s="927" t="s">
        <v>288</v>
      </c>
      <c r="L1315" s="927" t="s">
        <v>1056</v>
      </c>
      <c r="M1315" s="927" t="s">
        <v>4814</v>
      </c>
      <c r="N1315" s="927" t="s">
        <v>4429</v>
      </c>
      <c r="O1315" s="927" t="s">
        <v>4814</v>
      </c>
      <c r="P1315" s="1129" t="str">
        <f t="shared" si="232"/>
        <v>, R</v>
      </c>
      <c r="Q1315" s="934" t="str">
        <f t="shared" si="233"/>
        <v>20-19655</v>
      </c>
      <c r="R1315" s="934" t="str">
        <f t="shared" si="234"/>
        <v>LOCAL</v>
      </c>
      <c r="S1315" s="935">
        <f t="shared" si="227"/>
        <v>44166</v>
      </c>
      <c r="T1315" s="935">
        <f t="shared" si="228"/>
        <v>44166</v>
      </c>
      <c r="U1315" s="935">
        <f t="shared" si="229"/>
        <v>44166</v>
      </c>
      <c r="V1315" s="935">
        <f t="shared" si="235"/>
        <v>44256</v>
      </c>
      <c r="W1315" s="934" t="str">
        <f t="shared" si="236"/>
        <v>Disapproved</v>
      </c>
      <c r="X1315" s="936" t="str">
        <f>IF(R1315="-","-",VLOOKUP($S1315,Forex!$B:$C,2,0))</f>
        <v>FY2020</v>
      </c>
      <c r="Y1315" s="936" t="str">
        <f>IF(R1315="-","-",VLOOKUP($S1315,Forex!$B:$D,3,0))</f>
        <v>2H</v>
      </c>
      <c r="Z1315" s="937" t="str">
        <f>IF($R1315="-","-",VLOOKUP($L1315,Legend!$E:$F,2,0))</f>
        <v>-</v>
      </c>
      <c r="AA1315" s="937"/>
      <c r="AB1315" s="1131">
        <f t="shared" si="230"/>
        <v>44166</v>
      </c>
      <c r="AC1315" s="1131">
        <f>_xlfn.IFNA(VLOOKUP($B1315,'PO list'!$C:$E,3,0),$AB1315)</f>
        <v>44166</v>
      </c>
      <c r="AD1315" s="1131" t="str">
        <f>IF($AC1315="-","-",VLOOKUP($AC1315,Forex!$B:$C,2,0))</f>
        <v>FY2020</v>
      </c>
      <c r="AE1315" s="1131">
        <f t="shared" si="237"/>
        <v>44166</v>
      </c>
      <c r="AF1315" s="1131" t="str">
        <f>IF($AE1315="-","-",VLOOKUP($AE1315,Forex!$B:$C,2,0))</f>
        <v>FY2020</v>
      </c>
      <c r="AG1315" s="1132" t="str">
        <f t="shared" si="231"/>
        <v>MY + MF</v>
      </c>
      <c r="AI1315" s="1118"/>
    </row>
    <row r="1316" spans="1:35" ht="15" x14ac:dyDescent="0.25">
      <c r="A1316" s="929">
        <v>1315</v>
      </c>
      <c r="B1316" s="927" t="s">
        <v>797</v>
      </c>
      <c r="C1316" s="927" t="s">
        <v>211</v>
      </c>
      <c r="D1316" s="927" t="s">
        <v>201</v>
      </c>
      <c r="E1316" s="927" t="s">
        <v>231</v>
      </c>
      <c r="F1316" s="927">
        <v>2</v>
      </c>
      <c r="G1316" s="927">
        <v>155</v>
      </c>
      <c r="H1316" s="927" t="s">
        <v>4846</v>
      </c>
      <c r="I1316" s="927" t="s">
        <v>4847</v>
      </c>
      <c r="J1316" s="927" t="s">
        <v>4462</v>
      </c>
      <c r="K1316" s="927" t="s">
        <v>288</v>
      </c>
      <c r="L1316" s="927" t="s">
        <v>1056</v>
      </c>
      <c r="M1316" s="927" t="s">
        <v>4814</v>
      </c>
      <c r="N1316" s="927" t="s">
        <v>4429</v>
      </c>
      <c r="O1316" s="927" t="s">
        <v>4814</v>
      </c>
      <c r="P1316" s="1129" t="str">
        <f t="shared" si="232"/>
        <v>R B</v>
      </c>
      <c r="Q1316" s="934" t="str">
        <f t="shared" si="233"/>
        <v>20-19656</v>
      </c>
      <c r="R1316" s="934" t="str">
        <f t="shared" si="234"/>
        <v>LOCAL</v>
      </c>
      <c r="S1316" s="935">
        <f t="shared" si="227"/>
        <v>44166</v>
      </c>
      <c r="T1316" s="935">
        <f t="shared" si="228"/>
        <v>44166</v>
      </c>
      <c r="U1316" s="935">
        <f t="shared" si="229"/>
        <v>44166</v>
      </c>
      <c r="V1316" s="935">
        <f t="shared" si="235"/>
        <v>44256</v>
      </c>
      <c r="W1316" s="934" t="str">
        <f t="shared" si="236"/>
        <v>Disapproved</v>
      </c>
      <c r="X1316" s="936" t="str">
        <f>IF(R1316="-","-",VLOOKUP($S1316,Forex!$B:$C,2,0))</f>
        <v>FY2020</v>
      </c>
      <c r="Y1316" s="936" t="str">
        <f>IF(R1316="-","-",VLOOKUP($S1316,Forex!$B:$D,3,0))</f>
        <v>2H</v>
      </c>
      <c r="Z1316" s="937" t="str">
        <f>IF($R1316="-","-",VLOOKUP($L1316,Legend!$E:$F,2,0))</f>
        <v>-</v>
      </c>
      <c r="AA1316" s="937"/>
      <c r="AB1316" s="1131">
        <f t="shared" si="230"/>
        <v>44166</v>
      </c>
      <c r="AC1316" s="1131">
        <f>_xlfn.IFNA(VLOOKUP($B1316,'PO list'!$C:$E,3,0),$AB1316)</f>
        <v>44166</v>
      </c>
      <c r="AD1316" s="1131" t="str">
        <f>IF($AC1316="-","-",VLOOKUP($AC1316,Forex!$B:$C,2,0))</f>
        <v>FY2020</v>
      </c>
      <c r="AE1316" s="1131">
        <f t="shared" si="237"/>
        <v>44166</v>
      </c>
      <c r="AF1316" s="1131" t="str">
        <f>IF($AE1316="-","-",VLOOKUP($AE1316,Forex!$B:$C,2,0))</f>
        <v>FY2020</v>
      </c>
      <c r="AG1316" s="1132" t="str">
        <f t="shared" si="231"/>
        <v>MY + MF</v>
      </c>
      <c r="AI1316" s="1118"/>
    </row>
    <row r="1317" spans="1:35" ht="15" x14ac:dyDescent="0.25">
      <c r="A1317" s="929">
        <v>1316</v>
      </c>
      <c r="B1317" s="927" t="s">
        <v>802</v>
      </c>
      <c r="C1317" s="927" t="s">
        <v>211</v>
      </c>
      <c r="D1317" s="927" t="s">
        <v>201</v>
      </c>
      <c r="E1317" s="927" t="s">
        <v>231</v>
      </c>
      <c r="F1317" s="927">
        <v>2</v>
      </c>
      <c r="G1317" s="927">
        <v>586</v>
      </c>
      <c r="H1317" s="927" t="s">
        <v>4848</v>
      </c>
      <c r="I1317" s="927" t="s">
        <v>4849</v>
      </c>
      <c r="J1317" s="927" t="s">
        <v>4462</v>
      </c>
      <c r="K1317" s="927" t="s">
        <v>287</v>
      </c>
      <c r="L1317" s="927" t="s">
        <v>15</v>
      </c>
      <c r="M1317" s="927" t="s">
        <v>4814</v>
      </c>
      <c r="N1317" s="927" t="s">
        <v>3415</v>
      </c>
      <c r="O1317" s="927" t="s">
        <v>4814</v>
      </c>
      <c r="P1317" s="1129" t="str">
        <f t="shared" si="232"/>
        <v>000</v>
      </c>
      <c r="Q1317" s="934" t="str">
        <f t="shared" si="233"/>
        <v>20-19657</v>
      </c>
      <c r="R1317" s="934" t="str">
        <f t="shared" si="234"/>
        <v>LOCAL</v>
      </c>
      <c r="S1317" s="935">
        <f t="shared" si="227"/>
        <v>44166</v>
      </c>
      <c r="T1317" s="935">
        <f t="shared" si="228"/>
        <v>44166</v>
      </c>
      <c r="U1317" s="935">
        <f t="shared" si="229"/>
        <v>44166</v>
      </c>
      <c r="V1317" s="935">
        <f t="shared" si="235"/>
        <v>44197</v>
      </c>
      <c r="W1317" s="934" t="str">
        <f t="shared" si="236"/>
        <v>Approved</v>
      </c>
      <c r="X1317" s="936" t="str">
        <f>IF(R1317="-","-",VLOOKUP($S1317,Forex!$B:$C,2,0))</f>
        <v>FY2020</v>
      </c>
      <c r="Y1317" s="936" t="str">
        <f>IF(R1317="-","-",VLOOKUP($S1317,Forex!$B:$D,3,0))</f>
        <v>2H</v>
      </c>
      <c r="Z1317" s="937" t="str">
        <f>IF($R1317="-","-",VLOOKUP($L1317,Legend!$E:$F,2,0))</f>
        <v>-</v>
      </c>
      <c r="AA1317" s="937"/>
      <c r="AB1317" s="1131">
        <f t="shared" si="230"/>
        <v>44166</v>
      </c>
      <c r="AC1317" s="1131">
        <f>_xlfn.IFNA(VLOOKUP($B1317,'PO list'!$C:$E,3,0),$AB1317)</f>
        <v>44166</v>
      </c>
      <c r="AD1317" s="1131" t="str">
        <f>IF($AC1317="-","-",VLOOKUP($AC1317,Forex!$B:$C,2,0))</f>
        <v>FY2020</v>
      </c>
      <c r="AE1317" s="1131">
        <f t="shared" si="237"/>
        <v>44166</v>
      </c>
      <c r="AF1317" s="1131" t="str">
        <f>IF($AE1317="-","-",VLOOKUP($AE1317,Forex!$B:$C,2,0))</f>
        <v>FY2020</v>
      </c>
      <c r="AG1317" s="1132" t="str">
        <f t="shared" si="231"/>
        <v>MY + MF</v>
      </c>
      <c r="AI1317" s="1118"/>
    </row>
    <row r="1318" spans="1:35" ht="15" x14ac:dyDescent="0.25">
      <c r="A1318" s="929">
        <v>1317</v>
      </c>
      <c r="B1318" s="927" t="s">
        <v>799</v>
      </c>
      <c r="C1318" s="927" t="s">
        <v>205</v>
      </c>
      <c r="D1318" s="927" t="s">
        <v>201</v>
      </c>
      <c r="E1318" s="927" t="s">
        <v>230</v>
      </c>
      <c r="F1318" s="927">
        <v>3</v>
      </c>
      <c r="G1318" s="927">
        <v>4856</v>
      </c>
      <c r="H1318" s="927" t="s">
        <v>4850</v>
      </c>
      <c r="I1318" s="927" t="s">
        <v>4851</v>
      </c>
      <c r="J1318" s="927" t="s">
        <v>4814</v>
      </c>
      <c r="K1318" s="927" t="s">
        <v>288</v>
      </c>
      <c r="L1318" s="927" t="s">
        <v>1127</v>
      </c>
      <c r="M1318" s="927" t="s">
        <v>4814</v>
      </c>
      <c r="N1318" s="927" t="s">
        <v>4741</v>
      </c>
      <c r="O1318" s="927" t="s">
        <v>4686</v>
      </c>
      <c r="P1318" s="1129" t="str">
        <f t="shared" si="232"/>
        <v>DIE</v>
      </c>
      <c r="Q1318" s="934" t="str">
        <f t="shared" si="233"/>
        <v>20-19658</v>
      </c>
      <c r="R1318" s="934" t="str">
        <f t="shared" si="234"/>
        <v>LOCAL</v>
      </c>
      <c r="S1318" s="935">
        <f t="shared" si="227"/>
        <v>44166</v>
      </c>
      <c r="T1318" s="935">
        <f t="shared" si="228"/>
        <v>44166</v>
      </c>
      <c r="U1318" s="935">
        <f t="shared" si="229"/>
        <v>44166</v>
      </c>
      <c r="V1318" s="935">
        <f t="shared" si="235"/>
        <v>44317</v>
      </c>
      <c r="W1318" s="934" t="str">
        <f t="shared" si="236"/>
        <v>Disapproved</v>
      </c>
      <c r="X1318" s="936" t="str">
        <f>IF(R1318="-","-",VLOOKUP($S1318,Forex!$B:$C,2,0))</f>
        <v>FY2020</v>
      </c>
      <c r="Y1318" s="936" t="str">
        <f>IF(R1318="-","-",VLOOKUP($S1318,Forex!$B:$D,3,0))</f>
        <v>2H</v>
      </c>
      <c r="Z1318" s="937" t="str">
        <f>IF($R1318="-","-",VLOOKUP($L1318,Legend!$E:$F,2,0))</f>
        <v>ROD4</v>
      </c>
      <c r="AA1318" s="937"/>
      <c r="AB1318" s="1131">
        <f t="shared" si="230"/>
        <v>44166</v>
      </c>
      <c r="AC1318" s="1131">
        <f>_xlfn.IFNA(VLOOKUP($B1318,'PO list'!$C:$E,3,0),$AB1318)</f>
        <v>44166</v>
      </c>
      <c r="AD1318" s="1131" t="str">
        <f>IF($AC1318="-","-",VLOOKUP($AC1318,Forex!$B:$C,2,0))</f>
        <v>FY2020</v>
      </c>
      <c r="AE1318" s="1131">
        <f t="shared" si="237"/>
        <v>44166</v>
      </c>
      <c r="AF1318" s="1131" t="str">
        <f>IF($AE1318="-","-",VLOOKUP($AE1318,Forex!$B:$C,2,0))</f>
        <v>FY2020</v>
      </c>
      <c r="AG1318" s="1132" t="str">
        <f t="shared" si="231"/>
        <v>MY + MF</v>
      </c>
      <c r="AI1318" s="1118"/>
    </row>
    <row r="1319" spans="1:35" ht="15" x14ac:dyDescent="0.25">
      <c r="A1319" s="929">
        <v>1318</v>
      </c>
      <c r="B1319" s="927" t="s">
        <v>4852</v>
      </c>
      <c r="C1319" s="927" t="s">
        <v>244</v>
      </c>
      <c r="D1319" s="927" t="s">
        <v>201</v>
      </c>
      <c r="E1319" s="927" t="s">
        <v>231</v>
      </c>
      <c r="F1319" s="927">
        <v>5</v>
      </c>
      <c r="G1319" s="927">
        <v>1882</v>
      </c>
      <c r="H1319" s="927" t="s">
        <v>4853</v>
      </c>
      <c r="I1319" s="927" t="s">
        <v>15</v>
      </c>
      <c r="J1319" s="927" t="s">
        <v>4814</v>
      </c>
      <c r="K1319" s="927" t="s">
        <v>287</v>
      </c>
      <c r="L1319" s="927" t="s">
        <v>15</v>
      </c>
      <c r="M1319" s="927" t="s">
        <v>4814</v>
      </c>
      <c r="N1319" s="927" t="s">
        <v>4775</v>
      </c>
      <c r="O1319" s="927" t="s">
        <v>4686</v>
      </c>
      <c r="P1319" s="1129" t="str">
        <f t="shared" si="232"/>
        <v>-</v>
      </c>
      <c r="Q1319" s="934" t="str">
        <f t="shared" si="233"/>
        <v>20-19659</v>
      </c>
      <c r="R1319" s="934" t="str">
        <f t="shared" si="234"/>
        <v>LOCAL</v>
      </c>
      <c r="S1319" s="935">
        <f t="shared" si="227"/>
        <v>44166</v>
      </c>
      <c r="T1319" s="935">
        <f t="shared" si="228"/>
        <v>44166</v>
      </c>
      <c r="U1319" s="935">
        <f t="shared" si="229"/>
        <v>44166</v>
      </c>
      <c r="V1319" s="935">
        <f t="shared" si="235"/>
        <v>44166</v>
      </c>
      <c r="W1319" s="934" t="str">
        <f t="shared" si="236"/>
        <v>Approved</v>
      </c>
      <c r="X1319" s="936" t="str">
        <f>IF(R1319="-","-",VLOOKUP($S1319,Forex!$B:$C,2,0))</f>
        <v>FY2020</v>
      </c>
      <c r="Y1319" s="936" t="str">
        <f>IF(R1319="-","-",VLOOKUP($S1319,Forex!$B:$D,3,0))</f>
        <v>2H</v>
      </c>
      <c r="Z1319" s="937" t="str">
        <f>IF($R1319="-","-",VLOOKUP($L1319,Legend!$E:$F,2,0))</f>
        <v>-</v>
      </c>
      <c r="AA1319" s="937"/>
      <c r="AB1319" s="1131">
        <f t="shared" si="230"/>
        <v>44166</v>
      </c>
      <c r="AC1319" s="1131">
        <f>_xlfn.IFNA(VLOOKUP($B1319,'PO list'!$C:$E,3,0),$AB1319)</f>
        <v>44166</v>
      </c>
      <c r="AD1319" s="1131" t="str">
        <f>IF($AC1319="-","-",VLOOKUP($AC1319,Forex!$B:$C,2,0))</f>
        <v>FY2020</v>
      </c>
      <c r="AE1319" s="1131">
        <f t="shared" si="237"/>
        <v>44166</v>
      </c>
      <c r="AF1319" s="1131" t="str">
        <f>IF($AE1319="-","-",VLOOKUP($AE1319,Forex!$B:$C,2,0))</f>
        <v>FY2020</v>
      </c>
      <c r="AG1319" s="1132" t="str">
        <f t="shared" si="231"/>
        <v>MY + MF</v>
      </c>
      <c r="AI1319" s="1118"/>
    </row>
    <row r="1320" spans="1:35" ht="15" x14ac:dyDescent="0.25">
      <c r="A1320" s="929">
        <v>1319</v>
      </c>
      <c r="B1320" s="927" t="s">
        <v>4854</v>
      </c>
      <c r="C1320" s="927" t="s">
        <v>207</v>
      </c>
      <c r="D1320" s="927" t="s">
        <v>232</v>
      </c>
      <c r="E1320" s="927" t="s">
        <v>230</v>
      </c>
      <c r="F1320" s="927">
        <v>4</v>
      </c>
      <c r="G1320" s="927">
        <v>5700</v>
      </c>
      <c r="H1320" s="927" t="s">
        <v>4808</v>
      </c>
      <c r="I1320" s="927" t="s">
        <v>4809</v>
      </c>
      <c r="J1320" s="927" t="s">
        <v>4814</v>
      </c>
      <c r="K1320" s="927" t="s">
        <v>287</v>
      </c>
      <c r="L1320" s="927" t="s">
        <v>15</v>
      </c>
      <c r="M1320" s="927" t="s">
        <v>4374</v>
      </c>
      <c r="N1320" s="927" t="s">
        <v>4688</v>
      </c>
      <c r="O1320" s="927" t="s">
        <v>4686</v>
      </c>
      <c r="P1320" s="1129" t="str">
        <f t="shared" si="232"/>
        <v>R-C</v>
      </c>
      <c r="Q1320" s="934" t="str">
        <f t="shared" si="233"/>
        <v>20-19660</v>
      </c>
      <c r="R1320" s="934" t="str">
        <f t="shared" si="234"/>
        <v>FRONTECH</v>
      </c>
      <c r="S1320" s="935">
        <f t="shared" si="227"/>
        <v>44166</v>
      </c>
      <c r="T1320" s="935">
        <f t="shared" si="228"/>
        <v>44166</v>
      </c>
      <c r="U1320" s="935">
        <f t="shared" si="229"/>
        <v>44166</v>
      </c>
      <c r="V1320" s="935">
        <f t="shared" si="235"/>
        <v>44166</v>
      </c>
      <c r="W1320" s="934" t="str">
        <f t="shared" si="236"/>
        <v>Approved</v>
      </c>
      <c r="X1320" s="936" t="str">
        <f>IF(R1320="-","-",VLOOKUP($S1320,Forex!$B:$C,2,0))</f>
        <v>FY2020</v>
      </c>
      <c r="Y1320" s="936" t="str">
        <f>IF(R1320="-","-",VLOOKUP($S1320,Forex!$B:$D,3,0))</f>
        <v>2H</v>
      </c>
      <c r="Z1320" s="937" t="str">
        <f>IF($R1320="-","-",VLOOKUP($L1320,Legend!$E:$F,2,0))</f>
        <v>-</v>
      </c>
      <c r="AA1320" s="937"/>
      <c r="AB1320" s="1131">
        <f t="shared" si="230"/>
        <v>44166</v>
      </c>
      <c r="AC1320" s="1131">
        <f>_xlfn.IFNA(VLOOKUP($B1320,'PO list'!$C:$E,3,0),$AB1320)</f>
        <v>44166</v>
      </c>
      <c r="AD1320" s="1131" t="str">
        <f>IF($AC1320="-","-",VLOOKUP($AC1320,Forex!$B:$C,2,0))</f>
        <v>FY2020</v>
      </c>
      <c r="AE1320" s="1131">
        <f t="shared" si="237"/>
        <v>44166</v>
      </c>
      <c r="AF1320" s="1131" t="str">
        <f>IF($AE1320="-","-",VLOOKUP($AE1320,Forex!$B:$C,2,0))</f>
        <v>FY2020</v>
      </c>
      <c r="AG1320" s="1132" t="str">
        <f t="shared" si="231"/>
        <v>MY + MF</v>
      </c>
      <c r="AI1320" s="1118"/>
    </row>
    <row r="1321" spans="1:35" ht="15" x14ac:dyDescent="0.25">
      <c r="A1321" s="929">
        <v>1320</v>
      </c>
      <c r="B1321" s="927" t="s">
        <v>4855</v>
      </c>
      <c r="C1321" s="927" t="s">
        <v>680</v>
      </c>
      <c r="D1321" s="927" t="s">
        <v>201</v>
      </c>
      <c r="E1321" s="927" t="s">
        <v>231</v>
      </c>
      <c r="F1321" s="927">
        <v>22</v>
      </c>
      <c r="G1321" s="927">
        <v>4760</v>
      </c>
      <c r="H1321" s="927" t="s">
        <v>4856</v>
      </c>
      <c r="I1321" s="927" t="s">
        <v>4857</v>
      </c>
      <c r="J1321" s="927" t="s">
        <v>4686</v>
      </c>
      <c r="K1321" s="927" t="s">
        <v>287</v>
      </c>
      <c r="L1321" s="927" t="s">
        <v>15</v>
      </c>
      <c r="M1321" s="927" t="s">
        <v>4686</v>
      </c>
      <c r="N1321" s="927" t="s">
        <v>4686</v>
      </c>
      <c r="O1321" s="927" t="s">
        <v>4686</v>
      </c>
      <c r="P1321" s="1129" t="str">
        <f t="shared" si="232"/>
        <v>)--</v>
      </c>
      <c r="Q1321" s="934" t="str">
        <f t="shared" si="233"/>
        <v>20-19661</v>
      </c>
      <c r="R1321" s="934" t="str">
        <f t="shared" si="234"/>
        <v>LOCAL</v>
      </c>
      <c r="S1321" s="935">
        <f t="shared" si="227"/>
        <v>44166</v>
      </c>
      <c r="T1321" s="935">
        <f t="shared" si="228"/>
        <v>44166</v>
      </c>
      <c r="U1321" s="935">
        <f t="shared" si="229"/>
        <v>44166</v>
      </c>
      <c r="V1321" s="935">
        <f t="shared" si="235"/>
        <v>44166</v>
      </c>
      <c r="W1321" s="934" t="str">
        <f t="shared" si="236"/>
        <v>Approved</v>
      </c>
      <c r="X1321" s="936" t="str">
        <f>IF(R1321="-","-",VLOOKUP($S1321,Forex!$B:$C,2,0))</f>
        <v>FY2020</v>
      </c>
      <c r="Y1321" s="936" t="str">
        <f>IF(R1321="-","-",VLOOKUP($S1321,Forex!$B:$D,3,0))</f>
        <v>2H</v>
      </c>
      <c r="Z1321" s="937" t="str">
        <f>IF($R1321="-","-",VLOOKUP($L1321,Legend!$E:$F,2,0))</f>
        <v>-</v>
      </c>
      <c r="AA1321" s="937"/>
      <c r="AB1321" s="1131">
        <f t="shared" si="230"/>
        <v>44166</v>
      </c>
      <c r="AC1321" s="1131">
        <f>_xlfn.IFNA(VLOOKUP($B1321,'PO list'!$C:$E,3,0),$AB1321)</f>
        <v>44409</v>
      </c>
      <c r="AD1321" s="1131" t="str">
        <f>IF($AC1321="-","-",VLOOKUP($AC1321,Forex!$B:$C,2,0))</f>
        <v>FY2021</v>
      </c>
      <c r="AE1321" s="1131">
        <f t="shared" si="237"/>
        <v>44166</v>
      </c>
      <c r="AF1321" s="1131" t="str">
        <f>IF($AE1321="-","-",VLOOKUP($AE1321,Forex!$B:$C,2,0))</f>
        <v>FY2020</v>
      </c>
      <c r="AG1321" s="1132" t="str">
        <f t="shared" si="231"/>
        <v>MY + MF</v>
      </c>
      <c r="AI1321" s="1118"/>
    </row>
    <row r="1322" spans="1:35" ht="15" x14ac:dyDescent="0.25">
      <c r="A1322" s="929">
        <v>1321</v>
      </c>
      <c r="B1322" s="927" t="s">
        <v>825</v>
      </c>
      <c r="C1322" s="927" t="s">
        <v>207</v>
      </c>
      <c r="D1322" s="927" t="s">
        <v>232</v>
      </c>
      <c r="E1322" s="927" t="s">
        <v>230</v>
      </c>
      <c r="F1322" s="927">
        <v>52</v>
      </c>
      <c r="G1322" s="927">
        <v>153166</v>
      </c>
      <c r="H1322" s="927" t="s">
        <v>4858</v>
      </c>
      <c r="I1322" s="927" t="s">
        <v>4859</v>
      </c>
      <c r="J1322" s="927" t="s">
        <v>4686</v>
      </c>
      <c r="K1322" s="927" t="s">
        <v>288</v>
      </c>
      <c r="L1322" s="927" t="s">
        <v>1056</v>
      </c>
      <c r="M1322" s="927" t="s">
        <v>4688</v>
      </c>
      <c r="N1322" s="927" t="s">
        <v>1123</v>
      </c>
      <c r="O1322" s="927" t="s">
        <v>4152</v>
      </c>
      <c r="P1322" s="1129" t="str">
        <f t="shared" si="232"/>
        <v>2)-</v>
      </c>
      <c r="Q1322" s="934" t="str">
        <f t="shared" si="233"/>
        <v>20-19662</v>
      </c>
      <c r="R1322" s="934" t="str">
        <f t="shared" si="234"/>
        <v>FRONTECH</v>
      </c>
      <c r="S1322" s="935">
        <f t="shared" si="227"/>
        <v>44166</v>
      </c>
      <c r="T1322" s="935">
        <f t="shared" si="228"/>
        <v>44166</v>
      </c>
      <c r="U1322" s="935">
        <f t="shared" si="229"/>
        <v>44166</v>
      </c>
      <c r="V1322" s="935">
        <f t="shared" si="235"/>
        <v>44287</v>
      </c>
      <c r="W1322" s="934" t="str">
        <f t="shared" si="236"/>
        <v>Disapproved</v>
      </c>
      <c r="X1322" s="936" t="str">
        <f>IF(R1322="-","-",VLOOKUP($S1322,Forex!$B:$C,2,0))</f>
        <v>FY2020</v>
      </c>
      <c r="Y1322" s="936" t="str">
        <f>IF(R1322="-","-",VLOOKUP($S1322,Forex!$B:$D,3,0))</f>
        <v>2H</v>
      </c>
      <c r="Z1322" s="937" t="str">
        <f>IF($R1322="-","-",VLOOKUP($L1322,Legend!$E:$F,2,0))</f>
        <v>-</v>
      </c>
      <c r="AA1322" s="937"/>
      <c r="AB1322" s="1131">
        <f t="shared" si="230"/>
        <v>44166</v>
      </c>
      <c r="AC1322" s="1131">
        <f>_xlfn.IFNA(VLOOKUP($B1322,'PO list'!$C:$E,3,0),$AB1322)</f>
        <v>44166</v>
      </c>
      <c r="AD1322" s="1131" t="str">
        <f>IF($AC1322="-","-",VLOOKUP($AC1322,Forex!$B:$C,2,0))</f>
        <v>FY2020</v>
      </c>
      <c r="AE1322" s="1131">
        <f t="shared" si="237"/>
        <v>44166</v>
      </c>
      <c r="AF1322" s="1131" t="str">
        <f>IF($AE1322="-","-",VLOOKUP($AE1322,Forex!$B:$C,2,0))</f>
        <v>FY2020</v>
      </c>
      <c r="AG1322" s="1132" t="str">
        <f t="shared" si="231"/>
        <v>MY + MF</v>
      </c>
      <c r="AI1322" s="1118"/>
    </row>
    <row r="1323" spans="1:35" ht="15" x14ac:dyDescent="0.25">
      <c r="A1323" s="929">
        <v>1322</v>
      </c>
      <c r="B1323" s="927" t="s">
        <v>4860</v>
      </c>
      <c r="C1323" s="927" t="s">
        <v>1331</v>
      </c>
      <c r="D1323" s="927" t="s">
        <v>1332</v>
      </c>
      <c r="E1323" s="927" t="s">
        <v>1788</v>
      </c>
      <c r="F1323" s="927">
        <v>1</v>
      </c>
      <c r="G1323" s="927">
        <v>340</v>
      </c>
      <c r="H1323" s="927" t="s">
        <v>4861</v>
      </c>
      <c r="I1323" s="927" t="s">
        <v>4862</v>
      </c>
      <c r="J1323" s="927" t="s">
        <v>4686</v>
      </c>
      <c r="K1323" s="927" t="s">
        <v>287</v>
      </c>
      <c r="L1323" s="927" t="s">
        <v>15</v>
      </c>
      <c r="M1323" s="927" t="s">
        <v>4686</v>
      </c>
      <c r="N1323" s="927" t="s">
        <v>4188</v>
      </c>
      <c r="O1323" s="927" t="s">
        <v>4686</v>
      </c>
      <c r="P1323" s="1129" t="str">
        <f t="shared" si="232"/>
        <v>97-</v>
      </c>
      <c r="Q1323" s="934" t="str">
        <f t="shared" si="233"/>
        <v>20-19663</v>
      </c>
      <c r="R1323" s="934" t="str">
        <f t="shared" si="234"/>
        <v>-</v>
      </c>
      <c r="S1323" s="935" t="str">
        <f t="shared" si="227"/>
        <v>-</v>
      </c>
      <c r="T1323" s="935" t="str">
        <f t="shared" si="228"/>
        <v>-</v>
      </c>
      <c r="U1323" s="935" t="str">
        <f t="shared" si="229"/>
        <v>-</v>
      </c>
      <c r="V1323" s="935" t="str">
        <f t="shared" si="235"/>
        <v>-</v>
      </c>
      <c r="W1323" s="934" t="str">
        <f t="shared" si="236"/>
        <v>-</v>
      </c>
      <c r="X1323" s="936" t="str">
        <f>IF(R1323="-","-",VLOOKUP($S1323,Forex!$B:$C,2,0))</f>
        <v>-</v>
      </c>
      <c r="Y1323" s="936" t="str">
        <f>IF(R1323="-","-",VLOOKUP($S1323,Forex!$B:$D,3,0))</f>
        <v>-</v>
      </c>
      <c r="Z1323" s="937" t="str">
        <f>IF($R1323="-","-",VLOOKUP($L1323,Legend!$E:$F,2,0))</f>
        <v>-</v>
      </c>
      <c r="AA1323" s="937"/>
      <c r="AB1323" s="1131" t="str">
        <f t="shared" si="230"/>
        <v>-</v>
      </c>
      <c r="AC1323" s="1131" t="str">
        <f>_xlfn.IFNA(VLOOKUP($B1323,'PO list'!$C:$E,3,0),$AB1323)</f>
        <v>-</v>
      </c>
      <c r="AD1323" s="1131" t="str">
        <f>IF($AC1323="-","-",VLOOKUP($AC1323,Forex!$B:$C,2,0))</f>
        <v>-</v>
      </c>
      <c r="AE1323" s="1131" t="str">
        <f t="shared" si="237"/>
        <v>-</v>
      </c>
      <c r="AF1323" s="1131" t="str">
        <f>IF($AE1323="-","-",VLOOKUP($AE1323,Forex!$B:$C,2,0))</f>
        <v>-</v>
      </c>
      <c r="AG1323" s="1132" t="str">
        <f t="shared" si="231"/>
        <v>-</v>
      </c>
      <c r="AI1323" s="1118"/>
    </row>
    <row r="1324" spans="1:35" ht="15" x14ac:dyDescent="0.25">
      <c r="A1324" s="929">
        <v>1323</v>
      </c>
      <c r="B1324" s="927" t="s">
        <v>828</v>
      </c>
      <c r="C1324" s="927" t="s">
        <v>207</v>
      </c>
      <c r="D1324" s="927" t="s">
        <v>232</v>
      </c>
      <c r="E1324" s="927" t="s">
        <v>230</v>
      </c>
      <c r="F1324" s="927">
        <v>88</v>
      </c>
      <c r="G1324" s="927">
        <v>161361</v>
      </c>
      <c r="H1324" s="927" t="s">
        <v>4863</v>
      </c>
      <c r="I1324" s="927" t="s">
        <v>4864</v>
      </c>
      <c r="J1324" s="927" t="s">
        <v>4686</v>
      </c>
      <c r="K1324" s="927" t="s">
        <v>288</v>
      </c>
      <c r="L1324" s="927" t="s">
        <v>1056</v>
      </c>
      <c r="M1324" s="927" t="s">
        <v>4152</v>
      </c>
      <c r="N1324" s="927" t="s">
        <v>1123</v>
      </c>
      <c r="O1324" s="927" t="s">
        <v>4152</v>
      </c>
      <c r="P1324" s="1129" t="str">
        <f t="shared" si="232"/>
        <v>70-</v>
      </c>
      <c r="Q1324" s="934" t="str">
        <f t="shared" si="233"/>
        <v>20-19664</v>
      </c>
      <c r="R1324" s="934" t="str">
        <f t="shared" si="234"/>
        <v>FRONTECH</v>
      </c>
      <c r="S1324" s="935">
        <f t="shared" si="227"/>
        <v>44166</v>
      </c>
      <c r="T1324" s="935">
        <f t="shared" si="228"/>
        <v>44166</v>
      </c>
      <c r="U1324" s="935">
        <f t="shared" si="229"/>
        <v>44166</v>
      </c>
      <c r="V1324" s="935">
        <f t="shared" si="235"/>
        <v>44287</v>
      </c>
      <c r="W1324" s="934" t="str">
        <f t="shared" si="236"/>
        <v>Disapproved</v>
      </c>
      <c r="X1324" s="936" t="str">
        <f>IF(R1324="-","-",VLOOKUP($S1324,Forex!$B:$C,2,0))</f>
        <v>FY2020</v>
      </c>
      <c r="Y1324" s="936" t="str">
        <f>IF(R1324="-","-",VLOOKUP($S1324,Forex!$B:$D,3,0))</f>
        <v>2H</v>
      </c>
      <c r="Z1324" s="937" t="str">
        <f>IF($R1324="-","-",VLOOKUP($L1324,Legend!$E:$F,2,0))</f>
        <v>-</v>
      </c>
      <c r="AA1324" s="937"/>
      <c r="AB1324" s="1131">
        <f t="shared" si="230"/>
        <v>44166</v>
      </c>
      <c r="AC1324" s="1131">
        <f>_xlfn.IFNA(VLOOKUP($B1324,'PO list'!$C:$E,3,0),$AB1324)</f>
        <v>44166</v>
      </c>
      <c r="AD1324" s="1131" t="str">
        <f>IF($AC1324="-","-",VLOOKUP($AC1324,Forex!$B:$C,2,0))</f>
        <v>FY2020</v>
      </c>
      <c r="AE1324" s="1131">
        <f t="shared" si="237"/>
        <v>44166</v>
      </c>
      <c r="AF1324" s="1131" t="str">
        <f>IF($AE1324="-","-",VLOOKUP($AE1324,Forex!$B:$C,2,0))</f>
        <v>FY2020</v>
      </c>
      <c r="AG1324" s="1132" t="str">
        <f t="shared" si="231"/>
        <v>MY + MF</v>
      </c>
      <c r="AI1324" s="1118"/>
    </row>
    <row r="1325" spans="1:35" ht="15" x14ac:dyDescent="0.25">
      <c r="A1325" s="929">
        <v>1324</v>
      </c>
      <c r="B1325" s="927" t="s">
        <v>4865</v>
      </c>
      <c r="C1325" s="927" t="s">
        <v>1331</v>
      </c>
      <c r="D1325" s="927" t="s">
        <v>1332</v>
      </c>
      <c r="E1325" s="927" t="s">
        <v>1546</v>
      </c>
      <c r="F1325" s="927">
        <v>2</v>
      </c>
      <c r="G1325" s="927">
        <v>220</v>
      </c>
      <c r="H1325" s="927" t="s">
        <v>4866</v>
      </c>
      <c r="I1325" s="927" t="s">
        <v>15</v>
      </c>
      <c r="J1325" s="927" t="s">
        <v>4686</v>
      </c>
      <c r="K1325" s="927" t="s">
        <v>287</v>
      </c>
      <c r="L1325" s="927" t="s">
        <v>15</v>
      </c>
      <c r="M1325" s="927" t="s">
        <v>4686</v>
      </c>
      <c r="N1325" s="927" t="s">
        <v>4374</v>
      </c>
      <c r="O1325" s="927" t="s">
        <v>4686</v>
      </c>
      <c r="P1325" s="1129" t="str">
        <f t="shared" si="232"/>
        <v>-</v>
      </c>
      <c r="Q1325" s="934" t="str">
        <f t="shared" si="233"/>
        <v>20-19665</v>
      </c>
      <c r="R1325" s="934" t="str">
        <f t="shared" si="234"/>
        <v>-</v>
      </c>
      <c r="S1325" s="935" t="str">
        <f t="shared" si="227"/>
        <v>-</v>
      </c>
      <c r="T1325" s="935" t="str">
        <f t="shared" si="228"/>
        <v>-</v>
      </c>
      <c r="U1325" s="935" t="str">
        <f t="shared" si="229"/>
        <v>-</v>
      </c>
      <c r="V1325" s="935" t="str">
        <f t="shared" si="235"/>
        <v>-</v>
      </c>
      <c r="W1325" s="934" t="str">
        <f t="shared" si="236"/>
        <v>-</v>
      </c>
      <c r="X1325" s="936" t="str">
        <f>IF(R1325="-","-",VLOOKUP($S1325,Forex!$B:$C,2,0))</f>
        <v>-</v>
      </c>
      <c r="Y1325" s="936" t="str">
        <f>IF(R1325="-","-",VLOOKUP($S1325,Forex!$B:$D,3,0))</f>
        <v>-</v>
      </c>
      <c r="Z1325" s="937" t="str">
        <f>IF($R1325="-","-",VLOOKUP($L1325,Legend!$E:$F,2,0))</f>
        <v>-</v>
      </c>
      <c r="AA1325" s="937"/>
      <c r="AB1325" s="1131" t="str">
        <f t="shared" si="230"/>
        <v>-</v>
      </c>
      <c r="AC1325" s="1131" t="str">
        <f>_xlfn.IFNA(VLOOKUP($B1325,'PO list'!$C:$E,3,0),$AB1325)</f>
        <v>-</v>
      </c>
      <c r="AD1325" s="1131" t="str">
        <f>IF($AC1325="-","-",VLOOKUP($AC1325,Forex!$B:$C,2,0))</f>
        <v>-</v>
      </c>
      <c r="AE1325" s="1131" t="str">
        <f t="shared" si="237"/>
        <v>-</v>
      </c>
      <c r="AF1325" s="1131" t="str">
        <f>IF($AE1325="-","-",VLOOKUP($AE1325,Forex!$B:$C,2,0))</f>
        <v>-</v>
      </c>
      <c r="AG1325" s="1132" t="str">
        <f t="shared" si="231"/>
        <v>-</v>
      </c>
      <c r="AI1325" s="1118"/>
    </row>
    <row r="1326" spans="1:35" ht="15" x14ac:dyDescent="0.25">
      <c r="A1326" s="929">
        <v>1325</v>
      </c>
      <c r="B1326" s="927" t="s">
        <v>816</v>
      </c>
      <c r="C1326" s="927" t="s">
        <v>211</v>
      </c>
      <c r="D1326" s="927" t="s">
        <v>201</v>
      </c>
      <c r="E1326" s="927" t="s">
        <v>230</v>
      </c>
      <c r="F1326" s="927">
        <v>108</v>
      </c>
      <c r="G1326" s="927">
        <v>109091.00000000007</v>
      </c>
      <c r="H1326" s="927" t="s">
        <v>4867</v>
      </c>
      <c r="I1326" s="927" t="s">
        <v>4868</v>
      </c>
      <c r="J1326" s="927" t="s">
        <v>4686</v>
      </c>
      <c r="K1326" s="927" t="s">
        <v>287</v>
      </c>
      <c r="L1326" s="927" t="s">
        <v>15</v>
      </c>
      <c r="M1326" s="927" t="s">
        <v>1130</v>
      </c>
      <c r="N1326" s="927" t="s">
        <v>1131</v>
      </c>
      <c r="O1326" s="927" t="s">
        <v>4688</v>
      </c>
      <c r="P1326" s="1129" t="str">
        <f t="shared" si="232"/>
        <v xml:space="preserve"> 1)</v>
      </c>
      <c r="Q1326" s="934" t="str">
        <f t="shared" si="233"/>
        <v>20-19666</v>
      </c>
      <c r="R1326" s="934" t="str">
        <f t="shared" si="234"/>
        <v>LOCAL</v>
      </c>
      <c r="S1326" s="935">
        <f t="shared" si="227"/>
        <v>44166</v>
      </c>
      <c r="T1326" s="935">
        <f t="shared" si="228"/>
        <v>44166</v>
      </c>
      <c r="U1326" s="935">
        <f t="shared" si="229"/>
        <v>44256</v>
      </c>
      <c r="V1326" s="935">
        <f t="shared" si="235"/>
        <v>44256</v>
      </c>
      <c r="W1326" s="934" t="str">
        <f t="shared" si="236"/>
        <v>Approved</v>
      </c>
      <c r="X1326" s="936" t="str">
        <f>IF(R1326="-","-",VLOOKUP($S1326,Forex!$B:$C,2,0))</f>
        <v>FY2020</v>
      </c>
      <c r="Y1326" s="936" t="str">
        <f>IF(R1326="-","-",VLOOKUP($S1326,Forex!$B:$D,3,0))</f>
        <v>2H</v>
      </c>
      <c r="Z1326" s="937" t="str">
        <f>IF($R1326="-","-",VLOOKUP($L1326,Legend!$E:$F,2,0))</f>
        <v>-</v>
      </c>
      <c r="AA1326" s="937"/>
      <c r="AB1326" s="1131">
        <f t="shared" si="230"/>
        <v>44166</v>
      </c>
      <c r="AC1326" s="1131">
        <f>_xlfn.IFNA(VLOOKUP($B1326,'PO list'!$C:$E,3,0),$AB1326)</f>
        <v>44166</v>
      </c>
      <c r="AD1326" s="1131" t="str">
        <f>IF($AC1326="-","-",VLOOKUP($AC1326,Forex!$B:$C,2,0))</f>
        <v>FY2020</v>
      </c>
      <c r="AE1326" s="1131">
        <f t="shared" si="237"/>
        <v>44166</v>
      </c>
      <c r="AF1326" s="1131" t="str">
        <f>IF($AE1326="-","-",VLOOKUP($AE1326,Forex!$B:$C,2,0))</f>
        <v>FY2020</v>
      </c>
      <c r="AG1326" s="1132" t="str">
        <f t="shared" si="231"/>
        <v>MY + MF</v>
      </c>
      <c r="AI1326" s="1118"/>
    </row>
    <row r="1327" spans="1:35" ht="15" x14ac:dyDescent="0.25">
      <c r="A1327" s="929">
        <v>1326</v>
      </c>
      <c r="B1327" s="927" t="s">
        <v>819</v>
      </c>
      <c r="C1327" s="927" t="s">
        <v>211</v>
      </c>
      <c r="D1327" s="927" t="s">
        <v>201</v>
      </c>
      <c r="E1327" s="927" t="s">
        <v>230</v>
      </c>
      <c r="F1327" s="927">
        <v>99</v>
      </c>
      <c r="G1327" s="927">
        <v>56066</v>
      </c>
      <c r="H1327" s="927" t="s">
        <v>4150</v>
      </c>
      <c r="I1327" s="927" t="s">
        <v>4151</v>
      </c>
      <c r="J1327" s="927" t="s">
        <v>4374</v>
      </c>
      <c r="K1327" s="927" t="s">
        <v>288</v>
      </c>
      <c r="L1327" s="927" t="s">
        <v>158</v>
      </c>
      <c r="M1327" s="927" t="s">
        <v>4688</v>
      </c>
      <c r="N1327" s="927" t="s">
        <v>4222</v>
      </c>
      <c r="O1327" s="927" t="s">
        <v>4688</v>
      </c>
      <c r="P1327" s="1129" t="str">
        <f t="shared" si="232"/>
        <v>PER</v>
      </c>
      <c r="Q1327" s="934" t="str">
        <f t="shared" si="233"/>
        <v>20-19667</v>
      </c>
      <c r="R1327" s="934" t="str">
        <f t="shared" si="234"/>
        <v>LOCAL</v>
      </c>
      <c r="S1327" s="935">
        <f t="shared" si="227"/>
        <v>44166</v>
      </c>
      <c r="T1327" s="935">
        <f t="shared" si="228"/>
        <v>44166</v>
      </c>
      <c r="U1327" s="935">
        <f t="shared" si="229"/>
        <v>44166</v>
      </c>
      <c r="V1327" s="935">
        <f t="shared" si="235"/>
        <v>44197</v>
      </c>
      <c r="W1327" s="934" t="str">
        <f t="shared" si="236"/>
        <v>Disapproved</v>
      </c>
      <c r="X1327" s="936" t="str">
        <f>IF(R1327="-","-",VLOOKUP($S1327,Forex!$B:$C,2,0))</f>
        <v>FY2020</v>
      </c>
      <c r="Y1327" s="936" t="str">
        <f>IF(R1327="-","-",VLOOKUP($S1327,Forex!$B:$D,3,0))</f>
        <v>2H</v>
      </c>
      <c r="Z1327" s="937" t="str">
        <f>IF($R1327="-","-",VLOOKUP($L1327,Legend!$E:$F,2,0))</f>
        <v>ROD1</v>
      </c>
      <c r="AA1327" s="937"/>
      <c r="AB1327" s="1131">
        <f t="shared" si="230"/>
        <v>44166</v>
      </c>
      <c r="AC1327" s="1131">
        <f>_xlfn.IFNA(VLOOKUP($B1327,'PO list'!$C:$E,3,0),$AB1327)</f>
        <v>44166</v>
      </c>
      <c r="AD1327" s="1131" t="str">
        <f>IF($AC1327="-","-",VLOOKUP($AC1327,Forex!$B:$C,2,0))</f>
        <v>FY2020</v>
      </c>
      <c r="AE1327" s="1131">
        <f t="shared" si="237"/>
        <v>44166</v>
      </c>
      <c r="AF1327" s="1131" t="str">
        <f>IF($AE1327="-","-",VLOOKUP($AE1327,Forex!$B:$C,2,0))</f>
        <v>FY2020</v>
      </c>
      <c r="AG1327" s="1132" t="str">
        <f t="shared" si="231"/>
        <v>MY + MF</v>
      </c>
      <c r="AI1327" s="1118"/>
    </row>
    <row r="1328" spans="1:35" ht="15" x14ac:dyDescent="0.25">
      <c r="A1328" s="929">
        <v>1327</v>
      </c>
      <c r="B1328" s="927" t="s">
        <v>820</v>
      </c>
      <c r="C1328" s="927" t="s">
        <v>211</v>
      </c>
      <c r="D1328" s="927" t="s">
        <v>201</v>
      </c>
      <c r="E1328" s="927" t="s">
        <v>230</v>
      </c>
      <c r="F1328" s="927">
        <v>54</v>
      </c>
      <c r="G1328" s="927">
        <v>36711</v>
      </c>
      <c r="H1328" s="927" t="s">
        <v>4869</v>
      </c>
      <c r="I1328" s="927" t="s">
        <v>4870</v>
      </c>
      <c r="J1328" s="927" t="s">
        <v>4374</v>
      </c>
      <c r="K1328" s="927" t="s">
        <v>288</v>
      </c>
      <c r="L1328" s="927" t="s">
        <v>158</v>
      </c>
      <c r="M1328" s="927" t="s">
        <v>4688</v>
      </c>
      <c r="N1328" s="927" t="s">
        <v>4222</v>
      </c>
      <c r="O1328" s="927" t="s">
        <v>4688</v>
      </c>
      <c r="P1328" s="1129" t="str">
        <f t="shared" si="232"/>
        <v>A/C</v>
      </c>
      <c r="Q1328" s="934" t="str">
        <f t="shared" si="233"/>
        <v>20-19668</v>
      </c>
      <c r="R1328" s="934" t="str">
        <f t="shared" si="234"/>
        <v>LOCAL</v>
      </c>
      <c r="S1328" s="935">
        <f t="shared" si="227"/>
        <v>44166</v>
      </c>
      <c r="T1328" s="935">
        <f t="shared" si="228"/>
        <v>44166</v>
      </c>
      <c r="U1328" s="935">
        <f t="shared" si="229"/>
        <v>44166</v>
      </c>
      <c r="V1328" s="935">
        <f t="shared" si="235"/>
        <v>44197</v>
      </c>
      <c r="W1328" s="934" t="str">
        <f t="shared" si="236"/>
        <v>Disapproved</v>
      </c>
      <c r="X1328" s="936" t="str">
        <f>IF(R1328="-","-",VLOOKUP($S1328,Forex!$B:$C,2,0))</f>
        <v>FY2020</v>
      </c>
      <c r="Y1328" s="936" t="str">
        <f>IF(R1328="-","-",VLOOKUP($S1328,Forex!$B:$D,3,0))</f>
        <v>2H</v>
      </c>
      <c r="Z1328" s="937" t="str">
        <f>IF($R1328="-","-",VLOOKUP($L1328,Legend!$E:$F,2,0))</f>
        <v>ROD1</v>
      </c>
      <c r="AA1328" s="937"/>
      <c r="AB1328" s="1131">
        <f t="shared" si="230"/>
        <v>44166</v>
      </c>
      <c r="AC1328" s="1131">
        <f>_xlfn.IFNA(VLOOKUP($B1328,'PO list'!$C:$E,3,0),$AB1328)</f>
        <v>44166</v>
      </c>
      <c r="AD1328" s="1131" t="str">
        <f>IF($AC1328="-","-",VLOOKUP($AC1328,Forex!$B:$C,2,0))</f>
        <v>FY2020</v>
      </c>
      <c r="AE1328" s="1131">
        <f t="shared" si="237"/>
        <v>44166</v>
      </c>
      <c r="AF1328" s="1131" t="str">
        <f>IF($AE1328="-","-",VLOOKUP($AE1328,Forex!$B:$C,2,0))</f>
        <v>FY2020</v>
      </c>
      <c r="AG1328" s="1132" t="str">
        <f t="shared" si="231"/>
        <v>MY + MF</v>
      </c>
      <c r="AI1328" s="1118"/>
    </row>
    <row r="1329" spans="1:35" ht="15" x14ac:dyDescent="0.25">
      <c r="A1329" s="929">
        <v>1328</v>
      </c>
      <c r="B1329" s="927" t="s">
        <v>4871</v>
      </c>
      <c r="C1329" s="927" t="s">
        <v>211</v>
      </c>
      <c r="D1329" s="927" t="s">
        <v>201</v>
      </c>
      <c r="E1329" s="927" t="s">
        <v>231</v>
      </c>
      <c r="F1329" s="927">
        <v>1</v>
      </c>
      <c r="G1329" s="927">
        <v>827</v>
      </c>
      <c r="H1329" s="927" t="s">
        <v>4684</v>
      </c>
      <c r="I1329" s="927" t="s">
        <v>4685</v>
      </c>
      <c r="J1329" s="927" t="s">
        <v>4686</v>
      </c>
      <c r="K1329" s="927" t="s">
        <v>288</v>
      </c>
      <c r="L1329" s="927" t="s">
        <v>158</v>
      </c>
      <c r="M1329" s="927" t="s">
        <v>4687</v>
      </c>
      <c r="N1329" s="927" t="s">
        <v>4093</v>
      </c>
      <c r="O1329" s="927" t="s">
        <v>4688</v>
      </c>
      <c r="P1329" s="1129" t="str">
        <f t="shared" si="232"/>
        <v>ZE)</v>
      </c>
      <c r="Q1329" s="934" t="str">
        <f t="shared" si="233"/>
        <v>20-19669</v>
      </c>
      <c r="R1329" s="934" t="str">
        <f t="shared" si="234"/>
        <v>LOCAL</v>
      </c>
      <c r="S1329" s="935">
        <f t="shared" si="227"/>
        <v>44166</v>
      </c>
      <c r="T1329" s="935">
        <f t="shared" si="228"/>
        <v>44166</v>
      </c>
      <c r="U1329" s="935">
        <f t="shared" si="229"/>
        <v>44166</v>
      </c>
      <c r="V1329" s="935">
        <f t="shared" si="235"/>
        <v>44197</v>
      </c>
      <c r="W1329" s="934" t="str">
        <f t="shared" si="236"/>
        <v>Disapproved</v>
      </c>
      <c r="X1329" s="936" t="str">
        <f>IF(R1329="-","-",VLOOKUP($S1329,Forex!$B:$C,2,0))</f>
        <v>FY2020</v>
      </c>
      <c r="Y1329" s="936" t="str">
        <f>IF(R1329="-","-",VLOOKUP($S1329,Forex!$B:$D,3,0))</f>
        <v>2H</v>
      </c>
      <c r="Z1329" s="937" t="str">
        <f>IF($R1329="-","-",VLOOKUP($L1329,Legend!$E:$F,2,0))</f>
        <v>ROD1</v>
      </c>
      <c r="AA1329" s="937"/>
      <c r="AB1329" s="1131">
        <f t="shared" si="230"/>
        <v>44166</v>
      </c>
      <c r="AC1329" s="1131">
        <f>_xlfn.IFNA(VLOOKUP($B1329,'PO list'!$C:$E,3,0),$AB1329)</f>
        <v>44166</v>
      </c>
      <c r="AD1329" s="1131" t="str">
        <f>IF($AC1329="-","-",VLOOKUP($AC1329,Forex!$B:$C,2,0))</f>
        <v>FY2020</v>
      </c>
      <c r="AE1329" s="1131">
        <f t="shared" si="237"/>
        <v>44166</v>
      </c>
      <c r="AF1329" s="1131" t="str">
        <f>IF($AE1329="-","-",VLOOKUP($AE1329,Forex!$B:$C,2,0))</f>
        <v>FY2020</v>
      </c>
      <c r="AG1329" s="1132" t="str">
        <f t="shared" si="231"/>
        <v>MY + MF</v>
      </c>
      <c r="AI1329" s="1118"/>
    </row>
    <row r="1330" spans="1:35" ht="15" x14ac:dyDescent="0.25">
      <c r="A1330" s="929">
        <v>1329</v>
      </c>
      <c r="B1330" s="927" t="s">
        <v>822</v>
      </c>
      <c r="C1330" s="927" t="s">
        <v>782</v>
      </c>
      <c r="D1330" s="927" t="s">
        <v>201</v>
      </c>
      <c r="E1330" s="927" t="s">
        <v>230</v>
      </c>
      <c r="F1330" s="927">
        <v>2</v>
      </c>
      <c r="G1330" s="927">
        <v>4496</v>
      </c>
      <c r="H1330" s="927" t="s">
        <v>4872</v>
      </c>
      <c r="I1330" s="927" t="s">
        <v>4873</v>
      </c>
      <c r="J1330" s="927" t="s">
        <v>4687</v>
      </c>
      <c r="K1330" s="927" t="s">
        <v>287</v>
      </c>
      <c r="L1330" s="927" t="s">
        <v>15</v>
      </c>
      <c r="M1330" s="927" t="s">
        <v>4688</v>
      </c>
      <c r="N1330" s="927" t="s">
        <v>4188</v>
      </c>
      <c r="O1330" s="927" t="s">
        <v>4688</v>
      </c>
      <c r="P1330" s="1129" t="str">
        <f t="shared" si="232"/>
        <v>W--</v>
      </c>
      <c r="Q1330" s="934" t="str">
        <f t="shared" si="233"/>
        <v>20-19670</v>
      </c>
      <c r="R1330" s="934" t="str">
        <f t="shared" si="234"/>
        <v>LOCAL</v>
      </c>
      <c r="S1330" s="935">
        <f t="shared" si="227"/>
        <v>44166</v>
      </c>
      <c r="T1330" s="935">
        <f t="shared" si="228"/>
        <v>44166</v>
      </c>
      <c r="U1330" s="935">
        <f t="shared" si="229"/>
        <v>44166</v>
      </c>
      <c r="V1330" s="935">
        <f t="shared" si="235"/>
        <v>44197</v>
      </c>
      <c r="W1330" s="934" t="str">
        <f t="shared" si="236"/>
        <v>Approved</v>
      </c>
      <c r="X1330" s="936" t="str">
        <f>IF(R1330="-","-",VLOOKUP($S1330,Forex!$B:$C,2,0))</f>
        <v>FY2020</v>
      </c>
      <c r="Y1330" s="936" t="str">
        <f>IF(R1330="-","-",VLOOKUP($S1330,Forex!$B:$D,3,0))</f>
        <v>2H</v>
      </c>
      <c r="Z1330" s="937" t="str">
        <f>IF($R1330="-","-",VLOOKUP($L1330,Legend!$E:$F,2,0))</f>
        <v>-</v>
      </c>
      <c r="AA1330" s="937"/>
      <c r="AB1330" s="1131">
        <f t="shared" si="230"/>
        <v>44166</v>
      </c>
      <c r="AC1330" s="1131">
        <f>_xlfn.IFNA(VLOOKUP($B1330,'PO list'!$C:$E,3,0),$AB1330)</f>
        <v>44166</v>
      </c>
      <c r="AD1330" s="1131" t="str">
        <f>IF($AC1330="-","-",VLOOKUP($AC1330,Forex!$B:$C,2,0))</f>
        <v>FY2020</v>
      </c>
      <c r="AE1330" s="1131">
        <f t="shared" si="237"/>
        <v>44166</v>
      </c>
      <c r="AF1330" s="1131" t="str">
        <f>IF($AE1330="-","-",VLOOKUP($AE1330,Forex!$B:$C,2,0))</f>
        <v>FY2020</v>
      </c>
      <c r="AG1330" s="1132" t="str">
        <f t="shared" si="231"/>
        <v>MY + MF</v>
      </c>
      <c r="AI1330" s="1118"/>
    </row>
    <row r="1331" spans="1:35" ht="15" x14ac:dyDescent="0.25">
      <c r="A1331" s="929">
        <v>1330</v>
      </c>
      <c r="B1331" s="927" t="s">
        <v>4874</v>
      </c>
      <c r="C1331" s="927" t="s">
        <v>245</v>
      </c>
      <c r="D1331" s="927" t="s">
        <v>201</v>
      </c>
      <c r="E1331" s="927" t="s">
        <v>231</v>
      </c>
      <c r="F1331" s="927">
        <v>1</v>
      </c>
      <c r="G1331" s="927">
        <v>1350</v>
      </c>
      <c r="H1331" s="927" t="s">
        <v>4875</v>
      </c>
      <c r="I1331" s="927" t="s">
        <v>239</v>
      </c>
      <c r="J1331" s="927" t="s">
        <v>4374</v>
      </c>
      <c r="K1331" s="927" t="s">
        <v>287</v>
      </c>
      <c r="L1331" s="927" t="s">
        <v>15</v>
      </c>
      <c r="M1331" s="927" t="s">
        <v>4374</v>
      </c>
      <c r="N1331" s="927" t="s">
        <v>4688</v>
      </c>
      <c r="O1331" s="927" t="s">
        <v>4775</v>
      </c>
      <c r="P1331" s="1129" t="str">
        <f t="shared" si="232"/>
        <v>--</v>
      </c>
      <c r="Q1331" s="934" t="str">
        <f t="shared" si="233"/>
        <v>20-19671</v>
      </c>
      <c r="R1331" s="934" t="str">
        <f t="shared" si="234"/>
        <v>LOCAL</v>
      </c>
      <c r="S1331" s="935">
        <f t="shared" si="227"/>
        <v>44166</v>
      </c>
      <c r="T1331" s="935">
        <f t="shared" si="228"/>
        <v>44166</v>
      </c>
      <c r="U1331" s="935">
        <f t="shared" si="229"/>
        <v>44166</v>
      </c>
      <c r="V1331" s="935">
        <f t="shared" si="235"/>
        <v>44166</v>
      </c>
      <c r="W1331" s="934" t="str">
        <f t="shared" si="236"/>
        <v>Approved</v>
      </c>
      <c r="X1331" s="936" t="str">
        <f>IF(R1331="-","-",VLOOKUP($S1331,Forex!$B:$C,2,0))</f>
        <v>FY2020</v>
      </c>
      <c r="Y1331" s="936" t="str">
        <f>IF(R1331="-","-",VLOOKUP($S1331,Forex!$B:$D,3,0))</f>
        <v>2H</v>
      </c>
      <c r="Z1331" s="937" t="str">
        <f>IF($R1331="-","-",VLOOKUP($L1331,Legend!$E:$F,2,0))</f>
        <v>-</v>
      </c>
      <c r="AA1331" s="937"/>
      <c r="AB1331" s="1131">
        <f t="shared" si="230"/>
        <v>44166</v>
      </c>
      <c r="AC1331" s="1131">
        <f>_xlfn.IFNA(VLOOKUP($B1331,'PO list'!$C:$E,3,0),$AB1331)</f>
        <v>44166</v>
      </c>
      <c r="AD1331" s="1131" t="str">
        <f>IF($AC1331="-","-",VLOOKUP($AC1331,Forex!$B:$C,2,0))</f>
        <v>FY2020</v>
      </c>
      <c r="AE1331" s="1131">
        <f t="shared" si="237"/>
        <v>44166</v>
      </c>
      <c r="AF1331" s="1131" t="str">
        <f>IF($AE1331="-","-",VLOOKUP($AE1331,Forex!$B:$C,2,0))</f>
        <v>FY2020</v>
      </c>
      <c r="AG1331" s="1132" t="str">
        <f t="shared" si="231"/>
        <v>MY + MF</v>
      </c>
      <c r="AI1331" s="1118"/>
    </row>
    <row r="1332" spans="1:35" ht="15" x14ac:dyDescent="0.25">
      <c r="A1332" s="929">
        <v>1331</v>
      </c>
      <c r="B1332" s="927" t="s">
        <v>4876</v>
      </c>
      <c r="C1332" s="927" t="s">
        <v>1331</v>
      </c>
      <c r="D1332" s="927" t="s">
        <v>1332</v>
      </c>
      <c r="E1332" s="927" t="s">
        <v>1788</v>
      </c>
      <c r="F1332" s="927">
        <v>1</v>
      </c>
      <c r="G1332" s="927">
        <v>330</v>
      </c>
      <c r="H1332" s="927" t="s">
        <v>4877</v>
      </c>
      <c r="I1332" s="927" t="s">
        <v>4878</v>
      </c>
      <c r="J1332" s="927" t="s">
        <v>4374</v>
      </c>
      <c r="K1332" s="927" t="s">
        <v>287</v>
      </c>
      <c r="L1332" s="927" t="s">
        <v>15</v>
      </c>
      <c r="M1332" s="927" t="s">
        <v>4688</v>
      </c>
      <c r="N1332" s="927" t="s">
        <v>4879</v>
      </c>
      <c r="O1332" s="927" t="s">
        <v>4688</v>
      </c>
      <c r="P1332" s="1129" t="str">
        <f t="shared" si="232"/>
        <v>36-</v>
      </c>
      <c r="Q1332" s="934" t="str">
        <f t="shared" si="233"/>
        <v>20-19672</v>
      </c>
      <c r="R1332" s="934" t="str">
        <f t="shared" si="234"/>
        <v>-</v>
      </c>
      <c r="S1332" s="935" t="str">
        <f t="shared" si="227"/>
        <v>-</v>
      </c>
      <c r="T1332" s="935" t="str">
        <f t="shared" si="228"/>
        <v>-</v>
      </c>
      <c r="U1332" s="935" t="str">
        <f t="shared" si="229"/>
        <v>-</v>
      </c>
      <c r="V1332" s="935" t="str">
        <f t="shared" si="235"/>
        <v>-</v>
      </c>
      <c r="W1332" s="934" t="str">
        <f t="shared" si="236"/>
        <v>-</v>
      </c>
      <c r="X1332" s="936" t="str">
        <f>IF(R1332="-","-",VLOOKUP($S1332,Forex!$B:$C,2,0))</f>
        <v>-</v>
      </c>
      <c r="Y1332" s="936" t="str">
        <f>IF(R1332="-","-",VLOOKUP($S1332,Forex!$B:$D,3,0))</f>
        <v>-</v>
      </c>
      <c r="Z1332" s="937" t="str">
        <f>IF($R1332="-","-",VLOOKUP($L1332,Legend!$E:$F,2,0))</f>
        <v>-</v>
      </c>
      <c r="AA1332" s="937"/>
      <c r="AB1332" s="1131" t="str">
        <f t="shared" si="230"/>
        <v>-</v>
      </c>
      <c r="AC1332" s="1131" t="str">
        <f>_xlfn.IFNA(VLOOKUP($B1332,'PO list'!$C:$E,3,0),$AB1332)</f>
        <v>-</v>
      </c>
      <c r="AD1332" s="1131" t="str">
        <f>IF($AC1332="-","-",VLOOKUP($AC1332,Forex!$B:$C,2,0))</f>
        <v>-</v>
      </c>
      <c r="AE1332" s="1131" t="str">
        <f t="shared" si="237"/>
        <v>-</v>
      </c>
      <c r="AF1332" s="1131" t="str">
        <f>IF($AE1332="-","-",VLOOKUP($AE1332,Forex!$B:$C,2,0))</f>
        <v>-</v>
      </c>
      <c r="AG1332" s="1132" t="str">
        <f t="shared" si="231"/>
        <v>-</v>
      </c>
      <c r="AI1332" s="1118"/>
    </row>
    <row r="1333" spans="1:35" ht="15" x14ac:dyDescent="0.25">
      <c r="A1333" s="929">
        <v>1332</v>
      </c>
      <c r="B1333" s="927" t="s">
        <v>4880</v>
      </c>
      <c r="C1333" s="927" t="s">
        <v>227</v>
      </c>
      <c r="D1333" s="927" t="s">
        <v>201</v>
      </c>
      <c r="E1333" s="927" t="s">
        <v>231</v>
      </c>
      <c r="F1333" s="927">
        <v>5</v>
      </c>
      <c r="G1333" s="927">
        <v>21911</v>
      </c>
      <c r="H1333" s="927" t="s">
        <v>4881</v>
      </c>
      <c r="I1333" s="927" t="s">
        <v>4882</v>
      </c>
      <c r="J1333" s="927" t="s">
        <v>4374</v>
      </c>
      <c r="K1333" s="927" t="s">
        <v>287</v>
      </c>
      <c r="L1333" s="927" t="s">
        <v>15</v>
      </c>
      <c r="M1333" s="927" t="s">
        <v>4188</v>
      </c>
      <c r="N1333" s="927" t="s">
        <v>4762</v>
      </c>
      <c r="O1333" s="927" t="s">
        <v>4688</v>
      </c>
      <c r="P1333" s="1129" t="str">
        <f t="shared" si="232"/>
        <v>RIM</v>
      </c>
      <c r="Q1333" s="934" t="str">
        <f t="shared" si="233"/>
        <v>20-19673</v>
      </c>
      <c r="R1333" s="934" t="str">
        <f t="shared" si="234"/>
        <v>LOCAL</v>
      </c>
      <c r="S1333" s="935">
        <f t="shared" si="227"/>
        <v>44166</v>
      </c>
      <c r="T1333" s="935">
        <f t="shared" si="228"/>
        <v>44166</v>
      </c>
      <c r="U1333" s="935">
        <f t="shared" si="229"/>
        <v>44197</v>
      </c>
      <c r="V1333" s="935">
        <f t="shared" si="235"/>
        <v>44197</v>
      </c>
      <c r="W1333" s="934" t="str">
        <f t="shared" si="236"/>
        <v>Approved</v>
      </c>
      <c r="X1333" s="936" t="str">
        <f>IF(R1333="-","-",VLOOKUP($S1333,Forex!$B:$C,2,0))</f>
        <v>FY2020</v>
      </c>
      <c r="Y1333" s="936" t="str">
        <f>IF(R1333="-","-",VLOOKUP($S1333,Forex!$B:$D,3,0))</f>
        <v>2H</v>
      </c>
      <c r="Z1333" s="937" t="str">
        <f>IF($R1333="-","-",VLOOKUP($L1333,Legend!$E:$F,2,0))</f>
        <v>-</v>
      </c>
      <c r="AA1333" s="937"/>
      <c r="AB1333" s="1131">
        <f t="shared" si="230"/>
        <v>44166</v>
      </c>
      <c r="AC1333" s="1131">
        <f>_xlfn.IFNA(VLOOKUP($B1333,'PO list'!$C:$E,3,0),$AB1333)</f>
        <v>44166</v>
      </c>
      <c r="AD1333" s="1131" t="str">
        <f>IF($AC1333="-","-",VLOOKUP($AC1333,Forex!$B:$C,2,0))</f>
        <v>FY2020</v>
      </c>
      <c r="AE1333" s="1131">
        <f t="shared" si="237"/>
        <v>44166</v>
      </c>
      <c r="AF1333" s="1131" t="str">
        <f>IF($AE1333="-","-",VLOOKUP($AE1333,Forex!$B:$C,2,0))</f>
        <v>FY2020</v>
      </c>
      <c r="AG1333" s="1132" t="str">
        <f t="shared" si="231"/>
        <v>MY + MF</v>
      </c>
      <c r="AI1333" s="1118"/>
    </row>
    <row r="1334" spans="1:35" ht="15" x14ac:dyDescent="0.25">
      <c r="A1334" s="929">
        <v>1333</v>
      </c>
      <c r="B1334" s="927" t="s">
        <v>1132</v>
      </c>
      <c r="C1334" s="927" t="s">
        <v>244</v>
      </c>
      <c r="D1334" s="927" t="s">
        <v>201</v>
      </c>
      <c r="E1334" s="927" t="s">
        <v>231</v>
      </c>
      <c r="F1334" s="927">
        <v>8</v>
      </c>
      <c r="G1334" s="927">
        <v>2451</v>
      </c>
      <c r="H1334" s="927" t="s">
        <v>4883</v>
      </c>
      <c r="I1334" s="927" t="s">
        <v>239</v>
      </c>
      <c r="J1334" s="927" t="s">
        <v>4374</v>
      </c>
      <c r="K1334" s="927" t="s">
        <v>287</v>
      </c>
      <c r="L1334" s="927" t="s">
        <v>15</v>
      </c>
      <c r="M1334" s="927" t="s">
        <v>4374</v>
      </c>
      <c r="N1334" s="927" t="s">
        <v>4884</v>
      </c>
      <c r="O1334" s="927" t="s">
        <v>4775</v>
      </c>
      <c r="P1334" s="1129" t="str">
        <f t="shared" si="232"/>
        <v>--</v>
      </c>
      <c r="Q1334" s="934" t="str">
        <f t="shared" si="233"/>
        <v>20-19674</v>
      </c>
      <c r="R1334" s="934" t="str">
        <f t="shared" si="234"/>
        <v>LOCAL</v>
      </c>
      <c r="S1334" s="935">
        <f t="shared" si="227"/>
        <v>44166</v>
      </c>
      <c r="T1334" s="935">
        <f t="shared" si="228"/>
        <v>44166</v>
      </c>
      <c r="U1334" s="935">
        <f t="shared" si="229"/>
        <v>44166</v>
      </c>
      <c r="V1334" s="935">
        <f t="shared" si="235"/>
        <v>44197</v>
      </c>
      <c r="W1334" s="934" t="str">
        <f t="shared" si="236"/>
        <v>Approved</v>
      </c>
      <c r="X1334" s="936" t="str">
        <f>IF(R1334="-","-",VLOOKUP($S1334,Forex!$B:$C,2,0))</f>
        <v>FY2020</v>
      </c>
      <c r="Y1334" s="936" t="str">
        <f>IF(R1334="-","-",VLOOKUP($S1334,Forex!$B:$D,3,0))</f>
        <v>2H</v>
      </c>
      <c r="Z1334" s="937" t="str">
        <f>IF($R1334="-","-",VLOOKUP($L1334,Legend!$E:$F,2,0))</f>
        <v>-</v>
      </c>
      <c r="AA1334" s="937"/>
      <c r="AB1334" s="1131">
        <f t="shared" si="230"/>
        <v>44166</v>
      </c>
      <c r="AC1334" s="1131" t="str">
        <f>_xlfn.IFNA(VLOOKUP($B1334,'PO list'!$C:$E,3,0),$AB1334)</f>
        <v>-</v>
      </c>
      <c r="AD1334" s="1131" t="str">
        <f>IF($AC1334="-","-",VLOOKUP($AC1334,Forex!$B:$C,2,0))</f>
        <v>-</v>
      </c>
      <c r="AE1334" s="1131">
        <f t="shared" si="237"/>
        <v>44166</v>
      </c>
      <c r="AF1334" s="1131" t="str">
        <f>IF($AE1334="-","-",VLOOKUP($AE1334,Forex!$B:$C,2,0))</f>
        <v>FY2020</v>
      </c>
      <c r="AG1334" s="1132" t="str">
        <f t="shared" si="231"/>
        <v>MY + MF</v>
      </c>
      <c r="AI1334" s="1118"/>
    </row>
    <row r="1335" spans="1:35" ht="15" x14ac:dyDescent="0.25">
      <c r="A1335" s="929">
        <v>1334</v>
      </c>
      <c r="B1335" s="927" t="s">
        <v>4885</v>
      </c>
      <c r="C1335" s="927" t="s">
        <v>2339</v>
      </c>
      <c r="D1335" s="927" t="s">
        <v>1332</v>
      </c>
      <c r="E1335" s="927" t="s">
        <v>1361</v>
      </c>
      <c r="F1335" s="927">
        <v>9</v>
      </c>
      <c r="G1335" s="927">
        <v>7839</v>
      </c>
      <c r="H1335" s="927" t="s">
        <v>4886</v>
      </c>
      <c r="I1335" s="927" t="s">
        <v>15</v>
      </c>
      <c r="J1335" s="927" t="s">
        <v>4374</v>
      </c>
      <c r="K1335" s="927" t="s">
        <v>287</v>
      </c>
      <c r="L1335" s="927" t="s">
        <v>15</v>
      </c>
      <c r="M1335" s="927" t="s">
        <v>4688</v>
      </c>
      <c r="N1335" s="927" t="s">
        <v>1124</v>
      </c>
      <c r="O1335" s="927" t="s">
        <v>4688</v>
      </c>
      <c r="P1335" s="1129" t="str">
        <f t="shared" si="232"/>
        <v>-</v>
      </c>
      <c r="Q1335" s="934" t="str">
        <f t="shared" si="233"/>
        <v>20-19675</v>
      </c>
      <c r="R1335" s="934" t="str">
        <f t="shared" si="234"/>
        <v>-</v>
      </c>
      <c r="S1335" s="935" t="str">
        <f t="shared" si="227"/>
        <v>-</v>
      </c>
      <c r="T1335" s="935" t="str">
        <f t="shared" si="228"/>
        <v>-</v>
      </c>
      <c r="U1335" s="935" t="str">
        <f t="shared" si="229"/>
        <v>-</v>
      </c>
      <c r="V1335" s="935" t="str">
        <f t="shared" si="235"/>
        <v>-</v>
      </c>
      <c r="W1335" s="934" t="str">
        <f t="shared" si="236"/>
        <v>-</v>
      </c>
      <c r="X1335" s="936" t="str">
        <f>IF(R1335="-","-",VLOOKUP($S1335,Forex!$B:$C,2,0))</f>
        <v>-</v>
      </c>
      <c r="Y1335" s="936" t="str">
        <f>IF(R1335="-","-",VLOOKUP($S1335,Forex!$B:$D,3,0))</f>
        <v>-</v>
      </c>
      <c r="Z1335" s="937" t="str">
        <f>IF($R1335="-","-",VLOOKUP($L1335,Legend!$E:$F,2,0))</f>
        <v>-</v>
      </c>
      <c r="AA1335" s="937"/>
      <c r="AB1335" s="1131" t="str">
        <f t="shared" si="230"/>
        <v>-</v>
      </c>
      <c r="AC1335" s="1131" t="str">
        <f>_xlfn.IFNA(VLOOKUP($B1335,'PO list'!$C:$E,3,0),$AB1335)</f>
        <v>-</v>
      </c>
      <c r="AD1335" s="1131" t="str">
        <f>IF($AC1335="-","-",VLOOKUP($AC1335,Forex!$B:$C,2,0))</f>
        <v>-</v>
      </c>
      <c r="AE1335" s="1131" t="str">
        <f t="shared" si="237"/>
        <v>-</v>
      </c>
      <c r="AF1335" s="1131" t="str">
        <f>IF($AE1335="-","-",VLOOKUP($AE1335,Forex!$B:$C,2,0))</f>
        <v>-</v>
      </c>
      <c r="AG1335" s="1132" t="str">
        <f t="shared" si="231"/>
        <v>-</v>
      </c>
      <c r="AI1335" s="1118"/>
    </row>
    <row r="1336" spans="1:35" ht="15" x14ac:dyDescent="0.25">
      <c r="A1336" s="929">
        <v>1335</v>
      </c>
      <c r="B1336" s="927" t="s">
        <v>4887</v>
      </c>
      <c r="C1336" s="927" t="s">
        <v>244</v>
      </c>
      <c r="D1336" s="927" t="s">
        <v>201</v>
      </c>
      <c r="E1336" s="927" t="s">
        <v>231</v>
      </c>
      <c r="F1336" s="927">
        <v>3</v>
      </c>
      <c r="G1336" s="927">
        <v>2010</v>
      </c>
      <c r="H1336" s="927" t="s">
        <v>4888</v>
      </c>
      <c r="I1336" s="927" t="s">
        <v>4889</v>
      </c>
      <c r="J1336" s="927" t="s">
        <v>4775</v>
      </c>
      <c r="K1336" s="927" t="s">
        <v>287</v>
      </c>
      <c r="L1336" s="927" t="s">
        <v>15</v>
      </c>
      <c r="M1336" s="927" t="s">
        <v>4688</v>
      </c>
      <c r="N1336" s="927" t="s">
        <v>4093</v>
      </c>
      <c r="O1336" s="927" t="s">
        <v>4688</v>
      </c>
      <c r="P1336" s="1129" t="str">
        <f t="shared" si="232"/>
        <v>DER</v>
      </c>
      <c r="Q1336" s="934" t="str">
        <f t="shared" si="233"/>
        <v>20-19676</v>
      </c>
      <c r="R1336" s="934" t="str">
        <f t="shared" si="234"/>
        <v>LOCAL</v>
      </c>
      <c r="S1336" s="935">
        <f t="shared" si="227"/>
        <v>44166</v>
      </c>
      <c r="T1336" s="935">
        <f t="shared" si="228"/>
        <v>44166</v>
      </c>
      <c r="U1336" s="935">
        <f t="shared" si="229"/>
        <v>44166</v>
      </c>
      <c r="V1336" s="935">
        <f t="shared" si="235"/>
        <v>44197</v>
      </c>
      <c r="W1336" s="934" t="str">
        <f t="shared" si="236"/>
        <v>Approved</v>
      </c>
      <c r="X1336" s="936" t="str">
        <f>IF(R1336="-","-",VLOOKUP($S1336,Forex!$B:$C,2,0))</f>
        <v>FY2020</v>
      </c>
      <c r="Y1336" s="936" t="str">
        <f>IF(R1336="-","-",VLOOKUP($S1336,Forex!$B:$D,3,0))</f>
        <v>2H</v>
      </c>
      <c r="Z1336" s="937" t="str">
        <f>IF($R1336="-","-",VLOOKUP($L1336,Legend!$E:$F,2,0))</f>
        <v>-</v>
      </c>
      <c r="AA1336" s="937"/>
      <c r="AB1336" s="1131">
        <f t="shared" si="230"/>
        <v>44166</v>
      </c>
      <c r="AC1336" s="1131">
        <f>_xlfn.IFNA(VLOOKUP($B1336,'PO list'!$C:$E,3,0),$AB1336)</f>
        <v>44166</v>
      </c>
      <c r="AD1336" s="1131" t="str">
        <f>IF($AC1336="-","-",VLOOKUP($AC1336,Forex!$B:$C,2,0))</f>
        <v>FY2020</v>
      </c>
      <c r="AE1336" s="1131">
        <f t="shared" si="237"/>
        <v>44166</v>
      </c>
      <c r="AF1336" s="1131" t="str">
        <f>IF($AE1336="-","-",VLOOKUP($AE1336,Forex!$B:$C,2,0))</f>
        <v>FY2020</v>
      </c>
      <c r="AG1336" s="1132" t="str">
        <f t="shared" si="231"/>
        <v>MY + MF</v>
      </c>
      <c r="AI1336" s="1118"/>
    </row>
    <row r="1337" spans="1:35" ht="15" x14ac:dyDescent="0.25">
      <c r="A1337" s="929">
        <v>1336</v>
      </c>
      <c r="B1337" s="927" t="s">
        <v>4890</v>
      </c>
      <c r="C1337" s="927" t="s">
        <v>211</v>
      </c>
      <c r="D1337" s="927" t="s">
        <v>201</v>
      </c>
      <c r="E1337" s="927" t="s">
        <v>231</v>
      </c>
      <c r="F1337" s="927">
        <v>4</v>
      </c>
      <c r="G1337" s="927">
        <v>1360</v>
      </c>
      <c r="H1337" s="927" t="s">
        <v>4891</v>
      </c>
      <c r="I1337" s="927" t="s">
        <v>4892</v>
      </c>
      <c r="J1337" s="927" t="s">
        <v>4775</v>
      </c>
      <c r="K1337" s="927" t="s">
        <v>288</v>
      </c>
      <c r="L1337" s="927" t="s">
        <v>1056</v>
      </c>
      <c r="M1337" s="927" t="s">
        <v>4884</v>
      </c>
      <c r="N1337" s="927" t="s">
        <v>4429</v>
      </c>
      <c r="O1337" s="927" t="s">
        <v>4093</v>
      </c>
      <c r="P1337" s="1129" t="str">
        <f t="shared" si="232"/>
        <v>NCH</v>
      </c>
      <c r="Q1337" s="934" t="str">
        <f t="shared" si="233"/>
        <v>20-19678</v>
      </c>
      <c r="R1337" s="934" t="str">
        <f t="shared" si="234"/>
        <v>LOCAL</v>
      </c>
      <c r="S1337" s="935">
        <f t="shared" si="227"/>
        <v>44166</v>
      </c>
      <c r="T1337" s="935">
        <f t="shared" si="228"/>
        <v>44197</v>
      </c>
      <c r="U1337" s="935">
        <f t="shared" si="229"/>
        <v>44197</v>
      </c>
      <c r="V1337" s="935">
        <f t="shared" si="235"/>
        <v>44256</v>
      </c>
      <c r="W1337" s="934" t="str">
        <f t="shared" si="236"/>
        <v>Disapproved</v>
      </c>
      <c r="X1337" s="936" t="str">
        <f>IF(R1337="-","-",VLOOKUP($S1337,Forex!$B:$C,2,0))</f>
        <v>FY2020</v>
      </c>
      <c r="Y1337" s="936" t="str">
        <f>IF(R1337="-","-",VLOOKUP($S1337,Forex!$B:$D,3,0))</f>
        <v>2H</v>
      </c>
      <c r="Z1337" s="937" t="str">
        <f>IF($R1337="-","-",VLOOKUP($L1337,Legend!$E:$F,2,0))</f>
        <v>-</v>
      </c>
      <c r="AA1337" s="937"/>
      <c r="AB1337" s="1131">
        <f t="shared" si="230"/>
        <v>44197</v>
      </c>
      <c r="AC1337" s="1131">
        <f>_xlfn.IFNA(VLOOKUP($B1337,'PO list'!$C:$E,3,0),$AB1337)</f>
        <v>44197</v>
      </c>
      <c r="AD1337" s="1131" t="str">
        <f>IF($AC1337="-","-",VLOOKUP($AC1337,Forex!$B:$C,2,0))</f>
        <v>FY2020</v>
      </c>
      <c r="AE1337" s="1131">
        <f t="shared" si="237"/>
        <v>44197</v>
      </c>
      <c r="AF1337" s="1131" t="str">
        <f>IF($AE1337="-","-",VLOOKUP($AE1337,Forex!$B:$C,2,0))</f>
        <v>FY2020</v>
      </c>
      <c r="AG1337" s="1132" t="str">
        <f t="shared" si="231"/>
        <v>MY + MF</v>
      </c>
      <c r="AI1337" s="1118"/>
    </row>
    <row r="1338" spans="1:35" ht="15" x14ac:dyDescent="0.25">
      <c r="A1338" s="929">
        <v>1337</v>
      </c>
      <c r="B1338" s="927" t="s">
        <v>4893</v>
      </c>
      <c r="C1338" s="927" t="s">
        <v>211</v>
      </c>
      <c r="D1338" s="927" t="s">
        <v>201</v>
      </c>
      <c r="E1338" s="927" t="s">
        <v>231</v>
      </c>
      <c r="F1338" s="927">
        <v>4</v>
      </c>
      <c r="G1338" s="927">
        <v>528</v>
      </c>
      <c r="H1338" s="927" t="s">
        <v>4894</v>
      </c>
      <c r="I1338" s="927" t="s">
        <v>4895</v>
      </c>
      <c r="J1338" s="927" t="s">
        <v>4775</v>
      </c>
      <c r="K1338" s="927" t="s">
        <v>288</v>
      </c>
      <c r="L1338" s="927" t="s">
        <v>1056</v>
      </c>
      <c r="M1338" s="927" t="s">
        <v>4884</v>
      </c>
      <c r="N1338" s="927" t="s">
        <v>4429</v>
      </c>
      <c r="O1338" s="927" t="s">
        <v>4093</v>
      </c>
      <c r="P1338" s="1129" t="str">
        <f t="shared" si="232"/>
        <v>NCH</v>
      </c>
      <c r="Q1338" s="934" t="str">
        <f t="shared" si="233"/>
        <v>20-19679</v>
      </c>
      <c r="R1338" s="934" t="str">
        <f t="shared" si="234"/>
        <v>LOCAL</v>
      </c>
      <c r="S1338" s="935">
        <f t="shared" si="227"/>
        <v>44166</v>
      </c>
      <c r="T1338" s="935">
        <f t="shared" si="228"/>
        <v>44197</v>
      </c>
      <c r="U1338" s="935">
        <f t="shared" si="229"/>
        <v>44197</v>
      </c>
      <c r="V1338" s="935">
        <f t="shared" si="235"/>
        <v>44256</v>
      </c>
      <c r="W1338" s="934" t="str">
        <f t="shared" si="236"/>
        <v>Disapproved</v>
      </c>
      <c r="X1338" s="936" t="str">
        <f>IF(R1338="-","-",VLOOKUP($S1338,Forex!$B:$C,2,0))</f>
        <v>FY2020</v>
      </c>
      <c r="Y1338" s="936" t="str">
        <f>IF(R1338="-","-",VLOOKUP($S1338,Forex!$B:$D,3,0))</f>
        <v>2H</v>
      </c>
      <c r="Z1338" s="937" t="str">
        <f>IF($R1338="-","-",VLOOKUP($L1338,Legend!$E:$F,2,0))</f>
        <v>-</v>
      </c>
      <c r="AA1338" s="937"/>
      <c r="AB1338" s="1131">
        <f t="shared" si="230"/>
        <v>44197</v>
      </c>
      <c r="AC1338" s="1131">
        <f>_xlfn.IFNA(VLOOKUP($B1338,'PO list'!$C:$E,3,0),$AB1338)</f>
        <v>44197</v>
      </c>
      <c r="AD1338" s="1131" t="str">
        <f>IF($AC1338="-","-",VLOOKUP($AC1338,Forex!$B:$C,2,0))</f>
        <v>FY2020</v>
      </c>
      <c r="AE1338" s="1131">
        <f t="shared" si="237"/>
        <v>44197</v>
      </c>
      <c r="AF1338" s="1131" t="str">
        <f>IF($AE1338="-","-",VLOOKUP($AE1338,Forex!$B:$C,2,0))</f>
        <v>FY2020</v>
      </c>
      <c r="AG1338" s="1132" t="str">
        <f t="shared" si="231"/>
        <v>MY + MF</v>
      </c>
      <c r="AI1338" s="1118"/>
    </row>
    <row r="1339" spans="1:35" ht="15" x14ac:dyDescent="0.25">
      <c r="A1339" s="929">
        <v>1338</v>
      </c>
      <c r="B1339" s="927" t="s">
        <v>4896</v>
      </c>
      <c r="C1339" s="927" t="s">
        <v>244</v>
      </c>
      <c r="D1339" s="927" t="s">
        <v>201</v>
      </c>
      <c r="E1339" s="927" t="s">
        <v>231</v>
      </c>
      <c r="F1339" s="927">
        <v>2</v>
      </c>
      <c r="G1339" s="927">
        <v>138</v>
      </c>
      <c r="H1339" s="927" t="s">
        <v>4897</v>
      </c>
      <c r="I1339" s="927" t="s">
        <v>239</v>
      </c>
      <c r="J1339" s="927" t="s">
        <v>4688</v>
      </c>
      <c r="K1339" s="927" t="s">
        <v>288</v>
      </c>
      <c r="L1339" s="927" t="s">
        <v>158</v>
      </c>
      <c r="M1339" s="927" t="s">
        <v>4093</v>
      </c>
      <c r="N1339" s="927" t="s">
        <v>4429</v>
      </c>
      <c r="O1339" s="927" t="s">
        <v>4093</v>
      </c>
      <c r="P1339" s="1129" t="str">
        <f t="shared" si="232"/>
        <v>--</v>
      </c>
      <c r="Q1339" s="934" t="str">
        <f t="shared" si="233"/>
        <v>20-19680</v>
      </c>
      <c r="R1339" s="934" t="str">
        <f t="shared" si="234"/>
        <v>LOCAL</v>
      </c>
      <c r="S1339" s="935">
        <f t="shared" si="227"/>
        <v>44166</v>
      </c>
      <c r="T1339" s="935">
        <f t="shared" si="228"/>
        <v>44197</v>
      </c>
      <c r="U1339" s="935">
        <f t="shared" si="229"/>
        <v>44197</v>
      </c>
      <c r="V1339" s="935">
        <f t="shared" si="235"/>
        <v>44256</v>
      </c>
      <c r="W1339" s="934" t="str">
        <f t="shared" si="236"/>
        <v>Disapproved</v>
      </c>
      <c r="X1339" s="936" t="str">
        <f>IF(R1339="-","-",VLOOKUP($S1339,Forex!$B:$C,2,0))</f>
        <v>FY2020</v>
      </c>
      <c r="Y1339" s="936" t="str">
        <f>IF(R1339="-","-",VLOOKUP($S1339,Forex!$B:$D,3,0))</f>
        <v>2H</v>
      </c>
      <c r="Z1339" s="937" t="str">
        <f>IF($R1339="-","-",VLOOKUP($L1339,Legend!$E:$F,2,0))</f>
        <v>ROD1</v>
      </c>
      <c r="AA1339" s="937"/>
      <c r="AB1339" s="1131">
        <f t="shared" si="230"/>
        <v>44197</v>
      </c>
      <c r="AC1339" s="1131">
        <f>_xlfn.IFNA(VLOOKUP($B1339,'PO list'!$C:$E,3,0),$AB1339)</f>
        <v>44197</v>
      </c>
      <c r="AD1339" s="1131" t="str">
        <f>IF($AC1339="-","-",VLOOKUP($AC1339,Forex!$B:$C,2,0))</f>
        <v>FY2020</v>
      </c>
      <c r="AE1339" s="1131">
        <f t="shared" si="237"/>
        <v>44197</v>
      </c>
      <c r="AF1339" s="1131" t="str">
        <f>IF($AE1339="-","-",VLOOKUP($AE1339,Forex!$B:$C,2,0))</f>
        <v>FY2020</v>
      </c>
      <c r="AG1339" s="1132" t="str">
        <f t="shared" si="231"/>
        <v>MY + MF</v>
      </c>
      <c r="AI1339" s="1118"/>
    </row>
    <row r="1340" spans="1:35" ht="15" x14ac:dyDescent="0.25">
      <c r="A1340" s="929">
        <v>1339</v>
      </c>
      <c r="B1340" s="927" t="s">
        <v>4898</v>
      </c>
      <c r="C1340" s="927" t="s">
        <v>245</v>
      </c>
      <c r="D1340" s="927" t="s">
        <v>201</v>
      </c>
      <c r="E1340" s="927" t="s">
        <v>231</v>
      </c>
      <c r="F1340" s="927">
        <v>1</v>
      </c>
      <c r="G1340" s="927">
        <v>320</v>
      </c>
      <c r="H1340" s="927" t="s">
        <v>4899</v>
      </c>
      <c r="I1340" s="927" t="s">
        <v>4899</v>
      </c>
      <c r="J1340" s="927" t="s">
        <v>4688</v>
      </c>
      <c r="K1340" s="927" t="s">
        <v>287</v>
      </c>
      <c r="L1340" s="927" t="s">
        <v>15</v>
      </c>
      <c r="M1340" s="927" t="s">
        <v>1133</v>
      </c>
      <c r="N1340" s="927" t="s">
        <v>4429</v>
      </c>
      <c r="O1340" s="927" t="s">
        <v>1126</v>
      </c>
      <c r="P1340" s="1129" t="str">
        <f t="shared" si="232"/>
        <v>OCK</v>
      </c>
      <c r="Q1340" s="934" t="str">
        <f t="shared" si="233"/>
        <v>20-19681</v>
      </c>
      <c r="R1340" s="934" t="str">
        <f t="shared" si="234"/>
        <v>LOCAL</v>
      </c>
      <c r="S1340" s="935">
        <f t="shared" si="227"/>
        <v>44166</v>
      </c>
      <c r="T1340" s="935">
        <f t="shared" si="228"/>
        <v>44256</v>
      </c>
      <c r="U1340" s="935">
        <f t="shared" si="229"/>
        <v>44256</v>
      </c>
      <c r="V1340" s="935">
        <f t="shared" si="235"/>
        <v>44256</v>
      </c>
      <c r="W1340" s="934" t="str">
        <f t="shared" si="236"/>
        <v>Approved</v>
      </c>
      <c r="X1340" s="936" t="str">
        <f>IF(R1340="-","-",VLOOKUP($S1340,Forex!$B:$C,2,0))</f>
        <v>FY2020</v>
      </c>
      <c r="Y1340" s="936" t="str">
        <f>IF(R1340="-","-",VLOOKUP($S1340,Forex!$B:$D,3,0))</f>
        <v>2H</v>
      </c>
      <c r="Z1340" s="937" t="str">
        <f>IF($R1340="-","-",VLOOKUP($L1340,Legend!$E:$F,2,0))</f>
        <v>-</v>
      </c>
      <c r="AA1340" s="937"/>
      <c r="AB1340" s="1131">
        <f t="shared" si="230"/>
        <v>44256</v>
      </c>
      <c r="AC1340" s="1131">
        <f>_xlfn.IFNA(VLOOKUP($B1340,'PO list'!$C:$E,3,0),$AB1340)</f>
        <v>44256</v>
      </c>
      <c r="AD1340" s="1131" t="str">
        <f>IF($AC1340="-","-",VLOOKUP($AC1340,Forex!$B:$C,2,0))</f>
        <v>FY2020</v>
      </c>
      <c r="AE1340" s="1131">
        <f t="shared" si="237"/>
        <v>44256</v>
      </c>
      <c r="AF1340" s="1131" t="str">
        <f>IF($AE1340="-","-",VLOOKUP($AE1340,Forex!$B:$C,2,0))</f>
        <v>FY2020</v>
      </c>
      <c r="AG1340" s="1132" t="str">
        <f t="shared" si="231"/>
        <v>MY + MF</v>
      </c>
      <c r="AI1340" s="1118"/>
    </row>
    <row r="1341" spans="1:35" ht="15" x14ac:dyDescent="0.25">
      <c r="A1341" s="929">
        <v>1340</v>
      </c>
      <c r="B1341" s="927" t="s">
        <v>836</v>
      </c>
      <c r="C1341" s="927" t="s">
        <v>608</v>
      </c>
      <c r="D1341" s="927" t="s">
        <v>201</v>
      </c>
      <c r="E1341" s="927" t="s">
        <v>1546</v>
      </c>
      <c r="F1341" s="927">
        <v>4</v>
      </c>
      <c r="G1341" s="927">
        <v>399</v>
      </c>
      <c r="H1341" s="927" t="s">
        <v>4900</v>
      </c>
      <c r="I1341" s="927" t="s">
        <v>239</v>
      </c>
      <c r="J1341" s="927" t="s">
        <v>4152</v>
      </c>
      <c r="K1341" s="927" t="s">
        <v>287</v>
      </c>
      <c r="L1341" s="927" t="s">
        <v>15</v>
      </c>
      <c r="M1341" s="927" t="s">
        <v>4093</v>
      </c>
      <c r="N1341" s="927" t="s">
        <v>4901</v>
      </c>
      <c r="O1341" s="927" t="s">
        <v>4152</v>
      </c>
      <c r="P1341" s="1129" t="str">
        <f t="shared" si="232"/>
        <v>--</v>
      </c>
      <c r="Q1341" s="934" t="str">
        <f t="shared" si="233"/>
        <v>20-19683</v>
      </c>
      <c r="R1341" s="934" t="str">
        <f t="shared" si="234"/>
        <v>LOCAL</v>
      </c>
      <c r="S1341" s="935">
        <f t="shared" si="227"/>
        <v>44166</v>
      </c>
      <c r="T1341" s="935">
        <f t="shared" si="228"/>
        <v>44166</v>
      </c>
      <c r="U1341" s="935">
        <f t="shared" si="229"/>
        <v>44197</v>
      </c>
      <c r="V1341" s="935">
        <f t="shared" si="235"/>
        <v>44228</v>
      </c>
      <c r="W1341" s="934" t="str">
        <f t="shared" si="236"/>
        <v>Approved</v>
      </c>
      <c r="X1341" s="936" t="str">
        <f>IF(R1341="-","-",VLOOKUP($S1341,Forex!$B:$C,2,0))</f>
        <v>FY2020</v>
      </c>
      <c r="Y1341" s="936" t="str">
        <f>IF(R1341="-","-",VLOOKUP($S1341,Forex!$B:$D,3,0))</f>
        <v>2H</v>
      </c>
      <c r="Z1341" s="937" t="str">
        <f>IF($R1341="-","-",VLOOKUP($L1341,Legend!$E:$F,2,0))</f>
        <v>-</v>
      </c>
      <c r="AA1341" s="937"/>
      <c r="AB1341" s="1131">
        <f t="shared" si="230"/>
        <v>44166</v>
      </c>
      <c r="AC1341" s="1131">
        <f>_xlfn.IFNA(VLOOKUP($B1341,'PO list'!$C:$E,3,0),$AB1341)</f>
        <v>44166</v>
      </c>
      <c r="AD1341" s="1131" t="str">
        <f>IF($AC1341="-","-",VLOOKUP($AC1341,Forex!$B:$C,2,0))</f>
        <v>FY2020</v>
      </c>
      <c r="AE1341" s="1131">
        <f t="shared" si="237"/>
        <v>44166</v>
      </c>
      <c r="AF1341" s="1131" t="str">
        <f>IF($AE1341="-","-",VLOOKUP($AE1341,Forex!$B:$C,2,0))</f>
        <v>FY2020</v>
      </c>
      <c r="AG1341" s="1132" t="str">
        <f t="shared" si="231"/>
        <v>MY + MF</v>
      </c>
      <c r="AI1341" s="1118"/>
    </row>
    <row r="1342" spans="1:35" ht="15" x14ac:dyDescent="0.25">
      <c r="A1342" s="929">
        <v>1341</v>
      </c>
      <c r="B1342" s="927" t="s">
        <v>4902</v>
      </c>
      <c r="C1342" s="927" t="s">
        <v>244</v>
      </c>
      <c r="D1342" s="927" t="s">
        <v>201</v>
      </c>
      <c r="E1342" s="927" t="s">
        <v>231</v>
      </c>
      <c r="F1342" s="927">
        <v>1</v>
      </c>
      <c r="G1342" s="927">
        <v>630</v>
      </c>
      <c r="H1342" s="927" t="s">
        <v>4903</v>
      </c>
      <c r="I1342" s="927" t="s">
        <v>239</v>
      </c>
      <c r="J1342" s="927" t="s">
        <v>4784</v>
      </c>
      <c r="K1342" s="927" t="s">
        <v>287</v>
      </c>
      <c r="L1342" s="927" t="s">
        <v>15</v>
      </c>
      <c r="M1342" s="927" t="s">
        <v>4784</v>
      </c>
      <c r="N1342" s="927" t="s">
        <v>4499</v>
      </c>
      <c r="O1342" s="927" t="s">
        <v>4093</v>
      </c>
      <c r="P1342" s="1129" t="str">
        <f t="shared" si="232"/>
        <v>--</v>
      </c>
      <c r="Q1342" s="934" t="str">
        <f t="shared" si="233"/>
        <v>20-19684</v>
      </c>
      <c r="R1342" s="934" t="str">
        <f t="shared" si="234"/>
        <v>LOCAL</v>
      </c>
      <c r="S1342" s="935">
        <f t="shared" si="227"/>
        <v>44166</v>
      </c>
      <c r="T1342" s="935">
        <f t="shared" si="228"/>
        <v>44197</v>
      </c>
      <c r="U1342" s="935">
        <f t="shared" si="229"/>
        <v>44166</v>
      </c>
      <c r="V1342" s="935">
        <f t="shared" si="235"/>
        <v>44197</v>
      </c>
      <c r="W1342" s="934" t="str">
        <f t="shared" si="236"/>
        <v>Approved</v>
      </c>
      <c r="X1342" s="936" t="str">
        <f>IF(R1342="-","-",VLOOKUP($S1342,Forex!$B:$C,2,0))</f>
        <v>FY2020</v>
      </c>
      <c r="Y1342" s="936" t="str">
        <f>IF(R1342="-","-",VLOOKUP($S1342,Forex!$B:$D,3,0))</f>
        <v>2H</v>
      </c>
      <c r="Z1342" s="937" t="str">
        <f>IF($R1342="-","-",VLOOKUP($L1342,Legend!$E:$F,2,0))</f>
        <v>-</v>
      </c>
      <c r="AA1342" s="937"/>
      <c r="AB1342" s="1131">
        <f t="shared" si="230"/>
        <v>44197</v>
      </c>
      <c r="AC1342" s="1131">
        <f>_xlfn.IFNA(VLOOKUP($B1342,'PO list'!$C:$E,3,0),$AB1342)</f>
        <v>44197</v>
      </c>
      <c r="AD1342" s="1131" t="str">
        <f>IF($AC1342="-","-",VLOOKUP($AC1342,Forex!$B:$C,2,0))</f>
        <v>FY2020</v>
      </c>
      <c r="AE1342" s="1131">
        <f t="shared" si="237"/>
        <v>44197</v>
      </c>
      <c r="AF1342" s="1131" t="str">
        <f>IF($AE1342="-","-",VLOOKUP($AE1342,Forex!$B:$C,2,0))</f>
        <v>FY2020</v>
      </c>
      <c r="AG1342" s="1132" t="str">
        <f t="shared" si="231"/>
        <v>MY + MF</v>
      </c>
      <c r="AI1342" s="1118"/>
    </row>
    <row r="1343" spans="1:35" ht="15" x14ac:dyDescent="0.25">
      <c r="A1343" s="929">
        <v>1342</v>
      </c>
      <c r="B1343" s="927" t="s">
        <v>4904</v>
      </c>
      <c r="C1343" s="927" t="s">
        <v>221</v>
      </c>
      <c r="D1343" s="927" t="s">
        <v>201</v>
      </c>
      <c r="E1343" s="927" t="s">
        <v>231</v>
      </c>
      <c r="F1343" s="927">
        <v>2</v>
      </c>
      <c r="G1343" s="927">
        <v>514</v>
      </c>
      <c r="H1343" s="927" t="s">
        <v>4905</v>
      </c>
      <c r="I1343" s="927" t="s">
        <v>239</v>
      </c>
      <c r="J1343" s="927" t="s">
        <v>4093</v>
      </c>
      <c r="K1343" s="927" t="s">
        <v>287</v>
      </c>
      <c r="L1343" s="927" t="s">
        <v>15</v>
      </c>
      <c r="M1343" s="927" t="s">
        <v>4188</v>
      </c>
      <c r="N1343" s="927" t="s">
        <v>4762</v>
      </c>
      <c r="O1343" s="927" t="s">
        <v>4303</v>
      </c>
      <c r="P1343" s="1129" t="str">
        <f t="shared" si="232"/>
        <v>--</v>
      </c>
      <c r="Q1343" s="934" t="str">
        <f t="shared" si="233"/>
        <v>21-19685</v>
      </c>
      <c r="R1343" s="934" t="str">
        <f t="shared" si="234"/>
        <v>LOCAL</v>
      </c>
      <c r="S1343" s="935">
        <f t="shared" si="227"/>
        <v>44197</v>
      </c>
      <c r="T1343" s="935">
        <f t="shared" si="228"/>
        <v>44197</v>
      </c>
      <c r="U1343" s="935">
        <f t="shared" si="229"/>
        <v>44197</v>
      </c>
      <c r="V1343" s="935">
        <f t="shared" si="235"/>
        <v>44197</v>
      </c>
      <c r="W1343" s="934" t="str">
        <f t="shared" si="236"/>
        <v>Approved</v>
      </c>
      <c r="X1343" s="936" t="str">
        <f>IF(R1343="-","-",VLOOKUP($S1343,Forex!$B:$C,2,0))</f>
        <v>FY2020</v>
      </c>
      <c r="Y1343" s="936" t="str">
        <f>IF(R1343="-","-",VLOOKUP($S1343,Forex!$B:$D,3,0))</f>
        <v>2H</v>
      </c>
      <c r="Z1343" s="937" t="str">
        <f>IF($R1343="-","-",VLOOKUP($L1343,Legend!$E:$F,2,0))</f>
        <v>-</v>
      </c>
      <c r="AA1343" s="937"/>
      <c r="AB1343" s="1131">
        <f t="shared" si="230"/>
        <v>44197</v>
      </c>
      <c r="AC1343" s="1131">
        <f>_xlfn.IFNA(VLOOKUP($B1343,'PO list'!$C:$E,3,0),$AB1343)</f>
        <v>44440</v>
      </c>
      <c r="AD1343" s="1131" t="str">
        <f>IF($AC1343="-","-",VLOOKUP($AC1343,Forex!$B:$C,2,0))</f>
        <v>FY2021</v>
      </c>
      <c r="AE1343" s="1131">
        <f t="shared" si="237"/>
        <v>44197</v>
      </c>
      <c r="AF1343" s="1131" t="str">
        <f>IF($AE1343="-","-",VLOOKUP($AE1343,Forex!$B:$C,2,0))</f>
        <v>FY2020</v>
      </c>
      <c r="AG1343" s="1132" t="str">
        <f t="shared" si="231"/>
        <v>MY + MF</v>
      </c>
      <c r="AI1343" s="1118"/>
    </row>
    <row r="1344" spans="1:35" ht="15" x14ac:dyDescent="0.25">
      <c r="A1344" s="929">
        <v>1343</v>
      </c>
      <c r="B1344" s="927" t="s">
        <v>4906</v>
      </c>
      <c r="C1344" s="927" t="s">
        <v>518</v>
      </c>
      <c r="D1344" s="927" t="s">
        <v>201</v>
      </c>
      <c r="E1344" s="927" t="s">
        <v>231</v>
      </c>
      <c r="F1344" s="927">
        <v>2</v>
      </c>
      <c r="G1344" s="927">
        <v>3069</v>
      </c>
      <c r="H1344" s="927" t="s">
        <v>4907</v>
      </c>
      <c r="I1344" s="927" t="s">
        <v>4908</v>
      </c>
      <c r="J1344" s="927" t="s">
        <v>4093</v>
      </c>
      <c r="K1344" s="927" t="s">
        <v>288</v>
      </c>
      <c r="L1344" s="927" t="s">
        <v>1056</v>
      </c>
      <c r="M1344" s="927" t="s">
        <v>4909</v>
      </c>
      <c r="N1344" s="927" t="s">
        <v>1126</v>
      </c>
      <c r="O1344" s="927" t="s">
        <v>4909</v>
      </c>
      <c r="P1344" s="1129" t="str">
        <f t="shared" si="232"/>
        <v>ALL</v>
      </c>
      <c r="Q1344" s="934" t="str">
        <f t="shared" si="233"/>
        <v>21-19686</v>
      </c>
      <c r="R1344" s="934" t="str">
        <f t="shared" si="234"/>
        <v>LOCAL</v>
      </c>
      <c r="S1344" s="935">
        <f t="shared" si="227"/>
        <v>44197</v>
      </c>
      <c r="T1344" s="935">
        <f t="shared" si="228"/>
        <v>44197</v>
      </c>
      <c r="U1344" s="935">
        <f t="shared" si="229"/>
        <v>44197</v>
      </c>
      <c r="V1344" s="935">
        <f t="shared" si="235"/>
        <v>44256</v>
      </c>
      <c r="W1344" s="934" t="str">
        <f t="shared" si="236"/>
        <v>Disapproved</v>
      </c>
      <c r="X1344" s="936" t="str">
        <f>IF(R1344="-","-",VLOOKUP($S1344,Forex!$B:$C,2,0))</f>
        <v>FY2020</v>
      </c>
      <c r="Y1344" s="936" t="str">
        <f>IF(R1344="-","-",VLOOKUP($S1344,Forex!$B:$D,3,0))</f>
        <v>2H</v>
      </c>
      <c r="Z1344" s="937" t="str">
        <f>IF($R1344="-","-",VLOOKUP($L1344,Legend!$E:$F,2,0))</f>
        <v>-</v>
      </c>
      <c r="AA1344" s="937"/>
      <c r="AB1344" s="1131">
        <f t="shared" si="230"/>
        <v>44197</v>
      </c>
      <c r="AC1344" s="1131">
        <f>_xlfn.IFNA(VLOOKUP($B1344,'PO list'!$C:$E,3,0),$AB1344)</f>
        <v>44197</v>
      </c>
      <c r="AD1344" s="1131" t="str">
        <f>IF($AC1344="-","-",VLOOKUP($AC1344,Forex!$B:$C,2,0))</f>
        <v>FY2020</v>
      </c>
      <c r="AE1344" s="1131">
        <f t="shared" si="237"/>
        <v>44197</v>
      </c>
      <c r="AF1344" s="1131" t="str">
        <f>IF($AE1344="-","-",VLOOKUP($AE1344,Forex!$B:$C,2,0))</f>
        <v>FY2020</v>
      </c>
      <c r="AG1344" s="1132" t="str">
        <f t="shared" si="231"/>
        <v>MY + MF</v>
      </c>
      <c r="AI1344" s="1118"/>
    </row>
    <row r="1345" spans="1:35" ht="15" x14ac:dyDescent="0.25">
      <c r="A1345" s="929">
        <v>1344</v>
      </c>
      <c r="B1345" s="927" t="s">
        <v>4910</v>
      </c>
      <c r="C1345" s="927" t="s">
        <v>680</v>
      </c>
      <c r="D1345" s="927" t="s">
        <v>201</v>
      </c>
      <c r="E1345" s="927" t="s">
        <v>231</v>
      </c>
      <c r="F1345" s="927">
        <v>2</v>
      </c>
      <c r="G1345" s="927">
        <v>475</v>
      </c>
      <c r="H1345" s="927" t="s">
        <v>4911</v>
      </c>
      <c r="I1345" s="927" t="s">
        <v>4912</v>
      </c>
      <c r="J1345" s="927" t="s">
        <v>4188</v>
      </c>
      <c r="K1345" s="927" t="s">
        <v>288</v>
      </c>
      <c r="L1345" s="927" t="s">
        <v>1056</v>
      </c>
      <c r="M1345" s="927" t="s">
        <v>4762</v>
      </c>
      <c r="N1345" s="927" t="s">
        <v>3942</v>
      </c>
      <c r="O1345" s="927" t="s">
        <v>4913</v>
      </c>
      <c r="P1345" s="1129" t="str">
        <f t="shared" si="232"/>
        <v>ORT</v>
      </c>
      <c r="Q1345" s="934" t="str">
        <f t="shared" si="233"/>
        <v>21-19687</v>
      </c>
      <c r="R1345" s="934" t="str">
        <f t="shared" si="234"/>
        <v>LOCAL</v>
      </c>
      <c r="S1345" s="935">
        <f t="shared" si="227"/>
        <v>44197</v>
      </c>
      <c r="T1345" s="935">
        <f t="shared" si="228"/>
        <v>44197</v>
      </c>
      <c r="U1345" s="935">
        <f t="shared" si="229"/>
        <v>44197</v>
      </c>
      <c r="V1345" s="935">
        <f t="shared" si="235"/>
        <v>44287</v>
      </c>
      <c r="W1345" s="934" t="str">
        <f t="shared" si="236"/>
        <v>Disapproved</v>
      </c>
      <c r="X1345" s="936" t="str">
        <f>IF(R1345="-","-",VLOOKUP($S1345,Forex!$B:$C,2,0))</f>
        <v>FY2020</v>
      </c>
      <c r="Y1345" s="936" t="str">
        <f>IF(R1345="-","-",VLOOKUP($S1345,Forex!$B:$D,3,0))</f>
        <v>2H</v>
      </c>
      <c r="Z1345" s="937" t="str">
        <f>IF($R1345="-","-",VLOOKUP($L1345,Legend!$E:$F,2,0))</f>
        <v>-</v>
      </c>
      <c r="AA1345" s="937"/>
      <c r="AB1345" s="1131">
        <f t="shared" si="230"/>
        <v>44197</v>
      </c>
      <c r="AC1345" s="1131">
        <f>_xlfn.IFNA(VLOOKUP($B1345,'PO list'!$C:$E,3,0),$AB1345)</f>
        <v>44197</v>
      </c>
      <c r="AD1345" s="1131" t="str">
        <f>IF($AC1345="-","-",VLOOKUP($AC1345,Forex!$B:$C,2,0))</f>
        <v>FY2020</v>
      </c>
      <c r="AE1345" s="1131">
        <f t="shared" si="237"/>
        <v>44197</v>
      </c>
      <c r="AF1345" s="1131" t="str">
        <f>IF($AE1345="-","-",VLOOKUP($AE1345,Forex!$B:$C,2,0))</f>
        <v>FY2020</v>
      </c>
      <c r="AG1345" s="1132" t="str">
        <f t="shared" si="231"/>
        <v>MY + MF</v>
      </c>
      <c r="AI1345" s="1118"/>
    </row>
    <row r="1346" spans="1:35" ht="15" x14ac:dyDescent="0.25">
      <c r="A1346" s="929">
        <v>1345</v>
      </c>
      <c r="B1346" s="927" t="s">
        <v>4914</v>
      </c>
      <c r="C1346" s="927" t="s">
        <v>680</v>
      </c>
      <c r="D1346" s="927" t="s">
        <v>201</v>
      </c>
      <c r="E1346" s="927" t="s">
        <v>231</v>
      </c>
      <c r="F1346" s="927">
        <v>2</v>
      </c>
      <c r="G1346" s="927">
        <v>2438</v>
      </c>
      <c r="H1346" s="927" t="s">
        <v>4915</v>
      </c>
      <c r="I1346" s="927" t="s">
        <v>4916</v>
      </c>
      <c r="J1346" s="927" t="s">
        <v>4188</v>
      </c>
      <c r="K1346" s="927" t="s">
        <v>287</v>
      </c>
      <c r="L1346" s="927" t="s">
        <v>15</v>
      </c>
      <c r="M1346" s="927" t="s">
        <v>4499</v>
      </c>
      <c r="N1346" s="927" t="s">
        <v>4879</v>
      </c>
      <c r="O1346" s="927" t="s">
        <v>4499</v>
      </c>
      <c r="P1346" s="1129" t="str">
        <f t="shared" si="232"/>
        <v>ERT</v>
      </c>
      <c r="Q1346" s="934" t="str">
        <f t="shared" si="233"/>
        <v>21-19688</v>
      </c>
      <c r="R1346" s="934" t="str">
        <f t="shared" si="234"/>
        <v>LOCAL</v>
      </c>
      <c r="S1346" s="935">
        <f t="shared" si="227"/>
        <v>44197</v>
      </c>
      <c r="T1346" s="935">
        <f t="shared" si="228"/>
        <v>44197</v>
      </c>
      <c r="U1346" s="935">
        <f t="shared" si="229"/>
        <v>44197</v>
      </c>
      <c r="V1346" s="935">
        <f t="shared" si="235"/>
        <v>44197</v>
      </c>
      <c r="W1346" s="934" t="str">
        <f t="shared" si="236"/>
        <v>Approved</v>
      </c>
      <c r="X1346" s="936" t="str">
        <f>IF(R1346="-","-",VLOOKUP($S1346,Forex!$B:$C,2,0))</f>
        <v>FY2020</v>
      </c>
      <c r="Y1346" s="936" t="str">
        <f>IF(R1346="-","-",VLOOKUP($S1346,Forex!$B:$D,3,0))</f>
        <v>2H</v>
      </c>
      <c r="Z1346" s="937" t="str">
        <f>IF($R1346="-","-",VLOOKUP($L1346,Legend!$E:$F,2,0))</f>
        <v>-</v>
      </c>
      <c r="AA1346" s="937"/>
      <c r="AB1346" s="1131">
        <f t="shared" si="230"/>
        <v>44197</v>
      </c>
      <c r="AC1346" s="1131">
        <f>_xlfn.IFNA(VLOOKUP($B1346,'PO list'!$C:$E,3,0),$AB1346)</f>
        <v>44197</v>
      </c>
      <c r="AD1346" s="1131" t="str">
        <f>IF($AC1346="-","-",VLOOKUP($AC1346,Forex!$B:$C,2,0))</f>
        <v>FY2020</v>
      </c>
      <c r="AE1346" s="1131">
        <f t="shared" si="237"/>
        <v>44197</v>
      </c>
      <c r="AF1346" s="1131" t="str">
        <f>IF($AE1346="-","-",VLOOKUP($AE1346,Forex!$B:$C,2,0))</f>
        <v>FY2020</v>
      </c>
      <c r="AG1346" s="1132" t="str">
        <f t="shared" si="231"/>
        <v>MY + MF</v>
      </c>
      <c r="AI1346" s="1118"/>
    </row>
    <row r="1347" spans="1:35" ht="15" x14ac:dyDescent="0.25">
      <c r="A1347" s="929">
        <v>1346</v>
      </c>
      <c r="B1347" s="927" t="s">
        <v>4917</v>
      </c>
      <c r="C1347" s="927" t="s">
        <v>209</v>
      </c>
      <c r="D1347" s="927" t="s">
        <v>232</v>
      </c>
      <c r="E1347" s="927" t="s">
        <v>231</v>
      </c>
      <c r="F1347" s="927">
        <v>3</v>
      </c>
      <c r="G1347" s="927">
        <v>22500</v>
      </c>
      <c r="H1347" s="927" t="s">
        <v>4918</v>
      </c>
      <c r="I1347" s="927" t="s">
        <v>4919</v>
      </c>
      <c r="J1347" s="927" t="s">
        <v>4303</v>
      </c>
      <c r="K1347" s="927" t="s">
        <v>287</v>
      </c>
      <c r="L1347" s="927" t="s">
        <v>15</v>
      </c>
      <c r="M1347" s="927" t="s">
        <v>4303</v>
      </c>
      <c r="N1347" s="927" t="s">
        <v>4499</v>
      </c>
      <c r="O1347" s="927" t="s">
        <v>4499</v>
      </c>
      <c r="P1347" s="1129" t="str">
        <f t="shared" si="232"/>
        <v>A 4</v>
      </c>
      <c r="Q1347" s="934" t="str">
        <f t="shared" si="233"/>
        <v>21-19689</v>
      </c>
      <c r="R1347" s="934" t="str">
        <f t="shared" si="234"/>
        <v>FRONTECH</v>
      </c>
      <c r="S1347" s="935">
        <f t="shared" ref="S1347:S1410" si="238">IF($R1347="-","-",$J1347-DAY($J1347)+1)</f>
        <v>44197</v>
      </c>
      <c r="T1347" s="935">
        <f t="shared" ref="T1347:T1410" si="239">IF($R1347="-","-",$O1347-DAY($O1347)+1)</f>
        <v>44197</v>
      </c>
      <c r="U1347" s="935">
        <f t="shared" ref="U1347:U1410" si="240">IF($R1347="-","-",$M1347-DAY($M1347)+1)</f>
        <v>44197</v>
      </c>
      <c r="V1347" s="935">
        <f t="shared" si="235"/>
        <v>44197</v>
      </c>
      <c r="W1347" s="934" t="str">
        <f t="shared" si="236"/>
        <v>Approved</v>
      </c>
      <c r="X1347" s="936" t="str">
        <f>IF(R1347="-","-",VLOOKUP($S1347,Forex!$B:$C,2,0))</f>
        <v>FY2020</v>
      </c>
      <c r="Y1347" s="936" t="str">
        <f>IF(R1347="-","-",VLOOKUP($S1347,Forex!$B:$D,3,0))</f>
        <v>2H</v>
      </c>
      <c r="Z1347" s="937" t="str">
        <f>IF($R1347="-","-",VLOOKUP($L1347,Legend!$E:$F,2,0))</f>
        <v>-</v>
      </c>
      <c r="AA1347" s="937"/>
      <c r="AB1347" s="1131">
        <f t="shared" ref="AB1347:AB1410" si="241">IF($X1347="FY2021",$V1347,IF($X1347="FY2022",$V1347,IF($X1347="FY2023",$V1347,$T1347)))</f>
        <v>44197</v>
      </c>
      <c r="AC1347" s="1131">
        <f>_xlfn.IFNA(VLOOKUP($B1347,'PO list'!$C:$E,3,0),$AB1347)</f>
        <v>44197</v>
      </c>
      <c r="AD1347" s="1131" t="str">
        <f>IF($AC1347="-","-",VLOOKUP($AC1347,Forex!$B:$C,2,0))</f>
        <v>FY2020</v>
      </c>
      <c r="AE1347" s="1131">
        <f t="shared" si="237"/>
        <v>44197</v>
      </c>
      <c r="AF1347" s="1131" t="str">
        <f>IF($AE1347="-","-",VLOOKUP($AE1347,Forex!$B:$C,2,0))</f>
        <v>FY2020</v>
      </c>
      <c r="AG1347" s="1132" t="str">
        <f t="shared" ref="AG1347:AG1410" si="242">IF($R1347="-","-","MY + MF")</f>
        <v>MY + MF</v>
      </c>
      <c r="AI1347" s="1118"/>
    </row>
    <row r="1348" spans="1:35" ht="15" x14ac:dyDescent="0.25">
      <c r="A1348" s="929">
        <v>1347</v>
      </c>
      <c r="B1348" s="927" t="s">
        <v>4920</v>
      </c>
      <c r="C1348" s="927" t="s">
        <v>207</v>
      </c>
      <c r="D1348" s="927" t="s">
        <v>232</v>
      </c>
      <c r="E1348" s="927" t="s">
        <v>230</v>
      </c>
      <c r="F1348" s="927">
        <v>4</v>
      </c>
      <c r="G1348" s="927">
        <v>8200</v>
      </c>
      <c r="H1348" s="927" t="s">
        <v>4921</v>
      </c>
      <c r="I1348" s="927" t="s">
        <v>4922</v>
      </c>
      <c r="J1348" s="927" t="s">
        <v>4303</v>
      </c>
      <c r="K1348" s="927" t="s">
        <v>287</v>
      </c>
      <c r="L1348" s="927" t="s">
        <v>15</v>
      </c>
      <c r="M1348" s="927" t="s">
        <v>4612</v>
      </c>
      <c r="N1348" s="927" t="s">
        <v>4923</v>
      </c>
      <c r="O1348" s="927" t="s">
        <v>4762</v>
      </c>
      <c r="P1348" s="1129" t="str">
        <f t="shared" si="232"/>
        <v>KET</v>
      </c>
      <c r="Q1348" s="934" t="str">
        <f t="shared" si="233"/>
        <v>21-19690</v>
      </c>
      <c r="R1348" s="934" t="str">
        <f t="shared" si="234"/>
        <v>FRONTECH</v>
      </c>
      <c r="S1348" s="935">
        <f t="shared" si="238"/>
        <v>44197</v>
      </c>
      <c r="T1348" s="935">
        <f t="shared" si="239"/>
        <v>44197</v>
      </c>
      <c r="U1348" s="935">
        <f t="shared" si="240"/>
        <v>44197</v>
      </c>
      <c r="V1348" s="935">
        <f t="shared" si="235"/>
        <v>44228</v>
      </c>
      <c r="W1348" s="934" t="str">
        <f t="shared" si="236"/>
        <v>Approved</v>
      </c>
      <c r="X1348" s="936" t="str">
        <f>IF(R1348="-","-",VLOOKUP($S1348,Forex!$B:$C,2,0))</f>
        <v>FY2020</v>
      </c>
      <c r="Y1348" s="936" t="str">
        <f>IF(R1348="-","-",VLOOKUP($S1348,Forex!$B:$D,3,0))</f>
        <v>2H</v>
      </c>
      <c r="Z1348" s="937" t="str">
        <f>IF($R1348="-","-",VLOOKUP($L1348,Legend!$E:$F,2,0))</f>
        <v>-</v>
      </c>
      <c r="AA1348" s="937"/>
      <c r="AB1348" s="1131">
        <f t="shared" si="241"/>
        <v>44197</v>
      </c>
      <c r="AC1348" s="1131">
        <f>_xlfn.IFNA(VLOOKUP($B1348,'PO list'!$C:$E,3,0),$AB1348)</f>
        <v>44197</v>
      </c>
      <c r="AD1348" s="1131" t="str">
        <f>IF($AC1348="-","-",VLOOKUP($AC1348,Forex!$B:$C,2,0))</f>
        <v>FY2020</v>
      </c>
      <c r="AE1348" s="1131">
        <f t="shared" si="237"/>
        <v>44197</v>
      </c>
      <c r="AF1348" s="1131" t="str">
        <f>IF($AE1348="-","-",VLOOKUP($AE1348,Forex!$B:$C,2,0))</f>
        <v>FY2020</v>
      </c>
      <c r="AG1348" s="1132" t="str">
        <f t="shared" si="242"/>
        <v>MY + MF</v>
      </c>
      <c r="AI1348" s="1118"/>
    </row>
    <row r="1349" spans="1:35" ht="15" x14ac:dyDescent="0.25">
      <c r="A1349" s="929">
        <v>1348</v>
      </c>
      <c r="B1349" s="927" t="s">
        <v>4924</v>
      </c>
      <c r="C1349" s="927" t="s">
        <v>244</v>
      </c>
      <c r="D1349" s="927" t="s">
        <v>201</v>
      </c>
      <c r="E1349" s="927" t="s">
        <v>231</v>
      </c>
      <c r="F1349" s="927">
        <v>1</v>
      </c>
      <c r="G1349" s="927">
        <v>792</v>
      </c>
      <c r="H1349" s="927" t="s">
        <v>4925</v>
      </c>
      <c r="I1349" s="927" t="s">
        <v>239</v>
      </c>
      <c r="J1349" s="927" t="s">
        <v>4499</v>
      </c>
      <c r="K1349" s="927" t="s">
        <v>288</v>
      </c>
      <c r="L1349" s="927" t="s">
        <v>158</v>
      </c>
      <c r="M1349" s="927" t="s">
        <v>4612</v>
      </c>
      <c r="N1349" s="927" t="s">
        <v>4429</v>
      </c>
      <c r="O1349" s="927" t="s">
        <v>4762</v>
      </c>
      <c r="P1349" s="1129" t="str">
        <f t="shared" si="232"/>
        <v>--</v>
      </c>
      <c r="Q1349" s="934" t="str">
        <f t="shared" si="233"/>
        <v>21-19691</v>
      </c>
      <c r="R1349" s="934" t="str">
        <f t="shared" si="234"/>
        <v>LOCAL</v>
      </c>
      <c r="S1349" s="935">
        <f t="shared" si="238"/>
        <v>44197</v>
      </c>
      <c r="T1349" s="935">
        <f t="shared" si="239"/>
        <v>44197</v>
      </c>
      <c r="U1349" s="935">
        <f t="shared" si="240"/>
        <v>44197</v>
      </c>
      <c r="V1349" s="935">
        <f t="shared" si="235"/>
        <v>44256</v>
      </c>
      <c r="W1349" s="934" t="str">
        <f t="shared" si="236"/>
        <v>Disapproved</v>
      </c>
      <c r="X1349" s="936" t="str">
        <f>IF(R1349="-","-",VLOOKUP($S1349,Forex!$B:$C,2,0))</f>
        <v>FY2020</v>
      </c>
      <c r="Y1349" s="936" t="str">
        <f>IF(R1349="-","-",VLOOKUP($S1349,Forex!$B:$D,3,0))</f>
        <v>2H</v>
      </c>
      <c r="Z1349" s="937" t="str">
        <f>IF($R1349="-","-",VLOOKUP($L1349,Legend!$E:$F,2,0))</f>
        <v>ROD1</v>
      </c>
      <c r="AA1349" s="937"/>
      <c r="AB1349" s="1131">
        <f t="shared" si="241"/>
        <v>44197</v>
      </c>
      <c r="AC1349" s="1131">
        <f>_xlfn.IFNA(VLOOKUP($B1349,'PO list'!$C:$E,3,0),$AB1349)</f>
        <v>44197</v>
      </c>
      <c r="AD1349" s="1131" t="str">
        <f>IF($AC1349="-","-",VLOOKUP($AC1349,Forex!$B:$C,2,0))</f>
        <v>FY2020</v>
      </c>
      <c r="AE1349" s="1131">
        <f t="shared" si="237"/>
        <v>44197</v>
      </c>
      <c r="AF1349" s="1131" t="str">
        <f>IF($AE1349="-","-",VLOOKUP($AE1349,Forex!$B:$C,2,0))</f>
        <v>FY2020</v>
      </c>
      <c r="AG1349" s="1132" t="str">
        <f t="shared" si="242"/>
        <v>MY + MF</v>
      </c>
      <c r="AI1349" s="1118"/>
    </row>
    <row r="1350" spans="1:35" ht="15" x14ac:dyDescent="0.25">
      <c r="A1350" s="929">
        <v>1349</v>
      </c>
      <c r="B1350" s="927" t="s">
        <v>1019</v>
      </c>
      <c r="C1350" s="927" t="s">
        <v>211</v>
      </c>
      <c r="D1350" s="927" t="s">
        <v>201</v>
      </c>
      <c r="E1350" s="927" t="s">
        <v>231</v>
      </c>
      <c r="F1350" s="927">
        <v>2</v>
      </c>
      <c r="G1350" s="927">
        <v>596</v>
      </c>
      <c r="H1350" s="927" t="s">
        <v>4926</v>
      </c>
      <c r="I1350" s="927" t="s">
        <v>4927</v>
      </c>
      <c r="J1350" s="927" t="s">
        <v>4612</v>
      </c>
      <c r="K1350" s="927" t="s">
        <v>288</v>
      </c>
      <c r="L1350" s="927" t="s">
        <v>1056</v>
      </c>
      <c r="M1350" s="927" t="s">
        <v>4612</v>
      </c>
      <c r="N1350" s="927" t="s">
        <v>4429</v>
      </c>
      <c r="O1350" s="927" t="s">
        <v>4762</v>
      </c>
      <c r="P1350" s="1129" t="str">
        <f t="shared" si="232"/>
        <v>430</v>
      </c>
      <c r="Q1350" s="934" t="str">
        <f t="shared" si="233"/>
        <v>21-19693</v>
      </c>
      <c r="R1350" s="934" t="str">
        <f t="shared" si="234"/>
        <v>LOCAL</v>
      </c>
      <c r="S1350" s="935">
        <f t="shared" si="238"/>
        <v>44197</v>
      </c>
      <c r="T1350" s="935">
        <f t="shared" si="239"/>
        <v>44197</v>
      </c>
      <c r="U1350" s="935">
        <f t="shared" si="240"/>
        <v>44197</v>
      </c>
      <c r="V1350" s="935">
        <f t="shared" si="235"/>
        <v>44256</v>
      </c>
      <c r="W1350" s="934" t="str">
        <f t="shared" si="236"/>
        <v>Disapproved</v>
      </c>
      <c r="X1350" s="936" t="str">
        <f>IF(R1350="-","-",VLOOKUP($S1350,Forex!$B:$C,2,0))</f>
        <v>FY2020</v>
      </c>
      <c r="Y1350" s="936" t="str">
        <f>IF(R1350="-","-",VLOOKUP($S1350,Forex!$B:$D,3,0))</f>
        <v>2H</v>
      </c>
      <c r="Z1350" s="937" t="str">
        <f>IF($R1350="-","-",VLOOKUP($L1350,Legend!$E:$F,2,0))</f>
        <v>-</v>
      </c>
      <c r="AA1350" s="937"/>
      <c r="AB1350" s="1131">
        <f t="shared" si="241"/>
        <v>44197</v>
      </c>
      <c r="AC1350" s="1131">
        <f>_xlfn.IFNA(VLOOKUP($B1350,'PO list'!$C:$E,3,0),$AB1350)</f>
        <v>44197</v>
      </c>
      <c r="AD1350" s="1131" t="str">
        <f>IF($AC1350="-","-",VLOOKUP($AC1350,Forex!$B:$C,2,0))</f>
        <v>FY2020</v>
      </c>
      <c r="AE1350" s="1131">
        <f t="shared" si="237"/>
        <v>44197</v>
      </c>
      <c r="AF1350" s="1131" t="str">
        <f>IF($AE1350="-","-",VLOOKUP($AE1350,Forex!$B:$C,2,0))</f>
        <v>FY2020</v>
      </c>
      <c r="AG1350" s="1132" t="str">
        <f t="shared" si="242"/>
        <v>MY + MF</v>
      </c>
      <c r="AI1350" s="1118"/>
    </row>
    <row r="1351" spans="1:35" ht="15" x14ac:dyDescent="0.25">
      <c r="A1351" s="929">
        <v>1350</v>
      </c>
      <c r="B1351" s="927" t="s">
        <v>1020</v>
      </c>
      <c r="C1351" s="927" t="s">
        <v>211</v>
      </c>
      <c r="D1351" s="927" t="s">
        <v>201</v>
      </c>
      <c r="E1351" s="927" t="s">
        <v>231</v>
      </c>
      <c r="F1351" s="927">
        <v>1</v>
      </c>
      <c r="G1351" s="927">
        <v>143</v>
      </c>
      <c r="H1351" s="927" t="s">
        <v>4928</v>
      </c>
      <c r="I1351" s="927" t="s">
        <v>4929</v>
      </c>
      <c r="J1351" s="927" t="s">
        <v>4612</v>
      </c>
      <c r="K1351" s="927" t="s">
        <v>288</v>
      </c>
      <c r="L1351" s="927" t="s">
        <v>1056</v>
      </c>
      <c r="M1351" s="927" t="s">
        <v>4612</v>
      </c>
      <c r="N1351" s="927" t="s">
        <v>4429</v>
      </c>
      <c r="O1351" s="927" t="s">
        <v>4762</v>
      </c>
      <c r="P1351" s="1129" t="str">
        <f t="shared" si="232"/>
        <v>431</v>
      </c>
      <c r="Q1351" s="934" t="str">
        <f t="shared" si="233"/>
        <v>21-19694</v>
      </c>
      <c r="R1351" s="934" t="str">
        <f t="shared" si="234"/>
        <v>LOCAL</v>
      </c>
      <c r="S1351" s="935">
        <f t="shared" si="238"/>
        <v>44197</v>
      </c>
      <c r="T1351" s="935">
        <f t="shared" si="239"/>
        <v>44197</v>
      </c>
      <c r="U1351" s="935">
        <f t="shared" si="240"/>
        <v>44197</v>
      </c>
      <c r="V1351" s="935">
        <f t="shared" si="235"/>
        <v>44256</v>
      </c>
      <c r="W1351" s="934" t="str">
        <f t="shared" si="236"/>
        <v>Disapproved</v>
      </c>
      <c r="X1351" s="936" t="str">
        <f>IF(R1351="-","-",VLOOKUP($S1351,Forex!$B:$C,2,0))</f>
        <v>FY2020</v>
      </c>
      <c r="Y1351" s="936" t="str">
        <f>IF(R1351="-","-",VLOOKUP($S1351,Forex!$B:$D,3,0))</f>
        <v>2H</v>
      </c>
      <c r="Z1351" s="937" t="str">
        <f>IF($R1351="-","-",VLOOKUP($L1351,Legend!$E:$F,2,0))</f>
        <v>-</v>
      </c>
      <c r="AA1351" s="937"/>
      <c r="AB1351" s="1131">
        <f t="shared" si="241"/>
        <v>44197</v>
      </c>
      <c r="AC1351" s="1131">
        <f>_xlfn.IFNA(VLOOKUP($B1351,'PO list'!$C:$E,3,0),$AB1351)</f>
        <v>44197</v>
      </c>
      <c r="AD1351" s="1131" t="str">
        <f>IF($AC1351="-","-",VLOOKUP($AC1351,Forex!$B:$C,2,0))</f>
        <v>FY2020</v>
      </c>
      <c r="AE1351" s="1131">
        <f t="shared" si="237"/>
        <v>44197</v>
      </c>
      <c r="AF1351" s="1131" t="str">
        <f>IF($AE1351="-","-",VLOOKUP($AE1351,Forex!$B:$C,2,0))</f>
        <v>FY2020</v>
      </c>
      <c r="AG1351" s="1132" t="str">
        <f t="shared" si="242"/>
        <v>MY + MF</v>
      </c>
      <c r="AI1351" s="1118"/>
    </row>
    <row r="1352" spans="1:35" ht="15" x14ac:dyDescent="0.25">
      <c r="A1352" s="929">
        <v>1351</v>
      </c>
      <c r="B1352" s="927" t="s">
        <v>4930</v>
      </c>
      <c r="C1352" s="927" t="s">
        <v>244</v>
      </c>
      <c r="D1352" s="927" t="s">
        <v>201</v>
      </c>
      <c r="E1352" s="927" t="s">
        <v>231</v>
      </c>
      <c r="F1352" s="927">
        <v>2</v>
      </c>
      <c r="G1352" s="927">
        <v>798</v>
      </c>
      <c r="H1352" s="927" t="s">
        <v>4931</v>
      </c>
      <c r="I1352" s="927" t="s">
        <v>239</v>
      </c>
      <c r="J1352" s="927" t="s">
        <v>4612</v>
      </c>
      <c r="K1352" s="927" t="s">
        <v>287</v>
      </c>
      <c r="L1352" s="927" t="s">
        <v>15</v>
      </c>
      <c r="M1352" s="927" t="s">
        <v>4612</v>
      </c>
      <c r="N1352" s="927" t="s">
        <v>4222</v>
      </c>
      <c r="O1352" s="927" t="s">
        <v>4762</v>
      </c>
      <c r="P1352" s="1129" t="str">
        <f t="shared" si="232"/>
        <v>--</v>
      </c>
      <c r="Q1352" s="934" t="str">
        <f t="shared" si="233"/>
        <v>21-19695</v>
      </c>
      <c r="R1352" s="934" t="str">
        <f t="shared" si="234"/>
        <v>LOCAL</v>
      </c>
      <c r="S1352" s="935">
        <f t="shared" si="238"/>
        <v>44197</v>
      </c>
      <c r="T1352" s="935">
        <f t="shared" si="239"/>
        <v>44197</v>
      </c>
      <c r="U1352" s="935">
        <f t="shared" si="240"/>
        <v>44197</v>
      </c>
      <c r="V1352" s="935">
        <f t="shared" si="235"/>
        <v>44197</v>
      </c>
      <c r="W1352" s="934" t="str">
        <f t="shared" si="236"/>
        <v>Approved</v>
      </c>
      <c r="X1352" s="936" t="str">
        <f>IF(R1352="-","-",VLOOKUP($S1352,Forex!$B:$C,2,0))</f>
        <v>FY2020</v>
      </c>
      <c r="Y1352" s="936" t="str">
        <f>IF(R1352="-","-",VLOOKUP($S1352,Forex!$B:$D,3,0))</f>
        <v>2H</v>
      </c>
      <c r="Z1352" s="937" t="str">
        <f>IF($R1352="-","-",VLOOKUP($L1352,Legend!$E:$F,2,0))</f>
        <v>-</v>
      </c>
      <c r="AA1352" s="937"/>
      <c r="AB1352" s="1131">
        <f t="shared" si="241"/>
        <v>44197</v>
      </c>
      <c r="AC1352" s="1131">
        <f>_xlfn.IFNA(VLOOKUP($B1352,'PO list'!$C:$E,3,0),$AB1352)</f>
        <v>44197</v>
      </c>
      <c r="AD1352" s="1131" t="str">
        <f>IF($AC1352="-","-",VLOOKUP($AC1352,Forex!$B:$C,2,0))</f>
        <v>FY2020</v>
      </c>
      <c r="AE1352" s="1131">
        <f t="shared" si="237"/>
        <v>44197</v>
      </c>
      <c r="AF1352" s="1131" t="str">
        <f>IF($AE1352="-","-",VLOOKUP($AE1352,Forex!$B:$C,2,0))</f>
        <v>FY2020</v>
      </c>
      <c r="AG1352" s="1132" t="str">
        <f t="shared" si="242"/>
        <v>MY + MF</v>
      </c>
      <c r="AI1352" s="1118"/>
    </row>
    <row r="1353" spans="1:35" ht="15" x14ac:dyDescent="0.25">
      <c r="A1353" s="929">
        <v>1352</v>
      </c>
      <c r="B1353" s="927" t="s">
        <v>4932</v>
      </c>
      <c r="C1353" s="927" t="s">
        <v>1331</v>
      </c>
      <c r="D1353" s="927" t="s">
        <v>1332</v>
      </c>
      <c r="E1353" s="927" t="s">
        <v>1546</v>
      </c>
      <c r="F1353" s="927">
        <v>1</v>
      </c>
      <c r="G1353" s="927">
        <v>180</v>
      </c>
      <c r="H1353" s="927" t="s">
        <v>4208</v>
      </c>
      <c r="I1353" s="927" t="s">
        <v>15</v>
      </c>
      <c r="J1353" s="927" t="s">
        <v>4612</v>
      </c>
      <c r="K1353" s="927" t="s">
        <v>287</v>
      </c>
      <c r="L1353" s="927" t="s">
        <v>15</v>
      </c>
      <c r="M1353" s="927" t="s">
        <v>4612</v>
      </c>
      <c r="N1353" s="927" t="s">
        <v>4500</v>
      </c>
      <c r="O1353" s="927" t="s">
        <v>4762</v>
      </c>
      <c r="P1353" s="1129" t="str">
        <f t="shared" si="232"/>
        <v>-</v>
      </c>
      <c r="Q1353" s="934" t="str">
        <f t="shared" si="233"/>
        <v>21-19696</v>
      </c>
      <c r="R1353" s="934" t="str">
        <f t="shared" si="234"/>
        <v>-</v>
      </c>
      <c r="S1353" s="935" t="str">
        <f t="shared" si="238"/>
        <v>-</v>
      </c>
      <c r="T1353" s="935" t="str">
        <f t="shared" si="239"/>
        <v>-</v>
      </c>
      <c r="U1353" s="935" t="str">
        <f t="shared" si="240"/>
        <v>-</v>
      </c>
      <c r="V1353" s="935" t="str">
        <f t="shared" si="235"/>
        <v>-</v>
      </c>
      <c r="W1353" s="934" t="str">
        <f t="shared" si="236"/>
        <v>-</v>
      </c>
      <c r="X1353" s="936" t="str">
        <f>IF(R1353="-","-",VLOOKUP($S1353,Forex!$B:$C,2,0))</f>
        <v>-</v>
      </c>
      <c r="Y1353" s="936" t="str">
        <f>IF(R1353="-","-",VLOOKUP($S1353,Forex!$B:$D,3,0))</f>
        <v>-</v>
      </c>
      <c r="Z1353" s="937" t="str">
        <f>IF($R1353="-","-",VLOOKUP($L1353,Legend!$E:$F,2,0))</f>
        <v>-</v>
      </c>
      <c r="AA1353" s="937"/>
      <c r="AB1353" s="1131" t="str">
        <f t="shared" si="241"/>
        <v>-</v>
      </c>
      <c r="AC1353" s="1131" t="str">
        <f>_xlfn.IFNA(VLOOKUP($B1353,'PO list'!$C:$E,3,0),$AB1353)</f>
        <v>-</v>
      </c>
      <c r="AD1353" s="1131" t="str">
        <f>IF($AC1353="-","-",VLOOKUP($AC1353,Forex!$B:$C,2,0))</f>
        <v>-</v>
      </c>
      <c r="AE1353" s="1131" t="str">
        <f t="shared" si="237"/>
        <v>-</v>
      </c>
      <c r="AF1353" s="1131" t="str">
        <f>IF($AE1353="-","-",VLOOKUP($AE1353,Forex!$B:$C,2,0))</f>
        <v>-</v>
      </c>
      <c r="AG1353" s="1132" t="str">
        <f t="shared" si="242"/>
        <v>-</v>
      </c>
      <c r="AI1353" s="1118"/>
    </row>
    <row r="1354" spans="1:35" ht="15" x14ac:dyDescent="0.25">
      <c r="A1354" s="929">
        <v>1353</v>
      </c>
      <c r="B1354" s="927" t="s">
        <v>4933</v>
      </c>
      <c r="C1354" s="927" t="s">
        <v>1331</v>
      </c>
      <c r="D1354" s="927" t="s">
        <v>1332</v>
      </c>
      <c r="E1354" s="927" t="s">
        <v>1788</v>
      </c>
      <c r="F1354" s="927">
        <v>2</v>
      </c>
      <c r="G1354" s="927">
        <v>960</v>
      </c>
      <c r="H1354" s="927" t="s">
        <v>4934</v>
      </c>
      <c r="I1354" s="927" t="s">
        <v>4935</v>
      </c>
      <c r="J1354" s="927" t="s">
        <v>4612</v>
      </c>
      <c r="K1354" s="927" t="s">
        <v>287</v>
      </c>
      <c r="L1354" s="927" t="s">
        <v>15</v>
      </c>
      <c r="M1354" s="927" t="s">
        <v>4913</v>
      </c>
      <c r="N1354" s="927" t="s">
        <v>4936</v>
      </c>
      <c r="O1354" s="927" t="s">
        <v>4762</v>
      </c>
      <c r="P1354" s="1129" t="str">
        <f t="shared" si="232"/>
        <v>02-</v>
      </c>
      <c r="Q1354" s="934" t="str">
        <f t="shared" si="233"/>
        <v>21-19698</v>
      </c>
      <c r="R1354" s="934" t="str">
        <f t="shared" si="234"/>
        <v>-</v>
      </c>
      <c r="S1354" s="935" t="str">
        <f t="shared" si="238"/>
        <v>-</v>
      </c>
      <c r="T1354" s="935" t="str">
        <f t="shared" si="239"/>
        <v>-</v>
      </c>
      <c r="U1354" s="935" t="str">
        <f t="shared" si="240"/>
        <v>-</v>
      </c>
      <c r="V1354" s="935" t="str">
        <f t="shared" si="235"/>
        <v>-</v>
      </c>
      <c r="W1354" s="934" t="str">
        <f t="shared" si="236"/>
        <v>-</v>
      </c>
      <c r="X1354" s="936" t="str">
        <f>IF(R1354="-","-",VLOOKUP($S1354,Forex!$B:$C,2,0))</f>
        <v>-</v>
      </c>
      <c r="Y1354" s="936" t="str">
        <f>IF(R1354="-","-",VLOOKUP($S1354,Forex!$B:$D,3,0))</f>
        <v>-</v>
      </c>
      <c r="Z1354" s="937" t="str">
        <f>IF($R1354="-","-",VLOOKUP($L1354,Legend!$E:$F,2,0))</f>
        <v>-</v>
      </c>
      <c r="AA1354" s="937"/>
      <c r="AB1354" s="1131" t="str">
        <f t="shared" si="241"/>
        <v>-</v>
      </c>
      <c r="AC1354" s="1131" t="str">
        <f>_xlfn.IFNA(VLOOKUP($B1354,'PO list'!$C:$E,3,0),$AB1354)</f>
        <v>-</v>
      </c>
      <c r="AD1354" s="1131" t="str">
        <f>IF($AC1354="-","-",VLOOKUP($AC1354,Forex!$B:$C,2,0))</f>
        <v>-</v>
      </c>
      <c r="AE1354" s="1131" t="str">
        <f t="shared" si="237"/>
        <v>-</v>
      </c>
      <c r="AF1354" s="1131" t="str">
        <f>IF($AE1354="-","-",VLOOKUP($AE1354,Forex!$B:$C,2,0))</f>
        <v>-</v>
      </c>
      <c r="AG1354" s="1132" t="str">
        <f t="shared" si="242"/>
        <v>-</v>
      </c>
      <c r="AI1354" s="1118"/>
    </row>
    <row r="1355" spans="1:35" ht="15" x14ac:dyDescent="0.25">
      <c r="A1355" s="929">
        <v>1354</v>
      </c>
      <c r="B1355" s="927" t="s">
        <v>4937</v>
      </c>
      <c r="C1355" s="927" t="s">
        <v>1350</v>
      </c>
      <c r="D1355" s="927" t="s">
        <v>1332</v>
      </c>
      <c r="E1355" s="927" t="s">
        <v>1546</v>
      </c>
      <c r="F1355" s="927">
        <v>2</v>
      </c>
      <c r="G1355" s="927">
        <v>32</v>
      </c>
      <c r="H1355" s="927" t="s">
        <v>4938</v>
      </c>
      <c r="I1355" s="927" t="s">
        <v>15</v>
      </c>
      <c r="J1355" s="927" t="s">
        <v>4612</v>
      </c>
      <c r="K1355" s="927" t="s">
        <v>287</v>
      </c>
      <c r="L1355" s="927" t="s">
        <v>15</v>
      </c>
      <c r="M1355" s="927" t="s">
        <v>4763</v>
      </c>
      <c r="N1355" s="927" t="s">
        <v>4500</v>
      </c>
      <c r="O1355" s="927" t="s">
        <v>4762</v>
      </c>
      <c r="P1355" s="1129" t="str">
        <f t="shared" si="232"/>
        <v>-</v>
      </c>
      <c r="Q1355" s="934" t="str">
        <f t="shared" si="233"/>
        <v>21-19699</v>
      </c>
      <c r="R1355" s="934" t="str">
        <f t="shared" si="234"/>
        <v>-</v>
      </c>
      <c r="S1355" s="935" t="str">
        <f t="shared" si="238"/>
        <v>-</v>
      </c>
      <c r="T1355" s="935" t="str">
        <f t="shared" si="239"/>
        <v>-</v>
      </c>
      <c r="U1355" s="935" t="str">
        <f t="shared" si="240"/>
        <v>-</v>
      </c>
      <c r="V1355" s="935" t="str">
        <f t="shared" si="235"/>
        <v>-</v>
      </c>
      <c r="W1355" s="934" t="str">
        <f t="shared" si="236"/>
        <v>-</v>
      </c>
      <c r="X1355" s="936" t="str">
        <f>IF(R1355="-","-",VLOOKUP($S1355,Forex!$B:$C,2,0))</f>
        <v>-</v>
      </c>
      <c r="Y1355" s="936" t="str">
        <f>IF(R1355="-","-",VLOOKUP($S1355,Forex!$B:$D,3,0))</f>
        <v>-</v>
      </c>
      <c r="Z1355" s="937" t="str">
        <f>IF($R1355="-","-",VLOOKUP($L1355,Legend!$E:$F,2,0))</f>
        <v>-</v>
      </c>
      <c r="AA1355" s="937"/>
      <c r="AB1355" s="1131" t="str">
        <f t="shared" si="241"/>
        <v>-</v>
      </c>
      <c r="AC1355" s="1131" t="str">
        <f>_xlfn.IFNA(VLOOKUP($B1355,'PO list'!$C:$E,3,0),$AB1355)</f>
        <v>-</v>
      </c>
      <c r="AD1355" s="1131" t="str">
        <f>IF($AC1355="-","-",VLOOKUP($AC1355,Forex!$B:$C,2,0))</f>
        <v>-</v>
      </c>
      <c r="AE1355" s="1131" t="str">
        <f t="shared" si="237"/>
        <v>-</v>
      </c>
      <c r="AF1355" s="1131" t="str">
        <f>IF($AE1355="-","-",VLOOKUP($AE1355,Forex!$B:$C,2,0))</f>
        <v>-</v>
      </c>
      <c r="AG1355" s="1132" t="str">
        <f t="shared" si="242"/>
        <v>-</v>
      </c>
      <c r="AI1355" s="1118"/>
    </row>
    <row r="1356" spans="1:35" ht="15" x14ac:dyDescent="0.25">
      <c r="A1356" s="929">
        <v>1355</v>
      </c>
      <c r="B1356" s="927" t="s">
        <v>4939</v>
      </c>
      <c r="C1356" s="927" t="s">
        <v>680</v>
      </c>
      <c r="D1356" s="927" t="s">
        <v>201</v>
      </c>
      <c r="E1356" s="927" t="s">
        <v>1333</v>
      </c>
      <c r="F1356" s="927">
        <v>5</v>
      </c>
      <c r="G1356" s="927">
        <v>4373</v>
      </c>
      <c r="H1356" s="927" t="s">
        <v>4940</v>
      </c>
      <c r="I1356" s="927" t="s">
        <v>4941</v>
      </c>
      <c r="J1356" s="927" t="s">
        <v>4763</v>
      </c>
      <c r="K1356" s="927" t="s">
        <v>287</v>
      </c>
      <c r="L1356" s="927" t="s">
        <v>15</v>
      </c>
      <c r="M1356" s="927" t="s">
        <v>3415</v>
      </c>
      <c r="N1356" s="927" t="s">
        <v>4901</v>
      </c>
      <c r="O1356" s="927" t="s">
        <v>4166</v>
      </c>
      <c r="P1356" s="1129" t="str">
        <f t="shared" si="232"/>
        <v>C7P</v>
      </c>
      <c r="Q1356" s="934" t="str">
        <f t="shared" si="233"/>
        <v>21-19700</v>
      </c>
      <c r="R1356" s="934" t="str">
        <f t="shared" si="234"/>
        <v>LOCAL</v>
      </c>
      <c r="S1356" s="935">
        <f t="shared" si="238"/>
        <v>44197</v>
      </c>
      <c r="T1356" s="935">
        <f t="shared" si="239"/>
        <v>44197</v>
      </c>
      <c r="U1356" s="935">
        <f t="shared" si="240"/>
        <v>44197</v>
      </c>
      <c r="V1356" s="935">
        <f t="shared" si="235"/>
        <v>44228</v>
      </c>
      <c r="W1356" s="934" t="str">
        <f t="shared" si="236"/>
        <v>Approved</v>
      </c>
      <c r="X1356" s="936" t="str">
        <f>IF(R1356="-","-",VLOOKUP($S1356,Forex!$B:$C,2,0))</f>
        <v>FY2020</v>
      </c>
      <c r="Y1356" s="936" t="str">
        <f>IF(R1356="-","-",VLOOKUP($S1356,Forex!$B:$D,3,0))</f>
        <v>2H</v>
      </c>
      <c r="Z1356" s="937" t="str">
        <f>IF($R1356="-","-",VLOOKUP($L1356,Legend!$E:$F,2,0))</f>
        <v>-</v>
      </c>
      <c r="AA1356" s="937"/>
      <c r="AB1356" s="1131">
        <f t="shared" si="241"/>
        <v>44197</v>
      </c>
      <c r="AC1356" s="1131">
        <f>_xlfn.IFNA(VLOOKUP($B1356,'PO list'!$C:$E,3,0),$AB1356)</f>
        <v>44197</v>
      </c>
      <c r="AD1356" s="1131" t="str">
        <f>IF($AC1356="-","-",VLOOKUP($AC1356,Forex!$B:$C,2,0))</f>
        <v>FY2020</v>
      </c>
      <c r="AE1356" s="1131">
        <f t="shared" si="237"/>
        <v>44197</v>
      </c>
      <c r="AF1356" s="1131" t="str">
        <f>IF($AE1356="-","-",VLOOKUP($AE1356,Forex!$B:$C,2,0))</f>
        <v>FY2020</v>
      </c>
      <c r="AG1356" s="1132" t="str">
        <f t="shared" si="242"/>
        <v>MY + MF</v>
      </c>
      <c r="AI1356" s="1118"/>
    </row>
    <row r="1357" spans="1:35" ht="15" x14ac:dyDescent="0.25">
      <c r="A1357" s="929">
        <v>1356</v>
      </c>
      <c r="B1357" s="927" t="s">
        <v>4942</v>
      </c>
      <c r="C1357" s="927" t="s">
        <v>211</v>
      </c>
      <c r="D1357" s="927" t="s">
        <v>201</v>
      </c>
      <c r="E1357" s="927" t="s">
        <v>230</v>
      </c>
      <c r="F1357" s="927">
        <v>54</v>
      </c>
      <c r="G1357" s="927">
        <v>79302.000000000015</v>
      </c>
      <c r="H1357" s="927" t="s">
        <v>4943</v>
      </c>
      <c r="I1357" s="927" t="s">
        <v>4944</v>
      </c>
      <c r="J1357" s="927" t="s">
        <v>4763</v>
      </c>
      <c r="K1357" s="927" t="s">
        <v>287</v>
      </c>
      <c r="L1357" s="927" t="s">
        <v>15</v>
      </c>
      <c r="M1357" s="927" t="s">
        <v>1125</v>
      </c>
      <c r="N1357" s="927" t="s">
        <v>1126</v>
      </c>
      <c r="O1357" s="927" t="s">
        <v>1139</v>
      </c>
      <c r="P1357" s="1129" t="str">
        <f t="shared" si="232"/>
        <v>AX)</v>
      </c>
      <c r="Q1357" s="934" t="str">
        <f t="shared" si="233"/>
        <v>21-19701</v>
      </c>
      <c r="R1357" s="934" t="str">
        <f t="shared" si="234"/>
        <v>LOCAL</v>
      </c>
      <c r="S1357" s="935">
        <f t="shared" si="238"/>
        <v>44197</v>
      </c>
      <c r="T1357" s="935">
        <f t="shared" si="239"/>
        <v>44228</v>
      </c>
      <c r="U1357" s="935">
        <f t="shared" si="240"/>
        <v>44256</v>
      </c>
      <c r="V1357" s="935">
        <f t="shared" si="235"/>
        <v>44256</v>
      </c>
      <c r="W1357" s="934" t="str">
        <f t="shared" si="236"/>
        <v>Approved</v>
      </c>
      <c r="X1357" s="936" t="str">
        <f>IF(R1357="-","-",VLOOKUP($S1357,Forex!$B:$C,2,0))</f>
        <v>FY2020</v>
      </c>
      <c r="Y1357" s="936" t="str">
        <f>IF(R1357="-","-",VLOOKUP($S1357,Forex!$B:$D,3,0))</f>
        <v>2H</v>
      </c>
      <c r="Z1357" s="937" t="str">
        <f>IF($R1357="-","-",VLOOKUP($L1357,Legend!$E:$F,2,0))</f>
        <v>-</v>
      </c>
      <c r="AA1357" s="937"/>
      <c r="AB1357" s="1131">
        <f t="shared" si="241"/>
        <v>44228</v>
      </c>
      <c r="AC1357" s="1131">
        <f>_xlfn.IFNA(VLOOKUP($B1357,'PO list'!$C:$E,3,0),$AB1357)</f>
        <v>44228</v>
      </c>
      <c r="AD1357" s="1131" t="str">
        <f>IF($AC1357="-","-",VLOOKUP($AC1357,Forex!$B:$C,2,0))</f>
        <v>FY2020</v>
      </c>
      <c r="AE1357" s="1131">
        <f t="shared" si="237"/>
        <v>44228</v>
      </c>
      <c r="AF1357" s="1131" t="str">
        <f>IF($AE1357="-","-",VLOOKUP($AE1357,Forex!$B:$C,2,0))</f>
        <v>FY2020</v>
      </c>
      <c r="AG1357" s="1132" t="str">
        <f t="shared" si="242"/>
        <v>MY + MF</v>
      </c>
      <c r="AI1357" s="1118"/>
    </row>
    <row r="1358" spans="1:35" ht="15" x14ac:dyDescent="0.25">
      <c r="A1358" s="929">
        <v>1357</v>
      </c>
      <c r="B1358" s="927" t="s">
        <v>4945</v>
      </c>
      <c r="C1358" s="927" t="s">
        <v>245</v>
      </c>
      <c r="D1358" s="927" t="s">
        <v>201</v>
      </c>
      <c r="E1358" s="927" t="s">
        <v>231</v>
      </c>
      <c r="F1358" s="927">
        <v>1</v>
      </c>
      <c r="G1358" s="927">
        <v>380</v>
      </c>
      <c r="H1358" s="927" t="s">
        <v>4946</v>
      </c>
      <c r="I1358" s="927" t="s">
        <v>239</v>
      </c>
      <c r="J1358" s="927" t="s">
        <v>4762</v>
      </c>
      <c r="K1358" s="927" t="s">
        <v>288</v>
      </c>
      <c r="L1358" s="927" t="s">
        <v>1111</v>
      </c>
      <c r="M1358" s="927" t="s">
        <v>4762</v>
      </c>
      <c r="N1358" s="927" t="s">
        <v>1110</v>
      </c>
      <c r="O1358" s="927" t="s">
        <v>4913</v>
      </c>
      <c r="P1358" s="1129" t="str">
        <f t="shared" si="232"/>
        <v>--</v>
      </c>
      <c r="Q1358" s="934" t="str">
        <f t="shared" si="233"/>
        <v>21-19702</v>
      </c>
      <c r="R1358" s="934" t="str">
        <f t="shared" si="234"/>
        <v>LOCAL</v>
      </c>
      <c r="S1358" s="935">
        <f t="shared" si="238"/>
        <v>44197</v>
      </c>
      <c r="T1358" s="935">
        <f t="shared" si="239"/>
        <v>44197</v>
      </c>
      <c r="U1358" s="935">
        <f t="shared" si="240"/>
        <v>44197</v>
      </c>
      <c r="V1358" s="935">
        <f t="shared" si="235"/>
        <v>44197</v>
      </c>
      <c r="W1358" s="934" t="str">
        <f t="shared" si="236"/>
        <v>Disapproved</v>
      </c>
      <c r="X1358" s="936" t="str">
        <f>IF(R1358="-","-",VLOOKUP($S1358,Forex!$B:$C,2,0))</f>
        <v>FY2020</v>
      </c>
      <c r="Y1358" s="936" t="str">
        <f>IF(R1358="-","-",VLOOKUP($S1358,Forex!$B:$D,3,0))</f>
        <v>2H</v>
      </c>
      <c r="Z1358" s="937" t="str">
        <f>IF($R1358="-","-",VLOOKUP($L1358,Legend!$E:$F,2,0))</f>
        <v>-</v>
      </c>
      <c r="AA1358" s="937"/>
      <c r="AB1358" s="1131">
        <f t="shared" si="241"/>
        <v>44197</v>
      </c>
      <c r="AC1358" s="1131">
        <f>_xlfn.IFNA(VLOOKUP($B1358,'PO list'!$C:$E,3,0),$AB1358)</f>
        <v>44197</v>
      </c>
      <c r="AD1358" s="1131" t="str">
        <f>IF($AC1358="-","-",VLOOKUP($AC1358,Forex!$B:$C,2,0))</f>
        <v>FY2020</v>
      </c>
      <c r="AE1358" s="1131">
        <f t="shared" si="237"/>
        <v>44197</v>
      </c>
      <c r="AF1358" s="1131" t="str">
        <f>IF($AE1358="-","-",VLOOKUP($AE1358,Forex!$B:$C,2,0))</f>
        <v>FY2020</v>
      </c>
      <c r="AG1358" s="1132" t="str">
        <f t="shared" si="242"/>
        <v>MY + MF</v>
      </c>
      <c r="AI1358" s="1118"/>
    </row>
    <row r="1359" spans="1:35" ht="15" x14ac:dyDescent="0.25">
      <c r="A1359" s="929">
        <v>1358</v>
      </c>
      <c r="B1359" s="927" t="s">
        <v>4947</v>
      </c>
      <c r="C1359" s="927" t="s">
        <v>221</v>
      </c>
      <c r="D1359" s="927" t="s">
        <v>201</v>
      </c>
      <c r="E1359" s="927" t="s">
        <v>231</v>
      </c>
      <c r="F1359" s="927">
        <v>2</v>
      </c>
      <c r="G1359" s="927">
        <v>471</v>
      </c>
      <c r="H1359" s="927" t="s">
        <v>4948</v>
      </c>
      <c r="I1359" s="927" t="s">
        <v>239</v>
      </c>
      <c r="J1359" s="927" t="s">
        <v>4762</v>
      </c>
      <c r="K1359" s="927" t="s">
        <v>287</v>
      </c>
      <c r="L1359" s="927" t="s">
        <v>15</v>
      </c>
      <c r="M1359" s="927" t="s">
        <v>4913</v>
      </c>
      <c r="N1359" s="927" t="s">
        <v>4166</v>
      </c>
      <c r="O1359" s="927" t="s">
        <v>1110</v>
      </c>
      <c r="P1359" s="1129" t="str">
        <f t="shared" si="232"/>
        <v>--</v>
      </c>
      <c r="Q1359" s="934" t="str">
        <f t="shared" si="233"/>
        <v>21-19703</v>
      </c>
      <c r="R1359" s="934" t="str">
        <f t="shared" si="234"/>
        <v>LOCAL</v>
      </c>
      <c r="S1359" s="935">
        <f t="shared" si="238"/>
        <v>44197</v>
      </c>
      <c r="T1359" s="935">
        <f t="shared" si="239"/>
        <v>44197</v>
      </c>
      <c r="U1359" s="935">
        <f t="shared" si="240"/>
        <v>44197</v>
      </c>
      <c r="V1359" s="935">
        <f t="shared" si="235"/>
        <v>44197</v>
      </c>
      <c r="W1359" s="934" t="str">
        <f t="shared" si="236"/>
        <v>Approved</v>
      </c>
      <c r="X1359" s="936" t="str">
        <f>IF(R1359="-","-",VLOOKUP($S1359,Forex!$B:$C,2,0))</f>
        <v>FY2020</v>
      </c>
      <c r="Y1359" s="936" t="str">
        <f>IF(R1359="-","-",VLOOKUP($S1359,Forex!$B:$D,3,0))</f>
        <v>2H</v>
      </c>
      <c r="Z1359" s="937" t="str">
        <f>IF($R1359="-","-",VLOOKUP($L1359,Legend!$E:$F,2,0))</f>
        <v>-</v>
      </c>
      <c r="AA1359" s="937"/>
      <c r="AB1359" s="1131">
        <f t="shared" si="241"/>
        <v>44197</v>
      </c>
      <c r="AC1359" s="1131">
        <f>_xlfn.IFNA(VLOOKUP($B1359,'PO list'!$C:$E,3,0),$AB1359)</f>
        <v>44197</v>
      </c>
      <c r="AD1359" s="1131" t="str">
        <f>IF($AC1359="-","-",VLOOKUP($AC1359,Forex!$B:$C,2,0))</f>
        <v>FY2020</v>
      </c>
      <c r="AE1359" s="1131">
        <f t="shared" si="237"/>
        <v>44197</v>
      </c>
      <c r="AF1359" s="1131" t="str">
        <f>IF($AE1359="-","-",VLOOKUP($AE1359,Forex!$B:$C,2,0))</f>
        <v>FY2020</v>
      </c>
      <c r="AG1359" s="1132" t="str">
        <f t="shared" si="242"/>
        <v>MY + MF</v>
      </c>
      <c r="AI1359" s="1118"/>
    </row>
    <row r="1360" spans="1:35" ht="15" x14ac:dyDescent="0.25">
      <c r="A1360" s="929">
        <v>1359</v>
      </c>
      <c r="B1360" s="927" t="s">
        <v>4949</v>
      </c>
      <c r="C1360" s="927" t="s">
        <v>225</v>
      </c>
      <c r="D1360" s="927" t="s">
        <v>201</v>
      </c>
      <c r="E1360" s="927" t="s">
        <v>231</v>
      </c>
      <c r="F1360" s="927">
        <v>5</v>
      </c>
      <c r="G1360" s="927">
        <v>12860</v>
      </c>
      <c r="H1360" s="927" t="s">
        <v>4950</v>
      </c>
      <c r="I1360" s="927" t="s">
        <v>4951</v>
      </c>
      <c r="J1360" s="927" t="s">
        <v>4913</v>
      </c>
      <c r="K1360" s="927" t="s">
        <v>287</v>
      </c>
      <c r="L1360" s="927" t="s">
        <v>15</v>
      </c>
      <c r="M1360" s="927" t="s">
        <v>4913</v>
      </c>
      <c r="N1360" s="927" t="s">
        <v>1110</v>
      </c>
      <c r="O1360" s="927" t="s">
        <v>4913</v>
      </c>
      <c r="P1360" s="1129" t="str">
        <f t="shared" si="232"/>
        <v>E--</v>
      </c>
      <c r="Q1360" s="934" t="str">
        <f t="shared" si="233"/>
        <v>21-19704</v>
      </c>
      <c r="R1360" s="934" t="str">
        <f t="shared" si="234"/>
        <v>LOCAL</v>
      </c>
      <c r="S1360" s="935">
        <f t="shared" si="238"/>
        <v>44197</v>
      </c>
      <c r="T1360" s="935">
        <f t="shared" si="239"/>
        <v>44197</v>
      </c>
      <c r="U1360" s="935">
        <f t="shared" si="240"/>
        <v>44197</v>
      </c>
      <c r="V1360" s="935">
        <f t="shared" si="235"/>
        <v>44197</v>
      </c>
      <c r="W1360" s="934" t="str">
        <f t="shared" si="236"/>
        <v>Approved</v>
      </c>
      <c r="X1360" s="936" t="str">
        <f>IF(R1360="-","-",VLOOKUP($S1360,Forex!$B:$C,2,0))</f>
        <v>FY2020</v>
      </c>
      <c r="Y1360" s="936" t="str">
        <f>IF(R1360="-","-",VLOOKUP($S1360,Forex!$B:$D,3,0))</f>
        <v>2H</v>
      </c>
      <c r="Z1360" s="937" t="str">
        <f>IF($R1360="-","-",VLOOKUP($L1360,Legend!$E:$F,2,0))</f>
        <v>-</v>
      </c>
      <c r="AA1360" s="937"/>
      <c r="AB1360" s="1131">
        <f t="shared" si="241"/>
        <v>44197</v>
      </c>
      <c r="AC1360" s="1131">
        <f>_xlfn.IFNA(VLOOKUP($B1360,'PO list'!$C:$E,3,0),$AB1360)</f>
        <v>44348</v>
      </c>
      <c r="AD1360" s="1131" t="str">
        <f>IF($AC1360="-","-",VLOOKUP($AC1360,Forex!$B:$C,2,0))</f>
        <v>FY2021</v>
      </c>
      <c r="AE1360" s="1131">
        <f t="shared" si="237"/>
        <v>44197</v>
      </c>
      <c r="AF1360" s="1131" t="str">
        <f>IF($AE1360="-","-",VLOOKUP($AE1360,Forex!$B:$C,2,0))</f>
        <v>FY2020</v>
      </c>
      <c r="AG1360" s="1132" t="str">
        <f t="shared" si="242"/>
        <v>MY + MF</v>
      </c>
      <c r="AI1360" s="1118"/>
    </row>
    <row r="1361" spans="1:35" ht="15" x14ac:dyDescent="0.25">
      <c r="A1361" s="929">
        <v>1360</v>
      </c>
      <c r="B1361" s="927" t="s">
        <v>1033</v>
      </c>
      <c r="C1361" s="927" t="s">
        <v>205</v>
      </c>
      <c r="D1361" s="927" t="s">
        <v>201</v>
      </c>
      <c r="E1361" s="927" t="s">
        <v>230</v>
      </c>
      <c r="F1361" s="927">
        <v>3</v>
      </c>
      <c r="G1361" s="927">
        <v>5061.18</v>
      </c>
      <c r="H1361" s="927" t="s">
        <v>4952</v>
      </c>
      <c r="I1361" s="927" t="s">
        <v>5870</v>
      </c>
      <c r="J1361" s="927" t="s">
        <v>4913</v>
      </c>
      <c r="K1361" s="927" t="s">
        <v>288</v>
      </c>
      <c r="L1361" s="927" t="s">
        <v>1127</v>
      </c>
      <c r="M1361" s="927" t="s">
        <v>5517</v>
      </c>
      <c r="N1361" s="927" t="s">
        <v>5871</v>
      </c>
      <c r="O1361" s="927" t="s">
        <v>1110</v>
      </c>
      <c r="P1361" s="1129" t="str">
        <f t="shared" si="232"/>
        <v>REF</v>
      </c>
      <c r="Q1361" s="934" t="str">
        <f t="shared" si="233"/>
        <v>21-19705</v>
      </c>
      <c r="R1361" s="934" t="str">
        <f t="shared" si="234"/>
        <v>LOCAL</v>
      </c>
      <c r="S1361" s="935">
        <f t="shared" si="238"/>
        <v>44197</v>
      </c>
      <c r="T1361" s="935">
        <f t="shared" si="239"/>
        <v>44197</v>
      </c>
      <c r="U1361" s="935">
        <f t="shared" si="240"/>
        <v>44317</v>
      </c>
      <c r="V1361" s="935">
        <f t="shared" si="235"/>
        <v>44409</v>
      </c>
      <c r="W1361" s="934" t="str">
        <f t="shared" si="236"/>
        <v>-</v>
      </c>
      <c r="X1361" s="936" t="str">
        <f>IF(R1361="-","-",VLOOKUP($S1361,Forex!$B:$C,2,0))</f>
        <v>FY2020</v>
      </c>
      <c r="Y1361" s="936" t="str">
        <f>IF(R1361="-","-",VLOOKUP($S1361,Forex!$B:$D,3,0))</f>
        <v>2H</v>
      </c>
      <c r="Z1361" s="937" t="str">
        <f>IF($R1361="-","-",VLOOKUP($L1361,Legend!$E:$F,2,0))</f>
        <v>ROD4</v>
      </c>
      <c r="AA1361" s="937"/>
      <c r="AB1361" s="1131">
        <f t="shared" si="241"/>
        <v>44197</v>
      </c>
      <c r="AC1361" s="1131" t="str">
        <f>_xlfn.IFNA(VLOOKUP($B1361,'PO list'!$C:$E,3,0),$AB1361)</f>
        <v>-</v>
      </c>
      <c r="AD1361" s="1131" t="str">
        <f>IF($AC1361="-","-",VLOOKUP($AC1361,Forex!$B:$C,2,0))</f>
        <v>-</v>
      </c>
      <c r="AE1361" s="1131" t="str">
        <f t="shared" si="237"/>
        <v>-</v>
      </c>
      <c r="AF1361" s="1131" t="str">
        <f>IF($AE1361="-","-",VLOOKUP($AE1361,Forex!$B:$C,2,0))</f>
        <v>-</v>
      </c>
      <c r="AG1361" s="1132" t="str">
        <f t="shared" si="242"/>
        <v>MY + MF</v>
      </c>
      <c r="AI1361" s="1118"/>
    </row>
    <row r="1362" spans="1:35" ht="15" x14ac:dyDescent="0.25">
      <c r="A1362" s="929">
        <v>1361</v>
      </c>
      <c r="B1362" s="1140" t="s">
        <v>1034</v>
      </c>
      <c r="C1362" s="927" t="s">
        <v>205</v>
      </c>
      <c r="D1362" s="927" t="s">
        <v>201</v>
      </c>
      <c r="E1362" s="927" t="s">
        <v>230</v>
      </c>
      <c r="F1362" s="927">
        <v>3</v>
      </c>
      <c r="G1362" s="927">
        <v>4855.2900000000009</v>
      </c>
      <c r="H1362" s="927" t="s">
        <v>4953</v>
      </c>
      <c r="I1362" s="927" t="s">
        <v>5872</v>
      </c>
      <c r="J1362" s="927" t="s">
        <v>4913</v>
      </c>
      <c r="K1362" s="927" t="s">
        <v>288</v>
      </c>
      <c r="L1362" s="927" t="s">
        <v>1127</v>
      </c>
      <c r="M1362" s="927" t="s">
        <v>5517</v>
      </c>
      <c r="N1362" s="927" t="s">
        <v>5871</v>
      </c>
      <c r="O1362" s="927" t="s">
        <v>1110</v>
      </c>
      <c r="P1362" s="1129" t="str">
        <f t="shared" si="232"/>
        <v>REF</v>
      </c>
      <c r="Q1362" s="934" t="str">
        <f t="shared" si="233"/>
        <v>21-19706</v>
      </c>
      <c r="R1362" s="934" t="str">
        <f t="shared" si="234"/>
        <v>LOCAL</v>
      </c>
      <c r="S1362" s="935">
        <f t="shared" si="238"/>
        <v>44197</v>
      </c>
      <c r="T1362" s="935">
        <f t="shared" si="239"/>
        <v>44197</v>
      </c>
      <c r="U1362" s="935">
        <f t="shared" si="240"/>
        <v>44317</v>
      </c>
      <c r="V1362" s="935">
        <f t="shared" si="235"/>
        <v>44409</v>
      </c>
      <c r="W1362" s="934" t="str">
        <f t="shared" si="236"/>
        <v>-</v>
      </c>
      <c r="X1362" s="936" t="str">
        <f>IF(R1362="-","-",VLOOKUP($S1362,Forex!$B:$C,2,0))</f>
        <v>FY2020</v>
      </c>
      <c r="Y1362" s="936" t="str">
        <f>IF(R1362="-","-",VLOOKUP($S1362,Forex!$B:$D,3,0))</f>
        <v>2H</v>
      </c>
      <c r="Z1362" s="937" t="str">
        <f>IF($R1362="-","-",VLOOKUP($L1362,Legend!$E:$F,2,0))</f>
        <v>ROD4</v>
      </c>
      <c r="AA1362" s="937"/>
      <c r="AB1362" s="1131">
        <f t="shared" si="241"/>
        <v>44197</v>
      </c>
      <c r="AC1362" s="1131" t="str">
        <f>_xlfn.IFNA(VLOOKUP($B1362,'PO list'!$C:$E,3,0),$AB1362)</f>
        <v>-</v>
      </c>
      <c r="AD1362" s="1131" t="str">
        <f>IF($AC1362="-","-",VLOOKUP($AC1362,Forex!$B:$C,2,0))</f>
        <v>-</v>
      </c>
      <c r="AE1362" s="1131" t="str">
        <f t="shared" si="237"/>
        <v>-</v>
      </c>
      <c r="AF1362" s="1131" t="str">
        <f>IF($AE1362="-","-",VLOOKUP($AE1362,Forex!$B:$C,2,0))</f>
        <v>-</v>
      </c>
      <c r="AG1362" s="1132" t="str">
        <f t="shared" si="242"/>
        <v>MY + MF</v>
      </c>
      <c r="AI1362" s="1118"/>
    </row>
    <row r="1363" spans="1:35" ht="15" x14ac:dyDescent="0.25">
      <c r="A1363" s="929">
        <v>1362</v>
      </c>
      <c r="B1363" s="1140" t="s">
        <v>1035</v>
      </c>
      <c r="C1363" s="927" t="s">
        <v>205</v>
      </c>
      <c r="D1363" s="927" t="s">
        <v>201</v>
      </c>
      <c r="E1363" s="927" t="s">
        <v>230</v>
      </c>
      <c r="F1363" s="927">
        <v>3</v>
      </c>
      <c r="G1363" s="927">
        <v>4855.2900000000009</v>
      </c>
      <c r="H1363" s="927" t="s">
        <v>4954</v>
      </c>
      <c r="I1363" s="927" t="s">
        <v>5873</v>
      </c>
      <c r="J1363" s="927" t="s">
        <v>4913</v>
      </c>
      <c r="K1363" s="927" t="s">
        <v>288</v>
      </c>
      <c r="L1363" s="927" t="s">
        <v>1127</v>
      </c>
      <c r="M1363" s="927" t="s">
        <v>5517</v>
      </c>
      <c r="N1363" s="927" t="s">
        <v>5871</v>
      </c>
      <c r="O1363" s="927" t="s">
        <v>1110</v>
      </c>
      <c r="P1363" s="1129" t="str">
        <f t="shared" si="232"/>
        <v>REF</v>
      </c>
      <c r="Q1363" s="934" t="str">
        <f t="shared" si="233"/>
        <v>21-19707</v>
      </c>
      <c r="R1363" s="934" t="str">
        <f t="shared" si="234"/>
        <v>LOCAL</v>
      </c>
      <c r="S1363" s="935">
        <f t="shared" si="238"/>
        <v>44197</v>
      </c>
      <c r="T1363" s="935">
        <f t="shared" si="239"/>
        <v>44197</v>
      </c>
      <c r="U1363" s="935">
        <f t="shared" si="240"/>
        <v>44317</v>
      </c>
      <c r="V1363" s="935">
        <f t="shared" si="235"/>
        <v>44409</v>
      </c>
      <c r="W1363" s="934" t="str">
        <f t="shared" si="236"/>
        <v>-</v>
      </c>
      <c r="X1363" s="936" t="str">
        <f>IF(R1363="-","-",VLOOKUP($S1363,Forex!$B:$C,2,0))</f>
        <v>FY2020</v>
      </c>
      <c r="Y1363" s="936" t="str">
        <f>IF(R1363="-","-",VLOOKUP($S1363,Forex!$B:$D,3,0))</f>
        <v>2H</v>
      </c>
      <c r="Z1363" s="937" t="str">
        <f>IF($R1363="-","-",VLOOKUP($L1363,Legend!$E:$F,2,0))</f>
        <v>ROD4</v>
      </c>
      <c r="AA1363" s="937"/>
      <c r="AB1363" s="1131">
        <f t="shared" si="241"/>
        <v>44197</v>
      </c>
      <c r="AC1363" s="1131" t="str">
        <f>_xlfn.IFNA(VLOOKUP($B1363,'PO list'!$C:$E,3,0),$AB1363)</f>
        <v>-</v>
      </c>
      <c r="AD1363" s="1131" t="str">
        <f>IF($AC1363="-","-",VLOOKUP($AC1363,Forex!$B:$C,2,0))</f>
        <v>-</v>
      </c>
      <c r="AE1363" s="1131" t="str">
        <f t="shared" si="237"/>
        <v>-</v>
      </c>
      <c r="AF1363" s="1131" t="str">
        <f>IF($AE1363="-","-",VLOOKUP($AE1363,Forex!$B:$C,2,0))</f>
        <v>-</v>
      </c>
      <c r="AG1363" s="1132" t="str">
        <f t="shared" si="242"/>
        <v>MY + MF</v>
      </c>
      <c r="AI1363" s="1118"/>
    </row>
    <row r="1364" spans="1:35" ht="15" x14ac:dyDescent="0.25">
      <c r="A1364" s="929">
        <v>1363</v>
      </c>
      <c r="B1364" s="1140" t="s">
        <v>1038</v>
      </c>
      <c r="C1364" s="927" t="s">
        <v>205</v>
      </c>
      <c r="D1364" s="927" t="s">
        <v>201</v>
      </c>
      <c r="E1364" s="927" t="s">
        <v>230</v>
      </c>
      <c r="F1364" s="927">
        <v>6</v>
      </c>
      <c r="G1364" s="927">
        <v>21292.1</v>
      </c>
      <c r="H1364" s="927" t="s">
        <v>4955</v>
      </c>
      <c r="I1364" s="927" t="s">
        <v>5762</v>
      </c>
      <c r="J1364" s="927" t="s">
        <v>4879</v>
      </c>
      <c r="K1364" s="927" t="s">
        <v>288</v>
      </c>
      <c r="L1364" s="927" t="s">
        <v>1127</v>
      </c>
      <c r="M1364" s="927" t="s">
        <v>5517</v>
      </c>
      <c r="N1364" s="927" t="s">
        <v>5763</v>
      </c>
      <c r="O1364" s="927" t="s">
        <v>1110</v>
      </c>
      <c r="P1364" s="1129" t="str">
        <f t="shared" ref="P1364:P1427" si="243">RIGHT(I1364,3)</f>
        <v>REF</v>
      </c>
      <c r="Q1364" s="934" t="str">
        <f t="shared" ref="Q1364:Q1427" si="244">IF(B1364=B1363,"-",B1364)</f>
        <v>21-19708</v>
      </c>
      <c r="R1364" s="934" t="str">
        <f t="shared" ref="R1364:R1427" si="245">IF(Q1364="-","-",IF(D1364="INTERNAL","-",D1364))</f>
        <v>LOCAL</v>
      </c>
      <c r="S1364" s="935">
        <f t="shared" si="238"/>
        <v>44197</v>
      </c>
      <c r="T1364" s="935">
        <f t="shared" si="239"/>
        <v>44197</v>
      </c>
      <c r="U1364" s="935">
        <f t="shared" si="240"/>
        <v>44317</v>
      </c>
      <c r="V1364" s="935">
        <f t="shared" ref="V1364:V1427" si="246">IF($R1364="-","-",IF(N1364="-","-",$N1364-DAY($N1364)+1))</f>
        <v>44378</v>
      </c>
      <c r="W1364" s="934" t="str">
        <f t="shared" ref="W1364:W1427" si="247">IF(R1364="-","-",IF(P1364="Ref","-",$K1364))</f>
        <v>-</v>
      </c>
      <c r="X1364" s="936" t="str">
        <f>IF(R1364="-","-",VLOOKUP($S1364,Forex!$B:$C,2,0))</f>
        <v>FY2020</v>
      </c>
      <c r="Y1364" s="936" t="str">
        <f>IF(R1364="-","-",VLOOKUP($S1364,Forex!$B:$D,3,0))</f>
        <v>2H</v>
      </c>
      <c r="Z1364" s="937" t="str">
        <f>IF($R1364="-","-",VLOOKUP($L1364,Legend!$E:$F,2,0))</f>
        <v>ROD4</v>
      </c>
      <c r="AA1364" s="937"/>
      <c r="AB1364" s="1131">
        <f t="shared" si="241"/>
        <v>44197</v>
      </c>
      <c r="AC1364" s="1131" t="str">
        <f>_xlfn.IFNA(VLOOKUP($B1364,'PO list'!$C:$E,3,0),$AB1364)</f>
        <v>-</v>
      </c>
      <c r="AD1364" s="1131" t="str">
        <f>IF($AC1364="-","-",VLOOKUP($AC1364,Forex!$B:$C,2,0))</f>
        <v>-</v>
      </c>
      <c r="AE1364" s="1131" t="str">
        <f t="shared" ref="AE1364:AE1427" si="248">IF($Q1364="-","-",IF(W1364="-","-",IF($O1364="-","-",$O1364-DAY($O1364)+1)))</f>
        <v>-</v>
      </c>
      <c r="AF1364" s="1131" t="str">
        <f>IF($AE1364="-","-",VLOOKUP($AE1364,Forex!$B:$C,2,0))</f>
        <v>-</v>
      </c>
      <c r="AG1364" s="1132" t="str">
        <f t="shared" si="242"/>
        <v>MY + MF</v>
      </c>
      <c r="AI1364" s="1118"/>
    </row>
    <row r="1365" spans="1:35" ht="15" x14ac:dyDescent="0.25">
      <c r="A1365" s="929">
        <v>1364</v>
      </c>
      <c r="B1365" s="927" t="s">
        <v>1039</v>
      </c>
      <c r="C1365" s="927" t="s">
        <v>205</v>
      </c>
      <c r="D1365" s="927" t="s">
        <v>201</v>
      </c>
      <c r="E1365" s="927" t="s">
        <v>230</v>
      </c>
      <c r="F1365" s="927">
        <v>6</v>
      </c>
      <c r="G1365" s="927">
        <v>21291.8</v>
      </c>
      <c r="H1365" s="927" t="s">
        <v>4956</v>
      </c>
      <c r="I1365" s="927" t="s">
        <v>5874</v>
      </c>
      <c r="J1365" s="927" t="s">
        <v>1134</v>
      </c>
      <c r="K1365" s="927" t="s">
        <v>288</v>
      </c>
      <c r="L1365" s="927" t="s">
        <v>1127</v>
      </c>
      <c r="M1365" s="927" t="s">
        <v>4672</v>
      </c>
      <c r="N1365" s="927" t="s">
        <v>5871</v>
      </c>
      <c r="O1365" s="927" t="s">
        <v>1110</v>
      </c>
      <c r="P1365" s="1129" t="str">
        <f t="shared" si="243"/>
        <v>REF</v>
      </c>
      <c r="Q1365" s="934" t="str">
        <f t="shared" si="244"/>
        <v>21-19709</v>
      </c>
      <c r="R1365" s="934" t="str">
        <f t="shared" si="245"/>
        <v>LOCAL</v>
      </c>
      <c r="S1365" s="935">
        <f t="shared" si="238"/>
        <v>44197</v>
      </c>
      <c r="T1365" s="935">
        <f t="shared" si="239"/>
        <v>44197</v>
      </c>
      <c r="U1365" s="935">
        <f t="shared" si="240"/>
        <v>44228</v>
      </c>
      <c r="V1365" s="935">
        <f t="shared" si="246"/>
        <v>44409</v>
      </c>
      <c r="W1365" s="934" t="str">
        <f t="shared" si="247"/>
        <v>-</v>
      </c>
      <c r="X1365" s="936" t="str">
        <f>IF(R1365="-","-",VLOOKUP($S1365,Forex!$B:$C,2,0))</f>
        <v>FY2020</v>
      </c>
      <c r="Y1365" s="936" t="str">
        <f>IF(R1365="-","-",VLOOKUP($S1365,Forex!$B:$D,3,0))</f>
        <v>2H</v>
      </c>
      <c r="Z1365" s="937" t="str">
        <f>IF($R1365="-","-",VLOOKUP($L1365,Legend!$E:$F,2,0))</f>
        <v>ROD4</v>
      </c>
      <c r="AA1365" s="937"/>
      <c r="AB1365" s="1131">
        <f t="shared" si="241"/>
        <v>44197</v>
      </c>
      <c r="AC1365" s="1131" t="str">
        <f>_xlfn.IFNA(VLOOKUP($B1365,'PO list'!$C:$E,3,0),$AB1365)</f>
        <v>-</v>
      </c>
      <c r="AD1365" s="1131" t="str">
        <f>IF($AC1365="-","-",VLOOKUP($AC1365,Forex!$B:$C,2,0))</f>
        <v>-</v>
      </c>
      <c r="AE1365" s="1131" t="str">
        <f t="shared" si="248"/>
        <v>-</v>
      </c>
      <c r="AF1365" s="1131" t="str">
        <f>IF($AE1365="-","-",VLOOKUP($AE1365,Forex!$B:$C,2,0))</f>
        <v>-</v>
      </c>
      <c r="AG1365" s="1132" t="str">
        <f t="shared" si="242"/>
        <v>MY + MF</v>
      </c>
      <c r="AI1365" s="1118"/>
    </row>
    <row r="1366" spans="1:35" ht="15" x14ac:dyDescent="0.25">
      <c r="A1366" s="929">
        <v>1365</v>
      </c>
      <c r="B1366" s="1140" t="s">
        <v>1040</v>
      </c>
      <c r="C1366" s="927" t="s">
        <v>205</v>
      </c>
      <c r="D1366" s="927" t="s">
        <v>201</v>
      </c>
      <c r="E1366" s="927" t="s">
        <v>230</v>
      </c>
      <c r="F1366" s="927">
        <v>9</v>
      </c>
      <c r="G1366" s="927">
        <v>15588.999999999998</v>
      </c>
      <c r="H1366" s="927" t="s">
        <v>4958</v>
      </c>
      <c r="I1366" s="927" t="s">
        <v>4959</v>
      </c>
      <c r="J1366" s="927" t="s">
        <v>1134</v>
      </c>
      <c r="K1366" s="927" t="s">
        <v>288</v>
      </c>
      <c r="L1366" s="927" t="s">
        <v>1127</v>
      </c>
      <c r="M1366" s="927" t="s">
        <v>1135</v>
      </c>
      <c r="N1366" s="927" t="s">
        <v>5871</v>
      </c>
      <c r="O1366" s="927" t="s">
        <v>1110</v>
      </c>
      <c r="P1366" s="1129" t="str">
        <f t="shared" si="243"/>
        <v>REF</v>
      </c>
      <c r="Q1366" s="934" t="str">
        <f t="shared" si="244"/>
        <v>21-19710</v>
      </c>
      <c r="R1366" s="934" t="str">
        <f t="shared" si="245"/>
        <v>LOCAL</v>
      </c>
      <c r="S1366" s="935">
        <f t="shared" si="238"/>
        <v>44197</v>
      </c>
      <c r="T1366" s="935">
        <f t="shared" si="239"/>
        <v>44197</v>
      </c>
      <c r="U1366" s="935">
        <f t="shared" si="240"/>
        <v>44197</v>
      </c>
      <c r="V1366" s="935">
        <f t="shared" si="246"/>
        <v>44409</v>
      </c>
      <c r="W1366" s="934" t="str">
        <f t="shared" si="247"/>
        <v>-</v>
      </c>
      <c r="X1366" s="936" t="str">
        <f>IF(R1366="-","-",VLOOKUP($S1366,Forex!$B:$C,2,0))</f>
        <v>FY2020</v>
      </c>
      <c r="Y1366" s="936" t="str">
        <f>IF(R1366="-","-",VLOOKUP($S1366,Forex!$B:$D,3,0))</f>
        <v>2H</v>
      </c>
      <c r="Z1366" s="937" t="str">
        <f>IF($R1366="-","-",VLOOKUP($L1366,Legend!$E:$F,2,0))</f>
        <v>ROD4</v>
      </c>
      <c r="AA1366" s="937"/>
      <c r="AB1366" s="1131">
        <f t="shared" si="241"/>
        <v>44197</v>
      </c>
      <c r="AC1366" s="1131" t="str">
        <f>_xlfn.IFNA(VLOOKUP($B1366,'PO list'!$C:$E,3,0),$AB1366)</f>
        <v>-</v>
      </c>
      <c r="AD1366" s="1131" t="str">
        <f>IF($AC1366="-","-",VLOOKUP($AC1366,Forex!$B:$C,2,0))</f>
        <v>-</v>
      </c>
      <c r="AE1366" s="1131" t="str">
        <f t="shared" si="248"/>
        <v>-</v>
      </c>
      <c r="AF1366" s="1131" t="str">
        <f>IF($AE1366="-","-",VLOOKUP($AE1366,Forex!$B:$C,2,0))</f>
        <v>-</v>
      </c>
      <c r="AG1366" s="1132" t="str">
        <f t="shared" si="242"/>
        <v>MY + MF</v>
      </c>
      <c r="AI1366" s="1118"/>
    </row>
    <row r="1367" spans="1:35" ht="15" x14ac:dyDescent="0.25">
      <c r="A1367" s="929">
        <v>1366</v>
      </c>
      <c r="B1367" s="1140" t="s">
        <v>1041</v>
      </c>
      <c r="C1367" s="927" t="s">
        <v>205</v>
      </c>
      <c r="D1367" s="927" t="s">
        <v>201</v>
      </c>
      <c r="E1367" s="927" t="s">
        <v>230</v>
      </c>
      <c r="F1367" s="927">
        <v>9</v>
      </c>
      <c r="G1367" s="927">
        <v>15588.999999999998</v>
      </c>
      <c r="H1367" s="927" t="s">
        <v>4960</v>
      </c>
      <c r="I1367" s="927" t="s">
        <v>4961</v>
      </c>
      <c r="J1367" s="927" t="s">
        <v>1134</v>
      </c>
      <c r="K1367" s="927" t="s">
        <v>288</v>
      </c>
      <c r="L1367" s="927" t="s">
        <v>1127</v>
      </c>
      <c r="M1367" s="927" t="s">
        <v>1135</v>
      </c>
      <c r="N1367" s="927" t="s">
        <v>5871</v>
      </c>
      <c r="O1367" s="927" t="s">
        <v>1110</v>
      </c>
      <c r="P1367" s="1129" t="str">
        <f t="shared" si="243"/>
        <v>REF</v>
      </c>
      <c r="Q1367" s="934" t="str">
        <f t="shared" si="244"/>
        <v>21-19711</v>
      </c>
      <c r="R1367" s="934" t="str">
        <f t="shared" si="245"/>
        <v>LOCAL</v>
      </c>
      <c r="S1367" s="935">
        <f t="shared" si="238"/>
        <v>44197</v>
      </c>
      <c r="T1367" s="935">
        <f t="shared" si="239"/>
        <v>44197</v>
      </c>
      <c r="U1367" s="935">
        <f t="shared" si="240"/>
        <v>44197</v>
      </c>
      <c r="V1367" s="935">
        <f t="shared" si="246"/>
        <v>44409</v>
      </c>
      <c r="W1367" s="934" t="str">
        <f t="shared" si="247"/>
        <v>-</v>
      </c>
      <c r="X1367" s="936" t="str">
        <f>IF(R1367="-","-",VLOOKUP($S1367,Forex!$B:$C,2,0))</f>
        <v>FY2020</v>
      </c>
      <c r="Y1367" s="936" t="str">
        <f>IF(R1367="-","-",VLOOKUP($S1367,Forex!$B:$D,3,0))</f>
        <v>2H</v>
      </c>
      <c r="Z1367" s="937" t="str">
        <f>IF($R1367="-","-",VLOOKUP($L1367,Legend!$E:$F,2,0))</f>
        <v>ROD4</v>
      </c>
      <c r="AA1367" s="937"/>
      <c r="AB1367" s="1131">
        <f t="shared" si="241"/>
        <v>44197</v>
      </c>
      <c r="AC1367" s="1131" t="str">
        <f>_xlfn.IFNA(VLOOKUP($B1367,'PO list'!$C:$E,3,0),$AB1367)</f>
        <v>-</v>
      </c>
      <c r="AD1367" s="1131" t="str">
        <f>IF($AC1367="-","-",VLOOKUP($AC1367,Forex!$B:$C,2,0))</f>
        <v>-</v>
      </c>
      <c r="AE1367" s="1131" t="str">
        <f t="shared" si="248"/>
        <v>-</v>
      </c>
      <c r="AF1367" s="1131" t="str">
        <f>IF($AE1367="-","-",VLOOKUP($AE1367,Forex!$B:$C,2,0))</f>
        <v>-</v>
      </c>
      <c r="AG1367" s="1132" t="str">
        <f t="shared" si="242"/>
        <v>MY + MF</v>
      </c>
      <c r="AI1367" s="1118"/>
    </row>
    <row r="1368" spans="1:35" ht="15" x14ac:dyDescent="0.25">
      <c r="A1368" s="929">
        <v>1367</v>
      </c>
      <c r="B1368" s="1140" t="s">
        <v>1042</v>
      </c>
      <c r="C1368" s="927" t="s">
        <v>205</v>
      </c>
      <c r="D1368" s="927" t="s">
        <v>201</v>
      </c>
      <c r="E1368" s="927" t="s">
        <v>230</v>
      </c>
      <c r="F1368" s="927">
        <v>9</v>
      </c>
      <c r="G1368" s="927">
        <v>15588.65</v>
      </c>
      <c r="H1368" s="927" t="s">
        <v>5875</v>
      </c>
      <c r="I1368" s="927" t="s">
        <v>5876</v>
      </c>
      <c r="J1368" s="927" t="s">
        <v>1134</v>
      </c>
      <c r="K1368" s="927" t="s">
        <v>288</v>
      </c>
      <c r="L1368" s="927" t="s">
        <v>1127</v>
      </c>
      <c r="M1368" s="927" t="s">
        <v>1135</v>
      </c>
      <c r="N1368" s="927" t="s">
        <v>5871</v>
      </c>
      <c r="O1368" s="927" t="s">
        <v>1110</v>
      </c>
      <c r="P1368" s="1129" t="str">
        <f t="shared" si="243"/>
        <v>REF</v>
      </c>
      <c r="Q1368" s="934" t="str">
        <f t="shared" si="244"/>
        <v>21-19712</v>
      </c>
      <c r="R1368" s="934" t="str">
        <f t="shared" si="245"/>
        <v>LOCAL</v>
      </c>
      <c r="S1368" s="935">
        <f t="shared" si="238"/>
        <v>44197</v>
      </c>
      <c r="T1368" s="935">
        <f t="shared" si="239"/>
        <v>44197</v>
      </c>
      <c r="U1368" s="935">
        <f t="shared" si="240"/>
        <v>44197</v>
      </c>
      <c r="V1368" s="935">
        <f t="shared" si="246"/>
        <v>44409</v>
      </c>
      <c r="W1368" s="934" t="str">
        <f t="shared" si="247"/>
        <v>-</v>
      </c>
      <c r="X1368" s="936" t="str">
        <f>IF(R1368="-","-",VLOOKUP($S1368,Forex!$B:$C,2,0))</f>
        <v>FY2020</v>
      </c>
      <c r="Y1368" s="936" t="str">
        <f>IF(R1368="-","-",VLOOKUP($S1368,Forex!$B:$D,3,0))</f>
        <v>2H</v>
      </c>
      <c r="Z1368" s="937" t="str">
        <f>IF($R1368="-","-",VLOOKUP($L1368,Legend!$E:$F,2,0))</f>
        <v>ROD4</v>
      </c>
      <c r="AA1368" s="937"/>
      <c r="AB1368" s="1131">
        <f t="shared" si="241"/>
        <v>44197</v>
      </c>
      <c r="AC1368" s="1131" t="str">
        <f>_xlfn.IFNA(VLOOKUP($B1368,'PO list'!$C:$E,3,0),$AB1368)</f>
        <v>-</v>
      </c>
      <c r="AD1368" s="1131" t="str">
        <f>IF($AC1368="-","-",VLOOKUP($AC1368,Forex!$B:$C,2,0))</f>
        <v>-</v>
      </c>
      <c r="AE1368" s="1131" t="str">
        <f t="shared" si="248"/>
        <v>-</v>
      </c>
      <c r="AF1368" s="1131" t="str">
        <f>IF($AE1368="-","-",VLOOKUP($AE1368,Forex!$B:$C,2,0))</f>
        <v>-</v>
      </c>
      <c r="AG1368" s="1132" t="str">
        <f t="shared" si="242"/>
        <v>MY + MF</v>
      </c>
      <c r="AI1368" s="1118"/>
    </row>
    <row r="1369" spans="1:35" ht="15" x14ac:dyDescent="0.25">
      <c r="A1369" s="929">
        <v>1368</v>
      </c>
      <c r="B1369" s="1140" t="s">
        <v>1043</v>
      </c>
      <c r="C1369" s="927" t="s">
        <v>205</v>
      </c>
      <c r="D1369" s="927" t="s">
        <v>201</v>
      </c>
      <c r="E1369" s="927" t="s">
        <v>230</v>
      </c>
      <c r="F1369" s="927">
        <v>9</v>
      </c>
      <c r="G1369" s="927">
        <v>15588.999999999998</v>
      </c>
      <c r="H1369" s="927" t="s">
        <v>5542</v>
      </c>
      <c r="I1369" s="927" t="s">
        <v>5543</v>
      </c>
      <c r="J1369" s="927" t="s">
        <v>1134</v>
      </c>
      <c r="K1369" s="927" t="s">
        <v>288</v>
      </c>
      <c r="L1369" s="927" t="s">
        <v>1127</v>
      </c>
      <c r="M1369" s="927" t="s">
        <v>1135</v>
      </c>
      <c r="N1369" s="927" t="s">
        <v>5544</v>
      </c>
      <c r="O1369" s="927" t="s">
        <v>1110</v>
      </c>
      <c r="P1369" s="1129" t="str">
        <f t="shared" si="243"/>
        <v>REF</v>
      </c>
      <c r="Q1369" s="934" t="str">
        <f t="shared" si="244"/>
        <v>21-19713</v>
      </c>
      <c r="R1369" s="934" t="str">
        <f t="shared" si="245"/>
        <v>LOCAL</v>
      </c>
      <c r="S1369" s="935">
        <f t="shared" si="238"/>
        <v>44197</v>
      </c>
      <c r="T1369" s="935">
        <f t="shared" si="239"/>
        <v>44197</v>
      </c>
      <c r="U1369" s="935">
        <f t="shared" si="240"/>
        <v>44197</v>
      </c>
      <c r="V1369" s="935">
        <f t="shared" si="246"/>
        <v>44317</v>
      </c>
      <c r="W1369" s="934" t="str">
        <f t="shared" si="247"/>
        <v>-</v>
      </c>
      <c r="X1369" s="936" t="str">
        <f>IF(R1369="-","-",VLOOKUP($S1369,Forex!$B:$C,2,0))</f>
        <v>FY2020</v>
      </c>
      <c r="Y1369" s="936" t="str">
        <f>IF(R1369="-","-",VLOOKUP($S1369,Forex!$B:$D,3,0))</f>
        <v>2H</v>
      </c>
      <c r="Z1369" s="937" t="str">
        <f>IF($R1369="-","-",VLOOKUP($L1369,Legend!$E:$F,2,0))</f>
        <v>ROD4</v>
      </c>
      <c r="AA1369" s="937"/>
      <c r="AB1369" s="1131">
        <f t="shared" si="241"/>
        <v>44197</v>
      </c>
      <c r="AC1369" s="1131">
        <f>_xlfn.IFNA(VLOOKUP($B1369,'PO list'!$C:$E,3,0),$AB1369)</f>
        <v>44317</v>
      </c>
      <c r="AD1369" s="1131" t="str">
        <f>IF($AC1369="-","-",VLOOKUP($AC1369,Forex!$B:$C,2,0))</f>
        <v>FY2021</v>
      </c>
      <c r="AE1369" s="1131" t="str">
        <f t="shared" si="248"/>
        <v>-</v>
      </c>
      <c r="AF1369" s="1131" t="str">
        <f>IF($AE1369="-","-",VLOOKUP($AE1369,Forex!$B:$C,2,0))</f>
        <v>-</v>
      </c>
      <c r="AG1369" s="1132" t="str">
        <f t="shared" si="242"/>
        <v>MY + MF</v>
      </c>
      <c r="AI1369" s="1118"/>
    </row>
    <row r="1370" spans="1:35" ht="15" x14ac:dyDescent="0.25">
      <c r="A1370" s="929">
        <v>1369</v>
      </c>
      <c r="B1370" s="927" t="s">
        <v>1044</v>
      </c>
      <c r="C1370" s="927" t="s">
        <v>205</v>
      </c>
      <c r="D1370" s="927" t="s">
        <v>201</v>
      </c>
      <c r="E1370" s="927" t="s">
        <v>230</v>
      </c>
      <c r="F1370" s="927">
        <v>9</v>
      </c>
      <c r="G1370" s="927">
        <v>15588.999999999998</v>
      </c>
      <c r="H1370" s="927" t="s">
        <v>4962</v>
      </c>
      <c r="I1370" s="927" t="s">
        <v>4963</v>
      </c>
      <c r="J1370" s="927" t="s">
        <v>1134</v>
      </c>
      <c r="K1370" s="927" t="s">
        <v>288</v>
      </c>
      <c r="L1370" s="927" t="s">
        <v>1127</v>
      </c>
      <c r="M1370" s="927" t="s">
        <v>1135</v>
      </c>
      <c r="N1370" s="927" t="s">
        <v>5871</v>
      </c>
      <c r="O1370" s="927" t="s">
        <v>1110</v>
      </c>
      <c r="P1370" s="1129" t="str">
        <f t="shared" si="243"/>
        <v>REF</v>
      </c>
      <c r="Q1370" s="934" t="str">
        <f t="shared" si="244"/>
        <v>21-19714</v>
      </c>
      <c r="R1370" s="934" t="str">
        <f t="shared" si="245"/>
        <v>LOCAL</v>
      </c>
      <c r="S1370" s="935">
        <f t="shared" si="238"/>
        <v>44197</v>
      </c>
      <c r="T1370" s="935">
        <f t="shared" si="239"/>
        <v>44197</v>
      </c>
      <c r="U1370" s="935">
        <f t="shared" si="240"/>
        <v>44197</v>
      </c>
      <c r="V1370" s="935">
        <f t="shared" si="246"/>
        <v>44409</v>
      </c>
      <c r="W1370" s="934" t="str">
        <f t="shared" si="247"/>
        <v>-</v>
      </c>
      <c r="X1370" s="936" t="str">
        <f>IF(R1370="-","-",VLOOKUP($S1370,Forex!$B:$C,2,0))</f>
        <v>FY2020</v>
      </c>
      <c r="Y1370" s="936" t="str">
        <f>IF(R1370="-","-",VLOOKUP($S1370,Forex!$B:$D,3,0))</f>
        <v>2H</v>
      </c>
      <c r="Z1370" s="937" t="str">
        <f>IF($R1370="-","-",VLOOKUP($L1370,Legend!$E:$F,2,0))</f>
        <v>ROD4</v>
      </c>
      <c r="AA1370" s="937"/>
      <c r="AB1370" s="1131">
        <f t="shared" si="241"/>
        <v>44197</v>
      </c>
      <c r="AC1370" s="1131" t="str">
        <f>_xlfn.IFNA(VLOOKUP($B1370,'PO list'!$C:$E,3,0),$AB1370)</f>
        <v>-</v>
      </c>
      <c r="AD1370" s="1131" t="str">
        <f>IF($AC1370="-","-",VLOOKUP($AC1370,Forex!$B:$C,2,0))</f>
        <v>-</v>
      </c>
      <c r="AE1370" s="1131" t="str">
        <f t="shared" si="248"/>
        <v>-</v>
      </c>
      <c r="AF1370" s="1131" t="str">
        <f>IF($AE1370="-","-",VLOOKUP($AE1370,Forex!$B:$C,2,0))</f>
        <v>-</v>
      </c>
      <c r="AG1370" s="1132" t="str">
        <f t="shared" si="242"/>
        <v>MY + MF</v>
      </c>
      <c r="AI1370" s="1118"/>
    </row>
    <row r="1371" spans="1:35" ht="15" x14ac:dyDescent="0.25">
      <c r="A1371" s="929">
        <v>1370</v>
      </c>
      <c r="B1371" s="1140" t="s">
        <v>1045</v>
      </c>
      <c r="C1371" s="927" t="s">
        <v>205</v>
      </c>
      <c r="D1371" s="927" t="s">
        <v>201</v>
      </c>
      <c r="E1371" s="927" t="s">
        <v>230</v>
      </c>
      <c r="F1371" s="927">
        <v>6</v>
      </c>
      <c r="G1371" s="927">
        <v>21291.8</v>
      </c>
      <c r="H1371" s="927" t="s">
        <v>4964</v>
      </c>
      <c r="I1371" s="927" t="s">
        <v>5877</v>
      </c>
      <c r="J1371" s="927" t="s">
        <v>1134</v>
      </c>
      <c r="K1371" s="927" t="s">
        <v>288</v>
      </c>
      <c r="L1371" s="927" t="s">
        <v>1127</v>
      </c>
      <c r="M1371" s="927" t="s">
        <v>1140</v>
      </c>
      <c r="N1371" s="927" t="s">
        <v>5871</v>
      </c>
      <c r="O1371" s="927" t="s">
        <v>1110</v>
      </c>
      <c r="P1371" s="1129" t="str">
        <f t="shared" si="243"/>
        <v>REF</v>
      </c>
      <c r="Q1371" s="934" t="str">
        <f t="shared" si="244"/>
        <v>21-19715</v>
      </c>
      <c r="R1371" s="934" t="str">
        <f t="shared" si="245"/>
        <v>LOCAL</v>
      </c>
      <c r="S1371" s="935">
        <f t="shared" si="238"/>
        <v>44197</v>
      </c>
      <c r="T1371" s="935">
        <f t="shared" si="239"/>
        <v>44197</v>
      </c>
      <c r="U1371" s="935">
        <f t="shared" si="240"/>
        <v>44256</v>
      </c>
      <c r="V1371" s="935">
        <f t="shared" si="246"/>
        <v>44409</v>
      </c>
      <c r="W1371" s="934" t="str">
        <f t="shared" si="247"/>
        <v>-</v>
      </c>
      <c r="X1371" s="936" t="str">
        <f>IF(R1371="-","-",VLOOKUP($S1371,Forex!$B:$C,2,0))</f>
        <v>FY2020</v>
      </c>
      <c r="Y1371" s="936" t="str">
        <f>IF(R1371="-","-",VLOOKUP($S1371,Forex!$B:$D,3,0))</f>
        <v>2H</v>
      </c>
      <c r="Z1371" s="937" t="str">
        <f>IF($R1371="-","-",VLOOKUP($L1371,Legend!$E:$F,2,0))</f>
        <v>ROD4</v>
      </c>
      <c r="AA1371" s="937"/>
      <c r="AB1371" s="1131">
        <f t="shared" si="241"/>
        <v>44197</v>
      </c>
      <c r="AC1371" s="1131" t="str">
        <f>_xlfn.IFNA(VLOOKUP($B1371,'PO list'!$C:$E,3,0),$AB1371)</f>
        <v>-</v>
      </c>
      <c r="AD1371" s="1131" t="str">
        <f>IF($AC1371="-","-",VLOOKUP($AC1371,Forex!$B:$C,2,0))</f>
        <v>-</v>
      </c>
      <c r="AE1371" s="1131" t="str">
        <f t="shared" si="248"/>
        <v>-</v>
      </c>
      <c r="AF1371" s="1131" t="str">
        <f>IF($AE1371="-","-",VLOOKUP($AE1371,Forex!$B:$C,2,0))</f>
        <v>-</v>
      </c>
      <c r="AG1371" s="1132" t="str">
        <f t="shared" si="242"/>
        <v>MY + MF</v>
      </c>
      <c r="AI1371" s="1118"/>
    </row>
    <row r="1372" spans="1:35" ht="15" x14ac:dyDescent="0.25">
      <c r="A1372" s="929">
        <v>1371</v>
      </c>
      <c r="B1372" s="1140" t="s">
        <v>1046</v>
      </c>
      <c r="C1372" s="927" t="s">
        <v>205</v>
      </c>
      <c r="D1372" s="927" t="s">
        <v>201</v>
      </c>
      <c r="E1372" s="927" t="s">
        <v>230</v>
      </c>
      <c r="F1372" s="927">
        <v>9</v>
      </c>
      <c r="G1372" s="927">
        <v>15588.999999999998</v>
      </c>
      <c r="H1372" s="927" t="s">
        <v>5545</v>
      </c>
      <c r="I1372" s="927" t="s">
        <v>5546</v>
      </c>
      <c r="J1372" s="927" t="s">
        <v>1134</v>
      </c>
      <c r="K1372" s="927" t="s">
        <v>288</v>
      </c>
      <c r="L1372" s="927" t="s">
        <v>1127</v>
      </c>
      <c r="M1372" s="927" t="s">
        <v>1135</v>
      </c>
      <c r="N1372" s="927" t="s">
        <v>5544</v>
      </c>
      <c r="O1372" s="927" t="s">
        <v>1110</v>
      </c>
      <c r="P1372" s="1129" t="str">
        <f t="shared" si="243"/>
        <v>REF</v>
      </c>
      <c r="Q1372" s="934" t="str">
        <f t="shared" si="244"/>
        <v>21-19716</v>
      </c>
      <c r="R1372" s="934" t="str">
        <f t="shared" si="245"/>
        <v>LOCAL</v>
      </c>
      <c r="S1372" s="935">
        <f t="shared" si="238"/>
        <v>44197</v>
      </c>
      <c r="T1372" s="935">
        <f t="shared" si="239"/>
        <v>44197</v>
      </c>
      <c r="U1372" s="935">
        <f t="shared" si="240"/>
        <v>44197</v>
      </c>
      <c r="V1372" s="935">
        <f t="shared" si="246"/>
        <v>44317</v>
      </c>
      <c r="W1372" s="934" t="str">
        <f t="shared" si="247"/>
        <v>-</v>
      </c>
      <c r="X1372" s="936" t="str">
        <f>IF(R1372="-","-",VLOOKUP($S1372,Forex!$B:$C,2,0))</f>
        <v>FY2020</v>
      </c>
      <c r="Y1372" s="936" t="str">
        <f>IF(R1372="-","-",VLOOKUP($S1372,Forex!$B:$D,3,0))</f>
        <v>2H</v>
      </c>
      <c r="Z1372" s="937" t="str">
        <f>IF($R1372="-","-",VLOOKUP($L1372,Legend!$E:$F,2,0))</f>
        <v>ROD4</v>
      </c>
      <c r="AA1372" s="937"/>
      <c r="AB1372" s="1131">
        <f t="shared" si="241"/>
        <v>44197</v>
      </c>
      <c r="AC1372" s="1131">
        <f>_xlfn.IFNA(VLOOKUP($B1372,'PO list'!$C:$E,3,0),$AB1372)</f>
        <v>44317</v>
      </c>
      <c r="AD1372" s="1131" t="str">
        <f>IF($AC1372="-","-",VLOOKUP($AC1372,Forex!$B:$C,2,0))</f>
        <v>FY2021</v>
      </c>
      <c r="AE1372" s="1131" t="str">
        <f t="shared" si="248"/>
        <v>-</v>
      </c>
      <c r="AF1372" s="1131" t="str">
        <f>IF($AE1372="-","-",VLOOKUP($AE1372,Forex!$B:$C,2,0))</f>
        <v>-</v>
      </c>
      <c r="AG1372" s="1132" t="str">
        <f t="shared" si="242"/>
        <v>MY + MF</v>
      </c>
      <c r="AI1372" s="1118"/>
    </row>
    <row r="1373" spans="1:35" ht="15" x14ac:dyDescent="0.25">
      <c r="A1373" s="929">
        <v>1372</v>
      </c>
      <c r="B1373" s="927" t="s">
        <v>1047</v>
      </c>
      <c r="C1373" s="927" t="s">
        <v>205</v>
      </c>
      <c r="D1373" s="927" t="s">
        <v>201</v>
      </c>
      <c r="E1373" s="927" t="s">
        <v>230</v>
      </c>
      <c r="F1373" s="927">
        <v>6</v>
      </c>
      <c r="G1373" s="927">
        <v>21291.899999999998</v>
      </c>
      <c r="H1373" s="927" t="s">
        <v>1136</v>
      </c>
      <c r="I1373" s="927" t="s">
        <v>4965</v>
      </c>
      <c r="J1373" s="927" t="s">
        <v>1134</v>
      </c>
      <c r="K1373" s="927" t="s">
        <v>288</v>
      </c>
      <c r="L1373" s="927" t="s">
        <v>1127</v>
      </c>
      <c r="M1373" s="927" t="s">
        <v>1128</v>
      </c>
      <c r="N1373" s="927" t="s">
        <v>5871</v>
      </c>
      <c r="O1373" s="927" t="s">
        <v>1110</v>
      </c>
      <c r="P1373" s="1129" t="str">
        <f t="shared" si="243"/>
        <v>REF</v>
      </c>
      <c r="Q1373" s="934" t="str">
        <f t="shared" si="244"/>
        <v>21-19717</v>
      </c>
      <c r="R1373" s="934" t="str">
        <f t="shared" si="245"/>
        <v>LOCAL</v>
      </c>
      <c r="S1373" s="935">
        <f t="shared" si="238"/>
        <v>44197</v>
      </c>
      <c r="T1373" s="935">
        <f t="shared" si="239"/>
        <v>44197</v>
      </c>
      <c r="U1373" s="935">
        <f t="shared" si="240"/>
        <v>44228</v>
      </c>
      <c r="V1373" s="935">
        <f t="shared" si="246"/>
        <v>44409</v>
      </c>
      <c r="W1373" s="934" t="str">
        <f t="shared" si="247"/>
        <v>-</v>
      </c>
      <c r="X1373" s="936" t="str">
        <f>IF(R1373="-","-",VLOOKUP($S1373,Forex!$B:$C,2,0))</f>
        <v>FY2020</v>
      </c>
      <c r="Y1373" s="936" t="str">
        <f>IF(R1373="-","-",VLOOKUP($S1373,Forex!$B:$D,3,0))</f>
        <v>2H</v>
      </c>
      <c r="Z1373" s="937" t="str">
        <f>IF($R1373="-","-",VLOOKUP($L1373,Legend!$E:$F,2,0))</f>
        <v>ROD4</v>
      </c>
      <c r="AA1373" s="937"/>
      <c r="AB1373" s="1131">
        <f t="shared" si="241"/>
        <v>44197</v>
      </c>
      <c r="AC1373" s="1131" t="str">
        <f>_xlfn.IFNA(VLOOKUP($B1373,'PO list'!$C:$E,3,0),$AB1373)</f>
        <v>-</v>
      </c>
      <c r="AD1373" s="1131" t="str">
        <f>IF($AC1373="-","-",VLOOKUP($AC1373,Forex!$B:$C,2,0))</f>
        <v>-</v>
      </c>
      <c r="AE1373" s="1131" t="str">
        <f t="shared" si="248"/>
        <v>-</v>
      </c>
      <c r="AF1373" s="1131" t="str">
        <f>IF($AE1373="-","-",VLOOKUP($AE1373,Forex!$B:$C,2,0))</f>
        <v>-</v>
      </c>
      <c r="AG1373" s="1132" t="str">
        <f t="shared" si="242"/>
        <v>MY + MF</v>
      </c>
      <c r="AI1373" s="1118"/>
    </row>
    <row r="1374" spans="1:35" ht="15" x14ac:dyDescent="0.25">
      <c r="A1374" s="929">
        <v>1373</v>
      </c>
      <c r="B1374" s="1140" t="s">
        <v>1048</v>
      </c>
      <c r="C1374" s="927" t="s">
        <v>205</v>
      </c>
      <c r="D1374" s="927" t="s">
        <v>201</v>
      </c>
      <c r="E1374" s="927" t="s">
        <v>230</v>
      </c>
      <c r="F1374" s="927">
        <v>6</v>
      </c>
      <c r="G1374" s="927">
        <v>21291.899999999998</v>
      </c>
      <c r="H1374" s="927" t="s">
        <v>1137</v>
      </c>
      <c r="I1374" s="927" t="s">
        <v>4966</v>
      </c>
      <c r="J1374" s="927" t="s">
        <v>1134</v>
      </c>
      <c r="K1374" s="927" t="s">
        <v>288</v>
      </c>
      <c r="L1374" s="927" t="s">
        <v>1127</v>
      </c>
      <c r="M1374" s="927" t="s">
        <v>1128</v>
      </c>
      <c r="N1374" s="927" t="s">
        <v>5871</v>
      </c>
      <c r="O1374" s="927" t="s">
        <v>1110</v>
      </c>
      <c r="P1374" s="1129" t="str">
        <f t="shared" si="243"/>
        <v>REF</v>
      </c>
      <c r="Q1374" s="934" t="str">
        <f t="shared" si="244"/>
        <v>21-19718</v>
      </c>
      <c r="R1374" s="934" t="str">
        <f t="shared" si="245"/>
        <v>LOCAL</v>
      </c>
      <c r="S1374" s="935">
        <f t="shared" si="238"/>
        <v>44197</v>
      </c>
      <c r="T1374" s="935">
        <f t="shared" si="239"/>
        <v>44197</v>
      </c>
      <c r="U1374" s="935">
        <f t="shared" si="240"/>
        <v>44228</v>
      </c>
      <c r="V1374" s="935">
        <f t="shared" si="246"/>
        <v>44409</v>
      </c>
      <c r="W1374" s="934" t="str">
        <f t="shared" si="247"/>
        <v>-</v>
      </c>
      <c r="X1374" s="936" t="str">
        <f>IF(R1374="-","-",VLOOKUP($S1374,Forex!$B:$C,2,0))</f>
        <v>FY2020</v>
      </c>
      <c r="Y1374" s="936" t="str">
        <f>IF(R1374="-","-",VLOOKUP($S1374,Forex!$B:$D,3,0))</f>
        <v>2H</v>
      </c>
      <c r="Z1374" s="937" t="str">
        <f>IF($R1374="-","-",VLOOKUP($L1374,Legend!$E:$F,2,0))</f>
        <v>ROD4</v>
      </c>
      <c r="AA1374" s="937"/>
      <c r="AB1374" s="1131">
        <f t="shared" si="241"/>
        <v>44197</v>
      </c>
      <c r="AC1374" s="1131" t="str">
        <f>_xlfn.IFNA(VLOOKUP($B1374,'PO list'!$C:$E,3,0),$AB1374)</f>
        <v>-</v>
      </c>
      <c r="AD1374" s="1131" t="str">
        <f>IF($AC1374="-","-",VLOOKUP($AC1374,Forex!$B:$C,2,0))</f>
        <v>-</v>
      </c>
      <c r="AE1374" s="1131" t="str">
        <f t="shared" si="248"/>
        <v>-</v>
      </c>
      <c r="AF1374" s="1131" t="str">
        <f>IF($AE1374="-","-",VLOOKUP($AE1374,Forex!$B:$C,2,0))</f>
        <v>-</v>
      </c>
      <c r="AG1374" s="1132" t="str">
        <f t="shared" si="242"/>
        <v>MY + MF</v>
      </c>
      <c r="AI1374" s="1118"/>
    </row>
    <row r="1375" spans="1:35" ht="15" x14ac:dyDescent="0.25">
      <c r="A1375" s="929">
        <v>1374</v>
      </c>
      <c r="B1375" s="1140" t="s">
        <v>1049</v>
      </c>
      <c r="C1375" s="927" t="s">
        <v>205</v>
      </c>
      <c r="D1375" s="927" t="s">
        <v>201</v>
      </c>
      <c r="E1375" s="927" t="s">
        <v>230</v>
      </c>
      <c r="F1375" s="927">
        <v>9</v>
      </c>
      <c r="G1375" s="927">
        <v>15588.999999999998</v>
      </c>
      <c r="H1375" s="927" t="s">
        <v>4967</v>
      </c>
      <c r="I1375" s="927" t="s">
        <v>4968</v>
      </c>
      <c r="J1375" s="927" t="s">
        <v>1134</v>
      </c>
      <c r="K1375" s="927" t="s">
        <v>288</v>
      </c>
      <c r="L1375" s="927" t="s">
        <v>1127</v>
      </c>
      <c r="M1375" s="927" t="s">
        <v>1135</v>
      </c>
      <c r="N1375" s="927" t="s">
        <v>5544</v>
      </c>
      <c r="O1375" s="927" t="s">
        <v>1110</v>
      </c>
      <c r="P1375" s="1129" t="str">
        <f t="shared" si="243"/>
        <v>REF</v>
      </c>
      <c r="Q1375" s="934" t="str">
        <f t="shared" si="244"/>
        <v>21-19719</v>
      </c>
      <c r="R1375" s="934" t="str">
        <f t="shared" si="245"/>
        <v>LOCAL</v>
      </c>
      <c r="S1375" s="935">
        <f t="shared" si="238"/>
        <v>44197</v>
      </c>
      <c r="T1375" s="935">
        <f t="shared" si="239"/>
        <v>44197</v>
      </c>
      <c r="U1375" s="935">
        <f t="shared" si="240"/>
        <v>44197</v>
      </c>
      <c r="V1375" s="935">
        <f t="shared" si="246"/>
        <v>44317</v>
      </c>
      <c r="W1375" s="934" t="str">
        <f t="shared" si="247"/>
        <v>-</v>
      </c>
      <c r="X1375" s="936" t="str">
        <f>IF(R1375="-","-",VLOOKUP($S1375,Forex!$B:$C,2,0))</f>
        <v>FY2020</v>
      </c>
      <c r="Y1375" s="936" t="str">
        <f>IF(R1375="-","-",VLOOKUP($S1375,Forex!$B:$D,3,0))</f>
        <v>2H</v>
      </c>
      <c r="Z1375" s="937" t="str">
        <f>IF($R1375="-","-",VLOOKUP($L1375,Legend!$E:$F,2,0))</f>
        <v>ROD4</v>
      </c>
      <c r="AA1375" s="937"/>
      <c r="AB1375" s="1131">
        <f t="shared" si="241"/>
        <v>44197</v>
      </c>
      <c r="AC1375" s="1131">
        <f>_xlfn.IFNA(VLOOKUP($B1375,'PO list'!$C:$E,3,0),$AB1375)</f>
        <v>44317</v>
      </c>
      <c r="AD1375" s="1131" t="str">
        <f>IF($AC1375="-","-",VLOOKUP($AC1375,Forex!$B:$C,2,0))</f>
        <v>FY2021</v>
      </c>
      <c r="AE1375" s="1131" t="str">
        <f t="shared" si="248"/>
        <v>-</v>
      </c>
      <c r="AF1375" s="1131" t="str">
        <f>IF($AE1375="-","-",VLOOKUP($AE1375,Forex!$B:$C,2,0))</f>
        <v>-</v>
      </c>
      <c r="AG1375" s="1132" t="str">
        <f t="shared" si="242"/>
        <v>MY + MF</v>
      </c>
      <c r="AI1375" s="1118"/>
    </row>
    <row r="1376" spans="1:35" ht="15" x14ac:dyDescent="0.25">
      <c r="A1376" s="929">
        <v>1375</v>
      </c>
      <c r="B1376" s="927" t="s">
        <v>1050</v>
      </c>
      <c r="C1376" s="927" t="s">
        <v>205</v>
      </c>
      <c r="D1376" s="927" t="s">
        <v>201</v>
      </c>
      <c r="E1376" s="927" t="s">
        <v>230</v>
      </c>
      <c r="F1376" s="927">
        <v>9</v>
      </c>
      <c r="G1376" s="927">
        <v>15588.999999999998</v>
      </c>
      <c r="H1376" s="927" t="s">
        <v>4969</v>
      </c>
      <c r="I1376" s="927" t="s">
        <v>4970</v>
      </c>
      <c r="J1376" s="927" t="s">
        <v>1134</v>
      </c>
      <c r="K1376" s="927" t="s">
        <v>288</v>
      </c>
      <c r="L1376" s="927" t="s">
        <v>1127</v>
      </c>
      <c r="M1376" s="927" t="s">
        <v>1135</v>
      </c>
      <c r="N1376" s="927" t="s">
        <v>5871</v>
      </c>
      <c r="O1376" s="927" t="s">
        <v>1110</v>
      </c>
      <c r="P1376" s="1129" t="str">
        <f t="shared" si="243"/>
        <v>REF</v>
      </c>
      <c r="Q1376" s="934" t="str">
        <f t="shared" si="244"/>
        <v>21-19720</v>
      </c>
      <c r="R1376" s="934" t="str">
        <f t="shared" si="245"/>
        <v>LOCAL</v>
      </c>
      <c r="S1376" s="935">
        <f t="shared" si="238"/>
        <v>44197</v>
      </c>
      <c r="T1376" s="935">
        <f t="shared" si="239"/>
        <v>44197</v>
      </c>
      <c r="U1376" s="935">
        <f t="shared" si="240"/>
        <v>44197</v>
      </c>
      <c r="V1376" s="935">
        <f t="shared" si="246"/>
        <v>44409</v>
      </c>
      <c r="W1376" s="934" t="str">
        <f t="shared" si="247"/>
        <v>-</v>
      </c>
      <c r="X1376" s="936" t="str">
        <f>IF(R1376="-","-",VLOOKUP($S1376,Forex!$B:$C,2,0))</f>
        <v>FY2020</v>
      </c>
      <c r="Y1376" s="936" t="str">
        <f>IF(R1376="-","-",VLOOKUP($S1376,Forex!$B:$D,3,0))</f>
        <v>2H</v>
      </c>
      <c r="Z1376" s="937" t="str">
        <f>IF($R1376="-","-",VLOOKUP($L1376,Legend!$E:$F,2,0))</f>
        <v>ROD4</v>
      </c>
      <c r="AA1376" s="937"/>
      <c r="AB1376" s="1131">
        <f t="shared" si="241"/>
        <v>44197</v>
      </c>
      <c r="AC1376" s="1131" t="str">
        <f>_xlfn.IFNA(VLOOKUP($B1376,'PO list'!$C:$E,3,0),$AB1376)</f>
        <v>-</v>
      </c>
      <c r="AD1376" s="1131" t="str">
        <f>IF($AC1376="-","-",VLOOKUP($AC1376,Forex!$B:$C,2,0))</f>
        <v>-</v>
      </c>
      <c r="AE1376" s="1131" t="str">
        <f t="shared" si="248"/>
        <v>-</v>
      </c>
      <c r="AF1376" s="1131" t="str">
        <f>IF($AE1376="-","-",VLOOKUP($AE1376,Forex!$B:$C,2,0))</f>
        <v>-</v>
      </c>
      <c r="AG1376" s="1132" t="str">
        <f t="shared" si="242"/>
        <v>MY + MF</v>
      </c>
      <c r="AI1376" s="1118"/>
    </row>
    <row r="1377" spans="1:35" ht="15" x14ac:dyDescent="0.25">
      <c r="A1377" s="929">
        <v>1376</v>
      </c>
      <c r="B1377" s="1140" t="s">
        <v>1051</v>
      </c>
      <c r="C1377" s="927" t="s">
        <v>205</v>
      </c>
      <c r="D1377" s="927" t="s">
        <v>201</v>
      </c>
      <c r="E1377" s="927" t="s">
        <v>230</v>
      </c>
      <c r="F1377" s="927">
        <v>9</v>
      </c>
      <c r="G1377" s="927">
        <v>15588.65</v>
      </c>
      <c r="H1377" s="927" t="s">
        <v>5878</v>
      </c>
      <c r="I1377" s="927" t="s">
        <v>5879</v>
      </c>
      <c r="J1377" s="927" t="s">
        <v>1134</v>
      </c>
      <c r="K1377" s="927" t="s">
        <v>288</v>
      </c>
      <c r="L1377" s="927" t="s">
        <v>1127</v>
      </c>
      <c r="M1377" s="927" t="s">
        <v>1135</v>
      </c>
      <c r="N1377" s="927" t="s">
        <v>5871</v>
      </c>
      <c r="O1377" s="927" t="s">
        <v>1110</v>
      </c>
      <c r="P1377" s="1129" t="str">
        <f t="shared" si="243"/>
        <v>REF</v>
      </c>
      <c r="Q1377" s="934" t="str">
        <f t="shared" si="244"/>
        <v>21-19721</v>
      </c>
      <c r="R1377" s="934" t="str">
        <f t="shared" si="245"/>
        <v>LOCAL</v>
      </c>
      <c r="S1377" s="935">
        <f t="shared" si="238"/>
        <v>44197</v>
      </c>
      <c r="T1377" s="935">
        <f t="shared" si="239"/>
        <v>44197</v>
      </c>
      <c r="U1377" s="935">
        <f t="shared" si="240"/>
        <v>44197</v>
      </c>
      <c r="V1377" s="935">
        <f t="shared" si="246"/>
        <v>44409</v>
      </c>
      <c r="W1377" s="934" t="str">
        <f t="shared" si="247"/>
        <v>-</v>
      </c>
      <c r="X1377" s="936" t="str">
        <f>IF(R1377="-","-",VLOOKUP($S1377,Forex!$B:$C,2,0))</f>
        <v>FY2020</v>
      </c>
      <c r="Y1377" s="936" t="str">
        <f>IF(R1377="-","-",VLOOKUP($S1377,Forex!$B:$D,3,0))</f>
        <v>2H</v>
      </c>
      <c r="Z1377" s="937" t="str">
        <f>IF($R1377="-","-",VLOOKUP($L1377,Legend!$E:$F,2,0))</f>
        <v>ROD4</v>
      </c>
      <c r="AA1377" s="937"/>
      <c r="AB1377" s="1131">
        <f t="shared" si="241"/>
        <v>44197</v>
      </c>
      <c r="AC1377" s="1131" t="str">
        <f>_xlfn.IFNA(VLOOKUP($B1377,'PO list'!$C:$E,3,0),$AB1377)</f>
        <v>-</v>
      </c>
      <c r="AD1377" s="1131" t="str">
        <f>IF($AC1377="-","-",VLOOKUP($AC1377,Forex!$B:$C,2,0))</f>
        <v>-</v>
      </c>
      <c r="AE1377" s="1131" t="str">
        <f t="shared" si="248"/>
        <v>-</v>
      </c>
      <c r="AF1377" s="1131" t="str">
        <f>IF($AE1377="-","-",VLOOKUP($AE1377,Forex!$B:$C,2,0))</f>
        <v>-</v>
      </c>
      <c r="AG1377" s="1132" t="str">
        <f t="shared" si="242"/>
        <v>MY + MF</v>
      </c>
      <c r="AI1377" s="1118"/>
    </row>
    <row r="1378" spans="1:35" ht="15" x14ac:dyDescent="0.25">
      <c r="A1378" s="929">
        <v>1377</v>
      </c>
      <c r="B1378" s="1140" t="s">
        <v>1052</v>
      </c>
      <c r="C1378" s="927" t="s">
        <v>205</v>
      </c>
      <c r="D1378" s="927" t="s">
        <v>201</v>
      </c>
      <c r="E1378" s="927" t="s">
        <v>230</v>
      </c>
      <c r="F1378" s="927">
        <v>6</v>
      </c>
      <c r="G1378" s="927">
        <v>21292.1</v>
      </c>
      <c r="H1378" s="927" t="s">
        <v>4971</v>
      </c>
      <c r="I1378" s="927" t="s">
        <v>5764</v>
      </c>
      <c r="J1378" s="927" t="s">
        <v>1134</v>
      </c>
      <c r="K1378" s="927" t="s">
        <v>288</v>
      </c>
      <c r="L1378" s="927" t="s">
        <v>1127</v>
      </c>
      <c r="M1378" s="927" t="s">
        <v>1140</v>
      </c>
      <c r="N1378" s="927" t="s">
        <v>5763</v>
      </c>
      <c r="O1378" s="927" t="s">
        <v>1110</v>
      </c>
      <c r="P1378" s="1129" t="str">
        <f t="shared" si="243"/>
        <v>REF</v>
      </c>
      <c r="Q1378" s="934" t="str">
        <f t="shared" si="244"/>
        <v>21-19722</v>
      </c>
      <c r="R1378" s="934" t="str">
        <f t="shared" si="245"/>
        <v>LOCAL</v>
      </c>
      <c r="S1378" s="935">
        <f t="shared" si="238"/>
        <v>44197</v>
      </c>
      <c r="T1378" s="935">
        <f t="shared" si="239"/>
        <v>44197</v>
      </c>
      <c r="U1378" s="935">
        <f t="shared" si="240"/>
        <v>44256</v>
      </c>
      <c r="V1378" s="935">
        <f t="shared" si="246"/>
        <v>44378</v>
      </c>
      <c r="W1378" s="934" t="str">
        <f t="shared" si="247"/>
        <v>-</v>
      </c>
      <c r="X1378" s="936" t="str">
        <f>IF(R1378="-","-",VLOOKUP($S1378,Forex!$B:$C,2,0))</f>
        <v>FY2020</v>
      </c>
      <c r="Y1378" s="936" t="str">
        <f>IF(R1378="-","-",VLOOKUP($S1378,Forex!$B:$D,3,0))</f>
        <v>2H</v>
      </c>
      <c r="Z1378" s="937" t="str">
        <f>IF($R1378="-","-",VLOOKUP($L1378,Legend!$E:$F,2,0))</f>
        <v>ROD4</v>
      </c>
      <c r="AA1378" s="937"/>
      <c r="AB1378" s="1131">
        <f t="shared" si="241"/>
        <v>44197</v>
      </c>
      <c r="AC1378" s="1131" t="str">
        <f>_xlfn.IFNA(VLOOKUP($B1378,'PO list'!$C:$E,3,0),$AB1378)</f>
        <v>-</v>
      </c>
      <c r="AD1378" s="1131" t="str">
        <f>IF($AC1378="-","-",VLOOKUP($AC1378,Forex!$B:$C,2,0))</f>
        <v>-</v>
      </c>
      <c r="AE1378" s="1131" t="str">
        <f t="shared" si="248"/>
        <v>-</v>
      </c>
      <c r="AF1378" s="1131" t="str">
        <f>IF($AE1378="-","-",VLOOKUP($AE1378,Forex!$B:$C,2,0))</f>
        <v>-</v>
      </c>
      <c r="AG1378" s="1132" t="str">
        <f t="shared" si="242"/>
        <v>MY + MF</v>
      </c>
      <c r="AI1378" s="1118"/>
    </row>
    <row r="1379" spans="1:35" ht="15" x14ac:dyDescent="0.25">
      <c r="A1379" s="929">
        <v>1378</v>
      </c>
      <c r="B1379" s="927" t="s">
        <v>4972</v>
      </c>
      <c r="C1379" s="927" t="s">
        <v>244</v>
      </c>
      <c r="D1379" s="927" t="s">
        <v>201</v>
      </c>
      <c r="E1379" s="927" t="s">
        <v>231</v>
      </c>
      <c r="F1379" s="927">
        <v>6</v>
      </c>
      <c r="G1379" s="927">
        <v>1290</v>
      </c>
      <c r="H1379" s="927" t="s">
        <v>4973</v>
      </c>
      <c r="I1379" s="927" t="s">
        <v>239</v>
      </c>
      <c r="J1379" s="927" t="s">
        <v>4879</v>
      </c>
      <c r="K1379" s="927" t="s">
        <v>287</v>
      </c>
      <c r="L1379" s="927" t="s">
        <v>15</v>
      </c>
      <c r="M1379" s="927" t="s">
        <v>4222</v>
      </c>
      <c r="N1379" s="927" t="s">
        <v>4974</v>
      </c>
      <c r="O1379" s="927" t="s">
        <v>1110</v>
      </c>
      <c r="P1379" s="1129" t="str">
        <f t="shared" si="243"/>
        <v>--</v>
      </c>
      <c r="Q1379" s="934" t="str">
        <f t="shared" si="244"/>
        <v>21-19723</v>
      </c>
      <c r="R1379" s="934" t="str">
        <f t="shared" si="245"/>
        <v>LOCAL</v>
      </c>
      <c r="S1379" s="935">
        <f t="shared" si="238"/>
        <v>44197</v>
      </c>
      <c r="T1379" s="935">
        <f t="shared" si="239"/>
        <v>44197</v>
      </c>
      <c r="U1379" s="935">
        <f t="shared" si="240"/>
        <v>44197</v>
      </c>
      <c r="V1379" s="935">
        <f t="shared" si="246"/>
        <v>44228</v>
      </c>
      <c r="W1379" s="934" t="str">
        <f t="shared" si="247"/>
        <v>Approved</v>
      </c>
      <c r="X1379" s="936" t="str">
        <f>IF(R1379="-","-",VLOOKUP($S1379,Forex!$B:$C,2,0))</f>
        <v>FY2020</v>
      </c>
      <c r="Y1379" s="936" t="str">
        <f>IF(R1379="-","-",VLOOKUP($S1379,Forex!$B:$D,3,0))</f>
        <v>2H</v>
      </c>
      <c r="Z1379" s="937" t="str">
        <f>IF($R1379="-","-",VLOOKUP($L1379,Legend!$E:$F,2,0))</f>
        <v>-</v>
      </c>
      <c r="AA1379" s="937"/>
      <c r="AB1379" s="1131">
        <f t="shared" si="241"/>
        <v>44197</v>
      </c>
      <c r="AC1379" s="1131">
        <f>_xlfn.IFNA(VLOOKUP($B1379,'PO list'!$C:$E,3,0),$AB1379)</f>
        <v>44197</v>
      </c>
      <c r="AD1379" s="1131" t="str">
        <f>IF($AC1379="-","-",VLOOKUP($AC1379,Forex!$B:$C,2,0))</f>
        <v>FY2020</v>
      </c>
      <c r="AE1379" s="1131">
        <f t="shared" si="248"/>
        <v>44197</v>
      </c>
      <c r="AF1379" s="1131" t="str">
        <f>IF($AE1379="-","-",VLOOKUP($AE1379,Forex!$B:$C,2,0))</f>
        <v>FY2020</v>
      </c>
      <c r="AG1379" s="1132" t="str">
        <f t="shared" si="242"/>
        <v>MY + MF</v>
      </c>
      <c r="AI1379" s="1118"/>
    </row>
    <row r="1380" spans="1:35" ht="15" x14ac:dyDescent="0.25">
      <c r="A1380" s="929">
        <v>1379</v>
      </c>
      <c r="B1380" s="927" t="s">
        <v>4975</v>
      </c>
      <c r="C1380" s="927" t="s">
        <v>680</v>
      </c>
      <c r="D1380" s="927" t="s">
        <v>201</v>
      </c>
      <c r="E1380" s="927" t="s">
        <v>1333</v>
      </c>
      <c r="F1380" s="927">
        <v>5</v>
      </c>
      <c r="G1380" s="927">
        <v>4373</v>
      </c>
      <c r="H1380" s="927" t="s">
        <v>4940</v>
      </c>
      <c r="I1380" s="927" t="s">
        <v>4976</v>
      </c>
      <c r="J1380" s="927" t="s">
        <v>4879</v>
      </c>
      <c r="K1380" s="927" t="s">
        <v>287</v>
      </c>
      <c r="L1380" s="927" t="s">
        <v>15</v>
      </c>
      <c r="M1380" s="927" t="s">
        <v>3415</v>
      </c>
      <c r="N1380" s="927" t="s">
        <v>4901</v>
      </c>
      <c r="O1380" s="927" t="s">
        <v>4166</v>
      </c>
      <c r="P1380" s="1129" t="str">
        <f t="shared" si="243"/>
        <v>C7P</v>
      </c>
      <c r="Q1380" s="934" t="str">
        <f t="shared" si="244"/>
        <v>21-19724</v>
      </c>
      <c r="R1380" s="934" t="str">
        <f t="shared" si="245"/>
        <v>LOCAL</v>
      </c>
      <c r="S1380" s="935">
        <f t="shared" si="238"/>
        <v>44197</v>
      </c>
      <c r="T1380" s="935">
        <f t="shared" si="239"/>
        <v>44197</v>
      </c>
      <c r="U1380" s="935">
        <f t="shared" si="240"/>
        <v>44197</v>
      </c>
      <c r="V1380" s="935">
        <f t="shared" si="246"/>
        <v>44228</v>
      </c>
      <c r="W1380" s="934" t="str">
        <f t="shared" si="247"/>
        <v>Approved</v>
      </c>
      <c r="X1380" s="936" t="str">
        <f>IF(R1380="-","-",VLOOKUP($S1380,Forex!$B:$C,2,0))</f>
        <v>FY2020</v>
      </c>
      <c r="Y1380" s="936" t="str">
        <f>IF(R1380="-","-",VLOOKUP($S1380,Forex!$B:$D,3,0))</f>
        <v>2H</v>
      </c>
      <c r="Z1380" s="937" t="str">
        <f>IF($R1380="-","-",VLOOKUP($L1380,Legend!$E:$F,2,0))</f>
        <v>-</v>
      </c>
      <c r="AA1380" s="937"/>
      <c r="AB1380" s="1131">
        <f t="shared" si="241"/>
        <v>44197</v>
      </c>
      <c r="AC1380" s="1131">
        <f>_xlfn.IFNA(VLOOKUP($B1380,'PO list'!$C:$E,3,0),$AB1380)</f>
        <v>44197</v>
      </c>
      <c r="AD1380" s="1131" t="str">
        <f>IF($AC1380="-","-",VLOOKUP($AC1380,Forex!$B:$C,2,0))</f>
        <v>FY2020</v>
      </c>
      <c r="AE1380" s="1131">
        <f t="shared" si="248"/>
        <v>44197</v>
      </c>
      <c r="AF1380" s="1131" t="str">
        <f>IF($AE1380="-","-",VLOOKUP($AE1380,Forex!$B:$C,2,0))</f>
        <v>FY2020</v>
      </c>
      <c r="AG1380" s="1132" t="str">
        <f t="shared" si="242"/>
        <v>MY + MF</v>
      </c>
      <c r="AI1380" s="1118"/>
    </row>
    <row r="1381" spans="1:35" ht="15" x14ac:dyDescent="0.25">
      <c r="A1381" s="929">
        <v>1380</v>
      </c>
      <c r="B1381" s="927" t="s">
        <v>4977</v>
      </c>
      <c r="C1381" s="927" t="s">
        <v>1037</v>
      </c>
      <c r="D1381" s="927" t="s">
        <v>201</v>
      </c>
      <c r="E1381" s="927" t="s">
        <v>1546</v>
      </c>
      <c r="F1381" s="927">
        <v>3</v>
      </c>
      <c r="G1381" s="927">
        <v>1070.6799999999998</v>
      </c>
      <c r="H1381" s="927" t="s">
        <v>4978</v>
      </c>
      <c r="I1381" s="927" t="s">
        <v>4978</v>
      </c>
      <c r="J1381" s="927" t="s">
        <v>4879</v>
      </c>
      <c r="K1381" s="927" t="s">
        <v>288</v>
      </c>
      <c r="L1381" s="927" t="s">
        <v>1056</v>
      </c>
      <c r="M1381" s="927" t="s">
        <v>4879</v>
      </c>
      <c r="N1381" s="927" t="s">
        <v>1125</v>
      </c>
      <c r="O1381" s="927" t="s">
        <v>1110</v>
      </c>
      <c r="P1381" s="1129" t="str">
        <f t="shared" si="243"/>
        <v>EAD</v>
      </c>
      <c r="Q1381" s="934" t="str">
        <f t="shared" si="244"/>
        <v>21-19725</v>
      </c>
      <c r="R1381" s="934" t="str">
        <f t="shared" si="245"/>
        <v>LOCAL</v>
      </c>
      <c r="S1381" s="935">
        <f t="shared" si="238"/>
        <v>44197</v>
      </c>
      <c r="T1381" s="935">
        <f t="shared" si="239"/>
        <v>44197</v>
      </c>
      <c r="U1381" s="935">
        <f t="shared" si="240"/>
        <v>44197</v>
      </c>
      <c r="V1381" s="935">
        <f t="shared" si="246"/>
        <v>44256</v>
      </c>
      <c r="W1381" s="934" t="str">
        <f t="shared" si="247"/>
        <v>Disapproved</v>
      </c>
      <c r="X1381" s="936" t="str">
        <f>IF(R1381="-","-",VLOOKUP($S1381,Forex!$B:$C,2,0))</f>
        <v>FY2020</v>
      </c>
      <c r="Y1381" s="936" t="str">
        <f>IF(R1381="-","-",VLOOKUP($S1381,Forex!$B:$D,3,0))</f>
        <v>2H</v>
      </c>
      <c r="Z1381" s="937" t="str">
        <f>IF($R1381="-","-",VLOOKUP($L1381,Legend!$E:$F,2,0))</f>
        <v>-</v>
      </c>
      <c r="AA1381" s="937"/>
      <c r="AB1381" s="1131">
        <f t="shared" si="241"/>
        <v>44197</v>
      </c>
      <c r="AC1381" s="1131">
        <f>_xlfn.IFNA(VLOOKUP($B1381,'PO list'!$C:$E,3,0),$AB1381)</f>
        <v>44197</v>
      </c>
      <c r="AD1381" s="1131" t="str">
        <f>IF($AC1381="-","-",VLOOKUP($AC1381,Forex!$B:$C,2,0))</f>
        <v>FY2020</v>
      </c>
      <c r="AE1381" s="1131">
        <f t="shared" si="248"/>
        <v>44197</v>
      </c>
      <c r="AF1381" s="1131" t="str">
        <f>IF($AE1381="-","-",VLOOKUP($AE1381,Forex!$B:$C,2,0))</f>
        <v>FY2020</v>
      </c>
      <c r="AG1381" s="1132" t="str">
        <f t="shared" si="242"/>
        <v>MY + MF</v>
      </c>
      <c r="AI1381" s="1118"/>
    </row>
    <row r="1382" spans="1:35" ht="15" x14ac:dyDescent="0.25">
      <c r="A1382" s="929">
        <v>1381</v>
      </c>
      <c r="B1382" s="927" t="s">
        <v>4979</v>
      </c>
      <c r="C1382" s="927" t="s">
        <v>211</v>
      </c>
      <c r="D1382" s="927" t="s">
        <v>201</v>
      </c>
      <c r="E1382" s="927" t="s">
        <v>231</v>
      </c>
      <c r="F1382" s="927">
        <v>2</v>
      </c>
      <c r="G1382" s="927">
        <v>368</v>
      </c>
      <c r="H1382" s="927" t="s">
        <v>4980</v>
      </c>
      <c r="I1382" s="927" t="s">
        <v>4981</v>
      </c>
      <c r="J1382" s="927" t="s">
        <v>1110</v>
      </c>
      <c r="K1382" s="927" t="s">
        <v>288</v>
      </c>
      <c r="L1382" s="927" t="s">
        <v>1056</v>
      </c>
      <c r="M1382" s="927" t="s">
        <v>1135</v>
      </c>
      <c r="N1382" s="927" t="s">
        <v>4429</v>
      </c>
      <c r="O1382" s="927" t="s">
        <v>4909</v>
      </c>
      <c r="P1382" s="1129" t="str">
        <f t="shared" si="243"/>
        <v>28)</v>
      </c>
      <c r="Q1382" s="934" t="str">
        <f t="shared" si="244"/>
        <v>21-19726</v>
      </c>
      <c r="R1382" s="934" t="str">
        <f t="shared" si="245"/>
        <v>LOCAL</v>
      </c>
      <c r="S1382" s="935">
        <f t="shared" si="238"/>
        <v>44197</v>
      </c>
      <c r="T1382" s="935">
        <f t="shared" si="239"/>
        <v>44197</v>
      </c>
      <c r="U1382" s="935">
        <f t="shared" si="240"/>
        <v>44197</v>
      </c>
      <c r="V1382" s="935">
        <f t="shared" si="246"/>
        <v>44256</v>
      </c>
      <c r="W1382" s="934" t="str">
        <f t="shared" si="247"/>
        <v>Disapproved</v>
      </c>
      <c r="X1382" s="936" t="str">
        <f>IF(R1382="-","-",VLOOKUP($S1382,Forex!$B:$C,2,0))</f>
        <v>FY2020</v>
      </c>
      <c r="Y1382" s="936" t="str">
        <f>IF(R1382="-","-",VLOOKUP($S1382,Forex!$B:$D,3,0))</f>
        <v>2H</v>
      </c>
      <c r="Z1382" s="937" t="str">
        <f>IF($R1382="-","-",VLOOKUP($L1382,Legend!$E:$F,2,0))</f>
        <v>-</v>
      </c>
      <c r="AA1382" s="937"/>
      <c r="AB1382" s="1131">
        <f t="shared" si="241"/>
        <v>44197</v>
      </c>
      <c r="AC1382" s="1131">
        <f>_xlfn.IFNA(VLOOKUP($B1382,'PO list'!$C:$E,3,0),$AB1382)</f>
        <v>44197</v>
      </c>
      <c r="AD1382" s="1131" t="str">
        <f>IF($AC1382="-","-",VLOOKUP($AC1382,Forex!$B:$C,2,0))</f>
        <v>FY2020</v>
      </c>
      <c r="AE1382" s="1131">
        <f t="shared" si="248"/>
        <v>44197</v>
      </c>
      <c r="AF1382" s="1131" t="str">
        <f>IF($AE1382="-","-",VLOOKUP($AE1382,Forex!$B:$C,2,0))</f>
        <v>FY2020</v>
      </c>
      <c r="AG1382" s="1132" t="str">
        <f t="shared" si="242"/>
        <v>MY + MF</v>
      </c>
      <c r="AI1382" s="1118"/>
    </row>
    <row r="1383" spans="1:35" ht="15" x14ac:dyDescent="0.25">
      <c r="A1383" s="929">
        <v>1382</v>
      </c>
      <c r="B1383" s="927" t="s">
        <v>4982</v>
      </c>
      <c r="C1383" s="927" t="s">
        <v>1379</v>
      </c>
      <c r="D1383" s="927" t="s">
        <v>1332</v>
      </c>
      <c r="E1383" s="927" t="s">
        <v>1361</v>
      </c>
      <c r="F1383" s="927">
        <v>3</v>
      </c>
      <c r="G1383" s="927">
        <v>3046</v>
      </c>
      <c r="H1383" s="927" t="s">
        <v>4983</v>
      </c>
      <c r="I1383" s="927" t="s">
        <v>15</v>
      </c>
      <c r="J1383" s="927" t="s">
        <v>1110</v>
      </c>
      <c r="K1383" s="927" t="s">
        <v>287</v>
      </c>
      <c r="L1383" s="927" t="s">
        <v>15</v>
      </c>
      <c r="M1383" s="927" t="s">
        <v>4500</v>
      </c>
      <c r="N1383" s="927" t="s">
        <v>4936</v>
      </c>
      <c r="O1383" s="927" t="s">
        <v>4909</v>
      </c>
      <c r="P1383" s="1129" t="str">
        <f t="shared" si="243"/>
        <v>-</v>
      </c>
      <c r="Q1383" s="934" t="str">
        <f t="shared" si="244"/>
        <v>21-19727</v>
      </c>
      <c r="R1383" s="934" t="str">
        <f t="shared" si="245"/>
        <v>-</v>
      </c>
      <c r="S1383" s="935" t="str">
        <f t="shared" si="238"/>
        <v>-</v>
      </c>
      <c r="T1383" s="935" t="str">
        <f t="shared" si="239"/>
        <v>-</v>
      </c>
      <c r="U1383" s="935" t="str">
        <f t="shared" si="240"/>
        <v>-</v>
      </c>
      <c r="V1383" s="935" t="str">
        <f t="shared" si="246"/>
        <v>-</v>
      </c>
      <c r="W1383" s="934" t="str">
        <f t="shared" si="247"/>
        <v>-</v>
      </c>
      <c r="X1383" s="936" t="str">
        <f>IF(R1383="-","-",VLOOKUP($S1383,Forex!$B:$C,2,0))</f>
        <v>-</v>
      </c>
      <c r="Y1383" s="936" t="str">
        <f>IF(R1383="-","-",VLOOKUP($S1383,Forex!$B:$D,3,0))</f>
        <v>-</v>
      </c>
      <c r="Z1383" s="937" t="str">
        <f>IF($R1383="-","-",VLOOKUP($L1383,Legend!$E:$F,2,0))</f>
        <v>-</v>
      </c>
      <c r="AA1383" s="937"/>
      <c r="AB1383" s="1131" t="str">
        <f t="shared" si="241"/>
        <v>-</v>
      </c>
      <c r="AC1383" s="1131" t="str">
        <f>_xlfn.IFNA(VLOOKUP($B1383,'PO list'!$C:$E,3,0),$AB1383)</f>
        <v>-</v>
      </c>
      <c r="AD1383" s="1131" t="str">
        <f>IF($AC1383="-","-",VLOOKUP($AC1383,Forex!$B:$C,2,0))</f>
        <v>-</v>
      </c>
      <c r="AE1383" s="1131" t="str">
        <f t="shared" si="248"/>
        <v>-</v>
      </c>
      <c r="AF1383" s="1131" t="str">
        <f>IF($AE1383="-","-",VLOOKUP($AE1383,Forex!$B:$C,2,0))</f>
        <v>-</v>
      </c>
      <c r="AG1383" s="1132" t="str">
        <f t="shared" si="242"/>
        <v>-</v>
      </c>
      <c r="AI1383" s="1118"/>
    </row>
    <row r="1384" spans="1:35" ht="15" x14ac:dyDescent="0.25">
      <c r="A1384" s="929">
        <v>1383</v>
      </c>
      <c r="B1384" s="927" t="s">
        <v>4984</v>
      </c>
      <c r="C1384" s="927" t="s">
        <v>1379</v>
      </c>
      <c r="D1384" s="927" t="s">
        <v>1332</v>
      </c>
      <c r="E1384" s="927" t="s">
        <v>1361</v>
      </c>
      <c r="F1384" s="927">
        <v>2</v>
      </c>
      <c r="G1384" s="927">
        <v>600</v>
      </c>
      <c r="H1384" s="927" t="s">
        <v>4985</v>
      </c>
      <c r="I1384" s="927" t="s">
        <v>15</v>
      </c>
      <c r="J1384" s="927" t="s">
        <v>1110</v>
      </c>
      <c r="K1384" s="927" t="s">
        <v>287</v>
      </c>
      <c r="L1384" s="927" t="s">
        <v>15</v>
      </c>
      <c r="M1384" s="927" t="s">
        <v>4500</v>
      </c>
      <c r="N1384" s="927" t="s">
        <v>4936</v>
      </c>
      <c r="O1384" s="927" t="s">
        <v>4909</v>
      </c>
      <c r="P1384" s="1129" t="str">
        <f t="shared" si="243"/>
        <v>-</v>
      </c>
      <c r="Q1384" s="934" t="str">
        <f t="shared" si="244"/>
        <v>21-19728</v>
      </c>
      <c r="R1384" s="934" t="str">
        <f t="shared" si="245"/>
        <v>-</v>
      </c>
      <c r="S1384" s="935" t="str">
        <f t="shared" si="238"/>
        <v>-</v>
      </c>
      <c r="T1384" s="935" t="str">
        <f t="shared" si="239"/>
        <v>-</v>
      </c>
      <c r="U1384" s="935" t="str">
        <f t="shared" si="240"/>
        <v>-</v>
      </c>
      <c r="V1384" s="935" t="str">
        <f t="shared" si="246"/>
        <v>-</v>
      </c>
      <c r="W1384" s="934" t="str">
        <f t="shared" si="247"/>
        <v>-</v>
      </c>
      <c r="X1384" s="936" t="str">
        <f>IF(R1384="-","-",VLOOKUP($S1384,Forex!$B:$C,2,0))</f>
        <v>-</v>
      </c>
      <c r="Y1384" s="936" t="str">
        <f>IF(R1384="-","-",VLOOKUP($S1384,Forex!$B:$D,3,0))</f>
        <v>-</v>
      </c>
      <c r="Z1384" s="937" t="str">
        <f>IF($R1384="-","-",VLOOKUP($L1384,Legend!$E:$F,2,0))</f>
        <v>-</v>
      </c>
      <c r="AA1384" s="937"/>
      <c r="AB1384" s="1131" t="str">
        <f t="shared" si="241"/>
        <v>-</v>
      </c>
      <c r="AC1384" s="1131" t="str">
        <f>_xlfn.IFNA(VLOOKUP($B1384,'PO list'!$C:$E,3,0),$AB1384)</f>
        <v>-</v>
      </c>
      <c r="AD1384" s="1131" t="str">
        <f>IF($AC1384="-","-",VLOOKUP($AC1384,Forex!$B:$C,2,0))</f>
        <v>-</v>
      </c>
      <c r="AE1384" s="1131" t="str">
        <f t="shared" si="248"/>
        <v>-</v>
      </c>
      <c r="AF1384" s="1131" t="str">
        <f>IF($AE1384="-","-",VLOOKUP($AE1384,Forex!$B:$C,2,0))</f>
        <v>-</v>
      </c>
      <c r="AG1384" s="1132" t="str">
        <f t="shared" si="242"/>
        <v>-</v>
      </c>
      <c r="AI1384" s="1118"/>
    </row>
    <row r="1385" spans="1:35" ht="15" x14ac:dyDescent="0.25">
      <c r="A1385" s="929">
        <v>1384</v>
      </c>
      <c r="B1385" s="927" t="s">
        <v>4986</v>
      </c>
      <c r="C1385" s="927" t="s">
        <v>1331</v>
      </c>
      <c r="D1385" s="927" t="s">
        <v>1332</v>
      </c>
      <c r="E1385" s="927" t="s">
        <v>1788</v>
      </c>
      <c r="F1385" s="927">
        <v>1</v>
      </c>
      <c r="G1385" s="927">
        <v>360</v>
      </c>
      <c r="H1385" s="927" t="s">
        <v>4987</v>
      </c>
      <c r="I1385" s="927" t="s">
        <v>15</v>
      </c>
      <c r="J1385" s="927" t="s">
        <v>1110</v>
      </c>
      <c r="K1385" s="927" t="s">
        <v>287</v>
      </c>
      <c r="L1385" s="927" t="s">
        <v>15</v>
      </c>
      <c r="M1385" s="927" t="s">
        <v>4500</v>
      </c>
      <c r="N1385" s="927" t="s">
        <v>4936</v>
      </c>
      <c r="O1385" s="927" t="s">
        <v>4909</v>
      </c>
      <c r="P1385" s="1129" t="str">
        <f t="shared" si="243"/>
        <v>-</v>
      </c>
      <c r="Q1385" s="934" t="str">
        <f t="shared" si="244"/>
        <v>21-19729</v>
      </c>
      <c r="R1385" s="934" t="str">
        <f t="shared" si="245"/>
        <v>-</v>
      </c>
      <c r="S1385" s="935" t="str">
        <f t="shared" si="238"/>
        <v>-</v>
      </c>
      <c r="T1385" s="935" t="str">
        <f t="shared" si="239"/>
        <v>-</v>
      </c>
      <c r="U1385" s="935" t="str">
        <f t="shared" si="240"/>
        <v>-</v>
      </c>
      <c r="V1385" s="935" t="str">
        <f t="shared" si="246"/>
        <v>-</v>
      </c>
      <c r="W1385" s="934" t="str">
        <f t="shared" si="247"/>
        <v>-</v>
      </c>
      <c r="X1385" s="936" t="str">
        <f>IF(R1385="-","-",VLOOKUP($S1385,Forex!$B:$C,2,0))</f>
        <v>-</v>
      </c>
      <c r="Y1385" s="936" t="str">
        <f>IF(R1385="-","-",VLOOKUP($S1385,Forex!$B:$D,3,0))</f>
        <v>-</v>
      </c>
      <c r="Z1385" s="937" t="str">
        <f>IF($R1385="-","-",VLOOKUP($L1385,Legend!$E:$F,2,0))</f>
        <v>-</v>
      </c>
      <c r="AA1385" s="937"/>
      <c r="AB1385" s="1131" t="str">
        <f t="shared" si="241"/>
        <v>-</v>
      </c>
      <c r="AC1385" s="1131" t="str">
        <f>_xlfn.IFNA(VLOOKUP($B1385,'PO list'!$C:$E,3,0),$AB1385)</f>
        <v>-</v>
      </c>
      <c r="AD1385" s="1131" t="str">
        <f>IF($AC1385="-","-",VLOOKUP($AC1385,Forex!$B:$C,2,0))</f>
        <v>-</v>
      </c>
      <c r="AE1385" s="1131" t="str">
        <f t="shared" si="248"/>
        <v>-</v>
      </c>
      <c r="AF1385" s="1131" t="str">
        <f>IF($AE1385="-","-",VLOOKUP($AE1385,Forex!$B:$C,2,0))</f>
        <v>-</v>
      </c>
      <c r="AG1385" s="1132" t="str">
        <f t="shared" si="242"/>
        <v>-</v>
      </c>
      <c r="AI1385" s="1118"/>
    </row>
    <row r="1386" spans="1:35" ht="15" x14ac:dyDescent="0.25">
      <c r="A1386" s="929">
        <v>1385</v>
      </c>
      <c r="B1386" s="927" t="s">
        <v>4988</v>
      </c>
      <c r="C1386" s="927" t="s">
        <v>244</v>
      </c>
      <c r="D1386" s="927" t="s">
        <v>201</v>
      </c>
      <c r="E1386" s="927" t="s">
        <v>231</v>
      </c>
      <c r="F1386" s="927">
        <v>1</v>
      </c>
      <c r="G1386" s="927">
        <v>85</v>
      </c>
      <c r="H1386" s="927" t="s">
        <v>4989</v>
      </c>
      <c r="I1386" s="927" t="s">
        <v>239</v>
      </c>
      <c r="J1386" s="927" t="s">
        <v>1110</v>
      </c>
      <c r="K1386" s="927" t="s">
        <v>288</v>
      </c>
      <c r="L1386" s="927" t="s">
        <v>158</v>
      </c>
      <c r="M1386" s="927" t="s">
        <v>1135</v>
      </c>
      <c r="N1386" s="927" t="s">
        <v>4429</v>
      </c>
      <c r="O1386" s="927" t="s">
        <v>4909</v>
      </c>
      <c r="P1386" s="1129" t="str">
        <f t="shared" si="243"/>
        <v>--</v>
      </c>
      <c r="Q1386" s="934" t="str">
        <f t="shared" si="244"/>
        <v>21-19730</v>
      </c>
      <c r="R1386" s="934" t="str">
        <f t="shared" si="245"/>
        <v>LOCAL</v>
      </c>
      <c r="S1386" s="935">
        <f t="shared" si="238"/>
        <v>44197</v>
      </c>
      <c r="T1386" s="935">
        <f t="shared" si="239"/>
        <v>44197</v>
      </c>
      <c r="U1386" s="935">
        <f t="shared" si="240"/>
        <v>44197</v>
      </c>
      <c r="V1386" s="935">
        <f t="shared" si="246"/>
        <v>44256</v>
      </c>
      <c r="W1386" s="934" t="str">
        <f t="shared" si="247"/>
        <v>Disapproved</v>
      </c>
      <c r="X1386" s="936" t="str">
        <f>IF(R1386="-","-",VLOOKUP($S1386,Forex!$B:$C,2,0))</f>
        <v>FY2020</v>
      </c>
      <c r="Y1386" s="936" t="str">
        <f>IF(R1386="-","-",VLOOKUP($S1386,Forex!$B:$D,3,0))</f>
        <v>2H</v>
      </c>
      <c r="Z1386" s="937" t="str">
        <f>IF($R1386="-","-",VLOOKUP($L1386,Legend!$E:$F,2,0))</f>
        <v>ROD1</v>
      </c>
      <c r="AA1386" s="937"/>
      <c r="AB1386" s="1131">
        <f t="shared" si="241"/>
        <v>44197</v>
      </c>
      <c r="AC1386" s="1131">
        <f>_xlfn.IFNA(VLOOKUP($B1386,'PO list'!$C:$E,3,0),$AB1386)</f>
        <v>44197</v>
      </c>
      <c r="AD1386" s="1131" t="str">
        <f>IF($AC1386="-","-",VLOOKUP($AC1386,Forex!$B:$C,2,0))</f>
        <v>FY2020</v>
      </c>
      <c r="AE1386" s="1131">
        <f t="shared" si="248"/>
        <v>44197</v>
      </c>
      <c r="AF1386" s="1131" t="str">
        <f>IF($AE1386="-","-",VLOOKUP($AE1386,Forex!$B:$C,2,0))</f>
        <v>FY2020</v>
      </c>
      <c r="AG1386" s="1132" t="str">
        <f t="shared" si="242"/>
        <v>MY + MF</v>
      </c>
      <c r="AI1386" s="1118"/>
    </row>
    <row r="1387" spans="1:35" ht="15" x14ac:dyDescent="0.25">
      <c r="A1387" s="929">
        <v>1386</v>
      </c>
      <c r="B1387" s="927" t="s">
        <v>4990</v>
      </c>
      <c r="C1387" s="927" t="s">
        <v>225</v>
      </c>
      <c r="D1387" s="927" t="s">
        <v>201</v>
      </c>
      <c r="E1387" s="927" t="s">
        <v>231</v>
      </c>
      <c r="F1387" s="927">
        <v>2</v>
      </c>
      <c r="G1387" s="927">
        <v>1370</v>
      </c>
      <c r="H1387" s="927" t="s">
        <v>4991</v>
      </c>
      <c r="I1387" s="927" t="s">
        <v>4992</v>
      </c>
      <c r="J1387" s="927" t="s">
        <v>1135</v>
      </c>
      <c r="K1387" s="927" t="s">
        <v>287</v>
      </c>
      <c r="L1387" s="927" t="s">
        <v>15</v>
      </c>
      <c r="M1387" s="927" t="s">
        <v>1135</v>
      </c>
      <c r="N1387" s="927" t="s">
        <v>4901</v>
      </c>
      <c r="O1387" s="927" t="s">
        <v>4909</v>
      </c>
      <c r="P1387" s="1129" t="str">
        <f t="shared" si="243"/>
        <v>DIE</v>
      </c>
      <c r="Q1387" s="934" t="str">
        <f t="shared" si="244"/>
        <v>21-19731</v>
      </c>
      <c r="R1387" s="934" t="str">
        <f t="shared" si="245"/>
        <v>LOCAL</v>
      </c>
      <c r="S1387" s="935">
        <f t="shared" si="238"/>
        <v>44197</v>
      </c>
      <c r="T1387" s="935">
        <f t="shared" si="239"/>
        <v>44197</v>
      </c>
      <c r="U1387" s="935">
        <f t="shared" si="240"/>
        <v>44197</v>
      </c>
      <c r="V1387" s="935">
        <f t="shared" si="246"/>
        <v>44228</v>
      </c>
      <c r="W1387" s="934" t="str">
        <f t="shared" si="247"/>
        <v>Approved</v>
      </c>
      <c r="X1387" s="936" t="str">
        <f>IF(R1387="-","-",VLOOKUP($S1387,Forex!$B:$C,2,0))</f>
        <v>FY2020</v>
      </c>
      <c r="Y1387" s="936" t="str">
        <f>IF(R1387="-","-",VLOOKUP($S1387,Forex!$B:$D,3,0))</f>
        <v>2H</v>
      </c>
      <c r="Z1387" s="937" t="str">
        <f>IF($R1387="-","-",VLOOKUP($L1387,Legend!$E:$F,2,0))</f>
        <v>-</v>
      </c>
      <c r="AA1387" s="937"/>
      <c r="AB1387" s="1131">
        <f t="shared" si="241"/>
        <v>44197</v>
      </c>
      <c r="AC1387" s="1131">
        <f>_xlfn.IFNA(VLOOKUP($B1387,'PO list'!$C:$E,3,0),$AB1387)</f>
        <v>44197</v>
      </c>
      <c r="AD1387" s="1131" t="str">
        <f>IF($AC1387="-","-",VLOOKUP($AC1387,Forex!$B:$C,2,0))</f>
        <v>FY2020</v>
      </c>
      <c r="AE1387" s="1131">
        <f t="shared" si="248"/>
        <v>44197</v>
      </c>
      <c r="AF1387" s="1131" t="str">
        <f>IF($AE1387="-","-",VLOOKUP($AE1387,Forex!$B:$C,2,0))</f>
        <v>FY2020</v>
      </c>
      <c r="AG1387" s="1132" t="str">
        <f t="shared" si="242"/>
        <v>MY + MF</v>
      </c>
      <c r="AI1387" s="1118"/>
    </row>
    <row r="1388" spans="1:35" ht="15" x14ac:dyDescent="0.25">
      <c r="A1388" s="929">
        <v>1387</v>
      </c>
      <c r="B1388" s="927" t="s">
        <v>4993</v>
      </c>
      <c r="C1388" s="927" t="s">
        <v>227</v>
      </c>
      <c r="D1388" s="927" t="s">
        <v>201</v>
      </c>
      <c r="E1388" s="927" t="s">
        <v>231</v>
      </c>
      <c r="F1388" s="927">
        <v>4</v>
      </c>
      <c r="G1388" s="927">
        <v>801.64</v>
      </c>
      <c r="H1388" s="927" t="s">
        <v>4994</v>
      </c>
      <c r="I1388" s="927" t="s">
        <v>4995</v>
      </c>
      <c r="J1388" s="927" t="s">
        <v>1135</v>
      </c>
      <c r="K1388" s="927" t="s">
        <v>287</v>
      </c>
      <c r="L1388" s="927" t="s">
        <v>15</v>
      </c>
      <c r="M1388" s="927" t="s">
        <v>4936</v>
      </c>
      <c r="N1388" s="927" t="s">
        <v>4429</v>
      </c>
      <c r="O1388" s="927" t="s">
        <v>4166</v>
      </c>
      <c r="P1388" s="1129" t="str">
        <f t="shared" si="243"/>
        <v>VER</v>
      </c>
      <c r="Q1388" s="934" t="str">
        <f t="shared" si="244"/>
        <v>21-19732</v>
      </c>
      <c r="R1388" s="934" t="str">
        <f t="shared" si="245"/>
        <v>LOCAL</v>
      </c>
      <c r="S1388" s="935">
        <f t="shared" si="238"/>
        <v>44197</v>
      </c>
      <c r="T1388" s="935">
        <f t="shared" si="239"/>
        <v>44197</v>
      </c>
      <c r="U1388" s="935">
        <f t="shared" si="240"/>
        <v>44228</v>
      </c>
      <c r="V1388" s="935">
        <f t="shared" si="246"/>
        <v>44256</v>
      </c>
      <c r="W1388" s="934" t="str">
        <f t="shared" si="247"/>
        <v>Approved</v>
      </c>
      <c r="X1388" s="936" t="str">
        <f>IF(R1388="-","-",VLOOKUP($S1388,Forex!$B:$C,2,0))</f>
        <v>FY2020</v>
      </c>
      <c r="Y1388" s="936" t="str">
        <f>IF(R1388="-","-",VLOOKUP($S1388,Forex!$B:$D,3,0))</f>
        <v>2H</v>
      </c>
      <c r="Z1388" s="937" t="str">
        <f>IF($R1388="-","-",VLOOKUP($L1388,Legend!$E:$F,2,0))</f>
        <v>-</v>
      </c>
      <c r="AA1388" s="937"/>
      <c r="AB1388" s="1131">
        <f t="shared" si="241"/>
        <v>44197</v>
      </c>
      <c r="AC1388" s="1131">
        <f>_xlfn.IFNA(VLOOKUP($B1388,'PO list'!$C:$E,3,0),$AB1388)</f>
        <v>44197</v>
      </c>
      <c r="AD1388" s="1131" t="str">
        <f>IF($AC1388="-","-",VLOOKUP($AC1388,Forex!$B:$C,2,0))</f>
        <v>FY2020</v>
      </c>
      <c r="AE1388" s="1131">
        <f t="shared" si="248"/>
        <v>44197</v>
      </c>
      <c r="AF1388" s="1131" t="str">
        <f>IF($AE1388="-","-",VLOOKUP($AE1388,Forex!$B:$C,2,0))</f>
        <v>FY2020</v>
      </c>
      <c r="AG1388" s="1132" t="str">
        <f t="shared" si="242"/>
        <v>MY + MF</v>
      </c>
      <c r="AI1388" s="1118"/>
    </row>
    <row r="1389" spans="1:35" ht="15" x14ac:dyDescent="0.25">
      <c r="A1389" s="929">
        <v>1388</v>
      </c>
      <c r="B1389" s="927" t="s">
        <v>4993</v>
      </c>
      <c r="C1389" s="927" t="s">
        <v>227</v>
      </c>
      <c r="D1389" s="927" t="s">
        <v>201</v>
      </c>
      <c r="E1389" s="927" t="s">
        <v>231</v>
      </c>
      <c r="F1389" s="927">
        <v>4</v>
      </c>
      <c r="G1389" s="927">
        <v>1246</v>
      </c>
      <c r="H1389" s="927" t="s">
        <v>4996</v>
      </c>
      <c r="I1389" s="927" t="s">
        <v>4995</v>
      </c>
      <c r="J1389" s="927" t="s">
        <v>1135</v>
      </c>
      <c r="K1389" s="927" t="s">
        <v>1324</v>
      </c>
      <c r="L1389" s="927" t="s">
        <v>15</v>
      </c>
      <c r="M1389" s="927" t="s">
        <v>4936</v>
      </c>
      <c r="N1389" s="927" t="s">
        <v>4429</v>
      </c>
      <c r="O1389" s="927" t="s">
        <v>4166</v>
      </c>
      <c r="P1389" s="1129" t="str">
        <f t="shared" si="243"/>
        <v>VER</v>
      </c>
      <c r="Q1389" s="934" t="str">
        <f t="shared" si="244"/>
        <v>-</v>
      </c>
      <c r="R1389" s="934" t="str">
        <f t="shared" si="245"/>
        <v>-</v>
      </c>
      <c r="S1389" s="935" t="str">
        <f t="shared" si="238"/>
        <v>-</v>
      </c>
      <c r="T1389" s="935" t="str">
        <f t="shared" si="239"/>
        <v>-</v>
      </c>
      <c r="U1389" s="935" t="str">
        <f t="shared" si="240"/>
        <v>-</v>
      </c>
      <c r="V1389" s="935" t="str">
        <f t="shared" si="246"/>
        <v>-</v>
      </c>
      <c r="W1389" s="934" t="str">
        <f t="shared" si="247"/>
        <v>-</v>
      </c>
      <c r="X1389" s="936" t="str">
        <f>IF(R1389="-","-",VLOOKUP($S1389,Forex!$B:$C,2,0))</f>
        <v>-</v>
      </c>
      <c r="Y1389" s="936" t="str">
        <f>IF(R1389="-","-",VLOOKUP($S1389,Forex!$B:$D,3,0))</f>
        <v>-</v>
      </c>
      <c r="Z1389" s="937" t="str">
        <f>IF($R1389="-","-",VLOOKUP($L1389,Legend!$E:$F,2,0))</f>
        <v>-</v>
      </c>
      <c r="AA1389" s="937"/>
      <c r="AB1389" s="1131" t="str">
        <f t="shared" si="241"/>
        <v>-</v>
      </c>
      <c r="AC1389" s="1131" t="str">
        <f>_xlfn.IFNA(VLOOKUP($B1389,'PO list'!$C:$E,3,0),$AB1389)</f>
        <v>-</v>
      </c>
      <c r="AD1389" s="1131" t="str">
        <f>IF($AC1389="-","-",VLOOKUP($AC1389,Forex!$B:$C,2,0))</f>
        <v>-</v>
      </c>
      <c r="AE1389" s="1131" t="str">
        <f t="shared" si="248"/>
        <v>-</v>
      </c>
      <c r="AF1389" s="1131" t="str">
        <f>IF($AE1389="-","-",VLOOKUP($AE1389,Forex!$B:$C,2,0))</f>
        <v>-</v>
      </c>
      <c r="AG1389" s="1132" t="str">
        <f t="shared" si="242"/>
        <v>-</v>
      </c>
      <c r="AI1389" s="1118"/>
    </row>
    <row r="1390" spans="1:35" ht="15" x14ac:dyDescent="0.25">
      <c r="A1390" s="929">
        <v>1389</v>
      </c>
      <c r="B1390" s="927" t="s">
        <v>4997</v>
      </c>
      <c r="C1390" s="927" t="s">
        <v>227</v>
      </c>
      <c r="D1390" s="927" t="s">
        <v>201</v>
      </c>
      <c r="E1390" s="927" t="s">
        <v>1788</v>
      </c>
      <c r="F1390" s="927">
        <v>3</v>
      </c>
      <c r="G1390" s="927">
        <v>2163</v>
      </c>
      <c r="H1390" s="927" t="s">
        <v>4998</v>
      </c>
      <c r="I1390" s="927" t="s">
        <v>4999</v>
      </c>
      <c r="J1390" s="927" t="s">
        <v>1135</v>
      </c>
      <c r="K1390" s="927" t="s">
        <v>288</v>
      </c>
      <c r="L1390" s="927" t="s">
        <v>1056</v>
      </c>
      <c r="M1390" s="927" t="s">
        <v>4909</v>
      </c>
      <c r="N1390" s="927" t="s">
        <v>4429</v>
      </c>
      <c r="O1390" s="927" t="s">
        <v>4909</v>
      </c>
      <c r="P1390" s="1129" t="str">
        <f t="shared" si="243"/>
        <v>JIG</v>
      </c>
      <c r="Q1390" s="934" t="str">
        <f t="shared" si="244"/>
        <v>21-19733</v>
      </c>
      <c r="R1390" s="934" t="str">
        <f t="shared" si="245"/>
        <v>LOCAL</v>
      </c>
      <c r="S1390" s="935">
        <f t="shared" si="238"/>
        <v>44197</v>
      </c>
      <c r="T1390" s="935">
        <f t="shared" si="239"/>
        <v>44197</v>
      </c>
      <c r="U1390" s="935">
        <f t="shared" si="240"/>
        <v>44197</v>
      </c>
      <c r="V1390" s="935">
        <f t="shared" si="246"/>
        <v>44256</v>
      </c>
      <c r="W1390" s="934" t="str">
        <f t="shared" si="247"/>
        <v>Disapproved</v>
      </c>
      <c r="X1390" s="936" t="str">
        <f>IF(R1390="-","-",VLOOKUP($S1390,Forex!$B:$C,2,0))</f>
        <v>FY2020</v>
      </c>
      <c r="Y1390" s="936" t="str">
        <f>IF(R1390="-","-",VLOOKUP($S1390,Forex!$B:$D,3,0))</f>
        <v>2H</v>
      </c>
      <c r="Z1390" s="937" t="str">
        <f>IF($R1390="-","-",VLOOKUP($L1390,Legend!$E:$F,2,0))</f>
        <v>-</v>
      </c>
      <c r="AA1390" s="937"/>
      <c r="AB1390" s="1131">
        <f t="shared" si="241"/>
        <v>44197</v>
      </c>
      <c r="AC1390" s="1131">
        <f>_xlfn.IFNA(VLOOKUP($B1390,'PO list'!$C:$E,3,0),$AB1390)</f>
        <v>44197</v>
      </c>
      <c r="AD1390" s="1131" t="str">
        <f>IF($AC1390="-","-",VLOOKUP($AC1390,Forex!$B:$C,2,0))</f>
        <v>FY2020</v>
      </c>
      <c r="AE1390" s="1131">
        <f t="shared" si="248"/>
        <v>44197</v>
      </c>
      <c r="AF1390" s="1131" t="str">
        <f>IF($AE1390="-","-",VLOOKUP($AE1390,Forex!$B:$C,2,0))</f>
        <v>FY2020</v>
      </c>
      <c r="AG1390" s="1132" t="str">
        <f t="shared" si="242"/>
        <v>MY + MF</v>
      </c>
      <c r="AI1390" s="1118"/>
    </row>
    <row r="1391" spans="1:35" ht="15" x14ac:dyDescent="0.25">
      <c r="A1391" s="929">
        <v>1390</v>
      </c>
      <c r="B1391" s="927" t="s">
        <v>5000</v>
      </c>
      <c r="C1391" s="927" t="s">
        <v>200</v>
      </c>
      <c r="D1391" s="927" t="s">
        <v>201</v>
      </c>
      <c r="E1391" s="927" t="s">
        <v>1333</v>
      </c>
      <c r="F1391" s="927">
        <v>2</v>
      </c>
      <c r="G1391" s="927">
        <v>2619</v>
      </c>
      <c r="H1391" s="927" t="s">
        <v>5001</v>
      </c>
      <c r="I1391" s="927" t="s">
        <v>5002</v>
      </c>
      <c r="J1391" s="927" t="s">
        <v>4500</v>
      </c>
      <c r="K1391" s="927" t="s">
        <v>288</v>
      </c>
      <c r="L1391" s="927" t="s">
        <v>1056</v>
      </c>
      <c r="M1391" s="927" t="s">
        <v>5003</v>
      </c>
      <c r="N1391" s="927" t="s">
        <v>3942</v>
      </c>
      <c r="O1391" s="927" t="s">
        <v>4166</v>
      </c>
      <c r="P1391" s="1129" t="str">
        <f t="shared" si="243"/>
        <v>AIL</v>
      </c>
      <c r="Q1391" s="934" t="str">
        <f t="shared" si="244"/>
        <v>21-19734</v>
      </c>
      <c r="R1391" s="934" t="str">
        <f t="shared" si="245"/>
        <v>LOCAL</v>
      </c>
      <c r="S1391" s="935">
        <f t="shared" si="238"/>
        <v>44197</v>
      </c>
      <c r="T1391" s="935">
        <f t="shared" si="239"/>
        <v>44197</v>
      </c>
      <c r="U1391" s="935">
        <f t="shared" si="240"/>
        <v>44228</v>
      </c>
      <c r="V1391" s="935">
        <f t="shared" si="246"/>
        <v>44287</v>
      </c>
      <c r="W1391" s="934" t="str">
        <f t="shared" si="247"/>
        <v>Disapproved</v>
      </c>
      <c r="X1391" s="936" t="str">
        <f>IF(R1391="-","-",VLOOKUP($S1391,Forex!$B:$C,2,0))</f>
        <v>FY2020</v>
      </c>
      <c r="Y1391" s="936" t="str">
        <f>IF(R1391="-","-",VLOOKUP($S1391,Forex!$B:$D,3,0))</f>
        <v>2H</v>
      </c>
      <c r="Z1391" s="937" t="str">
        <f>IF($R1391="-","-",VLOOKUP($L1391,Legend!$E:$F,2,0))</f>
        <v>-</v>
      </c>
      <c r="AA1391" s="937"/>
      <c r="AB1391" s="1131">
        <f t="shared" si="241"/>
        <v>44197</v>
      </c>
      <c r="AC1391" s="1131">
        <f>_xlfn.IFNA(VLOOKUP($B1391,'PO list'!$C:$E,3,0),$AB1391)</f>
        <v>44197</v>
      </c>
      <c r="AD1391" s="1131" t="str">
        <f>IF($AC1391="-","-",VLOOKUP($AC1391,Forex!$B:$C,2,0))</f>
        <v>FY2020</v>
      </c>
      <c r="AE1391" s="1131">
        <f t="shared" si="248"/>
        <v>44197</v>
      </c>
      <c r="AF1391" s="1131" t="str">
        <f>IF($AE1391="-","-",VLOOKUP($AE1391,Forex!$B:$C,2,0))</f>
        <v>FY2020</v>
      </c>
      <c r="AG1391" s="1132" t="str">
        <f t="shared" si="242"/>
        <v>MY + MF</v>
      </c>
      <c r="AI1391" s="1118"/>
    </row>
    <row r="1392" spans="1:35" ht="15" x14ac:dyDescent="0.25">
      <c r="A1392" s="929">
        <v>1391</v>
      </c>
      <c r="B1392" s="927" t="s">
        <v>5004</v>
      </c>
      <c r="C1392" s="927" t="s">
        <v>244</v>
      </c>
      <c r="D1392" s="927" t="s">
        <v>201</v>
      </c>
      <c r="E1392" s="927" t="s">
        <v>231</v>
      </c>
      <c r="F1392" s="927">
        <v>32</v>
      </c>
      <c r="G1392" s="927">
        <v>4970</v>
      </c>
      <c r="H1392" s="927" t="s">
        <v>5005</v>
      </c>
      <c r="I1392" s="927" t="s">
        <v>239</v>
      </c>
      <c r="J1392" s="927" t="s">
        <v>4500</v>
      </c>
      <c r="K1392" s="927" t="s">
        <v>288</v>
      </c>
      <c r="L1392" s="927" t="s">
        <v>1056</v>
      </c>
      <c r="M1392" s="927" t="s">
        <v>4166</v>
      </c>
      <c r="N1392" s="927" t="s">
        <v>1126</v>
      </c>
      <c r="O1392" s="927" t="s">
        <v>4166</v>
      </c>
      <c r="P1392" s="1129" t="str">
        <f t="shared" si="243"/>
        <v>--</v>
      </c>
      <c r="Q1392" s="934" t="str">
        <f t="shared" si="244"/>
        <v>21-19735</v>
      </c>
      <c r="R1392" s="934" t="str">
        <f t="shared" si="245"/>
        <v>LOCAL</v>
      </c>
      <c r="S1392" s="935">
        <f t="shared" si="238"/>
        <v>44197</v>
      </c>
      <c r="T1392" s="935">
        <f t="shared" si="239"/>
        <v>44197</v>
      </c>
      <c r="U1392" s="935">
        <f t="shared" si="240"/>
        <v>44197</v>
      </c>
      <c r="V1392" s="935">
        <f t="shared" si="246"/>
        <v>44256</v>
      </c>
      <c r="W1392" s="934" t="str">
        <f t="shared" si="247"/>
        <v>Disapproved</v>
      </c>
      <c r="X1392" s="936" t="str">
        <f>IF(R1392="-","-",VLOOKUP($S1392,Forex!$B:$C,2,0))</f>
        <v>FY2020</v>
      </c>
      <c r="Y1392" s="936" t="str">
        <f>IF(R1392="-","-",VLOOKUP($S1392,Forex!$B:$D,3,0))</f>
        <v>2H</v>
      </c>
      <c r="Z1392" s="937" t="str">
        <f>IF($R1392="-","-",VLOOKUP($L1392,Legend!$E:$F,2,0))</f>
        <v>-</v>
      </c>
      <c r="AA1392" s="937"/>
      <c r="AB1392" s="1131">
        <f t="shared" si="241"/>
        <v>44197</v>
      </c>
      <c r="AC1392" s="1131">
        <f>_xlfn.IFNA(VLOOKUP($B1392,'PO list'!$C:$E,3,0),$AB1392)</f>
        <v>44197</v>
      </c>
      <c r="AD1392" s="1131" t="str">
        <f>IF($AC1392="-","-",VLOOKUP($AC1392,Forex!$B:$C,2,0))</f>
        <v>FY2020</v>
      </c>
      <c r="AE1392" s="1131">
        <f t="shared" si="248"/>
        <v>44197</v>
      </c>
      <c r="AF1392" s="1131" t="str">
        <f>IF($AE1392="-","-",VLOOKUP($AE1392,Forex!$B:$C,2,0))</f>
        <v>FY2020</v>
      </c>
      <c r="AG1392" s="1132" t="str">
        <f t="shared" si="242"/>
        <v>MY + MF</v>
      </c>
      <c r="AI1392" s="1118"/>
    </row>
    <row r="1393" spans="1:35" ht="15" x14ac:dyDescent="0.25">
      <c r="A1393" s="929">
        <v>1392</v>
      </c>
      <c r="B1393" s="927" t="s">
        <v>5006</v>
      </c>
      <c r="C1393" s="927" t="s">
        <v>244</v>
      </c>
      <c r="D1393" s="927" t="s">
        <v>201</v>
      </c>
      <c r="E1393" s="927" t="s">
        <v>231</v>
      </c>
      <c r="F1393" s="927">
        <v>1</v>
      </c>
      <c r="G1393" s="927">
        <v>568</v>
      </c>
      <c r="H1393" s="927" t="s">
        <v>5007</v>
      </c>
      <c r="I1393" s="927" t="s">
        <v>239</v>
      </c>
      <c r="J1393" s="927" t="s">
        <v>4500</v>
      </c>
      <c r="K1393" s="927" t="s">
        <v>287</v>
      </c>
      <c r="L1393" s="927" t="s">
        <v>15</v>
      </c>
      <c r="M1393" s="927" t="s">
        <v>4909</v>
      </c>
      <c r="N1393" s="927" t="s">
        <v>4901</v>
      </c>
      <c r="O1393" s="927" t="s">
        <v>4909</v>
      </c>
      <c r="P1393" s="1129" t="str">
        <f t="shared" si="243"/>
        <v>--</v>
      </c>
      <c r="Q1393" s="934" t="str">
        <f t="shared" si="244"/>
        <v>21-19736</v>
      </c>
      <c r="R1393" s="934" t="str">
        <f t="shared" si="245"/>
        <v>LOCAL</v>
      </c>
      <c r="S1393" s="935">
        <f t="shared" si="238"/>
        <v>44197</v>
      </c>
      <c r="T1393" s="935">
        <f t="shared" si="239"/>
        <v>44197</v>
      </c>
      <c r="U1393" s="935">
        <f t="shared" si="240"/>
        <v>44197</v>
      </c>
      <c r="V1393" s="935">
        <f t="shared" si="246"/>
        <v>44228</v>
      </c>
      <c r="W1393" s="934" t="str">
        <f t="shared" si="247"/>
        <v>Approved</v>
      </c>
      <c r="X1393" s="936" t="str">
        <f>IF(R1393="-","-",VLOOKUP($S1393,Forex!$B:$C,2,0))</f>
        <v>FY2020</v>
      </c>
      <c r="Y1393" s="936" t="str">
        <f>IF(R1393="-","-",VLOOKUP($S1393,Forex!$B:$D,3,0))</f>
        <v>2H</v>
      </c>
      <c r="Z1393" s="937" t="str">
        <f>IF($R1393="-","-",VLOOKUP($L1393,Legend!$E:$F,2,0))</f>
        <v>-</v>
      </c>
      <c r="AA1393" s="937"/>
      <c r="AB1393" s="1131">
        <f t="shared" si="241"/>
        <v>44197</v>
      </c>
      <c r="AC1393" s="1131">
        <f>_xlfn.IFNA(VLOOKUP($B1393,'PO list'!$C:$E,3,0),$AB1393)</f>
        <v>44197</v>
      </c>
      <c r="AD1393" s="1131" t="str">
        <f>IF($AC1393="-","-",VLOOKUP($AC1393,Forex!$B:$C,2,0))</f>
        <v>FY2020</v>
      </c>
      <c r="AE1393" s="1131">
        <f t="shared" si="248"/>
        <v>44197</v>
      </c>
      <c r="AF1393" s="1131" t="str">
        <f>IF($AE1393="-","-",VLOOKUP($AE1393,Forex!$B:$C,2,0))</f>
        <v>FY2020</v>
      </c>
      <c r="AG1393" s="1132" t="str">
        <f t="shared" si="242"/>
        <v>MY + MF</v>
      </c>
      <c r="AI1393" s="1118"/>
    </row>
    <row r="1394" spans="1:35" ht="15" x14ac:dyDescent="0.25">
      <c r="A1394" s="929">
        <v>1393</v>
      </c>
      <c r="B1394" s="927" t="s">
        <v>5006</v>
      </c>
      <c r="C1394" s="927" t="s">
        <v>244</v>
      </c>
      <c r="D1394" s="927" t="s">
        <v>201</v>
      </c>
      <c r="E1394" s="927" t="s">
        <v>231</v>
      </c>
      <c r="F1394" s="927">
        <v>2</v>
      </c>
      <c r="G1394" s="927">
        <v>748</v>
      </c>
      <c r="H1394" s="927" t="s">
        <v>5008</v>
      </c>
      <c r="I1394" s="927" t="s">
        <v>239</v>
      </c>
      <c r="J1394" s="927" t="s">
        <v>4500</v>
      </c>
      <c r="K1394" s="927" t="s">
        <v>288</v>
      </c>
      <c r="L1394" s="927" t="s">
        <v>158</v>
      </c>
      <c r="M1394" s="927" t="s">
        <v>4909</v>
      </c>
      <c r="N1394" s="927" t="s">
        <v>4901</v>
      </c>
      <c r="O1394" s="927" t="s">
        <v>4909</v>
      </c>
      <c r="P1394" s="1129" t="str">
        <f t="shared" si="243"/>
        <v>--</v>
      </c>
      <c r="Q1394" s="934" t="str">
        <f t="shared" si="244"/>
        <v>-</v>
      </c>
      <c r="R1394" s="934" t="str">
        <f t="shared" si="245"/>
        <v>-</v>
      </c>
      <c r="S1394" s="935" t="str">
        <f t="shared" si="238"/>
        <v>-</v>
      </c>
      <c r="T1394" s="935" t="str">
        <f t="shared" si="239"/>
        <v>-</v>
      </c>
      <c r="U1394" s="935" t="str">
        <f t="shared" si="240"/>
        <v>-</v>
      </c>
      <c r="V1394" s="935" t="str">
        <f t="shared" si="246"/>
        <v>-</v>
      </c>
      <c r="W1394" s="934" t="str">
        <f t="shared" si="247"/>
        <v>-</v>
      </c>
      <c r="X1394" s="936" t="str">
        <f>IF(R1394="-","-",VLOOKUP($S1394,Forex!$B:$C,2,0))</f>
        <v>-</v>
      </c>
      <c r="Y1394" s="936" t="str">
        <f>IF(R1394="-","-",VLOOKUP($S1394,Forex!$B:$D,3,0))</f>
        <v>-</v>
      </c>
      <c r="Z1394" s="937" t="str">
        <f>IF($R1394="-","-",VLOOKUP($L1394,Legend!$E:$F,2,0))</f>
        <v>-</v>
      </c>
      <c r="AA1394" s="937"/>
      <c r="AB1394" s="1131" t="str">
        <f t="shared" si="241"/>
        <v>-</v>
      </c>
      <c r="AC1394" s="1131" t="str">
        <f>_xlfn.IFNA(VLOOKUP($B1394,'PO list'!$C:$E,3,0),$AB1394)</f>
        <v>-</v>
      </c>
      <c r="AD1394" s="1131" t="str">
        <f>IF($AC1394="-","-",VLOOKUP($AC1394,Forex!$B:$C,2,0))</f>
        <v>-</v>
      </c>
      <c r="AE1394" s="1131" t="str">
        <f t="shared" si="248"/>
        <v>-</v>
      </c>
      <c r="AF1394" s="1131" t="str">
        <f>IF($AE1394="-","-",VLOOKUP($AE1394,Forex!$B:$C,2,0))</f>
        <v>-</v>
      </c>
      <c r="AG1394" s="1132" t="str">
        <f t="shared" si="242"/>
        <v>-</v>
      </c>
      <c r="AI1394" s="1118"/>
    </row>
    <row r="1395" spans="1:35" ht="15" x14ac:dyDescent="0.25">
      <c r="A1395" s="929">
        <v>1394</v>
      </c>
      <c r="B1395" s="927" t="s">
        <v>5009</v>
      </c>
      <c r="C1395" s="927" t="s">
        <v>209</v>
      </c>
      <c r="D1395" s="927" t="s">
        <v>232</v>
      </c>
      <c r="E1395" s="927" t="s">
        <v>231</v>
      </c>
      <c r="F1395" s="927">
        <v>1</v>
      </c>
      <c r="G1395" s="927">
        <v>21065</v>
      </c>
      <c r="H1395" s="927" t="s">
        <v>5010</v>
      </c>
      <c r="I1395" s="927" t="s">
        <v>5011</v>
      </c>
      <c r="J1395" s="927" t="s">
        <v>4500</v>
      </c>
      <c r="K1395" s="927" t="s">
        <v>287</v>
      </c>
      <c r="L1395" s="927" t="s">
        <v>15</v>
      </c>
      <c r="M1395" s="927" t="s">
        <v>4166</v>
      </c>
      <c r="N1395" s="927" t="s">
        <v>4974</v>
      </c>
      <c r="O1395" s="927" t="s">
        <v>4166</v>
      </c>
      <c r="P1395" s="1129" t="str">
        <f t="shared" si="243"/>
        <v>E--</v>
      </c>
      <c r="Q1395" s="934" t="str">
        <f t="shared" si="244"/>
        <v>21-19737</v>
      </c>
      <c r="R1395" s="934" t="str">
        <f t="shared" si="245"/>
        <v>FRONTECH</v>
      </c>
      <c r="S1395" s="935">
        <f t="shared" si="238"/>
        <v>44197</v>
      </c>
      <c r="T1395" s="935">
        <f t="shared" si="239"/>
        <v>44197</v>
      </c>
      <c r="U1395" s="935">
        <f t="shared" si="240"/>
        <v>44197</v>
      </c>
      <c r="V1395" s="935">
        <f t="shared" si="246"/>
        <v>44228</v>
      </c>
      <c r="W1395" s="934" t="str">
        <f t="shared" si="247"/>
        <v>Approved</v>
      </c>
      <c r="X1395" s="936" t="str">
        <f>IF(R1395="-","-",VLOOKUP($S1395,Forex!$B:$C,2,0))</f>
        <v>FY2020</v>
      </c>
      <c r="Y1395" s="936" t="str">
        <f>IF(R1395="-","-",VLOOKUP($S1395,Forex!$B:$D,3,0))</f>
        <v>2H</v>
      </c>
      <c r="Z1395" s="937" t="str">
        <f>IF($R1395="-","-",VLOOKUP($L1395,Legend!$E:$F,2,0))</f>
        <v>-</v>
      </c>
      <c r="AA1395" s="937"/>
      <c r="AB1395" s="1131">
        <f t="shared" si="241"/>
        <v>44197</v>
      </c>
      <c r="AC1395" s="1131">
        <f>_xlfn.IFNA(VLOOKUP($B1395,'PO list'!$C:$E,3,0),$AB1395)</f>
        <v>44197</v>
      </c>
      <c r="AD1395" s="1131" t="str">
        <f>IF($AC1395="-","-",VLOOKUP($AC1395,Forex!$B:$C,2,0))</f>
        <v>FY2020</v>
      </c>
      <c r="AE1395" s="1131">
        <f t="shared" si="248"/>
        <v>44197</v>
      </c>
      <c r="AF1395" s="1131" t="str">
        <f>IF($AE1395="-","-",VLOOKUP($AE1395,Forex!$B:$C,2,0))</f>
        <v>FY2020</v>
      </c>
      <c r="AG1395" s="1132" t="str">
        <f t="shared" si="242"/>
        <v>MY + MF</v>
      </c>
      <c r="AI1395" s="1118"/>
    </row>
    <row r="1396" spans="1:35" ht="15" x14ac:dyDescent="0.25">
      <c r="A1396" s="929">
        <v>1395</v>
      </c>
      <c r="B1396" s="927" t="s">
        <v>1291</v>
      </c>
      <c r="C1396" s="927" t="s">
        <v>200</v>
      </c>
      <c r="D1396" s="927" t="s">
        <v>201</v>
      </c>
      <c r="E1396" s="927" t="s">
        <v>1333</v>
      </c>
      <c r="F1396" s="927">
        <v>9</v>
      </c>
      <c r="G1396" s="927">
        <v>6313.3000000000011</v>
      </c>
      <c r="H1396" s="927" t="s">
        <v>5012</v>
      </c>
      <c r="I1396" s="927" t="s">
        <v>5586</v>
      </c>
      <c r="J1396" s="927" t="s">
        <v>1142</v>
      </c>
      <c r="K1396" s="927" t="s">
        <v>288</v>
      </c>
      <c r="L1396" s="927" t="s">
        <v>1127</v>
      </c>
      <c r="M1396" s="927" t="s">
        <v>5456</v>
      </c>
      <c r="N1396" s="927" t="s">
        <v>5763</v>
      </c>
      <c r="O1396" s="927" t="s">
        <v>5014</v>
      </c>
      <c r="P1396" s="1129" t="str">
        <f t="shared" si="243"/>
        <v>REF</v>
      </c>
      <c r="Q1396" s="934" t="str">
        <f t="shared" si="244"/>
        <v>21-19738</v>
      </c>
      <c r="R1396" s="934" t="str">
        <f t="shared" si="245"/>
        <v>LOCAL</v>
      </c>
      <c r="S1396" s="935">
        <f t="shared" si="238"/>
        <v>44228</v>
      </c>
      <c r="T1396" s="935">
        <f t="shared" si="239"/>
        <v>44287</v>
      </c>
      <c r="U1396" s="935">
        <f t="shared" si="240"/>
        <v>44317</v>
      </c>
      <c r="V1396" s="935">
        <f t="shared" si="246"/>
        <v>44378</v>
      </c>
      <c r="W1396" s="934" t="str">
        <f t="shared" si="247"/>
        <v>-</v>
      </c>
      <c r="X1396" s="936" t="str">
        <f>IF(R1396="-","-",VLOOKUP($S1396,Forex!$B:$C,2,0))</f>
        <v>FY2020</v>
      </c>
      <c r="Y1396" s="936" t="str">
        <f>IF(R1396="-","-",VLOOKUP($S1396,Forex!$B:$D,3,0))</f>
        <v>2H</v>
      </c>
      <c r="Z1396" s="937" t="str">
        <f>IF($R1396="-","-",VLOOKUP($L1396,Legend!$E:$F,2,0))</f>
        <v>ROD4</v>
      </c>
      <c r="AA1396" s="937"/>
      <c r="AB1396" s="1131">
        <f t="shared" si="241"/>
        <v>44287</v>
      </c>
      <c r="AC1396" s="1131" t="str">
        <f>_xlfn.IFNA(VLOOKUP($B1396,'PO list'!$C:$E,3,0),$AB1396)</f>
        <v>-</v>
      </c>
      <c r="AD1396" s="1131" t="str">
        <f>IF($AC1396="-","-",VLOOKUP($AC1396,Forex!$B:$C,2,0))</f>
        <v>-</v>
      </c>
      <c r="AE1396" s="1131" t="str">
        <f t="shared" si="248"/>
        <v>-</v>
      </c>
      <c r="AF1396" s="1131" t="str">
        <f>IF($AE1396="-","-",VLOOKUP($AE1396,Forex!$B:$C,2,0))</f>
        <v>-</v>
      </c>
      <c r="AG1396" s="1132" t="str">
        <f t="shared" si="242"/>
        <v>MY + MF</v>
      </c>
      <c r="AI1396" s="1118"/>
    </row>
    <row r="1397" spans="1:35" ht="15" x14ac:dyDescent="0.25">
      <c r="A1397" s="929">
        <v>1396</v>
      </c>
      <c r="B1397" s="927" t="s">
        <v>5015</v>
      </c>
      <c r="C1397" s="927" t="s">
        <v>207</v>
      </c>
      <c r="D1397" s="927" t="s">
        <v>232</v>
      </c>
      <c r="E1397" s="927" t="s">
        <v>230</v>
      </c>
      <c r="F1397" s="927">
        <v>3</v>
      </c>
      <c r="G1397" s="927">
        <v>8100</v>
      </c>
      <c r="H1397" s="927" t="s">
        <v>5016</v>
      </c>
      <c r="I1397" s="927" t="s">
        <v>5017</v>
      </c>
      <c r="J1397" s="927" t="s">
        <v>4909</v>
      </c>
      <c r="K1397" s="927" t="s">
        <v>287</v>
      </c>
      <c r="L1397" s="927" t="s">
        <v>15</v>
      </c>
      <c r="M1397" s="927" t="s">
        <v>4936</v>
      </c>
      <c r="N1397" s="927" t="s">
        <v>1138</v>
      </c>
      <c r="O1397" s="927" t="s">
        <v>4166</v>
      </c>
      <c r="P1397" s="1129" t="str">
        <f t="shared" si="243"/>
        <v>OMP</v>
      </c>
      <c r="Q1397" s="934" t="str">
        <f t="shared" si="244"/>
        <v>21-19739</v>
      </c>
      <c r="R1397" s="934" t="str">
        <f t="shared" si="245"/>
        <v>FRONTECH</v>
      </c>
      <c r="S1397" s="935">
        <f t="shared" si="238"/>
        <v>44197</v>
      </c>
      <c r="T1397" s="935">
        <f t="shared" si="239"/>
        <v>44197</v>
      </c>
      <c r="U1397" s="935">
        <f t="shared" si="240"/>
        <v>44228</v>
      </c>
      <c r="V1397" s="935">
        <f t="shared" si="246"/>
        <v>44228</v>
      </c>
      <c r="W1397" s="934" t="str">
        <f t="shared" si="247"/>
        <v>Approved</v>
      </c>
      <c r="X1397" s="936" t="str">
        <f>IF(R1397="-","-",VLOOKUP($S1397,Forex!$B:$C,2,0))</f>
        <v>FY2020</v>
      </c>
      <c r="Y1397" s="936" t="str">
        <f>IF(R1397="-","-",VLOOKUP($S1397,Forex!$B:$D,3,0))</f>
        <v>2H</v>
      </c>
      <c r="Z1397" s="937" t="str">
        <f>IF($R1397="-","-",VLOOKUP($L1397,Legend!$E:$F,2,0))</f>
        <v>-</v>
      </c>
      <c r="AA1397" s="937"/>
      <c r="AB1397" s="1131">
        <f t="shared" si="241"/>
        <v>44197</v>
      </c>
      <c r="AC1397" s="1131">
        <f>_xlfn.IFNA(VLOOKUP($B1397,'PO list'!$C:$E,3,0),$AB1397)</f>
        <v>44197</v>
      </c>
      <c r="AD1397" s="1131" t="str">
        <f>IF($AC1397="-","-",VLOOKUP($AC1397,Forex!$B:$C,2,0))</f>
        <v>FY2020</v>
      </c>
      <c r="AE1397" s="1131">
        <f t="shared" si="248"/>
        <v>44197</v>
      </c>
      <c r="AF1397" s="1131" t="str">
        <f>IF($AE1397="-","-",VLOOKUP($AE1397,Forex!$B:$C,2,0))</f>
        <v>FY2020</v>
      </c>
      <c r="AG1397" s="1132" t="str">
        <f t="shared" si="242"/>
        <v>MY + MF</v>
      </c>
      <c r="AI1397" s="1118"/>
    </row>
    <row r="1398" spans="1:35" ht="15" x14ac:dyDescent="0.25">
      <c r="A1398" s="929">
        <v>1397</v>
      </c>
      <c r="B1398" s="927" t="s">
        <v>5018</v>
      </c>
      <c r="C1398" s="927" t="s">
        <v>244</v>
      </c>
      <c r="D1398" s="927" t="s">
        <v>201</v>
      </c>
      <c r="E1398" s="927" t="s">
        <v>231</v>
      </c>
      <c r="F1398" s="927">
        <v>1</v>
      </c>
      <c r="G1398" s="927">
        <v>240</v>
      </c>
      <c r="H1398" s="927" t="s">
        <v>5019</v>
      </c>
      <c r="I1398" s="927" t="s">
        <v>239</v>
      </c>
      <c r="J1398" s="927" t="s">
        <v>4222</v>
      </c>
      <c r="K1398" s="927" t="s">
        <v>288</v>
      </c>
      <c r="L1398" s="927" t="s">
        <v>158</v>
      </c>
      <c r="M1398" s="927" t="s">
        <v>4166</v>
      </c>
      <c r="N1398" s="927" t="s">
        <v>1126</v>
      </c>
      <c r="O1398" s="927" t="s">
        <v>4166</v>
      </c>
      <c r="P1398" s="1129" t="str">
        <f t="shared" si="243"/>
        <v>--</v>
      </c>
      <c r="Q1398" s="934" t="str">
        <f t="shared" si="244"/>
        <v>21-19740</v>
      </c>
      <c r="R1398" s="934" t="str">
        <f t="shared" si="245"/>
        <v>LOCAL</v>
      </c>
      <c r="S1398" s="935">
        <f t="shared" si="238"/>
        <v>44197</v>
      </c>
      <c r="T1398" s="935">
        <f t="shared" si="239"/>
        <v>44197</v>
      </c>
      <c r="U1398" s="935">
        <f t="shared" si="240"/>
        <v>44197</v>
      </c>
      <c r="V1398" s="935">
        <f t="shared" si="246"/>
        <v>44256</v>
      </c>
      <c r="W1398" s="934" t="str">
        <f t="shared" si="247"/>
        <v>Disapproved</v>
      </c>
      <c r="X1398" s="936" t="str">
        <f>IF(R1398="-","-",VLOOKUP($S1398,Forex!$B:$C,2,0))</f>
        <v>FY2020</v>
      </c>
      <c r="Y1398" s="936" t="str">
        <f>IF(R1398="-","-",VLOOKUP($S1398,Forex!$B:$D,3,0))</f>
        <v>2H</v>
      </c>
      <c r="Z1398" s="937" t="str">
        <f>IF($R1398="-","-",VLOOKUP($L1398,Legend!$E:$F,2,0))</f>
        <v>ROD1</v>
      </c>
      <c r="AA1398" s="937"/>
      <c r="AB1398" s="1131">
        <f t="shared" si="241"/>
        <v>44197</v>
      </c>
      <c r="AC1398" s="1131">
        <f>_xlfn.IFNA(VLOOKUP($B1398,'PO list'!$C:$E,3,0),$AB1398)</f>
        <v>44197</v>
      </c>
      <c r="AD1398" s="1131" t="str">
        <f>IF($AC1398="-","-",VLOOKUP($AC1398,Forex!$B:$C,2,0))</f>
        <v>FY2020</v>
      </c>
      <c r="AE1398" s="1131">
        <f t="shared" si="248"/>
        <v>44197</v>
      </c>
      <c r="AF1398" s="1131" t="str">
        <f>IF($AE1398="-","-",VLOOKUP($AE1398,Forex!$B:$C,2,0))</f>
        <v>FY2020</v>
      </c>
      <c r="AG1398" s="1132" t="str">
        <f t="shared" si="242"/>
        <v>MY + MF</v>
      </c>
      <c r="AI1398" s="1118"/>
    </row>
    <row r="1399" spans="1:35" ht="15" x14ac:dyDescent="0.25">
      <c r="A1399" s="929">
        <v>1398</v>
      </c>
      <c r="B1399" s="927" t="s">
        <v>5020</v>
      </c>
      <c r="C1399" s="927" t="s">
        <v>1331</v>
      </c>
      <c r="D1399" s="927" t="s">
        <v>1332</v>
      </c>
      <c r="E1399" s="927" t="s">
        <v>2551</v>
      </c>
      <c r="F1399" s="927">
        <v>1</v>
      </c>
      <c r="G1399" s="927">
        <v>34</v>
      </c>
      <c r="H1399" s="927" t="s">
        <v>5021</v>
      </c>
      <c r="I1399" s="927" t="s">
        <v>15</v>
      </c>
      <c r="J1399" s="927" t="s">
        <v>4222</v>
      </c>
      <c r="K1399" s="927" t="s">
        <v>287</v>
      </c>
      <c r="L1399" s="927" t="s">
        <v>15</v>
      </c>
      <c r="M1399" s="927" t="s">
        <v>4166</v>
      </c>
      <c r="N1399" s="927" t="s">
        <v>1139</v>
      </c>
      <c r="O1399" s="927" t="s">
        <v>4166</v>
      </c>
      <c r="P1399" s="1129" t="str">
        <f t="shared" si="243"/>
        <v>-</v>
      </c>
      <c r="Q1399" s="934" t="str">
        <f t="shared" si="244"/>
        <v>21-19741</v>
      </c>
      <c r="R1399" s="934" t="str">
        <f t="shared" si="245"/>
        <v>-</v>
      </c>
      <c r="S1399" s="935" t="str">
        <f t="shared" si="238"/>
        <v>-</v>
      </c>
      <c r="T1399" s="935" t="str">
        <f t="shared" si="239"/>
        <v>-</v>
      </c>
      <c r="U1399" s="935" t="str">
        <f t="shared" si="240"/>
        <v>-</v>
      </c>
      <c r="V1399" s="935" t="str">
        <f t="shared" si="246"/>
        <v>-</v>
      </c>
      <c r="W1399" s="934" t="str">
        <f t="shared" si="247"/>
        <v>-</v>
      </c>
      <c r="X1399" s="936" t="str">
        <f>IF(R1399="-","-",VLOOKUP($S1399,Forex!$B:$C,2,0))</f>
        <v>-</v>
      </c>
      <c r="Y1399" s="936" t="str">
        <f>IF(R1399="-","-",VLOOKUP($S1399,Forex!$B:$D,3,0))</f>
        <v>-</v>
      </c>
      <c r="Z1399" s="937" t="str">
        <f>IF($R1399="-","-",VLOOKUP($L1399,Legend!$E:$F,2,0))</f>
        <v>-</v>
      </c>
      <c r="AA1399" s="937"/>
      <c r="AB1399" s="1131" t="str">
        <f t="shared" si="241"/>
        <v>-</v>
      </c>
      <c r="AC1399" s="1131" t="str">
        <f>_xlfn.IFNA(VLOOKUP($B1399,'PO list'!$C:$E,3,0),$AB1399)</f>
        <v>-</v>
      </c>
      <c r="AD1399" s="1131" t="str">
        <f>IF($AC1399="-","-",VLOOKUP($AC1399,Forex!$B:$C,2,0))</f>
        <v>-</v>
      </c>
      <c r="AE1399" s="1131" t="str">
        <f t="shared" si="248"/>
        <v>-</v>
      </c>
      <c r="AF1399" s="1131" t="str">
        <f>IF($AE1399="-","-",VLOOKUP($AE1399,Forex!$B:$C,2,0))</f>
        <v>-</v>
      </c>
      <c r="AG1399" s="1132" t="str">
        <f t="shared" si="242"/>
        <v>-</v>
      </c>
      <c r="AI1399" s="1118"/>
    </row>
    <row r="1400" spans="1:35" ht="15" x14ac:dyDescent="0.25">
      <c r="A1400" s="929">
        <v>1399</v>
      </c>
      <c r="B1400" s="927" t="s">
        <v>5022</v>
      </c>
      <c r="C1400" s="927" t="s">
        <v>1331</v>
      </c>
      <c r="D1400" s="927" t="s">
        <v>1332</v>
      </c>
      <c r="E1400" s="927" t="s">
        <v>1788</v>
      </c>
      <c r="F1400" s="927">
        <v>1</v>
      </c>
      <c r="G1400" s="927">
        <v>164</v>
      </c>
      <c r="H1400" s="927" t="s">
        <v>5023</v>
      </c>
      <c r="I1400" s="927" t="s">
        <v>5024</v>
      </c>
      <c r="J1400" s="927" t="s">
        <v>4222</v>
      </c>
      <c r="K1400" s="927" t="s">
        <v>287</v>
      </c>
      <c r="L1400" s="927" t="s">
        <v>15</v>
      </c>
      <c r="M1400" s="927" t="s">
        <v>4166</v>
      </c>
      <c r="N1400" s="927" t="s">
        <v>1140</v>
      </c>
      <c r="O1400" s="927" t="s">
        <v>4166</v>
      </c>
      <c r="P1400" s="1129" t="str">
        <f t="shared" si="243"/>
        <v>01-</v>
      </c>
      <c r="Q1400" s="934" t="str">
        <f t="shared" si="244"/>
        <v>21-19742</v>
      </c>
      <c r="R1400" s="934" t="str">
        <f t="shared" si="245"/>
        <v>-</v>
      </c>
      <c r="S1400" s="935" t="str">
        <f t="shared" si="238"/>
        <v>-</v>
      </c>
      <c r="T1400" s="935" t="str">
        <f t="shared" si="239"/>
        <v>-</v>
      </c>
      <c r="U1400" s="935" t="str">
        <f t="shared" si="240"/>
        <v>-</v>
      </c>
      <c r="V1400" s="935" t="str">
        <f t="shared" si="246"/>
        <v>-</v>
      </c>
      <c r="W1400" s="934" t="str">
        <f t="shared" si="247"/>
        <v>-</v>
      </c>
      <c r="X1400" s="936" t="str">
        <f>IF(R1400="-","-",VLOOKUP($S1400,Forex!$B:$C,2,0))</f>
        <v>-</v>
      </c>
      <c r="Y1400" s="936" t="str">
        <f>IF(R1400="-","-",VLOOKUP($S1400,Forex!$B:$D,3,0))</f>
        <v>-</v>
      </c>
      <c r="Z1400" s="937" t="str">
        <f>IF($R1400="-","-",VLOOKUP($L1400,Legend!$E:$F,2,0))</f>
        <v>-</v>
      </c>
      <c r="AA1400" s="937"/>
      <c r="AB1400" s="1131" t="str">
        <f t="shared" si="241"/>
        <v>-</v>
      </c>
      <c r="AC1400" s="1131" t="str">
        <f>_xlfn.IFNA(VLOOKUP($B1400,'PO list'!$C:$E,3,0),$AB1400)</f>
        <v>-</v>
      </c>
      <c r="AD1400" s="1131" t="str">
        <f>IF($AC1400="-","-",VLOOKUP($AC1400,Forex!$B:$C,2,0))</f>
        <v>-</v>
      </c>
      <c r="AE1400" s="1131" t="str">
        <f t="shared" si="248"/>
        <v>-</v>
      </c>
      <c r="AF1400" s="1131" t="str">
        <f>IF($AE1400="-","-",VLOOKUP($AE1400,Forex!$B:$C,2,0))</f>
        <v>-</v>
      </c>
      <c r="AG1400" s="1132" t="str">
        <f t="shared" si="242"/>
        <v>-</v>
      </c>
      <c r="AI1400" s="1118"/>
    </row>
    <row r="1401" spans="1:35" ht="15" x14ac:dyDescent="0.25">
      <c r="A1401" s="929">
        <v>1400</v>
      </c>
      <c r="B1401" s="927" t="s">
        <v>5025</v>
      </c>
      <c r="C1401" s="927" t="s">
        <v>244</v>
      </c>
      <c r="D1401" s="927" t="s">
        <v>201</v>
      </c>
      <c r="E1401" s="927" t="s">
        <v>231</v>
      </c>
      <c r="F1401" s="927">
        <v>7</v>
      </c>
      <c r="G1401" s="927">
        <v>930</v>
      </c>
      <c r="H1401" s="927" t="s">
        <v>5026</v>
      </c>
      <c r="I1401" s="927" t="s">
        <v>239</v>
      </c>
      <c r="J1401" s="927" t="s">
        <v>4166</v>
      </c>
      <c r="K1401" s="927" t="s">
        <v>288</v>
      </c>
      <c r="L1401" s="927" t="s">
        <v>158</v>
      </c>
      <c r="M1401" s="927" t="s">
        <v>5027</v>
      </c>
      <c r="N1401" s="927" t="s">
        <v>1126</v>
      </c>
      <c r="O1401" s="927" t="s">
        <v>5027</v>
      </c>
      <c r="P1401" s="1129" t="str">
        <f t="shared" si="243"/>
        <v>--</v>
      </c>
      <c r="Q1401" s="934" t="str">
        <f t="shared" si="244"/>
        <v>21-19743</v>
      </c>
      <c r="R1401" s="934" t="str">
        <f t="shared" si="245"/>
        <v>LOCAL</v>
      </c>
      <c r="S1401" s="935">
        <f t="shared" si="238"/>
        <v>44197</v>
      </c>
      <c r="T1401" s="935">
        <f t="shared" si="239"/>
        <v>44197</v>
      </c>
      <c r="U1401" s="935">
        <f t="shared" si="240"/>
        <v>44197</v>
      </c>
      <c r="V1401" s="935">
        <f t="shared" si="246"/>
        <v>44256</v>
      </c>
      <c r="W1401" s="934" t="str">
        <f t="shared" si="247"/>
        <v>Disapproved</v>
      </c>
      <c r="X1401" s="936" t="str">
        <f>IF(R1401="-","-",VLOOKUP($S1401,Forex!$B:$C,2,0))</f>
        <v>FY2020</v>
      </c>
      <c r="Y1401" s="936" t="str">
        <f>IF(R1401="-","-",VLOOKUP($S1401,Forex!$B:$D,3,0))</f>
        <v>2H</v>
      </c>
      <c r="Z1401" s="937" t="str">
        <f>IF($R1401="-","-",VLOOKUP($L1401,Legend!$E:$F,2,0))</f>
        <v>ROD1</v>
      </c>
      <c r="AA1401" s="937"/>
      <c r="AB1401" s="1131">
        <f t="shared" si="241"/>
        <v>44197</v>
      </c>
      <c r="AC1401" s="1131">
        <f>_xlfn.IFNA(VLOOKUP($B1401,'PO list'!$C:$E,3,0),$AB1401)</f>
        <v>44197</v>
      </c>
      <c r="AD1401" s="1131" t="str">
        <f>IF($AC1401="-","-",VLOOKUP($AC1401,Forex!$B:$C,2,0))</f>
        <v>FY2020</v>
      </c>
      <c r="AE1401" s="1131">
        <f t="shared" si="248"/>
        <v>44197</v>
      </c>
      <c r="AF1401" s="1131" t="str">
        <f>IF($AE1401="-","-",VLOOKUP($AE1401,Forex!$B:$C,2,0))</f>
        <v>FY2020</v>
      </c>
      <c r="AG1401" s="1132" t="str">
        <f t="shared" si="242"/>
        <v>MY + MF</v>
      </c>
      <c r="AI1401" s="1118"/>
    </row>
    <row r="1402" spans="1:35" ht="15" x14ac:dyDescent="0.25">
      <c r="A1402" s="929">
        <v>1401</v>
      </c>
      <c r="B1402" s="927" t="s">
        <v>5028</v>
      </c>
      <c r="C1402" s="927" t="s">
        <v>244</v>
      </c>
      <c r="D1402" s="927" t="s">
        <v>201</v>
      </c>
      <c r="E1402" s="927" t="s">
        <v>231</v>
      </c>
      <c r="F1402" s="927">
        <v>2</v>
      </c>
      <c r="G1402" s="927">
        <v>534</v>
      </c>
      <c r="H1402" s="927" t="s">
        <v>5029</v>
      </c>
      <c r="I1402" s="927" t="s">
        <v>239</v>
      </c>
      <c r="J1402" s="927" t="s">
        <v>4166</v>
      </c>
      <c r="K1402" s="927" t="s">
        <v>288</v>
      </c>
      <c r="L1402" s="927" t="s">
        <v>158</v>
      </c>
      <c r="M1402" s="927" t="s">
        <v>4842</v>
      </c>
      <c r="N1402" s="927" t="s">
        <v>1126</v>
      </c>
      <c r="O1402" s="927" t="s">
        <v>5027</v>
      </c>
      <c r="P1402" s="1129" t="str">
        <f t="shared" si="243"/>
        <v>--</v>
      </c>
      <c r="Q1402" s="934" t="str">
        <f t="shared" si="244"/>
        <v>21-19744</v>
      </c>
      <c r="R1402" s="934" t="str">
        <f t="shared" si="245"/>
        <v>LOCAL</v>
      </c>
      <c r="S1402" s="935">
        <f t="shared" si="238"/>
        <v>44197</v>
      </c>
      <c r="T1402" s="935">
        <f t="shared" si="239"/>
        <v>44197</v>
      </c>
      <c r="U1402" s="935">
        <f t="shared" si="240"/>
        <v>44197</v>
      </c>
      <c r="V1402" s="935">
        <f t="shared" si="246"/>
        <v>44256</v>
      </c>
      <c r="W1402" s="934" t="str">
        <f t="shared" si="247"/>
        <v>Disapproved</v>
      </c>
      <c r="X1402" s="936" t="str">
        <f>IF(R1402="-","-",VLOOKUP($S1402,Forex!$B:$C,2,0))</f>
        <v>FY2020</v>
      </c>
      <c r="Y1402" s="936" t="str">
        <f>IF(R1402="-","-",VLOOKUP($S1402,Forex!$B:$D,3,0))</f>
        <v>2H</v>
      </c>
      <c r="Z1402" s="937" t="str">
        <f>IF($R1402="-","-",VLOOKUP($L1402,Legend!$E:$F,2,0))</f>
        <v>ROD1</v>
      </c>
      <c r="AA1402" s="937"/>
      <c r="AB1402" s="1131">
        <f t="shared" si="241"/>
        <v>44197</v>
      </c>
      <c r="AC1402" s="1131">
        <f>_xlfn.IFNA(VLOOKUP($B1402,'PO list'!$C:$E,3,0),$AB1402)</f>
        <v>44197</v>
      </c>
      <c r="AD1402" s="1131" t="str">
        <f>IF($AC1402="-","-",VLOOKUP($AC1402,Forex!$B:$C,2,0))</f>
        <v>FY2020</v>
      </c>
      <c r="AE1402" s="1131">
        <f t="shared" si="248"/>
        <v>44197</v>
      </c>
      <c r="AF1402" s="1131" t="str">
        <f>IF($AE1402="-","-",VLOOKUP($AE1402,Forex!$B:$C,2,0))</f>
        <v>FY2020</v>
      </c>
      <c r="AG1402" s="1132" t="str">
        <f t="shared" si="242"/>
        <v>MY + MF</v>
      </c>
      <c r="AI1402" s="1118"/>
    </row>
    <row r="1403" spans="1:35" ht="15" x14ac:dyDescent="0.25">
      <c r="A1403" s="929">
        <v>1402</v>
      </c>
      <c r="B1403" s="927" t="s">
        <v>5030</v>
      </c>
      <c r="C1403" s="927" t="s">
        <v>244</v>
      </c>
      <c r="D1403" s="927" t="s">
        <v>201</v>
      </c>
      <c r="E1403" s="927" t="s">
        <v>231</v>
      </c>
      <c r="F1403" s="927">
        <v>21</v>
      </c>
      <c r="G1403" s="927">
        <v>6152</v>
      </c>
      <c r="H1403" s="927" t="s">
        <v>5031</v>
      </c>
      <c r="I1403" s="927" t="s">
        <v>239</v>
      </c>
      <c r="J1403" s="927" t="s">
        <v>4166</v>
      </c>
      <c r="K1403" s="927" t="s">
        <v>288</v>
      </c>
      <c r="L1403" s="927" t="s">
        <v>1056</v>
      </c>
      <c r="M1403" s="927" t="s">
        <v>5027</v>
      </c>
      <c r="N1403" s="927" t="s">
        <v>1126</v>
      </c>
      <c r="O1403" s="927" t="s">
        <v>5027</v>
      </c>
      <c r="P1403" s="1129" t="str">
        <f t="shared" si="243"/>
        <v>--</v>
      </c>
      <c r="Q1403" s="934" t="str">
        <f t="shared" si="244"/>
        <v>21-19745</v>
      </c>
      <c r="R1403" s="934" t="str">
        <f t="shared" si="245"/>
        <v>LOCAL</v>
      </c>
      <c r="S1403" s="935">
        <f t="shared" si="238"/>
        <v>44197</v>
      </c>
      <c r="T1403" s="935">
        <f t="shared" si="239"/>
        <v>44197</v>
      </c>
      <c r="U1403" s="935">
        <f t="shared" si="240"/>
        <v>44197</v>
      </c>
      <c r="V1403" s="935">
        <f t="shared" si="246"/>
        <v>44256</v>
      </c>
      <c r="W1403" s="934" t="str">
        <f t="shared" si="247"/>
        <v>Disapproved</v>
      </c>
      <c r="X1403" s="936" t="str">
        <f>IF(R1403="-","-",VLOOKUP($S1403,Forex!$B:$C,2,0))</f>
        <v>FY2020</v>
      </c>
      <c r="Y1403" s="936" t="str">
        <f>IF(R1403="-","-",VLOOKUP($S1403,Forex!$B:$D,3,0))</f>
        <v>2H</v>
      </c>
      <c r="Z1403" s="937" t="str">
        <f>IF($R1403="-","-",VLOOKUP($L1403,Legend!$E:$F,2,0))</f>
        <v>-</v>
      </c>
      <c r="AA1403" s="937"/>
      <c r="AB1403" s="1131">
        <f t="shared" si="241"/>
        <v>44197</v>
      </c>
      <c r="AC1403" s="1131">
        <f>_xlfn.IFNA(VLOOKUP($B1403,'PO list'!$C:$E,3,0),$AB1403)</f>
        <v>44197</v>
      </c>
      <c r="AD1403" s="1131" t="str">
        <f>IF($AC1403="-","-",VLOOKUP($AC1403,Forex!$B:$C,2,0))</f>
        <v>FY2020</v>
      </c>
      <c r="AE1403" s="1131">
        <f t="shared" si="248"/>
        <v>44197</v>
      </c>
      <c r="AF1403" s="1131" t="str">
        <f>IF($AE1403="-","-",VLOOKUP($AE1403,Forex!$B:$C,2,0))</f>
        <v>FY2020</v>
      </c>
      <c r="AG1403" s="1132" t="str">
        <f t="shared" si="242"/>
        <v>MY + MF</v>
      </c>
      <c r="AI1403" s="1118"/>
    </row>
    <row r="1404" spans="1:35" ht="15" x14ac:dyDescent="0.25">
      <c r="A1404" s="929">
        <v>1403</v>
      </c>
      <c r="B1404" s="927" t="s">
        <v>5032</v>
      </c>
      <c r="C1404" s="927" t="s">
        <v>211</v>
      </c>
      <c r="D1404" s="927" t="s">
        <v>201</v>
      </c>
      <c r="E1404" s="927" t="s">
        <v>231</v>
      </c>
      <c r="F1404" s="927">
        <v>3</v>
      </c>
      <c r="G1404" s="927">
        <v>1058</v>
      </c>
      <c r="H1404" s="927" t="s">
        <v>5033</v>
      </c>
      <c r="I1404" s="927" t="s">
        <v>239</v>
      </c>
      <c r="J1404" s="927" t="s">
        <v>4166</v>
      </c>
      <c r="K1404" s="927" t="s">
        <v>288</v>
      </c>
      <c r="L1404" s="927" t="s">
        <v>1056</v>
      </c>
      <c r="M1404" s="927" t="s">
        <v>5027</v>
      </c>
      <c r="N1404" s="927" t="s">
        <v>4429</v>
      </c>
      <c r="O1404" s="927" t="s">
        <v>5027</v>
      </c>
      <c r="P1404" s="1129" t="str">
        <f t="shared" si="243"/>
        <v>--</v>
      </c>
      <c r="Q1404" s="934" t="str">
        <f t="shared" si="244"/>
        <v>21-19746</v>
      </c>
      <c r="R1404" s="934" t="str">
        <f t="shared" si="245"/>
        <v>LOCAL</v>
      </c>
      <c r="S1404" s="935">
        <f t="shared" si="238"/>
        <v>44197</v>
      </c>
      <c r="T1404" s="935">
        <f t="shared" si="239"/>
        <v>44197</v>
      </c>
      <c r="U1404" s="935">
        <f t="shared" si="240"/>
        <v>44197</v>
      </c>
      <c r="V1404" s="935">
        <f t="shared" si="246"/>
        <v>44256</v>
      </c>
      <c r="W1404" s="934" t="str">
        <f t="shared" si="247"/>
        <v>Disapproved</v>
      </c>
      <c r="X1404" s="936" t="str">
        <f>IF(R1404="-","-",VLOOKUP($S1404,Forex!$B:$C,2,0))</f>
        <v>FY2020</v>
      </c>
      <c r="Y1404" s="936" t="str">
        <f>IF(R1404="-","-",VLOOKUP($S1404,Forex!$B:$D,3,0))</f>
        <v>2H</v>
      </c>
      <c r="Z1404" s="937" t="str">
        <f>IF($R1404="-","-",VLOOKUP($L1404,Legend!$E:$F,2,0))</f>
        <v>-</v>
      </c>
      <c r="AA1404" s="937"/>
      <c r="AB1404" s="1131">
        <f t="shared" si="241"/>
        <v>44197</v>
      </c>
      <c r="AC1404" s="1131">
        <f>_xlfn.IFNA(VLOOKUP($B1404,'PO list'!$C:$E,3,0),$AB1404)</f>
        <v>44197</v>
      </c>
      <c r="AD1404" s="1131" t="str">
        <f>IF($AC1404="-","-",VLOOKUP($AC1404,Forex!$B:$C,2,0))</f>
        <v>FY2020</v>
      </c>
      <c r="AE1404" s="1131">
        <f t="shared" si="248"/>
        <v>44197</v>
      </c>
      <c r="AF1404" s="1131" t="str">
        <f>IF($AE1404="-","-",VLOOKUP($AE1404,Forex!$B:$C,2,0))</f>
        <v>FY2020</v>
      </c>
      <c r="AG1404" s="1132" t="str">
        <f t="shared" si="242"/>
        <v>MY + MF</v>
      </c>
      <c r="AI1404" s="1118"/>
    </row>
    <row r="1405" spans="1:35" ht="15" x14ac:dyDescent="0.25">
      <c r="A1405" s="929">
        <v>1404</v>
      </c>
      <c r="B1405" s="927" t="s">
        <v>5034</v>
      </c>
      <c r="C1405" s="927" t="s">
        <v>211</v>
      </c>
      <c r="D1405" s="927" t="s">
        <v>201</v>
      </c>
      <c r="E1405" s="927" t="s">
        <v>231</v>
      </c>
      <c r="F1405" s="927">
        <v>1</v>
      </c>
      <c r="G1405" s="927">
        <v>300</v>
      </c>
      <c r="H1405" s="927" t="s">
        <v>5035</v>
      </c>
      <c r="I1405" s="927" t="s">
        <v>5036</v>
      </c>
      <c r="J1405" s="927" t="s">
        <v>4166</v>
      </c>
      <c r="K1405" s="927" t="s">
        <v>288</v>
      </c>
      <c r="L1405" s="927" t="s">
        <v>1056</v>
      </c>
      <c r="M1405" s="927" t="s">
        <v>4166</v>
      </c>
      <c r="N1405" s="927" t="s">
        <v>4429</v>
      </c>
      <c r="O1405" s="927" t="s">
        <v>5027</v>
      </c>
      <c r="P1405" s="1129" t="str">
        <f t="shared" si="243"/>
        <v>64)</v>
      </c>
      <c r="Q1405" s="934" t="str">
        <f t="shared" si="244"/>
        <v>21-19747</v>
      </c>
      <c r="R1405" s="934" t="str">
        <f t="shared" si="245"/>
        <v>LOCAL</v>
      </c>
      <c r="S1405" s="935">
        <f t="shared" si="238"/>
        <v>44197</v>
      </c>
      <c r="T1405" s="935">
        <f t="shared" si="239"/>
        <v>44197</v>
      </c>
      <c r="U1405" s="935">
        <f t="shared" si="240"/>
        <v>44197</v>
      </c>
      <c r="V1405" s="935">
        <f t="shared" si="246"/>
        <v>44256</v>
      </c>
      <c r="W1405" s="934" t="str">
        <f t="shared" si="247"/>
        <v>Disapproved</v>
      </c>
      <c r="X1405" s="936" t="str">
        <f>IF(R1405="-","-",VLOOKUP($S1405,Forex!$B:$C,2,0))</f>
        <v>FY2020</v>
      </c>
      <c r="Y1405" s="936" t="str">
        <f>IF(R1405="-","-",VLOOKUP($S1405,Forex!$B:$D,3,0))</f>
        <v>2H</v>
      </c>
      <c r="Z1405" s="937" t="str">
        <f>IF($R1405="-","-",VLOOKUP($L1405,Legend!$E:$F,2,0))</f>
        <v>-</v>
      </c>
      <c r="AA1405" s="937"/>
      <c r="AB1405" s="1131">
        <f t="shared" si="241"/>
        <v>44197</v>
      </c>
      <c r="AC1405" s="1131">
        <f>_xlfn.IFNA(VLOOKUP($B1405,'PO list'!$C:$E,3,0),$AB1405)</f>
        <v>44197</v>
      </c>
      <c r="AD1405" s="1131" t="str">
        <f>IF($AC1405="-","-",VLOOKUP($AC1405,Forex!$B:$C,2,0))</f>
        <v>FY2020</v>
      </c>
      <c r="AE1405" s="1131">
        <f t="shared" si="248"/>
        <v>44197</v>
      </c>
      <c r="AF1405" s="1131" t="str">
        <f>IF($AE1405="-","-",VLOOKUP($AE1405,Forex!$B:$C,2,0))</f>
        <v>FY2020</v>
      </c>
      <c r="AG1405" s="1132" t="str">
        <f t="shared" si="242"/>
        <v>MY + MF</v>
      </c>
      <c r="AI1405" s="1118"/>
    </row>
    <row r="1406" spans="1:35" ht="15" x14ac:dyDescent="0.25">
      <c r="A1406" s="929">
        <v>1405</v>
      </c>
      <c r="B1406" s="927" t="s">
        <v>5037</v>
      </c>
      <c r="C1406" s="927" t="s">
        <v>211</v>
      </c>
      <c r="D1406" s="927" t="s">
        <v>201</v>
      </c>
      <c r="E1406" s="927" t="s">
        <v>1788</v>
      </c>
      <c r="F1406" s="927">
        <v>1</v>
      </c>
      <c r="G1406" s="927">
        <v>11939.1</v>
      </c>
      <c r="H1406" s="927" t="s">
        <v>5038</v>
      </c>
      <c r="I1406" s="927" t="s">
        <v>5039</v>
      </c>
      <c r="J1406" s="927" t="s">
        <v>4974</v>
      </c>
      <c r="K1406" s="927" t="s">
        <v>288</v>
      </c>
      <c r="L1406" s="927" t="s">
        <v>1111</v>
      </c>
      <c r="M1406" s="927" t="s">
        <v>5027</v>
      </c>
      <c r="N1406" s="927" t="s">
        <v>1123</v>
      </c>
      <c r="O1406" s="927" t="s">
        <v>4974</v>
      </c>
      <c r="P1406" s="1129" t="str">
        <f t="shared" si="243"/>
        <v>IG-</v>
      </c>
      <c r="Q1406" s="934" t="str">
        <f t="shared" si="244"/>
        <v>21-19748</v>
      </c>
      <c r="R1406" s="934" t="str">
        <f t="shared" si="245"/>
        <v>LOCAL</v>
      </c>
      <c r="S1406" s="935">
        <f t="shared" si="238"/>
        <v>44228</v>
      </c>
      <c r="T1406" s="935">
        <f t="shared" si="239"/>
        <v>44228</v>
      </c>
      <c r="U1406" s="935">
        <f t="shared" si="240"/>
        <v>44197</v>
      </c>
      <c r="V1406" s="935">
        <f t="shared" si="246"/>
        <v>44287</v>
      </c>
      <c r="W1406" s="934" t="str">
        <f t="shared" si="247"/>
        <v>Disapproved</v>
      </c>
      <c r="X1406" s="936" t="str">
        <f>IF(R1406="-","-",VLOOKUP($S1406,Forex!$B:$C,2,0))</f>
        <v>FY2020</v>
      </c>
      <c r="Y1406" s="936" t="str">
        <f>IF(R1406="-","-",VLOOKUP($S1406,Forex!$B:$D,3,0))</f>
        <v>2H</v>
      </c>
      <c r="Z1406" s="937" t="str">
        <f>IF($R1406="-","-",VLOOKUP($L1406,Legend!$E:$F,2,0))</f>
        <v>-</v>
      </c>
      <c r="AA1406" s="937"/>
      <c r="AB1406" s="1131">
        <f t="shared" si="241"/>
        <v>44228</v>
      </c>
      <c r="AC1406" s="1131">
        <f>_xlfn.IFNA(VLOOKUP($B1406,'PO list'!$C:$E,3,0),$AB1406)</f>
        <v>44228</v>
      </c>
      <c r="AD1406" s="1131" t="str">
        <f>IF($AC1406="-","-",VLOOKUP($AC1406,Forex!$B:$C,2,0))</f>
        <v>FY2020</v>
      </c>
      <c r="AE1406" s="1131">
        <f t="shared" si="248"/>
        <v>44228</v>
      </c>
      <c r="AF1406" s="1131" t="str">
        <f>IF($AE1406="-","-",VLOOKUP($AE1406,Forex!$B:$C,2,0))</f>
        <v>FY2020</v>
      </c>
      <c r="AG1406" s="1132" t="str">
        <f t="shared" si="242"/>
        <v>MY + MF</v>
      </c>
      <c r="AI1406" s="1118"/>
    </row>
    <row r="1407" spans="1:35" ht="15" x14ac:dyDescent="0.25">
      <c r="A1407" s="929">
        <v>1406</v>
      </c>
      <c r="B1407" s="927" t="s">
        <v>5040</v>
      </c>
      <c r="C1407" s="927" t="s">
        <v>211</v>
      </c>
      <c r="D1407" s="927" t="s">
        <v>201</v>
      </c>
      <c r="E1407" s="927" t="s">
        <v>231</v>
      </c>
      <c r="F1407" s="927">
        <v>34</v>
      </c>
      <c r="G1407" s="927">
        <v>11939.01</v>
      </c>
      <c r="H1407" s="927" t="s">
        <v>5041</v>
      </c>
      <c r="I1407" s="927" t="s">
        <v>5039</v>
      </c>
      <c r="J1407" s="927" t="s">
        <v>4166</v>
      </c>
      <c r="K1407" s="927" t="s">
        <v>288</v>
      </c>
      <c r="L1407" s="927" t="s">
        <v>1225</v>
      </c>
      <c r="M1407" s="927" t="s">
        <v>5042</v>
      </c>
      <c r="N1407" s="927" t="s">
        <v>1128</v>
      </c>
      <c r="O1407" s="927" t="s">
        <v>5027</v>
      </c>
      <c r="P1407" s="1129" t="str">
        <f t="shared" si="243"/>
        <v>IG-</v>
      </c>
      <c r="Q1407" s="934" t="str">
        <f t="shared" si="244"/>
        <v>21-1974800</v>
      </c>
      <c r="R1407" s="934" t="str">
        <f t="shared" si="245"/>
        <v>LOCAL</v>
      </c>
      <c r="S1407" s="935">
        <f t="shared" si="238"/>
        <v>44197</v>
      </c>
      <c r="T1407" s="935">
        <f t="shared" si="239"/>
        <v>44197</v>
      </c>
      <c r="U1407" s="935">
        <f t="shared" si="240"/>
        <v>44228</v>
      </c>
      <c r="V1407" s="935">
        <f t="shared" si="246"/>
        <v>44228</v>
      </c>
      <c r="W1407" s="934" t="str">
        <f t="shared" si="247"/>
        <v>Disapproved</v>
      </c>
      <c r="X1407" s="936" t="str">
        <f>IF(R1407="-","-",VLOOKUP($S1407,Forex!$B:$C,2,0))</f>
        <v>FY2020</v>
      </c>
      <c r="Y1407" s="936" t="str">
        <f>IF(R1407="-","-",VLOOKUP($S1407,Forex!$B:$D,3,0))</f>
        <v>2H</v>
      </c>
      <c r="Z1407" s="937" t="str">
        <f>IF($R1407="-","-",VLOOKUP($L1407,Legend!$E:$F,2,0))</f>
        <v>-</v>
      </c>
      <c r="AA1407" s="937"/>
      <c r="AB1407" s="1131">
        <f t="shared" si="241"/>
        <v>44197</v>
      </c>
      <c r="AC1407" s="1131">
        <f>_xlfn.IFNA(VLOOKUP($B1407,'PO list'!$C:$E,3,0),$AB1407)</f>
        <v>44197</v>
      </c>
      <c r="AD1407" s="1131" t="str">
        <f>IF($AC1407="-","-",VLOOKUP($AC1407,Forex!$B:$C,2,0))</f>
        <v>FY2020</v>
      </c>
      <c r="AE1407" s="1131">
        <f t="shared" si="248"/>
        <v>44197</v>
      </c>
      <c r="AF1407" s="1131" t="str">
        <f>IF($AE1407="-","-",VLOOKUP($AE1407,Forex!$B:$C,2,0))</f>
        <v>FY2020</v>
      </c>
      <c r="AG1407" s="1132" t="str">
        <f t="shared" si="242"/>
        <v>MY + MF</v>
      </c>
      <c r="AI1407" s="1118"/>
    </row>
    <row r="1408" spans="1:35" ht="15" x14ac:dyDescent="0.25">
      <c r="A1408" s="929">
        <v>1407</v>
      </c>
      <c r="B1408" s="927" t="s">
        <v>1290</v>
      </c>
      <c r="C1408" s="927" t="s">
        <v>200</v>
      </c>
      <c r="D1408" s="927" t="s">
        <v>201</v>
      </c>
      <c r="E1408" s="927" t="s">
        <v>1333</v>
      </c>
      <c r="F1408" s="927">
        <v>15</v>
      </c>
      <c r="G1408" s="927">
        <v>6787.5</v>
      </c>
      <c r="H1408" s="927" t="s">
        <v>5012</v>
      </c>
      <c r="I1408" s="927" t="s">
        <v>5765</v>
      </c>
      <c r="J1408" s="927" t="s">
        <v>5043</v>
      </c>
      <c r="K1408" s="927" t="s">
        <v>287</v>
      </c>
      <c r="L1408" s="927" t="s">
        <v>15</v>
      </c>
      <c r="M1408" s="927" t="s">
        <v>5599</v>
      </c>
      <c r="N1408" s="927" t="s">
        <v>5825</v>
      </c>
      <c r="O1408" s="927" t="s">
        <v>5014</v>
      </c>
      <c r="P1408" s="1129" t="str">
        <f t="shared" si="243"/>
        <v>EL-</v>
      </c>
      <c r="Q1408" s="934" t="str">
        <f t="shared" si="244"/>
        <v>21-19749</v>
      </c>
      <c r="R1408" s="934" t="str">
        <f t="shared" si="245"/>
        <v>LOCAL</v>
      </c>
      <c r="S1408" s="935">
        <f t="shared" si="238"/>
        <v>44228</v>
      </c>
      <c r="T1408" s="935">
        <f t="shared" si="239"/>
        <v>44287</v>
      </c>
      <c r="U1408" s="935">
        <f t="shared" si="240"/>
        <v>44348</v>
      </c>
      <c r="V1408" s="935">
        <f t="shared" si="246"/>
        <v>44378</v>
      </c>
      <c r="W1408" s="934" t="str">
        <f t="shared" si="247"/>
        <v>Approved</v>
      </c>
      <c r="X1408" s="936" t="str">
        <f>IF(R1408="-","-",VLOOKUP($S1408,Forex!$B:$C,2,0))</f>
        <v>FY2020</v>
      </c>
      <c r="Y1408" s="936" t="str">
        <f>IF(R1408="-","-",VLOOKUP($S1408,Forex!$B:$D,3,0))</f>
        <v>2H</v>
      </c>
      <c r="Z1408" s="937" t="str">
        <f>IF($R1408="-","-",VLOOKUP($L1408,Legend!$E:$F,2,0))</f>
        <v>-</v>
      </c>
      <c r="AA1408" s="937"/>
      <c r="AB1408" s="1131">
        <f t="shared" si="241"/>
        <v>44287</v>
      </c>
      <c r="AC1408" s="1131">
        <f>_xlfn.IFNA(VLOOKUP($B1408,'PO list'!$C:$E,3,0),$AB1408)</f>
        <v>44378</v>
      </c>
      <c r="AD1408" s="1131" t="str">
        <f>IF($AC1408="-","-",VLOOKUP($AC1408,Forex!$B:$C,2,0))</f>
        <v>FY2021</v>
      </c>
      <c r="AE1408" s="1131">
        <f t="shared" si="248"/>
        <v>44287</v>
      </c>
      <c r="AF1408" s="1131" t="str">
        <f>IF($AE1408="-","-",VLOOKUP($AE1408,Forex!$B:$C,2,0))</f>
        <v>FY2021</v>
      </c>
      <c r="AG1408" s="1132" t="str">
        <f t="shared" si="242"/>
        <v>MY + MF</v>
      </c>
      <c r="AI1408" s="1118"/>
    </row>
    <row r="1409" spans="1:35" ht="15" x14ac:dyDescent="0.25">
      <c r="A1409" s="929">
        <v>1408</v>
      </c>
      <c r="B1409" s="927" t="s">
        <v>5044</v>
      </c>
      <c r="C1409" s="927" t="s">
        <v>782</v>
      </c>
      <c r="D1409" s="927" t="s">
        <v>201</v>
      </c>
      <c r="E1409" s="927" t="s">
        <v>231</v>
      </c>
      <c r="F1409" s="927">
        <v>2</v>
      </c>
      <c r="G1409" s="927">
        <v>51</v>
      </c>
      <c r="H1409" s="927" t="s">
        <v>5045</v>
      </c>
      <c r="I1409" s="927" t="s">
        <v>5046</v>
      </c>
      <c r="J1409" s="927" t="s">
        <v>3415</v>
      </c>
      <c r="K1409" s="927" t="s">
        <v>288</v>
      </c>
      <c r="L1409" s="927" t="s">
        <v>158</v>
      </c>
      <c r="M1409" s="927" t="s">
        <v>3415</v>
      </c>
      <c r="N1409" s="927" t="s">
        <v>1123</v>
      </c>
      <c r="O1409" s="927" t="s">
        <v>5027</v>
      </c>
      <c r="P1409" s="1129" t="str">
        <f t="shared" si="243"/>
        <v>PIN</v>
      </c>
      <c r="Q1409" s="934" t="str">
        <f t="shared" si="244"/>
        <v>21-19750</v>
      </c>
      <c r="R1409" s="934" t="str">
        <f t="shared" si="245"/>
        <v>LOCAL</v>
      </c>
      <c r="S1409" s="935">
        <f t="shared" si="238"/>
        <v>44197</v>
      </c>
      <c r="T1409" s="935">
        <f t="shared" si="239"/>
        <v>44197</v>
      </c>
      <c r="U1409" s="935">
        <f t="shared" si="240"/>
        <v>44197</v>
      </c>
      <c r="V1409" s="935">
        <f t="shared" si="246"/>
        <v>44287</v>
      </c>
      <c r="W1409" s="934" t="str">
        <f t="shared" si="247"/>
        <v>Disapproved</v>
      </c>
      <c r="X1409" s="936" t="str">
        <f>IF(R1409="-","-",VLOOKUP($S1409,Forex!$B:$C,2,0))</f>
        <v>FY2020</v>
      </c>
      <c r="Y1409" s="936" t="str">
        <f>IF(R1409="-","-",VLOOKUP($S1409,Forex!$B:$D,3,0))</f>
        <v>2H</v>
      </c>
      <c r="Z1409" s="937" t="str">
        <f>IF($R1409="-","-",VLOOKUP($L1409,Legend!$E:$F,2,0))</f>
        <v>ROD1</v>
      </c>
      <c r="AA1409" s="937"/>
      <c r="AB1409" s="1131">
        <f t="shared" si="241"/>
        <v>44197</v>
      </c>
      <c r="AC1409" s="1131">
        <f>_xlfn.IFNA(VLOOKUP($B1409,'PO list'!$C:$E,3,0),$AB1409)</f>
        <v>44197</v>
      </c>
      <c r="AD1409" s="1131" t="str">
        <f>IF($AC1409="-","-",VLOOKUP($AC1409,Forex!$B:$C,2,0))</f>
        <v>FY2020</v>
      </c>
      <c r="AE1409" s="1131">
        <f t="shared" si="248"/>
        <v>44197</v>
      </c>
      <c r="AF1409" s="1131" t="str">
        <f>IF($AE1409="-","-",VLOOKUP($AE1409,Forex!$B:$C,2,0))</f>
        <v>FY2020</v>
      </c>
      <c r="AG1409" s="1132" t="str">
        <f t="shared" si="242"/>
        <v>MY + MF</v>
      </c>
      <c r="AI1409" s="1118"/>
    </row>
    <row r="1410" spans="1:35" ht="15" x14ac:dyDescent="0.25">
      <c r="A1410" s="929">
        <v>1409</v>
      </c>
      <c r="B1410" s="927" t="s">
        <v>5047</v>
      </c>
      <c r="C1410" s="927" t="s">
        <v>245</v>
      </c>
      <c r="D1410" s="927" t="s">
        <v>201</v>
      </c>
      <c r="E1410" s="927" t="s">
        <v>231</v>
      </c>
      <c r="F1410" s="927">
        <v>4</v>
      </c>
      <c r="G1410" s="927">
        <v>2388</v>
      </c>
      <c r="H1410" s="927" t="s">
        <v>5048</v>
      </c>
      <c r="I1410" s="927" t="s">
        <v>239</v>
      </c>
      <c r="J1410" s="927" t="s">
        <v>5027</v>
      </c>
      <c r="K1410" s="927" t="s">
        <v>288</v>
      </c>
      <c r="L1410" s="927" t="s">
        <v>1056</v>
      </c>
      <c r="M1410" s="927" t="s">
        <v>5027</v>
      </c>
      <c r="N1410" s="927" t="s">
        <v>4429</v>
      </c>
      <c r="O1410" s="927" t="s">
        <v>5027</v>
      </c>
      <c r="P1410" s="1129" t="str">
        <f t="shared" si="243"/>
        <v>--</v>
      </c>
      <c r="Q1410" s="934" t="str">
        <f t="shared" si="244"/>
        <v>21-19751</v>
      </c>
      <c r="R1410" s="934" t="str">
        <f t="shared" si="245"/>
        <v>LOCAL</v>
      </c>
      <c r="S1410" s="935">
        <f t="shared" si="238"/>
        <v>44197</v>
      </c>
      <c r="T1410" s="935">
        <f t="shared" si="239"/>
        <v>44197</v>
      </c>
      <c r="U1410" s="935">
        <f t="shared" si="240"/>
        <v>44197</v>
      </c>
      <c r="V1410" s="935">
        <f t="shared" si="246"/>
        <v>44256</v>
      </c>
      <c r="W1410" s="934" t="str">
        <f t="shared" si="247"/>
        <v>Disapproved</v>
      </c>
      <c r="X1410" s="936" t="str">
        <f>IF(R1410="-","-",VLOOKUP($S1410,Forex!$B:$C,2,0))</f>
        <v>FY2020</v>
      </c>
      <c r="Y1410" s="936" t="str">
        <f>IF(R1410="-","-",VLOOKUP($S1410,Forex!$B:$D,3,0))</f>
        <v>2H</v>
      </c>
      <c r="Z1410" s="937" t="str">
        <f>IF($R1410="-","-",VLOOKUP($L1410,Legend!$E:$F,2,0))</f>
        <v>-</v>
      </c>
      <c r="AA1410" s="937"/>
      <c r="AB1410" s="1131">
        <f t="shared" si="241"/>
        <v>44197</v>
      </c>
      <c r="AC1410" s="1131">
        <f>_xlfn.IFNA(VLOOKUP($B1410,'PO list'!$C:$E,3,0),$AB1410)</f>
        <v>44197</v>
      </c>
      <c r="AD1410" s="1131" t="str">
        <f>IF($AC1410="-","-",VLOOKUP($AC1410,Forex!$B:$C,2,0))</f>
        <v>FY2020</v>
      </c>
      <c r="AE1410" s="1131">
        <f t="shared" si="248"/>
        <v>44197</v>
      </c>
      <c r="AF1410" s="1131" t="str">
        <f>IF($AE1410="-","-",VLOOKUP($AE1410,Forex!$B:$C,2,0))</f>
        <v>FY2020</v>
      </c>
      <c r="AG1410" s="1132" t="str">
        <f t="shared" si="242"/>
        <v>MY + MF</v>
      </c>
      <c r="AI1410" s="1118"/>
    </row>
    <row r="1411" spans="1:35" ht="15" x14ac:dyDescent="0.25">
      <c r="A1411" s="929">
        <v>1410</v>
      </c>
      <c r="B1411" s="927" t="s">
        <v>5049</v>
      </c>
      <c r="C1411" s="927" t="s">
        <v>1379</v>
      </c>
      <c r="D1411" s="927" t="s">
        <v>1332</v>
      </c>
      <c r="E1411" s="927" t="s">
        <v>1361</v>
      </c>
      <c r="F1411" s="927">
        <v>1</v>
      </c>
      <c r="G1411" s="927">
        <v>16</v>
      </c>
      <c r="H1411" s="927" t="s">
        <v>5050</v>
      </c>
      <c r="I1411" s="927" t="s">
        <v>15</v>
      </c>
      <c r="J1411" s="927" t="s">
        <v>5027</v>
      </c>
      <c r="K1411" s="927" t="s">
        <v>287</v>
      </c>
      <c r="L1411" s="927" t="s">
        <v>15</v>
      </c>
      <c r="M1411" s="927" t="s">
        <v>4936</v>
      </c>
      <c r="N1411" s="927" t="s">
        <v>1129</v>
      </c>
      <c r="O1411" s="927" t="s">
        <v>5027</v>
      </c>
      <c r="P1411" s="1129" t="str">
        <f t="shared" si="243"/>
        <v>-</v>
      </c>
      <c r="Q1411" s="934" t="str">
        <f t="shared" si="244"/>
        <v>21-19752</v>
      </c>
      <c r="R1411" s="934" t="str">
        <f t="shared" si="245"/>
        <v>-</v>
      </c>
      <c r="S1411" s="935" t="str">
        <f t="shared" ref="S1411:S1474" si="249">IF($R1411="-","-",$J1411-DAY($J1411)+1)</f>
        <v>-</v>
      </c>
      <c r="T1411" s="935" t="str">
        <f t="shared" ref="T1411:T1474" si="250">IF($R1411="-","-",$O1411-DAY($O1411)+1)</f>
        <v>-</v>
      </c>
      <c r="U1411" s="935" t="str">
        <f t="shared" ref="U1411:U1474" si="251">IF($R1411="-","-",$M1411-DAY($M1411)+1)</f>
        <v>-</v>
      </c>
      <c r="V1411" s="935" t="str">
        <f t="shared" si="246"/>
        <v>-</v>
      </c>
      <c r="W1411" s="934" t="str">
        <f t="shared" si="247"/>
        <v>-</v>
      </c>
      <c r="X1411" s="936" t="str">
        <f>IF(R1411="-","-",VLOOKUP($S1411,Forex!$B:$C,2,0))</f>
        <v>-</v>
      </c>
      <c r="Y1411" s="936" t="str">
        <f>IF(R1411="-","-",VLOOKUP($S1411,Forex!$B:$D,3,0))</f>
        <v>-</v>
      </c>
      <c r="Z1411" s="937" t="str">
        <f>IF($R1411="-","-",VLOOKUP($L1411,Legend!$E:$F,2,0))</f>
        <v>-</v>
      </c>
      <c r="AA1411" s="937"/>
      <c r="AB1411" s="1131" t="str">
        <f t="shared" ref="AB1411:AB1474" si="252">IF($X1411="FY2021",$V1411,IF($X1411="FY2022",$V1411,IF($X1411="FY2023",$V1411,$T1411)))</f>
        <v>-</v>
      </c>
      <c r="AC1411" s="1131" t="str">
        <f>_xlfn.IFNA(VLOOKUP($B1411,'PO list'!$C:$E,3,0),$AB1411)</f>
        <v>-</v>
      </c>
      <c r="AD1411" s="1131" t="str">
        <f>IF($AC1411="-","-",VLOOKUP($AC1411,Forex!$B:$C,2,0))</f>
        <v>-</v>
      </c>
      <c r="AE1411" s="1131" t="str">
        <f t="shared" si="248"/>
        <v>-</v>
      </c>
      <c r="AF1411" s="1131" t="str">
        <f>IF($AE1411="-","-",VLOOKUP($AE1411,Forex!$B:$C,2,0))</f>
        <v>-</v>
      </c>
      <c r="AG1411" s="1132" t="str">
        <f t="shared" ref="AG1411:AG1474" si="253">IF($R1411="-","-","MY + MF")</f>
        <v>-</v>
      </c>
      <c r="AI1411" s="1118"/>
    </row>
    <row r="1412" spans="1:35" ht="15" x14ac:dyDescent="0.25">
      <c r="A1412" s="929">
        <v>1411</v>
      </c>
      <c r="B1412" s="927" t="s">
        <v>5051</v>
      </c>
      <c r="C1412" s="927" t="s">
        <v>227</v>
      </c>
      <c r="D1412" s="927" t="s">
        <v>201</v>
      </c>
      <c r="E1412" s="927" t="s">
        <v>231</v>
      </c>
      <c r="F1412" s="927">
        <v>3</v>
      </c>
      <c r="G1412" s="927">
        <v>645</v>
      </c>
      <c r="H1412" s="927" t="s">
        <v>5052</v>
      </c>
      <c r="I1412" s="927" t="s">
        <v>5053</v>
      </c>
      <c r="J1412" s="927" t="s">
        <v>5027</v>
      </c>
      <c r="K1412" s="927" t="s">
        <v>287</v>
      </c>
      <c r="L1412" s="927" t="s">
        <v>15</v>
      </c>
      <c r="M1412" s="927" t="s">
        <v>5027</v>
      </c>
      <c r="N1412" s="927" t="s">
        <v>4974</v>
      </c>
      <c r="O1412" s="927" t="s">
        <v>5027</v>
      </c>
      <c r="P1412" s="1129" t="str">
        <f t="shared" si="243"/>
        <v>&amp; 2</v>
      </c>
      <c r="Q1412" s="934" t="str">
        <f t="shared" si="244"/>
        <v>21-19753</v>
      </c>
      <c r="R1412" s="934" t="str">
        <f t="shared" si="245"/>
        <v>LOCAL</v>
      </c>
      <c r="S1412" s="935">
        <f t="shared" si="249"/>
        <v>44197</v>
      </c>
      <c r="T1412" s="935">
        <f t="shared" si="250"/>
        <v>44197</v>
      </c>
      <c r="U1412" s="935">
        <f t="shared" si="251"/>
        <v>44197</v>
      </c>
      <c r="V1412" s="935">
        <f t="shared" si="246"/>
        <v>44228</v>
      </c>
      <c r="W1412" s="934" t="str">
        <f t="shared" si="247"/>
        <v>Approved</v>
      </c>
      <c r="X1412" s="936" t="str">
        <f>IF(R1412="-","-",VLOOKUP($S1412,Forex!$B:$C,2,0))</f>
        <v>FY2020</v>
      </c>
      <c r="Y1412" s="936" t="str">
        <f>IF(R1412="-","-",VLOOKUP($S1412,Forex!$B:$D,3,0))</f>
        <v>2H</v>
      </c>
      <c r="Z1412" s="937" t="str">
        <f>IF($R1412="-","-",VLOOKUP($L1412,Legend!$E:$F,2,0))</f>
        <v>-</v>
      </c>
      <c r="AA1412" s="937"/>
      <c r="AB1412" s="1131">
        <f t="shared" si="252"/>
        <v>44197</v>
      </c>
      <c r="AC1412" s="1131">
        <f>_xlfn.IFNA(VLOOKUP($B1412,'PO list'!$C:$E,3,0),$AB1412)</f>
        <v>44197</v>
      </c>
      <c r="AD1412" s="1131" t="str">
        <f>IF($AC1412="-","-",VLOOKUP($AC1412,Forex!$B:$C,2,0))</f>
        <v>FY2020</v>
      </c>
      <c r="AE1412" s="1131">
        <f t="shared" si="248"/>
        <v>44197</v>
      </c>
      <c r="AF1412" s="1131" t="str">
        <f>IF($AE1412="-","-",VLOOKUP($AE1412,Forex!$B:$C,2,0))</f>
        <v>FY2020</v>
      </c>
      <c r="AG1412" s="1132" t="str">
        <f t="shared" si="253"/>
        <v>MY + MF</v>
      </c>
      <c r="AI1412" s="1118"/>
    </row>
    <row r="1413" spans="1:35" ht="15" x14ac:dyDescent="0.25">
      <c r="A1413" s="929">
        <v>1412</v>
      </c>
      <c r="B1413" s="927" t="s">
        <v>5054</v>
      </c>
      <c r="C1413" s="927" t="s">
        <v>205</v>
      </c>
      <c r="D1413" s="927" t="s">
        <v>201</v>
      </c>
      <c r="E1413" s="927" t="s">
        <v>231</v>
      </c>
      <c r="F1413" s="927">
        <v>5</v>
      </c>
      <c r="G1413" s="927">
        <v>3116</v>
      </c>
      <c r="H1413" s="927" t="s">
        <v>5055</v>
      </c>
      <c r="I1413" s="927" t="s">
        <v>15</v>
      </c>
      <c r="J1413" s="927" t="s">
        <v>5027</v>
      </c>
      <c r="K1413" s="927" t="s">
        <v>287</v>
      </c>
      <c r="L1413" s="927" t="s">
        <v>15</v>
      </c>
      <c r="M1413" s="927" t="s">
        <v>4901</v>
      </c>
      <c r="N1413" s="927" t="s">
        <v>1125</v>
      </c>
      <c r="O1413" s="927" t="s">
        <v>5027</v>
      </c>
      <c r="P1413" s="1129" t="str">
        <f t="shared" si="243"/>
        <v>-</v>
      </c>
      <c r="Q1413" s="934" t="str">
        <f t="shared" si="244"/>
        <v>21-19754</v>
      </c>
      <c r="R1413" s="934" t="str">
        <f t="shared" si="245"/>
        <v>LOCAL</v>
      </c>
      <c r="S1413" s="935">
        <f t="shared" si="249"/>
        <v>44197</v>
      </c>
      <c r="T1413" s="935">
        <f t="shared" si="250"/>
        <v>44197</v>
      </c>
      <c r="U1413" s="935">
        <f t="shared" si="251"/>
        <v>44228</v>
      </c>
      <c r="V1413" s="935">
        <f t="shared" si="246"/>
        <v>44256</v>
      </c>
      <c r="W1413" s="934" t="str">
        <f t="shared" si="247"/>
        <v>Approved</v>
      </c>
      <c r="X1413" s="936" t="str">
        <f>IF(R1413="-","-",VLOOKUP($S1413,Forex!$B:$C,2,0))</f>
        <v>FY2020</v>
      </c>
      <c r="Y1413" s="936" t="str">
        <f>IF(R1413="-","-",VLOOKUP($S1413,Forex!$B:$D,3,0))</f>
        <v>2H</v>
      </c>
      <c r="Z1413" s="937" t="str">
        <f>IF($R1413="-","-",VLOOKUP($L1413,Legend!$E:$F,2,0))</f>
        <v>-</v>
      </c>
      <c r="AA1413" s="937"/>
      <c r="AB1413" s="1131">
        <f t="shared" si="252"/>
        <v>44197</v>
      </c>
      <c r="AC1413" s="1131">
        <f>_xlfn.IFNA(VLOOKUP($B1413,'PO list'!$C:$E,3,0),$AB1413)</f>
        <v>44197</v>
      </c>
      <c r="AD1413" s="1131" t="str">
        <f>IF($AC1413="-","-",VLOOKUP($AC1413,Forex!$B:$C,2,0))</f>
        <v>FY2020</v>
      </c>
      <c r="AE1413" s="1131">
        <f t="shared" si="248"/>
        <v>44197</v>
      </c>
      <c r="AF1413" s="1131" t="str">
        <f>IF($AE1413="-","-",VLOOKUP($AE1413,Forex!$B:$C,2,0))</f>
        <v>FY2020</v>
      </c>
      <c r="AG1413" s="1132" t="str">
        <f t="shared" si="253"/>
        <v>MY + MF</v>
      </c>
      <c r="AI1413" s="1118"/>
    </row>
    <row r="1414" spans="1:35" ht="15" x14ac:dyDescent="0.25">
      <c r="A1414" s="929">
        <v>1413</v>
      </c>
      <c r="B1414" s="927" t="s">
        <v>5056</v>
      </c>
      <c r="C1414" s="927" t="s">
        <v>244</v>
      </c>
      <c r="D1414" s="927" t="s">
        <v>201</v>
      </c>
      <c r="E1414" s="927" t="s">
        <v>231</v>
      </c>
      <c r="F1414" s="927">
        <v>1</v>
      </c>
      <c r="G1414" s="927">
        <v>215</v>
      </c>
      <c r="H1414" s="927" t="s">
        <v>5057</v>
      </c>
      <c r="I1414" s="927" t="s">
        <v>239</v>
      </c>
      <c r="J1414" s="927" t="s">
        <v>5027</v>
      </c>
      <c r="K1414" s="927" t="s">
        <v>288</v>
      </c>
      <c r="L1414" s="927" t="s">
        <v>158</v>
      </c>
      <c r="M1414" s="927" t="s">
        <v>5043</v>
      </c>
      <c r="N1414" s="927" t="s">
        <v>1126</v>
      </c>
      <c r="O1414" s="927" t="s">
        <v>5027</v>
      </c>
      <c r="P1414" s="1129" t="str">
        <f t="shared" si="243"/>
        <v>--</v>
      </c>
      <c r="Q1414" s="934" t="str">
        <f t="shared" si="244"/>
        <v>21-19755</v>
      </c>
      <c r="R1414" s="934" t="str">
        <f t="shared" si="245"/>
        <v>LOCAL</v>
      </c>
      <c r="S1414" s="935">
        <f t="shared" si="249"/>
        <v>44197</v>
      </c>
      <c r="T1414" s="935">
        <f t="shared" si="250"/>
        <v>44197</v>
      </c>
      <c r="U1414" s="935">
        <f t="shared" si="251"/>
        <v>44228</v>
      </c>
      <c r="V1414" s="935">
        <f t="shared" si="246"/>
        <v>44256</v>
      </c>
      <c r="W1414" s="934" t="str">
        <f t="shared" si="247"/>
        <v>Disapproved</v>
      </c>
      <c r="X1414" s="936" t="str">
        <f>IF(R1414="-","-",VLOOKUP($S1414,Forex!$B:$C,2,0))</f>
        <v>FY2020</v>
      </c>
      <c r="Y1414" s="936" t="str">
        <f>IF(R1414="-","-",VLOOKUP($S1414,Forex!$B:$D,3,0))</f>
        <v>2H</v>
      </c>
      <c r="Z1414" s="937" t="str">
        <f>IF($R1414="-","-",VLOOKUP($L1414,Legend!$E:$F,2,0))</f>
        <v>ROD1</v>
      </c>
      <c r="AA1414" s="937"/>
      <c r="AB1414" s="1131">
        <f t="shared" si="252"/>
        <v>44197</v>
      </c>
      <c r="AC1414" s="1131">
        <f>_xlfn.IFNA(VLOOKUP($B1414,'PO list'!$C:$E,3,0),$AB1414)</f>
        <v>44197</v>
      </c>
      <c r="AD1414" s="1131" t="str">
        <f>IF($AC1414="-","-",VLOOKUP($AC1414,Forex!$B:$C,2,0))</f>
        <v>FY2020</v>
      </c>
      <c r="AE1414" s="1131">
        <f t="shared" si="248"/>
        <v>44197</v>
      </c>
      <c r="AF1414" s="1131" t="str">
        <f>IF($AE1414="-","-",VLOOKUP($AE1414,Forex!$B:$C,2,0))</f>
        <v>FY2020</v>
      </c>
      <c r="AG1414" s="1132" t="str">
        <f t="shared" si="253"/>
        <v>MY + MF</v>
      </c>
      <c r="AI1414" s="1118"/>
    </row>
    <row r="1415" spans="1:35" ht="15" x14ac:dyDescent="0.25">
      <c r="A1415" s="929">
        <v>1414</v>
      </c>
      <c r="B1415" s="927" t="s">
        <v>5058</v>
      </c>
      <c r="C1415" s="927" t="s">
        <v>207</v>
      </c>
      <c r="D1415" s="927" t="s">
        <v>232</v>
      </c>
      <c r="E1415" s="927" t="s">
        <v>1333</v>
      </c>
      <c r="F1415" s="927">
        <v>2</v>
      </c>
      <c r="G1415" s="927">
        <v>1376</v>
      </c>
      <c r="H1415" s="927" t="s">
        <v>5059</v>
      </c>
      <c r="I1415" s="927" t="s">
        <v>5060</v>
      </c>
      <c r="J1415" s="927" t="s">
        <v>5027</v>
      </c>
      <c r="K1415" s="927" t="s">
        <v>287</v>
      </c>
      <c r="L1415" s="927" t="s">
        <v>15</v>
      </c>
      <c r="M1415" s="927" t="s">
        <v>5061</v>
      </c>
      <c r="N1415" s="927" t="s">
        <v>1123</v>
      </c>
      <c r="O1415" s="927" t="s">
        <v>5062</v>
      </c>
      <c r="P1415" s="1129" t="str">
        <f t="shared" si="243"/>
        <v>40-</v>
      </c>
      <c r="Q1415" s="934" t="str">
        <f t="shared" si="244"/>
        <v>21-19756</v>
      </c>
      <c r="R1415" s="934" t="str">
        <f t="shared" si="245"/>
        <v>FRONTECH</v>
      </c>
      <c r="S1415" s="935">
        <f t="shared" si="249"/>
        <v>44197</v>
      </c>
      <c r="T1415" s="935">
        <f t="shared" si="250"/>
        <v>44228</v>
      </c>
      <c r="U1415" s="935">
        <f t="shared" si="251"/>
        <v>44228</v>
      </c>
      <c r="V1415" s="935">
        <f t="shared" si="246"/>
        <v>44287</v>
      </c>
      <c r="W1415" s="934" t="str">
        <f t="shared" si="247"/>
        <v>Approved</v>
      </c>
      <c r="X1415" s="936" t="str">
        <f>IF(R1415="-","-",VLOOKUP($S1415,Forex!$B:$C,2,0))</f>
        <v>FY2020</v>
      </c>
      <c r="Y1415" s="936" t="str">
        <f>IF(R1415="-","-",VLOOKUP($S1415,Forex!$B:$D,3,0))</f>
        <v>2H</v>
      </c>
      <c r="Z1415" s="937" t="str">
        <f>IF($R1415="-","-",VLOOKUP($L1415,Legend!$E:$F,2,0))</f>
        <v>-</v>
      </c>
      <c r="AA1415" s="937"/>
      <c r="AB1415" s="1131">
        <f t="shared" si="252"/>
        <v>44228</v>
      </c>
      <c r="AC1415" s="1131">
        <f>_xlfn.IFNA(VLOOKUP($B1415,'PO list'!$C:$E,3,0),$AB1415)</f>
        <v>44228</v>
      </c>
      <c r="AD1415" s="1131" t="str">
        <f>IF($AC1415="-","-",VLOOKUP($AC1415,Forex!$B:$C,2,0))</f>
        <v>FY2020</v>
      </c>
      <c r="AE1415" s="1131">
        <f t="shared" si="248"/>
        <v>44228</v>
      </c>
      <c r="AF1415" s="1131" t="str">
        <f>IF($AE1415="-","-",VLOOKUP($AE1415,Forex!$B:$C,2,0))</f>
        <v>FY2020</v>
      </c>
      <c r="AG1415" s="1132" t="str">
        <f t="shared" si="253"/>
        <v>MY + MF</v>
      </c>
      <c r="AI1415" s="1118"/>
    </row>
    <row r="1416" spans="1:35" ht="15" x14ac:dyDescent="0.25">
      <c r="A1416" s="929">
        <v>1415</v>
      </c>
      <c r="B1416" s="927" t="s">
        <v>5063</v>
      </c>
      <c r="C1416" s="927" t="s">
        <v>205</v>
      </c>
      <c r="D1416" s="927" t="s">
        <v>201</v>
      </c>
      <c r="E1416" s="927" t="s">
        <v>1333</v>
      </c>
      <c r="F1416" s="927">
        <v>1</v>
      </c>
      <c r="G1416" s="927">
        <v>1152</v>
      </c>
      <c r="H1416" s="927" t="s">
        <v>5064</v>
      </c>
      <c r="I1416" s="927" t="s">
        <v>5065</v>
      </c>
      <c r="J1416" s="927" t="s">
        <v>5042</v>
      </c>
      <c r="K1416" s="927" t="s">
        <v>287</v>
      </c>
      <c r="L1416" s="927" t="s">
        <v>15</v>
      </c>
      <c r="M1416" s="927" t="s">
        <v>4936</v>
      </c>
      <c r="N1416" s="927" t="s">
        <v>4705</v>
      </c>
      <c r="O1416" s="927" t="s">
        <v>4901</v>
      </c>
      <c r="P1416" s="1129" t="str">
        <f t="shared" si="243"/>
        <v>ing</v>
      </c>
      <c r="Q1416" s="934" t="str">
        <f t="shared" si="244"/>
        <v>21-19757</v>
      </c>
      <c r="R1416" s="934" t="str">
        <f t="shared" si="245"/>
        <v>LOCAL</v>
      </c>
      <c r="S1416" s="935">
        <f t="shared" si="249"/>
        <v>44228</v>
      </c>
      <c r="T1416" s="935">
        <f t="shared" si="250"/>
        <v>44228</v>
      </c>
      <c r="U1416" s="935">
        <f t="shared" si="251"/>
        <v>44228</v>
      </c>
      <c r="V1416" s="935">
        <f t="shared" si="246"/>
        <v>44228</v>
      </c>
      <c r="W1416" s="934" t="str">
        <f t="shared" si="247"/>
        <v>Approved</v>
      </c>
      <c r="X1416" s="936" t="str">
        <f>IF(R1416="-","-",VLOOKUP($S1416,Forex!$B:$C,2,0))</f>
        <v>FY2020</v>
      </c>
      <c r="Y1416" s="936" t="str">
        <f>IF(R1416="-","-",VLOOKUP($S1416,Forex!$B:$D,3,0))</f>
        <v>2H</v>
      </c>
      <c r="Z1416" s="937" t="str">
        <f>IF($R1416="-","-",VLOOKUP($L1416,Legend!$E:$F,2,0))</f>
        <v>-</v>
      </c>
      <c r="AA1416" s="937"/>
      <c r="AB1416" s="1131">
        <f t="shared" si="252"/>
        <v>44228</v>
      </c>
      <c r="AC1416" s="1131">
        <f>_xlfn.IFNA(VLOOKUP($B1416,'PO list'!$C:$E,3,0),$AB1416)</f>
        <v>44228</v>
      </c>
      <c r="AD1416" s="1131" t="str">
        <f>IF($AC1416="-","-",VLOOKUP($AC1416,Forex!$B:$C,2,0))</f>
        <v>FY2020</v>
      </c>
      <c r="AE1416" s="1131">
        <f t="shared" si="248"/>
        <v>44228</v>
      </c>
      <c r="AF1416" s="1131" t="str">
        <f>IF($AE1416="-","-",VLOOKUP($AE1416,Forex!$B:$C,2,0))</f>
        <v>FY2020</v>
      </c>
      <c r="AG1416" s="1132" t="str">
        <f t="shared" si="253"/>
        <v>MY + MF</v>
      </c>
      <c r="AI1416" s="1118"/>
    </row>
    <row r="1417" spans="1:35" ht="15" x14ac:dyDescent="0.25">
      <c r="A1417" s="929">
        <v>1416</v>
      </c>
      <c r="B1417" s="927" t="s">
        <v>5066</v>
      </c>
      <c r="C1417" s="927" t="s">
        <v>205</v>
      </c>
      <c r="D1417" s="927" t="s">
        <v>201</v>
      </c>
      <c r="E1417" s="927" t="s">
        <v>1333</v>
      </c>
      <c r="F1417" s="927">
        <v>1</v>
      </c>
      <c r="G1417" s="927">
        <v>1728</v>
      </c>
      <c r="H1417" s="927" t="s">
        <v>5067</v>
      </c>
      <c r="I1417" s="927" t="s">
        <v>5068</v>
      </c>
      <c r="J1417" s="927" t="s">
        <v>5042</v>
      </c>
      <c r="K1417" s="927" t="s">
        <v>287</v>
      </c>
      <c r="L1417" s="927" t="s">
        <v>15</v>
      </c>
      <c r="M1417" s="927" t="s">
        <v>4936</v>
      </c>
      <c r="N1417" s="927" t="s">
        <v>4705</v>
      </c>
      <c r="O1417" s="927" t="s">
        <v>4901</v>
      </c>
      <c r="P1417" s="1129" t="str">
        <f t="shared" si="243"/>
        <v>ing</v>
      </c>
      <c r="Q1417" s="934" t="str">
        <f t="shared" si="244"/>
        <v>21-19758</v>
      </c>
      <c r="R1417" s="934" t="str">
        <f t="shared" si="245"/>
        <v>LOCAL</v>
      </c>
      <c r="S1417" s="935">
        <f t="shared" si="249"/>
        <v>44228</v>
      </c>
      <c r="T1417" s="935">
        <f t="shared" si="250"/>
        <v>44228</v>
      </c>
      <c r="U1417" s="935">
        <f t="shared" si="251"/>
        <v>44228</v>
      </c>
      <c r="V1417" s="935">
        <f t="shared" si="246"/>
        <v>44228</v>
      </c>
      <c r="W1417" s="934" t="str">
        <f t="shared" si="247"/>
        <v>Approved</v>
      </c>
      <c r="X1417" s="936" t="str">
        <f>IF(R1417="-","-",VLOOKUP($S1417,Forex!$B:$C,2,0))</f>
        <v>FY2020</v>
      </c>
      <c r="Y1417" s="936" t="str">
        <f>IF(R1417="-","-",VLOOKUP($S1417,Forex!$B:$D,3,0))</f>
        <v>2H</v>
      </c>
      <c r="Z1417" s="937" t="str">
        <f>IF($R1417="-","-",VLOOKUP($L1417,Legend!$E:$F,2,0))</f>
        <v>-</v>
      </c>
      <c r="AA1417" s="937"/>
      <c r="AB1417" s="1131">
        <f t="shared" si="252"/>
        <v>44228</v>
      </c>
      <c r="AC1417" s="1131">
        <f>_xlfn.IFNA(VLOOKUP($B1417,'PO list'!$C:$E,3,0),$AB1417)</f>
        <v>44228</v>
      </c>
      <c r="AD1417" s="1131" t="str">
        <f>IF($AC1417="-","-",VLOOKUP($AC1417,Forex!$B:$C,2,0))</f>
        <v>FY2020</v>
      </c>
      <c r="AE1417" s="1131">
        <f t="shared" si="248"/>
        <v>44228</v>
      </c>
      <c r="AF1417" s="1131" t="str">
        <f>IF($AE1417="-","-",VLOOKUP($AE1417,Forex!$B:$C,2,0))</f>
        <v>FY2020</v>
      </c>
      <c r="AG1417" s="1132" t="str">
        <f t="shared" si="253"/>
        <v>MY + MF</v>
      </c>
      <c r="AI1417" s="1118"/>
    </row>
    <row r="1418" spans="1:35" ht="15" x14ac:dyDescent="0.25">
      <c r="A1418" s="929">
        <v>1417</v>
      </c>
      <c r="B1418" s="927" t="s">
        <v>5069</v>
      </c>
      <c r="C1418" s="927" t="s">
        <v>205</v>
      </c>
      <c r="D1418" s="927" t="s">
        <v>201</v>
      </c>
      <c r="E1418" s="927" t="s">
        <v>1333</v>
      </c>
      <c r="F1418" s="927">
        <v>1</v>
      </c>
      <c r="G1418" s="927">
        <v>1894</v>
      </c>
      <c r="H1418" s="927" t="s">
        <v>5070</v>
      </c>
      <c r="I1418" s="927" t="s">
        <v>5071</v>
      </c>
      <c r="J1418" s="927" t="s">
        <v>5042</v>
      </c>
      <c r="K1418" s="927" t="s">
        <v>287</v>
      </c>
      <c r="L1418" s="927" t="s">
        <v>15</v>
      </c>
      <c r="M1418" s="927" t="s">
        <v>4936</v>
      </c>
      <c r="N1418" s="927" t="s">
        <v>4705</v>
      </c>
      <c r="O1418" s="927" t="s">
        <v>4901</v>
      </c>
      <c r="P1418" s="1129" t="str">
        <f t="shared" si="243"/>
        <v>ing</v>
      </c>
      <c r="Q1418" s="934" t="str">
        <f t="shared" si="244"/>
        <v>21-19759</v>
      </c>
      <c r="R1418" s="934" t="str">
        <f t="shared" si="245"/>
        <v>LOCAL</v>
      </c>
      <c r="S1418" s="935">
        <f t="shared" si="249"/>
        <v>44228</v>
      </c>
      <c r="T1418" s="935">
        <f t="shared" si="250"/>
        <v>44228</v>
      </c>
      <c r="U1418" s="935">
        <f t="shared" si="251"/>
        <v>44228</v>
      </c>
      <c r="V1418" s="935">
        <f t="shared" si="246"/>
        <v>44228</v>
      </c>
      <c r="W1418" s="934" t="str">
        <f t="shared" si="247"/>
        <v>Approved</v>
      </c>
      <c r="X1418" s="936" t="str">
        <f>IF(R1418="-","-",VLOOKUP($S1418,Forex!$B:$C,2,0))</f>
        <v>FY2020</v>
      </c>
      <c r="Y1418" s="936" t="str">
        <f>IF(R1418="-","-",VLOOKUP($S1418,Forex!$B:$D,3,0))</f>
        <v>2H</v>
      </c>
      <c r="Z1418" s="937" t="str">
        <f>IF($R1418="-","-",VLOOKUP($L1418,Legend!$E:$F,2,0))</f>
        <v>-</v>
      </c>
      <c r="AA1418" s="937"/>
      <c r="AB1418" s="1131">
        <f t="shared" si="252"/>
        <v>44228</v>
      </c>
      <c r="AC1418" s="1131">
        <f>_xlfn.IFNA(VLOOKUP($B1418,'PO list'!$C:$E,3,0),$AB1418)</f>
        <v>44228</v>
      </c>
      <c r="AD1418" s="1131" t="str">
        <f>IF($AC1418="-","-",VLOOKUP($AC1418,Forex!$B:$C,2,0))</f>
        <v>FY2020</v>
      </c>
      <c r="AE1418" s="1131">
        <f t="shared" si="248"/>
        <v>44228</v>
      </c>
      <c r="AF1418" s="1131" t="str">
        <f>IF($AE1418="-","-",VLOOKUP($AE1418,Forex!$B:$C,2,0))</f>
        <v>FY2020</v>
      </c>
      <c r="AG1418" s="1132" t="str">
        <f t="shared" si="253"/>
        <v>MY + MF</v>
      </c>
      <c r="AI1418" s="1118"/>
    </row>
    <row r="1419" spans="1:35" ht="15" x14ac:dyDescent="0.25">
      <c r="A1419" s="929">
        <v>1418</v>
      </c>
      <c r="B1419" s="927" t="s">
        <v>1058</v>
      </c>
      <c r="C1419" s="927" t="s">
        <v>205</v>
      </c>
      <c r="D1419" s="927" t="s">
        <v>201</v>
      </c>
      <c r="E1419" s="927" t="s">
        <v>1333</v>
      </c>
      <c r="F1419" s="927">
        <v>1</v>
      </c>
      <c r="G1419" s="927">
        <v>1728.29</v>
      </c>
      <c r="H1419" s="927" t="s">
        <v>5880</v>
      </c>
      <c r="I1419" s="927" t="s">
        <v>5881</v>
      </c>
      <c r="J1419" s="927" t="s">
        <v>5042</v>
      </c>
      <c r="K1419" s="927" t="s">
        <v>288</v>
      </c>
      <c r="L1419" s="927" t="s">
        <v>1127</v>
      </c>
      <c r="M1419" s="927" t="s">
        <v>4974</v>
      </c>
      <c r="N1419" s="927" t="s">
        <v>5871</v>
      </c>
      <c r="O1419" s="927" t="s">
        <v>4901</v>
      </c>
      <c r="P1419" s="1129" t="str">
        <f t="shared" si="243"/>
        <v>REF</v>
      </c>
      <c r="Q1419" s="934" t="str">
        <f t="shared" si="244"/>
        <v>21-19760</v>
      </c>
      <c r="R1419" s="934" t="str">
        <f t="shared" si="245"/>
        <v>LOCAL</v>
      </c>
      <c r="S1419" s="935">
        <f t="shared" si="249"/>
        <v>44228</v>
      </c>
      <c r="T1419" s="935">
        <f t="shared" si="250"/>
        <v>44228</v>
      </c>
      <c r="U1419" s="935">
        <f t="shared" si="251"/>
        <v>44228</v>
      </c>
      <c r="V1419" s="935">
        <f t="shared" si="246"/>
        <v>44409</v>
      </c>
      <c r="W1419" s="934" t="str">
        <f t="shared" si="247"/>
        <v>-</v>
      </c>
      <c r="X1419" s="936" t="str">
        <f>IF(R1419="-","-",VLOOKUP($S1419,Forex!$B:$C,2,0))</f>
        <v>FY2020</v>
      </c>
      <c r="Y1419" s="936" t="str">
        <f>IF(R1419="-","-",VLOOKUP($S1419,Forex!$B:$D,3,0))</f>
        <v>2H</v>
      </c>
      <c r="Z1419" s="937" t="str">
        <f>IF($R1419="-","-",VLOOKUP($L1419,Legend!$E:$F,2,0))</f>
        <v>ROD4</v>
      </c>
      <c r="AA1419" s="937"/>
      <c r="AB1419" s="1131">
        <f t="shared" si="252"/>
        <v>44228</v>
      </c>
      <c r="AC1419" s="1131" t="str">
        <f>_xlfn.IFNA(VLOOKUP($B1419,'PO list'!$C:$E,3,0),$AB1419)</f>
        <v>-</v>
      </c>
      <c r="AD1419" s="1131" t="str">
        <f>IF($AC1419="-","-",VLOOKUP($AC1419,Forex!$B:$C,2,0))</f>
        <v>-</v>
      </c>
      <c r="AE1419" s="1131" t="str">
        <f t="shared" si="248"/>
        <v>-</v>
      </c>
      <c r="AF1419" s="1131" t="str">
        <f>IF($AE1419="-","-",VLOOKUP($AE1419,Forex!$B:$C,2,0))</f>
        <v>-</v>
      </c>
      <c r="AG1419" s="1132" t="str">
        <f t="shared" si="253"/>
        <v>MY + MF</v>
      </c>
      <c r="AI1419" s="1118"/>
    </row>
    <row r="1420" spans="1:35" ht="15" x14ac:dyDescent="0.25">
      <c r="A1420" s="929">
        <v>1419</v>
      </c>
      <c r="B1420" s="1140" t="s">
        <v>5072</v>
      </c>
      <c r="C1420" s="927" t="s">
        <v>608</v>
      </c>
      <c r="D1420" s="927" t="s">
        <v>201</v>
      </c>
      <c r="E1420" s="927" t="s">
        <v>231</v>
      </c>
      <c r="F1420" s="927">
        <v>1</v>
      </c>
      <c r="G1420" s="927">
        <v>378</v>
      </c>
      <c r="H1420" s="927" t="s">
        <v>5073</v>
      </c>
      <c r="I1420" s="927" t="s">
        <v>15</v>
      </c>
      <c r="J1420" s="927" t="s">
        <v>5042</v>
      </c>
      <c r="K1420" s="927" t="s">
        <v>287</v>
      </c>
      <c r="L1420" s="927" t="s">
        <v>15</v>
      </c>
      <c r="M1420" s="927" t="s">
        <v>5043</v>
      </c>
      <c r="N1420" s="927" t="s">
        <v>4672</v>
      </c>
      <c r="O1420" s="927" t="s">
        <v>5074</v>
      </c>
      <c r="P1420" s="1129" t="str">
        <f t="shared" si="243"/>
        <v>-</v>
      </c>
      <c r="Q1420" s="934" t="str">
        <f t="shared" si="244"/>
        <v>21-19761</v>
      </c>
      <c r="R1420" s="934" t="str">
        <f t="shared" si="245"/>
        <v>LOCAL</v>
      </c>
      <c r="S1420" s="935">
        <f t="shared" si="249"/>
        <v>44228</v>
      </c>
      <c r="T1420" s="935">
        <f t="shared" si="250"/>
        <v>44228</v>
      </c>
      <c r="U1420" s="935">
        <f t="shared" si="251"/>
        <v>44228</v>
      </c>
      <c r="V1420" s="935">
        <f t="shared" si="246"/>
        <v>44228</v>
      </c>
      <c r="W1420" s="934" t="str">
        <f t="shared" si="247"/>
        <v>Approved</v>
      </c>
      <c r="X1420" s="936" t="str">
        <f>IF(R1420="-","-",VLOOKUP($S1420,Forex!$B:$C,2,0))</f>
        <v>FY2020</v>
      </c>
      <c r="Y1420" s="936" t="str">
        <f>IF(R1420="-","-",VLOOKUP($S1420,Forex!$B:$D,3,0))</f>
        <v>2H</v>
      </c>
      <c r="Z1420" s="937" t="str">
        <f>IF($R1420="-","-",VLOOKUP($L1420,Legend!$E:$F,2,0))</f>
        <v>-</v>
      </c>
      <c r="AA1420" s="937"/>
      <c r="AB1420" s="1131">
        <f t="shared" si="252"/>
        <v>44228</v>
      </c>
      <c r="AC1420" s="1131">
        <f>_xlfn.IFNA(VLOOKUP($B1420,'PO list'!$C:$E,3,0),$AB1420)</f>
        <v>44228</v>
      </c>
      <c r="AD1420" s="1131" t="str">
        <f>IF($AC1420="-","-",VLOOKUP($AC1420,Forex!$B:$C,2,0))</f>
        <v>FY2020</v>
      </c>
      <c r="AE1420" s="1131">
        <f t="shared" si="248"/>
        <v>44228</v>
      </c>
      <c r="AF1420" s="1131" t="str">
        <f>IF($AE1420="-","-",VLOOKUP($AE1420,Forex!$B:$C,2,0))</f>
        <v>FY2020</v>
      </c>
      <c r="AG1420" s="1132" t="str">
        <f t="shared" si="253"/>
        <v>MY + MF</v>
      </c>
      <c r="AI1420" s="1118"/>
    </row>
    <row r="1421" spans="1:35" ht="15" x14ac:dyDescent="0.25">
      <c r="A1421" s="929">
        <v>1420</v>
      </c>
      <c r="B1421" s="927" t="s">
        <v>5075</v>
      </c>
      <c r="C1421" s="927" t="s">
        <v>211</v>
      </c>
      <c r="D1421" s="927" t="s">
        <v>201</v>
      </c>
      <c r="E1421" s="927" t="s">
        <v>231</v>
      </c>
      <c r="F1421" s="927">
        <v>1</v>
      </c>
      <c r="G1421" s="927">
        <v>19512</v>
      </c>
      <c r="H1421" s="927" t="s">
        <v>5076</v>
      </c>
      <c r="I1421" s="927" t="s">
        <v>5077</v>
      </c>
      <c r="J1421" s="927" t="s">
        <v>4901</v>
      </c>
      <c r="K1421" s="927" t="s">
        <v>288</v>
      </c>
      <c r="L1421" s="927" t="s">
        <v>1056</v>
      </c>
      <c r="M1421" s="927" t="s">
        <v>4974</v>
      </c>
      <c r="N1421" s="927" t="s">
        <v>3942</v>
      </c>
      <c r="O1421" s="927" t="s">
        <v>5062</v>
      </c>
      <c r="P1421" s="1129" t="str">
        <f t="shared" si="243"/>
        <v>88S</v>
      </c>
      <c r="Q1421" s="934" t="str">
        <f t="shared" si="244"/>
        <v>21-19763</v>
      </c>
      <c r="R1421" s="934" t="str">
        <f t="shared" si="245"/>
        <v>LOCAL</v>
      </c>
      <c r="S1421" s="935">
        <f t="shared" si="249"/>
        <v>44228</v>
      </c>
      <c r="T1421" s="935">
        <f t="shared" si="250"/>
        <v>44228</v>
      </c>
      <c r="U1421" s="935">
        <f t="shared" si="251"/>
        <v>44228</v>
      </c>
      <c r="V1421" s="935">
        <f t="shared" si="246"/>
        <v>44287</v>
      </c>
      <c r="W1421" s="934" t="str">
        <f t="shared" si="247"/>
        <v>Disapproved</v>
      </c>
      <c r="X1421" s="936" t="str">
        <f>IF(R1421="-","-",VLOOKUP($S1421,Forex!$B:$C,2,0))</f>
        <v>FY2020</v>
      </c>
      <c r="Y1421" s="936" t="str">
        <f>IF(R1421="-","-",VLOOKUP($S1421,Forex!$B:$D,3,0))</f>
        <v>2H</v>
      </c>
      <c r="Z1421" s="937" t="str">
        <f>IF($R1421="-","-",VLOOKUP($L1421,Legend!$E:$F,2,0))</f>
        <v>-</v>
      </c>
      <c r="AA1421" s="937"/>
      <c r="AB1421" s="1131">
        <f t="shared" si="252"/>
        <v>44228</v>
      </c>
      <c r="AC1421" s="1131">
        <f>_xlfn.IFNA(VLOOKUP($B1421,'PO list'!$C:$E,3,0),$AB1421)</f>
        <v>44228</v>
      </c>
      <c r="AD1421" s="1131" t="str">
        <f>IF($AC1421="-","-",VLOOKUP($AC1421,Forex!$B:$C,2,0))</f>
        <v>FY2020</v>
      </c>
      <c r="AE1421" s="1131">
        <f t="shared" si="248"/>
        <v>44228</v>
      </c>
      <c r="AF1421" s="1131" t="str">
        <f>IF($AE1421="-","-",VLOOKUP($AE1421,Forex!$B:$C,2,0))</f>
        <v>FY2020</v>
      </c>
      <c r="AG1421" s="1132" t="str">
        <f t="shared" si="253"/>
        <v>MY + MF</v>
      </c>
      <c r="AI1421" s="1118"/>
    </row>
    <row r="1422" spans="1:35" ht="15" x14ac:dyDescent="0.25">
      <c r="A1422" s="929">
        <v>1421</v>
      </c>
      <c r="B1422" s="927" t="s">
        <v>5078</v>
      </c>
      <c r="C1422" s="927" t="s">
        <v>211</v>
      </c>
      <c r="D1422" s="927" t="s">
        <v>201</v>
      </c>
      <c r="E1422" s="927" t="s">
        <v>231</v>
      </c>
      <c r="F1422" s="927">
        <v>1</v>
      </c>
      <c r="G1422" s="927">
        <v>1924</v>
      </c>
      <c r="H1422" s="927" t="s">
        <v>5079</v>
      </c>
      <c r="I1422" s="927" t="s">
        <v>5080</v>
      </c>
      <c r="J1422" s="927" t="s">
        <v>4901</v>
      </c>
      <c r="K1422" s="927" t="s">
        <v>288</v>
      </c>
      <c r="L1422" s="927" t="s">
        <v>1056</v>
      </c>
      <c r="M1422" s="927" t="s">
        <v>4974</v>
      </c>
      <c r="N1422" s="927" t="s">
        <v>3942</v>
      </c>
      <c r="O1422" s="927" t="s">
        <v>5062</v>
      </c>
      <c r="P1422" s="1129" t="str">
        <f t="shared" si="243"/>
        <v>B 2</v>
      </c>
      <c r="Q1422" s="934" t="str">
        <f t="shared" si="244"/>
        <v>21-19764</v>
      </c>
      <c r="R1422" s="934" t="str">
        <f t="shared" si="245"/>
        <v>LOCAL</v>
      </c>
      <c r="S1422" s="935">
        <f t="shared" si="249"/>
        <v>44228</v>
      </c>
      <c r="T1422" s="935">
        <f t="shared" si="250"/>
        <v>44228</v>
      </c>
      <c r="U1422" s="935">
        <f t="shared" si="251"/>
        <v>44228</v>
      </c>
      <c r="V1422" s="935">
        <f t="shared" si="246"/>
        <v>44287</v>
      </c>
      <c r="W1422" s="934" t="str">
        <f t="shared" si="247"/>
        <v>Disapproved</v>
      </c>
      <c r="X1422" s="936" t="str">
        <f>IF(R1422="-","-",VLOOKUP($S1422,Forex!$B:$C,2,0))</f>
        <v>FY2020</v>
      </c>
      <c r="Y1422" s="936" t="str">
        <f>IF(R1422="-","-",VLOOKUP($S1422,Forex!$B:$D,3,0))</f>
        <v>2H</v>
      </c>
      <c r="Z1422" s="937" t="str">
        <f>IF($R1422="-","-",VLOOKUP($L1422,Legend!$E:$F,2,0))</f>
        <v>-</v>
      </c>
      <c r="AA1422" s="937"/>
      <c r="AB1422" s="1131">
        <f t="shared" si="252"/>
        <v>44228</v>
      </c>
      <c r="AC1422" s="1131">
        <f>_xlfn.IFNA(VLOOKUP($B1422,'PO list'!$C:$E,3,0),$AB1422)</f>
        <v>44228</v>
      </c>
      <c r="AD1422" s="1131" t="str">
        <f>IF($AC1422="-","-",VLOOKUP($AC1422,Forex!$B:$C,2,0))</f>
        <v>FY2020</v>
      </c>
      <c r="AE1422" s="1131">
        <f t="shared" si="248"/>
        <v>44228</v>
      </c>
      <c r="AF1422" s="1131" t="str">
        <f>IF($AE1422="-","-",VLOOKUP($AE1422,Forex!$B:$C,2,0))</f>
        <v>FY2020</v>
      </c>
      <c r="AG1422" s="1132" t="str">
        <f t="shared" si="253"/>
        <v>MY + MF</v>
      </c>
      <c r="AI1422" s="1118"/>
    </row>
    <row r="1423" spans="1:35" ht="15" x14ac:dyDescent="0.25">
      <c r="A1423" s="929">
        <v>1422</v>
      </c>
      <c r="B1423" s="927" t="s">
        <v>5081</v>
      </c>
      <c r="C1423" s="927" t="s">
        <v>211</v>
      </c>
      <c r="D1423" s="927" t="s">
        <v>201</v>
      </c>
      <c r="E1423" s="927" t="s">
        <v>231</v>
      </c>
      <c r="F1423" s="927">
        <v>1</v>
      </c>
      <c r="G1423" s="927">
        <v>2721</v>
      </c>
      <c r="H1423" s="927" t="s">
        <v>5082</v>
      </c>
      <c r="I1423" s="927" t="s">
        <v>5083</v>
      </c>
      <c r="J1423" s="927" t="s">
        <v>4901</v>
      </c>
      <c r="K1423" s="927" t="s">
        <v>288</v>
      </c>
      <c r="L1423" s="927" t="s">
        <v>158</v>
      </c>
      <c r="M1423" s="927" t="s">
        <v>4957</v>
      </c>
      <c r="N1423" s="927" t="s">
        <v>1123</v>
      </c>
      <c r="O1423" s="927" t="s">
        <v>5062</v>
      </c>
      <c r="P1423" s="1129" t="str">
        <f t="shared" si="243"/>
        <v>B 1</v>
      </c>
      <c r="Q1423" s="934" t="str">
        <f t="shared" si="244"/>
        <v>21-19765</v>
      </c>
      <c r="R1423" s="934" t="str">
        <f t="shared" si="245"/>
        <v>LOCAL</v>
      </c>
      <c r="S1423" s="935">
        <f t="shared" si="249"/>
        <v>44228</v>
      </c>
      <c r="T1423" s="935">
        <f t="shared" si="250"/>
        <v>44228</v>
      </c>
      <c r="U1423" s="935">
        <f t="shared" si="251"/>
        <v>44228</v>
      </c>
      <c r="V1423" s="935">
        <f t="shared" si="246"/>
        <v>44287</v>
      </c>
      <c r="W1423" s="934" t="str">
        <f t="shared" si="247"/>
        <v>Disapproved</v>
      </c>
      <c r="X1423" s="936" t="str">
        <f>IF(R1423="-","-",VLOOKUP($S1423,Forex!$B:$C,2,0))</f>
        <v>FY2020</v>
      </c>
      <c r="Y1423" s="936" t="str">
        <f>IF(R1423="-","-",VLOOKUP($S1423,Forex!$B:$D,3,0))</f>
        <v>2H</v>
      </c>
      <c r="Z1423" s="937" t="str">
        <f>IF($R1423="-","-",VLOOKUP($L1423,Legend!$E:$F,2,0))</f>
        <v>ROD1</v>
      </c>
      <c r="AA1423" s="937"/>
      <c r="AB1423" s="1131">
        <f t="shared" si="252"/>
        <v>44228</v>
      </c>
      <c r="AC1423" s="1131">
        <f>_xlfn.IFNA(VLOOKUP($B1423,'PO list'!$C:$E,3,0),$AB1423)</f>
        <v>44228</v>
      </c>
      <c r="AD1423" s="1131" t="str">
        <f>IF($AC1423="-","-",VLOOKUP($AC1423,Forex!$B:$C,2,0))</f>
        <v>FY2020</v>
      </c>
      <c r="AE1423" s="1131">
        <f t="shared" si="248"/>
        <v>44228</v>
      </c>
      <c r="AF1423" s="1131" t="str">
        <f>IF($AE1423="-","-",VLOOKUP($AE1423,Forex!$B:$C,2,0))</f>
        <v>FY2020</v>
      </c>
      <c r="AG1423" s="1132" t="str">
        <f t="shared" si="253"/>
        <v>MY + MF</v>
      </c>
      <c r="AI1423" s="1118"/>
    </row>
    <row r="1424" spans="1:35" ht="15" x14ac:dyDescent="0.25">
      <c r="A1424" s="929">
        <v>1423</v>
      </c>
      <c r="B1424" s="927" t="s">
        <v>5084</v>
      </c>
      <c r="C1424" s="927" t="s">
        <v>211</v>
      </c>
      <c r="D1424" s="927" t="s">
        <v>201</v>
      </c>
      <c r="E1424" s="927" t="s">
        <v>231</v>
      </c>
      <c r="F1424" s="927">
        <v>14</v>
      </c>
      <c r="G1424" s="927">
        <v>3420</v>
      </c>
      <c r="H1424" s="927" t="s">
        <v>5085</v>
      </c>
      <c r="I1424" s="927" t="s">
        <v>5086</v>
      </c>
      <c r="J1424" s="927" t="s">
        <v>4901</v>
      </c>
      <c r="K1424" s="927" t="s">
        <v>288</v>
      </c>
      <c r="L1424" s="927" t="s">
        <v>158</v>
      </c>
      <c r="M1424" s="927" t="s">
        <v>4936</v>
      </c>
      <c r="N1424" s="927" t="s">
        <v>1123</v>
      </c>
      <c r="O1424" s="927" t="s">
        <v>5062</v>
      </c>
      <c r="P1424" s="1129" t="str">
        <f t="shared" si="243"/>
        <v>NO.</v>
      </c>
      <c r="Q1424" s="934" t="str">
        <f t="shared" si="244"/>
        <v>21-19766</v>
      </c>
      <c r="R1424" s="934" t="str">
        <f t="shared" si="245"/>
        <v>LOCAL</v>
      </c>
      <c r="S1424" s="935">
        <f t="shared" si="249"/>
        <v>44228</v>
      </c>
      <c r="T1424" s="935">
        <f t="shared" si="250"/>
        <v>44228</v>
      </c>
      <c r="U1424" s="935">
        <f t="shared" si="251"/>
        <v>44228</v>
      </c>
      <c r="V1424" s="935">
        <f t="shared" si="246"/>
        <v>44287</v>
      </c>
      <c r="W1424" s="934" t="str">
        <f t="shared" si="247"/>
        <v>Disapproved</v>
      </c>
      <c r="X1424" s="936" t="str">
        <f>IF(R1424="-","-",VLOOKUP($S1424,Forex!$B:$C,2,0))</f>
        <v>FY2020</v>
      </c>
      <c r="Y1424" s="936" t="str">
        <f>IF(R1424="-","-",VLOOKUP($S1424,Forex!$B:$D,3,0))</f>
        <v>2H</v>
      </c>
      <c r="Z1424" s="937" t="str">
        <f>IF($R1424="-","-",VLOOKUP($L1424,Legend!$E:$F,2,0))</f>
        <v>ROD1</v>
      </c>
      <c r="AA1424" s="937"/>
      <c r="AB1424" s="1131">
        <f t="shared" si="252"/>
        <v>44228</v>
      </c>
      <c r="AC1424" s="1131">
        <f>_xlfn.IFNA(VLOOKUP($B1424,'PO list'!$C:$E,3,0),$AB1424)</f>
        <v>44228</v>
      </c>
      <c r="AD1424" s="1131" t="str">
        <f>IF($AC1424="-","-",VLOOKUP($AC1424,Forex!$B:$C,2,0))</f>
        <v>FY2020</v>
      </c>
      <c r="AE1424" s="1131">
        <f t="shared" si="248"/>
        <v>44228</v>
      </c>
      <c r="AF1424" s="1131" t="str">
        <f>IF($AE1424="-","-",VLOOKUP($AE1424,Forex!$B:$C,2,0))</f>
        <v>FY2020</v>
      </c>
      <c r="AG1424" s="1132" t="str">
        <f t="shared" si="253"/>
        <v>MY + MF</v>
      </c>
      <c r="AI1424" s="1118"/>
    </row>
    <row r="1425" spans="1:35" ht="15" x14ac:dyDescent="0.25">
      <c r="A1425" s="929">
        <v>1424</v>
      </c>
      <c r="B1425" s="927" t="s">
        <v>5087</v>
      </c>
      <c r="C1425" s="927" t="s">
        <v>211</v>
      </c>
      <c r="D1425" s="927" t="s">
        <v>201</v>
      </c>
      <c r="E1425" s="927" t="s">
        <v>231</v>
      </c>
      <c r="F1425" s="927">
        <v>1</v>
      </c>
      <c r="G1425" s="927">
        <v>1030</v>
      </c>
      <c r="H1425" s="927" t="s">
        <v>5088</v>
      </c>
      <c r="I1425" s="927" t="s">
        <v>5089</v>
      </c>
      <c r="J1425" s="927" t="s">
        <v>4901</v>
      </c>
      <c r="K1425" s="927" t="s">
        <v>288</v>
      </c>
      <c r="L1425" s="927" t="s">
        <v>158</v>
      </c>
      <c r="M1425" s="927" t="s">
        <v>5043</v>
      </c>
      <c r="N1425" s="927" t="s">
        <v>1123</v>
      </c>
      <c r="O1425" s="927" t="s">
        <v>5062</v>
      </c>
      <c r="P1425" s="1129" t="str">
        <f t="shared" si="243"/>
        <v>031</v>
      </c>
      <c r="Q1425" s="934" t="str">
        <f t="shared" si="244"/>
        <v>21-19767</v>
      </c>
      <c r="R1425" s="934" t="str">
        <f t="shared" si="245"/>
        <v>LOCAL</v>
      </c>
      <c r="S1425" s="935">
        <f t="shared" si="249"/>
        <v>44228</v>
      </c>
      <c r="T1425" s="935">
        <f t="shared" si="250"/>
        <v>44228</v>
      </c>
      <c r="U1425" s="935">
        <f t="shared" si="251"/>
        <v>44228</v>
      </c>
      <c r="V1425" s="935">
        <f t="shared" si="246"/>
        <v>44287</v>
      </c>
      <c r="W1425" s="934" t="str">
        <f t="shared" si="247"/>
        <v>Disapproved</v>
      </c>
      <c r="X1425" s="936" t="str">
        <f>IF(R1425="-","-",VLOOKUP($S1425,Forex!$B:$C,2,0))</f>
        <v>FY2020</v>
      </c>
      <c r="Y1425" s="936" t="str">
        <f>IF(R1425="-","-",VLOOKUP($S1425,Forex!$B:$D,3,0))</f>
        <v>2H</v>
      </c>
      <c r="Z1425" s="937" t="str">
        <f>IF($R1425="-","-",VLOOKUP($L1425,Legend!$E:$F,2,0))</f>
        <v>ROD1</v>
      </c>
      <c r="AA1425" s="937"/>
      <c r="AB1425" s="1131">
        <f t="shared" si="252"/>
        <v>44228</v>
      </c>
      <c r="AC1425" s="1131">
        <f>_xlfn.IFNA(VLOOKUP($B1425,'PO list'!$C:$E,3,0),$AB1425)</f>
        <v>44228</v>
      </c>
      <c r="AD1425" s="1131" t="str">
        <f>IF($AC1425="-","-",VLOOKUP($AC1425,Forex!$B:$C,2,0))</f>
        <v>FY2020</v>
      </c>
      <c r="AE1425" s="1131">
        <f t="shared" si="248"/>
        <v>44228</v>
      </c>
      <c r="AF1425" s="1131" t="str">
        <f>IF($AE1425="-","-",VLOOKUP($AE1425,Forex!$B:$C,2,0))</f>
        <v>FY2020</v>
      </c>
      <c r="AG1425" s="1132" t="str">
        <f t="shared" si="253"/>
        <v>MY + MF</v>
      </c>
      <c r="AI1425" s="1118"/>
    </row>
    <row r="1426" spans="1:35" ht="15" x14ac:dyDescent="0.25">
      <c r="A1426" s="929">
        <v>1425</v>
      </c>
      <c r="B1426" s="927" t="s">
        <v>5090</v>
      </c>
      <c r="C1426" s="927" t="s">
        <v>211</v>
      </c>
      <c r="D1426" s="927" t="s">
        <v>201</v>
      </c>
      <c r="E1426" s="927" t="s">
        <v>231</v>
      </c>
      <c r="F1426" s="927">
        <v>1</v>
      </c>
      <c r="G1426" s="927">
        <v>2621</v>
      </c>
      <c r="H1426" s="927" t="s">
        <v>5091</v>
      </c>
      <c r="I1426" s="927" t="s">
        <v>5092</v>
      </c>
      <c r="J1426" s="927" t="s">
        <v>4901</v>
      </c>
      <c r="K1426" s="927" t="s">
        <v>288</v>
      </c>
      <c r="L1426" s="927" t="s">
        <v>1056</v>
      </c>
      <c r="M1426" s="927" t="s">
        <v>4974</v>
      </c>
      <c r="N1426" s="927" t="s">
        <v>1123</v>
      </c>
      <c r="O1426" s="927" t="s">
        <v>5062</v>
      </c>
      <c r="P1426" s="1129" t="str">
        <f t="shared" si="243"/>
        <v>JIG</v>
      </c>
      <c r="Q1426" s="934" t="str">
        <f t="shared" si="244"/>
        <v>21-19768</v>
      </c>
      <c r="R1426" s="934" t="str">
        <f t="shared" si="245"/>
        <v>LOCAL</v>
      </c>
      <c r="S1426" s="935">
        <f t="shared" si="249"/>
        <v>44228</v>
      </c>
      <c r="T1426" s="935">
        <f t="shared" si="250"/>
        <v>44228</v>
      </c>
      <c r="U1426" s="935">
        <f t="shared" si="251"/>
        <v>44228</v>
      </c>
      <c r="V1426" s="935">
        <f t="shared" si="246"/>
        <v>44287</v>
      </c>
      <c r="W1426" s="934" t="str">
        <f t="shared" si="247"/>
        <v>Disapproved</v>
      </c>
      <c r="X1426" s="936" t="str">
        <f>IF(R1426="-","-",VLOOKUP($S1426,Forex!$B:$C,2,0))</f>
        <v>FY2020</v>
      </c>
      <c r="Y1426" s="936" t="str">
        <f>IF(R1426="-","-",VLOOKUP($S1426,Forex!$B:$D,3,0))</f>
        <v>2H</v>
      </c>
      <c r="Z1426" s="937" t="str">
        <f>IF($R1426="-","-",VLOOKUP($L1426,Legend!$E:$F,2,0))</f>
        <v>-</v>
      </c>
      <c r="AA1426" s="937"/>
      <c r="AB1426" s="1131">
        <f t="shared" si="252"/>
        <v>44228</v>
      </c>
      <c r="AC1426" s="1131">
        <f>_xlfn.IFNA(VLOOKUP($B1426,'PO list'!$C:$E,3,0),$AB1426)</f>
        <v>44228</v>
      </c>
      <c r="AD1426" s="1131" t="str">
        <f>IF($AC1426="-","-",VLOOKUP($AC1426,Forex!$B:$C,2,0))</f>
        <v>FY2020</v>
      </c>
      <c r="AE1426" s="1131">
        <f t="shared" si="248"/>
        <v>44228</v>
      </c>
      <c r="AF1426" s="1131" t="str">
        <f>IF($AE1426="-","-",VLOOKUP($AE1426,Forex!$B:$C,2,0))</f>
        <v>FY2020</v>
      </c>
      <c r="AG1426" s="1132" t="str">
        <f t="shared" si="253"/>
        <v>MY + MF</v>
      </c>
      <c r="AI1426" s="1118"/>
    </row>
    <row r="1427" spans="1:35" ht="15" x14ac:dyDescent="0.25">
      <c r="A1427" s="929">
        <v>1426</v>
      </c>
      <c r="B1427" s="927" t="s">
        <v>1141</v>
      </c>
      <c r="C1427" s="927" t="s">
        <v>207</v>
      </c>
      <c r="D1427" s="927" t="s">
        <v>232</v>
      </c>
      <c r="E1427" s="927" t="s">
        <v>1333</v>
      </c>
      <c r="F1427" s="927">
        <v>2</v>
      </c>
      <c r="G1427" s="927">
        <v>2934.7</v>
      </c>
      <c r="H1427" s="927" t="s">
        <v>5093</v>
      </c>
      <c r="I1427" s="927" t="s">
        <v>5094</v>
      </c>
      <c r="J1427" s="927" t="s">
        <v>5043</v>
      </c>
      <c r="K1427" s="927" t="s">
        <v>287</v>
      </c>
      <c r="L1427" s="927" t="s">
        <v>15</v>
      </c>
      <c r="M1427" s="927" t="s">
        <v>1138</v>
      </c>
      <c r="N1427" s="927" t="s">
        <v>5095</v>
      </c>
      <c r="O1427" s="927" t="s">
        <v>1139</v>
      </c>
      <c r="P1427" s="1129" t="str">
        <f t="shared" si="243"/>
        <v>55]</v>
      </c>
      <c r="Q1427" s="934" t="str">
        <f t="shared" si="244"/>
        <v>21-19769</v>
      </c>
      <c r="R1427" s="934" t="str">
        <f t="shared" si="245"/>
        <v>FRONTECH</v>
      </c>
      <c r="S1427" s="935">
        <f t="shared" si="249"/>
        <v>44228</v>
      </c>
      <c r="T1427" s="935">
        <f t="shared" si="250"/>
        <v>44228</v>
      </c>
      <c r="U1427" s="935">
        <f t="shared" si="251"/>
        <v>44228</v>
      </c>
      <c r="V1427" s="935">
        <f t="shared" si="246"/>
        <v>44287</v>
      </c>
      <c r="W1427" s="934" t="str">
        <f t="shared" si="247"/>
        <v>Approved</v>
      </c>
      <c r="X1427" s="936" t="str">
        <f>IF(R1427="-","-",VLOOKUP($S1427,Forex!$B:$C,2,0))</f>
        <v>FY2020</v>
      </c>
      <c r="Y1427" s="936" t="str">
        <f>IF(R1427="-","-",VLOOKUP($S1427,Forex!$B:$D,3,0))</f>
        <v>2H</v>
      </c>
      <c r="Z1427" s="937" t="str">
        <f>IF($R1427="-","-",VLOOKUP($L1427,Legend!$E:$F,2,0))</f>
        <v>-</v>
      </c>
      <c r="AA1427" s="937"/>
      <c r="AB1427" s="1131">
        <f t="shared" si="252"/>
        <v>44228</v>
      </c>
      <c r="AC1427" s="1131">
        <f>_xlfn.IFNA(VLOOKUP($B1427,'PO list'!$C:$E,3,0),$AB1427)</f>
        <v>44287</v>
      </c>
      <c r="AD1427" s="1131" t="str">
        <f>IF($AC1427="-","-",VLOOKUP($AC1427,Forex!$B:$C,2,0))</f>
        <v>FY2021</v>
      </c>
      <c r="AE1427" s="1131">
        <f t="shared" si="248"/>
        <v>44228</v>
      </c>
      <c r="AF1427" s="1131" t="str">
        <f>IF($AE1427="-","-",VLOOKUP($AE1427,Forex!$B:$C,2,0))</f>
        <v>FY2020</v>
      </c>
      <c r="AG1427" s="1132" t="str">
        <f t="shared" si="253"/>
        <v>MY + MF</v>
      </c>
      <c r="AI1427" s="1118"/>
    </row>
    <row r="1428" spans="1:35" ht="15" x14ac:dyDescent="0.25">
      <c r="A1428" s="929">
        <v>1427</v>
      </c>
      <c r="B1428" s="927" t="s">
        <v>5096</v>
      </c>
      <c r="C1428" s="927" t="s">
        <v>221</v>
      </c>
      <c r="D1428" s="927" t="s">
        <v>201</v>
      </c>
      <c r="E1428" s="927" t="s">
        <v>231</v>
      </c>
      <c r="F1428" s="927">
        <v>1</v>
      </c>
      <c r="G1428" s="927">
        <v>307</v>
      </c>
      <c r="H1428" s="927" t="s">
        <v>5097</v>
      </c>
      <c r="I1428" s="927" t="s">
        <v>5098</v>
      </c>
      <c r="J1428" s="927" t="s">
        <v>5043</v>
      </c>
      <c r="K1428" s="927" t="s">
        <v>287</v>
      </c>
      <c r="L1428" s="927" t="s">
        <v>15</v>
      </c>
      <c r="M1428" s="927" t="s">
        <v>5043</v>
      </c>
      <c r="N1428" s="927" t="s">
        <v>1142</v>
      </c>
      <c r="O1428" s="927" t="s">
        <v>5062</v>
      </c>
      <c r="P1428" s="1129" t="str">
        <f t="shared" ref="P1428:P1491" si="254">RIGHT(I1428,3)</f>
        <v>A.D</v>
      </c>
      <c r="Q1428" s="934" t="str">
        <f t="shared" ref="Q1428:Q1491" si="255">IF(B1428=B1427,"-",B1428)</f>
        <v>21-19770</v>
      </c>
      <c r="R1428" s="934" t="str">
        <f t="shared" ref="R1428:R1491" si="256">IF(Q1428="-","-",IF(D1428="INTERNAL","-",D1428))</f>
        <v>LOCAL</v>
      </c>
      <c r="S1428" s="935">
        <f t="shared" si="249"/>
        <v>44228</v>
      </c>
      <c r="T1428" s="935">
        <f t="shared" si="250"/>
        <v>44228</v>
      </c>
      <c r="U1428" s="935">
        <f t="shared" si="251"/>
        <v>44228</v>
      </c>
      <c r="V1428" s="935">
        <f t="shared" ref="V1428:V1491" si="257">IF($R1428="-","-",IF(N1428="-","-",$N1428-DAY($N1428)+1))</f>
        <v>44228</v>
      </c>
      <c r="W1428" s="934" t="str">
        <f t="shared" ref="W1428:W1491" si="258">IF(R1428="-","-",IF(P1428="Ref","-",$K1428))</f>
        <v>Approved</v>
      </c>
      <c r="X1428" s="936" t="str">
        <f>IF(R1428="-","-",VLOOKUP($S1428,Forex!$B:$C,2,0))</f>
        <v>FY2020</v>
      </c>
      <c r="Y1428" s="936" t="str">
        <f>IF(R1428="-","-",VLOOKUP($S1428,Forex!$B:$D,3,0))</f>
        <v>2H</v>
      </c>
      <c r="Z1428" s="937" t="str">
        <f>IF($R1428="-","-",VLOOKUP($L1428,Legend!$E:$F,2,0))</f>
        <v>-</v>
      </c>
      <c r="AA1428" s="937"/>
      <c r="AB1428" s="1131">
        <f t="shared" si="252"/>
        <v>44228</v>
      </c>
      <c r="AC1428" s="1131">
        <f>_xlfn.IFNA(VLOOKUP($B1428,'PO list'!$C:$E,3,0),$AB1428)</f>
        <v>44228</v>
      </c>
      <c r="AD1428" s="1131" t="str">
        <f>IF($AC1428="-","-",VLOOKUP($AC1428,Forex!$B:$C,2,0))</f>
        <v>FY2020</v>
      </c>
      <c r="AE1428" s="1131">
        <f t="shared" ref="AE1428:AE1491" si="259">IF($Q1428="-","-",IF(W1428="-","-",IF($O1428="-","-",$O1428-DAY($O1428)+1)))</f>
        <v>44228</v>
      </c>
      <c r="AF1428" s="1131" t="str">
        <f>IF($AE1428="-","-",VLOOKUP($AE1428,Forex!$B:$C,2,0))</f>
        <v>FY2020</v>
      </c>
      <c r="AG1428" s="1132" t="str">
        <f t="shared" si="253"/>
        <v>MY + MF</v>
      </c>
      <c r="AI1428" s="1118"/>
    </row>
    <row r="1429" spans="1:35" ht="15" x14ac:dyDescent="0.25">
      <c r="A1429" s="929">
        <v>1428</v>
      </c>
      <c r="B1429" s="927" t="s">
        <v>5099</v>
      </c>
      <c r="C1429" s="927" t="s">
        <v>244</v>
      </c>
      <c r="D1429" s="927" t="s">
        <v>201</v>
      </c>
      <c r="E1429" s="927" t="s">
        <v>231</v>
      </c>
      <c r="F1429" s="927">
        <v>4</v>
      </c>
      <c r="G1429" s="927">
        <v>1531</v>
      </c>
      <c r="H1429" s="927" t="s">
        <v>5100</v>
      </c>
      <c r="I1429" s="927" t="s">
        <v>5101</v>
      </c>
      <c r="J1429" s="927" t="s">
        <v>5061</v>
      </c>
      <c r="K1429" s="927" t="s">
        <v>287</v>
      </c>
      <c r="L1429" s="927" t="s">
        <v>15</v>
      </c>
      <c r="M1429" s="927" t="s">
        <v>4957</v>
      </c>
      <c r="N1429" s="927" t="s">
        <v>1125</v>
      </c>
      <c r="O1429" s="927" t="s">
        <v>5062</v>
      </c>
      <c r="P1429" s="1129" t="str">
        <f t="shared" si="254"/>
        <v>GA9</v>
      </c>
      <c r="Q1429" s="934" t="str">
        <f t="shared" si="255"/>
        <v>21-19771</v>
      </c>
      <c r="R1429" s="934" t="str">
        <f t="shared" si="256"/>
        <v>LOCAL</v>
      </c>
      <c r="S1429" s="935">
        <f t="shared" si="249"/>
        <v>44228</v>
      </c>
      <c r="T1429" s="935">
        <f t="shared" si="250"/>
        <v>44228</v>
      </c>
      <c r="U1429" s="935">
        <f t="shared" si="251"/>
        <v>44228</v>
      </c>
      <c r="V1429" s="935">
        <f t="shared" si="257"/>
        <v>44256</v>
      </c>
      <c r="W1429" s="934" t="str">
        <f t="shared" si="258"/>
        <v>Approved</v>
      </c>
      <c r="X1429" s="936" t="str">
        <f>IF(R1429="-","-",VLOOKUP($S1429,Forex!$B:$C,2,0))</f>
        <v>FY2020</v>
      </c>
      <c r="Y1429" s="936" t="str">
        <f>IF(R1429="-","-",VLOOKUP($S1429,Forex!$B:$D,3,0))</f>
        <v>2H</v>
      </c>
      <c r="Z1429" s="937" t="str">
        <f>IF($R1429="-","-",VLOOKUP($L1429,Legend!$E:$F,2,0))</f>
        <v>-</v>
      </c>
      <c r="AA1429" s="937"/>
      <c r="AB1429" s="1131">
        <f t="shared" si="252"/>
        <v>44228</v>
      </c>
      <c r="AC1429" s="1131">
        <f>_xlfn.IFNA(VLOOKUP($B1429,'PO list'!$C:$E,3,0),$AB1429)</f>
        <v>44228</v>
      </c>
      <c r="AD1429" s="1131" t="str">
        <f>IF($AC1429="-","-",VLOOKUP($AC1429,Forex!$B:$C,2,0))</f>
        <v>FY2020</v>
      </c>
      <c r="AE1429" s="1131">
        <f t="shared" si="259"/>
        <v>44228</v>
      </c>
      <c r="AF1429" s="1131" t="str">
        <f>IF($AE1429="-","-",VLOOKUP($AE1429,Forex!$B:$C,2,0))</f>
        <v>FY2020</v>
      </c>
      <c r="AG1429" s="1132" t="str">
        <f t="shared" si="253"/>
        <v>MY + MF</v>
      </c>
      <c r="AI1429" s="1118"/>
    </row>
    <row r="1430" spans="1:35" ht="15" x14ac:dyDescent="0.25">
      <c r="A1430" s="929">
        <v>1429</v>
      </c>
      <c r="B1430" s="927" t="s">
        <v>5099</v>
      </c>
      <c r="C1430" s="927" t="s">
        <v>244</v>
      </c>
      <c r="D1430" s="927" t="s">
        <v>201</v>
      </c>
      <c r="E1430" s="927" t="s">
        <v>231</v>
      </c>
      <c r="F1430" s="927">
        <v>2</v>
      </c>
      <c r="G1430" s="927">
        <v>164</v>
      </c>
      <c r="H1430" s="927" t="s">
        <v>5102</v>
      </c>
      <c r="I1430" s="927" t="s">
        <v>5101</v>
      </c>
      <c r="J1430" s="927" t="s">
        <v>5061</v>
      </c>
      <c r="K1430" s="927" t="s">
        <v>288</v>
      </c>
      <c r="L1430" s="927" t="s">
        <v>158</v>
      </c>
      <c r="M1430" s="927" t="s">
        <v>4957</v>
      </c>
      <c r="N1430" s="927" t="s">
        <v>1125</v>
      </c>
      <c r="O1430" s="927" t="s">
        <v>5062</v>
      </c>
      <c r="P1430" s="1129" t="str">
        <f t="shared" si="254"/>
        <v>GA9</v>
      </c>
      <c r="Q1430" s="934" t="str">
        <f t="shared" si="255"/>
        <v>-</v>
      </c>
      <c r="R1430" s="934" t="str">
        <f t="shared" si="256"/>
        <v>-</v>
      </c>
      <c r="S1430" s="935" t="str">
        <f t="shared" si="249"/>
        <v>-</v>
      </c>
      <c r="T1430" s="935" t="str">
        <f t="shared" si="250"/>
        <v>-</v>
      </c>
      <c r="U1430" s="935" t="str">
        <f t="shared" si="251"/>
        <v>-</v>
      </c>
      <c r="V1430" s="935" t="str">
        <f t="shared" si="257"/>
        <v>-</v>
      </c>
      <c r="W1430" s="934" t="str">
        <f t="shared" si="258"/>
        <v>-</v>
      </c>
      <c r="X1430" s="936" t="str">
        <f>IF(R1430="-","-",VLOOKUP($S1430,Forex!$B:$C,2,0))</f>
        <v>-</v>
      </c>
      <c r="Y1430" s="936" t="str">
        <f>IF(R1430="-","-",VLOOKUP($S1430,Forex!$B:$D,3,0))</f>
        <v>-</v>
      </c>
      <c r="Z1430" s="937" t="str">
        <f>IF($R1430="-","-",VLOOKUP($L1430,Legend!$E:$F,2,0))</f>
        <v>-</v>
      </c>
      <c r="AA1430" s="937"/>
      <c r="AB1430" s="1131" t="str">
        <f t="shared" si="252"/>
        <v>-</v>
      </c>
      <c r="AC1430" s="1131" t="str">
        <f>_xlfn.IFNA(VLOOKUP($B1430,'PO list'!$C:$E,3,0),$AB1430)</f>
        <v>-</v>
      </c>
      <c r="AD1430" s="1131" t="str">
        <f>IF($AC1430="-","-",VLOOKUP($AC1430,Forex!$B:$C,2,0))</f>
        <v>-</v>
      </c>
      <c r="AE1430" s="1131" t="str">
        <f t="shared" si="259"/>
        <v>-</v>
      </c>
      <c r="AF1430" s="1131" t="str">
        <f>IF($AE1430="-","-",VLOOKUP($AE1430,Forex!$B:$C,2,0))</f>
        <v>-</v>
      </c>
      <c r="AG1430" s="1132" t="str">
        <f t="shared" si="253"/>
        <v>-</v>
      </c>
      <c r="AI1430" s="1118"/>
    </row>
    <row r="1431" spans="1:35" ht="15" x14ac:dyDescent="0.25">
      <c r="A1431" s="929">
        <v>1430</v>
      </c>
      <c r="B1431" s="927" t="s">
        <v>5103</v>
      </c>
      <c r="C1431" s="927" t="s">
        <v>211</v>
      </c>
      <c r="D1431" s="927" t="s">
        <v>201</v>
      </c>
      <c r="E1431" s="927" t="s">
        <v>231</v>
      </c>
      <c r="F1431" s="927">
        <v>1</v>
      </c>
      <c r="G1431" s="927">
        <v>24943.200000000001</v>
      </c>
      <c r="H1431" s="927" t="s">
        <v>5104</v>
      </c>
      <c r="I1431" s="927" t="s">
        <v>5105</v>
      </c>
      <c r="J1431" s="927" t="s">
        <v>5043</v>
      </c>
      <c r="K1431" s="927" t="s">
        <v>288</v>
      </c>
      <c r="L1431" s="927" t="s">
        <v>1056</v>
      </c>
      <c r="M1431" s="927" t="s">
        <v>4705</v>
      </c>
      <c r="N1431" s="927" t="s">
        <v>3942</v>
      </c>
      <c r="O1431" s="927" t="s">
        <v>1139</v>
      </c>
      <c r="P1431" s="1129" t="str">
        <f t="shared" si="254"/>
        <v>JIG</v>
      </c>
      <c r="Q1431" s="934" t="str">
        <f t="shared" si="255"/>
        <v>21-19772</v>
      </c>
      <c r="R1431" s="934" t="str">
        <f t="shared" si="256"/>
        <v>LOCAL</v>
      </c>
      <c r="S1431" s="935">
        <f t="shared" si="249"/>
        <v>44228</v>
      </c>
      <c r="T1431" s="935">
        <f t="shared" si="250"/>
        <v>44228</v>
      </c>
      <c r="U1431" s="935">
        <f t="shared" si="251"/>
        <v>44228</v>
      </c>
      <c r="V1431" s="935">
        <f t="shared" si="257"/>
        <v>44287</v>
      </c>
      <c r="W1431" s="934" t="str">
        <f t="shared" si="258"/>
        <v>Disapproved</v>
      </c>
      <c r="X1431" s="936" t="str">
        <f>IF(R1431="-","-",VLOOKUP($S1431,Forex!$B:$C,2,0))</f>
        <v>FY2020</v>
      </c>
      <c r="Y1431" s="936" t="str">
        <f>IF(R1431="-","-",VLOOKUP($S1431,Forex!$B:$D,3,0))</f>
        <v>2H</v>
      </c>
      <c r="Z1431" s="937" t="str">
        <f>IF($R1431="-","-",VLOOKUP($L1431,Legend!$E:$F,2,0))</f>
        <v>-</v>
      </c>
      <c r="AA1431" s="937"/>
      <c r="AB1431" s="1131">
        <f t="shared" si="252"/>
        <v>44228</v>
      </c>
      <c r="AC1431" s="1131">
        <f>_xlfn.IFNA(VLOOKUP($B1431,'PO list'!$C:$E,3,0),$AB1431)</f>
        <v>44228</v>
      </c>
      <c r="AD1431" s="1131" t="str">
        <f>IF($AC1431="-","-",VLOOKUP($AC1431,Forex!$B:$C,2,0))</f>
        <v>FY2020</v>
      </c>
      <c r="AE1431" s="1131">
        <f t="shared" si="259"/>
        <v>44228</v>
      </c>
      <c r="AF1431" s="1131" t="str">
        <f>IF($AE1431="-","-",VLOOKUP($AE1431,Forex!$B:$C,2,0))</f>
        <v>FY2020</v>
      </c>
      <c r="AG1431" s="1132" t="str">
        <f t="shared" si="253"/>
        <v>MY + MF</v>
      </c>
      <c r="AI1431" s="1118"/>
    </row>
    <row r="1432" spans="1:35" ht="15" x14ac:dyDescent="0.25">
      <c r="A1432" s="929">
        <v>1431</v>
      </c>
      <c r="B1432" s="927" t="s">
        <v>5106</v>
      </c>
      <c r="C1432" s="927" t="s">
        <v>211</v>
      </c>
      <c r="D1432" s="927" t="s">
        <v>201</v>
      </c>
      <c r="E1432" s="927" t="s">
        <v>1788</v>
      </c>
      <c r="F1432" s="927">
        <v>1</v>
      </c>
      <c r="G1432" s="927">
        <v>1794</v>
      </c>
      <c r="H1432" s="927" t="s">
        <v>5107</v>
      </c>
      <c r="I1432" s="927" t="s">
        <v>5108</v>
      </c>
      <c r="J1432" s="927" t="s">
        <v>5043</v>
      </c>
      <c r="K1432" s="927" t="s">
        <v>288</v>
      </c>
      <c r="L1432" s="927" t="s">
        <v>1056</v>
      </c>
      <c r="M1432" s="927" t="s">
        <v>4957</v>
      </c>
      <c r="N1432" s="927" t="s">
        <v>1123</v>
      </c>
      <c r="O1432" s="927" t="s">
        <v>5062</v>
      </c>
      <c r="P1432" s="1129" t="str">
        <f t="shared" si="254"/>
        <v>TIO</v>
      </c>
      <c r="Q1432" s="934" t="str">
        <f t="shared" si="255"/>
        <v>21-19773</v>
      </c>
      <c r="R1432" s="934" t="str">
        <f t="shared" si="256"/>
        <v>LOCAL</v>
      </c>
      <c r="S1432" s="935">
        <f t="shared" si="249"/>
        <v>44228</v>
      </c>
      <c r="T1432" s="935">
        <f t="shared" si="250"/>
        <v>44228</v>
      </c>
      <c r="U1432" s="935">
        <f t="shared" si="251"/>
        <v>44228</v>
      </c>
      <c r="V1432" s="935">
        <f t="shared" si="257"/>
        <v>44287</v>
      </c>
      <c r="W1432" s="934" t="str">
        <f t="shared" si="258"/>
        <v>Disapproved</v>
      </c>
      <c r="X1432" s="936" t="str">
        <f>IF(R1432="-","-",VLOOKUP($S1432,Forex!$B:$C,2,0))</f>
        <v>FY2020</v>
      </c>
      <c r="Y1432" s="936" t="str">
        <f>IF(R1432="-","-",VLOOKUP($S1432,Forex!$B:$D,3,0))</f>
        <v>2H</v>
      </c>
      <c r="Z1432" s="937" t="str">
        <f>IF($R1432="-","-",VLOOKUP($L1432,Legend!$E:$F,2,0))</f>
        <v>-</v>
      </c>
      <c r="AA1432" s="937"/>
      <c r="AB1432" s="1131">
        <f t="shared" si="252"/>
        <v>44228</v>
      </c>
      <c r="AC1432" s="1131">
        <f>_xlfn.IFNA(VLOOKUP($B1432,'PO list'!$C:$E,3,0),$AB1432)</f>
        <v>44228</v>
      </c>
      <c r="AD1432" s="1131" t="str">
        <f>IF($AC1432="-","-",VLOOKUP($AC1432,Forex!$B:$C,2,0))</f>
        <v>FY2020</v>
      </c>
      <c r="AE1432" s="1131">
        <f t="shared" si="259"/>
        <v>44228</v>
      </c>
      <c r="AF1432" s="1131" t="str">
        <f>IF($AE1432="-","-",VLOOKUP($AE1432,Forex!$B:$C,2,0))</f>
        <v>FY2020</v>
      </c>
      <c r="AG1432" s="1132" t="str">
        <f t="shared" si="253"/>
        <v>MY + MF</v>
      </c>
      <c r="AI1432" s="1118"/>
    </row>
    <row r="1433" spans="1:35" ht="15" x14ac:dyDescent="0.25">
      <c r="A1433" s="929">
        <v>1432</v>
      </c>
      <c r="B1433" s="927" t="s">
        <v>5109</v>
      </c>
      <c r="C1433" s="927" t="s">
        <v>211</v>
      </c>
      <c r="D1433" s="927" t="s">
        <v>201</v>
      </c>
      <c r="E1433" s="927" t="s">
        <v>1788</v>
      </c>
      <c r="F1433" s="927">
        <v>1</v>
      </c>
      <c r="G1433" s="927">
        <v>1051</v>
      </c>
      <c r="H1433" s="927" t="s">
        <v>5110</v>
      </c>
      <c r="I1433" s="927" t="s">
        <v>5111</v>
      </c>
      <c r="J1433" s="927" t="s">
        <v>5043</v>
      </c>
      <c r="K1433" s="927" t="s">
        <v>288</v>
      </c>
      <c r="L1433" s="927" t="s">
        <v>1056</v>
      </c>
      <c r="M1433" s="927" t="s">
        <v>4974</v>
      </c>
      <c r="N1433" s="927" t="s">
        <v>3942</v>
      </c>
      <c r="O1433" s="927" t="s">
        <v>5062</v>
      </c>
      <c r="P1433" s="1129" t="str">
        <f t="shared" si="254"/>
        <v>JIG</v>
      </c>
      <c r="Q1433" s="934" t="str">
        <f t="shared" si="255"/>
        <v>21-19774</v>
      </c>
      <c r="R1433" s="934" t="str">
        <f t="shared" si="256"/>
        <v>LOCAL</v>
      </c>
      <c r="S1433" s="935">
        <f t="shared" si="249"/>
        <v>44228</v>
      </c>
      <c r="T1433" s="935">
        <f t="shared" si="250"/>
        <v>44228</v>
      </c>
      <c r="U1433" s="935">
        <f t="shared" si="251"/>
        <v>44228</v>
      </c>
      <c r="V1433" s="935">
        <f t="shared" si="257"/>
        <v>44287</v>
      </c>
      <c r="W1433" s="934" t="str">
        <f t="shared" si="258"/>
        <v>Disapproved</v>
      </c>
      <c r="X1433" s="936" t="str">
        <f>IF(R1433="-","-",VLOOKUP($S1433,Forex!$B:$C,2,0))</f>
        <v>FY2020</v>
      </c>
      <c r="Y1433" s="936" t="str">
        <f>IF(R1433="-","-",VLOOKUP($S1433,Forex!$B:$D,3,0))</f>
        <v>2H</v>
      </c>
      <c r="Z1433" s="937" t="str">
        <f>IF($R1433="-","-",VLOOKUP($L1433,Legend!$E:$F,2,0))</f>
        <v>-</v>
      </c>
      <c r="AA1433" s="937"/>
      <c r="AB1433" s="1131">
        <f t="shared" si="252"/>
        <v>44228</v>
      </c>
      <c r="AC1433" s="1131">
        <f>_xlfn.IFNA(VLOOKUP($B1433,'PO list'!$C:$E,3,0),$AB1433)</f>
        <v>44228</v>
      </c>
      <c r="AD1433" s="1131" t="str">
        <f>IF($AC1433="-","-",VLOOKUP($AC1433,Forex!$B:$C,2,0))</f>
        <v>FY2020</v>
      </c>
      <c r="AE1433" s="1131">
        <f t="shared" si="259"/>
        <v>44228</v>
      </c>
      <c r="AF1433" s="1131" t="str">
        <f>IF($AE1433="-","-",VLOOKUP($AE1433,Forex!$B:$C,2,0))</f>
        <v>FY2020</v>
      </c>
      <c r="AG1433" s="1132" t="str">
        <f t="shared" si="253"/>
        <v>MY + MF</v>
      </c>
      <c r="AI1433" s="1118"/>
    </row>
    <row r="1434" spans="1:35" ht="15" x14ac:dyDescent="0.25">
      <c r="A1434" s="929">
        <v>1433</v>
      </c>
      <c r="B1434" s="927" t="s">
        <v>5112</v>
      </c>
      <c r="C1434" s="927" t="s">
        <v>211</v>
      </c>
      <c r="D1434" s="927" t="s">
        <v>201</v>
      </c>
      <c r="E1434" s="927" t="s">
        <v>1788</v>
      </c>
      <c r="F1434" s="927">
        <v>1</v>
      </c>
      <c r="G1434" s="927">
        <v>3261</v>
      </c>
      <c r="H1434" s="927" t="s">
        <v>5113</v>
      </c>
      <c r="I1434" s="927" t="s">
        <v>5114</v>
      </c>
      <c r="J1434" s="927" t="s">
        <v>5043</v>
      </c>
      <c r="K1434" s="927" t="s">
        <v>288</v>
      </c>
      <c r="L1434" s="927" t="s">
        <v>1056</v>
      </c>
      <c r="M1434" s="927" t="s">
        <v>4923</v>
      </c>
      <c r="N1434" s="927" t="s">
        <v>1123</v>
      </c>
      <c r="O1434" s="927" t="s">
        <v>5062</v>
      </c>
      <c r="P1434" s="1129" t="str">
        <f t="shared" si="254"/>
        <v>TIO</v>
      </c>
      <c r="Q1434" s="934" t="str">
        <f t="shared" si="255"/>
        <v>21-19775</v>
      </c>
      <c r="R1434" s="934" t="str">
        <f t="shared" si="256"/>
        <v>LOCAL</v>
      </c>
      <c r="S1434" s="935">
        <f t="shared" si="249"/>
        <v>44228</v>
      </c>
      <c r="T1434" s="935">
        <f t="shared" si="250"/>
        <v>44228</v>
      </c>
      <c r="U1434" s="935">
        <f t="shared" si="251"/>
        <v>44228</v>
      </c>
      <c r="V1434" s="935">
        <f t="shared" si="257"/>
        <v>44287</v>
      </c>
      <c r="W1434" s="934" t="str">
        <f t="shared" si="258"/>
        <v>Disapproved</v>
      </c>
      <c r="X1434" s="936" t="str">
        <f>IF(R1434="-","-",VLOOKUP($S1434,Forex!$B:$C,2,0))</f>
        <v>FY2020</v>
      </c>
      <c r="Y1434" s="936" t="str">
        <f>IF(R1434="-","-",VLOOKUP($S1434,Forex!$B:$D,3,0))</f>
        <v>2H</v>
      </c>
      <c r="Z1434" s="937" t="str">
        <f>IF($R1434="-","-",VLOOKUP($L1434,Legend!$E:$F,2,0))</f>
        <v>-</v>
      </c>
      <c r="AA1434" s="937"/>
      <c r="AB1434" s="1131">
        <f t="shared" si="252"/>
        <v>44228</v>
      </c>
      <c r="AC1434" s="1131">
        <f>_xlfn.IFNA(VLOOKUP($B1434,'PO list'!$C:$E,3,0),$AB1434)</f>
        <v>44228</v>
      </c>
      <c r="AD1434" s="1131" t="str">
        <f>IF($AC1434="-","-",VLOOKUP($AC1434,Forex!$B:$C,2,0))</f>
        <v>FY2020</v>
      </c>
      <c r="AE1434" s="1131">
        <f t="shared" si="259"/>
        <v>44228</v>
      </c>
      <c r="AF1434" s="1131" t="str">
        <f>IF($AE1434="-","-",VLOOKUP($AE1434,Forex!$B:$C,2,0))</f>
        <v>FY2020</v>
      </c>
      <c r="AG1434" s="1132" t="str">
        <f t="shared" si="253"/>
        <v>MY + MF</v>
      </c>
      <c r="AI1434" s="1118"/>
    </row>
    <row r="1435" spans="1:35" ht="15" x14ac:dyDescent="0.25">
      <c r="A1435" s="929">
        <v>1434</v>
      </c>
      <c r="B1435" s="927" t="s">
        <v>5115</v>
      </c>
      <c r="C1435" s="927" t="s">
        <v>211</v>
      </c>
      <c r="D1435" s="927" t="s">
        <v>201</v>
      </c>
      <c r="E1435" s="927" t="s">
        <v>1788</v>
      </c>
      <c r="F1435" s="927">
        <v>1</v>
      </c>
      <c r="G1435" s="927">
        <v>2343</v>
      </c>
      <c r="H1435" s="927" t="s">
        <v>5116</v>
      </c>
      <c r="I1435" s="927" t="s">
        <v>5117</v>
      </c>
      <c r="J1435" s="927" t="s">
        <v>5043</v>
      </c>
      <c r="K1435" s="927" t="s">
        <v>288</v>
      </c>
      <c r="L1435" s="927" t="s">
        <v>1056</v>
      </c>
      <c r="M1435" s="927" t="s">
        <v>4923</v>
      </c>
      <c r="N1435" s="927" t="s">
        <v>1123</v>
      </c>
      <c r="O1435" s="927" t="s">
        <v>5062</v>
      </c>
      <c r="P1435" s="1129" t="str">
        <f t="shared" si="254"/>
        <v>TIO</v>
      </c>
      <c r="Q1435" s="934" t="str">
        <f t="shared" si="255"/>
        <v>21-19776</v>
      </c>
      <c r="R1435" s="934" t="str">
        <f t="shared" si="256"/>
        <v>LOCAL</v>
      </c>
      <c r="S1435" s="935">
        <f t="shared" si="249"/>
        <v>44228</v>
      </c>
      <c r="T1435" s="935">
        <f t="shared" si="250"/>
        <v>44228</v>
      </c>
      <c r="U1435" s="935">
        <f t="shared" si="251"/>
        <v>44228</v>
      </c>
      <c r="V1435" s="935">
        <f t="shared" si="257"/>
        <v>44287</v>
      </c>
      <c r="W1435" s="934" t="str">
        <f t="shared" si="258"/>
        <v>Disapproved</v>
      </c>
      <c r="X1435" s="936" t="str">
        <f>IF(R1435="-","-",VLOOKUP($S1435,Forex!$B:$C,2,0))</f>
        <v>FY2020</v>
      </c>
      <c r="Y1435" s="936" t="str">
        <f>IF(R1435="-","-",VLOOKUP($S1435,Forex!$B:$D,3,0))</f>
        <v>2H</v>
      </c>
      <c r="Z1435" s="937" t="str">
        <f>IF($R1435="-","-",VLOOKUP($L1435,Legend!$E:$F,2,0))</f>
        <v>-</v>
      </c>
      <c r="AA1435" s="937"/>
      <c r="AB1435" s="1131">
        <f t="shared" si="252"/>
        <v>44228</v>
      </c>
      <c r="AC1435" s="1131">
        <f>_xlfn.IFNA(VLOOKUP($B1435,'PO list'!$C:$E,3,0),$AB1435)</f>
        <v>44228</v>
      </c>
      <c r="AD1435" s="1131" t="str">
        <f>IF($AC1435="-","-",VLOOKUP($AC1435,Forex!$B:$C,2,0))</f>
        <v>FY2020</v>
      </c>
      <c r="AE1435" s="1131">
        <f t="shared" si="259"/>
        <v>44228</v>
      </c>
      <c r="AF1435" s="1131" t="str">
        <f>IF($AE1435="-","-",VLOOKUP($AE1435,Forex!$B:$C,2,0))</f>
        <v>FY2020</v>
      </c>
      <c r="AG1435" s="1132" t="str">
        <f t="shared" si="253"/>
        <v>MY + MF</v>
      </c>
      <c r="AI1435" s="1118"/>
    </row>
    <row r="1436" spans="1:35" ht="15" x14ac:dyDescent="0.25">
      <c r="A1436" s="929">
        <v>1435</v>
      </c>
      <c r="B1436" s="927" t="s">
        <v>5118</v>
      </c>
      <c r="C1436" s="927" t="s">
        <v>211</v>
      </c>
      <c r="D1436" s="927" t="s">
        <v>201</v>
      </c>
      <c r="E1436" s="927" t="s">
        <v>1788</v>
      </c>
      <c r="F1436" s="927">
        <v>1</v>
      </c>
      <c r="G1436" s="927">
        <v>3194.1</v>
      </c>
      <c r="H1436" s="927" t="s">
        <v>5119</v>
      </c>
      <c r="I1436" s="927" t="s">
        <v>5120</v>
      </c>
      <c r="J1436" s="927" t="s">
        <v>5043</v>
      </c>
      <c r="K1436" s="927" t="s">
        <v>288</v>
      </c>
      <c r="L1436" s="927" t="s">
        <v>1056</v>
      </c>
      <c r="M1436" s="927" t="s">
        <v>4923</v>
      </c>
      <c r="N1436" s="927" t="s">
        <v>1123</v>
      </c>
      <c r="O1436" s="927" t="s">
        <v>5062</v>
      </c>
      <c r="P1436" s="1129" t="str">
        <f t="shared" si="254"/>
        <v>TIO</v>
      </c>
      <c r="Q1436" s="934" t="str">
        <f t="shared" si="255"/>
        <v>21-19777</v>
      </c>
      <c r="R1436" s="934" t="str">
        <f t="shared" si="256"/>
        <v>LOCAL</v>
      </c>
      <c r="S1436" s="935">
        <f t="shared" si="249"/>
        <v>44228</v>
      </c>
      <c r="T1436" s="935">
        <f t="shared" si="250"/>
        <v>44228</v>
      </c>
      <c r="U1436" s="935">
        <f t="shared" si="251"/>
        <v>44228</v>
      </c>
      <c r="V1436" s="935">
        <f t="shared" si="257"/>
        <v>44287</v>
      </c>
      <c r="W1436" s="934" t="str">
        <f t="shared" si="258"/>
        <v>Disapproved</v>
      </c>
      <c r="X1436" s="936" t="str">
        <f>IF(R1436="-","-",VLOOKUP($S1436,Forex!$B:$C,2,0))</f>
        <v>FY2020</v>
      </c>
      <c r="Y1436" s="936" t="str">
        <f>IF(R1436="-","-",VLOOKUP($S1436,Forex!$B:$D,3,0))</f>
        <v>2H</v>
      </c>
      <c r="Z1436" s="937" t="str">
        <f>IF($R1436="-","-",VLOOKUP($L1436,Legend!$E:$F,2,0))</f>
        <v>-</v>
      </c>
      <c r="AA1436" s="937"/>
      <c r="AB1436" s="1131">
        <f t="shared" si="252"/>
        <v>44228</v>
      </c>
      <c r="AC1436" s="1131">
        <f>_xlfn.IFNA(VLOOKUP($B1436,'PO list'!$C:$E,3,0),$AB1436)</f>
        <v>44228</v>
      </c>
      <c r="AD1436" s="1131" t="str">
        <f>IF($AC1436="-","-",VLOOKUP($AC1436,Forex!$B:$C,2,0))</f>
        <v>FY2020</v>
      </c>
      <c r="AE1436" s="1131">
        <f t="shared" si="259"/>
        <v>44228</v>
      </c>
      <c r="AF1436" s="1131" t="str">
        <f>IF($AE1436="-","-",VLOOKUP($AE1436,Forex!$B:$C,2,0))</f>
        <v>FY2020</v>
      </c>
      <c r="AG1436" s="1132" t="str">
        <f t="shared" si="253"/>
        <v>MY + MF</v>
      </c>
      <c r="AI1436" s="1118"/>
    </row>
    <row r="1437" spans="1:35" ht="15" x14ac:dyDescent="0.25">
      <c r="A1437" s="929">
        <v>1436</v>
      </c>
      <c r="B1437" s="927" t="s">
        <v>5121</v>
      </c>
      <c r="C1437" s="927" t="s">
        <v>211</v>
      </c>
      <c r="D1437" s="927" t="s">
        <v>201</v>
      </c>
      <c r="E1437" s="927" t="s">
        <v>1788</v>
      </c>
      <c r="F1437" s="927">
        <v>1</v>
      </c>
      <c r="G1437" s="927">
        <v>1419</v>
      </c>
      <c r="H1437" s="927" t="s">
        <v>5122</v>
      </c>
      <c r="I1437" s="927" t="s">
        <v>5123</v>
      </c>
      <c r="J1437" s="927" t="s">
        <v>4974</v>
      </c>
      <c r="K1437" s="927" t="s">
        <v>288</v>
      </c>
      <c r="L1437" s="927" t="s">
        <v>1056</v>
      </c>
      <c r="M1437" s="927" t="s">
        <v>4957</v>
      </c>
      <c r="N1437" s="927" t="s">
        <v>1123</v>
      </c>
      <c r="O1437" s="927" t="s">
        <v>5062</v>
      </c>
      <c r="P1437" s="1129" t="str">
        <f t="shared" si="254"/>
        <v>N J</v>
      </c>
      <c r="Q1437" s="934" t="str">
        <f t="shared" si="255"/>
        <v>21-19778</v>
      </c>
      <c r="R1437" s="934" t="str">
        <f t="shared" si="256"/>
        <v>LOCAL</v>
      </c>
      <c r="S1437" s="935">
        <f t="shared" si="249"/>
        <v>44228</v>
      </c>
      <c r="T1437" s="935">
        <f t="shared" si="250"/>
        <v>44228</v>
      </c>
      <c r="U1437" s="935">
        <f t="shared" si="251"/>
        <v>44228</v>
      </c>
      <c r="V1437" s="935">
        <f t="shared" si="257"/>
        <v>44287</v>
      </c>
      <c r="W1437" s="934" t="str">
        <f t="shared" si="258"/>
        <v>Disapproved</v>
      </c>
      <c r="X1437" s="936" t="str">
        <f>IF(R1437="-","-",VLOOKUP($S1437,Forex!$B:$C,2,0))</f>
        <v>FY2020</v>
      </c>
      <c r="Y1437" s="936" t="str">
        <f>IF(R1437="-","-",VLOOKUP($S1437,Forex!$B:$D,3,0))</f>
        <v>2H</v>
      </c>
      <c r="Z1437" s="937" t="str">
        <f>IF($R1437="-","-",VLOOKUP($L1437,Legend!$E:$F,2,0))</f>
        <v>-</v>
      </c>
      <c r="AA1437" s="937"/>
      <c r="AB1437" s="1131">
        <f t="shared" si="252"/>
        <v>44228</v>
      </c>
      <c r="AC1437" s="1131">
        <f>_xlfn.IFNA(VLOOKUP($B1437,'PO list'!$C:$E,3,0),$AB1437)</f>
        <v>44228</v>
      </c>
      <c r="AD1437" s="1131" t="str">
        <f>IF($AC1437="-","-",VLOOKUP($AC1437,Forex!$B:$C,2,0))</f>
        <v>FY2020</v>
      </c>
      <c r="AE1437" s="1131">
        <f t="shared" si="259"/>
        <v>44228</v>
      </c>
      <c r="AF1437" s="1131" t="str">
        <f>IF($AE1437="-","-",VLOOKUP($AE1437,Forex!$B:$C,2,0))</f>
        <v>FY2020</v>
      </c>
      <c r="AG1437" s="1132" t="str">
        <f t="shared" si="253"/>
        <v>MY + MF</v>
      </c>
      <c r="AI1437" s="1118"/>
    </row>
    <row r="1438" spans="1:35" ht="15" x14ac:dyDescent="0.25">
      <c r="A1438" s="929">
        <v>1437</v>
      </c>
      <c r="B1438" s="927" t="s">
        <v>5124</v>
      </c>
      <c r="C1438" s="927" t="s">
        <v>211</v>
      </c>
      <c r="D1438" s="927" t="s">
        <v>201</v>
      </c>
      <c r="E1438" s="927" t="s">
        <v>1788</v>
      </c>
      <c r="F1438" s="927">
        <v>1</v>
      </c>
      <c r="G1438" s="927">
        <v>1858.5</v>
      </c>
      <c r="H1438" s="927" t="s">
        <v>5125</v>
      </c>
      <c r="I1438" s="927" t="s">
        <v>5126</v>
      </c>
      <c r="J1438" s="927" t="s">
        <v>4974</v>
      </c>
      <c r="K1438" s="927" t="s">
        <v>288</v>
      </c>
      <c r="L1438" s="927" t="s">
        <v>1056</v>
      </c>
      <c r="M1438" s="927" t="s">
        <v>4957</v>
      </c>
      <c r="N1438" s="927" t="s">
        <v>1123</v>
      </c>
      <c r="O1438" s="927" t="s">
        <v>5062</v>
      </c>
      <c r="P1438" s="1129" t="str">
        <f t="shared" si="254"/>
        <v>JIG</v>
      </c>
      <c r="Q1438" s="934" t="str">
        <f t="shared" si="255"/>
        <v>21-19779</v>
      </c>
      <c r="R1438" s="934" t="str">
        <f t="shared" si="256"/>
        <v>LOCAL</v>
      </c>
      <c r="S1438" s="935">
        <f t="shared" si="249"/>
        <v>44228</v>
      </c>
      <c r="T1438" s="935">
        <f t="shared" si="250"/>
        <v>44228</v>
      </c>
      <c r="U1438" s="935">
        <f t="shared" si="251"/>
        <v>44228</v>
      </c>
      <c r="V1438" s="935">
        <f t="shared" si="257"/>
        <v>44287</v>
      </c>
      <c r="W1438" s="934" t="str">
        <f t="shared" si="258"/>
        <v>Disapproved</v>
      </c>
      <c r="X1438" s="936" t="str">
        <f>IF(R1438="-","-",VLOOKUP($S1438,Forex!$B:$C,2,0))</f>
        <v>FY2020</v>
      </c>
      <c r="Y1438" s="936" t="str">
        <f>IF(R1438="-","-",VLOOKUP($S1438,Forex!$B:$D,3,0))</f>
        <v>2H</v>
      </c>
      <c r="Z1438" s="937" t="str">
        <f>IF($R1438="-","-",VLOOKUP($L1438,Legend!$E:$F,2,0))</f>
        <v>-</v>
      </c>
      <c r="AA1438" s="937"/>
      <c r="AB1438" s="1131">
        <f t="shared" si="252"/>
        <v>44228</v>
      </c>
      <c r="AC1438" s="1131">
        <f>_xlfn.IFNA(VLOOKUP($B1438,'PO list'!$C:$E,3,0),$AB1438)</f>
        <v>44228</v>
      </c>
      <c r="AD1438" s="1131" t="str">
        <f>IF($AC1438="-","-",VLOOKUP($AC1438,Forex!$B:$C,2,0))</f>
        <v>FY2020</v>
      </c>
      <c r="AE1438" s="1131">
        <f t="shared" si="259"/>
        <v>44228</v>
      </c>
      <c r="AF1438" s="1131" t="str">
        <f>IF($AE1438="-","-",VLOOKUP($AE1438,Forex!$B:$C,2,0))</f>
        <v>FY2020</v>
      </c>
      <c r="AG1438" s="1132" t="str">
        <f t="shared" si="253"/>
        <v>MY + MF</v>
      </c>
      <c r="AI1438" s="1118"/>
    </row>
    <row r="1439" spans="1:35" ht="15" x14ac:dyDescent="0.25">
      <c r="A1439" s="929">
        <v>1438</v>
      </c>
      <c r="B1439" s="927" t="s">
        <v>5127</v>
      </c>
      <c r="C1439" s="927" t="s">
        <v>211</v>
      </c>
      <c r="D1439" s="927" t="s">
        <v>201</v>
      </c>
      <c r="E1439" s="927" t="s">
        <v>231</v>
      </c>
      <c r="F1439" s="927">
        <v>8</v>
      </c>
      <c r="G1439" s="927">
        <v>461</v>
      </c>
      <c r="H1439" s="927" t="s">
        <v>5128</v>
      </c>
      <c r="I1439" s="927" t="s">
        <v>5129</v>
      </c>
      <c r="J1439" s="927" t="s">
        <v>4974</v>
      </c>
      <c r="K1439" s="927" t="s">
        <v>288</v>
      </c>
      <c r="L1439" s="927" t="s">
        <v>1056</v>
      </c>
      <c r="M1439" s="927" t="s">
        <v>4957</v>
      </c>
      <c r="N1439" s="927" t="s">
        <v>3942</v>
      </c>
      <c r="O1439" s="927" t="s">
        <v>5062</v>
      </c>
      <c r="P1439" s="1129" t="str">
        <f t="shared" si="254"/>
        <v>MP-</v>
      </c>
      <c r="Q1439" s="934" t="str">
        <f t="shared" si="255"/>
        <v>21-19780</v>
      </c>
      <c r="R1439" s="934" t="str">
        <f t="shared" si="256"/>
        <v>LOCAL</v>
      </c>
      <c r="S1439" s="935">
        <f t="shared" si="249"/>
        <v>44228</v>
      </c>
      <c r="T1439" s="935">
        <f t="shared" si="250"/>
        <v>44228</v>
      </c>
      <c r="U1439" s="935">
        <f t="shared" si="251"/>
        <v>44228</v>
      </c>
      <c r="V1439" s="935">
        <f t="shared" si="257"/>
        <v>44287</v>
      </c>
      <c r="W1439" s="934" t="str">
        <f t="shared" si="258"/>
        <v>Disapproved</v>
      </c>
      <c r="X1439" s="936" t="str">
        <f>IF(R1439="-","-",VLOOKUP($S1439,Forex!$B:$C,2,0))</f>
        <v>FY2020</v>
      </c>
      <c r="Y1439" s="936" t="str">
        <f>IF(R1439="-","-",VLOOKUP($S1439,Forex!$B:$D,3,0))</f>
        <v>2H</v>
      </c>
      <c r="Z1439" s="937" t="str">
        <f>IF($R1439="-","-",VLOOKUP($L1439,Legend!$E:$F,2,0))</f>
        <v>-</v>
      </c>
      <c r="AA1439" s="937"/>
      <c r="AB1439" s="1131">
        <f t="shared" si="252"/>
        <v>44228</v>
      </c>
      <c r="AC1439" s="1131">
        <f>_xlfn.IFNA(VLOOKUP($B1439,'PO list'!$C:$E,3,0),$AB1439)</f>
        <v>44228</v>
      </c>
      <c r="AD1439" s="1131" t="str">
        <f>IF($AC1439="-","-",VLOOKUP($AC1439,Forex!$B:$C,2,0))</f>
        <v>FY2020</v>
      </c>
      <c r="AE1439" s="1131">
        <f t="shared" si="259"/>
        <v>44228</v>
      </c>
      <c r="AF1439" s="1131" t="str">
        <f>IF($AE1439="-","-",VLOOKUP($AE1439,Forex!$B:$C,2,0))</f>
        <v>FY2020</v>
      </c>
      <c r="AG1439" s="1132" t="str">
        <f t="shared" si="253"/>
        <v>MY + MF</v>
      </c>
      <c r="AI1439" s="1118"/>
    </row>
    <row r="1440" spans="1:35" ht="15" x14ac:dyDescent="0.25">
      <c r="A1440" s="929">
        <v>1439</v>
      </c>
      <c r="B1440" s="927" t="s">
        <v>5130</v>
      </c>
      <c r="C1440" s="927" t="s">
        <v>211</v>
      </c>
      <c r="D1440" s="927" t="s">
        <v>201</v>
      </c>
      <c r="E1440" s="927" t="s">
        <v>231</v>
      </c>
      <c r="F1440" s="927">
        <v>1</v>
      </c>
      <c r="G1440" s="927">
        <v>386</v>
      </c>
      <c r="H1440" s="927" t="s">
        <v>5131</v>
      </c>
      <c r="I1440" s="927" t="s">
        <v>5132</v>
      </c>
      <c r="J1440" s="927" t="s">
        <v>4974</v>
      </c>
      <c r="K1440" s="927" t="s">
        <v>288</v>
      </c>
      <c r="L1440" s="927" t="s">
        <v>1056</v>
      </c>
      <c r="M1440" s="927" t="s">
        <v>4974</v>
      </c>
      <c r="N1440" s="927" t="s">
        <v>3942</v>
      </c>
      <c r="O1440" s="927" t="s">
        <v>5062</v>
      </c>
      <c r="P1440" s="1129" t="str">
        <f t="shared" si="254"/>
        <v>442</v>
      </c>
      <c r="Q1440" s="934" t="str">
        <f t="shared" si="255"/>
        <v>21-19781</v>
      </c>
      <c r="R1440" s="934" t="str">
        <f t="shared" si="256"/>
        <v>LOCAL</v>
      </c>
      <c r="S1440" s="935">
        <f t="shared" si="249"/>
        <v>44228</v>
      </c>
      <c r="T1440" s="935">
        <f t="shared" si="250"/>
        <v>44228</v>
      </c>
      <c r="U1440" s="935">
        <f t="shared" si="251"/>
        <v>44228</v>
      </c>
      <c r="V1440" s="935">
        <f t="shared" si="257"/>
        <v>44287</v>
      </c>
      <c r="W1440" s="934" t="str">
        <f t="shared" si="258"/>
        <v>Disapproved</v>
      </c>
      <c r="X1440" s="936" t="str">
        <f>IF(R1440="-","-",VLOOKUP($S1440,Forex!$B:$C,2,0))</f>
        <v>FY2020</v>
      </c>
      <c r="Y1440" s="936" t="str">
        <f>IF(R1440="-","-",VLOOKUP($S1440,Forex!$B:$D,3,0))</f>
        <v>2H</v>
      </c>
      <c r="Z1440" s="937" t="str">
        <f>IF($R1440="-","-",VLOOKUP($L1440,Legend!$E:$F,2,0))</f>
        <v>-</v>
      </c>
      <c r="AA1440" s="937"/>
      <c r="AB1440" s="1131">
        <f t="shared" si="252"/>
        <v>44228</v>
      </c>
      <c r="AC1440" s="1131">
        <f>_xlfn.IFNA(VLOOKUP($B1440,'PO list'!$C:$E,3,0),$AB1440)</f>
        <v>44228</v>
      </c>
      <c r="AD1440" s="1131" t="str">
        <f>IF($AC1440="-","-",VLOOKUP($AC1440,Forex!$B:$C,2,0))</f>
        <v>FY2020</v>
      </c>
      <c r="AE1440" s="1131">
        <f t="shared" si="259"/>
        <v>44228</v>
      </c>
      <c r="AF1440" s="1131" t="str">
        <f>IF($AE1440="-","-",VLOOKUP($AE1440,Forex!$B:$C,2,0))</f>
        <v>FY2020</v>
      </c>
      <c r="AG1440" s="1132" t="str">
        <f t="shared" si="253"/>
        <v>MY + MF</v>
      </c>
      <c r="AI1440" s="1118"/>
    </row>
    <row r="1441" spans="1:35" ht="15" x14ac:dyDescent="0.25">
      <c r="A1441" s="929">
        <v>1440</v>
      </c>
      <c r="B1441" s="927" t="s">
        <v>5133</v>
      </c>
      <c r="C1441" s="927" t="s">
        <v>244</v>
      </c>
      <c r="D1441" s="927" t="s">
        <v>201</v>
      </c>
      <c r="E1441" s="927" t="s">
        <v>231</v>
      </c>
      <c r="F1441" s="927">
        <v>1</v>
      </c>
      <c r="G1441" s="927">
        <v>147</v>
      </c>
      <c r="H1441" s="927" t="s">
        <v>5134</v>
      </c>
      <c r="I1441" s="927" t="s">
        <v>5135</v>
      </c>
      <c r="J1441" s="927" t="s">
        <v>4974</v>
      </c>
      <c r="K1441" s="927" t="s">
        <v>288</v>
      </c>
      <c r="L1441" s="927" t="s">
        <v>158</v>
      </c>
      <c r="M1441" s="927" t="s">
        <v>4974</v>
      </c>
      <c r="N1441" s="927" t="s">
        <v>1126</v>
      </c>
      <c r="O1441" s="927" t="s">
        <v>5062</v>
      </c>
      <c r="P1441" s="1129" t="str">
        <f t="shared" si="254"/>
        <v>ig-</v>
      </c>
      <c r="Q1441" s="934" t="str">
        <f t="shared" si="255"/>
        <v>21-19782</v>
      </c>
      <c r="R1441" s="934" t="str">
        <f t="shared" si="256"/>
        <v>LOCAL</v>
      </c>
      <c r="S1441" s="935">
        <f t="shared" si="249"/>
        <v>44228</v>
      </c>
      <c r="T1441" s="935">
        <f t="shared" si="250"/>
        <v>44228</v>
      </c>
      <c r="U1441" s="935">
        <f t="shared" si="251"/>
        <v>44228</v>
      </c>
      <c r="V1441" s="935">
        <f t="shared" si="257"/>
        <v>44256</v>
      </c>
      <c r="W1441" s="934" t="str">
        <f t="shared" si="258"/>
        <v>Disapproved</v>
      </c>
      <c r="X1441" s="936" t="str">
        <f>IF(R1441="-","-",VLOOKUP($S1441,Forex!$B:$C,2,0))</f>
        <v>FY2020</v>
      </c>
      <c r="Y1441" s="936" t="str">
        <f>IF(R1441="-","-",VLOOKUP($S1441,Forex!$B:$D,3,0))</f>
        <v>2H</v>
      </c>
      <c r="Z1441" s="937" t="str">
        <f>IF($R1441="-","-",VLOOKUP($L1441,Legend!$E:$F,2,0))</f>
        <v>ROD1</v>
      </c>
      <c r="AA1441" s="937"/>
      <c r="AB1441" s="1131">
        <f t="shared" si="252"/>
        <v>44228</v>
      </c>
      <c r="AC1441" s="1131">
        <f>_xlfn.IFNA(VLOOKUP($B1441,'PO list'!$C:$E,3,0),$AB1441)</f>
        <v>44228</v>
      </c>
      <c r="AD1441" s="1131" t="str">
        <f>IF($AC1441="-","-",VLOOKUP($AC1441,Forex!$B:$C,2,0))</f>
        <v>FY2020</v>
      </c>
      <c r="AE1441" s="1131">
        <f t="shared" si="259"/>
        <v>44228</v>
      </c>
      <c r="AF1441" s="1131" t="str">
        <f>IF($AE1441="-","-",VLOOKUP($AE1441,Forex!$B:$C,2,0))</f>
        <v>FY2020</v>
      </c>
      <c r="AG1441" s="1132" t="str">
        <f t="shared" si="253"/>
        <v>MY + MF</v>
      </c>
      <c r="AI1441" s="1118"/>
    </row>
    <row r="1442" spans="1:35" ht="15" x14ac:dyDescent="0.25">
      <c r="A1442" s="929">
        <v>1441</v>
      </c>
      <c r="B1442" s="927" t="s">
        <v>5136</v>
      </c>
      <c r="C1442" s="927" t="s">
        <v>207</v>
      </c>
      <c r="D1442" s="927" t="s">
        <v>232</v>
      </c>
      <c r="E1442" s="927" t="s">
        <v>1361</v>
      </c>
      <c r="F1442" s="927">
        <v>3</v>
      </c>
      <c r="G1442" s="927">
        <v>768</v>
      </c>
      <c r="H1442" s="927" t="s">
        <v>2236</v>
      </c>
      <c r="I1442" s="927" t="s">
        <v>5137</v>
      </c>
      <c r="J1442" s="927" t="s">
        <v>4974</v>
      </c>
      <c r="K1442" s="927" t="s">
        <v>288</v>
      </c>
      <c r="L1442" s="927" t="s">
        <v>1056</v>
      </c>
      <c r="M1442" s="927" t="s">
        <v>4705</v>
      </c>
      <c r="N1442" s="927" t="s">
        <v>1123</v>
      </c>
      <c r="O1442" s="927" t="s">
        <v>5062</v>
      </c>
      <c r="P1442" s="1129" t="str">
        <f t="shared" si="254"/>
        <v>95-</v>
      </c>
      <c r="Q1442" s="934" t="str">
        <f t="shared" si="255"/>
        <v>21-19784</v>
      </c>
      <c r="R1442" s="934" t="str">
        <f t="shared" si="256"/>
        <v>FRONTECH</v>
      </c>
      <c r="S1442" s="935">
        <f t="shared" si="249"/>
        <v>44228</v>
      </c>
      <c r="T1442" s="935">
        <f t="shared" si="250"/>
        <v>44228</v>
      </c>
      <c r="U1442" s="935">
        <f t="shared" si="251"/>
        <v>44228</v>
      </c>
      <c r="V1442" s="935">
        <f t="shared" si="257"/>
        <v>44287</v>
      </c>
      <c r="W1442" s="934" t="str">
        <f t="shared" si="258"/>
        <v>Disapproved</v>
      </c>
      <c r="X1442" s="936" t="str">
        <f>IF(R1442="-","-",VLOOKUP($S1442,Forex!$B:$C,2,0))</f>
        <v>FY2020</v>
      </c>
      <c r="Y1442" s="936" t="str">
        <f>IF(R1442="-","-",VLOOKUP($S1442,Forex!$B:$D,3,0))</f>
        <v>2H</v>
      </c>
      <c r="Z1442" s="937" t="str">
        <f>IF($R1442="-","-",VLOOKUP($L1442,Legend!$E:$F,2,0))</f>
        <v>-</v>
      </c>
      <c r="AA1442" s="937"/>
      <c r="AB1442" s="1131">
        <f t="shared" si="252"/>
        <v>44228</v>
      </c>
      <c r="AC1442" s="1131">
        <f>_xlfn.IFNA(VLOOKUP($B1442,'PO list'!$C:$E,3,0),$AB1442)</f>
        <v>44228</v>
      </c>
      <c r="AD1442" s="1131" t="str">
        <f>IF($AC1442="-","-",VLOOKUP($AC1442,Forex!$B:$C,2,0))</f>
        <v>FY2020</v>
      </c>
      <c r="AE1442" s="1131">
        <f t="shared" si="259"/>
        <v>44228</v>
      </c>
      <c r="AF1442" s="1131" t="str">
        <f>IF($AE1442="-","-",VLOOKUP($AE1442,Forex!$B:$C,2,0))</f>
        <v>FY2020</v>
      </c>
      <c r="AG1442" s="1132" t="str">
        <f t="shared" si="253"/>
        <v>MY + MF</v>
      </c>
      <c r="AI1442" s="1118"/>
    </row>
    <row r="1443" spans="1:35" ht="15" x14ac:dyDescent="0.25">
      <c r="A1443" s="929">
        <v>1442</v>
      </c>
      <c r="B1443" s="927" t="s">
        <v>1059</v>
      </c>
      <c r="C1443" s="927" t="s">
        <v>680</v>
      </c>
      <c r="D1443" s="927" t="s">
        <v>201</v>
      </c>
      <c r="E1443" s="927" t="s">
        <v>231</v>
      </c>
      <c r="F1443" s="927">
        <v>1</v>
      </c>
      <c r="G1443" s="927">
        <v>220</v>
      </c>
      <c r="H1443" s="927" t="s">
        <v>5587</v>
      </c>
      <c r="I1443" s="927" t="s">
        <v>5588</v>
      </c>
      <c r="J1443" s="927" t="s">
        <v>5061</v>
      </c>
      <c r="K1443" s="927" t="s">
        <v>288</v>
      </c>
      <c r="L1443" s="927" t="s">
        <v>1127</v>
      </c>
      <c r="M1443" s="927" t="s">
        <v>1138</v>
      </c>
      <c r="N1443" s="927" t="s">
        <v>5589</v>
      </c>
      <c r="O1443" s="927" t="s">
        <v>5062</v>
      </c>
      <c r="P1443" s="1129" t="str">
        <f t="shared" si="254"/>
        <v>REF</v>
      </c>
      <c r="Q1443" s="934" t="str">
        <f t="shared" si="255"/>
        <v>21-19785</v>
      </c>
      <c r="R1443" s="934" t="str">
        <f t="shared" si="256"/>
        <v>LOCAL</v>
      </c>
      <c r="S1443" s="935">
        <f t="shared" si="249"/>
        <v>44228</v>
      </c>
      <c r="T1443" s="935">
        <f t="shared" si="250"/>
        <v>44228</v>
      </c>
      <c r="U1443" s="935">
        <f t="shared" si="251"/>
        <v>44228</v>
      </c>
      <c r="V1443" s="935">
        <f t="shared" si="257"/>
        <v>44348</v>
      </c>
      <c r="W1443" s="934" t="str">
        <f t="shared" si="258"/>
        <v>-</v>
      </c>
      <c r="X1443" s="936" t="str">
        <f>IF(R1443="-","-",VLOOKUP($S1443,Forex!$B:$C,2,0))</f>
        <v>FY2020</v>
      </c>
      <c r="Y1443" s="936" t="str">
        <f>IF(R1443="-","-",VLOOKUP($S1443,Forex!$B:$D,3,0))</f>
        <v>2H</v>
      </c>
      <c r="Z1443" s="937" t="str">
        <f>IF($R1443="-","-",VLOOKUP($L1443,Legend!$E:$F,2,0))</f>
        <v>ROD4</v>
      </c>
      <c r="AA1443" s="937"/>
      <c r="AB1443" s="1131">
        <f t="shared" si="252"/>
        <v>44228</v>
      </c>
      <c r="AC1443" s="1131" t="str">
        <f>_xlfn.IFNA(VLOOKUP($B1443,'PO list'!$C:$E,3,0),$AB1443)</f>
        <v>-</v>
      </c>
      <c r="AD1443" s="1131" t="str">
        <f>IF($AC1443="-","-",VLOOKUP($AC1443,Forex!$B:$C,2,0))</f>
        <v>-</v>
      </c>
      <c r="AE1443" s="1131" t="str">
        <f t="shared" si="259"/>
        <v>-</v>
      </c>
      <c r="AF1443" s="1131" t="str">
        <f>IF($AE1443="-","-",VLOOKUP($AE1443,Forex!$B:$C,2,0))</f>
        <v>-</v>
      </c>
      <c r="AG1443" s="1132" t="str">
        <f t="shared" si="253"/>
        <v>MY + MF</v>
      </c>
      <c r="AI1443" s="1118"/>
    </row>
    <row r="1444" spans="1:35" ht="15" x14ac:dyDescent="0.25">
      <c r="A1444" s="929">
        <v>1443</v>
      </c>
      <c r="B1444" s="927" t="s">
        <v>5138</v>
      </c>
      <c r="C1444" s="927" t="s">
        <v>608</v>
      </c>
      <c r="D1444" s="927" t="s">
        <v>201</v>
      </c>
      <c r="E1444" s="927" t="s">
        <v>1788</v>
      </c>
      <c r="F1444" s="927">
        <v>2</v>
      </c>
      <c r="G1444" s="927">
        <v>4115.2</v>
      </c>
      <c r="H1444" s="927" t="s">
        <v>5139</v>
      </c>
      <c r="I1444" s="927" t="s">
        <v>5140</v>
      </c>
      <c r="J1444" s="927" t="s">
        <v>5061</v>
      </c>
      <c r="K1444" s="927" t="s">
        <v>288</v>
      </c>
      <c r="L1444" s="927" t="s">
        <v>1056</v>
      </c>
      <c r="M1444" s="927" t="s">
        <v>1142</v>
      </c>
      <c r="N1444" s="927" t="s">
        <v>1126</v>
      </c>
      <c r="O1444" s="927" t="s">
        <v>1122</v>
      </c>
      <c r="P1444" s="1129" t="str">
        <f t="shared" si="254"/>
        <v>IG-</v>
      </c>
      <c r="Q1444" s="934" t="str">
        <f t="shared" si="255"/>
        <v>21-19786</v>
      </c>
      <c r="R1444" s="934" t="str">
        <f t="shared" si="256"/>
        <v>LOCAL</v>
      </c>
      <c r="S1444" s="935">
        <f t="shared" si="249"/>
        <v>44228</v>
      </c>
      <c r="T1444" s="935">
        <f t="shared" si="250"/>
        <v>44228</v>
      </c>
      <c r="U1444" s="935">
        <f t="shared" si="251"/>
        <v>44228</v>
      </c>
      <c r="V1444" s="935">
        <f t="shared" si="257"/>
        <v>44256</v>
      </c>
      <c r="W1444" s="934" t="str">
        <f t="shared" si="258"/>
        <v>Disapproved</v>
      </c>
      <c r="X1444" s="936" t="str">
        <f>IF(R1444="-","-",VLOOKUP($S1444,Forex!$B:$C,2,0))</f>
        <v>FY2020</v>
      </c>
      <c r="Y1444" s="936" t="str">
        <f>IF(R1444="-","-",VLOOKUP($S1444,Forex!$B:$D,3,0))</f>
        <v>2H</v>
      </c>
      <c r="Z1444" s="937" t="str">
        <f>IF($R1444="-","-",VLOOKUP($L1444,Legend!$E:$F,2,0))</f>
        <v>-</v>
      </c>
      <c r="AA1444" s="937"/>
      <c r="AB1444" s="1131">
        <f t="shared" si="252"/>
        <v>44228</v>
      </c>
      <c r="AC1444" s="1131">
        <f>_xlfn.IFNA(VLOOKUP($B1444,'PO list'!$C:$E,3,0),$AB1444)</f>
        <v>44228</v>
      </c>
      <c r="AD1444" s="1131" t="str">
        <f>IF($AC1444="-","-",VLOOKUP($AC1444,Forex!$B:$C,2,0))</f>
        <v>FY2020</v>
      </c>
      <c r="AE1444" s="1131">
        <f t="shared" si="259"/>
        <v>44228</v>
      </c>
      <c r="AF1444" s="1131" t="str">
        <f>IF($AE1444="-","-",VLOOKUP($AE1444,Forex!$B:$C,2,0))</f>
        <v>FY2020</v>
      </c>
      <c r="AG1444" s="1132" t="str">
        <f t="shared" si="253"/>
        <v>MY + MF</v>
      </c>
      <c r="AI1444" s="1118"/>
    </row>
    <row r="1445" spans="1:35" ht="15" x14ac:dyDescent="0.25">
      <c r="A1445" s="929">
        <v>1444</v>
      </c>
      <c r="B1445" s="927" t="s">
        <v>5141</v>
      </c>
      <c r="C1445" s="927" t="s">
        <v>244</v>
      </c>
      <c r="D1445" s="927" t="s">
        <v>201</v>
      </c>
      <c r="E1445" s="927" t="s">
        <v>231</v>
      </c>
      <c r="F1445" s="927">
        <v>3</v>
      </c>
      <c r="G1445" s="927">
        <v>2026</v>
      </c>
      <c r="H1445" s="927" t="s">
        <v>5142</v>
      </c>
      <c r="I1445" s="927" t="s">
        <v>5143</v>
      </c>
      <c r="J1445" s="927" t="s">
        <v>4957</v>
      </c>
      <c r="K1445" s="927" t="s">
        <v>287</v>
      </c>
      <c r="L1445" s="927" t="s">
        <v>15</v>
      </c>
      <c r="M1445" s="927" t="s">
        <v>4923</v>
      </c>
      <c r="N1445" s="927" t="s">
        <v>1125</v>
      </c>
      <c r="O1445" s="927" t="s">
        <v>5062</v>
      </c>
      <c r="P1445" s="1129" t="str">
        <f t="shared" si="254"/>
        <v>37-</v>
      </c>
      <c r="Q1445" s="934" t="str">
        <f t="shared" si="255"/>
        <v>21-19788</v>
      </c>
      <c r="R1445" s="934" t="str">
        <f t="shared" si="256"/>
        <v>LOCAL</v>
      </c>
      <c r="S1445" s="935">
        <f t="shared" si="249"/>
        <v>44228</v>
      </c>
      <c r="T1445" s="935">
        <f t="shared" si="250"/>
        <v>44228</v>
      </c>
      <c r="U1445" s="935">
        <f t="shared" si="251"/>
        <v>44228</v>
      </c>
      <c r="V1445" s="935">
        <f t="shared" si="257"/>
        <v>44256</v>
      </c>
      <c r="W1445" s="934" t="str">
        <f t="shared" si="258"/>
        <v>Approved</v>
      </c>
      <c r="X1445" s="936" t="str">
        <f>IF(R1445="-","-",VLOOKUP($S1445,Forex!$B:$C,2,0))</f>
        <v>FY2020</v>
      </c>
      <c r="Y1445" s="936" t="str">
        <f>IF(R1445="-","-",VLOOKUP($S1445,Forex!$B:$D,3,0))</f>
        <v>2H</v>
      </c>
      <c r="Z1445" s="937" t="str">
        <f>IF($R1445="-","-",VLOOKUP($L1445,Legend!$E:$F,2,0))</f>
        <v>-</v>
      </c>
      <c r="AA1445" s="937"/>
      <c r="AB1445" s="1131">
        <f t="shared" si="252"/>
        <v>44228</v>
      </c>
      <c r="AC1445" s="1131">
        <f>_xlfn.IFNA(VLOOKUP($B1445,'PO list'!$C:$E,3,0),$AB1445)</f>
        <v>44228</v>
      </c>
      <c r="AD1445" s="1131" t="str">
        <f>IF($AC1445="-","-",VLOOKUP($AC1445,Forex!$B:$C,2,0))</f>
        <v>FY2020</v>
      </c>
      <c r="AE1445" s="1131">
        <f t="shared" si="259"/>
        <v>44228</v>
      </c>
      <c r="AF1445" s="1131" t="str">
        <f>IF($AE1445="-","-",VLOOKUP($AE1445,Forex!$B:$C,2,0))</f>
        <v>FY2020</v>
      </c>
      <c r="AG1445" s="1132" t="str">
        <f t="shared" si="253"/>
        <v>MY + MF</v>
      </c>
      <c r="AI1445" s="1118"/>
    </row>
    <row r="1446" spans="1:35" ht="15" x14ac:dyDescent="0.25">
      <c r="A1446" s="929">
        <v>1445</v>
      </c>
      <c r="B1446" s="927" t="s">
        <v>5144</v>
      </c>
      <c r="C1446" s="927" t="s">
        <v>245</v>
      </c>
      <c r="D1446" s="927" t="s">
        <v>201</v>
      </c>
      <c r="E1446" s="927" t="s">
        <v>231</v>
      </c>
      <c r="F1446" s="927">
        <v>10</v>
      </c>
      <c r="G1446" s="927">
        <v>876.21</v>
      </c>
      <c r="H1446" s="927" t="s">
        <v>5145</v>
      </c>
      <c r="I1446" s="927" t="s">
        <v>5146</v>
      </c>
      <c r="J1446" s="927" t="s">
        <v>4957</v>
      </c>
      <c r="K1446" s="927" t="s">
        <v>288</v>
      </c>
      <c r="L1446" s="927" t="s">
        <v>158</v>
      </c>
      <c r="M1446" s="927" t="s">
        <v>4923</v>
      </c>
      <c r="N1446" s="927" t="s">
        <v>1126</v>
      </c>
      <c r="O1446" s="927" t="s">
        <v>5062</v>
      </c>
      <c r="P1446" s="1129" t="str">
        <f t="shared" si="254"/>
        <v xml:space="preserve"> L1</v>
      </c>
      <c r="Q1446" s="934" t="str">
        <f t="shared" si="255"/>
        <v>21-19789</v>
      </c>
      <c r="R1446" s="934" t="str">
        <f t="shared" si="256"/>
        <v>LOCAL</v>
      </c>
      <c r="S1446" s="935">
        <f t="shared" si="249"/>
        <v>44228</v>
      </c>
      <c r="T1446" s="935">
        <f t="shared" si="250"/>
        <v>44228</v>
      </c>
      <c r="U1446" s="935">
        <f t="shared" si="251"/>
        <v>44228</v>
      </c>
      <c r="V1446" s="935">
        <f t="shared" si="257"/>
        <v>44256</v>
      </c>
      <c r="W1446" s="934" t="str">
        <f t="shared" si="258"/>
        <v>Disapproved</v>
      </c>
      <c r="X1446" s="936" t="str">
        <f>IF(R1446="-","-",VLOOKUP($S1446,Forex!$B:$C,2,0))</f>
        <v>FY2020</v>
      </c>
      <c r="Y1446" s="936" t="str">
        <f>IF(R1446="-","-",VLOOKUP($S1446,Forex!$B:$D,3,0))</f>
        <v>2H</v>
      </c>
      <c r="Z1446" s="937" t="str">
        <f>IF($R1446="-","-",VLOOKUP($L1446,Legend!$E:$F,2,0))</f>
        <v>ROD1</v>
      </c>
      <c r="AA1446" s="937"/>
      <c r="AB1446" s="1131">
        <f t="shared" si="252"/>
        <v>44228</v>
      </c>
      <c r="AC1446" s="1131">
        <f>_xlfn.IFNA(VLOOKUP($B1446,'PO list'!$C:$E,3,0),$AB1446)</f>
        <v>44228</v>
      </c>
      <c r="AD1446" s="1131" t="str">
        <f>IF($AC1446="-","-",VLOOKUP($AC1446,Forex!$B:$C,2,0))</f>
        <v>FY2020</v>
      </c>
      <c r="AE1446" s="1131">
        <f t="shared" si="259"/>
        <v>44228</v>
      </c>
      <c r="AF1446" s="1131" t="str">
        <f>IF($AE1446="-","-",VLOOKUP($AE1446,Forex!$B:$C,2,0))</f>
        <v>FY2020</v>
      </c>
      <c r="AG1446" s="1132" t="str">
        <f t="shared" si="253"/>
        <v>MY + MF</v>
      </c>
      <c r="AI1446" s="1118"/>
    </row>
    <row r="1447" spans="1:35" ht="15" x14ac:dyDescent="0.25">
      <c r="A1447" s="929">
        <v>1446</v>
      </c>
      <c r="B1447" s="927" t="s">
        <v>5147</v>
      </c>
      <c r="C1447" s="927" t="s">
        <v>1573</v>
      </c>
      <c r="D1447" s="927" t="s">
        <v>1332</v>
      </c>
      <c r="E1447" s="927" t="s">
        <v>2551</v>
      </c>
      <c r="F1447" s="927">
        <v>1</v>
      </c>
      <c r="G1447" s="927">
        <v>350</v>
      </c>
      <c r="H1447" s="927" t="s">
        <v>5148</v>
      </c>
      <c r="I1447" s="927" t="s">
        <v>5149</v>
      </c>
      <c r="J1447" s="927" t="s">
        <v>4957</v>
      </c>
      <c r="K1447" s="927" t="s">
        <v>287</v>
      </c>
      <c r="L1447" s="927" t="s">
        <v>15</v>
      </c>
      <c r="M1447" s="927" t="s">
        <v>4957</v>
      </c>
      <c r="N1447" s="927" t="s">
        <v>1140</v>
      </c>
      <c r="O1447" s="927" t="s">
        <v>5062</v>
      </c>
      <c r="P1447" s="1129" t="str">
        <f t="shared" si="254"/>
        <v>101</v>
      </c>
      <c r="Q1447" s="934" t="str">
        <f t="shared" si="255"/>
        <v>21-19790</v>
      </c>
      <c r="R1447" s="934" t="str">
        <f t="shared" si="256"/>
        <v>-</v>
      </c>
      <c r="S1447" s="935" t="str">
        <f t="shared" si="249"/>
        <v>-</v>
      </c>
      <c r="T1447" s="935" t="str">
        <f t="shared" si="250"/>
        <v>-</v>
      </c>
      <c r="U1447" s="935" t="str">
        <f t="shared" si="251"/>
        <v>-</v>
      </c>
      <c r="V1447" s="935" t="str">
        <f t="shared" si="257"/>
        <v>-</v>
      </c>
      <c r="W1447" s="934" t="str">
        <f t="shared" si="258"/>
        <v>-</v>
      </c>
      <c r="X1447" s="936" t="str">
        <f>IF(R1447="-","-",VLOOKUP($S1447,Forex!$B:$C,2,0))</f>
        <v>-</v>
      </c>
      <c r="Y1447" s="936" t="str">
        <f>IF(R1447="-","-",VLOOKUP($S1447,Forex!$B:$D,3,0))</f>
        <v>-</v>
      </c>
      <c r="Z1447" s="937" t="str">
        <f>IF($R1447="-","-",VLOOKUP($L1447,Legend!$E:$F,2,0))</f>
        <v>-</v>
      </c>
      <c r="AA1447" s="937"/>
      <c r="AB1447" s="1131" t="str">
        <f t="shared" si="252"/>
        <v>-</v>
      </c>
      <c r="AC1447" s="1131" t="str">
        <f>_xlfn.IFNA(VLOOKUP($B1447,'PO list'!$C:$E,3,0),$AB1447)</f>
        <v>-</v>
      </c>
      <c r="AD1447" s="1131" t="str">
        <f>IF($AC1447="-","-",VLOOKUP($AC1447,Forex!$B:$C,2,0))</f>
        <v>-</v>
      </c>
      <c r="AE1447" s="1131" t="str">
        <f t="shared" si="259"/>
        <v>-</v>
      </c>
      <c r="AF1447" s="1131" t="str">
        <f>IF($AE1447="-","-",VLOOKUP($AE1447,Forex!$B:$C,2,0))</f>
        <v>-</v>
      </c>
      <c r="AG1447" s="1132" t="str">
        <f t="shared" si="253"/>
        <v>-</v>
      </c>
      <c r="AI1447" s="1118"/>
    </row>
    <row r="1448" spans="1:35" ht="15" x14ac:dyDescent="0.25">
      <c r="A1448" s="929">
        <v>1447</v>
      </c>
      <c r="B1448" s="927" t="s">
        <v>5150</v>
      </c>
      <c r="C1448" s="927" t="s">
        <v>211</v>
      </c>
      <c r="D1448" s="927" t="s">
        <v>201</v>
      </c>
      <c r="E1448" s="927" t="s">
        <v>1788</v>
      </c>
      <c r="F1448" s="927">
        <v>1</v>
      </c>
      <c r="G1448" s="927">
        <v>3080.9</v>
      </c>
      <c r="H1448" s="927" t="s">
        <v>5151</v>
      </c>
      <c r="I1448" s="927" t="s">
        <v>5152</v>
      </c>
      <c r="J1448" s="927" t="s">
        <v>4923</v>
      </c>
      <c r="K1448" s="927" t="s">
        <v>288</v>
      </c>
      <c r="L1448" s="927" t="s">
        <v>1056</v>
      </c>
      <c r="M1448" s="927" t="s">
        <v>1143</v>
      </c>
      <c r="N1448" s="927" t="s">
        <v>3942</v>
      </c>
      <c r="O1448" s="927" t="s">
        <v>1139</v>
      </c>
      <c r="P1448" s="1129" t="str">
        <f t="shared" si="254"/>
        <v>SSY</v>
      </c>
      <c r="Q1448" s="934" t="str">
        <f t="shared" si="255"/>
        <v>21-19791</v>
      </c>
      <c r="R1448" s="934" t="str">
        <f t="shared" si="256"/>
        <v>LOCAL</v>
      </c>
      <c r="S1448" s="935">
        <f t="shared" si="249"/>
        <v>44228</v>
      </c>
      <c r="T1448" s="935">
        <f t="shared" si="250"/>
        <v>44228</v>
      </c>
      <c r="U1448" s="935">
        <f t="shared" si="251"/>
        <v>44228</v>
      </c>
      <c r="V1448" s="935">
        <f t="shared" si="257"/>
        <v>44287</v>
      </c>
      <c r="W1448" s="934" t="str">
        <f t="shared" si="258"/>
        <v>Disapproved</v>
      </c>
      <c r="X1448" s="936" t="str">
        <f>IF(R1448="-","-",VLOOKUP($S1448,Forex!$B:$C,2,0))</f>
        <v>FY2020</v>
      </c>
      <c r="Y1448" s="936" t="str">
        <f>IF(R1448="-","-",VLOOKUP($S1448,Forex!$B:$D,3,0))</f>
        <v>2H</v>
      </c>
      <c r="Z1448" s="937" t="str">
        <f>IF($R1448="-","-",VLOOKUP($L1448,Legend!$E:$F,2,0))</f>
        <v>-</v>
      </c>
      <c r="AA1448" s="937"/>
      <c r="AB1448" s="1131">
        <f t="shared" si="252"/>
        <v>44228</v>
      </c>
      <c r="AC1448" s="1131">
        <f>_xlfn.IFNA(VLOOKUP($B1448,'PO list'!$C:$E,3,0),$AB1448)</f>
        <v>44228</v>
      </c>
      <c r="AD1448" s="1131" t="str">
        <f>IF($AC1448="-","-",VLOOKUP($AC1448,Forex!$B:$C,2,0))</f>
        <v>FY2020</v>
      </c>
      <c r="AE1448" s="1131">
        <f t="shared" si="259"/>
        <v>44228</v>
      </c>
      <c r="AF1448" s="1131" t="str">
        <f>IF($AE1448="-","-",VLOOKUP($AE1448,Forex!$B:$C,2,0))</f>
        <v>FY2020</v>
      </c>
      <c r="AG1448" s="1132" t="str">
        <f t="shared" si="253"/>
        <v>MY + MF</v>
      </c>
      <c r="AI1448" s="1118"/>
    </row>
    <row r="1449" spans="1:35" ht="15" x14ac:dyDescent="0.25">
      <c r="A1449" s="929">
        <v>1448</v>
      </c>
      <c r="B1449" s="927" t="s">
        <v>5153</v>
      </c>
      <c r="C1449" s="927" t="s">
        <v>211</v>
      </c>
      <c r="D1449" s="927" t="s">
        <v>201</v>
      </c>
      <c r="E1449" s="927" t="s">
        <v>1788</v>
      </c>
      <c r="F1449" s="927">
        <v>1</v>
      </c>
      <c r="G1449" s="927">
        <v>1509.1</v>
      </c>
      <c r="H1449" s="927" t="s">
        <v>5154</v>
      </c>
      <c r="I1449" s="927" t="s">
        <v>5155</v>
      </c>
      <c r="J1449" s="927" t="s">
        <v>4923</v>
      </c>
      <c r="K1449" s="927" t="s">
        <v>288</v>
      </c>
      <c r="L1449" s="927" t="s">
        <v>1056</v>
      </c>
      <c r="M1449" s="927" t="s">
        <v>1138</v>
      </c>
      <c r="N1449" s="927" t="s">
        <v>3942</v>
      </c>
      <c r="O1449" s="927" t="s">
        <v>1139</v>
      </c>
      <c r="P1449" s="1129" t="str">
        <f t="shared" si="254"/>
        <v>SSY</v>
      </c>
      <c r="Q1449" s="934" t="str">
        <f t="shared" si="255"/>
        <v>21-19792</v>
      </c>
      <c r="R1449" s="934" t="str">
        <f t="shared" si="256"/>
        <v>LOCAL</v>
      </c>
      <c r="S1449" s="935">
        <f t="shared" si="249"/>
        <v>44228</v>
      </c>
      <c r="T1449" s="935">
        <f t="shared" si="250"/>
        <v>44228</v>
      </c>
      <c r="U1449" s="935">
        <f t="shared" si="251"/>
        <v>44228</v>
      </c>
      <c r="V1449" s="935">
        <f t="shared" si="257"/>
        <v>44287</v>
      </c>
      <c r="W1449" s="934" t="str">
        <f t="shared" si="258"/>
        <v>Disapproved</v>
      </c>
      <c r="X1449" s="936" t="str">
        <f>IF(R1449="-","-",VLOOKUP($S1449,Forex!$B:$C,2,0))</f>
        <v>FY2020</v>
      </c>
      <c r="Y1449" s="936" t="str">
        <f>IF(R1449="-","-",VLOOKUP($S1449,Forex!$B:$D,3,0))</f>
        <v>2H</v>
      </c>
      <c r="Z1449" s="937" t="str">
        <f>IF($R1449="-","-",VLOOKUP($L1449,Legend!$E:$F,2,0))</f>
        <v>-</v>
      </c>
      <c r="AA1449" s="937"/>
      <c r="AB1449" s="1131">
        <f t="shared" si="252"/>
        <v>44228</v>
      </c>
      <c r="AC1449" s="1131">
        <f>_xlfn.IFNA(VLOOKUP($B1449,'PO list'!$C:$E,3,0),$AB1449)</f>
        <v>44228</v>
      </c>
      <c r="AD1449" s="1131" t="str">
        <f>IF($AC1449="-","-",VLOOKUP($AC1449,Forex!$B:$C,2,0))</f>
        <v>FY2020</v>
      </c>
      <c r="AE1449" s="1131">
        <f t="shared" si="259"/>
        <v>44228</v>
      </c>
      <c r="AF1449" s="1131" t="str">
        <f>IF($AE1449="-","-",VLOOKUP($AE1449,Forex!$B:$C,2,0))</f>
        <v>FY2020</v>
      </c>
      <c r="AG1449" s="1132" t="str">
        <f t="shared" si="253"/>
        <v>MY + MF</v>
      </c>
      <c r="AI1449" s="1118"/>
    </row>
    <row r="1450" spans="1:35" ht="15" x14ac:dyDescent="0.25">
      <c r="A1450" s="929">
        <v>1449</v>
      </c>
      <c r="B1450" s="927" t="s">
        <v>5156</v>
      </c>
      <c r="C1450" s="927" t="s">
        <v>211</v>
      </c>
      <c r="D1450" s="927" t="s">
        <v>201</v>
      </c>
      <c r="E1450" s="927" t="s">
        <v>1788</v>
      </c>
      <c r="F1450" s="927">
        <v>1</v>
      </c>
      <c r="G1450" s="927">
        <v>738</v>
      </c>
      <c r="H1450" s="927" t="s">
        <v>5157</v>
      </c>
      <c r="I1450" s="927" t="s">
        <v>5158</v>
      </c>
      <c r="J1450" s="927" t="s">
        <v>4923</v>
      </c>
      <c r="K1450" s="927" t="s">
        <v>288</v>
      </c>
      <c r="L1450" s="927" t="s">
        <v>1056</v>
      </c>
      <c r="M1450" s="927" t="s">
        <v>5159</v>
      </c>
      <c r="N1450" s="927" t="s">
        <v>3942</v>
      </c>
      <c r="O1450" s="927" t="s">
        <v>5062</v>
      </c>
      <c r="P1450" s="1129" t="str">
        <f t="shared" si="254"/>
        <v>G J</v>
      </c>
      <c r="Q1450" s="934" t="str">
        <f t="shared" si="255"/>
        <v>21-19793</v>
      </c>
      <c r="R1450" s="934" t="str">
        <f t="shared" si="256"/>
        <v>LOCAL</v>
      </c>
      <c r="S1450" s="935">
        <f t="shared" si="249"/>
        <v>44228</v>
      </c>
      <c r="T1450" s="935">
        <f t="shared" si="250"/>
        <v>44228</v>
      </c>
      <c r="U1450" s="935">
        <f t="shared" si="251"/>
        <v>44228</v>
      </c>
      <c r="V1450" s="935">
        <f t="shared" si="257"/>
        <v>44287</v>
      </c>
      <c r="W1450" s="934" t="str">
        <f t="shared" si="258"/>
        <v>Disapproved</v>
      </c>
      <c r="X1450" s="936" t="str">
        <f>IF(R1450="-","-",VLOOKUP($S1450,Forex!$B:$C,2,0))</f>
        <v>FY2020</v>
      </c>
      <c r="Y1450" s="936" t="str">
        <f>IF(R1450="-","-",VLOOKUP($S1450,Forex!$B:$D,3,0))</f>
        <v>2H</v>
      </c>
      <c r="Z1450" s="937" t="str">
        <f>IF($R1450="-","-",VLOOKUP($L1450,Legend!$E:$F,2,0))</f>
        <v>-</v>
      </c>
      <c r="AA1450" s="937"/>
      <c r="AB1450" s="1131">
        <f t="shared" si="252"/>
        <v>44228</v>
      </c>
      <c r="AC1450" s="1131">
        <f>_xlfn.IFNA(VLOOKUP($B1450,'PO list'!$C:$E,3,0),$AB1450)</f>
        <v>44228</v>
      </c>
      <c r="AD1450" s="1131" t="str">
        <f>IF($AC1450="-","-",VLOOKUP($AC1450,Forex!$B:$C,2,0))</f>
        <v>FY2020</v>
      </c>
      <c r="AE1450" s="1131">
        <f t="shared" si="259"/>
        <v>44228</v>
      </c>
      <c r="AF1450" s="1131" t="str">
        <f>IF($AE1450="-","-",VLOOKUP($AE1450,Forex!$B:$C,2,0))</f>
        <v>FY2020</v>
      </c>
      <c r="AG1450" s="1132" t="str">
        <f t="shared" si="253"/>
        <v>MY + MF</v>
      </c>
      <c r="AI1450" s="1118"/>
    </row>
    <row r="1451" spans="1:35" ht="15" x14ac:dyDescent="0.25">
      <c r="A1451" s="929">
        <v>1450</v>
      </c>
      <c r="B1451" s="927" t="s">
        <v>5160</v>
      </c>
      <c r="C1451" s="927" t="s">
        <v>211</v>
      </c>
      <c r="D1451" s="927" t="s">
        <v>201</v>
      </c>
      <c r="E1451" s="927" t="s">
        <v>1788</v>
      </c>
      <c r="F1451" s="927">
        <v>1</v>
      </c>
      <c r="G1451" s="927">
        <v>511</v>
      </c>
      <c r="H1451" s="927" t="s">
        <v>5161</v>
      </c>
      <c r="I1451" s="927" t="s">
        <v>5162</v>
      </c>
      <c r="J1451" s="927" t="s">
        <v>4923</v>
      </c>
      <c r="K1451" s="927" t="s">
        <v>288</v>
      </c>
      <c r="L1451" s="927" t="s">
        <v>1056</v>
      </c>
      <c r="M1451" s="927" t="s">
        <v>5159</v>
      </c>
      <c r="N1451" s="927" t="s">
        <v>3942</v>
      </c>
      <c r="O1451" s="927" t="s">
        <v>5062</v>
      </c>
      <c r="P1451" s="1129" t="str">
        <f t="shared" si="254"/>
        <v>G J</v>
      </c>
      <c r="Q1451" s="934" t="str">
        <f t="shared" si="255"/>
        <v>21-19794</v>
      </c>
      <c r="R1451" s="934" t="str">
        <f t="shared" si="256"/>
        <v>LOCAL</v>
      </c>
      <c r="S1451" s="935">
        <f t="shared" si="249"/>
        <v>44228</v>
      </c>
      <c r="T1451" s="935">
        <f t="shared" si="250"/>
        <v>44228</v>
      </c>
      <c r="U1451" s="935">
        <f t="shared" si="251"/>
        <v>44228</v>
      </c>
      <c r="V1451" s="935">
        <f t="shared" si="257"/>
        <v>44287</v>
      </c>
      <c r="W1451" s="934" t="str">
        <f t="shared" si="258"/>
        <v>Disapproved</v>
      </c>
      <c r="X1451" s="936" t="str">
        <f>IF(R1451="-","-",VLOOKUP($S1451,Forex!$B:$C,2,0))</f>
        <v>FY2020</v>
      </c>
      <c r="Y1451" s="936" t="str">
        <f>IF(R1451="-","-",VLOOKUP($S1451,Forex!$B:$D,3,0))</f>
        <v>2H</v>
      </c>
      <c r="Z1451" s="937" t="str">
        <f>IF($R1451="-","-",VLOOKUP($L1451,Legend!$E:$F,2,0))</f>
        <v>-</v>
      </c>
      <c r="AA1451" s="937"/>
      <c r="AB1451" s="1131">
        <f t="shared" si="252"/>
        <v>44228</v>
      </c>
      <c r="AC1451" s="1131">
        <f>_xlfn.IFNA(VLOOKUP($B1451,'PO list'!$C:$E,3,0),$AB1451)</f>
        <v>44228</v>
      </c>
      <c r="AD1451" s="1131" t="str">
        <f>IF($AC1451="-","-",VLOOKUP($AC1451,Forex!$B:$C,2,0))</f>
        <v>FY2020</v>
      </c>
      <c r="AE1451" s="1131">
        <f t="shared" si="259"/>
        <v>44228</v>
      </c>
      <c r="AF1451" s="1131" t="str">
        <f>IF($AE1451="-","-",VLOOKUP($AE1451,Forex!$B:$C,2,0))</f>
        <v>FY2020</v>
      </c>
      <c r="AG1451" s="1132" t="str">
        <f t="shared" si="253"/>
        <v>MY + MF</v>
      </c>
      <c r="AI1451" s="1118"/>
    </row>
    <row r="1452" spans="1:35" ht="15" x14ac:dyDescent="0.25">
      <c r="A1452" s="929">
        <v>1451</v>
      </c>
      <c r="B1452" s="927" t="s">
        <v>5163</v>
      </c>
      <c r="C1452" s="927" t="s">
        <v>200</v>
      </c>
      <c r="D1452" s="927" t="s">
        <v>201</v>
      </c>
      <c r="E1452" s="927" t="s">
        <v>1333</v>
      </c>
      <c r="F1452" s="927">
        <v>1</v>
      </c>
      <c r="G1452" s="927">
        <v>114.2</v>
      </c>
      <c r="H1452" s="927" t="s">
        <v>5164</v>
      </c>
      <c r="I1452" s="927" t="s">
        <v>5165</v>
      </c>
      <c r="J1452" s="927" t="s">
        <v>4923</v>
      </c>
      <c r="K1452" s="927" t="s">
        <v>288</v>
      </c>
      <c r="L1452" s="927" t="s">
        <v>1056</v>
      </c>
      <c r="M1452" s="927" t="s">
        <v>4923</v>
      </c>
      <c r="N1452" s="927" t="s">
        <v>3942</v>
      </c>
      <c r="O1452" s="927" t="s">
        <v>5062</v>
      </c>
      <c r="P1452" s="1129" t="str">
        <f t="shared" si="254"/>
        <v>ND-</v>
      </c>
      <c r="Q1452" s="934" t="str">
        <f t="shared" si="255"/>
        <v>21-19795</v>
      </c>
      <c r="R1452" s="934" t="str">
        <f t="shared" si="256"/>
        <v>LOCAL</v>
      </c>
      <c r="S1452" s="935">
        <f t="shared" si="249"/>
        <v>44228</v>
      </c>
      <c r="T1452" s="935">
        <f t="shared" si="250"/>
        <v>44228</v>
      </c>
      <c r="U1452" s="935">
        <f t="shared" si="251"/>
        <v>44228</v>
      </c>
      <c r="V1452" s="935">
        <f t="shared" si="257"/>
        <v>44287</v>
      </c>
      <c r="W1452" s="934" t="str">
        <f t="shared" si="258"/>
        <v>Disapproved</v>
      </c>
      <c r="X1452" s="936" t="str">
        <f>IF(R1452="-","-",VLOOKUP($S1452,Forex!$B:$C,2,0))</f>
        <v>FY2020</v>
      </c>
      <c r="Y1452" s="936" t="str">
        <f>IF(R1452="-","-",VLOOKUP($S1452,Forex!$B:$D,3,0))</f>
        <v>2H</v>
      </c>
      <c r="Z1452" s="937" t="str">
        <f>IF($R1452="-","-",VLOOKUP($L1452,Legend!$E:$F,2,0))</f>
        <v>-</v>
      </c>
      <c r="AA1452" s="937"/>
      <c r="AB1452" s="1131">
        <f t="shared" si="252"/>
        <v>44228</v>
      </c>
      <c r="AC1452" s="1131">
        <f>_xlfn.IFNA(VLOOKUP($B1452,'PO list'!$C:$E,3,0),$AB1452)</f>
        <v>44228</v>
      </c>
      <c r="AD1452" s="1131" t="str">
        <f>IF($AC1452="-","-",VLOOKUP($AC1452,Forex!$B:$C,2,0))</f>
        <v>FY2020</v>
      </c>
      <c r="AE1452" s="1131">
        <f t="shared" si="259"/>
        <v>44228</v>
      </c>
      <c r="AF1452" s="1131" t="str">
        <f>IF($AE1452="-","-",VLOOKUP($AE1452,Forex!$B:$C,2,0))</f>
        <v>FY2020</v>
      </c>
      <c r="AG1452" s="1132" t="str">
        <f t="shared" si="253"/>
        <v>MY + MF</v>
      </c>
      <c r="AI1452" s="1118"/>
    </row>
    <row r="1453" spans="1:35" ht="15" x14ac:dyDescent="0.25">
      <c r="A1453" s="929">
        <v>1452</v>
      </c>
      <c r="B1453" s="927" t="s">
        <v>5166</v>
      </c>
      <c r="C1453" s="927" t="s">
        <v>1573</v>
      </c>
      <c r="D1453" s="927" t="s">
        <v>1332</v>
      </c>
      <c r="E1453" s="927" t="s">
        <v>2551</v>
      </c>
      <c r="F1453" s="927">
        <v>2</v>
      </c>
      <c r="G1453" s="927">
        <v>144.5</v>
      </c>
      <c r="H1453" s="927" t="s">
        <v>5167</v>
      </c>
      <c r="I1453" s="927" t="s">
        <v>5168</v>
      </c>
      <c r="J1453" s="927" t="s">
        <v>5062</v>
      </c>
      <c r="K1453" s="927" t="s">
        <v>287</v>
      </c>
      <c r="L1453" s="927" t="s">
        <v>15</v>
      </c>
      <c r="M1453" s="927" t="s">
        <v>4705</v>
      </c>
      <c r="N1453" s="927" t="s">
        <v>1129</v>
      </c>
      <c r="O1453" s="927" t="s">
        <v>5062</v>
      </c>
      <c r="P1453" s="1129" t="str">
        <f t="shared" si="254"/>
        <v>07-</v>
      </c>
      <c r="Q1453" s="934" t="str">
        <f t="shared" si="255"/>
        <v>21-19796</v>
      </c>
      <c r="R1453" s="934" t="str">
        <f t="shared" si="256"/>
        <v>-</v>
      </c>
      <c r="S1453" s="935" t="str">
        <f t="shared" si="249"/>
        <v>-</v>
      </c>
      <c r="T1453" s="935" t="str">
        <f t="shared" si="250"/>
        <v>-</v>
      </c>
      <c r="U1453" s="935" t="str">
        <f t="shared" si="251"/>
        <v>-</v>
      </c>
      <c r="V1453" s="935" t="str">
        <f t="shared" si="257"/>
        <v>-</v>
      </c>
      <c r="W1453" s="934" t="str">
        <f t="shared" si="258"/>
        <v>-</v>
      </c>
      <c r="X1453" s="936" t="str">
        <f>IF(R1453="-","-",VLOOKUP($S1453,Forex!$B:$C,2,0))</f>
        <v>-</v>
      </c>
      <c r="Y1453" s="936" t="str">
        <f>IF(R1453="-","-",VLOOKUP($S1453,Forex!$B:$D,3,0))</f>
        <v>-</v>
      </c>
      <c r="Z1453" s="937" t="str">
        <f>IF($R1453="-","-",VLOOKUP($L1453,Legend!$E:$F,2,0))</f>
        <v>-</v>
      </c>
      <c r="AA1453" s="937"/>
      <c r="AB1453" s="1131" t="str">
        <f t="shared" si="252"/>
        <v>-</v>
      </c>
      <c r="AC1453" s="1131" t="str">
        <f>_xlfn.IFNA(VLOOKUP($B1453,'PO list'!$C:$E,3,0),$AB1453)</f>
        <v>-</v>
      </c>
      <c r="AD1453" s="1131" t="str">
        <f>IF($AC1453="-","-",VLOOKUP($AC1453,Forex!$B:$C,2,0))</f>
        <v>-</v>
      </c>
      <c r="AE1453" s="1131" t="str">
        <f t="shared" si="259"/>
        <v>-</v>
      </c>
      <c r="AF1453" s="1131" t="str">
        <f>IF($AE1453="-","-",VLOOKUP($AE1453,Forex!$B:$C,2,0))</f>
        <v>-</v>
      </c>
      <c r="AG1453" s="1132" t="str">
        <f t="shared" si="253"/>
        <v>-</v>
      </c>
      <c r="AI1453" s="1118"/>
    </row>
    <row r="1454" spans="1:35" ht="15" x14ac:dyDescent="0.25">
      <c r="A1454" s="929">
        <v>1453</v>
      </c>
      <c r="B1454" s="927" t="s">
        <v>5169</v>
      </c>
      <c r="C1454" s="927" t="s">
        <v>1573</v>
      </c>
      <c r="D1454" s="927" t="s">
        <v>1332</v>
      </c>
      <c r="E1454" s="927" t="s">
        <v>2551</v>
      </c>
      <c r="F1454" s="927">
        <v>2</v>
      </c>
      <c r="G1454" s="927">
        <v>138</v>
      </c>
      <c r="H1454" s="927" t="s">
        <v>5170</v>
      </c>
      <c r="I1454" s="927" t="s">
        <v>5171</v>
      </c>
      <c r="J1454" s="927" t="s">
        <v>5062</v>
      </c>
      <c r="K1454" s="927" t="s">
        <v>287</v>
      </c>
      <c r="L1454" s="927" t="s">
        <v>15</v>
      </c>
      <c r="M1454" s="927" t="s">
        <v>4705</v>
      </c>
      <c r="N1454" s="927" t="s">
        <v>1129</v>
      </c>
      <c r="O1454" s="927" t="s">
        <v>5062</v>
      </c>
      <c r="P1454" s="1129" t="str">
        <f t="shared" si="254"/>
        <v>108</v>
      </c>
      <c r="Q1454" s="934" t="str">
        <f t="shared" si="255"/>
        <v>21-19797</v>
      </c>
      <c r="R1454" s="934" t="str">
        <f t="shared" si="256"/>
        <v>-</v>
      </c>
      <c r="S1454" s="935" t="str">
        <f t="shared" si="249"/>
        <v>-</v>
      </c>
      <c r="T1454" s="935" t="str">
        <f t="shared" si="250"/>
        <v>-</v>
      </c>
      <c r="U1454" s="935" t="str">
        <f t="shared" si="251"/>
        <v>-</v>
      </c>
      <c r="V1454" s="935" t="str">
        <f t="shared" si="257"/>
        <v>-</v>
      </c>
      <c r="W1454" s="934" t="str">
        <f t="shared" si="258"/>
        <v>-</v>
      </c>
      <c r="X1454" s="936" t="str">
        <f>IF(R1454="-","-",VLOOKUP($S1454,Forex!$B:$C,2,0))</f>
        <v>-</v>
      </c>
      <c r="Y1454" s="936" t="str">
        <f>IF(R1454="-","-",VLOOKUP($S1454,Forex!$B:$D,3,0))</f>
        <v>-</v>
      </c>
      <c r="Z1454" s="937" t="str">
        <f>IF($R1454="-","-",VLOOKUP($L1454,Legend!$E:$F,2,0))</f>
        <v>-</v>
      </c>
      <c r="AA1454" s="937"/>
      <c r="AB1454" s="1131" t="str">
        <f t="shared" si="252"/>
        <v>-</v>
      </c>
      <c r="AC1454" s="1131" t="str">
        <f>_xlfn.IFNA(VLOOKUP($B1454,'PO list'!$C:$E,3,0),$AB1454)</f>
        <v>-</v>
      </c>
      <c r="AD1454" s="1131" t="str">
        <f>IF($AC1454="-","-",VLOOKUP($AC1454,Forex!$B:$C,2,0))</f>
        <v>-</v>
      </c>
      <c r="AE1454" s="1131" t="str">
        <f t="shared" si="259"/>
        <v>-</v>
      </c>
      <c r="AF1454" s="1131" t="str">
        <f>IF($AE1454="-","-",VLOOKUP($AE1454,Forex!$B:$C,2,0))</f>
        <v>-</v>
      </c>
      <c r="AG1454" s="1132" t="str">
        <f t="shared" si="253"/>
        <v>-</v>
      </c>
      <c r="AI1454" s="1118"/>
    </row>
    <row r="1455" spans="1:35" ht="15" x14ac:dyDescent="0.25">
      <c r="A1455" s="929">
        <v>1454</v>
      </c>
      <c r="B1455" s="927" t="s">
        <v>5172</v>
      </c>
      <c r="C1455" s="927" t="s">
        <v>211</v>
      </c>
      <c r="D1455" s="927" t="s">
        <v>201</v>
      </c>
      <c r="E1455" s="927" t="s">
        <v>1788</v>
      </c>
      <c r="F1455" s="927">
        <v>1</v>
      </c>
      <c r="G1455" s="927">
        <v>2826.9</v>
      </c>
      <c r="H1455" s="927" t="s">
        <v>5173</v>
      </c>
      <c r="I1455" s="927" t="s">
        <v>5174</v>
      </c>
      <c r="J1455" s="927" t="s">
        <v>5062</v>
      </c>
      <c r="K1455" s="927" t="s">
        <v>288</v>
      </c>
      <c r="L1455" s="927" t="s">
        <v>1056</v>
      </c>
      <c r="M1455" s="927" t="s">
        <v>1138</v>
      </c>
      <c r="N1455" s="927" t="s">
        <v>3942</v>
      </c>
      <c r="O1455" s="927" t="s">
        <v>1139</v>
      </c>
      <c r="P1455" s="1129" t="str">
        <f t="shared" si="254"/>
        <v>G J</v>
      </c>
      <c r="Q1455" s="934" t="str">
        <f t="shared" si="255"/>
        <v>21-19798</v>
      </c>
      <c r="R1455" s="934" t="str">
        <f t="shared" si="256"/>
        <v>LOCAL</v>
      </c>
      <c r="S1455" s="935">
        <f t="shared" si="249"/>
        <v>44228</v>
      </c>
      <c r="T1455" s="935">
        <f t="shared" si="250"/>
        <v>44228</v>
      </c>
      <c r="U1455" s="935">
        <f t="shared" si="251"/>
        <v>44228</v>
      </c>
      <c r="V1455" s="935">
        <f t="shared" si="257"/>
        <v>44287</v>
      </c>
      <c r="W1455" s="934" t="str">
        <f t="shared" si="258"/>
        <v>Disapproved</v>
      </c>
      <c r="X1455" s="936" t="str">
        <f>IF(R1455="-","-",VLOOKUP($S1455,Forex!$B:$C,2,0))</f>
        <v>FY2020</v>
      </c>
      <c r="Y1455" s="936" t="str">
        <f>IF(R1455="-","-",VLOOKUP($S1455,Forex!$B:$D,3,0))</f>
        <v>2H</v>
      </c>
      <c r="Z1455" s="937" t="str">
        <f>IF($R1455="-","-",VLOOKUP($L1455,Legend!$E:$F,2,0))</f>
        <v>-</v>
      </c>
      <c r="AA1455" s="937"/>
      <c r="AB1455" s="1131">
        <f t="shared" si="252"/>
        <v>44228</v>
      </c>
      <c r="AC1455" s="1131">
        <f>_xlfn.IFNA(VLOOKUP($B1455,'PO list'!$C:$E,3,0),$AB1455)</f>
        <v>44228</v>
      </c>
      <c r="AD1455" s="1131" t="str">
        <f>IF($AC1455="-","-",VLOOKUP($AC1455,Forex!$B:$C,2,0))</f>
        <v>FY2020</v>
      </c>
      <c r="AE1455" s="1131">
        <f t="shared" si="259"/>
        <v>44228</v>
      </c>
      <c r="AF1455" s="1131" t="str">
        <f>IF($AE1455="-","-",VLOOKUP($AE1455,Forex!$B:$C,2,0))</f>
        <v>FY2020</v>
      </c>
      <c r="AG1455" s="1132" t="str">
        <f t="shared" si="253"/>
        <v>MY + MF</v>
      </c>
      <c r="AI1455" s="1118"/>
    </row>
    <row r="1456" spans="1:35" ht="15" x14ac:dyDescent="0.25">
      <c r="A1456" s="929">
        <v>1455</v>
      </c>
      <c r="B1456" s="927" t="s">
        <v>5175</v>
      </c>
      <c r="C1456" s="927" t="s">
        <v>245</v>
      </c>
      <c r="D1456" s="927" t="s">
        <v>201</v>
      </c>
      <c r="E1456" s="927" t="s">
        <v>231</v>
      </c>
      <c r="F1456" s="927">
        <v>4</v>
      </c>
      <c r="G1456" s="927">
        <v>952</v>
      </c>
      <c r="H1456" s="927" t="s">
        <v>5176</v>
      </c>
      <c r="I1456" s="927" t="s">
        <v>5177</v>
      </c>
      <c r="J1456" s="927" t="s">
        <v>5062</v>
      </c>
      <c r="K1456" s="927" t="s">
        <v>288</v>
      </c>
      <c r="L1456" s="927" t="s">
        <v>158</v>
      </c>
      <c r="M1456" s="927" t="s">
        <v>5159</v>
      </c>
      <c r="N1456" s="927" t="s">
        <v>1126</v>
      </c>
      <c r="O1456" s="927" t="s">
        <v>4705</v>
      </c>
      <c r="P1456" s="1129" t="str">
        <f t="shared" si="254"/>
        <v>422</v>
      </c>
      <c r="Q1456" s="934" t="str">
        <f t="shared" si="255"/>
        <v>21-19799</v>
      </c>
      <c r="R1456" s="934" t="str">
        <f t="shared" si="256"/>
        <v>LOCAL</v>
      </c>
      <c r="S1456" s="935">
        <f t="shared" si="249"/>
        <v>44228</v>
      </c>
      <c r="T1456" s="935">
        <f t="shared" si="250"/>
        <v>44228</v>
      </c>
      <c r="U1456" s="935">
        <f t="shared" si="251"/>
        <v>44228</v>
      </c>
      <c r="V1456" s="935">
        <f t="shared" si="257"/>
        <v>44256</v>
      </c>
      <c r="W1456" s="934" t="str">
        <f t="shared" si="258"/>
        <v>Disapproved</v>
      </c>
      <c r="X1456" s="936" t="str">
        <f>IF(R1456="-","-",VLOOKUP($S1456,Forex!$B:$C,2,0))</f>
        <v>FY2020</v>
      </c>
      <c r="Y1456" s="936" t="str">
        <f>IF(R1456="-","-",VLOOKUP($S1456,Forex!$B:$D,3,0))</f>
        <v>2H</v>
      </c>
      <c r="Z1456" s="937" t="str">
        <f>IF($R1456="-","-",VLOOKUP($L1456,Legend!$E:$F,2,0))</f>
        <v>ROD1</v>
      </c>
      <c r="AA1456" s="937"/>
      <c r="AB1456" s="1131">
        <f t="shared" si="252"/>
        <v>44228</v>
      </c>
      <c r="AC1456" s="1131">
        <f>_xlfn.IFNA(VLOOKUP($B1456,'PO list'!$C:$E,3,0),$AB1456)</f>
        <v>44228</v>
      </c>
      <c r="AD1456" s="1131" t="str">
        <f>IF($AC1456="-","-",VLOOKUP($AC1456,Forex!$B:$C,2,0))</f>
        <v>FY2020</v>
      </c>
      <c r="AE1456" s="1131">
        <f t="shared" si="259"/>
        <v>44228</v>
      </c>
      <c r="AF1456" s="1131" t="str">
        <f>IF($AE1456="-","-",VLOOKUP($AE1456,Forex!$B:$C,2,0))</f>
        <v>FY2020</v>
      </c>
      <c r="AG1456" s="1132" t="str">
        <f t="shared" si="253"/>
        <v>MY + MF</v>
      </c>
      <c r="AI1456" s="1118"/>
    </row>
    <row r="1457" spans="1:35" ht="15" x14ac:dyDescent="0.25">
      <c r="A1457" s="929">
        <v>1456</v>
      </c>
      <c r="B1457" s="927" t="s">
        <v>5178</v>
      </c>
      <c r="C1457" s="927" t="s">
        <v>1379</v>
      </c>
      <c r="D1457" s="927" t="s">
        <v>1332</v>
      </c>
      <c r="E1457" s="927" t="s">
        <v>1361</v>
      </c>
      <c r="F1457" s="927">
        <v>2</v>
      </c>
      <c r="G1457" s="927">
        <v>445</v>
      </c>
      <c r="H1457" s="927" t="s">
        <v>5179</v>
      </c>
      <c r="I1457" s="927" t="s">
        <v>5180</v>
      </c>
      <c r="J1457" s="927" t="s">
        <v>5062</v>
      </c>
      <c r="K1457" s="927" t="s">
        <v>203</v>
      </c>
      <c r="L1457" s="927" t="s">
        <v>15</v>
      </c>
      <c r="M1457" s="927" t="s">
        <v>1140</v>
      </c>
      <c r="N1457" s="927" t="s">
        <v>15</v>
      </c>
      <c r="O1457" s="927" t="s">
        <v>5062</v>
      </c>
      <c r="P1457" s="1129" t="str">
        <f t="shared" si="254"/>
        <v>648</v>
      </c>
      <c r="Q1457" s="934" t="str">
        <f t="shared" si="255"/>
        <v>21-19800</v>
      </c>
      <c r="R1457" s="934" t="str">
        <f t="shared" si="256"/>
        <v>-</v>
      </c>
      <c r="S1457" s="935" t="str">
        <f t="shared" si="249"/>
        <v>-</v>
      </c>
      <c r="T1457" s="935" t="str">
        <f t="shared" si="250"/>
        <v>-</v>
      </c>
      <c r="U1457" s="935" t="str">
        <f t="shared" si="251"/>
        <v>-</v>
      </c>
      <c r="V1457" s="935" t="str">
        <f t="shared" si="257"/>
        <v>-</v>
      </c>
      <c r="W1457" s="934" t="str">
        <f t="shared" si="258"/>
        <v>-</v>
      </c>
      <c r="X1457" s="936" t="str">
        <f>IF(R1457="-","-",VLOOKUP($S1457,Forex!$B:$C,2,0))</f>
        <v>-</v>
      </c>
      <c r="Y1457" s="936" t="str">
        <f>IF(R1457="-","-",VLOOKUP($S1457,Forex!$B:$D,3,0))</f>
        <v>-</v>
      </c>
      <c r="Z1457" s="937" t="str">
        <f>IF($R1457="-","-",VLOOKUP($L1457,Legend!$E:$F,2,0))</f>
        <v>-</v>
      </c>
      <c r="AA1457" s="937"/>
      <c r="AB1457" s="1131" t="str">
        <f t="shared" si="252"/>
        <v>-</v>
      </c>
      <c r="AC1457" s="1131" t="str">
        <f>_xlfn.IFNA(VLOOKUP($B1457,'PO list'!$C:$E,3,0),$AB1457)</f>
        <v>-</v>
      </c>
      <c r="AD1457" s="1131" t="str">
        <f>IF($AC1457="-","-",VLOOKUP($AC1457,Forex!$B:$C,2,0))</f>
        <v>-</v>
      </c>
      <c r="AE1457" s="1131" t="str">
        <f t="shared" si="259"/>
        <v>-</v>
      </c>
      <c r="AF1457" s="1131" t="str">
        <f>IF($AE1457="-","-",VLOOKUP($AE1457,Forex!$B:$C,2,0))</f>
        <v>-</v>
      </c>
      <c r="AG1457" s="1132" t="str">
        <f t="shared" si="253"/>
        <v>-</v>
      </c>
      <c r="AI1457" s="1118"/>
    </row>
    <row r="1458" spans="1:35" ht="15" x14ac:dyDescent="0.25">
      <c r="A1458" s="929">
        <v>1457</v>
      </c>
      <c r="B1458" s="927" t="s">
        <v>5181</v>
      </c>
      <c r="C1458" s="927" t="s">
        <v>207</v>
      </c>
      <c r="D1458" s="927" t="s">
        <v>232</v>
      </c>
      <c r="E1458" s="927" t="s">
        <v>230</v>
      </c>
      <c r="F1458" s="927">
        <v>189</v>
      </c>
      <c r="G1458" s="927">
        <v>482614.64</v>
      </c>
      <c r="H1458" s="927" t="s">
        <v>5182</v>
      </c>
      <c r="I1458" s="927" t="s">
        <v>5183</v>
      </c>
      <c r="J1458" s="927" t="s">
        <v>4705</v>
      </c>
      <c r="K1458" s="927" t="s">
        <v>288</v>
      </c>
      <c r="L1458" s="927" t="s">
        <v>1227</v>
      </c>
      <c r="M1458" s="927" t="s">
        <v>5184</v>
      </c>
      <c r="N1458" s="927" t="s">
        <v>1118</v>
      </c>
      <c r="O1458" s="927" t="s">
        <v>1139</v>
      </c>
      <c r="P1458" s="1129" t="str">
        <f t="shared" si="254"/>
        <v xml:space="preserve">  1</v>
      </c>
      <c r="Q1458" s="934" t="str">
        <f t="shared" si="255"/>
        <v>21-19801</v>
      </c>
      <c r="R1458" s="934" t="str">
        <f t="shared" si="256"/>
        <v>FRONTECH</v>
      </c>
      <c r="S1458" s="935">
        <f t="shared" si="249"/>
        <v>44228</v>
      </c>
      <c r="T1458" s="935">
        <f t="shared" si="250"/>
        <v>44228</v>
      </c>
      <c r="U1458" s="935">
        <f t="shared" si="251"/>
        <v>44256</v>
      </c>
      <c r="V1458" s="935">
        <f t="shared" si="257"/>
        <v>44256</v>
      </c>
      <c r="W1458" s="934" t="str">
        <f t="shared" si="258"/>
        <v>Disapproved</v>
      </c>
      <c r="X1458" s="936" t="str">
        <f>IF(R1458="-","-",VLOOKUP($S1458,Forex!$B:$C,2,0))</f>
        <v>FY2020</v>
      </c>
      <c r="Y1458" s="936" t="str">
        <f>IF(R1458="-","-",VLOOKUP($S1458,Forex!$B:$D,3,0))</f>
        <v>2H</v>
      </c>
      <c r="Z1458" s="937" t="str">
        <f>IF($R1458="-","-",VLOOKUP($L1458,Legend!$E:$F,2,0))</f>
        <v>-</v>
      </c>
      <c r="AA1458" s="937"/>
      <c r="AB1458" s="1131">
        <f t="shared" si="252"/>
        <v>44228</v>
      </c>
      <c r="AC1458" s="1131">
        <f>_xlfn.IFNA(VLOOKUP($B1458,'PO list'!$C:$E,3,0),$AB1458)</f>
        <v>44228</v>
      </c>
      <c r="AD1458" s="1131" t="str">
        <f>IF($AC1458="-","-",VLOOKUP($AC1458,Forex!$B:$C,2,0))</f>
        <v>FY2020</v>
      </c>
      <c r="AE1458" s="1131">
        <f t="shared" si="259"/>
        <v>44228</v>
      </c>
      <c r="AF1458" s="1131" t="str">
        <f>IF($AE1458="-","-",VLOOKUP($AE1458,Forex!$B:$C,2,0))</f>
        <v>FY2020</v>
      </c>
      <c r="AG1458" s="1132" t="str">
        <f t="shared" si="253"/>
        <v>MY + MF</v>
      </c>
      <c r="AI1458" s="1118"/>
    </row>
    <row r="1459" spans="1:35" ht="15" x14ac:dyDescent="0.25">
      <c r="A1459" s="929">
        <v>1458</v>
      </c>
      <c r="B1459" s="927" t="s">
        <v>5185</v>
      </c>
      <c r="C1459" s="927" t="s">
        <v>207</v>
      </c>
      <c r="D1459" s="927" t="s">
        <v>232</v>
      </c>
      <c r="E1459" s="927" t="s">
        <v>230</v>
      </c>
      <c r="F1459" s="927">
        <v>99</v>
      </c>
      <c r="G1459" s="927">
        <v>342001.83000000007</v>
      </c>
      <c r="H1459" s="927" t="s">
        <v>5186</v>
      </c>
      <c r="I1459" s="927" t="s">
        <v>5187</v>
      </c>
      <c r="J1459" s="927" t="s">
        <v>4705</v>
      </c>
      <c r="K1459" s="927" t="s">
        <v>288</v>
      </c>
      <c r="L1459" s="927" t="s">
        <v>1227</v>
      </c>
      <c r="M1459" s="927" t="s">
        <v>1122</v>
      </c>
      <c r="N1459" s="927" t="s">
        <v>1118</v>
      </c>
      <c r="O1459" s="927" t="s">
        <v>1122</v>
      </c>
      <c r="P1459" s="1129" t="str">
        <f t="shared" si="254"/>
        <v xml:space="preserve">  2</v>
      </c>
      <c r="Q1459" s="934" t="str">
        <f t="shared" si="255"/>
        <v>21-19802</v>
      </c>
      <c r="R1459" s="934" t="str">
        <f t="shared" si="256"/>
        <v>FRONTECH</v>
      </c>
      <c r="S1459" s="935">
        <f t="shared" si="249"/>
        <v>44228</v>
      </c>
      <c r="T1459" s="935">
        <f t="shared" si="250"/>
        <v>44228</v>
      </c>
      <c r="U1459" s="935">
        <f t="shared" si="251"/>
        <v>44228</v>
      </c>
      <c r="V1459" s="935">
        <f t="shared" si="257"/>
        <v>44256</v>
      </c>
      <c r="W1459" s="934" t="str">
        <f t="shared" si="258"/>
        <v>Disapproved</v>
      </c>
      <c r="X1459" s="936" t="str">
        <f>IF(R1459="-","-",VLOOKUP($S1459,Forex!$B:$C,2,0))</f>
        <v>FY2020</v>
      </c>
      <c r="Y1459" s="936" t="str">
        <f>IF(R1459="-","-",VLOOKUP($S1459,Forex!$B:$D,3,0))</f>
        <v>2H</v>
      </c>
      <c r="Z1459" s="937" t="str">
        <f>IF($R1459="-","-",VLOOKUP($L1459,Legend!$E:$F,2,0))</f>
        <v>-</v>
      </c>
      <c r="AA1459" s="937"/>
      <c r="AB1459" s="1131">
        <f t="shared" si="252"/>
        <v>44228</v>
      </c>
      <c r="AC1459" s="1131">
        <f>_xlfn.IFNA(VLOOKUP($B1459,'PO list'!$C:$E,3,0),$AB1459)</f>
        <v>44228</v>
      </c>
      <c r="AD1459" s="1131" t="str">
        <f>IF($AC1459="-","-",VLOOKUP($AC1459,Forex!$B:$C,2,0))</f>
        <v>FY2020</v>
      </c>
      <c r="AE1459" s="1131">
        <f t="shared" si="259"/>
        <v>44228</v>
      </c>
      <c r="AF1459" s="1131" t="str">
        <f>IF($AE1459="-","-",VLOOKUP($AE1459,Forex!$B:$C,2,0))</f>
        <v>FY2020</v>
      </c>
      <c r="AG1459" s="1132" t="str">
        <f t="shared" si="253"/>
        <v>MY + MF</v>
      </c>
      <c r="AI1459" s="1118"/>
    </row>
    <row r="1460" spans="1:35" ht="15" x14ac:dyDescent="0.25">
      <c r="A1460" s="929">
        <v>1459</v>
      </c>
      <c r="B1460" s="927" t="s">
        <v>5188</v>
      </c>
      <c r="C1460" s="927" t="s">
        <v>244</v>
      </c>
      <c r="D1460" s="927" t="s">
        <v>201</v>
      </c>
      <c r="E1460" s="927" t="s">
        <v>231</v>
      </c>
      <c r="F1460" s="927">
        <v>1</v>
      </c>
      <c r="G1460" s="927">
        <v>422</v>
      </c>
      <c r="H1460" s="927" t="s">
        <v>5189</v>
      </c>
      <c r="I1460" s="927" t="s">
        <v>5190</v>
      </c>
      <c r="J1460" s="927" t="s">
        <v>1128</v>
      </c>
      <c r="K1460" s="927" t="s">
        <v>287</v>
      </c>
      <c r="L1460" s="927" t="s">
        <v>15</v>
      </c>
      <c r="M1460" s="927" t="s">
        <v>1143</v>
      </c>
      <c r="N1460" s="927" t="s">
        <v>1125</v>
      </c>
      <c r="O1460" s="927" t="s">
        <v>1139</v>
      </c>
      <c r="P1460" s="1129" t="str">
        <f t="shared" si="254"/>
        <v>lot</v>
      </c>
      <c r="Q1460" s="934" t="str">
        <f t="shared" si="255"/>
        <v>21-19803</v>
      </c>
      <c r="R1460" s="934" t="str">
        <f t="shared" si="256"/>
        <v>LOCAL</v>
      </c>
      <c r="S1460" s="935">
        <f t="shared" si="249"/>
        <v>44228</v>
      </c>
      <c r="T1460" s="935">
        <f t="shared" si="250"/>
        <v>44228</v>
      </c>
      <c r="U1460" s="935">
        <f t="shared" si="251"/>
        <v>44228</v>
      </c>
      <c r="V1460" s="935">
        <f t="shared" si="257"/>
        <v>44256</v>
      </c>
      <c r="W1460" s="934" t="str">
        <f t="shared" si="258"/>
        <v>Approved</v>
      </c>
      <c r="X1460" s="936" t="str">
        <f>IF(R1460="-","-",VLOOKUP($S1460,Forex!$B:$C,2,0))</f>
        <v>FY2020</v>
      </c>
      <c r="Y1460" s="936" t="str">
        <f>IF(R1460="-","-",VLOOKUP($S1460,Forex!$B:$D,3,0))</f>
        <v>2H</v>
      </c>
      <c r="Z1460" s="937" t="str">
        <f>IF($R1460="-","-",VLOOKUP($L1460,Legend!$E:$F,2,0))</f>
        <v>-</v>
      </c>
      <c r="AA1460" s="937"/>
      <c r="AB1460" s="1131">
        <f t="shared" si="252"/>
        <v>44228</v>
      </c>
      <c r="AC1460" s="1131">
        <f>_xlfn.IFNA(VLOOKUP($B1460,'PO list'!$C:$E,3,0),$AB1460)</f>
        <v>44228</v>
      </c>
      <c r="AD1460" s="1131" t="str">
        <f>IF($AC1460="-","-",VLOOKUP($AC1460,Forex!$B:$C,2,0))</f>
        <v>FY2020</v>
      </c>
      <c r="AE1460" s="1131">
        <f t="shared" si="259"/>
        <v>44228</v>
      </c>
      <c r="AF1460" s="1131" t="str">
        <f>IF($AE1460="-","-",VLOOKUP($AE1460,Forex!$B:$C,2,0))</f>
        <v>FY2020</v>
      </c>
      <c r="AG1460" s="1132" t="str">
        <f t="shared" si="253"/>
        <v>MY + MF</v>
      </c>
      <c r="AI1460" s="1118"/>
    </row>
    <row r="1461" spans="1:35" ht="15" x14ac:dyDescent="0.25">
      <c r="A1461" s="929">
        <v>1460</v>
      </c>
      <c r="B1461" s="927" t="s">
        <v>5191</v>
      </c>
      <c r="C1461" s="927" t="s">
        <v>207</v>
      </c>
      <c r="D1461" s="927" t="s">
        <v>232</v>
      </c>
      <c r="E1461" s="927" t="s">
        <v>1333</v>
      </c>
      <c r="F1461" s="927">
        <v>2</v>
      </c>
      <c r="G1461" s="927">
        <v>711.8</v>
      </c>
      <c r="H1461" s="927" t="s">
        <v>5192</v>
      </c>
      <c r="I1461" s="927" t="s">
        <v>5193</v>
      </c>
      <c r="J1461" s="927" t="s">
        <v>1128</v>
      </c>
      <c r="K1461" s="927" t="s">
        <v>287</v>
      </c>
      <c r="L1461" s="927" t="s">
        <v>15</v>
      </c>
      <c r="M1461" s="927" t="s">
        <v>1138</v>
      </c>
      <c r="N1461" s="927" t="s">
        <v>4429</v>
      </c>
      <c r="O1461" s="927" t="s">
        <v>1139</v>
      </c>
      <c r="P1461" s="1129" t="str">
        <f t="shared" si="254"/>
        <v>OLD</v>
      </c>
      <c r="Q1461" s="934" t="str">
        <f t="shared" si="255"/>
        <v>21-19804</v>
      </c>
      <c r="R1461" s="934" t="str">
        <f t="shared" si="256"/>
        <v>FRONTECH</v>
      </c>
      <c r="S1461" s="935">
        <f t="shared" si="249"/>
        <v>44228</v>
      </c>
      <c r="T1461" s="935">
        <f t="shared" si="250"/>
        <v>44228</v>
      </c>
      <c r="U1461" s="935">
        <f t="shared" si="251"/>
        <v>44228</v>
      </c>
      <c r="V1461" s="935">
        <f t="shared" si="257"/>
        <v>44256</v>
      </c>
      <c r="W1461" s="934" t="str">
        <f t="shared" si="258"/>
        <v>Approved</v>
      </c>
      <c r="X1461" s="936" t="str">
        <f>IF(R1461="-","-",VLOOKUP($S1461,Forex!$B:$C,2,0))</f>
        <v>FY2020</v>
      </c>
      <c r="Y1461" s="936" t="str">
        <f>IF(R1461="-","-",VLOOKUP($S1461,Forex!$B:$D,3,0))</f>
        <v>2H</v>
      </c>
      <c r="Z1461" s="937" t="str">
        <f>IF($R1461="-","-",VLOOKUP($L1461,Legend!$E:$F,2,0))</f>
        <v>-</v>
      </c>
      <c r="AA1461" s="937"/>
      <c r="AB1461" s="1131">
        <f t="shared" si="252"/>
        <v>44228</v>
      </c>
      <c r="AC1461" s="1131">
        <f>_xlfn.IFNA(VLOOKUP($B1461,'PO list'!$C:$E,3,0),$AB1461)</f>
        <v>44228</v>
      </c>
      <c r="AD1461" s="1131" t="str">
        <f>IF($AC1461="-","-",VLOOKUP($AC1461,Forex!$B:$C,2,0))</f>
        <v>FY2020</v>
      </c>
      <c r="AE1461" s="1131">
        <f t="shared" si="259"/>
        <v>44228</v>
      </c>
      <c r="AF1461" s="1131" t="str">
        <f>IF($AE1461="-","-",VLOOKUP($AE1461,Forex!$B:$C,2,0))</f>
        <v>FY2020</v>
      </c>
      <c r="AG1461" s="1132" t="str">
        <f t="shared" si="253"/>
        <v>MY + MF</v>
      </c>
      <c r="AI1461" s="1118"/>
    </row>
    <row r="1462" spans="1:35" ht="15" x14ac:dyDescent="0.25">
      <c r="A1462" s="929">
        <v>1461</v>
      </c>
      <c r="B1462" s="927" t="s">
        <v>1071</v>
      </c>
      <c r="C1462" s="927" t="s">
        <v>211</v>
      </c>
      <c r="D1462" s="927" t="s">
        <v>201</v>
      </c>
      <c r="E1462" s="927" t="s">
        <v>230</v>
      </c>
      <c r="F1462" s="927">
        <v>21</v>
      </c>
      <c r="G1462" s="927">
        <v>106762.99999999999</v>
      </c>
      <c r="H1462" s="927" t="s">
        <v>1289</v>
      </c>
      <c r="I1462" s="927" t="s">
        <v>5194</v>
      </c>
      <c r="J1462" s="927" t="s">
        <v>1128</v>
      </c>
      <c r="K1462" s="927" t="s">
        <v>288</v>
      </c>
      <c r="L1462" s="927" t="s">
        <v>1127</v>
      </c>
      <c r="M1462" s="927" t="s">
        <v>1150</v>
      </c>
      <c r="N1462" s="927" t="s">
        <v>1299</v>
      </c>
      <c r="O1462" s="927" t="s">
        <v>1224</v>
      </c>
      <c r="P1462" s="1129" t="str">
        <f t="shared" si="254"/>
        <v>REF</v>
      </c>
      <c r="Q1462" s="934" t="str">
        <f t="shared" si="255"/>
        <v>21-19805</v>
      </c>
      <c r="R1462" s="934" t="str">
        <f t="shared" si="256"/>
        <v>LOCAL</v>
      </c>
      <c r="S1462" s="935">
        <f t="shared" si="249"/>
        <v>44228</v>
      </c>
      <c r="T1462" s="935">
        <f t="shared" si="250"/>
        <v>44287</v>
      </c>
      <c r="U1462" s="935">
        <f t="shared" si="251"/>
        <v>44256</v>
      </c>
      <c r="V1462" s="935">
        <f t="shared" si="257"/>
        <v>44317</v>
      </c>
      <c r="W1462" s="934" t="str">
        <f t="shared" si="258"/>
        <v>-</v>
      </c>
      <c r="X1462" s="936" t="str">
        <f>IF(R1462="-","-",VLOOKUP($S1462,Forex!$B:$C,2,0))</f>
        <v>FY2020</v>
      </c>
      <c r="Y1462" s="936" t="str">
        <f>IF(R1462="-","-",VLOOKUP($S1462,Forex!$B:$D,3,0))</f>
        <v>2H</v>
      </c>
      <c r="Z1462" s="937" t="str">
        <f>IF($R1462="-","-",VLOOKUP($L1462,Legend!$E:$F,2,0))</f>
        <v>ROD4</v>
      </c>
      <c r="AA1462" s="937"/>
      <c r="AB1462" s="1131">
        <f t="shared" si="252"/>
        <v>44287</v>
      </c>
      <c r="AC1462" s="1131">
        <f>_xlfn.IFNA(VLOOKUP($B1462,'PO list'!$C:$E,3,0),$AB1462)</f>
        <v>44317</v>
      </c>
      <c r="AD1462" s="1131" t="str">
        <f>IF($AC1462="-","-",VLOOKUP($AC1462,Forex!$B:$C,2,0))</f>
        <v>FY2021</v>
      </c>
      <c r="AE1462" s="1131" t="str">
        <f t="shared" si="259"/>
        <v>-</v>
      </c>
      <c r="AF1462" s="1131" t="str">
        <f>IF($AE1462="-","-",VLOOKUP($AE1462,Forex!$B:$C,2,0))</f>
        <v>-</v>
      </c>
      <c r="AG1462" s="1132" t="str">
        <f t="shared" si="253"/>
        <v>MY + MF</v>
      </c>
      <c r="AI1462" s="1118"/>
    </row>
    <row r="1463" spans="1:35" ht="15" x14ac:dyDescent="0.25">
      <c r="A1463" s="929">
        <v>1462</v>
      </c>
      <c r="B1463" s="927" t="s">
        <v>1060</v>
      </c>
      <c r="C1463" s="927" t="s">
        <v>221</v>
      </c>
      <c r="D1463" s="927" t="s">
        <v>201</v>
      </c>
      <c r="E1463" s="927" t="s">
        <v>231</v>
      </c>
      <c r="F1463" s="927">
        <v>2</v>
      </c>
      <c r="G1463" s="927">
        <v>983</v>
      </c>
      <c r="H1463" s="927" t="s">
        <v>1144</v>
      </c>
      <c r="I1463" s="927" t="s">
        <v>5195</v>
      </c>
      <c r="J1463" s="927" t="s">
        <v>1138</v>
      </c>
      <c r="K1463" s="927" t="s">
        <v>288</v>
      </c>
      <c r="L1463" s="927" t="s">
        <v>1127</v>
      </c>
      <c r="M1463" s="927" t="s">
        <v>1143</v>
      </c>
      <c r="N1463" s="927" t="s">
        <v>5196</v>
      </c>
      <c r="O1463" s="927" t="s">
        <v>1139</v>
      </c>
      <c r="P1463" s="1129" t="str">
        <f t="shared" si="254"/>
        <v>REF</v>
      </c>
      <c r="Q1463" s="934" t="str">
        <f t="shared" si="255"/>
        <v>21-19806</v>
      </c>
      <c r="R1463" s="934" t="str">
        <f t="shared" si="256"/>
        <v>LOCAL</v>
      </c>
      <c r="S1463" s="935">
        <f t="shared" si="249"/>
        <v>44228</v>
      </c>
      <c r="T1463" s="935">
        <f t="shared" si="250"/>
        <v>44228</v>
      </c>
      <c r="U1463" s="935">
        <f t="shared" si="251"/>
        <v>44228</v>
      </c>
      <c r="V1463" s="935">
        <f t="shared" si="257"/>
        <v>44317</v>
      </c>
      <c r="W1463" s="934" t="str">
        <f t="shared" si="258"/>
        <v>-</v>
      </c>
      <c r="X1463" s="936" t="str">
        <f>IF(R1463="-","-",VLOOKUP($S1463,Forex!$B:$C,2,0))</f>
        <v>FY2020</v>
      </c>
      <c r="Y1463" s="936" t="str">
        <f>IF(R1463="-","-",VLOOKUP($S1463,Forex!$B:$D,3,0))</f>
        <v>2H</v>
      </c>
      <c r="Z1463" s="937" t="str">
        <f>IF($R1463="-","-",VLOOKUP($L1463,Legend!$E:$F,2,0))</f>
        <v>ROD4</v>
      </c>
      <c r="AA1463" s="937"/>
      <c r="AB1463" s="1131">
        <f t="shared" si="252"/>
        <v>44228</v>
      </c>
      <c r="AC1463" s="1131">
        <f>_xlfn.IFNA(VLOOKUP($B1463,'PO list'!$C:$E,3,0),$AB1463)</f>
        <v>44317</v>
      </c>
      <c r="AD1463" s="1131" t="str">
        <f>IF($AC1463="-","-",VLOOKUP($AC1463,Forex!$B:$C,2,0))</f>
        <v>FY2021</v>
      </c>
      <c r="AE1463" s="1131" t="str">
        <f t="shared" si="259"/>
        <v>-</v>
      </c>
      <c r="AF1463" s="1131" t="str">
        <f>IF($AE1463="-","-",VLOOKUP($AE1463,Forex!$B:$C,2,0))</f>
        <v>-</v>
      </c>
      <c r="AG1463" s="1132" t="str">
        <f t="shared" si="253"/>
        <v>MY + MF</v>
      </c>
      <c r="AI1463" s="1118"/>
    </row>
    <row r="1464" spans="1:35" ht="15" x14ac:dyDescent="0.25">
      <c r="A1464" s="929">
        <v>1463</v>
      </c>
      <c r="B1464" s="927" t="s">
        <v>1063</v>
      </c>
      <c r="C1464" s="927" t="s">
        <v>211</v>
      </c>
      <c r="D1464" s="927" t="s">
        <v>201</v>
      </c>
      <c r="E1464" s="927" t="s">
        <v>230</v>
      </c>
      <c r="F1464" s="927">
        <v>129</v>
      </c>
      <c r="G1464" s="927">
        <v>158408</v>
      </c>
      <c r="H1464" s="927" t="s">
        <v>1145</v>
      </c>
      <c r="I1464" s="927" t="s">
        <v>5197</v>
      </c>
      <c r="J1464" s="927" t="s">
        <v>1138</v>
      </c>
      <c r="K1464" s="927" t="s">
        <v>288</v>
      </c>
      <c r="L1464" s="927" t="s">
        <v>1127</v>
      </c>
      <c r="M1464" s="927" t="s">
        <v>1149</v>
      </c>
      <c r="N1464" s="927" t="s">
        <v>1299</v>
      </c>
      <c r="O1464" s="927" t="s">
        <v>1129</v>
      </c>
      <c r="P1464" s="1129" t="str">
        <f t="shared" si="254"/>
        <v>REF</v>
      </c>
      <c r="Q1464" s="934" t="str">
        <f t="shared" si="255"/>
        <v>21-19807</v>
      </c>
      <c r="R1464" s="934" t="str">
        <f t="shared" si="256"/>
        <v>LOCAL</v>
      </c>
      <c r="S1464" s="935">
        <f t="shared" si="249"/>
        <v>44228</v>
      </c>
      <c r="T1464" s="935">
        <f t="shared" si="250"/>
        <v>44256</v>
      </c>
      <c r="U1464" s="935">
        <f t="shared" si="251"/>
        <v>44256</v>
      </c>
      <c r="V1464" s="935">
        <f t="shared" si="257"/>
        <v>44317</v>
      </c>
      <c r="W1464" s="934" t="str">
        <f t="shared" si="258"/>
        <v>-</v>
      </c>
      <c r="X1464" s="936" t="str">
        <f>IF(R1464="-","-",VLOOKUP($S1464,Forex!$B:$C,2,0))</f>
        <v>FY2020</v>
      </c>
      <c r="Y1464" s="936" t="str">
        <f>IF(R1464="-","-",VLOOKUP($S1464,Forex!$B:$D,3,0))</f>
        <v>2H</v>
      </c>
      <c r="Z1464" s="937" t="str">
        <f>IF($R1464="-","-",VLOOKUP($L1464,Legend!$E:$F,2,0))</f>
        <v>ROD4</v>
      </c>
      <c r="AA1464" s="937"/>
      <c r="AB1464" s="1131">
        <f t="shared" si="252"/>
        <v>44256</v>
      </c>
      <c r="AC1464" s="1131">
        <f>_xlfn.IFNA(VLOOKUP($B1464,'PO list'!$C:$E,3,0),$AB1464)</f>
        <v>44317</v>
      </c>
      <c r="AD1464" s="1131" t="str">
        <f>IF($AC1464="-","-",VLOOKUP($AC1464,Forex!$B:$C,2,0))</f>
        <v>FY2021</v>
      </c>
      <c r="AE1464" s="1131" t="str">
        <f t="shared" si="259"/>
        <v>-</v>
      </c>
      <c r="AF1464" s="1131" t="str">
        <f>IF($AE1464="-","-",VLOOKUP($AE1464,Forex!$B:$C,2,0))</f>
        <v>-</v>
      </c>
      <c r="AG1464" s="1132" t="str">
        <f t="shared" si="253"/>
        <v>MY + MF</v>
      </c>
      <c r="AI1464" s="1118"/>
    </row>
    <row r="1465" spans="1:35" ht="15" x14ac:dyDescent="0.25">
      <c r="A1465" s="929">
        <v>1464</v>
      </c>
      <c r="B1465" s="927" t="s">
        <v>5198</v>
      </c>
      <c r="C1465" s="927" t="s">
        <v>211</v>
      </c>
      <c r="D1465" s="927" t="s">
        <v>201</v>
      </c>
      <c r="E1465" s="927" t="s">
        <v>230</v>
      </c>
      <c r="F1465" s="927">
        <v>63</v>
      </c>
      <c r="G1465" s="927">
        <v>33518.6</v>
      </c>
      <c r="H1465" s="927" t="s">
        <v>5199</v>
      </c>
      <c r="I1465" s="927" t="s">
        <v>770</v>
      </c>
      <c r="J1465" s="927" t="s">
        <v>4672</v>
      </c>
      <c r="K1465" s="927" t="s">
        <v>288</v>
      </c>
      <c r="L1465" s="927" t="s">
        <v>1200</v>
      </c>
      <c r="M1465" s="927" t="s">
        <v>1140</v>
      </c>
      <c r="N1465" s="927" t="s">
        <v>5014</v>
      </c>
      <c r="O1465" s="927" t="s">
        <v>1140</v>
      </c>
      <c r="P1465" s="1129" t="str">
        <f t="shared" si="254"/>
        <v>DEL</v>
      </c>
      <c r="Q1465" s="934" t="str">
        <f t="shared" si="255"/>
        <v>21-19808</v>
      </c>
      <c r="R1465" s="934" t="str">
        <f t="shared" si="256"/>
        <v>LOCAL</v>
      </c>
      <c r="S1465" s="935">
        <f t="shared" si="249"/>
        <v>44228</v>
      </c>
      <c r="T1465" s="935">
        <f t="shared" si="250"/>
        <v>44256</v>
      </c>
      <c r="U1465" s="935">
        <f t="shared" si="251"/>
        <v>44256</v>
      </c>
      <c r="V1465" s="935">
        <f t="shared" si="257"/>
        <v>44287</v>
      </c>
      <c r="W1465" s="934" t="str">
        <f t="shared" si="258"/>
        <v>Disapproved</v>
      </c>
      <c r="X1465" s="936" t="str">
        <f>IF(R1465="-","-",VLOOKUP($S1465,Forex!$B:$C,2,0))</f>
        <v>FY2020</v>
      </c>
      <c r="Y1465" s="936" t="str">
        <f>IF(R1465="-","-",VLOOKUP($S1465,Forex!$B:$D,3,0))</f>
        <v>2H</v>
      </c>
      <c r="Z1465" s="937" t="str">
        <f>IF($R1465="-","-",VLOOKUP($L1465,Legend!$E:$F,2,0))</f>
        <v>ROD3</v>
      </c>
      <c r="AA1465" s="937"/>
      <c r="AB1465" s="1131">
        <f t="shared" si="252"/>
        <v>44256</v>
      </c>
      <c r="AC1465" s="1131">
        <f>_xlfn.IFNA(VLOOKUP($B1465,'PO list'!$C:$E,3,0),$AB1465)</f>
        <v>44256</v>
      </c>
      <c r="AD1465" s="1131" t="str">
        <f>IF($AC1465="-","-",VLOOKUP($AC1465,Forex!$B:$C,2,0))</f>
        <v>FY2020</v>
      </c>
      <c r="AE1465" s="1131">
        <f t="shared" si="259"/>
        <v>44256</v>
      </c>
      <c r="AF1465" s="1131" t="str">
        <f>IF($AE1465="-","-",VLOOKUP($AE1465,Forex!$B:$C,2,0))</f>
        <v>FY2020</v>
      </c>
      <c r="AG1465" s="1132" t="str">
        <f t="shared" si="253"/>
        <v>MY + MF</v>
      </c>
      <c r="AI1465" s="1118"/>
    </row>
    <row r="1466" spans="1:35" ht="15" x14ac:dyDescent="0.25">
      <c r="A1466" s="929">
        <v>1465</v>
      </c>
      <c r="B1466" s="927" t="s">
        <v>5200</v>
      </c>
      <c r="C1466" s="927" t="s">
        <v>1379</v>
      </c>
      <c r="D1466" s="927" t="s">
        <v>1332</v>
      </c>
      <c r="E1466" s="927" t="s">
        <v>1361</v>
      </c>
      <c r="F1466" s="927">
        <v>1</v>
      </c>
      <c r="G1466" s="927">
        <v>1350.36</v>
      </c>
      <c r="H1466" s="927" t="s">
        <v>5201</v>
      </c>
      <c r="I1466" s="927" t="s">
        <v>5202</v>
      </c>
      <c r="J1466" s="927" t="s">
        <v>1138</v>
      </c>
      <c r="K1466" s="927" t="s">
        <v>287</v>
      </c>
      <c r="L1466" s="927" t="s">
        <v>15</v>
      </c>
      <c r="M1466" s="927" t="s">
        <v>1143</v>
      </c>
      <c r="N1466" s="927" t="s">
        <v>1129</v>
      </c>
      <c r="O1466" s="927" t="s">
        <v>1139</v>
      </c>
      <c r="P1466" s="1129" t="str">
        <f t="shared" si="254"/>
        <v>/04</v>
      </c>
      <c r="Q1466" s="934" t="str">
        <f t="shared" si="255"/>
        <v>21-19810</v>
      </c>
      <c r="R1466" s="934" t="str">
        <f t="shared" si="256"/>
        <v>-</v>
      </c>
      <c r="S1466" s="935" t="str">
        <f t="shared" si="249"/>
        <v>-</v>
      </c>
      <c r="T1466" s="935" t="str">
        <f t="shared" si="250"/>
        <v>-</v>
      </c>
      <c r="U1466" s="935" t="str">
        <f t="shared" si="251"/>
        <v>-</v>
      </c>
      <c r="V1466" s="935" t="str">
        <f t="shared" si="257"/>
        <v>-</v>
      </c>
      <c r="W1466" s="934" t="str">
        <f t="shared" si="258"/>
        <v>-</v>
      </c>
      <c r="X1466" s="936" t="str">
        <f>IF(R1466="-","-",VLOOKUP($S1466,Forex!$B:$C,2,0))</f>
        <v>-</v>
      </c>
      <c r="Y1466" s="936" t="str">
        <f>IF(R1466="-","-",VLOOKUP($S1466,Forex!$B:$D,3,0))</f>
        <v>-</v>
      </c>
      <c r="Z1466" s="937" t="str">
        <f>IF($R1466="-","-",VLOOKUP($L1466,Legend!$E:$F,2,0))</f>
        <v>-</v>
      </c>
      <c r="AA1466" s="937"/>
      <c r="AB1466" s="1131" t="str">
        <f t="shared" si="252"/>
        <v>-</v>
      </c>
      <c r="AC1466" s="1131" t="str">
        <f>_xlfn.IFNA(VLOOKUP($B1466,'PO list'!$C:$E,3,0),$AB1466)</f>
        <v>-</v>
      </c>
      <c r="AD1466" s="1131" t="str">
        <f>IF($AC1466="-","-",VLOOKUP($AC1466,Forex!$B:$C,2,0))</f>
        <v>-</v>
      </c>
      <c r="AE1466" s="1131" t="str">
        <f t="shared" si="259"/>
        <v>-</v>
      </c>
      <c r="AF1466" s="1131" t="str">
        <f>IF($AE1466="-","-",VLOOKUP($AE1466,Forex!$B:$C,2,0))</f>
        <v>-</v>
      </c>
      <c r="AG1466" s="1132" t="str">
        <f t="shared" si="253"/>
        <v>-</v>
      </c>
      <c r="AI1466" s="1118"/>
    </row>
    <row r="1467" spans="1:35" ht="15" x14ac:dyDescent="0.25">
      <c r="A1467" s="929">
        <v>1466</v>
      </c>
      <c r="B1467" s="927" t="s">
        <v>5203</v>
      </c>
      <c r="C1467" s="927" t="s">
        <v>209</v>
      </c>
      <c r="D1467" s="927" t="s">
        <v>232</v>
      </c>
      <c r="E1467" s="927" t="s">
        <v>231</v>
      </c>
      <c r="F1467" s="927">
        <v>8</v>
      </c>
      <c r="G1467" s="927">
        <v>37260</v>
      </c>
      <c r="H1467" s="927" t="s">
        <v>5204</v>
      </c>
      <c r="I1467" s="927" t="s">
        <v>5205</v>
      </c>
      <c r="J1467" s="927" t="s">
        <v>1138</v>
      </c>
      <c r="K1467" s="927" t="s">
        <v>288</v>
      </c>
      <c r="L1467" s="927" t="s">
        <v>1056</v>
      </c>
      <c r="M1467" s="927" t="s">
        <v>1142</v>
      </c>
      <c r="N1467" s="927" t="s">
        <v>1123</v>
      </c>
      <c r="O1467" s="927" t="s">
        <v>1122</v>
      </c>
      <c r="P1467" s="1129" t="str">
        <f t="shared" si="254"/>
        <v xml:space="preserve"> AY</v>
      </c>
      <c r="Q1467" s="934" t="str">
        <f t="shared" si="255"/>
        <v>21-19811</v>
      </c>
      <c r="R1467" s="934" t="str">
        <f t="shared" si="256"/>
        <v>FRONTECH</v>
      </c>
      <c r="S1467" s="935">
        <f t="shared" si="249"/>
        <v>44228</v>
      </c>
      <c r="T1467" s="935">
        <f t="shared" si="250"/>
        <v>44228</v>
      </c>
      <c r="U1467" s="935">
        <f t="shared" si="251"/>
        <v>44228</v>
      </c>
      <c r="V1467" s="935">
        <f t="shared" si="257"/>
        <v>44287</v>
      </c>
      <c r="W1467" s="934" t="str">
        <f t="shared" si="258"/>
        <v>Disapproved</v>
      </c>
      <c r="X1467" s="936" t="str">
        <f>IF(R1467="-","-",VLOOKUP($S1467,Forex!$B:$C,2,0))</f>
        <v>FY2020</v>
      </c>
      <c r="Y1467" s="936" t="str">
        <f>IF(R1467="-","-",VLOOKUP($S1467,Forex!$B:$D,3,0))</f>
        <v>2H</v>
      </c>
      <c r="Z1467" s="937" t="str">
        <f>IF($R1467="-","-",VLOOKUP($L1467,Legend!$E:$F,2,0))</f>
        <v>-</v>
      </c>
      <c r="AA1467" s="937"/>
      <c r="AB1467" s="1131">
        <f t="shared" si="252"/>
        <v>44228</v>
      </c>
      <c r="AC1467" s="1131">
        <f>_xlfn.IFNA(VLOOKUP($B1467,'PO list'!$C:$E,3,0),$AB1467)</f>
        <v>44228</v>
      </c>
      <c r="AD1467" s="1131" t="str">
        <f>IF($AC1467="-","-",VLOOKUP($AC1467,Forex!$B:$C,2,0))</f>
        <v>FY2020</v>
      </c>
      <c r="AE1467" s="1131">
        <f t="shared" si="259"/>
        <v>44228</v>
      </c>
      <c r="AF1467" s="1131" t="str">
        <f>IF($AE1467="-","-",VLOOKUP($AE1467,Forex!$B:$C,2,0))</f>
        <v>FY2020</v>
      </c>
      <c r="AG1467" s="1132" t="str">
        <f t="shared" si="253"/>
        <v>MY + MF</v>
      </c>
      <c r="AI1467" s="1118"/>
    </row>
    <row r="1468" spans="1:35" ht="15" x14ac:dyDescent="0.25">
      <c r="A1468" s="929">
        <v>1467</v>
      </c>
      <c r="B1468" s="927" t="s">
        <v>5206</v>
      </c>
      <c r="C1468" s="927" t="s">
        <v>227</v>
      </c>
      <c r="D1468" s="927" t="s">
        <v>201</v>
      </c>
      <c r="E1468" s="927" t="s">
        <v>1546</v>
      </c>
      <c r="F1468" s="927">
        <v>1</v>
      </c>
      <c r="G1468" s="927">
        <v>1155.7</v>
      </c>
      <c r="H1468" s="927" t="s">
        <v>5207</v>
      </c>
      <c r="I1468" s="927" t="s">
        <v>5208</v>
      </c>
      <c r="J1468" s="927" t="s">
        <v>5209</v>
      </c>
      <c r="K1468" s="927" t="s">
        <v>287</v>
      </c>
      <c r="L1468" s="927" t="s">
        <v>15</v>
      </c>
      <c r="M1468" s="927" t="s">
        <v>5210</v>
      </c>
      <c r="N1468" s="927" t="s">
        <v>1126</v>
      </c>
      <c r="O1468" s="927" t="s">
        <v>1126</v>
      </c>
      <c r="P1468" s="1129" t="str">
        <f t="shared" si="254"/>
        <v>ON-</v>
      </c>
      <c r="Q1468" s="934" t="str">
        <f t="shared" si="255"/>
        <v>21-19812</v>
      </c>
      <c r="R1468" s="934" t="str">
        <f t="shared" si="256"/>
        <v>LOCAL</v>
      </c>
      <c r="S1468" s="935">
        <f t="shared" si="249"/>
        <v>44228</v>
      </c>
      <c r="T1468" s="935">
        <f t="shared" si="250"/>
        <v>44256</v>
      </c>
      <c r="U1468" s="935">
        <f t="shared" si="251"/>
        <v>44256</v>
      </c>
      <c r="V1468" s="935">
        <f t="shared" si="257"/>
        <v>44256</v>
      </c>
      <c r="W1468" s="934" t="str">
        <f t="shared" si="258"/>
        <v>Approved</v>
      </c>
      <c r="X1468" s="936" t="str">
        <f>IF(R1468="-","-",VLOOKUP($S1468,Forex!$B:$C,2,0))</f>
        <v>FY2020</v>
      </c>
      <c r="Y1468" s="936" t="str">
        <f>IF(R1468="-","-",VLOOKUP($S1468,Forex!$B:$D,3,0))</f>
        <v>2H</v>
      </c>
      <c r="Z1468" s="937" t="str">
        <f>IF($R1468="-","-",VLOOKUP($L1468,Legend!$E:$F,2,0))</f>
        <v>-</v>
      </c>
      <c r="AA1468" s="937"/>
      <c r="AB1468" s="1131">
        <f t="shared" si="252"/>
        <v>44256</v>
      </c>
      <c r="AC1468" s="1131">
        <f>_xlfn.IFNA(VLOOKUP($B1468,'PO list'!$C:$E,3,0),$AB1468)</f>
        <v>44256</v>
      </c>
      <c r="AD1468" s="1131" t="str">
        <f>IF($AC1468="-","-",VLOOKUP($AC1468,Forex!$B:$C,2,0))</f>
        <v>FY2020</v>
      </c>
      <c r="AE1468" s="1131">
        <f t="shared" si="259"/>
        <v>44256</v>
      </c>
      <c r="AF1468" s="1131" t="str">
        <f>IF($AE1468="-","-",VLOOKUP($AE1468,Forex!$B:$C,2,0))</f>
        <v>FY2020</v>
      </c>
      <c r="AG1468" s="1132" t="str">
        <f t="shared" si="253"/>
        <v>MY + MF</v>
      </c>
      <c r="AI1468" s="1118"/>
    </row>
    <row r="1469" spans="1:35" ht="15" x14ac:dyDescent="0.25">
      <c r="A1469" s="929">
        <v>1468</v>
      </c>
      <c r="B1469" s="927" t="s">
        <v>5211</v>
      </c>
      <c r="C1469" s="927" t="s">
        <v>680</v>
      </c>
      <c r="D1469" s="927" t="s">
        <v>201</v>
      </c>
      <c r="E1469" s="927" t="s">
        <v>231</v>
      </c>
      <c r="F1469" s="927">
        <v>2</v>
      </c>
      <c r="G1469" s="927">
        <v>1772</v>
      </c>
      <c r="H1469" s="927" t="s">
        <v>5212</v>
      </c>
      <c r="I1469" s="927" t="s">
        <v>5213</v>
      </c>
      <c r="J1469" s="927" t="s">
        <v>5209</v>
      </c>
      <c r="K1469" s="927" t="s">
        <v>287</v>
      </c>
      <c r="L1469" s="927" t="s">
        <v>15</v>
      </c>
      <c r="M1469" s="927" t="s">
        <v>1143</v>
      </c>
      <c r="N1469" s="927" t="s">
        <v>1146</v>
      </c>
      <c r="O1469" s="927" t="s">
        <v>1143</v>
      </c>
      <c r="P1469" s="1129" t="str">
        <f t="shared" si="254"/>
        <v>KET</v>
      </c>
      <c r="Q1469" s="934" t="str">
        <f t="shared" si="255"/>
        <v>21-19813</v>
      </c>
      <c r="R1469" s="934" t="str">
        <f t="shared" si="256"/>
        <v>LOCAL</v>
      </c>
      <c r="S1469" s="935">
        <f t="shared" si="249"/>
        <v>44228</v>
      </c>
      <c r="T1469" s="935">
        <f t="shared" si="250"/>
        <v>44228</v>
      </c>
      <c r="U1469" s="935">
        <f t="shared" si="251"/>
        <v>44228</v>
      </c>
      <c r="V1469" s="935">
        <f t="shared" si="257"/>
        <v>44256</v>
      </c>
      <c r="W1469" s="934" t="str">
        <f t="shared" si="258"/>
        <v>Approved</v>
      </c>
      <c r="X1469" s="936" t="str">
        <f>IF(R1469="-","-",VLOOKUP($S1469,Forex!$B:$C,2,0))</f>
        <v>FY2020</v>
      </c>
      <c r="Y1469" s="936" t="str">
        <f>IF(R1469="-","-",VLOOKUP($S1469,Forex!$B:$D,3,0))</f>
        <v>2H</v>
      </c>
      <c r="Z1469" s="937" t="str">
        <f>IF($R1469="-","-",VLOOKUP($L1469,Legend!$E:$F,2,0))</f>
        <v>-</v>
      </c>
      <c r="AA1469" s="937"/>
      <c r="AB1469" s="1131">
        <f t="shared" si="252"/>
        <v>44228</v>
      </c>
      <c r="AC1469" s="1131">
        <f>_xlfn.IFNA(VLOOKUP($B1469,'PO list'!$C:$E,3,0),$AB1469)</f>
        <v>44228</v>
      </c>
      <c r="AD1469" s="1131" t="str">
        <f>IF($AC1469="-","-",VLOOKUP($AC1469,Forex!$B:$C,2,0))</f>
        <v>FY2020</v>
      </c>
      <c r="AE1469" s="1131">
        <f t="shared" si="259"/>
        <v>44228</v>
      </c>
      <c r="AF1469" s="1131" t="str">
        <f>IF($AE1469="-","-",VLOOKUP($AE1469,Forex!$B:$C,2,0))</f>
        <v>FY2020</v>
      </c>
      <c r="AG1469" s="1132" t="str">
        <f t="shared" si="253"/>
        <v>MY + MF</v>
      </c>
      <c r="AI1469" s="1118"/>
    </row>
    <row r="1470" spans="1:35" ht="15" x14ac:dyDescent="0.25">
      <c r="A1470" s="929">
        <v>1469</v>
      </c>
      <c r="B1470" s="927" t="s">
        <v>5211</v>
      </c>
      <c r="C1470" s="927" t="s">
        <v>680</v>
      </c>
      <c r="D1470" s="927" t="s">
        <v>201</v>
      </c>
      <c r="E1470" s="927" t="s">
        <v>231</v>
      </c>
      <c r="F1470" s="927">
        <v>2</v>
      </c>
      <c r="G1470" s="927">
        <v>1664</v>
      </c>
      <c r="H1470" s="927" t="s">
        <v>5214</v>
      </c>
      <c r="I1470" s="927" t="s">
        <v>5213</v>
      </c>
      <c r="J1470" s="927" t="s">
        <v>5209</v>
      </c>
      <c r="K1470" s="927" t="s">
        <v>1324</v>
      </c>
      <c r="L1470" s="927" t="s">
        <v>1056</v>
      </c>
      <c r="M1470" s="927" t="s">
        <v>1143</v>
      </c>
      <c r="N1470" s="927" t="s">
        <v>1146</v>
      </c>
      <c r="O1470" s="927" t="s">
        <v>1143</v>
      </c>
      <c r="P1470" s="1129" t="str">
        <f t="shared" si="254"/>
        <v>KET</v>
      </c>
      <c r="Q1470" s="934" t="str">
        <f t="shared" si="255"/>
        <v>-</v>
      </c>
      <c r="R1470" s="934" t="str">
        <f t="shared" si="256"/>
        <v>-</v>
      </c>
      <c r="S1470" s="935" t="str">
        <f t="shared" si="249"/>
        <v>-</v>
      </c>
      <c r="T1470" s="935" t="str">
        <f t="shared" si="250"/>
        <v>-</v>
      </c>
      <c r="U1470" s="935" t="str">
        <f t="shared" si="251"/>
        <v>-</v>
      </c>
      <c r="V1470" s="935" t="str">
        <f t="shared" si="257"/>
        <v>-</v>
      </c>
      <c r="W1470" s="934" t="str">
        <f t="shared" si="258"/>
        <v>-</v>
      </c>
      <c r="X1470" s="936" t="str">
        <f>IF(R1470="-","-",VLOOKUP($S1470,Forex!$B:$C,2,0))</f>
        <v>-</v>
      </c>
      <c r="Y1470" s="936" t="str">
        <f>IF(R1470="-","-",VLOOKUP($S1470,Forex!$B:$D,3,0))</f>
        <v>-</v>
      </c>
      <c r="Z1470" s="937" t="str">
        <f>IF($R1470="-","-",VLOOKUP($L1470,Legend!$E:$F,2,0))</f>
        <v>-</v>
      </c>
      <c r="AA1470" s="937"/>
      <c r="AB1470" s="1131" t="str">
        <f t="shared" si="252"/>
        <v>-</v>
      </c>
      <c r="AC1470" s="1131" t="str">
        <f>_xlfn.IFNA(VLOOKUP($B1470,'PO list'!$C:$E,3,0),$AB1470)</f>
        <v>-</v>
      </c>
      <c r="AD1470" s="1131" t="str">
        <f>IF($AC1470="-","-",VLOOKUP($AC1470,Forex!$B:$C,2,0))</f>
        <v>-</v>
      </c>
      <c r="AE1470" s="1131" t="str">
        <f t="shared" si="259"/>
        <v>-</v>
      </c>
      <c r="AF1470" s="1131" t="str">
        <f>IF($AE1470="-","-",VLOOKUP($AE1470,Forex!$B:$C,2,0))</f>
        <v>-</v>
      </c>
      <c r="AG1470" s="1132" t="str">
        <f t="shared" si="253"/>
        <v>-</v>
      </c>
      <c r="AI1470" s="1118"/>
    </row>
    <row r="1471" spans="1:35" ht="15" x14ac:dyDescent="0.25">
      <c r="A1471" s="929">
        <v>1470</v>
      </c>
      <c r="B1471" s="927" t="s">
        <v>5215</v>
      </c>
      <c r="C1471" s="927" t="s">
        <v>227</v>
      </c>
      <c r="D1471" s="927" t="s">
        <v>201</v>
      </c>
      <c r="E1471" s="927" t="s">
        <v>230</v>
      </c>
      <c r="F1471" s="927">
        <v>3</v>
      </c>
      <c r="G1471" s="927">
        <v>8099.9</v>
      </c>
      <c r="H1471" s="927" t="s">
        <v>5216</v>
      </c>
      <c r="I1471" s="927" t="s">
        <v>5217</v>
      </c>
      <c r="J1471" s="927" t="s">
        <v>5209</v>
      </c>
      <c r="K1471" s="927" t="s">
        <v>287</v>
      </c>
      <c r="L1471" s="927" t="s">
        <v>15</v>
      </c>
      <c r="M1471" s="927" t="s">
        <v>4672</v>
      </c>
      <c r="N1471" s="927" t="s">
        <v>4429</v>
      </c>
      <c r="O1471" s="927" t="s">
        <v>1139</v>
      </c>
      <c r="P1471" s="1129" t="str">
        <f t="shared" si="254"/>
        <v>EW-</v>
      </c>
      <c r="Q1471" s="934" t="str">
        <f t="shared" si="255"/>
        <v>21-19814</v>
      </c>
      <c r="R1471" s="934" t="str">
        <f t="shared" si="256"/>
        <v>LOCAL</v>
      </c>
      <c r="S1471" s="935">
        <f t="shared" si="249"/>
        <v>44228</v>
      </c>
      <c r="T1471" s="935">
        <f t="shared" si="250"/>
        <v>44228</v>
      </c>
      <c r="U1471" s="935">
        <f t="shared" si="251"/>
        <v>44228</v>
      </c>
      <c r="V1471" s="935">
        <f t="shared" si="257"/>
        <v>44256</v>
      </c>
      <c r="W1471" s="934" t="str">
        <f t="shared" si="258"/>
        <v>Approved</v>
      </c>
      <c r="X1471" s="936" t="str">
        <f>IF(R1471="-","-",VLOOKUP($S1471,Forex!$B:$C,2,0))</f>
        <v>FY2020</v>
      </c>
      <c r="Y1471" s="936" t="str">
        <f>IF(R1471="-","-",VLOOKUP($S1471,Forex!$B:$D,3,0))</f>
        <v>2H</v>
      </c>
      <c r="Z1471" s="937" t="str">
        <f>IF($R1471="-","-",VLOOKUP($L1471,Legend!$E:$F,2,0))</f>
        <v>-</v>
      </c>
      <c r="AA1471" s="937"/>
      <c r="AB1471" s="1131">
        <f t="shared" si="252"/>
        <v>44228</v>
      </c>
      <c r="AC1471" s="1131">
        <f>_xlfn.IFNA(VLOOKUP($B1471,'PO list'!$C:$E,3,0),$AB1471)</f>
        <v>44228</v>
      </c>
      <c r="AD1471" s="1131" t="str">
        <f>IF($AC1471="-","-",VLOOKUP($AC1471,Forex!$B:$C,2,0))</f>
        <v>FY2020</v>
      </c>
      <c r="AE1471" s="1131">
        <f t="shared" si="259"/>
        <v>44228</v>
      </c>
      <c r="AF1471" s="1131" t="str">
        <f>IF($AE1471="-","-",VLOOKUP($AE1471,Forex!$B:$C,2,0))</f>
        <v>FY2020</v>
      </c>
      <c r="AG1471" s="1132" t="str">
        <f t="shared" si="253"/>
        <v>MY + MF</v>
      </c>
      <c r="AI1471" s="1118"/>
    </row>
    <row r="1472" spans="1:35" ht="15" x14ac:dyDescent="0.25">
      <c r="A1472" s="929">
        <v>1471</v>
      </c>
      <c r="B1472" s="927" t="s">
        <v>5218</v>
      </c>
      <c r="C1472" s="927" t="s">
        <v>225</v>
      </c>
      <c r="D1472" s="927" t="s">
        <v>201</v>
      </c>
      <c r="E1472" s="927" t="s">
        <v>231</v>
      </c>
      <c r="F1472" s="927">
        <v>6</v>
      </c>
      <c r="G1472" s="927">
        <v>8230</v>
      </c>
      <c r="H1472" s="927" t="s">
        <v>5219</v>
      </c>
      <c r="I1472" s="927" t="s">
        <v>5220</v>
      </c>
      <c r="J1472" s="927" t="s">
        <v>1143</v>
      </c>
      <c r="K1472" s="927" t="s">
        <v>287</v>
      </c>
      <c r="L1472" s="927" t="s">
        <v>15</v>
      </c>
      <c r="M1472" s="927" t="s">
        <v>1143</v>
      </c>
      <c r="N1472" s="927" t="s">
        <v>1126</v>
      </c>
      <c r="O1472" s="927" t="s">
        <v>1139</v>
      </c>
      <c r="P1472" s="1129" t="str">
        <f t="shared" si="254"/>
        <v xml:space="preserve"> (3</v>
      </c>
      <c r="Q1472" s="934" t="str">
        <f t="shared" si="255"/>
        <v>21-19815</v>
      </c>
      <c r="R1472" s="934" t="str">
        <f t="shared" si="256"/>
        <v>LOCAL</v>
      </c>
      <c r="S1472" s="935">
        <f t="shared" si="249"/>
        <v>44228</v>
      </c>
      <c r="T1472" s="935">
        <f t="shared" si="250"/>
        <v>44228</v>
      </c>
      <c r="U1472" s="935">
        <f t="shared" si="251"/>
        <v>44228</v>
      </c>
      <c r="V1472" s="935">
        <f t="shared" si="257"/>
        <v>44256</v>
      </c>
      <c r="W1472" s="934" t="str">
        <f t="shared" si="258"/>
        <v>Approved</v>
      </c>
      <c r="X1472" s="936" t="str">
        <f>IF(R1472="-","-",VLOOKUP($S1472,Forex!$B:$C,2,0))</f>
        <v>FY2020</v>
      </c>
      <c r="Y1472" s="936" t="str">
        <f>IF(R1472="-","-",VLOOKUP($S1472,Forex!$B:$D,3,0))</f>
        <v>2H</v>
      </c>
      <c r="Z1472" s="937" t="str">
        <f>IF($R1472="-","-",VLOOKUP($L1472,Legend!$E:$F,2,0))</f>
        <v>-</v>
      </c>
      <c r="AA1472" s="937"/>
      <c r="AB1472" s="1131">
        <f t="shared" si="252"/>
        <v>44228</v>
      </c>
      <c r="AC1472" s="1131">
        <f>_xlfn.IFNA(VLOOKUP($B1472,'PO list'!$C:$E,3,0),$AB1472)</f>
        <v>44348</v>
      </c>
      <c r="AD1472" s="1131" t="str">
        <f>IF($AC1472="-","-",VLOOKUP($AC1472,Forex!$B:$C,2,0))</f>
        <v>FY2021</v>
      </c>
      <c r="AE1472" s="1131">
        <f t="shared" si="259"/>
        <v>44228</v>
      </c>
      <c r="AF1472" s="1131" t="str">
        <f>IF($AE1472="-","-",VLOOKUP($AE1472,Forex!$B:$C,2,0))</f>
        <v>FY2020</v>
      </c>
      <c r="AG1472" s="1132" t="str">
        <f t="shared" si="253"/>
        <v>MY + MF</v>
      </c>
      <c r="AI1472" s="1118"/>
    </row>
    <row r="1473" spans="1:35" ht="15" x14ac:dyDescent="0.25">
      <c r="A1473" s="929">
        <v>1472</v>
      </c>
      <c r="B1473" s="927" t="s">
        <v>5218</v>
      </c>
      <c r="C1473" s="927" t="s">
        <v>225</v>
      </c>
      <c r="D1473" s="927" t="s">
        <v>201</v>
      </c>
      <c r="E1473" s="927" t="s">
        <v>231</v>
      </c>
      <c r="F1473" s="927">
        <v>1</v>
      </c>
      <c r="G1473" s="927">
        <v>630</v>
      </c>
      <c r="H1473" s="927" t="s">
        <v>5221</v>
      </c>
      <c r="I1473" s="927" t="s">
        <v>5220</v>
      </c>
      <c r="J1473" s="927" t="s">
        <v>1143</v>
      </c>
      <c r="K1473" s="927" t="s">
        <v>1324</v>
      </c>
      <c r="L1473" s="927" t="s">
        <v>1056</v>
      </c>
      <c r="M1473" s="927" t="s">
        <v>1143</v>
      </c>
      <c r="N1473" s="927" t="s">
        <v>1126</v>
      </c>
      <c r="O1473" s="927" t="s">
        <v>1139</v>
      </c>
      <c r="P1473" s="1129" t="str">
        <f t="shared" si="254"/>
        <v xml:space="preserve"> (3</v>
      </c>
      <c r="Q1473" s="934" t="str">
        <f t="shared" si="255"/>
        <v>-</v>
      </c>
      <c r="R1473" s="934" t="str">
        <f t="shared" si="256"/>
        <v>-</v>
      </c>
      <c r="S1473" s="935" t="str">
        <f t="shared" si="249"/>
        <v>-</v>
      </c>
      <c r="T1473" s="935" t="str">
        <f t="shared" si="250"/>
        <v>-</v>
      </c>
      <c r="U1473" s="935" t="str">
        <f t="shared" si="251"/>
        <v>-</v>
      </c>
      <c r="V1473" s="935" t="str">
        <f t="shared" si="257"/>
        <v>-</v>
      </c>
      <c r="W1473" s="934" t="str">
        <f t="shared" si="258"/>
        <v>-</v>
      </c>
      <c r="X1473" s="936" t="str">
        <f>IF(R1473="-","-",VLOOKUP($S1473,Forex!$B:$C,2,0))</f>
        <v>-</v>
      </c>
      <c r="Y1473" s="936" t="str">
        <f>IF(R1473="-","-",VLOOKUP($S1473,Forex!$B:$D,3,0))</f>
        <v>-</v>
      </c>
      <c r="Z1473" s="937" t="str">
        <f>IF($R1473="-","-",VLOOKUP($L1473,Legend!$E:$F,2,0))</f>
        <v>-</v>
      </c>
      <c r="AA1473" s="937"/>
      <c r="AB1473" s="1131" t="str">
        <f t="shared" si="252"/>
        <v>-</v>
      </c>
      <c r="AC1473" s="1131">
        <f>_xlfn.IFNA(VLOOKUP($B1473,'PO list'!$C:$E,3,0),$AB1473)</f>
        <v>44348</v>
      </c>
      <c r="AD1473" s="1131" t="str">
        <f>IF($AC1473="-","-",VLOOKUP($AC1473,Forex!$B:$C,2,0))</f>
        <v>FY2021</v>
      </c>
      <c r="AE1473" s="1131" t="str">
        <f t="shared" si="259"/>
        <v>-</v>
      </c>
      <c r="AF1473" s="1131" t="str">
        <f>IF($AE1473="-","-",VLOOKUP($AE1473,Forex!$B:$C,2,0))</f>
        <v>-</v>
      </c>
      <c r="AG1473" s="1132" t="str">
        <f t="shared" si="253"/>
        <v>-</v>
      </c>
      <c r="AI1473" s="1118"/>
    </row>
    <row r="1474" spans="1:35" ht="15" x14ac:dyDescent="0.25">
      <c r="A1474" s="929">
        <v>1473</v>
      </c>
      <c r="B1474" s="927" t="s">
        <v>1062</v>
      </c>
      <c r="C1474" s="927" t="s">
        <v>243</v>
      </c>
      <c r="D1474" s="927" t="s">
        <v>201</v>
      </c>
      <c r="E1474" s="927" t="s">
        <v>230</v>
      </c>
      <c r="F1474" s="927">
        <v>15</v>
      </c>
      <c r="G1474" s="927">
        <v>20527.400000000001</v>
      </c>
      <c r="H1474" s="927" t="s">
        <v>1147</v>
      </c>
      <c r="I1474" s="927" t="s">
        <v>5222</v>
      </c>
      <c r="J1474" s="927" t="s">
        <v>1143</v>
      </c>
      <c r="K1474" s="927" t="s">
        <v>288</v>
      </c>
      <c r="L1474" s="927" t="s">
        <v>1127</v>
      </c>
      <c r="M1474" s="927" t="s">
        <v>1148</v>
      </c>
      <c r="N1474" s="927" t="s">
        <v>5869</v>
      </c>
      <c r="O1474" s="927" t="s">
        <v>1122</v>
      </c>
      <c r="P1474" s="1129" t="str">
        <f t="shared" si="254"/>
        <v>REF</v>
      </c>
      <c r="Q1474" s="934" t="str">
        <f t="shared" si="255"/>
        <v>21-19816</v>
      </c>
      <c r="R1474" s="934" t="str">
        <f t="shared" si="256"/>
        <v>LOCAL</v>
      </c>
      <c r="S1474" s="935">
        <f t="shared" si="249"/>
        <v>44228</v>
      </c>
      <c r="T1474" s="935">
        <f t="shared" si="250"/>
        <v>44228</v>
      </c>
      <c r="U1474" s="935">
        <f t="shared" si="251"/>
        <v>44228</v>
      </c>
      <c r="V1474" s="935">
        <f t="shared" si="257"/>
        <v>44378</v>
      </c>
      <c r="W1474" s="934" t="str">
        <f t="shared" si="258"/>
        <v>-</v>
      </c>
      <c r="X1474" s="936" t="str">
        <f>IF(R1474="-","-",VLOOKUP($S1474,Forex!$B:$C,2,0))</f>
        <v>FY2020</v>
      </c>
      <c r="Y1474" s="936" t="str">
        <f>IF(R1474="-","-",VLOOKUP($S1474,Forex!$B:$D,3,0))</f>
        <v>2H</v>
      </c>
      <c r="Z1474" s="937" t="str">
        <f>IF($R1474="-","-",VLOOKUP($L1474,Legend!$E:$F,2,0))</f>
        <v>ROD4</v>
      </c>
      <c r="AA1474" s="937"/>
      <c r="AB1474" s="1131">
        <f t="shared" si="252"/>
        <v>44228</v>
      </c>
      <c r="AC1474" s="1131" t="str">
        <f>_xlfn.IFNA(VLOOKUP($B1474,'PO list'!$C:$E,3,0),$AB1474)</f>
        <v>-</v>
      </c>
      <c r="AD1474" s="1131" t="str">
        <f>IF($AC1474="-","-",VLOOKUP($AC1474,Forex!$B:$C,2,0))</f>
        <v>-</v>
      </c>
      <c r="AE1474" s="1131" t="str">
        <f t="shared" si="259"/>
        <v>-</v>
      </c>
      <c r="AF1474" s="1131" t="str">
        <f>IF($AE1474="-","-",VLOOKUP($AE1474,Forex!$B:$C,2,0))</f>
        <v>-</v>
      </c>
      <c r="AG1474" s="1132" t="str">
        <f t="shared" si="253"/>
        <v>MY + MF</v>
      </c>
      <c r="AI1474" s="1118"/>
    </row>
    <row r="1475" spans="1:35" ht="15" x14ac:dyDescent="0.25">
      <c r="A1475" s="929">
        <v>1474</v>
      </c>
      <c r="B1475" s="927" t="s">
        <v>5223</v>
      </c>
      <c r="C1475" s="927" t="s">
        <v>2339</v>
      </c>
      <c r="D1475" s="927" t="s">
        <v>1332</v>
      </c>
      <c r="E1475" s="927" t="s">
        <v>1361</v>
      </c>
      <c r="F1475" s="927">
        <v>2</v>
      </c>
      <c r="G1475" s="927">
        <v>1342.06</v>
      </c>
      <c r="H1475" s="927" t="s">
        <v>5224</v>
      </c>
      <c r="I1475" s="927" t="s">
        <v>15</v>
      </c>
      <c r="J1475" s="927" t="s">
        <v>1143</v>
      </c>
      <c r="K1475" s="927" t="s">
        <v>287</v>
      </c>
      <c r="L1475" s="927" t="s">
        <v>15</v>
      </c>
      <c r="M1475" s="927" t="s">
        <v>1139</v>
      </c>
      <c r="N1475" s="927" t="s">
        <v>1129</v>
      </c>
      <c r="O1475" s="927" t="s">
        <v>1139</v>
      </c>
      <c r="P1475" s="1129" t="str">
        <f t="shared" si="254"/>
        <v>-</v>
      </c>
      <c r="Q1475" s="934" t="str">
        <f t="shared" si="255"/>
        <v>21-19817</v>
      </c>
      <c r="R1475" s="934" t="str">
        <f t="shared" si="256"/>
        <v>-</v>
      </c>
      <c r="S1475" s="935" t="str">
        <f t="shared" ref="S1475:S1538" si="260">IF($R1475="-","-",$J1475-DAY($J1475)+1)</f>
        <v>-</v>
      </c>
      <c r="T1475" s="935" t="str">
        <f t="shared" ref="T1475:T1538" si="261">IF($R1475="-","-",$O1475-DAY($O1475)+1)</f>
        <v>-</v>
      </c>
      <c r="U1475" s="935" t="str">
        <f t="shared" ref="U1475:U1538" si="262">IF($R1475="-","-",$M1475-DAY($M1475)+1)</f>
        <v>-</v>
      </c>
      <c r="V1475" s="935" t="str">
        <f t="shared" si="257"/>
        <v>-</v>
      </c>
      <c r="W1475" s="934" t="str">
        <f t="shared" si="258"/>
        <v>-</v>
      </c>
      <c r="X1475" s="936" t="str">
        <f>IF(R1475="-","-",VLOOKUP($S1475,Forex!$B:$C,2,0))</f>
        <v>-</v>
      </c>
      <c r="Y1475" s="936" t="str">
        <f>IF(R1475="-","-",VLOOKUP($S1475,Forex!$B:$D,3,0))</f>
        <v>-</v>
      </c>
      <c r="Z1475" s="937" t="str">
        <f>IF($R1475="-","-",VLOOKUP($L1475,Legend!$E:$F,2,0))</f>
        <v>-</v>
      </c>
      <c r="AA1475" s="937"/>
      <c r="AB1475" s="1131" t="str">
        <f t="shared" ref="AB1475:AB1538" si="263">IF($X1475="FY2021",$V1475,IF($X1475="FY2022",$V1475,IF($X1475="FY2023",$V1475,$T1475)))</f>
        <v>-</v>
      </c>
      <c r="AC1475" s="1131" t="str">
        <f>_xlfn.IFNA(VLOOKUP($B1475,'PO list'!$C:$E,3,0),$AB1475)</f>
        <v>-</v>
      </c>
      <c r="AD1475" s="1131" t="str">
        <f>IF($AC1475="-","-",VLOOKUP($AC1475,Forex!$B:$C,2,0))</f>
        <v>-</v>
      </c>
      <c r="AE1475" s="1131" t="str">
        <f t="shared" si="259"/>
        <v>-</v>
      </c>
      <c r="AF1475" s="1131" t="str">
        <f>IF($AE1475="-","-",VLOOKUP($AE1475,Forex!$B:$C,2,0))</f>
        <v>-</v>
      </c>
      <c r="AG1475" s="1132" t="str">
        <f t="shared" ref="AG1475:AG1538" si="264">IF($R1475="-","-","MY + MF")</f>
        <v>-</v>
      </c>
      <c r="AI1475" s="1118"/>
    </row>
    <row r="1476" spans="1:35" ht="15" x14ac:dyDescent="0.25">
      <c r="A1476" s="929">
        <v>1475</v>
      </c>
      <c r="B1476" s="927" t="s">
        <v>5225</v>
      </c>
      <c r="C1476" s="927" t="s">
        <v>207</v>
      </c>
      <c r="D1476" s="927" t="s">
        <v>232</v>
      </c>
      <c r="E1476" s="927" t="s">
        <v>2551</v>
      </c>
      <c r="F1476" s="927">
        <v>28</v>
      </c>
      <c r="G1476" s="927">
        <v>8174.1</v>
      </c>
      <c r="H1476" s="927" t="s">
        <v>5226</v>
      </c>
      <c r="I1476" s="927" t="s">
        <v>5227</v>
      </c>
      <c r="J1476" s="927" t="s">
        <v>1143</v>
      </c>
      <c r="K1476" s="927" t="s">
        <v>287</v>
      </c>
      <c r="L1476" s="927" t="s">
        <v>15</v>
      </c>
      <c r="M1476" s="927" t="s">
        <v>1149</v>
      </c>
      <c r="N1476" s="927" t="s">
        <v>1123</v>
      </c>
      <c r="O1476" s="927" t="s">
        <v>1118</v>
      </c>
      <c r="P1476" s="1129" t="str">
        <f t="shared" si="254"/>
        <v>-Y1</v>
      </c>
      <c r="Q1476" s="934" t="str">
        <f t="shared" si="255"/>
        <v>21-19818</v>
      </c>
      <c r="R1476" s="934" t="str">
        <f t="shared" si="256"/>
        <v>FRONTECH</v>
      </c>
      <c r="S1476" s="935">
        <f t="shared" si="260"/>
        <v>44228</v>
      </c>
      <c r="T1476" s="935">
        <f t="shared" si="261"/>
        <v>44256</v>
      </c>
      <c r="U1476" s="935">
        <f t="shared" si="262"/>
        <v>44256</v>
      </c>
      <c r="V1476" s="935">
        <f t="shared" si="257"/>
        <v>44287</v>
      </c>
      <c r="W1476" s="934" t="str">
        <f t="shared" si="258"/>
        <v>Approved</v>
      </c>
      <c r="X1476" s="936" t="str">
        <f>IF(R1476="-","-",VLOOKUP($S1476,Forex!$B:$C,2,0))</f>
        <v>FY2020</v>
      </c>
      <c r="Y1476" s="936" t="str">
        <f>IF(R1476="-","-",VLOOKUP($S1476,Forex!$B:$D,3,0))</f>
        <v>2H</v>
      </c>
      <c r="Z1476" s="937" t="str">
        <f>IF($R1476="-","-",VLOOKUP($L1476,Legend!$E:$F,2,0))</f>
        <v>-</v>
      </c>
      <c r="AA1476" s="937"/>
      <c r="AB1476" s="1131">
        <f t="shared" si="263"/>
        <v>44256</v>
      </c>
      <c r="AC1476" s="1131">
        <f>_xlfn.IFNA(VLOOKUP($B1476,'PO list'!$C:$E,3,0),$AB1476)</f>
        <v>44256</v>
      </c>
      <c r="AD1476" s="1131" t="str">
        <f>IF($AC1476="-","-",VLOOKUP($AC1476,Forex!$B:$C,2,0))</f>
        <v>FY2020</v>
      </c>
      <c r="AE1476" s="1131">
        <f t="shared" si="259"/>
        <v>44256</v>
      </c>
      <c r="AF1476" s="1131" t="str">
        <f>IF($AE1476="-","-",VLOOKUP($AE1476,Forex!$B:$C,2,0))</f>
        <v>FY2020</v>
      </c>
      <c r="AG1476" s="1132" t="str">
        <f t="shared" si="264"/>
        <v>MY + MF</v>
      </c>
      <c r="AI1476" s="1118"/>
    </row>
    <row r="1477" spans="1:35" ht="15" x14ac:dyDescent="0.25">
      <c r="A1477" s="929">
        <v>1476</v>
      </c>
      <c r="B1477" s="927" t="s">
        <v>5228</v>
      </c>
      <c r="C1477" s="927" t="s">
        <v>207</v>
      </c>
      <c r="D1477" s="927" t="s">
        <v>232</v>
      </c>
      <c r="E1477" s="927" t="s">
        <v>230</v>
      </c>
      <c r="F1477" s="927">
        <v>21</v>
      </c>
      <c r="G1477" s="927">
        <v>96400</v>
      </c>
      <c r="H1477" s="927" t="s">
        <v>5229</v>
      </c>
      <c r="I1477" s="927" t="s">
        <v>5230</v>
      </c>
      <c r="J1477" s="927" t="s">
        <v>1143</v>
      </c>
      <c r="K1477" s="927" t="s">
        <v>288</v>
      </c>
      <c r="L1477" s="927" t="s">
        <v>158</v>
      </c>
      <c r="M1477" s="927" t="s">
        <v>1133</v>
      </c>
      <c r="N1477" s="927" t="s">
        <v>1118</v>
      </c>
      <c r="O1477" s="927" t="s">
        <v>1139</v>
      </c>
      <c r="P1477" s="1129" t="str">
        <f t="shared" si="254"/>
        <v xml:space="preserve"> 2)</v>
      </c>
      <c r="Q1477" s="934" t="str">
        <f t="shared" si="255"/>
        <v>21-19819</v>
      </c>
      <c r="R1477" s="934" t="str">
        <f t="shared" si="256"/>
        <v>FRONTECH</v>
      </c>
      <c r="S1477" s="935">
        <f t="shared" si="260"/>
        <v>44228</v>
      </c>
      <c r="T1477" s="935">
        <f t="shared" si="261"/>
        <v>44228</v>
      </c>
      <c r="U1477" s="935">
        <f t="shared" si="262"/>
        <v>44256</v>
      </c>
      <c r="V1477" s="935">
        <f t="shared" si="257"/>
        <v>44256</v>
      </c>
      <c r="W1477" s="934" t="str">
        <f t="shared" si="258"/>
        <v>Disapproved</v>
      </c>
      <c r="X1477" s="936" t="str">
        <f>IF(R1477="-","-",VLOOKUP($S1477,Forex!$B:$C,2,0))</f>
        <v>FY2020</v>
      </c>
      <c r="Y1477" s="936" t="str">
        <f>IF(R1477="-","-",VLOOKUP($S1477,Forex!$B:$D,3,0))</f>
        <v>2H</v>
      </c>
      <c r="Z1477" s="937" t="str">
        <f>IF($R1477="-","-",VLOOKUP($L1477,Legend!$E:$F,2,0))</f>
        <v>ROD1</v>
      </c>
      <c r="AA1477" s="937"/>
      <c r="AB1477" s="1131">
        <f t="shared" si="263"/>
        <v>44228</v>
      </c>
      <c r="AC1477" s="1131">
        <f>_xlfn.IFNA(VLOOKUP($B1477,'PO list'!$C:$E,3,0),$AB1477)</f>
        <v>44228</v>
      </c>
      <c r="AD1477" s="1131" t="str">
        <f>IF($AC1477="-","-",VLOOKUP($AC1477,Forex!$B:$C,2,0))</f>
        <v>FY2020</v>
      </c>
      <c r="AE1477" s="1131">
        <f t="shared" si="259"/>
        <v>44228</v>
      </c>
      <c r="AF1477" s="1131" t="str">
        <f>IF($AE1477="-","-",VLOOKUP($AE1477,Forex!$B:$C,2,0))</f>
        <v>FY2020</v>
      </c>
      <c r="AG1477" s="1132" t="str">
        <f t="shared" si="264"/>
        <v>MY + MF</v>
      </c>
      <c r="AI1477" s="1118"/>
    </row>
    <row r="1478" spans="1:35" ht="15" x14ac:dyDescent="0.25">
      <c r="A1478" s="929">
        <v>1477</v>
      </c>
      <c r="B1478" s="927" t="s">
        <v>5231</v>
      </c>
      <c r="C1478" s="927" t="s">
        <v>227</v>
      </c>
      <c r="D1478" s="927" t="s">
        <v>201</v>
      </c>
      <c r="E1478" s="927" t="s">
        <v>1333</v>
      </c>
      <c r="F1478" s="927">
        <v>1</v>
      </c>
      <c r="G1478" s="927">
        <v>1077.5</v>
      </c>
      <c r="H1478" s="927" t="s">
        <v>5232</v>
      </c>
      <c r="I1478" s="927" t="s">
        <v>5233</v>
      </c>
      <c r="J1478" s="927" t="s">
        <v>1143</v>
      </c>
      <c r="K1478" s="927" t="s">
        <v>287</v>
      </c>
      <c r="L1478" s="927" t="s">
        <v>15</v>
      </c>
      <c r="M1478" s="927" t="s">
        <v>4672</v>
      </c>
      <c r="N1478" s="927" t="s">
        <v>4429</v>
      </c>
      <c r="O1478" s="927" t="s">
        <v>1139</v>
      </c>
      <c r="P1478" s="1129" t="str">
        <f t="shared" si="254"/>
        <v>IE-</v>
      </c>
      <c r="Q1478" s="934" t="str">
        <f t="shared" si="255"/>
        <v>21-19820</v>
      </c>
      <c r="R1478" s="934" t="str">
        <f t="shared" si="256"/>
        <v>LOCAL</v>
      </c>
      <c r="S1478" s="935">
        <f t="shared" si="260"/>
        <v>44228</v>
      </c>
      <c r="T1478" s="935">
        <f t="shared" si="261"/>
        <v>44228</v>
      </c>
      <c r="U1478" s="935">
        <f t="shared" si="262"/>
        <v>44228</v>
      </c>
      <c r="V1478" s="935">
        <f t="shared" si="257"/>
        <v>44256</v>
      </c>
      <c r="W1478" s="934" t="str">
        <f t="shared" si="258"/>
        <v>Approved</v>
      </c>
      <c r="X1478" s="936" t="str">
        <f>IF(R1478="-","-",VLOOKUP($S1478,Forex!$B:$C,2,0))</f>
        <v>FY2020</v>
      </c>
      <c r="Y1478" s="936" t="str">
        <f>IF(R1478="-","-",VLOOKUP($S1478,Forex!$B:$D,3,0))</f>
        <v>2H</v>
      </c>
      <c r="Z1478" s="937" t="str">
        <f>IF($R1478="-","-",VLOOKUP($L1478,Legend!$E:$F,2,0))</f>
        <v>-</v>
      </c>
      <c r="AA1478" s="937"/>
      <c r="AB1478" s="1131">
        <f t="shared" si="263"/>
        <v>44228</v>
      </c>
      <c r="AC1478" s="1131">
        <f>_xlfn.IFNA(VLOOKUP($B1478,'PO list'!$C:$E,3,0),$AB1478)</f>
        <v>44228</v>
      </c>
      <c r="AD1478" s="1131" t="str">
        <f>IF($AC1478="-","-",VLOOKUP($AC1478,Forex!$B:$C,2,0))</f>
        <v>FY2020</v>
      </c>
      <c r="AE1478" s="1131">
        <f t="shared" si="259"/>
        <v>44228</v>
      </c>
      <c r="AF1478" s="1131" t="str">
        <f>IF($AE1478="-","-",VLOOKUP($AE1478,Forex!$B:$C,2,0))</f>
        <v>FY2020</v>
      </c>
      <c r="AG1478" s="1132" t="str">
        <f t="shared" si="264"/>
        <v>MY + MF</v>
      </c>
      <c r="AI1478" s="1118"/>
    </row>
    <row r="1479" spans="1:35" ht="15" x14ac:dyDescent="0.25">
      <c r="A1479" s="929">
        <v>1478</v>
      </c>
      <c r="B1479" s="927" t="s">
        <v>5234</v>
      </c>
      <c r="C1479" s="927" t="s">
        <v>207</v>
      </c>
      <c r="D1479" s="927" t="s">
        <v>232</v>
      </c>
      <c r="E1479" s="927" t="s">
        <v>230</v>
      </c>
      <c r="F1479" s="927">
        <v>3</v>
      </c>
      <c r="G1479" s="927">
        <v>3901</v>
      </c>
      <c r="H1479" s="927" t="s">
        <v>5235</v>
      </c>
      <c r="I1479" s="927" t="s">
        <v>5236</v>
      </c>
      <c r="J1479" s="927" t="s">
        <v>4672</v>
      </c>
      <c r="K1479" s="927" t="s">
        <v>288</v>
      </c>
      <c r="L1479" s="927" t="s">
        <v>1111</v>
      </c>
      <c r="M1479" s="927" t="s">
        <v>1139</v>
      </c>
      <c r="N1479" s="927" t="s">
        <v>1123</v>
      </c>
      <c r="O1479" s="927" t="s">
        <v>1139</v>
      </c>
      <c r="P1479" s="1129" t="str">
        <f t="shared" si="254"/>
        <v>179</v>
      </c>
      <c r="Q1479" s="934" t="str">
        <f t="shared" si="255"/>
        <v>21-19821</v>
      </c>
      <c r="R1479" s="934" t="str">
        <f t="shared" si="256"/>
        <v>FRONTECH</v>
      </c>
      <c r="S1479" s="935">
        <f t="shared" si="260"/>
        <v>44228</v>
      </c>
      <c r="T1479" s="935">
        <f t="shared" si="261"/>
        <v>44228</v>
      </c>
      <c r="U1479" s="935">
        <f t="shared" si="262"/>
        <v>44228</v>
      </c>
      <c r="V1479" s="935">
        <f t="shared" si="257"/>
        <v>44287</v>
      </c>
      <c r="W1479" s="934" t="str">
        <f t="shared" si="258"/>
        <v>Disapproved</v>
      </c>
      <c r="X1479" s="936" t="str">
        <f>IF(R1479="-","-",VLOOKUP($S1479,Forex!$B:$C,2,0))</f>
        <v>FY2020</v>
      </c>
      <c r="Y1479" s="936" t="str">
        <f>IF(R1479="-","-",VLOOKUP($S1479,Forex!$B:$D,3,0))</f>
        <v>2H</v>
      </c>
      <c r="Z1479" s="937" t="str">
        <f>IF($R1479="-","-",VLOOKUP($L1479,Legend!$E:$F,2,0))</f>
        <v>-</v>
      </c>
      <c r="AA1479" s="937"/>
      <c r="AB1479" s="1131">
        <f t="shared" si="263"/>
        <v>44228</v>
      </c>
      <c r="AC1479" s="1131">
        <f>_xlfn.IFNA(VLOOKUP($B1479,'PO list'!$C:$E,3,0),$AB1479)</f>
        <v>44228</v>
      </c>
      <c r="AD1479" s="1131" t="str">
        <f>IF($AC1479="-","-",VLOOKUP($AC1479,Forex!$B:$C,2,0))</f>
        <v>FY2020</v>
      </c>
      <c r="AE1479" s="1131">
        <f t="shared" si="259"/>
        <v>44228</v>
      </c>
      <c r="AF1479" s="1131" t="str">
        <f>IF($AE1479="-","-",VLOOKUP($AE1479,Forex!$B:$C,2,0))</f>
        <v>FY2020</v>
      </c>
      <c r="AG1479" s="1132" t="str">
        <f t="shared" si="264"/>
        <v>MY + MF</v>
      </c>
      <c r="AI1479" s="1118"/>
    </row>
    <row r="1480" spans="1:35" ht="15" x14ac:dyDescent="0.25">
      <c r="A1480" s="929">
        <v>1479</v>
      </c>
      <c r="B1480" s="927" t="s">
        <v>5237</v>
      </c>
      <c r="C1480" s="927" t="s">
        <v>207</v>
      </c>
      <c r="D1480" s="927" t="s">
        <v>232</v>
      </c>
      <c r="E1480" s="927" t="s">
        <v>230</v>
      </c>
      <c r="F1480" s="927">
        <v>3</v>
      </c>
      <c r="G1480" s="927">
        <v>14906</v>
      </c>
      <c r="H1480" s="927" t="s">
        <v>5238</v>
      </c>
      <c r="I1480" s="927" t="s">
        <v>5239</v>
      </c>
      <c r="J1480" s="927" t="s">
        <v>4672</v>
      </c>
      <c r="K1480" s="927" t="s">
        <v>288</v>
      </c>
      <c r="L1480" s="927" t="s">
        <v>1111</v>
      </c>
      <c r="M1480" s="927" t="s">
        <v>1139</v>
      </c>
      <c r="N1480" s="927" t="s">
        <v>1123</v>
      </c>
      <c r="O1480" s="927" t="s">
        <v>1139</v>
      </c>
      <c r="P1480" s="1129" t="str">
        <f t="shared" si="254"/>
        <v>550</v>
      </c>
      <c r="Q1480" s="934" t="str">
        <f t="shared" si="255"/>
        <v>21-19822</v>
      </c>
      <c r="R1480" s="934" t="str">
        <f t="shared" si="256"/>
        <v>FRONTECH</v>
      </c>
      <c r="S1480" s="935">
        <f t="shared" si="260"/>
        <v>44228</v>
      </c>
      <c r="T1480" s="935">
        <f t="shared" si="261"/>
        <v>44228</v>
      </c>
      <c r="U1480" s="935">
        <f t="shared" si="262"/>
        <v>44228</v>
      </c>
      <c r="V1480" s="935">
        <f t="shared" si="257"/>
        <v>44287</v>
      </c>
      <c r="W1480" s="934" t="str">
        <f t="shared" si="258"/>
        <v>Disapproved</v>
      </c>
      <c r="X1480" s="936" t="str">
        <f>IF(R1480="-","-",VLOOKUP($S1480,Forex!$B:$C,2,0))</f>
        <v>FY2020</v>
      </c>
      <c r="Y1480" s="936" t="str">
        <f>IF(R1480="-","-",VLOOKUP($S1480,Forex!$B:$D,3,0))</f>
        <v>2H</v>
      </c>
      <c r="Z1480" s="937" t="str">
        <f>IF($R1480="-","-",VLOOKUP($L1480,Legend!$E:$F,2,0))</f>
        <v>-</v>
      </c>
      <c r="AA1480" s="937"/>
      <c r="AB1480" s="1131">
        <f t="shared" si="263"/>
        <v>44228</v>
      </c>
      <c r="AC1480" s="1131">
        <f>_xlfn.IFNA(VLOOKUP($B1480,'PO list'!$C:$E,3,0),$AB1480)</f>
        <v>44228</v>
      </c>
      <c r="AD1480" s="1131" t="str">
        <f>IF($AC1480="-","-",VLOOKUP($AC1480,Forex!$B:$C,2,0))</f>
        <v>FY2020</v>
      </c>
      <c r="AE1480" s="1131">
        <f t="shared" si="259"/>
        <v>44228</v>
      </c>
      <c r="AF1480" s="1131" t="str">
        <f>IF($AE1480="-","-",VLOOKUP($AE1480,Forex!$B:$C,2,0))</f>
        <v>FY2020</v>
      </c>
      <c r="AG1480" s="1132" t="str">
        <f t="shared" si="264"/>
        <v>MY + MF</v>
      </c>
      <c r="AI1480" s="1118"/>
    </row>
    <row r="1481" spans="1:35" ht="15" x14ac:dyDescent="0.25">
      <c r="A1481" s="929">
        <v>1480</v>
      </c>
      <c r="B1481" s="927" t="s">
        <v>5240</v>
      </c>
      <c r="C1481" s="927" t="s">
        <v>244</v>
      </c>
      <c r="D1481" s="927" t="s">
        <v>201</v>
      </c>
      <c r="E1481" s="927" t="s">
        <v>231</v>
      </c>
      <c r="F1481" s="927">
        <v>2</v>
      </c>
      <c r="G1481" s="927">
        <v>1350</v>
      </c>
      <c r="H1481" s="927" t="s">
        <v>5241</v>
      </c>
      <c r="I1481" s="927" t="s">
        <v>5242</v>
      </c>
      <c r="J1481" s="927" t="s">
        <v>4672</v>
      </c>
      <c r="K1481" s="927" t="s">
        <v>287</v>
      </c>
      <c r="L1481" s="927" t="s">
        <v>15</v>
      </c>
      <c r="M1481" s="927" t="s">
        <v>1142</v>
      </c>
      <c r="N1481" s="927" t="s">
        <v>1126</v>
      </c>
      <c r="O1481" s="927" t="s">
        <v>1139</v>
      </c>
      <c r="P1481" s="1129" t="str">
        <f t="shared" si="254"/>
        <v>lot</v>
      </c>
      <c r="Q1481" s="934" t="str">
        <f t="shared" si="255"/>
        <v>21-19823</v>
      </c>
      <c r="R1481" s="934" t="str">
        <f t="shared" si="256"/>
        <v>LOCAL</v>
      </c>
      <c r="S1481" s="935">
        <f t="shared" si="260"/>
        <v>44228</v>
      </c>
      <c r="T1481" s="935">
        <f t="shared" si="261"/>
        <v>44228</v>
      </c>
      <c r="U1481" s="935">
        <f t="shared" si="262"/>
        <v>44228</v>
      </c>
      <c r="V1481" s="935">
        <f t="shared" si="257"/>
        <v>44256</v>
      </c>
      <c r="W1481" s="934" t="str">
        <f t="shared" si="258"/>
        <v>Approved</v>
      </c>
      <c r="X1481" s="936" t="str">
        <f>IF(R1481="-","-",VLOOKUP($S1481,Forex!$B:$C,2,0))</f>
        <v>FY2020</v>
      </c>
      <c r="Y1481" s="936" t="str">
        <f>IF(R1481="-","-",VLOOKUP($S1481,Forex!$B:$D,3,0))</f>
        <v>2H</v>
      </c>
      <c r="Z1481" s="937" t="str">
        <f>IF($R1481="-","-",VLOOKUP($L1481,Legend!$E:$F,2,0))</f>
        <v>-</v>
      </c>
      <c r="AA1481" s="937"/>
      <c r="AB1481" s="1131">
        <f t="shared" si="263"/>
        <v>44228</v>
      </c>
      <c r="AC1481" s="1131">
        <f>_xlfn.IFNA(VLOOKUP($B1481,'PO list'!$C:$E,3,0),$AB1481)</f>
        <v>44228</v>
      </c>
      <c r="AD1481" s="1131" t="str">
        <f>IF($AC1481="-","-",VLOOKUP($AC1481,Forex!$B:$C,2,0))</f>
        <v>FY2020</v>
      </c>
      <c r="AE1481" s="1131">
        <f t="shared" si="259"/>
        <v>44228</v>
      </c>
      <c r="AF1481" s="1131" t="str">
        <f>IF($AE1481="-","-",VLOOKUP($AE1481,Forex!$B:$C,2,0))</f>
        <v>FY2020</v>
      </c>
      <c r="AG1481" s="1132" t="str">
        <f t="shared" si="264"/>
        <v>MY + MF</v>
      </c>
      <c r="AI1481" s="1118"/>
    </row>
    <row r="1482" spans="1:35" ht="15" x14ac:dyDescent="0.25">
      <c r="A1482" s="929">
        <v>1481</v>
      </c>
      <c r="B1482" s="927" t="s">
        <v>5243</v>
      </c>
      <c r="C1482" s="927" t="s">
        <v>2339</v>
      </c>
      <c r="D1482" s="927" t="s">
        <v>1332</v>
      </c>
      <c r="E1482" s="927" t="s">
        <v>1361</v>
      </c>
      <c r="F1482" s="927">
        <v>2</v>
      </c>
      <c r="G1482" s="927">
        <v>106.05000000000001</v>
      </c>
      <c r="H1482" s="927" t="s">
        <v>5244</v>
      </c>
      <c r="I1482" s="927" t="s">
        <v>5245</v>
      </c>
      <c r="J1482" s="927" t="s">
        <v>1139</v>
      </c>
      <c r="K1482" s="927" t="s">
        <v>287</v>
      </c>
      <c r="L1482" s="927" t="s">
        <v>15</v>
      </c>
      <c r="M1482" s="927" t="s">
        <v>1139</v>
      </c>
      <c r="N1482" s="927" t="s">
        <v>1129</v>
      </c>
      <c r="O1482" s="927" t="s">
        <v>1139</v>
      </c>
      <c r="P1482" s="1129" t="str">
        <f t="shared" si="254"/>
        <v>177</v>
      </c>
      <c r="Q1482" s="934" t="str">
        <f t="shared" si="255"/>
        <v>21-19824</v>
      </c>
      <c r="R1482" s="934" t="str">
        <f t="shared" si="256"/>
        <v>-</v>
      </c>
      <c r="S1482" s="935" t="str">
        <f t="shared" si="260"/>
        <v>-</v>
      </c>
      <c r="T1482" s="935" t="str">
        <f t="shared" si="261"/>
        <v>-</v>
      </c>
      <c r="U1482" s="935" t="str">
        <f t="shared" si="262"/>
        <v>-</v>
      </c>
      <c r="V1482" s="935" t="str">
        <f t="shared" si="257"/>
        <v>-</v>
      </c>
      <c r="W1482" s="934" t="str">
        <f t="shared" si="258"/>
        <v>-</v>
      </c>
      <c r="X1482" s="936" t="str">
        <f>IF(R1482="-","-",VLOOKUP($S1482,Forex!$B:$C,2,0))</f>
        <v>-</v>
      </c>
      <c r="Y1482" s="936" t="str">
        <f>IF(R1482="-","-",VLOOKUP($S1482,Forex!$B:$D,3,0))</f>
        <v>-</v>
      </c>
      <c r="Z1482" s="937" t="str">
        <f>IF($R1482="-","-",VLOOKUP($L1482,Legend!$E:$F,2,0))</f>
        <v>-</v>
      </c>
      <c r="AA1482" s="937"/>
      <c r="AB1482" s="1131" t="str">
        <f t="shared" si="263"/>
        <v>-</v>
      </c>
      <c r="AC1482" s="1131" t="str">
        <f>_xlfn.IFNA(VLOOKUP($B1482,'PO list'!$C:$E,3,0),$AB1482)</f>
        <v>-</v>
      </c>
      <c r="AD1482" s="1131" t="str">
        <f>IF($AC1482="-","-",VLOOKUP($AC1482,Forex!$B:$C,2,0))</f>
        <v>-</v>
      </c>
      <c r="AE1482" s="1131" t="str">
        <f t="shared" si="259"/>
        <v>-</v>
      </c>
      <c r="AF1482" s="1131" t="str">
        <f>IF($AE1482="-","-",VLOOKUP($AE1482,Forex!$B:$C,2,0))</f>
        <v>-</v>
      </c>
      <c r="AG1482" s="1132" t="str">
        <f t="shared" si="264"/>
        <v>-</v>
      </c>
      <c r="AI1482" s="1118"/>
    </row>
    <row r="1483" spans="1:35" ht="15" x14ac:dyDescent="0.25">
      <c r="A1483" s="929">
        <v>1482</v>
      </c>
      <c r="B1483" s="927" t="s">
        <v>5246</v>
      </c>
      <c r="C1483" s="927" t="s">
        <v>1379</v>
      </c>
      <c r="D1483" s="927" t="s">
        <v>1332</v>
      </c>
      <c r="E1483" s="927" t="s">
        <v>1788</v>
      </c>
      <c r="F1483" s="927">
        <v>1</v>
      </c>
      <c r="G1483" s="927">
        <v>255</v>
      </c>
      <c r="H1483" s="927" t="s">
        <v>5247</v>
      </c>
      <c r="I1483" s="927" t="s">
        <v>5248</v>
      </c>
      <c r="J1483" s="927" t="s">
        <v>1139</v>
      </c>
      <c r="K1483" s="927" t="s">
        <v>203</v>
      </c>
      <c r="L1483" s="927" t="s">
        <v>15</v>
      </c>
      <c r="M1483" s="927" t="s">
        <v>1142</v>
      </c>
      <c r="N1483" s="927" t="s">
        <v>15</v>
      </c>
      <c r="O1483" s="927" t="s">
        <v>1122</v>
      </c>
      <c r="P1483" s="1129" t="str">
        <f t="shared" si="254"/>
        <v>AFT</v>
      </c>
      <c r="Q1483" s="934" t="str">
        <f t="shared" si="255"/>
        <v>21-19825</v>
      </c>
      <c r="R1483" s="934" t="str">
        <f t="shared" si="256"/>
        <v>-</v>
      </c>
      <c r="S1483" s="935" t="str">
        <f t="shared" si="260"/>
        <v>-</v>
      </c>
      <c r="T1483" s="935" t="str">
        <f t="shared" si="261"/>
        <v>-</v>
      </c>
      <c r="U1483" s="935" t="str">
        <f t="shared" si="262"/>
        <v>-</v>
      </c>
      <c r="V1483" s="935" t="str">
        <f t="shared" si="257"/>
        <v>-</v>
      </c>
      <c r="W1483" s="934" t="str">
        <f t="shared" si="258"/>
        <v>-</v>
      </c>
      <c r="X1483" s="936" t="str">
        <f>IF(R1483="-","-",VLOOKUP($S1483,Forex!$B:$C,2,0))</f>
        <v>-</v>
      </c>
      <c r="Y1483" s="936" t="str">
        <f>IF(R1483="-","-",VLOOKUP($S1483,Forex!$B:$D,3,0))</f>
        <v>-</v>
      </c>
      <c r="Z1483" s="937" t="str">
        <f>IF($R1483="-","-",VLOOKUP($L1483,Legend!$E:$F,2,0))</f>
        <v>-</v>
      </c>
      <c r="AA1483" s="937"/>
      <c r="AB1483" s="1131" t="str">
        <f t="shared" si="263"/>
        <v>-</v>
      </c>
      <c r="AC1483" s="1131" t="str">
        <f>_xlfn.IFNA(VLOOKUP($B1483,'PO list'!$C:$E,3,0),$AB1483)</f>
        <v>-</v>
      </c>
      <c r="AD1483" s="1131" t="str">
        <f>IF($AC1483="-","-",VLOOKUP($AC1483,Forex!$B:$C,2,0))</f>
        <v>-</v>
      </c>
      <c r="AE1483" s="1131" t="str">
        <f t="shared" si="259"/>
        <v>-</v>
      </c>
      <c r="AF1483" s="1131" t="str">
        <f>IF($AE1483="-","-",VLOOKUP($AE1483,Forex!$B:$C,2,0))</f>
        <v>-</v>
      </c>
      <c r="AG1483" s="1132" t="str">
        <f t="shared" si="264"/>
        <v>-</v>
      </c>
      <c r="AI1483" s="1118"/>
    </row>
    <row r="1484" spans="1:35" ht="15" x14ac:dyDescent="0.25">
      <c r="A1484" s="929">
        <v>1483</v>
      </c>
      <c r="B1484" s="927" t="s">
        <v>5249</v>
      </c>
      <c r="C1484" s="927" t="s">
        <v>1331</v>
      </c>
      <c r="D1484" s="927" t="s">
        <v>1332</v>
      </c>
      <c r="E1484" s="927" t="s">
        <v>2551</v>
      </c>
      <c r="F1484" s="927">
        <v>1</v>
      </c>
      <c r="G1484" s="927">
        <v>70.5</v>
      </c>
      <c r="H1484" s="927" t="s">
        <v>5250</v>
      </c>
      <c r="I1484" s="927" t="s">
        <v>5251</v>
      </c>
      <c r="J1484" s="927" t="s">
        <v>1122</v>
      </c>
      <c r="K1484" s="927" t="s">
        <v>287</v>
      </c>
      <c r="L1484" s="927" t="s">
        <v>15</v>
      </c>
      <c r="M1484" s="927" t="s">
        <v>1148</v>
      </c>
      <c r="N1484" s="927" t="s">
        <v>1140</v>
      </c>
      <c r="O1484" s="927" t="s">
        <v>1122</v>
      </c>
      <c r="P1484" s="1129" t="str">
        <f t="shared" si="254"/>
        <v>140</v>
      </c>
      <c r="Q1484" s="934" t="str">
        <f t="shared" si="255"/>
        <v>21-19826</v>
      </c>
      <c r="R1484" s="934" t="str">
        <f t="shared" si="256"/>
        <v>-</v>
      </c>
      <c r="S1484" s="935" t="str">
        <f t="shared" si="260"/>
        <v>-</v>
      </c>
      <c r="T1484" s="935" t="str">
        <f t="shared" si="261"/>
        <v>-</v>
      </c>
      <c r="U1484" s="935" t="str">
        <f t="shared" si="262"/>
        <v>-</v>
      </c>
      <c r="V1484" s="935" t="str">
        <f t="shared" si="257"/>
        <v>-</v>
      </c>
      <c r="W1484" s="934" t="str">
        <f t="shared" si="258"/>
        <v>-</v>
      </c>
      <c r="X1484" s="936" t="str">
        <f>IF(R1484="-","-",VLOOKUP($S1484,Forex!$B:$C,2,0))</f>
        <v>-</v>
      </c>
      <c r="Y1484" s="936" t="str">
        <f>IF(R1484="-","-",VLOOKUP($S1484,Forex!$B:$D,3,0))</f>
        <v>-</v>
      </c>
      <c r="Z1484" s="937" t="str">
        <f>IF($R1484="-","-",VLOOKUP($L1484,Legend!$E:$F,2,0))</f>
        <v>-</v>
      </c>
      <c r="AA1484" s="937"/>
      <c r="AB1484" s="1131" t="str">
        <f t="shared" si="263"/>
        <v>-</v>
      </c>
      <c r="AC1484" s="1131" t="str">
        <f>_xlfn.IFNA(VLOOKUP($B1484,'PO list'!$C:$E,3,0),$AB1484)</f>
        <v>-</v>
      </c>
      <c r="AD1484" s="1131" t="str">
        <f>IF($AC1484="-","-",VLOOKUP($AC1484,Forex!$B:$C,2,0))</f>
        <v>-</v>
      </c>
      <c r="AE1484" s="1131" t="str">
        <f t="shared" si="259"/>
        <v>-</v>
      </c>
      <c r="AF1484" s="1131" t="str">
        <f>IF($AE1484="-","-",VLOOKUP($AE1484,Forex!$B:$C,2,0))</f>
        <v>-</v>
      </c>
      <c r="AG1484" s="1132" t="str">
        <f t="shared" si="264"/>
        <v>-</v>
      </c>
      <c r="AI1484" s="1118"/>
    </row>
    <row r="1485" spans="1:35" ht="15" x14ac:dyDescent="0.25">
      <c r="A1485" s="929">
        <v>1484</v>
      </c>
      <c r="B1485" s="927" t="s">
        <v>5252</v>
      </c>
      <c r="C1485" s="927" t="s">
        <v>245</v>
      </c>
      <c r="D1485" s="927" t="s">
        <v>201</v>
      </c>
      <c r="E1485" s="927" t="s">
        <v>231</v>
      </c>
      <c r="F1485" s="927">
        <v>1</v>
      </c>
      <c r="G1485" s="927">
        <v>716</v>
      </c>
      <c r="H1485" s="927" t="s">
        <v>5253</v>
      </c>
      <c r="I1485" s="927" t="s">
        <v>5254</v>
      </c>
      <c r="J1485" s="927" t="s">
        <v>1122</v>
      </c>
      <c r="K1485" s="927" t="s">
        <v>288</v>
      </c>
      <c r="L1485" s="927" t="s">
        <v>1056</v>
      </c>
      <c r="M1485" s="927" t="s">
        <v>1122</v>
      </c>
      <c r="N1485" s="927" t="s">
        <v>1118</v>
      </c>
      <c r="O1485" s="927" t="s">
        <v>1122</v>
      </c>
      <c r="P1485" s="1129" t="str">
        <f t="shared" si="254"/>
        <v>Die</v>
      </c>
      <c r="Q1485" s="934" t="str">
        <f t="shared" si="255"/>
        <v>21-19827</v>
      </c>
      <c r="R1485" s="934" t="str">
        <f t="shared" si="256"/>
        <v>LOCAL</v>
      </c>
      <c r="S1485" s="935">
        <f t="shared" si="260"/>
        <v>44228</v>
      </c>
      <c r="T1485" s="935">
        <f t="shared" si="261"/>
        <v>44228</v>
      </c>
      <c r="U1485" s="935">
        <f t="shared" si="262"/>
        <v>44228</v>
      </c>
      <c r="V1485" s="935">
        <f t="shared" si="257"/>
        <v>44256</v>
      </c>
      <c r="W1485" s="934" t="str">
        <f t="shared" si="258"/>
        <v>Disapproved</v>
      </c>
      <c r="X1485" s="936" t="str">
        <f>IF(R1485="-","-",VLOOKUP($S1485,Forex!$B:$C,2,0))</f>
        <v>FY2020</v>
      </c>
      <c r="Y1485" s="936" t="str">
        <f>IF(R1485="-","-",VLOOKUP($S1485,Forex!$B:$D,3,0))</f>
        <v>2H</v>
      </c>
      <c r="Z1485" s="937" t="str">
        <f>IF($R1485="-","-",VLOOKUP($L1485,Legend!$E:$F,2,0))</f>
        <v>-</v>
      </c>
      <c r="AA1485" s="937"/>
      <c r="AB1485" s="1131">
        <f t="shared" si="263"/>
        <v>44228</v>
      </c>
      <c r="AC1485" s="1131">
        <f>_xlfn.IFNA(VLOOKUP($B1485,'PO list'!$C:$E,3,0),$AB1485)</f>
        <v>44228</v>
      </c>
      <c r="AD1485" s="1131" t="str">
        <f>IF($AC1485="-","-",VLOOKUP($AC1485,Forex!$B:$C,2,0))</f>
        <v>FY2020</v>
      </c>
      <c r="AE1485" s="1131">
        <f t="shared" si="259"/>
        <v>44228</v>
      </c>
      <c r="AF1485" s="1131" t="str">
        <f>IF($AE1485="-","-",VLOOKUP($AE1485,Forex!$B:$C,2,0))</f>
        <v>FY2020</v>
      </c>
      <c r="AG1485" s="1132" t="str">
        <f t="shared" si="264"/>
        <v>MY + MF</v>
      </c>
      <c r="AI1485" s="1118"/>
    </row>
    <row r="1486" spans="1:35" ht="15" x14ac:dyDescent="0.25">
      <c r="A1486" s="929">
        <v>1485</v>
      </c>
      <c r="B1486" s="927" t="s">
        <v>5255</v>
      </c>
      <c r="C1486" s="927" t="s">
        <v>245</v>
      </c>
      <c r="D1486" s="927" t="s">
        <v>201</v>
      </c>
      <c r="E1486" s="927" t="s">
        <v>231</v>
      </c>
      <c r="F1486" s="927">
        <v>1</v>
      </c>
      <c r="G1486" s="927">
        <v>268</v>
      </c>
      <c r="H1486" s="927" t="s">
        <v>5256</v>
      </c>
      <c r="I1486" s="927" t="s">
        <v>5257</v>
      </c>
      <c r="J1486" s="927" t="s">
        <v>1122</v>
      </c>
      <c r="K1486" s="927" t="s">
        <v>288</v>
      </c>
      <c r="L1486" s="927" t="s">
        <v>1056</v>
      </c>
      <c r="M1486" s="927" t="s">
        <v>1122</v>
      </c>
      <c r="N1486" s="927" t="s">
        <v>1118</v>
      </c>
      <c r="O1486" s="927" t="s">
        <v>1122</v>
      </c>
      <c r="P1486" s="1129" t="str">
        <f t="shared" si="254"/>
        <v>x31</v>
      </c>
      <c r="Q1486" s="934" t="str">
        <f t="shared" si="255"/>
        <v>21-19828</v>
      </c>
      <c r="R1486" s="934" t="str">
        <f t="shared" si="256"/>
        <v>LOCAL</v>
      </c>
      <c r="S1486" s="935">
        <f t="shared" si="260"/>
        <v>44228</v>
      </c>
      <c r="T1486" s="935">
        <f t="shared" si="261"/>
        <v>44228</v>
      </c>
      <c r="U1486" s="935">
        <f t="shared" si="262"/>
        <v>44228</v>
      </c>
      <c r="V1486" s="935">
        <f t="shared" si="257"/>
        <v>44256</v>
      </c>
      <c r="W1486" s="934" t="str">
        <f t="shared" si="258"/>
        <v>Disapproved</v>
      </c>
      <c r="X1486" s="936" t="str">
        <f>IF(R1486="-","-",VLOOKUP($S1486,Forex!$B:$C,2,0))</f>
        <v>FY2020</v>
      </c>
      <c r="Y1486" s="936" t="str">
        <f>IF(R1486="-","-",VLOOKUP($S1486,Forex!$B:$D,3,0))</f>
        <v>2H</v>
      </c>
      <c r="Z1486" s="937" t="str">
        <f>IF($R1486="-","-",VLOOKUP($L1486,Legend!$E:$F,2,0))</f>
        <v>-</v>
      </c>
      <c r="AA1486" s="937"/>
      <c r="AB1486" s="1131">
        <f t="shared" si="263"/>
        <v>44228</v>
      </c>
      <c r="AC1486" s="1131">
        <f>_xlfn.IFNA(VLOOKUP($B1486,'PO list'!$C:$E,3,0),$AB1486)</f>
        <v>44228</v>
      </c>
      <c r="AD1486" s="1131" t="str">
        <f>IF($AC1486="-","-",VLOOKUP($AC1486,Forex!$B:$C,2,0))</f>
        <v>FY2020</v>
      </c>
      <c r="AE1486" s="1131">
        <f t="shared" si="259"/>
        <v>44228</v>
      </c>
      <c r="AF1486" s="1131" t="str">
        <f>IF($AE1486="-","-",VLOOKUP($AE1486,Forex!$B:$C,2,0))</f>
        <v>FY2020</v>
      </c>
      <c r="AG1486" s="1132" t="str">
        <f t="shared" si="264"/>
        <v>MY + MF</v>
      </c>
      <c r="AI1486" s="1118"/>
    </row>
    <row r="1487" spans="1:35" ht="15" x14ac:dyDescent="0.25">
      <c r="A1487" s="929">
        <v>1486</v>
      </c>
      <c r="B1487" s="927" t="s">
        <v>5258</v>
      </c>
      <c r="C1487" s="927" t="s">
        <v>244</v>
      </c>
      <c r="D1487" s="927" t="s">
        <v>201</v>
      </c>
      <c r="E1487" s="927" t="s">
        <v>231</v>
      </c>
      <c r="F1487" s="927">
        <v>2</v>
      </c>
      <c r="G1487" s="927">
        <v>640</v>
      </c>
      <c r="H1487" s="927" t="s">
        <v>5259</v>
      </c>
      <c r="I1487" s="927" t="s">
        <v>5260</v>
      </c>
      <c r="J1487" s="927" t="s">
        <v>1124</v>
      </c>
      <c r="K1487" s="927" t="s">
        <v>288</v>
      </c>
      <c r="L1487" s="927" t="s">
        <v>158</v>
      </c>
      <c r="M1487" s="927" t="s">
        <v>1125</v>
      </c>
      <c r="N1487" s="927" t="s">
        <v>3942</v>
      </c>
      <c r="O1487" s="927" t="s">
        <v>1126</v>
      </c>
      <c r="P1487" s="1129" t="str">
        <f t="shared" si="254"/>
        <v>e 2</v>
      </c>
      <c r="Q1487" s="934" t="str">
        <f t="shared" si="255"/>
        <v>21-19830</v>
      </c>
      <c r="R1487" s="934" t="str">
        <f t="shared" si="256"/>
        <v>LOCAL</v>
      </c>
      <c r="S1487" s="935">
        <f t="shared" si="260"/>
        <v>44256</v>
      </c>
      <c r="T1487" s="935">
        <f t="shared" si="261"/>
        <v>44256</v>
      </c>
      <c r="U1487" s="935">
        <f t="shared" si="262"/>
        <v>44256</v>
      </c>
      <c r="V1487" s="935">
        <f t="shared" si="257"/>
        <v>44287</v>
      </c>
      <c r="W1487" s="934" t="str">
        <f t="shared" si="258"/>
        <v>Disapproved</v>
      </c>
      <c r="X1487" s="936" t="str">
        <f>IF(R1487="-","-",VLOOKUP($S1487,Forex!$B:$C,2,0))</f>
        <v>FY2020</v>
      </c>
      <c r="Y1487" s="936" t="str">
        <f>IF(R1487="-","-",VLOOKUP($S1487,Forex!$B:$D,3,0))</f>
        <v>2H</v>
      </c>
      <c r="Z1487" s="937" t="str">
        <f>IF($R1487="-","-",VLOOKUP($L1487,Legend!$E:$F,2,0))</f>
        <v>ROD1</v>
      </c>
      <c r="AA1487" s="937"/>
      <c r="AB1487" s="1131">
        <f t="shared" si="263"/>
        <v>44256</v>
      </c>
      <c r="AC1487" s="1131">
        <f>_xlfn.IFNA(VLOOKUP($B1487,'PO list'!$C:$E,3,0),$AB1487)</f>
        <v>44256</v>
      </c>
      <c r="AD1487" s="1131" t="str">
        <f>IF($AC1487="-","-",VLOOKUP($AC1487,Forex!$B:$C,2,0))</f>
        <v>FY2020</v>
      </c>
      <c r="AE1487" s="1131">
        <f t="shared" si="259"/>
        <v>44256</v>
      </c>
      <c r="AF1487" s="1131" t="str">
        <f>IF($AE1487="-","-",VLOOKUP($AE1487,Forex!$B:$C,2,0))</f>
        <v>FY2020</v>
      </c>
      <c r="AG1487" s="1132" t="str">
        <f t="shared" si="264"/>
        <v>MY + MF</v>
      </c>
      <c r="AI1487" s="1118"/>
    </row>
    <row r="1488" spans="1:35" ht="15" x14ac:dyDescent="0.25">
      <c r="A1488" s="929">
        <v>1487</v>
      </c>
      <c r="B1488" s="927" t="s">
        <v>1064</v>
      </c>
      <c r="C1488" s="927" t="s">
        <v>244</v>
      </c>
      <c r="D1488" s="927" t="s">
        <v>201</v>
      </c>
      <c r="E1488" s="927" t="s">
        <v>231</v>
      </c>
      <c r="F1488" s="927">
        <v>3</v>
      </c>
      <c r="G1488" s="927">
        <v>5472</v>
      </c>
      <c r="H1488" s="927" t="s">
        <v>5261</v>
      </c>
      <c r="I1488" s="927" t="s">
        <v>5525</v>
      </c>
      <c r="J1488" s="927" t="s">
        <v>1124</v>
      </c>
      <c r="K1488" s="927" t="s">
        <v>288</v>
      </c>
      <c r="L1488" s="927" t="s">
        <v>158</v>
      </c>
      <c r="M1488" s="927" t="s">
        <v>1150</v>
      </c>
      <c r="N1488" s="927" t="s">
        <v>5506</v>
      </c>
      <c r="O1488" s="927" t="s">
        <v>1126</v>
      </c>
      <c r="P1488" s="1129" t="str">
        <f t="shared" si="254"/>
        <v>REF</v>
      </c>
      <c r="Q1488" s="934" t="str">
        <f t="shared" si="255"/>
        <v>21-19831</v>
      </c>
      <c r="R1488" s="934" t="str">
        <f t="shared" si="256"/>
        <v>LOCAL</v>
      </c>
      <c r="S1488" s="935">
        <f t="shared" si="260"/>
        <v>44256</v>
      </c>
      <c r="T1488" s="935">
        <f t="shared" si="261"/>
        <v>44256</v>
      </c>
      <c r="U1488" s="935">
        <f t="shared" si="262"/>
        <v>44256</v>
      </c>
      <c r="V1488" s="935">
        <f t="shared" si="257"/>
        <v>44317</v>
      </c>
      <c r="W1488" s="934" t="str">
        <f t="shared" si="258"/>
        <v>-</v>
      </c>
      <c r="X1488" s="936" t="str">
        <f>IF(R1488="-","-",VLOOKUP($S1488,Forex!$B:$C,2,0))</f>
        <v>FY2020</v>
      </c>
      <c r="Y1488" s="936" t="str">
        <f>IF(R1488="-","-",VLOOKUP($S1488,Forex!$B:$D,3,0))</f>
        <v>2H</v>
      </c>
      <c r="Z1488" s="937" t="str">
        <f>IF($R1488="-","-",VLOOKUP($L1488,Legend!$E:$F,2,0))</f>
        <v>ROD1</v>
      </c>
      <c r="AA1488" s="937"/>
      <c r="AB1488" s="1131">
        <f t="shared" si="263"/>
        <v>44256</v>
      </c>
      <c r="AC1488" s="1131">
        <f>_xlfn.IFNA(VLOOKUP($B1488,'PO list'!$C:$E,3,0),$AB1488)</f>
        <v>44317</v>
      </c>
      <c r="AD1488" s="1131" t="str">
        <f>IF($AC1488="-","-",VLOOKUP($AC1488,Forex!$B:$C,2,0))</f>
        <v>FY2021</v>
      </c>
      <c r="AE1488" s="1131" t="str">
        <f t="shared" si="259"/>
        <v>-</v>
      </c>
      <c r="AF1488" s="1131" t="str">
        <f>IF($AE1488="-","-",VLOOKUP($AE1488,Forex!$B:$C,2,0))</f>
        <v>-</v>
      </c>
      <c r="AG1488" s="1132" t="str">
        <f t="shared" si="264"/>
        <v>MY + MF</v>
      </c>
      <c r="AI1488" s="1118"/>
    </row>
    <row r="1489" spans="1:35" ht="15" x14ac:dyDescent="0.25">
      <c r="A1489" s="929">
        <v>1488</v>
      </c>
      <c r="B1489" s="927" t="s">
        <v>1067</v>
      </c>
      <c r="C1489" s="927" t="s">
        <v>211</v>
      </c>
      <c r="D1489" s="927" t="s">
        <v>201</v>
      </c>
      <c r="E1489" s="927" t="s">
        <v>231</v>
      </c>
      <c r="F1489" s="927">
        <v>4</v>
      </c>
      <c r="G1489" s="927">
        <v>1967</v>
      </c>
      <c r="H1489" s="927" t="s">
        <v>1151</v>
      </c>
      <c r="I1489" s="927" t="s">
        <v>5262</v>
      </c>
      <c r="J1489" s="927" t="s">
        <v>1124</v>
      </c>
      <c r="K1489" s="927" t="s">
        <v>288</v>
      </c>
      <c r="L1489" s="927" t="s">
        <v>1127</v>
      </c>
      <c r="M1489" s="927" t="s">
        <v>1150</v>
      </c>
      <c r="N1489" s="927" t="s">
        <v>5826</v>
      </c>
      <c r="O1489" s="927" t="s">
        <v>1126</v>
      </c>
      <c r="P1489" s="1129" t="str">
        <f t="shared" si="254"/>
        <v>REF</v>
      </c>
      <c r="Q1489" s="934" t="str">
        <f t="shared" si="255"/>
        <v>21-19832</v>
      </c>
      <c r="R1489" s="934" t="str">
        <f t="shared" si="256"/>
        <v>LOCAL</v>
      </c>
      <c r="S1489" s="935">
        <f t="shared" si="260"/>
        <v>44256</v>
      </c>
      <c r="T1489" s="935">
        <f t="shared" si="261"/>
        <v>44256</v>
      </c>
      <c r="U1489" s="935">
        <f t="shared" si="262"/>
        <v>44256</v>
      </c>
      <c r="V1489" s="935">
        <f t="shared" si="257"/>
        <v>44378</v>
      </c>
      <c r="W1489" s="934" t="str">
        <f t="shared" si="258"/>
        <v>-</v>
      </c>
      <c r="X1489" s="936" t="str">
        <f>IF(R1489="-","-",VLOOKUP($S1489,Forex!$B:$C,2,0))</f>
        <v>FY2020</v>
      </c>
      <c r="Y1489" s="936" t="str">
        <f>IF(R1489="-","-",VLOOKUP($S1489,Forex!$B:$D,3,0))</f>
        <v>2H</v>
      </c>
      <c r="Z1489" s="937" t="str">
        <f>IF($R1489="-","-",VLOOKUP($L1489,Legend!$E:$F,2,0))</f>
        <v>ROD4</v>
      </c>
      <c r="AA1489" s="937"/>
      <c r="AB1489" s="1131">
        <f t="shared" si="263"/>
        <v>44256</v>
      </c>
      <c r="AC1489" s="1131" t="str">
        <f>_xlfn.IFNA(VLOOKUP($B1489,'PO list'!$C:$E,3,0),$AB1489)</f>
        <v>-</v>
      </c>
      <c r="AD1489" s="1131" t="str">
        <f>IF($AC1489="-","-",VLOOKUP($AC1489,Forex!$B:$C,2,0))</f>
        <v>-</v>
      </c>
      <c r="AE1489" s="1131" t="str">
        <f t="shared" si="259"/>
        <v>-</v>
      </c>
      <c r="AF1489" s="1131" t="str">
        <f>IF($AE1489="-","-",VLOOKUP($AE1489,Forex!$B:$C,2,0))</f>
        <v>-</v>
      </c>
      <c r="AG1489" s="1132" t="str">
        <f t="shared" si="264"/>
        <v>MY + MF</v>
      </c>
      <c r="AI1489" s="1118"/>
    </row>
    <row r="1490" spans="1:35" ht="15" x14ac:dyDescent="0.25">
      <c r="A1490" s="929">
        <v>1489</v>
      </c>
      <c r="B1490" s="927" t="s">
        <v>1066</v>
      </c>
      <c r="C1490" s="927" t="s">
        <v>211</v>
      </c>
      <c r="D1490" s="927" t="s">
        <v>201</v>
      </c>
      <c r="E1490" s="927" t="s">
        <v>231</v>
      </c>
      <c r="F1490" s="927">
        <v>3</v>
      </c>
      <c r="G1490" s="927">
        <v>687</v>
      </c>
      <c r="H1490" s="927" t="s">
        <v>1152</v>
      </c>
      <c r="I1490" s="927" t="s">
        <v>5263</v>
      </c>
      <c r="J1490" s="927" t="s">
        <v>1140</v>
      </c>
      <c r="K1490" s="927" t="s">
        <v>288</v>
      </c>
      <c r="L1490" s="927" t="s">
        <v>1127</v>
      </c>
      <c r="M1490" s="927" t="s">
        <v>1125</v>
      </c>
      <c r="N1490" s="1136" t="s">
        <v>5826</v>
      </c>
      <c r="O1490" s="927" t="s">
        <v>1126</v>
      </c>
      <c r="P1490" s="1129" t="str">
        <f t="shared" si="254"/>
        <v>REF</v>
      </c>
      <c r="Q1490" s="934" t="str">
        <f t="shared" si="255"/>
        <v>21-19833</v>
      </c>
      <c r="R1490" s="934" t="str">
        <f t="shared" si="256"/>
        <v>LOCAL</v>
      </c>
      <c r="S1490" s="935">
        <f t="shared" si="260"/>
        <v>44256</v>
      </c>
      <c r="T1490" s="935">
        <f t="shared" si="261"/>
        <v>44256</v>
      </c>
      <c r="U1490" s="935">
        <f t="shared" si="262"/>
        <v>44256</v>
      </c>
      <c r="V1490" s="935">
        <f t="shared" si="257"/>
        <v>44378</v>
      </c>
      <c r="W1490" s="934" t="str">
        <f t="shared" si="258"/>
        <v>-</v>
      </c>
      <c r="X1490" s="936" t="str">
        <f>IF(R1490="-","-",VLOOKUP($S1490,Forex!$B:$C,2,0))</f>
        <v>FY2020</v>
      </c>
      <c r="Y1490" s="936" t="str">
        <f>IF(R1490="-","-",VLOOKUP($S1490,Forex!$B:$D,3,0))</f>
        <v>2H</v>
      </c>
      <c r="Z1490" s="937" t="str">
        <f>IF($R1490="-","-",VLOOKUP($L1490,Legend!$E:$F,2,0))</f>
        <v>ROD4</v>
      </c>
      <c r="AA1490" s="937"/>
      <c r="AB1490" s="1131">
        <f t="shared" si="263"/>
        <v>44256</v>
      </c>
      <c r="AC1490" s="1131" t="str">
        <f>_xlfn.IFNA(VLOOKUP($B1490,'PO list'!$C:$E,3,0),$AB1490)</f>
        <v>-</v>
      </c>
      <c r="AD1490" s="1131" t="str">
        <f>IF($AC1490="-","-",VLOOKUP($AC1490,Forex!$B:$C,2,0))</f>
        <v>-</v>
      </c>
      <c r="AE1490" s="1131" t="str">
        <f t="shared" si="259"/>
        <v>-</v>
      </c>
      <c r="AF1490" s="1131" t="str">
        <f>IF($AE1490="-","-",VLOOKUP($AE1490,Forex!$B:$C,2,0))</f>
        <v>-</v>
      </c>
      <c r="AG1490" s="1132" t="str">
        <f t="shared" si="264"/>
        <v>MY + MF</v>
      </c>
      <c r="AI1490" s="1118"/>
    </row>
    <row r="1491" spans="1:35" ht="15" x14ac:dyDescent="0.25">
      <c r="A1491" s="929">
        <v>1490</v>
      </c>
      <c r="B1491" s="927" t="s">
        <v>5264</v>
      </c>
      <c r="C1491" s="927" t="s">
        <v>211</v>
      </c>
      <c r="D1491" s="927" t="s">
        <v>201</v>
      </c>
      <c r="E1491" s="927" t="s">
        <v>1788</v>
      </c>
      <c r="F1491" s="927">
        <v>1</v>
      </c>
      <c r="G1491" s="927">
        <v>1531.1</v>
      </c>
      <c r="H1491" s="927" t="s">
        <v>5265</v>
      </c>
      <c r="I1491" s="927" t="s">
        <v>5266</v>
      </c>
      <c r="J1491" s="927" t="s">
        <v>1124</v>
      </c>
      <c r="K1491" s="927" t="s">
        <v>288</v>
      </c>
      <c r="L1491" s="927" t="s">
        <v>1056</v>
      </c>
      <c r="M1491" s="927" t="s">
        <v>1125</v>
      </c>
      <c r="N1491" s="927" t="s">
        <v>3942</v>
      </c>
      <c r="O1491" s="927" t="s">
        <v>1126</v>
      </c>
      <c r="P1491" s="1129" t="str">
        <f t="shared" si="254"/>
        <v>JIG</v>
      </c>
      <c r="Q1491" s="934" t="str">
        <f t="shared" si="255"/>
        <v>21-19834</v>
      </c>
      <c r="R1491" s="934" t="str">
        <f t="shared" si="256"/>
        <v>LOCAL</v>
      </c>
      <c r="S1491" s="935">
        <f t="shared" si="260"/>
        <v>44256</v>
      </c>
      <c r="T1491" s="935">
        <f t="shared" si="261"/>
        <v>44256</v>
      </c>
      <c r="U1491" s="935">
        <f t="shared" si="262"/>
        <v>44256</v>
      </c>
      <c r="V1491" s="935">
        <f t="shared" si="257"/>
        <v>44287</v>
      </c>
      <c r="W1491" s="934" t="str">
        <f t="shared" si="258"/>
        <v>Disapproved</v>
      </c>
      <c r="X1491" s="936" t="str">
        <f>IF(R1491="-","-",VLOOKUP($S1491,Forex!$B:$C,2,0))</f>
        <v>FY2020</v>
      </c>
      <c r="Y1491" s="936" t="str">
        <f>IF(R1491="-","-",VLOOKUP($S1491,Forex!$B:$D,3,0))</f>
        <v>2H</v>
      </c>
      <c r="Z1491" s="937" t="str">
        <f>IF($R1491="-","-",VLOOKUP($L1491,Legend!$E:$F,2,0))</f>
        <v>-</v>
      </c>
      <c r="AA1491" s="937"/>
      <c r="AB1491" s="1131">
        <f t="shared" si="263"/>
        <v>44256</v>
      </c>
      <c r="AC1491" s="1131">
        <f>_xlfn.IFNA(VLOOKUP($B1491,'PO list'!$C:$E,3,0),$AB1491)</f>
        <v>44256</v>
      </c>
      <c r="AD1491" s="1131" t="str">
        <f>IF($AC1491="-","-",VLOOKUP($AC1491,Forex!$B:$C,2,0))</f>
        <v>FY2020</v>
      </c>
      <c r="AE1491" s="1131">
        <f t="shared" si="259"/>
        <v>44256</v>
      </c>
      <c r="AF1491" s="1131" t="str">
        <f>IF($AE1491="-","-",VLOOKUP($AE1491,Forex!$B:$C,2,0))</f>
        <v>FY2020</v>
      </c>
      <c r="AG1491" s="1132" t="str">
        <f t="shared" si="264"/>
        <v>MY + MF</v>
      </c>
      <c r="AI1491" s="1118"/>
    </row>
    <row r="1492" spans="1:35" ht="15" x14ac:dyDescent="0.25">
      <c r="A1492" s="929">
        <v>1491</v>
      </c>
      <c r="B1492" s="927" t="s">
        <v>5267</v>
      </c>
      <c r="C1492" s="927" t="s">
        <v>211</v>
      </c>
      <c r="D1492" s="927" t="s">
        <v>201</v>
      </c>
      <c r="E1492" s="927" t="s">
        <v>1788</v>
      </c>
      <c r="F1492" s="927">
        <v>1</v>
      </c>
      <c r="G1492" s="927">
        <v>5444.4</v>
      </c>
      <c r="H1492" s="927" t="s">
        <v>5268</v>
      </c>
      <c r="I1492" s="927" t="s">
        <v>5269</v>
      </c>
      <c r="J1492" s="927" t="s">
        <v>1124</v>
      </c>
      <c r="K1492" s="927" t="s">
        <v>288</v>
      </c>
      <c r="L1492" s="927" t="s">
        <v>1056</v>
      </c>
      <c r="M1492" s="927" t="s">
        <v>1133</v>
      </c>
      <c r="N1492" s="927" t="s">
        <v>3942</v>
      </c>
      <c r="O1492" s="927" t="s">
        <v>1126</v>
      </c>
      <c r="P1492" s="1129" t="str">
        <f t="shared" ref="P1492:P1555" si="265">RIGHT(I1492,3)</f>
        <v>SY-</v>
      </c>
      <c r="Q1492" s="934" t="str">
        <f t="shared" ref="Q1492:Q1555" si="266">IF(B1492=B1491,"-",B1492)</f>
        <v>21-19835</v>
      </c>
      <c r="R1492" s="934" t="str">
        <f t="shared" ref="R1492:R1555" si="267">IF(Q1492="-","-",IF(D1492="INTERNAL","-",D1492))</f>
        <v>LOCAL</v>
      </c>
      <c r="S1492" s="935">
        <f t="shared" si="260"/>
        <v>44256</v>
      </c>
      <c r="T1492" s="935">
        <f t="shared" si="261"/>
        <v>44256</v>
      </c>
      <c r="U1492" s="935">
        <f t="shared" si="262"/>
        <v>44256</v>
      </c>
      <c r="V1492" s="935">
        <f t="shared" ref="V1492:V1555" si="268">IF($R1492="-","-",IF(N1492="-","-",$N1492-DAY($N1492)+1))</f>
        <v>44287</v>
      </c>
      <c r="W1492" s="934" t="str">
        <f t="shared" ref="W1492:W1555" si="269">IF(R1492="-","-",IF(P1492="Ref","-",$K1492))</f>
        <v>Disapproved</v>
      </c>
      <c r="X1492" s="936" t="str">
        <f>IF(R1492="-","-",VLOOKUP($S1492,Forex!$B:$C,2,0))</f>
        <v>FY2020</v>
      </c>
      <c r="Y1492" s="936" t="str">
        <f>IF(R1492="-","-",VLOOKUP($S1492,Forex!$B:$D,3,0))</f>
        <v>2H</v>
      </c>
      <c r="Z1492" s="937" t="str">
        <f>IF($R1492="-","-",VLOOKUP($L1492,Legend!$E:$F,2,0))</f>
        <v>-</v>
      </c>
      <c r="AA1492" s="937"/>
      <c r="AB1492" s="1131">
        <f t="shared" si="263"/>
        <v>44256</v>
      </c>
      <c r="AC1492" s="1131">
        <f>_xlfn.IFNA(VLOOKUP($B1492,'PO list'!$C:$E,3,0),$AB1492)</f>
        <v>44256</v>
      </c>
      <c r="AD1492" s="1131" t="str">
        <f>IF($AC1492="-","-",VLOOKUP($AC1492,Forex!$B:$C,2,0))</f>
        <v>FY2020</v>
      </c>
      <c r="AE1492" s="1131">
        <f t="shared" ref="AE1492:AE1555" si="270">IF($Q1492="-","-",IF(W1492="-","-",IF($O1492="-","-",$O1492-DAY($O1492)+1)))</f>
        <v>44256</v>
      </c>
      <c r="AF1492" s="1131" t="str">
        <f>IF($AE1492="-","-",VLOOKUP($AE1492,Forex!$B:$C,2,0))</f>
        <v>FY2020</v>
      </c>
      <c r="AG1492" s="1132" t="str">
        <f t="shared" si="264"/>
        <v>MY + MF</v>
      </c>
      <c r="AI1492" s="1118"/>
    </row>
    <row r="1493" spans="1:35" ht="15" x14ac:dyDescent="0.25">
      <c r="A1493" s="929">
        <v>1492</v>
      </c>
      <c r="B1493" s="927" t="s">
        <v>1065</v>
      </c>
      <c r="C1493" s="927" t="s">
        <v>205</v>
      </c>
      <c r="D1493" s="927" t="s">
        <v>201</v>
      </c>
      <c r="E1493" s="927" t="s">
        <v>231</v>
      </c>
      <c r="F1493" s="927">
        <v>2</v>
      </c>
      <c r="G1493" s="927">
        <v>34913</v>
      </c>
      <c r="H1493" s="927" t="s">
        <v>1228</v>
      </c>
      <c r="I1493" s="927" t="s">
        <v>5270</v>
      </c>
      <c r="J1493" s="927" t="s">
        <v>1140</v>
      </c>
      <c r="K1493" s="927" t="s">
        <v>288</v>
      </c>
      <c r="L1493" s="927" t="s">
        <v>1127</v>
      </c>
      <c r="M1493" s="927" t="s">
        <v>1150</v>
      </c>
      <c r="N1493" s="927" t="s">
        <v>5871</v>
      </c>
      <c r="O1493" s="927" t="s">
        <v>1126</v>
      </c>
      <c r="P1493" s="1129" t="str">
        <f t="shared" si="265"/>
        <v>REF</v>
      </c>
      <c r="Q1493" s="934" t="str">
        <f t="shared" si="266"/>
        <v>21-19836</v>
      </c>
      <c r="R1493" s="934" t="str">
        <f t="shared" si="267"/>
        <v>LOCAL</v>
      </c>
      <c r="S1493" s="935">
        <f t="shared" si="260"/>
        <v>44256</v>
      </c>
      <c r="T1493" s="935">
        <f t="shared" si="261"/>
        <v>44256</v>
      </c>
      <c r="U1493" s="935">
        <f t="shared" si="262"/>
        <v>44256</v>
      </c>
      <c r="V1493" s="935">
        <f t="shared" si="268"/>
        <v>44409</v>
      </c>
      <c r="W1493" s="934" t="str">
        <f t="shared" si="269"/>
        <v>-</v>
      </c>
      <c r="X1493" s="936" t="str">
        <f>IF(R1493="-","-",VLOOKUP($S1493,Forex!$B:$C,2,0))</f>
        <v>FY2020</v>
      </c>
      <c r="Y1493" s="936" t="str">
        <f>IF(R1493="-","-",VLOOKUP($S1493,Forex!$B:$D,3,0))</f>
        <v>2H</v>
      </c>
      <c r="Z1493" s="937" t="str">
        <f>IF($R1493="-","-",VLOOKUP($L1493,Legend!$E:$F,2,0))</f>
        <v>ROD4</v>
      </c>
      <c r="AA1493" s="937"/>
      <c r="AB1493" s="1131">
        <f t="shared" si="263"/>
        <v>44256</v>
      </c>
      <c r="AC1493" s="1131" t="str">
        <f>_xlfn.IFNA(VLOOKUP($B1493,'PO list'!$C:$E,3,0),$AB1493)</f>
        <v>-</v>
      </c>
      <c r="AD1493" s="1131" t="str">
        <f>IF($AC1493="-","-",VLOOKUP($AC1493,Forex!$B:$C,2,0))</f>
        <v>-</v>
      </c>
      <c r="AE1493" s="1131" t="str">
        <f t="shared" si="270"/>
        <v>-</v>
      </c>
      <c r="AF1493" s="1131" t="str">
        <f>IF($AE1493="-","-",VLOOKUP($AE1493,Forex!$B:$C,2,0))</f>
        <v>-</v>
      </c>
      <c r="AG1493" s="1132" t="str">
        <f t="shared" si="264"/>
        <v>MY + MF</v>
      </c>
      <c r="AI1493" s="1118"/>
    </row>
    <row r="1494" spans="1:35" ht="15" x14ac:dyDescent="0.25">
      <c r="A1494" s="929">
        <v>1493</v>
      </c>
      <c r="B1494" s="927" t="s">
        <v>1153</v>
      </c>
      <c r="C1494" s="927" t="s">
        <v>207</v>
      </c>
      <c r="D1494" s="927" t="s">
        <v>232</v>
      </c>
      <c r="E1494" s="927" t="s">
        <v>1361</v>
      </c>
      <c r="F1494" s="927">
        <v>2</v>
      </c>
      <c r="G1494" s="927">
        <v>212.15</v>
      </c>
      <c r="H1494" s="927" t="s">
        <v>5179</v>
      </c>
      <c r="I1494" s="927" t="s">
        <v>5271</v>
      </c>
      <c r="J1494" s="927" t="s">
        <v>1140</v>
      </c>
      <c r="K1494" s="927" t="s">
        <v>287</v>
      </c>
      <c r="L1494" s="927" t="s">
        <v>15</v>
      </c>
      <c r="M1494" s="927" t="s">
        <v>1146</v>
      </c>
      <c r="N1494" s="927" t="s">
        <v>1123</v>
      </c>
      <c r="O1494" s="927" t="s">
        <v>1126</v>
      </c>
      <c r="P1494" s="1129" t="str">
        <f t="shared" si="265"/>
        <v>170</v>
      </c>
      <c r="Q1494" s="934" t="str">
        <f t="shared" si="266"/>
        <v>21-19837</v>
      </c>
      <c r="R1494" s="934" t="str">
        <f t="shared" si="267"/>
        <v>FRONTECH</v>
      </c>
      <c r="S1494" s="935">
        <f t="shared" si="260"/>
        <v>44256</v>
      </c>
      <c r="T1494" s="935">
        <f t="shared" si="261"/>
        <v>44256</v>
      </c>
      <c r="U1494" s="935">
        <f t="shared" si="262"/>
        <v>44256</v>
      </c>
      <c r="V1494" s="935">
        <f t="shared" si="268"/>
        <v>44287</v>
      </c>
      <c r="W1494" s="934" t="str">
        <f t="shared" si="269"/>
        <v>Approved</v>
      </c>
      <c r="X1494" s="936" t="str">
        <f>IF(R1494="-","-",VLOOKUP($S1494,Forex!$B:$C,2,0))</f>
        <v>FY2020</v>
      </c>
      <c r="Y1494" s="936" t="str">
        <f>IF(R1494="-","-",VLOOKUP($S1494,Forex!$B:$D,3,0))</f>
        <v>2H</v>
      </c>
      <c r="Z1494" s="937" t="str">
        <f>IF($R1494="-","-",VLOOKUP($L1494,Legend!$E:$F,2,0))</f>
        <v>-</v>
      </c>
      <c r="AA1494" s="937"/>
      <c r="AB1494" s="1131">
        <f t="shared" si="263"/>
        <v>44256</v>
      </c>
      <c r="AC1494" s="1131">
        <f>_xlfn.IFNA(VLOOKUP($B1494,'PO list'!$C:$E,3,0),$AB1494)</f>
        <v>44287</v>
      </c>
      <c r="AD1494" s="1131" t="str">
        <f>IF($AC1494="-","-",VLOOKUP($AC1494,Forex!$B:$C,2,0))</f>
        <v>FY2021</v>
      </c>
      <c r="AE1494" s="1131">
        <f t="shared" si="270"/>
        <v>44256</v>
      </c>
      <c r="AF1494" s="1131" t="str">
        <f>IF($AE1494="-","-",VLOOKUP($AE1494,Forex!$B:$C,2,0))</f>
        <v>FY2020</v>
      </c>
      <c r="AG1494" s="1132" t="str">
        <f t="shared" si="264"/>
        <v>MY + MF</v>
      </c>
      <c r="AI1494" s="1118"/>
    </row>
    <row r="1495" spans="1:35" ht="15" x14ac:dyDescent="0.25">
      <c r="A1495" s="929">
        <v>1494</v>
      </c>
      <c r="B1495" s="1140" t="s">
        <v>1061</v>
      </c>
      <c r="C1495" s="927" t="s">
        <v>207</v>
      </c>
      <c r="D1495" s="927" t="s">
        <v>232</v>
      </c>
      <c r="E1495" s="927" t="s">
        <v>230</v>
      </c>
      <c r="F1495" s="927">
        <v>1</v>
      </c>
      <c r="G1495" s="927">
        <v>1260</v>
      </c>
      <c r="H1495" s="927" t="s">
        <v>1154</v>
      </c>
      <c r="I1495" s="927" t="s">
        <v>5272</v>
      </c>
      <c r="J1495" s="927" t="s">
        <v>1140</v>
      </c>
      <c r="K1495" s="927" t="s">
        <v>288</v>
      </c>
      <c r="L1495" s="927" t="s">
        <v>158</v>
      </c>
      <c r="M1495" s="927" t="s">
        <v>1142</v>
      </c>
      <c r="N1495" s="927" t="s">
        <v>5273</v>
      </c>
      <c r="O1495" s="927" t="s">
        <v>1126</v>
      </c>
      <c r="P1495" s="1129" t="str">
        <f t="shared" si="265"/>
        <v>REF</v>
      </c>
      <c r="Q1495" s="934" t="str">
        <f t="shared" si="266"/>
        <v>21-19838</v>
      </c>
      <c r="R1495" s="934" t="str">
        <f t="shared" si="267"/>
        <v>FRONTECH</v>
      </c>
      <c r="S1495" s="935">
        <f t="shared" si="260"/>
        <v>44256</v>
      </c>
      <c r="T1495" s="935">
        <f t="shared" si="261"/>
        <v>44256</v>
      </c>
      <c r="U1495" s="935">
        <f t="shared" si="262"/>
        <v>44228</v>
      </c>
      <c r="V1495" s="935">
        <f t="shared" si="268"/>
        <v>44317</v>
      </c>
      <c r="W1495" s="934" t="str">
        <f t="shared" si="269"/>
        <v>-</v>
      </c>
      <c r="X1495" s="936" t="str">
        <f>IF(R1495="-","-",VLOOKUP($S1495,Forex!$B:$C,2,0))</f>
        <v>FY2020</v>
      </c>
      <c r="Y1495" s="936" t="str">
        <f>IF(R1495="-","-",VLOOKUP($S1495,Forex!$B:$D,3,0))</f>
        <v>2H</v>
      </c>
      <c r="Z1495" s="937" t="str">
        <f>IF($R1495="-","-",VLOOKUP($L1495,Legend!$E:$F,2,0))</f>
        <v>ROD1</v>
      </c>
      <c r="AA1495" s="937"/>
      <c r="AB1495" s="1131">
        <f t="shared" si="263"/>
        <v>44256</v>
      </c>
      <c r="AC1495" s="1131">
        <f>_xlfn.IFNA(VLOOKUP($B1495,'PO list'!$C:$E,3,0),$AB1495)</f>
        <v>44317</v>
      </c>
      <c r="AD1495" s="1131" t="str">
        <f>IF($AC1495="-","-",VLOOKUP($AC1495,Forex!$B:$C,2,0))</f>
        <v>FY2021</v>
      </c>
      <c r="AE1495" s="1131" t="str">
        <f t="shared" si="270"/>
        <v>-</v>
      </c>
      <c r="AF1495" s="1131" t="str">
        <f>IF($AE1495="-","-",VLOOKUP($AE1495,Forex!$B:$C,2,0))</f>
        <v>-</v>
      </c>
      <c r="AG1495" s="1132" t="str">
        <f t="shared" si="264"/>
        <v>MY + MF</v>
      </c>
      <c r="AI1495" s="1118"/>
    </row>
    <row r="1496" spans="1:35" ht="15" x14ac:dyDescent="0.25">
      <c r="A1496" s="929">
        <v>1495</v>
      </c>
      <c r="B1496" s="927" t="s">
        <v>5274</v>
      </c>
      <c r="C1496" s="927" t="s">
        <v>244</v>
      </c>
      <c r="D1496" s="927" t="s">
        <v>201</v>
      </c>
      <c r="E1496" s="927" t="s">
        <v>231</v>
      </c>
      <c r="F1496" s="927">
        <v>1</v>
      </c>
      <c r="G1496" s="927">
        <v>212</v>
      </c>
      <c r="H1496" s="927" t="s">
        <v>5275</v>
      </c>
      <c r="I1496" s="927" t="s">
        <v>5276</v>
      </c>
      <c r="J1496" s="927" t="s">
        <v>1125</v>
      </c>
      <c r="K1496" s="927" t="s">
        <v>287</v>
      </c>
      <c r="L1496" s="927" t="s">
        <v>15</v>
      </c>
      <c r="M1496" s="927" t="s">
        <v>1150</v>
      </c>
      <c r="N1496" s="927" t="s">
        <v>1126</v>
      </c>
      <c r="O1496" s="927" t="s">
        <v>1126</v>
      </c>
      <c r="P1496" s="1129" t="str">
        <f t="shared" si="265"/>
        <v>OUT</v>
      </c>
      <c r="Q1496" s="934" t="str">
        <f t="shared" si="266"/>
        <v>21-19839</v>
      </c>
      <c r="R1496" s="934" t="str">
        <f t="shared" si="267"/>
        <v>LOCAL</v>
      </c>
      <c r="S1496" s="935">
        <f t="shared" si="260"/>
        <v>44256</v>
      </c>
      <c r="T1496" s="935">
        <f t="shared" si="261"/>
        <v>44256</v>
      </c>
      <c r="U1496" s="935">
        <f t="shared" si="262"/>
        <v>44256</v>
      </c>
      <c r="V1496" s="935">
        <f t="shared" si="268"/>
        <v>44256</v>
      </c>
      <c r="W1496" s="934" t="str">
        <f t="shared" si="269"/>
        <v>Approved</v>
      </c>
      <c r="X1496" s="936" t="str">
        <f>IF(R1496="-","-",VLOOKUP($S1496,Forex!$B:$C,2,0))</f>
        <v>FY2020</v>
      </c>
      <c r="Y1496" s="936" t="str">
        <f>IF(R1496="-","-",VLOOKUP($S1496,Forex!$B:$D,3,0))</f>
        <v>2H</v>
      </c>
      <c r="Z1496" s="937" t="str">
        <f>IF($R1496="-","-",VLOOKUP($L1496,Legend!$E:$F,2,0))</f>
        <v>-</v>
      </c>
      <c r="AA1496" s="937"/>
      <c r="AB1496" s="1131">
        <f t="shared" si="263"/>
        <v>44256</v>
      </c>
      <c r="AC1496" s="1131">
        <f>_xlfn.IFNA(VLOOKUP($B1496,'PO list'!$C:$E,3,0),$AB1496)</f>
        <v>44256</v>
      </c>
      <c r="AD1496" s="1131" t="str">
        <f>IF($AC1496="-","-",VLOOKUP($AC1496,Forex!$B:$C,2,0))</f>
        <v>FY2020</v>
      </c>
      <c r="AE1496" s="1131">
        <f t="shared" si="270"/>
        <v>44256</v>
      </c>
      <c r="AF1496" s="1131" t="str">
        <f>IF($AE1496="-","-",VLOOKUP($AE1496,Forex!$B:$C,2,0))</f>
        <v>FY2020</v>
      </c>
      <c r="AG1496" s="1132" t="str">
        <f t="shared" si="264"/>
        <v>MY + MF</v>
      </c>
      <c r="AI1496" s="1118"/>
    </row>
    <row r="1497" spans="1:35" ht="15" x14ac:dyDescent="0.25">
      <c r="A1497" s="929">
        <v>1496</v>
      </c>
      <c r="B1497" s="927" t="s">
        <v>5277</v>
      </c>
      <c r="C1497" s="927" t="s">
        <v>207</v>
      </c>
      <c r="D1497" s="927" t="s">
        <v>232</v>
      </c>
      <c r="E1497" s="927" t="s">
        <v>230</v>
      </c>
      <c r="F1497" s="927">
        <v>8</v>
      </c>
      <c r="G1497" s="927">
        <v>10738</v>
      </c>
      <c r="H1497" s="927" t="s">
        <v>5278</v>
      </c>
      <c r="I1497" s="927" t="s">
        <v>5279</v>
      </c>
      <c r="J1497" s="927" t="s">
        <v>1125</v>
      </c>
      <c r="K1497" s="927" t="s">
        <v>288</v>
      </c>
      <c r="L1497" s="927" t="s">
        <v>1056</v>
      </c>
      <c r="M1497" s="927" t="s">
        <v>1150</v>
      </c>
      <c r="N1497" s="927" t="s">
        <v>1123</v>
      </c>
      <c r="O1497" s="927" t="s">
        <v>1126</v>
      </c>
      <c r="P1497" s="1129" t="str">
        <f t="shared" si="265"/>
        <v>) L</v>
      </c>
      <c r="Q1497" s="934" t="str">
        <f t="shared" si="266"/>
        <v>21-19840</v>
      </c>
      <c r="R1497" s="934" t="str">
        <f t="shared" si="267"/>
        <v>FRONTECH</v>
      </c>
      <c r="S1497" s="935">
        <f t="shared" si="260"/>
        <v>44256</v>
      </c>
      <c r="T1497" s="935">
        <f t="shared" si="261"/>
        <v>44256</v>
      </c>
      <c r="U1497" s="935">
        <f t="shared" si="262"/>
        <v>44256</v>
      </c>
      <c r="V1497" s="935">
        <f t="shared" si="268"/>
        <v>44287</v>
      </c>
      <c r="W1497" s="934" t="str">
        <f t="shared" si="269"/>
        <v>Disapproved</v>
      </c>
      <c r="X1497" s="936" t="str">
        <f>IF(R1497="-","-",VLOOKUP($S1497,Forex!$B:$C,2,0))</f>
        <v>FY2020</v>
      </c>
      <c r="Y1497" s="936" t="str">
        <f>IF(R1497="-","-",VLOOKUP($S1497,Forex!$B:$D,3,0))</f>
        <v>2H</v>
      </c>
      <c r="Z1497" s="937" t="str">
        <f>IF($R1497="-","-",VLOOKUP($L1497,Legend!$E:$F,2,0))</f>
        <v>-</v>
      </c>
      <c r="AA1497" s="937"/>
      <c r="AB1497" s="1131">
        <f t="shared" si="263"/>
        <v>44256</v>
      </c>
      <c r="AC1497" s="1131">
        <f>_xlfn.IFNA(VLOOKUP($B1497,'PO list'!$C:$E,3,0),$AB1497)</f>
        <v>44256</v>
      </c>
      <c r="AD1497" s="1131" t="str">
        <f>IF($AC1497="-","-",VLOOKUP($AC1497,Forex!$B:$C,2,0))</f>
        <v>FY2020</v>
      </c>
      <c r="AE1497" s="1131">
        <f t="shared" si="270"/>
        <v>44256</v>
      </c>
      <c r="AF1497" s="1131" t="str">
        <f>IF($AE1497="-","-",VLOOKUP($AE1497,Forex!$B:$C,2,0))</f>
        <v>FY2020</v>
      </c>
      <c r="AG1497" s="1132" t="str">
        <f t="shared" si="264"/>
        <v>MY + MF</v>
      </c>
      <c r="AI1497" s="1118"/>
    </row>
    <row r="1498" spans="1:35" ht="15" x14ac:dyDescent="0.25">
      <c r="A1498" s="929">
        <v>1497</v>
      </c>
      <c r="B1498" s="927" t="s">
        <v>5280</v>
      </c>
      <c r="C1498" s="927" t="s">
        <v>1104</v>
      </c>
      <c r="D1498" s="927" t="s">
        <v>201</v>
      </c>
      <c r="E1498" s="927" t="s">
        <v>231</v>
      </c>
      <c r="F1498" s="927">
        <v>3</v>
      </c>
      <c r="G1498" s="927">
        <v>4820</v>
      </c>
      <c r="H1498" s="927" t="s">
        <v>5281</v>
      </c>
      <c r="I1498" s="927" t="s">
        <v>5282</v>
      </c>
      <c r="J1498" s="927" t="s">
        <v>1150</v>
      </c>
      <c r="K1498" s="927" t="s">
        <v>287</v>
      </c>
      <c r="L1498" s="927" t="s">
        <v>15</v>
      </c>
      <c r="M1498" s="927" t="s">
        <v>1150</v>
      </c>
      <c r="N1498" s="927" t="s">
        <v>1126</v>
      </c>
      <c r="O1498" s="927" t="s">
        <v>1126</v>
      </c>
      <c r="P1498" s="1129" t="str">
        <f t="shared" si="265"/>
        <v>101</v>
      </c>
      <c r="Q1498" s="934" t="str">
        <f t="shared" si="266"/>
        <v>21-19841</v>
      </c>
      <c r="R1498" s="934" t="str">
        <f t="shared" si="267"/>
        <v>LOCAL</v>
      </c>
      <c r="S1498" s="935">
        <f t="shared" si="260"/>
        <v>44256</v>
      </c>
      <c r="T1498" s="935">
        <f t="shared" si="261"/>
        <v>44256</v>
      </c>
      <c r="U1498" s="935">
        <f t="shared" si="262"/>
        <v>44256</v>
      </c>
      <c r="V1498" s="935">
        <f t="shared" si="268"/>
        <v>44256</v>
      </c>
      <c r="W1498" s="934" t="str">
        <f t="shared" si="269"/>
        <v>Approved</v>
      </c>
      <c r="X1498" s="936" t="str">
        <f>IF(R1498="-","-",VLOOKUP($S1498,Forex!$B:$C,2,0))</f>
        <v>FY2020</v>
      </c>
      <c r="Y1498" s="936" t="str">
        <f>IF(R1498="-","-",VLOOKUP($S1498,Forex!$B:$D,3,0))</f>
        <v>2H</v>
      </c>
      <c r="Z1498" s="937" t="str">
        <f>IF($R1498="-","-",VLOOKUP($L1498,Legend!$E:$F,2,0))</f>
        <v>-</v>
      </c>
      <c r="AA1498" s="937"/>
      <c r="AB1498" s="1131">
        <f t="shared" si="263"/>
        <v>44256</v>
      </c>
      <c r="AC1498" s="1131">
        <f>_xlfn.IFNA(VLOOKUP($B1498,'PO list'!$C:$E,3,0),$AB1498)</f>
        <v>44256</v>
      </c>
      <c r="AD1498" s="1131" t="str">
        <f>IF($AC1498="-","-",VLOOKUP($AC1498,Forex!$B:$C,2,0))</f>
        <v>FY2020</v>
      </c>
      <c r="AE1498" s="1131">
        <f t="shared" si="270"/>
        <v>44256</v>
      </c>
      <c r="AF1498" s="1131" t="str">
        <f>IF($AE1498="-","-",VLOOKUP($AE1498,Forex!$B:$C,2,0))</f>
        <v>FY2020</v>
      </c>
      <c r="AG1498" s="1132" t="str">
        <f t="shared" si="264"/>
        <v>MY + MF</v>
      </c>
      <c r="AI1498" s="1118"/>
    </row>
    <row r="1499" spans="1:35" ht="15" x14ac:dyDescent="0.25">
      <c r="A1499" s="929">
        <v>1498</v>
      </c>
      <c r="B1499" s="927" t="s">
        <v>5283</v>
      </c>
      <c r="C1499" s="927" t="s">
        <v>221</v>
      </c>
      <c r="D1499" s="927" t="s">
        <v>201</v>
      </c>
      <c r="E1499" s="927" t="s">
        <v>231</v>
      </c>
      <c r="F1499" s="927">
        <v>2</v>
      </c>
      <c r="G1499" s="927">
        <v>3400</v>
      </c>
      <c r="H1499" s="927" t="s">
        <v>5284</v>
      </c>
      <c r="I1499" s="927" t="s">
        <v>5285</v>
      </c>
      <c r="J1499" s="927" t="s">
        <v>1150</v>
      </c>
      <c r="K1499" s="927" t="s">
        <v>287</v>
      </c>
      <c r="L1499" s="927" t="s">
        <v>15</v>
      </c>
      <c r="M1499" s="927" t="s">
        <v>1150</v>
      </c>
      <c r="N1499" s="927" t="s">
        <v>1146</v>
      </c>
      <c r="O1499" s="927" t="s">
        <v>1126</v>
      </c>
      <c r="P1499" s="1129" t="str">
        <f t="shared" si="265"/>
        <v>DIE</v>
      </c>
      <c r="Q1499" s="934" t="str">
        <f t="shared" si="266"/>
        <v>21-19842</v>
      </c>
      <c r="R1499" s="934" t="str">
        <f t="shared" si="267"/>
        <v>LOCAL</v>
      </c>
      <c r="S1499" s="935">
        <f t="shared" si="260"/>
        <v>44256</v>
      </c>
      <c r="T1499" s="935">
        <f t="shared" si="261"/>
        <v>44256</v>
      </c>
      <c r="U1499" s="935">
        <f t="shared" si="262"/>
        <v>44256</v>
      </c>
      <c r="V1499" s="935">
        <f t="shared" si="268"/>
        <v>44256</v>
      </c>
      <c r="W1499" s="934" t="str">
        <f t="shared" si="269"/>
        <v>Approved</v>
      </c>
      <c r="X1499" s="936" t="str">
        <f>IF(R1499="-","-",VLOOKUP($S1499,Forex!$B:$C,2,0))</f>
        <v>FY2020</v>
      </c>
      <c r="Y1499" s="936" t="str">
        <f>IF(R1499="-","-",VLOOKUP($S1499,Forex!$B:$D,3,0))</f>
        <v>2H</v>
      </c>
      <c r="Z1499" s="937" t="str">
        <f>IF($R1499="-","-",VLOOKUP($L1499,Legend!$E:$F,2,0))</f>
        <v>-</v>
      </c>
      <c r="AA1499" s="937"/>
      <c r="AB1499" s="1131">
        <f t="shared" si="263"/>
        <v>44256</v>
      </c>
      <c r="AC1499" s="1131">
        <f>_xlfn.IFNA(VLOOKUP($B1499,'PO list'!$C:$E,3,0),$AB1499)</f>
        <v>44256</v>
      </c>
      <c r="AD1499" s="1131" t="str">
        <f>IF($AC1499="-","-",VLOOKUP($AC1499,Forex!$B:$C,2,0))</f>
        <v>FY2020</v>
      </c>
      <c r="AE1499" s="1131">
        <f t="shared" si="270"/>
        <v>44256</v>
      </c>
      <c r="AF1499" s="1131" t="str">
        <f>IF($AE1499="-","-",VLOOKUP($AE1499,Forex!$B:$C,2,0))</f>
        <v>FY2020</v>
      </c>
      <c r="AG1499" s="1132" t="str">
        <f t="shared" si="264"/>
        <v>MY + MF</v>
      </c>
      <c r="AI1499" s="1118"/>
    </row>
    <row r="1500" spans="1:35" ht="15" x14ac:dyDescent="0.25">
      <c r="A1500" s="929">
        <v>1499</v>
      </c>
      <c r="B1500" s="927" t="s">
        <v>5286</v>
      </c>
      <c r="C1500" s="927" t="s">
        <v>207</v>
      </c>
      <c r="D1500" s="927" t="s">
        <v>232</v>
      </c>
      <c r="E1500" s="927" t="s">
        <v>230</v>
      </c>
      <c r="F1500" s="927">
        <v>34</v>
      </c>
      <c r="G1500" s="927">
        <v>213300</v>
      </c>
      <c r="H1500" s="927" t="s">
        <v>5287</v>
      </c>
      <c r="I1500" s="927" t="s">
        <v>5230</v>
      </c>
      <c r="J1500" s="927" t="s">
        <v>1150</v>
      </c>
      <c r="K1500" s="927" t="s">
        <v>288</v>
      </c>
      <c r="L1500" s="927" t="s">
        <v>158</v>
      </c>
      <c r="M1500" s="927" t="s">
        <v>1133</v>
      </c>
      <c r="N1500" s="927" t="s">
        <v>1118</v>
      </c>
      <c r="O1500" s="927" t="s">
        <v>1129</v>
      </c>
      <c r="P1500" s="1129" t="str">
        <f t="shared" si="265"/>
        <v xml:space="preserve"> 2)</v>
      </c>
      <c r="Q1500" s="934" t="str">
        <f t="shared" si="266"/>
        <v>21-19843</v>
      </c>
      <c r="R1500" s="934" t="str">
        <f t="shared" si="267"/>
        <v>FRONTECH</v>
      </c>
      <c r="S1500" s="935">
        <f t="shared" si="260"/>
        <v>44256</v>
      </c>
      <c r="T1500" s="935">
        <f t="shared" si="261"/>
        <v>44256</v>
      </c>
      <c r="U1500" s="935">
        <f t="shared" si="262"/>
        <v>44256</v>
      </c>
      <c r="V1500" s="935">
        <f t="shared" si="268"/>
        <v>44256</v>
      </c>
      <c r="W1500" s="934" t="str">
        <f t="shared" si="269"/>
        <v>Disapproved</v>
      </c>
      <c r="X1500" s="936" t="str">
        <f>IF(R1500="-","-",VLOOKUP($S1500,Forex!$B:$C,2,0))</f>
        <v>FY2020</v>
      </c>
      <c r="Y1500" s="936" t="str">
        <f>IF(R1500="-","-",VLOOKUP($S1500,Forex!$B:$D,3,0))</f>
        <v>2H</v>
      </c>
      <c r="Z1500" s="937" t="str">
        <f>IF($R1500="-","-",VLOOKUP($L1500,Legend!$E:$F,2,0))</f>
        <v>ROD1</v>
      </c>
      <c r="AA1500" s="937"/>
      <c r="AB1500" s="1131">
        <f t="shared" si="263"/>
        <v>44256</v>
      </c>
      <c r="AC1500" s="1131">
        <f>_xlfn.IFNA(VLOOKUP($B1500,'PO list'!$C:$E,3,0),$AB1500)</f>
        <v>44256</v>
      </c>
      <c r="AD1500" s="1131" t="str">
        <f>IF($AC1500="-","-",VLOOKUP($AC1500,Forex!$B:$C,2,0))</f>
        <v>FY2020</v>
      </c>
      <c r="AE1500" s="1131">
        <f t="shared" si="270"/>
        <v>44256</v>
      </c>
      <c r="AF1500" s="1131" t="str">
        <f>IF($AE1500="-","-",VLOOKUP($AE1500,Forex!$B:$C,2,0))</f>
        <v>FY2020</v>
      </c>
      <c r="AG1500" s="1132" t="str">
        <f t="shared" si="264"/>
        <v>MY + MF</v>
      </c>
      <c r="AI1500" s="1118"/>
    </row>
    <row r="1501" spans="1:35" ht="15" x14ac:dyDescent="0.25">
      <c r="A1501" s="929">
        <v>1500</v>
      </c>
      <c r="B1501" s="927" t="s">
        <v>1068</v>
      </c>
      <c r="C1501" s="927" t="s">
        <v>221</v>
      </c>
      <c r="D1501" s="927" t="s">
        <v>201</v>
      </c>
      <c r="E1501" s="927" t="s">
        <v>231</v>
      </c>
      <c r="F1501" s="927">
        <v>1</v>
      </c>
      <c r="G1501" s="927">
        <v>354</v>
      </c>
      <c r="H1501" s="927" t="s">
        <v>5288</v>
      </c>
      <c r="I1501" s="927" t="s">
        <v>1302</v>
      </c>
      <c r="J1501" s="927" t="s">
        <v>5210</v>
      </c>
      <c r="K1501" s="927" t="s">
        <v>288</v>
      </c>
      <c r="L1501" s="927" t="s">
        <v>1127</v>
      </c>
      <c r="M1501" s="927" t="s">
        <v>1155</v>
      </c>
      <c r="N1501" s="927" t="s">
        <v>5590</v>
      </c>
      <c r="O1501" s="927" t="s">
        <v>1126</v>
      </c>
      <c r="P1501" s="1129" t="str">
        <f t="shared" si="265"/>
        <v>REF</v>
      </c>
      <c r="Q1501" s="934" t="str">
        <f t="shared" si="266"/>
        <v>21-19844</v>
      </c>
      <c r="R1501" s="934" t="str">
        <f t="shared" si="267"/>
        <v>LOCAL</v>
      </c>
      <c r="S1501" s="935">
        <f t="shared" si="260"/>
        <v>44256</v>
      </c>
      <c r="T1501" s="935">
        <f t="shared" si="261"/>
        <v>44256</v>
      </c>
      <c r="U1501" s="935">
        <f t="shared" si="262"/>
        <v>44256</v>
      </c>
      <c r="V1501" s="935">
        <f t="shared" si="268"/>
        <v>44348</v>
      </c>
      <c r="W1501" s="934" t="str">
        <f t="shared" si="269"/>
        <v>-</v>
      </c>
      <c r="X1501" s="936" t="str">
        <f>IF(R1501="-","-",VLOOKUP($S1501,Forex!$B:$C,2,0))</f>
        <v>FY2020</v>
      </c>
      <c r="Y1501" s="936" t="str">
        <f>IF(R1501="-","-",VLOOKUP($S1501,Forex!$B:$D,3,0))</f>
        <v>2H</v>
      </c>
      <c r="Z1501" s="937" t="str">
        <f>IF($R1501="-","-",VLOOKUP($L1501,Legend!$E:$F,2,0))</f>
        <v>ROD4</v>
      </c>
      <c r="AA1501" s="937"/>
      <c r="AB1501" s="1131">
        <f t="shared" si="263"/>
        <v>44256</v>
      </c>
      <c r="AC1501" s="1131">
        <f>_xlfn.IFNA(VLOOKUP($B1501,'PO list'!$C:$E,3,0),$AB1501)</f>
        <v>44348</v>
      </c>
      <c r="AD1501" s="1131" t="str">
        <f>IF($AC1501="-","-",VLOOKUP($AC1501,Forex!$B:$C,2,0))</f>
        <v>FY2021</v>
      </c>
      <c r="AE1501" s="1131" t="str">
        <f t="shared" si="270"/>
        <v>-</v>
      </c>
      <c r="AF1501" s="1131" t="str">
        <f>IF($AE1501="-","-",VLOOKUP($AE1501,Forex!$B:$C,2,0))</f>
        <v>-</v>
      </c>
      <c r="AG1501" s="1132" t="str">
        <f t="shared" si="264"/>
        <v>MY + MF</v>
      </c>
      <c r="AI1501" s="1118"/>
    </row>
    <row r="1502" spans="1:35" ht="15" x14ac:dyDescent="0.25">
      <c r="A1502" s="929">
        <v>1501</v>
      </c>
      <c r="B1502" s="927" t="s">
        <v>5289</v>
      </c>
      <c r="C1502" s="927" t="s">
        <v>227</v>
      </c>
      <c r="D1502" s="927" t="s">
        <v>201</v>
      </c>
      <c r="E1502" s="927" t="s">
        <v>1546</v>
      </c>
      <c r="F1502" s="927">
        <v>1</v>
      </c>
      <c r="G1502" s="927">
        <v>354</v>
      </c>
      <c r="H1502" s="927" t="s">
        <v>5290</v>
      </c>
      <c r="I1502" s="927" t="s">
        <v>5291</v>
      </c>
      <c r="J1502" s="927" t="s">
        <v>5210</v>
      </c>
      <c r="K1502" s="927" t="s">
        <v>287</v>
      </c>
      <c r="L1502" s="927" t="s">
        <v>15</v>
      </c>
      <c r="M1502" s="927" t="s">
        <v>5210</v>
      </c>
      <c r="N1502" s="927" t="s">
        <v>1126</v>
      </c>
      <c r="O1502" s="927" t="s">
        <v>1126</v>
      </c>
      <c r="P1502" s="1129" t="str">
        <f t="shared" si="265"/>
        <v>IE-</v>
      </c>
      <c r="Q1502" s="934" t="str">
        <f t="shared" si="266"/>
        <v>21-19846</v>
      </c>
      <c r="R1502" s="934" t="str">
        <f t="shared" si="267"/>
        <v>LOCAL</v>
      </c>
      <c r="S1502" s="935">
        <f t="shared" si="260"/>
        <v>44256</v>
      </c>
      <c r="T1502" s="935">
        <f t="shared" si="261"/>
        <v>44256</v>
      </c>
      <c r="U1502" s="935">
        <f t="shared" si="262"/>
        <v>44256</v>
      </c>
      <c r="V1502" s="935">
        <f t="shared" si="268"/>
        <v>44256</v>
      </c>
      <c r="W1502" s="934" t="str">
        <f t="shared" si="269"/>
        <v>Approved</v>
      </c>
      <c r="X1502" s="936" t="str">
        <f>IF(R1502="-","-",VLOOKUP($S1502,Forex!$B:$C,2,0))</f>
        <v>FY2020</v>
      </c>
      <c r="Y1502" s="936" t="str">
        <f>IF(R1502="-","-",VLOOKUP($S1502,Forex!$B:$D,3,0))</f>
        <v>2H</v>
      </c>
      <c r="Z1502" s="937" t="str">
        <f>IF($R1502="-","-",VLOOKUP($L1502,Legend!$E:$F,2,0))</f>
        <v>-</v>
      </c>
      <c r="AA1502" s="937"/>
      <c r="AB1502" s="1131">
        <f t="shared" si="263"/>
        <v>44256</v>
      </c>
      <c r="AC1502" s="1131">
        <f>_xlfn.IFNA(VLOOKUP($B1502,'PO list'!$C:$E,3,0),$AB1502)</f>
        <v>44256</v>
      </c>
      <c r="AD1502" s="1131" t="str">
        <f>IF($AC1502="-","-",VLOOKUP($AC1502,Forex!$B:$C,2,0))</f>
        <v>FY2020</v>
      </c>
      <c r="AE1502" s="1131">
        <f t="shared" si="270"/>
        <v>44256</v>
      </c>
      <c r="AF1502" s="1131" t="str">
        <f>IF($AE1502="-","-",VLOOKUP($AE1502,Forex!$B:$C,2,0))</f>
        <v>FY2020</v>
      </c>
      <c r="AG1502" s="1132" t="str">
        <f t="shared" si="264"/>
        <v>MY + MF</v>
      </c>
      <c r="AI1502" s="1118"/>
    </row>
    <row r="1503" spans="1:35" ht="15" x14ac:dyDescent="0.25">
      <c r="A1503" s="929">
        <v>1502</v>
      </c>
      <c r="B1503" s="927" t="s">
        <v>1073</v>
      </c>
      <c r="C1503" s="927" t="s">
        <v>608</v>
      </c>
      <c r="D1503" s="927" t="s">
        <v>201</v>
      </c>
      <c r="E1503" s="927" t="s">
        <v>1333</v>
      </c>
      <c r="F1503" s="927">
        <v>1</v>
      </c>
      <c r="G1503" s="927">
        <v>479</v>
      </c>
      <c r="H1503" s="927" t="s">
        <v>5292</v>
      </c>
      <c r="I1503" s="927" t="s">
        <v>5140</v>
      </c>
      <c r="J1503" s="927" t="s">
        <v>5210</v>
      </c>
      <c r="K1503" s="927" t="s">
        <v>287</v>
      </c>
      <c r="L1503" s="927" t="s">
        <v>15</v>
      </c>
      <c r="M1503" s="927" t="s">
        <v>5293</v>
      </c>
      <c r="N1503" s="1115" t="s">
        <v>5766</v>
      </c>
      <c r="O1503" s="927" t="s">
        <v>1129</v>
      </c>
      <c r="P1503" s="1129" t="str">
        <f t="shared" si="265"/>
        <v>IG-</v>
      </c>
      <c r="Q1503" s="934" t="str">
        <f t="shared" si="266"/>
        <v>21-19847</v>
      </c>
      <c r="R1503" s="934" t="str">
        <f t="shared" si="267"/>
        <v>LOCAL</v>
      </c>
      <c r="S1503" s="935">
        <f t="shared" si="260"/>
        <v>44256</v>
      </c>
      <c r="T1503" s="935">
        <f t="shared" si="261"/>
        <v>44256</v>
      </c>
      <c r="U1503" s="935">
        <f t="shared" si="262"/>
        <v>44317</v>
      </c>
      <c r="V1503" s="935">
        <f t="shared" si="268"/>
        <v>44378</v>
      </c>
      <c r="W1503" s="934" t="str">
        <f t="shared" si="269"/>
        <v>Approved</v>
      </c>
      <c r="X1503" s="936" t="str">
        <f>IF(R1503="-","-",VLOOKUP($S1503,Forex!$B:$C,2,0))</f>
        <v>FY2020</v>
      </c>
      <c r="Y1503" s="936" t="str">
        <f>IF(R1503="-","-",VLOOKUP($S1503,Forex!$B:$D,3,0))</f>
        <v>2H</v>
      </c>
      <c r="Z1503" s="937" t="str">
        <f>IF($R1503="-","-",VLOOKUP($L1503,Legend!$E:$F,2,0))</f>
        <v>-</v>
      </c>
      <c r="AA1503" s="937"/>
      <c r="AB1503" s="1131">
        <f t="shared" si="263"/>
        <v>44256</v>
      </c>
      <c r="AC1503" s="1131" t="str">
        <f>_xlfn.IFNA(VLOOKUP($B1503,'PO list'!$C:$E,3,0),$AB1503)</f>
        <v>-</v>
      </c>
      <c r="AD1503" s="1131" t="str">
        <f>IF($AC1503="-","-",VLOOKUP($AC1503,Forex!$B:$C,2,0))</f>
        <v>-</v>
      </c>
      <c r="AE1503" s="1131">
        <f t="shared" si="270"/>
        <v>44256</v>
      </c>
      <c r="AF1503" s="1131" t="str">
        <f>IF($AE1503="-","-",VLOOKUP($AE1503,Forex!$B:$C,2,0))</f>
        <v>FY2020</v>
      </c>
      <c r="AG1503" s="1132" t="str">
        <f t="shared" si="264"/>
        <v>MY + MF</v>
      </c>
      <c r="AI1503" s="1118"/>
    </row>
    <row r="1504" spans="1:35" ht="15" x14ac:dyDescent="0.25">
      <c r="A1504" s="929">
        <v>1503</v>
      </c>
      <c r="B1504" s="927" t="s">
        <v>1156</v>
      </c>
      <c r="C1504" s="927" t="s">
        <v>227</v>
      </c>
      <c r="D1504" s="927" t="s">
        <v>201</v>
      </c>
      <c r="E1504" s="927" t="s">
        <v>231</v>
      </c>
      <c r="F1504" s="927">
        <v>4</v>
      </c>
      <c r="G1504" s="927">
        <v>2255</v>
      </c>
      <c r="H1504" s="927" t="s">
        <v>5294</v>
      </c>
      <c r="I1504" s="927" t="s">
        <v>5295</v>
      </c>
      <c r="J1504" s="927" t="s">
        <v>5210</v>
      </c>
      <c r="K1504" s="927" t="s">
        <v>287</v>
      </c>
      <c r="L1504" s="927" t="s">
        <v>15</v>
      </c>
      <c r="M1504" s="927" t="s">
        <v>1146</v>
      </c>
      <c r="N1504" s="927" t="s">
        <v>1123</v>
      </c>
      <c r="O1504" s="927" t="s">
        <v>1131</v>
      </c>
      <c r="P1504" s="1129" t="str">
        <f t="shared" si="265"/>
        <v>LL-</v>
      </c>
      <c r="Q1504" s="934" t="str">
        <f t="shared" si="266"/>
        <v>21-19848</v>
      </c>
      <c r="R1504" s="934" t="str">
        <f t="shared" si="267"/>
        <v>LOCAL</v>
      </c>
      <c r="S1504" s="935">
        <f t="shared" si="260"/>
        <v>44256</v>
      </c>
      <c r="T1504" s="935">
        <f t="shared" si="261"/>
        <v>44256</v>
      </c>
      <c r="U1504" s="935">
        <f t="shared" si="262"/>
        <v>44256</v>
      </c>
      <c r="V1504" s="935">
        <f t="shared" si="268"/>
        <v>44287</v>
      </c>
      <c r="W1504" s="934" t="str">
        <f t="shared" si="269"/>
        <v>Approved</v>
      </c>
      <c r="X1504" s="936" t="str">
        <f>IF(R1504="-","-",VLOOKUP($S1504,Forex!$B:$C,2,0))</f>
        <v>FY2020</v>
      </c>
      <c r="Y1504" s="936" t="str">
        <f>IF(R1504="-","-",VLOOKUP($S1504,Forex!$B:$D,3,0))</f>
        <v>2H</v>
      </c>
      <c r="Z1504" s="937" t="str">
        <f>IF($R1504="-","-",VLOOKUP($L1504,Legend!$E:$F,2,0))</f>
        <v>-</v>
      </c>
      <c r="AA1504" s="937"/>
      <c r="AB1504" s="1131">
        <f t="shared" si="263"/>
        <v>44256</v>
      </c>
      <c r="AC1504" s="1131">
        <f>_xlfn.IFNA(VLOOKUP($B1504,'PO list'!$C:$E,3,0),$AB1504)</f>
        <v>44287</v>
      </c>
      <c r="AD1504" s="1131" t="str">
        <f>IF($AC1504="-","-",VLOOKUP($AC1504,Forex!$B:$C,2,0))</f>
        <v>FY2021</v>
      </c>
      <c r="AE1504" s="1131">
        <f t="shared" si="270"/>
        <v>44256</v>
      </c>
      <c r="AF1504" s="1131" t="str">
        <f>IF($AE1504="-","-",VLOOKUP($AE1504,Forex!$B:$C,2,0))</f>
        <v>FY2020</v>
      </c>
      <c r="AG1504" s="1132" t="str">
        <f t="shared" si="264"/>
        <v>MY + MF</v>
      </c>
      <c r="AI1504" s="1118"/>
    </row>
    <row r="1505" spans="1:35" ht="15" x14ac:dyDescent="0.25">
      <c r="A1505" s="929">
        <v>1504</v>
      </c>
      <c r="B1505" s="927" t="s">
        <v>5296</v>
      </c>
      <c r="C1505" s="927" t="s">
        <v>221</v>
      </c>
      <c r="D1505" s="927" t="s">
        <v>201</v>
      </c>
      <c r="E1505" s="927" t="s">
        <v>231</v>
      </c>
      <c r="F1505" s="927">
        <v>1</v>
      </c>
      <c r="G1505" s="927">
        <v>304</v>
      </c>
      <c r="H1505" s="927" t="s">
        <v>5297</v>
      </c>
      <c r="I1505" s="927" t="s">
        <v>5298</v>
      </c>
      <c r="J1505" s="927" t="s">
        <v>5210</v>
      </c>
      <c r="K1505" s="927" t="s">
        <v>287</v>
      </c>
      <c r="L1505" s="927" t="s">
        <v>15</v>
      </c>
      <c r="M1505" s="927" t="s">
        <v>1133</v>
      </c>
      <c r="N1505" s="927" t="s">
        <v>1146</v>
      </c>
      <c r="O1505" s="927" t="s">
        <v>1126</v>
      </c>
      <c r="P1505" s="1129" t="str">
        <f t="shared" si="265"/>
        <v>A.D</v>
      </c>
      <c r="Q1505" s="934" t="str">
        <f t="shared" si="266"/>
        <v>21-19849</v>
      </c>
      <c r="R1505" s="934" t="str">
        <f t="shared" si="267"/>
        <v>LOCAL</v>
      </c>
      <c r="S1505" s="935">
        <f t="shared" si="260"/>
        <v>44256</v>
      </c>
      <c r="T1505" s="935">
        <f t="shared" si="261"/>
        <v>44256</v>
      </c>
      <c r="U1505" s="935">
        <f t="shared" si="262"/>
        <v>44256</v>
      </c>
      <c r="V1505" s="935">
        <f t="shared" si="268"/>
        <v>44256</v>
      </c>
      <c r="W1505" s="934" t="str">
        <f t="shared" si="269"/>
        <v>Approved</v>
      </c>
      <c r="X1505" s="936" t="str">
        <f>IF(R1505="-","-",VLOOKUP($S1505,Forex!$B:$C,2,0))</f>
        <v>FY2020</v>
      </c>
      <c r="Y1505" s="936" t="str">
        <f>IF(R1505="-","-",VLOOKUP($S1505,Forex!$B:$D,3,0))</f>
        <v>2H</v>
      </c>
      <c r="Z1505" s="937" t="str">
        <f>IF($R1505="-","-",VLOOKUP($L1505,Legend!$E:$F,2,0))</f>
        <v>-</v>
      </c>
      <c r="AA1505" s="937"/>
      <c r="AB1505" s="1131">
        <f t="shared" si="263"/>
        <v>44256</v>
      </c>
      <c r="AC1505" s="1131">
        <f>_xlfn.IFNA(VLOOKUP($B1505,'PO list'!$C:$E,3,0),$AB1505)</f>
        <v>44256</v>
      </c>
      <c r="AD1505" s="1131" t="str">
        <f>IF($AC1505="-","-",VLOOKUP($AC1505,Forex!$B:$C,2,0))</f>
        <v>FY2020</v>
      </c>
      <c r="AE1505" s="1131">
        <f t="shared" si="270"/>
        <v>44256</v>
      </c>
      <c r="AF1505" s="1131" t="str">
        <f>IF($AE1505="-","-",VLOOKUP($AE1505,Forex!$B:$C,2,0))</f>
        <v>FY2020</v>
      </c>
      <c r="AG1505" s="1132" t="str">
        <f t="shared" si="264"/>
        <v>MY + MF</v>
      </c>
      <c r="AI1505" s="1118"/>
    </row>
    <row r="1506" spans="1:35" ht="15" x14ac:dyDescent="0.25">
      <c r="A1506" s="929">
        <v>1505</v>
      </c>
      <c r="B1506" s="927" t="s">
        <v>5299</v>
      </c>
      <c r="C1506" s="927" t="s">
        <v>211</v>
      </c>
      <c r="D1506" s="927" t="s">
        <v>201</v>
      </c>
      <c r="E1506" s="927" t="s">
        <v>1788</v>
      </c>
      <c r="F1506" s="927">
        <v>3</v>
      </c>
      <c r="G1506" s="927">
        <v>3528.4</v>
      </c>
      <c r="H1506" s="927" t="s">
        <v>5300</v>
      </c>
      <c r="I1506" s="927" t="s">
        <v>5301</v>
      </c>
      <c r="J1506" s="927" t="s">
        <v>1155</v>
      </c>
      <c r="K1506" s="927" t="s">
        <v>288</v>
      </c>
      <c r="L1506" s="927" t="s">
        <v>1056</v>
      </c>
      <c r="M1506" s="927" t="s">
        <v>5302</v>
      </c>
      <c r="N1506" s="927" t="s">
        <v>3942</v>
      </c>
      <c r="O1506" s="927" t="s">
        <v>1129</v>
      </c>
      <c r="P1506" s="1129" t="str">
        <f t="shared" si="265"/>
        <v>EAD</v>
      </c>
      <c r="Q1506" s="934" t="str">
        <f t="shared" si="266"/>
        <v>21-19850</v>
      </c>
      <c r="R1506" s="934" t="str">
        <f t="shared" si="267"/>
        <v>LOCAL</v>
      </c>
      <c r="S1506" s="935">
        <f t="shared" si="260"/>
        <v>44256</v>
      </c>
      <c r="T1506" s="935">
        <f t="shared" si="261"/>
        <v>44256</v>
      </c>
      <c r="U1506" s="935">
        <f t="shared" si="262"/>
        <v>44256</v>
      </c>
      <c r="V1506" s="935">
        <f t="shared" si="268"/>
        <v>44287</v>
      </c>
      <c r="W1506" s="934" t="str">
        <f t="shared" si="269"/>
        <v>Disapproved</v>
      </c>
      <c r="X1506" s="936" t="str">
        <f>IF(R1506="-","-",VLOOKUP($S1506,Forex!$B:$C,2,0))</f>
        <v>FY2020</v>
      </c>
      <c r="Y1506" s="936" t="str">
        <f>IF(R1506="-","-",VLOOKUP($S1506,Forex!$B:$D,3,0))</f>
        <v>2H</v>
      </c>
      <c r="Z1506" s="937" t="str">
        <f>IF($R1506="-","-",VLOOKUP($L1506,Legend!$E:$F,2,0))</f>
        <v>-</v>
      </c>
      <c r="AA1506" s="937"/>
      <c r="AB1506" s="1131">
        <f t="shared" si="263"/>
        <v>44256</v>
      </c>
      <c r="AC1506" s="1131">
        <f>_xlfn.IFNA(VLOOKUP($B1506,'PO list'!$C:$E,3,0),$AB1506)</f>
        <v>44256</v>
      </c>
      <c r="AD1506" s="1131" t="str">
        <f>IF($AC1506="-","-",VLOOKUP($AC1506,Forex!$B:$C,2,0))</f>
        <v>FY2020</v>
      </c>
      <c r="AE1506" s="1131">
        <f t="shared" si="270"/>
        <v>44256</v>
      </c>
      <c r="AF1506" s="1131" t="str">
        <f>IF($AE1506="-","-",VLOOKUP($AE1506,Forex!$B:$C,2,0))</f>
        <v>FY2020</v>
      </c>
      <c r="AG1506" s="1132" t="str">
        <f t="shared" si="264"/>
        <v>MY + MF</v>
      </c>
      <c r="AI1506" s="1118"/>
    </row>
    <row r="1507" spans="1:35" ht="15" x14ac:dyDescent="0.25">
      <c r="A1507" s="929">
        <v>1506</v>
      </c>
      <c r="B1507" s="927" t="s">
        <v>1069</v>
      </c>
      <c r="C1507" s="927" t="s">
        <v>211</v>
      </c>
      <c r="D1507" s="927" t="s">
        <v>201</v>
      </c>
      <c r="E1507" s="927" t="s">
        <v>231</v>
      </c>
      <c r="F1507" s="927">
        <v>1</v>
      </c>
      <c r="G1507" s="927">
        <v>105</v>
      </c>
      <c r="H1507" s="927" t="s">
        <v>1157</v>
      </c>
      <c r="I1507" s="927" t="s">
        <v>5303</v>
      </c>
      <c r="J1507" s="927" t="s">
        <v>1155</v>
      </c>
      <c r="K1507" s="927" t="s">
        <v>288</v>
      </c>
      <c r="L1507" s="927" t="s">
        <v>1127</v>
      </c>
      <c r="M1507" s="927" t="s">
        <v>1133</v>
      </c>
      <c r="N1507" s="927" t="s">
        <v>5826</v>
      </c>
      <c r="O1507" s="927" t="s">
        <v>1126</v>
      </c>
      <c r="P1507" s="1129" t="str">
        <f t="shared" si="265"/>
        <v>REF</v>
      </c>
      <c r="Q1507" s="934" t="str">
        <f t="shared" si="266"/>
        <v>21-19851</v>
      </c>
      <c r="R1507" s="934" t="str">
        <f t="shared" si="267"/>
        <v>LOCAL</v>
      </c>
      <c r="S1507" s="935">
        <f t="shared" si="260"/>
        <v>44256</v>
      </c>
      <c r="T1507" s="935">
        <f t="shared" si="261"/>
        <v>44256</v>
      </c>
      <c r="U1507" s="935">
        <f t="shared" si="262"/>
        <v>44256</v>
      </c>
      <c r="V1507" s="935">
        <f t="shared" si="268"/>
        <v>44378</v>
      </c>
      <c r="W1507" s="934" t="str">
        <f t="shared" si="269"/>
        <v>-</v>
      </c>
      <c r="X1507" s="936" t="str">
        <f>IF(R1507="-","-",VLOOKUP($S1507,Forex!$B:$C,2,0))</f>
        <v>FY2020</v>
      </c>
      <c r="Y1507" s="936" t="str">
        <f>IF(R1507="-","-",VLOOKUP($S1507,Forex!$B:$D,3,0))</f>
        <v>2H</v>
      </c>
      <c r="Z1507" s="937" t="str">
        <f>IF($R1507="-","-",VLOOKUP($L1507,Legend!$E:$F,2,0))</f>
        <v>ROD4</v>
      </c>
      <c r="AA1507" s="937"/>
      <c r="AB1507" s="1131">
        <f t="shared" si="263"/>
        <v>44256</v>
      </c>
      <c r="AC1507" s="1131" t="str">
        <f>_xlfn.IFNA(VLOOKUP($B1507,'PO list'!$C:$E,3,0),$AB1507)</f>
        <v>-</v>
      </c>
      <c r="AD1507" s="1131" t="str">
        <f>IF($AC1507="-","-",VLOOKUP($AC1507,Forex!$B:$C,2,0))</f>
        <v>-</v>
      </c>
      <c r="AE1507" s="1131" t="str">
        <f t="shared" si="270"/>
        <v>-</v>
      </c>
      <c r="AF1507" s="1131" t="str">
        <f>IF($AE1507="-","-",VLOOKUP($AE1507,Forex!$B:$C,2,0))</f>
        <v>-</v>
      </c>
      <c r="AG1507" s="1132" t="str">
        <f t="shared" si="264"/>
        <v>MY + MF</v>
      </c>
      <c r="AI1507" s="1118"/>
    </row>
    <row r="1508" spans="1:35" ht="15" x14ac:dyDescent="0.25">
      <c r="A1508" s="929">
        <v>1507</v>
      </c>
      <c r="B1508" s="927" t="s">
        <v>1070</v>
      </c>
      <c r="C1508" s="927" t="s">
        <v>221</v>
      </c>
      <c r="D1508" s="927" t="s">
        <v>201</v>
      </c>
      <c r="E1508" s="927" t="s">
        <v>231</v>
      </c>
      <c r="F1508" s="927">
        <v>1</v>
      </c>
      <c r="G1508" s="927">
        <v>310</v>
      </c>
      <c r="H1508" s="927" t="s">
        <v>5304</v>
      </c>
      <c r="I1508" s="927" t="s">
        <v>1302</v>
      </c>
      <c r="J1508" s="927" t="s">
        <v>1155</v>
      </c>
      <c r="K1508" s="927" t="s">
        <v>288</v>
      </c>
      <c r="L1508" s="927" t="s">
        <v>1127</v>
      </c>
      <c r="M1508" s="927" t="s">
        <v>1133</v>
      </c>
      <c r="N1508" s="927" t="s">
        <v>5590</v>
      </c>
      <c r="O1508" s="927" t="s">
        <v>1126</v>
      </c>
      <c r="P1508" s="1129" t="str">
        <f t="shared" si="265"/>
        <v>REF</v>
      </c>
      <c r="Q1508" s="934" t="str">
        <f t="shared" si="266"/>
        <v>21-19852</v>
      </c>
      <c r="R1508" s="934" t="str">
        <f t="shared" si="267"/>
        <v>LOCAL</v>
      </c>
      <c r="S1508" s="935">
        <f t="shared" si="260"/>
        <v>44256</v>
      </c>
      <c r="T1508" s="935">
        <f t="shared" si="261"/>
        <v>44256</v>
      </c>
      <c r="U1508" s="935">
        <f t="shared" si="262"/>
        <v>44256</v>
      </c>
      <c r="V1508" s="935">
        <f t="shared" si="268"/>
        <v>44348</v>
      </c>
      <c r="W1508" s="934" t="str">
        <f t="shared" si="269"/>
        <v>-</v>
      </c>
      <c r="X1508" s="936" t="str">
        <f>IF(R1508="-","-",VLOOKUP($S1508,Forex!$B:$C,2,0))</f>
        <v>FY2020</v>
      </c>
      <c r="Y1508" s="936" t="str">
        <f>IF(R1508="-","-",VLOOKUP($S1508,Forex!$B:$D,3,0))</f>
        <v>2H</v>
      </c>
      <c r="Z1508" s="937" t="str">
        <f>IF($R1508="-","-",VLOOKUP($L1508,Legend!$E:$F,2,0))</f>
        <v>ROD4</v>
      </c>
      <c r="AA1508" s="937"/>
      <c r="AB1508" s="1131">
        <f t="shared" si="263"/>
        <v>44256</v>
      </c>
      <c r="AC1508" s="1131">
        <f>_xlfn.IFNA(VLOOKUP($B1508,'PO list'!$C:$E,3,0),$AB1508)</f>
        <v>44348</v>
      </c>
      <c r="AD1508" s="1131" t="str">
        <f>IF($AC1508="-","-",VLOOKUP($AC1508,Forex!$B:$C,2,0))</f>
        <v>FY2021</v>
      </c>
      <c r="AE1508" s="1131" t="str">
        <f t="shared" si="270"/>
        <v>-</v>
      </c>
      <c r="AF1508" s="1131" t="str">
        <f>IF($AE1508="-","-",VLOOKUP($AE1508,Forex!$B:$C,2,0))</f>
        <v>-</v>
      </c>
      <c r="AG1508" s="1132" t="str">
        <f t="shared" si="264"/>
        <v>MY + MF</v>
      </c>
      <c r="AI1508" s="1118"/>
    </row>
    <row r="1509" spans="1:35" ht="15" x14ac:dyDescent="0.25">
      <c r="A1509" s="929">
        <v>1508</v>
      </c>
      <c r="B1509" s="927" t="s">
        <v>1158</v>
      </c>
      <c r="C1509" s="927" t="s">
        <v>221</v>
      </c>
      <c r="D1509" s="927" t="s">
        <v>201</v>
      </c>
      <c r="E1509" s="927" t="s">
        <v>231</v>
      </c>
      <c r="F1509" s="927">
        <v>1</v>
      </c>
      <c r="G1509" s="927">
        <v>444</v>
      </c>
      <c r="H1509" s="927" t="s">
        <v>5305</v>
      </c>
      <c r="I1509" s="927" t="s">
        <v>5306</v>
      </c>
      <c r="J1509" s="927" t="s">
        <v>1155</v>
      </c>
      <c r="K1509" s="927" t="s">
        <v>287</v>
      </c>
      <c r="L1509" s="927" t="s">
        <v>15</v>
      </c>
      <c r="M1509" s="927" t="s">
        <v>1133</v>
      </c>
      <c r="N1509" s="927" t="s">
        <v>1123</v>
      </c>
      <c r="O1509" s="927" t="s">
        <v>1126</v>
      </c>
      <c r="P1509" s="1129" t="str">
        <f t="shared" si="265"/>
        <v>A.D</v>
      </c>
      <c r="Q1509" s="934" t="str">
        <f t="shared" si="266"/>
        <v>21-19853</v>
      </c>
      <c r="R1509" s="934" t="str">
        <f t="shared" si="267"/>
        <v>LOCAL</v>
      </c>
      <c r="S1509" s="935">
        <f t="shared" si="260"/>
        <v>44256</v>
      </c>
      <c r="T1509" s="935">
        <f t="shared" si="261"/>
        <v>44256</v>
      </c>
      <c r="U1509" s="935">
        <f t="shared" si="262"/>
        <v>44256</v>
      </c>
      <c r="V1509" s="935">
        <f t="shared" si="268"/>
        <v>44287</v>
      </c>
      <c r="W1509" s="934" t="str">
        <f t="shared" si="269"/>
        <v>Approved</v>
      </c>
      <c r="X1509" s="936" t="str">
        <f>IF(R1509="-","-",VLOOKUP($S1509,Forex!$B:$C,2,0))</f>
        <v>FY2020</v>
      </c>
      <c r="Y1509" s="936" t="str">
        <f>IF(R1509="-","-",VLOOKUP($S1509,Forex!$B:$D,3,0))</f>
        <v>2H</v>
      </c>
      <c r="Z1509" s="937" t="str">
        <f>IF($R1509="-","-",VLOOKUP($L1509,Legend!$E:$F,2,0))</f>
        <v>-</v>
      </c>
      <c r="AA1509" s="937"/>
      <c r="AB1509" s="1131">
        <f t="shared" si="263"/>
        <v>44256</v>
      </c>
      <c r="AC1509" s="1131">
        <f>_xlfn.IFNA(VLOOKUP($B1509,'PO list'!$C:$E,3,0),$AB1509)</f>
        <v>44287</v>
      </c>
      <c r="AD1509" s="1131" t="str">
        <f>IF($AC1509="-","-",VLOOKUP($AC1509,Forex!$B:$C,2,0))</f>
        <v>FY2021</v>
      </c>
      <c r="AE1509" s="1131">
        <f t="shared" si="270"/>
        <v>44256</v>
      </c>
      <c r="AF1509" s="1131" t="str">
        <f>IF($AE1509="-","-",VLOOKUP($AE1509,Forex!$B:$C,2,0))</f>
        <v>FY2020</v>
      </c>
      <c r="AG1509" s="1132" t="str">
        <f t="shared" si="264"/>
        <v>MY + MF</v>
      </c>
      <c r="AI1509" s="1118"/>
    </row>
    <row r="1510" spans="1:35" ht="15" x14ac:dyDescent="0.25">
      <c r="A1510" s="929">
        <v>1509</v>
      </c>
      <c r="B1510" s="927" t="s">
        <v>1075</v>
      </c>
      <c r="C1510" s="927" t="s">
        <v>5907</v>
      </c>
      <c r="D1510" s="927" t="s">
        <v>201</v>
      </c>
      <c r="E1510" s="927" t="s">
        <v>230</v>
      </c>
      <c r="F1510" s="927">
        <v>40</v>
      </c>
      <c r="G1510" s="927">
        <v>160072.35999999999</v>
      </c>
      <c r="H1510" s="927" t="s">
        <v>1159</v>
      </c>
      <c r="I1510" s="927" t="s">
        <v>5908</v>
      </c>
      <c r="J1510" s="927" t="s">
        <v>1160</v>
      </c>
      <c r="K1510" s="927" t="s">
        <v>203</v>
      </c>
      <c r="L1510" s="927" t="s">
        <v>15</v>
      </c>
      <c r="M1510" s="927" t="s">
        <v>5906</v>
      </c>
      <c r="N1510" s="927" t="s">
        <v>15</v>
      </c>
      <c r="O1510" s="927" t="s">
        <v>1129</v>
      </c>
      <c r="P1510" s="1129" t="str">
        <f t="shared" si="265"/>
        <v>REF</v>
      </c>
      <c r="Q1510" s="934" t="str">
        <f t="shared" si="266"/>
        <v>21-19854</v>
      </c>
      <c r="R1510" s="934" t="str">
        <f t="shared" si="267"/>
        <v>LOCAL</v>
      </c>
      <c r="S1510" s="935">
        <f t="shared" si="260"/>
        <v>44256</v>
      </c>
      <c r="T1510" s="935">
        <f t="shared" si="261"/>
        <v>44256</v>
      </c>
      <c r="U1510" s="935">
        <f t="shared" si="262"/>
        <v>44409</v>
      </c>
      <c r="V1510" s="935" t="str">
        <f t="shared" si="268"/>
        <v>-</v>
      </c>
      <c r="W1510" s="934" t="str">
        <f t="shared" si="269"/>
        <v>-</v>
      </c>
      <c r="X1510" s="936" t="str">
        <f>IF(R1510="-","-",VLOOKUP($S1510,Forex!$B:$C,2,0))</f>
        <v>FY2020</v>
      </c>
      <c r="Y1510" s="936" t="str">
        <f>IF(R1510="-","-",VLOOKUP($S1510,Forex!$B:$D,3,0))</f>
        <v>2H</v>
      </c>
      <c r="Z1510" s="937" t="str">
        <f>IF($R1510="-","-",VLOOKUP($L1510,Legend!$E:$F,2,0))</f>
        <v>-</v>
      </c>
      <c r="AA1510" s="937"/>
      <c r="AB1510" s="1131">
        <f t="shared" si="263"/>
        <v>44256</v>
      </c>
      <c r="AC1510" s="1131" t="str">
        <f>_xlfn.IFNA(VLOOKUP($B1510,'PO list'!$C:$E,3,0),$AB1510)</f>
        <v>-</v>
      </c>
      <c r="AD1510" s="1131" t="str">
        <f>IF($AC1510="-","-",VLOOKUP($AC1510,Forex!$B:$C,2,0))</f>
        <v>-</v>
      </c>
      <c r="AE1510" s="1131" t="str">
        <f t="shared" si="270"/>
        <v>-</v>
      </c>
      <c r="AF1510" s="1131" t="str">
        <f>IF($AE1510="-","-",VLOOKUP($AE1510,Forex!$B:$C,2,0))</f>
        <v>-</v>
      </c>
      <c r="AG1510" s="1132" t="str">
        <f t="shared" si="264"/>
        <v>MY + MF</v>
      </c>
      <c r="AI1510" s="1118"/>
    </row>
    <row r="1511" spans="1:35" ht="15" x14ac:dyDescent="0.25">
      <c r="A1511" s="929">
        <v>1510</v>
      </c>
      <c r="B1511" s="927" t="s">
        <v>5307</v>
      </c>
      <c r="C1511" s="927" t="s">
        <v>207</v>
      </c>
      <c r="D1511" s="927" t="s">
        <v>232</v>
      </c>
      <c r="E1511" s="927" t="s">
        <v>230</v>
      </c>
      <c r="F1511" s="927">
        <v>180</v>
      </c>
      <c r="G1511" s="927">
        <v>470260.87</v>
      </c>
      <c r="H1511" s="927" t="s">
        <v>5308</v>
      </c>
      <c r="I1511" s="927" t="s">
        <v>5309</v>
      </c>
      <c r="J1511" s="927" t="s">
        <v>1160</v>
      </c>
      <c r="K1511" s="927" t="s">
        <v>288</v>
      </c>
      <c r="L1511" s="927" t="s">
        <v>1111</v>
      </c>
      <c r="M1511" s="927" t="s">
        <v>1162</v>
      </c>
      <c r="N1511" s="927" t="s">
        <v>1123</v>
      </c>
      <c r="O1511" s="927" t="s">
        <v>1129</v>
      </c>
      <c r="P1511" s="1129" t="str">
        <f t="shared" si="265"/>
        <v>07]</v>
      </c>
      <c r="Q1511" s="934" t="str">
        <f t="shared" si="266"/>
        <v>21-19855</v>
      </c>
      <c r="R1511" s="934" t="str">
        <f t="shared" si="267"/>
        <v>FRONTECH</v>
      </c>
      <c r="S1511" s="935">
        <f t="shared" si="260"/>
        <v>44256</v>
      </c>
      <c r="T1511" s="935">
        <f t="shared" si="261"/>
        <v>44256</v>
      </c>
      <c r="U1511" s="935">
        <f t="shared" si="262"/>
        <v>44256</v>
      </c>
      <c r="V1511" s="935">
        <f t="shared" si="268"/>
        <v>44287</v>
      </c>
      <c r="W1511" s="934" t="str">
        <f t="shared" si="269"/>
        <v>Disapproved</v>
      </c>
      <c r="X1511" s="936" t="str">
        <f>IF(R1511="-","-",VLOOKUP($S1511,Forex!$B:$C,2,0))</f>
        <v>FY2020</v>
      </c>
      <c r="Y1511" s="936" t="str">
        <f>IF(R1511="-","-",VLOOKUP($S1511,Forex!$B:$D,3,0))</f>
        <v>2H</v>
      </c>
      <c r="Z1511" s="937" t="str">
        <f>IF($R1511="-","-",VLOOKUP($L1511,Legend!$E:$F,2,0))</f>
        <v>-</v>
      </c>
      <c r="AA1511" s="937"/>
      <c r="AB1511" s="1131">
        <f t="shared" si="263"/>
        <v>44256</v>
      </c>
      <c r="AC1511" s="1131">
        <f>_xlfn.IFNA(VLOOKUP($B1511,'PO list'!$C:$E,3,0),$AB1511)</f>
        <v>44256</v>
      </c>
      <c r="AD1511" s="1131" t="str">
        <f>IF($AC1511="-","-",VLOOKUP($AC1511,Forex!$B:$C,2,0))</f>
        <v>FY2020</v>
      </c>
      <c r="AE1511" s="1131">
        <f t="shared" si="270"/>
        <v>44256</v>
      </c>
      <c r="AF1511" s="1131" t="str">
        <f>IF($AE1511="-","-",VLOOKUP($AE1511,Forex!$B:$C,2,0))</f>
        <v>FY2020</v>
      </c>
      <c r="AG1511" s="1132" t="str">
        <f t="shared" si="264"/>
        <v>MY + MF</v>
      </c>
      <c r="AI1511" s="1118"/>
    </row>
    <row r="1512" spans="1:35" ht="15" x14ac:dyDescent="0.25">
      <c r="A1512" s="929">
        <v>1511</v>
      </c>
      <c r="B1512" s="927" t="s">
        <v>6124</v>
      </c>
      <c r="C1512" s="927" t="s">
        <v>2339</v>
      </c>
      <c r="D1512" s="927" t="s">
        <v>1332</v>
      </c>
      <c r="E1512" s="927" t="s">
        <v>1361</v>
      </c>
      <c r="F1512" s="927">
        <v>1</v>
      </c>
      <c r="G1512" s="927">
        <v>1361.88</v>
      </c>
      <c r="H1512" s="927" t="s">
        <v>6144</v>
      </c>
      <c r="I1512" s="927" t="s">
        <v>6125</v>
      </c>
      <c r="J1512" s="927" t="s">
        <v>1133</v>
      </c>
      <c r="K1512" s="927" t="s">
        <v>203</v>
      </c>
      <c r="L1512" s="927" t="s">
        <v>15</v>
      </c>
      <c r="M1512" s="927" t="s">
        <v>1133</v>
      </c>
      <c r="N1512" s="927" t="s">
        <v>15</v>
      </c>
      <c r="O1512" s="927" t="s">
        <v>1129</v>
      </c>
      <c r="P1512" s="1129" t="str">
        <f t="shared" si="265"/>
        <v>/06</v>
      </c>
      <c r="Q1512" s="934" t="str">
        <f t="shared" si="266"/>
        <v>21-19856</v>
      </c>
      <c r="R1512" s="934" t="str">
        <f t="shared" si="267"/>
        <v>-</v>
      </c>
      <c r="S1512" s="935" t="str">
        <f t="shared" si="260"/>
        <v>-</v>
      </c>
      <c r="T1512" s="935" t="str">
        <f t="shared" si="261"/>
        <v>-</v>
      </c>
      <c r="U1512" s="935" t="str">
        <f t="shared" si="262"/>
        <v>-</v>
      </c>
      <c r="V1512" s="935" t="str">
        <f t="shared" si="268"/>
        <v>-</v>
      </c>
      <c r="W1512" s="934" t="str">
        <f t="shared" si="269"/>
        <v>-</v>
      </c>
      <c r="X1512" s="936" t="str">
        <f>IF(R1512="-","-",VLOOKUP($S1512,Forex!$B:$C,2,0))</f>
        <v>-</v>
      </c>
      <c r="Y1512" s="936" t="str">
        <f>IF(R1512="-","-",VLOOKUP($S1512,Forex!$B:$D,3,0))</f>
        <v>-</v>
      </c>
      <c r="Z1512" s="937" t="str">
        <f>IF($R1512="-","-",VLOOKUP($L1512,Legend!$E:$F,2,0))</f>
        <v>-</v>
      </c>
      <c r="AA1512" s="937"/>
      <c r="AB1512" s="1131" t="str">
        <f t="shared" si="263"/>
        <v>-</v>
      </c>
      <c r="AC1512" s="1131" t="str">
        <f>_xlfn.IFNA(VLOOKUP($B1512,'PO list'!$C:$E,3,0),$AB1512)</f>
        <v>-</v>
      </c>
      <c r="AD1512" s="1131" t="str">
        <f>IF($AC1512="-","-",VLOOKUP($AC1512,Forex!$B:$C,2,0))</f>
        <v>-</v>
      </c>
      <c r="AE1512" s="1131" t="str">
        <f t="shared" si="270"/>
        <v>-</v>
      </c>
      <c r="AF1512" s="1131" t="str">
        <f>IF($AE1512="-","-",VLOOKUP($AE1512,Forex!$B:$C,2,0))</f>
        <v>-</v>
      </c>
      <c r="AG1512" s="1132" t="str">
        <f t="shared" si="264"/>
        <v>-</v>
      </c>
      <c r="AI1512" s="1118"/>
    </row>
    <row r="1513" spans="1:35" ht="15" x14ac:dyDescent="0.25">
      <c r="A1513" s="929">
        <v>1512</v>
      </c>
      <c r="B1513" s="927" t="s">
        <v>5310</v>
      </c>
      <c r="C1513" s="927" t="s">
        <v>207</v>
      </c>
      <c r="D1513" s="927" t="s">
        <v>232</v>
      </c>
      <c r="E1513" s="927" t="s">
        <v>230</v>
      </c>
      <c r="F1513" s="927">
        <v>19</v>
      </c>
      <c r="G1513" s="927">
        <v>108898.98</v>
      </c>
      <c r="H1513" s="927" t="s">
        <v>5311</v>
      </c>
      <c r="I1513" s="927" t="s">
        <v>5312</v>
      </c>
      <c r="J1513" s="927" t="s">
        <v>1160</v>
      </c>
      <c r="K1513" s="927" t="s">
        <v>288</v>
      </c>
      <c r="L1513" s="927" t="s">
        <v>1111</v>
      </c>
      <c r="M1513" s="927" t="s">
        <v>5313</v>
      </c>
      <c r="N1513" s="927" t="s">
        <v>1123</v>
      </c>
      <c r="O1513" s="927" t="s">
        <v>1129</v>
      </c>
      <c r="P1513" s="1129" t="str">
        <f t="shared" si="265"/>
        <v>11]</v>
      </c>
      <c r="Q1513" s="934" t="str">
        <f t="shared" si="266"/>
        <v>21-19857</v>
      </c>
      <c r="R1513" s="934" t="str">
        <f t="shared" si="267"/>
        <v>FRONTECH</v>
      </c>
      <c r="S1513" s="935">
        <f t="shared" si="260"/>
        <v>44256</v>
      </c>
      <c r="T1513" s="935">
        <f t="shared" si="261"/>
        <v>44256</v>
      </c>
      <c r="U1513" s="935">
        <f t="shared" si="262"/>
        <v>44256</v>
      </c>
      <c r="V1513" s="935">
        <f t="shared" si="268"/>
        <v>44287</v>
      </c>
      <c r="W1513" s="934" t="str">
        <f t="shared" si="269"/>
        <v>Disapproved</v>
      </c>
      <c r="X1513" s="936" t="str">
        <f>IF(R1513="-","-",VLOOKUP($S1513,Forex!$B:$C,2,0))</f>
        <v>FY2020</v>
      </c>
      <c r="Y1513" s="936" t="str">
        <f>IF(R1513="-","-",VLOOKUP($S1513,Forex!$B:$D,3,0))</f>
        <v>2H</v>
      </c>
      <c r="Z1513" s="937" t="str">
        <f>IF($R1513="-","-",VLOOKUP($L1513,Legend!$E:$F,2,0))</f>
        <v>-</v>
      </c>
      <c r="AA1513" s="937"/>
      <c r="AB1513" s="1131">
        <f t="shared" si="263"/>
        <v>44256</v>
      </c>
      <c r="AC1513" s="1131">
        <f>_xlfn.IFNA(VLOOKUP($B1513,'PO list'!$C:$E,3,0),$AB1513)</f>
        <v>44256</v>
      </c>
      <c r="AD1513" s="1131" t="str">
        <f>IF($AC1513="-","-",VLOOKUP($AC1513,Forex!$B:$C,2,0))</f>
        <v>FY2020</v>
      </c>
      <c r="AE1513" s="1131">
        <f t="shared" si="270"/>
        <v>44256</v>
      </c>
      <c r="AF1513" s="1131" t="str">
        <f>IF($AE1513="-","-",VLOOKUP($AE1513,Forex!$B:$C,2,0))</f>
        <v>FY2020</v>
      </c>
      <c r="AG1513" s="1132" t="str">
        <f t="shared" si="264"/>
        <v>MY + MF</v>
      </c>
      <c r="AI1513" s="1118"/>
    </row>
    <row r="1514" spans="1:35" ht="15" x14ac:dyDescent="0.25">
      <c r="A1514" s="929">
        <v>1513</v>
      </c>
      <c r="B1514" s="927" t="s">
        <v>5314</v>
      </c>
      <c r="C1514" s="927" t="s">
        <v>207</v>
      </c>
      <c r="D1514" s="927" t="s">
        <v>232</v>
      </c>
      <c r="E1514" s="927" t="s">
        <v>230</v>
      </c>
      <c r="F1514" s="927">
        <v>7</v>
      </c>
      <c r="G1514" s="927">
        <v>10294</v>
      </c>
      <c r="H1514" s="927" t="s">
        <v>5315</v>
      </c>
      <c r="I1514" s="927" t="s">
        <v>5316</v>
      </c>
      <c r="J1514" s="927" t="s">
        <v>1160</v>
      </c>
      <c r="K1514" s="927" t="s">
        <v>288</v>
      </c>
      <c r="L1514" s="927" t="s">
        <v>1111</v>
      </c>
      <c r="M1514" s="927" t="s">
        <v>5313</v>
      </c>
      <c r="N1514" s="927" t="s">
        <v>1123</v>
      </c>
      <c r="O1514" s="927" t="s">
        <v>1129</v>
      </c>
      <c r="P1514" s="1129" t="str">
        <f t="shared" si="265"/>
        <v>13]</v>
      </c>
      <c r="Q1514" s="934" t="str">
        <f t="shared" si="266"/>
        <v>21-19858</v>
      </c>
      <c r="R1514" s="934" t="str">
        <f t="shared" si="267"/>
        <v>FRONTECH</v>
      </c>
      <c r="S1514" s="935">
        <f t="shared" si="260"/>
        <v>44256</v>
      </c>
      <c r="T1514" s="935">
        <f t="shared" si="261"/>
        <v>44256</v>
      </c>
      <c r="U1514" s="935">
        <f t="shared" si="262"/>
        <v>44256</v>
      </c>
      <c r="V1514" s="935">
        <f t="shared" si="268"/>
        <v>44287</v>
      </c>
      <c r="W1514" s="934" t="str">
        <f t="shared" si="269"/>
        <v>Disapproved</v>
      </c>
      <c r="X1514" s="936" t="str">
        <f>IF(R1514="-","-",VLOOKUP($S1514,Forex!$B:$C,2,0))</f>
        <v>FY2020</v>
      </c>
      <c r="Y1514" s="936" t="str">
        <f>IF(R1514="-","-",VLOOKUP($S1514,Forex!$B:$D,3,0))</f>
        <v>2H</v>
      </c>
      <c r="Z1514" s="937" t="str">
        <f>IF($R1514="-","-",VLOOKUP($L1514,Legend!$E:$F,2,0))</f>
        <v>-</v>
      </c>
      <c r="AA1514" s="937"/>
      <c r="AB1514" s="1131">
        <f t="shared" si="263"/>
        <v>44256</v>
      </c>
      <c r="AC1514" s="1131">
        <f>_xlfn.IFNA(VLOOKUP($B1514,'PO list'!$C:$E,3,0),$AB1514)</f>
        <v>44256</v>
      </c>
      <c r="AD1514" s="1131" t="str">
        <f>IF($AC1514="-","-",VLOOKUP($AC1514,Forex!$B:$C,2,0))</f>
        <v>FY2020</v>
      </c>
      <c r="AE1514" s="1131">
        <f t="shared" si="270"/>
        <v>44256</v>
      </c>
      <c r="AF1514" s="1131" t="str">
        <f>IF($AE1514="-","-",VLOOKUP($AE1514,Forex!$B:$C,2,0))</f>
        <v>FY2020</v>
      </c>
      <c r="AG1514" s="1132" t="str">
        <f t="shared" si="264"/>
        <v>MY + MF</v>
      </c>
      <c r="AI1514" s="1118"/>
    </row>
    <row r="1515" spans="1:35" ht="15" x14ac:dyDescent="0.25">
      <c r="A1515" s="929">
        <v>1514</v>
      </c>
      <c r="B1515" s="927" t="s">
        <v>5317</v>
      </c>
      <c r="C1515" s="927" t="s">
        <v>207</v>
      </c>
      <c r="D1515" s="927" t="s">
        <v>232</v>
      </c>
      <c r="E1515" s="927" t="s">
        <v>230</v>
      </c>
      <c r="F1515" s="927">
        <v>7</v>
      </c>
      <c r="G1515" s="927">
        <v>13697</v>
      </c>
      <c r="H1515" s="927" t="s">
        <v>5318</v>
      </c>
      <c r="I1515" s="927" t="s">
        <v>5319</v>
      </c>
      <c r="J1515" s="927" t="s">
        <v>1160</v>
      </c>
      <c r="K1515" s="927" t="s">
        <v>288</v>
      </c>
      <c r="L1515" s="927" t="s">
        <v>1111</v>
      </c>
      <c r="M1515" s="927" t="s">
        <v>5313</v>
      </c>
      <c r="N1515" s="927" t="s">
        <v>1123</v>
      </c>
      <c r="O1515" s="927" t="s">
        <v>1129</v>
      </c>
      <c r="P1515" s="1129" t="str">
        <f t="shared" si="265"/>
        <v>14]</v>
      </c>
      <c r="Q1515" s="934" t="str">
        <f t="shared" si="266"/>
        <v>21-19859</v>
      </c>
      <c r="R1515" s="934" t="str">
        <f t="shared" si="267"/>
        <v>FRONTECH</v>
      </c>
      <c r="S1515" s="935">
        <f t="shared" si="260"/>
        <v>44256</v>
      </c>
      <c r="T1515" s="935">
        <f t="shared" si="261"/>
        <v>44256</v>
      </c>
      <c r="U1515" s="935">
        <f t="shared" si="262"/>
        <v>44256</v>
      </c>
      <c r="V1515" s="935">
        <f t="shared" si="268"/>
        <v>44287</v>
      </c>
      <c r="W1515" s="934" t="str">
        <f t="shared" si="269"/>
        <v>Disapproved</v>
      </c>
      <c r="X1515" s="936" t="str">
        <f>IF(R1515="-","-",VLOOKUP($S1515,Forex!$B:$C,2,0))</f>
        <v>FY2020</v>
      </c>
      <c r="Y1515" s="936" t="str">
        <f>IF(R1515="-","-",VLOOKUP($S1515,Forex!$B:$D,3,0))</f>
        <v>2H</v>
      </c>
      <c r="Z1515" s="937" t="str">
        <f>IF($R1515="-","-",VLOOKUP($L1515,Legend!$E:$F,2,0))</f>
        <v>-</v>
      </c>
      <c r="AA1515" s="937"/>
      <c r="AB1515" s="1131">
        <f t="shared" si="263"/>
        <v>44256</v>
      </c>
      <c r="AC1515" s="1131">
        <f>_xlfn.IFNA(VLOOKUP($B1515,'PO list'!$C:$E,3,0),$AB1515)</f>
        <v>44256</v>
      </c>
      <c r="AD1515" s="1131" t="str">
        <f>IF($AC1515="-","-",VLOOKUP($AC1515,Forex!$B:$C,2,0))</f>
        <v>FY2020</v>
      </c>
      <c r="AE1515" s="1131">
        <f t="shared" si="270"/>
        <v>44256</v>
      </c>
      <c r="AF1515" s="1131" t="str">
        <f>IF($AE1515="-","-",VLOOKUP($AE1515,Forex!$B:$C,2,0))</f>
        <v>FY2020</v>
      </c>
      <c r="AG1515" s="1132" t="str">
        <f t="shared" si="264"/>
        <v>MY + MF</v>
      </c>
      <c r="AI1515" s="1118"/>
    </row>
    <row r="1516" spans="1:35" ht="15" x14ac:dyDescent="0.25">
      <c r="A1516" s="929">
        <v>1515</v>
      </c>
      <c r="B1516" s="927" t="s">
        <v>5320</v>
      </c>
      <c r="C1516" s="927" t="s">
        <v>205</v>
      </c>
      <c r="D1516" s="927" t="s">
        <v>201</v>
      </c>
      <c r="E1516" s="927" t="s">
        <v>231</v>
      </c>
      <c r="F1516" s="927">
        <v>1</v>
      </c>
      <c r="G1516" s="927">
        <v>536</v>
      </c>
      <c r="H1516" s="927" t="s">
        <v>5321</v>
      </c>
      <c r="I1516" s="927" t="s">
        <v>5322</v>
      </c>
      <c r="J1516" s="927" t="s">
        <v>1160</v>
      </c>
      <c r="K1516" s="927" t="s">
        <v>287</v>
      </c>
      <c r="L1516" s="927" t="s">
        <v>15</v>
      </c>
      <c r="M1516" s="927" t="s">
        <v>1126</v>
      </c>
      <c r="N1516" s="927" t="s">
        <v>1146</v>
      </c>
      <c r="O1516" s="927" t="s">
        <v>1126</v>
      </c>
      <c r="P1516" s="1129" t="str">
        <f t="shared" si="265"/>
        <v>ie)</v>
      </c>
      <c r="Q1516" s="934" t="str">
        <f t="shared" si="266"/>
        <v>21-19860</v>
      </c>
      <c r="R1516" s="934" t="str">
        <f t="shared" si="267"/>
        <v>LOCAL</v>
      </c>
      <c r="S1516" s="935">
        <f t="shared" si="260"/>
        <v>44256</v>
      </c>
      <c r="T1516" s="935">
        <f t="shared" si="261"/>
        <v>44256</v>
      </c>
      <c r="U1516" s="935">
        <f t="shared" si="262"/>
        <v>44256</v>
      </c>
      <c r="V1516" s="935">
        <f t="shared" si="268"/>
        <v>44256</v>
      </c>
      <c r="W1516" s="934" t="str">
        <f t="shared" si="269"/>
        <v>Approved</v>
      </c>
      <c r="X1516" s="936" t="str">
        <f>IF(R1516="-","-",VLOOKUP($S1516,Forex!$B:$C,2,0))</f>
        <v>FY2020</v>
      </c>
      <c r="Y1516" s="936" t="str">
        <f>IF(R1516="-","-",VLOOKUP($S1516,Forex!$B:$D,3,0))</f>
        <v>2H</v>
      </c>
      <c r="Z1516" s="937" t="str">
        <f>IF($R1516="-","-",VLOOKUP($L1516,Legend!$E:$F,2,0))</f>
        <v>-</v>
      </c>
      <c r="AA1516" s="937"/>
      <c r="AB1516" s="1131">
        <f t="shared" si="263"/>
        <v>44256</v>
      </c>
      <c r="AC1516" s="1131">
        <f>_xlfn.IFNA(VLOOKUP($B1516,'PO list'!$C:$E,3,0),$AB1516)</f>
        <v>44256</v>
      </c>
      <c r="AD1516" s="1131" t="str">
        <f>IF($AC1516="-","-",VLOOKUP($AC1516,Forex!$B:$C,2,0))</f>
        <v>FY2020</v>
      </c>
      <c r="AE1516" s="1131">
        <f t="shared" si="270"/>
        <v>44256</v>
      </c>
      <c r="AF1516" s="1131" t="str">
        <f>IF($AE1516="-","-",VLOOKUP($AE1516,Forex!$B:$C,2,0))</f>
        <v>FY2020</v>
      </c>
      <c r="AG1516" s="1132" t="str">
        <f t="shared" si="264"/>
        <v>MY + MF</v>
      </c>
      <c r="AI1516" s="1118"/>
    </row>
    <row r="1517" spans="1:35" ht="15" x14ac:dyDescent="0.25">
      <c r="A1517" s="929">
        <v>1516</v>
      </c>
      <c r="B1517" s="927" t="s">
        <v>1074</v>
      </c>
      <c r="C1517" s="927" t="s">
        <v>227</v>
      </c>
      <c r="D1517" s="927" t="s">
        <v>201</v>
      </c>
      <c r="E1517" s="927" t="s">
        <v>1333</v>
      </c>
      <c r="F1517" s="927">
        <v>1</v>
      </c>
      <c r="G1517" s="927">
        <v>5275.2</v>
      </c>
      <c r="H1517" s="927" t="s">
        <v>5323</v>
      </c>
      <c r="I1517" s="927" t="s">
        <v>5324</v>
      </c>
      <c r="J1517" s="927" t="s">
        <v>1160</v>
      </c>
      <c r="K1517" s="927" t="s">
        <v>287</v>
      </c>
      <c r="L1517" s="927" t="s">
        <v>15</v>
      </c>
      <c r="M1517" s="927" t="s">
        <v>1129</v>
      </c>
      <c r="N1517" s="927" t="s">
        <v>5325</v>
      </c>
      <c r="O1517" s="927" t="s">
        <v>1129</v>
      </c>
      <c r="P1517" s="1129" t="str">
        <f t="shared" si="265"/>
        <v>N)-</v>
      </c>
      <c r="Q1517" s="934" t="str">
        <f t="shared" si="266"/>
        <v>21-19861</v>
      </c>
      <c r="R1517" s="934" t="str">
        <f t="shared" si="267"/>
        <v>LOCAL</v>
      </c>
      <c r="S1517" s="935">
        <f t="shared" si="260"/>
        <v>44256</v>
      </c>
      <c r="T1517" s="935">
        <f t="shared" si="261"/>
        <v>44256</v>
      </c>
      <c r="U1517" s="935">
        <f t="shared" si="262"/>
        <v>44256</v>
      </c>
      <c r="V1517" s="935">
        <f t="shared" si="268"/>
        <v>44317</v>
      </c>
      <c r="W1517" s="934" t="str">
        <f t="shared" si="269"/>
        <v>Approved</v>
      </c>
      <c r="X1517" s="936" t="str">
        <f>IF(R1517="-","-",VLOOKUP($S1517,Forex!$B:$C,2,0))</f>
        <v>FY2020</v>
      </c>
      <c r="Y1517" s="936" t="str">
        <f>IF(R1517="-","-",VLOOKUP($S1517,Forex!$B:$D,3,0))</f>
        <v>2H</v>
      </c>
      <c r="Z1517" s="937" t="str">
        <f>IF($R1517="-","-",VLOOKUP($L1517,Legend!$E:$F,2,0))</f>
        <v>-</v>
      </c>
      <c r="AA1517" s="937"/>
      <c r="AB1517" s="1131">
        <f t="shared" si="263"/>
        <v>44256</v>
      </c>
      <c r="AC1517" s="1131">
        <f>_xlfn.IFNA(VLOOKUP($B1517,'PO list'!$C:$E,3,0),$AB1517)</f>
        <v>44317</v>
      </c>
      <c r="AD1517" s="1131" t="str">
        <f>IF($AC1517="-","-",VLOOKUP($AC1517,Forex!$B:$C,2,0))</f>
        <v>FY2021</v>
      </c>
      <c r="AE1517" s="1131">
        <f t="shared" si="270"/>
        <v>44256</v>
      </c>
      <c r="AF1517" s="1131" t="str">
        <f>IF($AE1517="-","-",VLOOKUP($AE1517,Forex!$B:$C,2,0))</f>
        <v>FY2020</v>
      </c>
      <c r="AG1517" s="1132" t="str">
        <f t="shared" si="264"/>
        <v>MY + MF</v>
      </c>
      <c r="AI1517" s="1118"/>
    </row>
    <row r="1518" spans="1:35" ht="15" x14ac:dyDescent="0.25">
      <c r="A1518" s="929">
        <v>1517</v>
      </c>
      <c r="B1518" s="927" t="s">
        <v>5326</v>
      </c>
      <c r="C1518" s="927" t="s">
        <v>2339</v>
      </c>
      <c r="D1518" s="927" t="s">
        <v>1332</v>
      </c>
      <c r="E1518" s="927" t="s">
        <v>1361</v>
      </c>
      <c r="F1518" s="927">
        <v>3</v>
      </c>
      <c r="G1518" s="927">
        <v>546.1</v>
      </c>
      <c r="H1518" s="927" t="s">
        <v>5179</v>
      </c>
      <c r="I1518" s="927" t="s">
        <v>15</v>
      </c>
      <c r="J1518" s="927" t="s">
        <v>1126</v>
      </c>
      <c r="K1518" s="927" t="s">
        <v>287</v>
      </c>
      <c r="L1518" s="927" t="s">
        <v>15</v>
      </c>
      <c r="M1518" s="927" t="s">
        <v>5313</v>
      </c>
      <c r="N1518" s="927" t="s">
        <v>1118</v>
      </c>
      <c r="O1518" s="927" t="s">
        <v>1129</v>
      </c>
      <c r="P1518" s="1129" t="str">
        <f t="shared" si="265"/>
        <v>-</v>
      </c>
      <c r="Q1518" s="934" t="str">
        <f t="shared" si="266"/>
        <v>21-19863</v>
      </c>
      <c r="R1518" s="934" t="str">
        <f t="shared" si="267"/>
        <v>-</v>
      </c>
      <c r="S1518" s="935" t="str">
        <f t="shared" si="260"/>
        <v>-</v>
      </c>
      <c r="T1518" s="935" t="str">
        <f t="shared" si="261"/>
        <v>-</v>
      </c>
      <c r="U1518" s="935" t="str">
        <f t="shared" si="262"/>
        <v>-</v>
      </c>
      <c r="V1518" s="935" t="str">
        <f t="shared" si="268"/>
        <v>-</v>
      </c>
      <c r="W1518" s="934" t="str">
        <f t="shared" si="269"/>
        <v>-</v>
      </c>
      <c r="X1518" s="936" t="str">
        <f>IF(R1518="-","-",VLOOKUP($S1518,Forex!$B:$C,2,0))</f>
        <v>-</v>
      </c>
      <c r="Y1518" s="936" t="str">
        <f>IF(R1518="-","-",VLOOKUP($S1518,Forex!$B:$D,3,0))</f>
        <v>-</v>
      </c>
      <c r="Z1518" s="937" t="str">
        <f>IF($R1518="-","-",VLOOKUP($L1518,Legend!$E:$F,2,0))</f>
        <v>-</v>
      </c>
      <c r="AA1518" s="937"/>
      <c r="AB1518" s="1131" t="str">
        <f t="shared" si="263"/>
        <v>-</v>
      </c>
      <c r="AC1518" s="1131" t="str">
        <f>_xlfn.IFNA(VLOOKUP($B1518,'PO list'!$C:$E,3,0),$AB1518)</f>
        <v>-</v>
      </c>
      <c r="AD1518" s="1131" t="str">
        <f>IF($AC1518="-","-",VLOOKUP($AC1518,Forex!$B:$C,2,0))</f>
        <v>-</v>
      </c>
      <c r="AE1518" s="1131" t="str">
        <f t="shared" si="270"/>
        <v>-</v>
      </c>
      <c r="AF1518" s="1131" t="str">
        <f>IF($AE1518="-","-",VLOOKUP($AE1518,Forex!$B:$C,2,0))</f>
        <v>-</v>
      </c>
      <c r="AG1518" s="1132" t="str">
        <f t="shared" si="264"/>
        <v>-</v>
      </c>
      <c r="AI1518" s="1118"/>
    </row>
    <row r="1519" spans="1:35" ht="15" x14ac:dyDescent="0.25">
      <c r="A1519" s="929">
        <v>1518</v>
      </c>
      <c r="B1519" s="927" t="s">
        <v>5327</v>
      </c>
      <c r="C1519" s="927" t="s">
        <v>207</v>
      </c>
      <c r="D1519" s="927" t="s">
        <v>232</v>
      </c>
      <c r="E1519" s="927" t="s">
        <v>230</v>
      </c>
      <c r="F1519" s="927">
        <v>3</v>
      </c>
      <c r="G1519" s="927">
        <v>4796</v>
      </c>
      <c r="H1519" s="927" t="s">
        <v>5328</v>
      </c>
      <c r="I1519" s="927" t="s">
        <v>5329</v>
      </c>
      <c r="J1519" s="927" t="s">
        <v>5302</v>
      </c>
      <c r="K1519" s="927" t="s">
        <v>288</v>
      </c>
      <c r="L1519" s="927" t="s">
        <v>1111</v>
      </c>
      <c r="M1519" s="927" t="s">
        <v>1162</v>
      </c>
      <c r="N1519" s="927" t="s">
        <v>1123</v>
      </c>
      <c r="O1519" s="927" t="s">
        <v>1118</v>
      </c>
      <c r="P1519" s="1129" t="str">
        <f t="shared" si="265"/>
        <v>15]</v>
      </c>
      <c r="Q1519" s="934" t="str">
        <f t="shared" si="266"/>
        <v>21-19864</v>
      </c>
      <c r="R1519" s="934" t="str">
        <f t="shared" si="267"/>
        <v>FRONTECH</v>
      </c>
      <c r="S1519" s="935">
        <f t="shared" si="260"/>
        <v>44256</v>
      </c>
      <c r="T1519" s="935">
        <f t="shared" si="261"/>
        <v>44256</v>
      </c>
      <c r="U1519" s="935">
        <f t="shared" si="262"/>
        <v>44256</v>
      </c>
      <c r="V1519" s="935">
        <f t="shared" si="268"/>
        <v>44287</v>
      </c>
      <c r="W1519" s="934" t="str">
        <f t="shared" si="269"/>
        <v>Disapproved</v>
      </c>
      <c r="X1519" s="936" t="str">
        <f>IF(R1519="-","-",VLOOKUP($S1519,Forex!$B:$C,2,0))</f>
        <v>FY2020</v>
      </c>
      <c r="Y1519" s="936" t="str">
        <f>IF(R1519="-","-",VLOOKUP($S1519,Forex!$B:$D,3,0))</f>
        <v>2H</v>
      </c>
      <c r="Z1519" s="937" t="str">
        <f>IF($R1519="-","-",VLOOKUP($L1519,Legend!$E:$F,2,0))</f>
        <v>-</v>
      </c>
      <c r="AA1519" s="937"/>
      <c r="AB1519" s="1131">
        <f t="shared" si="263"/>
        <v>44256</v>
      </c>
      <c r="AC1519" s="1131">
        <f>_xlfn.IFNA(VLOOKUP($B1519,'PO list'!$C:$E,3,0),$AB1519)</f>
        <v>44256</v>
      </c>
      <c r="AD1519" s="1131" t="str">
        <f>IF($AC1519="-","-",VLOOKUP($AC1519,Forex!$B:$C,2,0))</f>
        <v>FY2020</v>
      </c>
      <c r="AE1519" s="1131">
        <f t="shared" si="270"/>
        <v>44256</v>
      </c>
      <c r="AF1519" s="1131" t="str">
        <f>IF($AE1519="-","-",VLOOKUP($AE1519,Forex!$B:$C,2,0))</f>
        <v>FY2020</v>
      </c>
      <c r="AG1519" s="1132" t="str">
        <f t="shared" si="264"/>
        <v>MY + MF</v>
      </c>
      <c r="AI1519" s="1118"/>
    </row>
    <row r="1520" spans="1:35" ht="15" x14ac:dyDescent="0.25">
      <c r="A1520" s="929">
        <v>1519</v>
      </c>
      <c r="B1520" s="927" t="s">
        <v>5330</v>
      </c>
      <c r="C1520" s="927" t="s">
        <v>2339</v>
      </c>
      <c r="D1520" s="927" t="s">
        <v>1332</v>
      </c>
      <c r="E1520" s="927" t="s">
        <v>1361</v>
      </c>
      <c r="F1520" s="927">
        <v>2</v>
      </c>
      <c r="G1520" s="927">
        <v>647.05999999999995</v>
      </c>
      <c r="H1520" s="927" t="s">
        <v>5331</v>
      </c>
      <c r="I1520" s="927" t="s">
        <v>15</v>
      </c>
      <c r="J1520" s="927" t="s">
        <v>5302</v>
      </c>
      <c r="K1520" s="927" t="s">
        <v>287</v>
      </c>
      <c r="L1520" s="927" t="s">
        <v>15</v>
      </c>
      <c r="M1520" s="927" t="s">
        <v>5313</v>
      </c>
      <c r="N1520" s="927" t="s">
        <v>1118</v>
      </c>
      <c r="O1520" s="927" t="s">
        <v>1129</v>
      </c>
      <c r="P1520" s="1129" t="str">
        <f t="shared" si="265"/>
        <v>-</v>
      </c>
      <c r="Q1520" s="934" t="str">
        <f t="shared" si="266"/>
        <v>21-19865</v>
      </c>
      <c r="R1520" s="934" t="str">
        <f t="shared" si="267"/>
        <v>-</v>
      </c>
      <c r="S1520" s="935" t="str">
        <f t="shared" si="260"/>
        <v>-</v>
      </c>
      <c r="T1520" s="935" t="str">
        <f t="shared" si="261"/>
        <v>-</v>
      </c>
      <c r="U1520" s="935" t="str">
        <f t="shared" si="262"/>
        <v>-</v>
      </c>
      <c r="V1520" s="935" t="str">
        <f t="shared" si="268"/>
        <v>-</v>
      </c>
      <c r="W1520" s="934" t="str">
        <f t="shared" si="269"/>
        <v>-</v>
      </c>
      <c r="X1520" s="936" t="str">
        <f>IF(R1520="-","-",VLOOKUP($S1520,Forex!$B:$C,2,0))</f>
        <v>-</v>
      </c>
      <c r="Y1520" s="936" t="str">
        <f>IF(R1520="-","-",VLOOKUP($S1520,Forex!$B:$D,3,0))</f>
        <v>-</v>
      </c>
      <c r="Z1520" s="937" t="str">
        <f>IF($R1520="-","-",VLOOKUP($L1520,Legend!$E:$F,2,0))</f>
        <v>-</v>
      </c>
      <c r="AA1520" s="937"/>
      <c r="AB1520" s="1131" t="str">
        <f t="shared" si="263"/>
        <v>-</v>
      </c>
      <c r="AC1520" s="1131" t="str">
        <f>_xlfn.IFNA(VLOOKUP($B1520,'PO list'!$C:$E,3,0),$AB1520)</f>
        <v>-</v>
      </c>
      <c r="AD1520" s="1131" t="str">
        <f>IF($AC1520="-","-",VLOOKUP($AC1520,Forex!$B:$C,2,0))</f>
        <v>-</v>
      </c>
      <c r="AE1520" s="1131" t="str">
        <f t="shared" si="270"/>
        <v>-</v>
      </c>
      <c r="AF1520" s="1131" t="str">
        <f>IF($AE1520="-","-",VLOOKUP($AE1520,Forex!$B:$C,2,0))</f>
        <v>-</v>
      </c>
      <c r="AG1520" s="1132" t="str">
        <f t="shared" si="264"/>
        <v>-</v>
      </c>
      <c r="AI1520" s="1118"/>
    </row>
    <row r="1521" spans="1:35" ht="15" x14ac:dyDescent="0.25">
      <c r="A1521" s="929">
        <v>1520</v>
      </c>
      <c r="B1521" s="927" t="s">
        <v>1093</v>
      </c>
      <c r="C1521" s="927" t="s">
        <v>205</v>
      </c>
      <c r="D1521" s="927" t="s">
        <v>201</v>
      </c>
      <c r="E1521" s="927" t="s">
        <v>230</v>
      </c>
      <c r="F1521" s="927">
        <v>3</v>
      </c>
      <c r="G1521" s="927">
        <v>29323.5</v>
      </c>
      <c r="H1521" s="927" t="s">
        <v>1228</v>
      </c>
      <c r="I1521" s="927" t="s">
        <v>5332</v>
      </c>
      <c r="J1521" s="927" t="s">
        <v>1162</v>
      </c>
      <c r="K1521" s="927" t="s">
        <v>288</v>
      </c>
      <c r="L1521" s="927" t="s">
        <v>1127</v>
      </c>
      <c r="M1521" s="927" t="s">
        <v>1174</v>
      </c>
      <c r="N1521" s="927" t="s">
        <v>5871</v>
      </c>
      <c r="O1521" s="927" t="s">
        <v>1174</v>
      </c>
      <c r="P1521" s="1129" t="str">
        <f t="shared" si="265"/>
        <v>REF</v>
      </c>
      <c r="Q1521" s="934" t="str">
        <f t="shared" si="266"/>
        <v>21-19866</v>
      </c>
      <c r="R1521" s="934" t="str">
        <f t="shared" si="267"/>
        <v>LOCAL</v>
      </c>
      <c r="S1521" s="935">
        <f t="shared" si="260"/>
        <v>44256</v>
      </c>
      <c r="T1521" s="935">
        <f t="shared" si="261"/>
        <v>44287</v>
      </c>
      <c r="U1521" s="935">
        <f t="shared" si="262"/>
        <v>44287</v>
      </c>
      <c r="V1521" s="935">
        <f t="shared" si="268"/>
        <v>44409</v>
      </c>
      <c r="W1521" s="934" t="str">
        <f t="shared" si="269"/>
        <v>-</v>
      </c>
      <c r="X1521" s="936" t="str">
        <f>IF(R1521="-","-",VLOOKUP($S1521,Forex!$B:$C,2,0))</f>
        <v>FY2020</v>
      </c>
      <c r="Y1521" s="936" t="str">
        <f>IF(R1521="-","-",VLOOKUP($S1521,Forex!$B:$D,3,0))</f>
        <v>2H</v>
      </c>
      <c r="Z1521" s="937" t="str">
        <f>IF($R1521="-","-",VLOOKUP($L1521,Legend!$E:$F,2,0))</f>
        <v>ROD4</v>
      </c>
      <c r="AA1521" s="937"/>
      <c r="AB1521" s="1131">
        <f t="shared" si="263"/>
        <v>44287</v>
      </c>
      <c r="AC1521" s="1131" t="str">
        <f>_xlfn.IFNA(VLOOKUP($B1521,'PO list'!$C:$E,3,0),$AB1521)</f>
        <v>-</v>
      </c>
      <c r="AD1521" s="1131" t="str">
        <f>IF($AC1521="-","-",VLOOKUP($AC1521,Forex!$B:$C,2,0))</f>
        <v>-</v>
      </c>
      <c r="AE1521" s="1131" t="str">
        <f t="shared" si="270"/>
        <v>-</v>
      </c>
      <c r="AF1521" s="1131" t="str">
        <f>IF($AE1521="-","-",VLOOKUP($AE1521,Forex!$B:$C,2,0))</f>
        <v>-</v>
      </c>
      <c r="AG1521" s="1132" t="str">
        <f t="shared" si="264"/>
        <v>MY + MF</v>
      </c>
      <c r="AI1521" s="1118"/>
    </row>
    <row r="1522" spans="1:35" ht="15" x14ac:dyDescent="0.25">
      <c r="A1522" s="929">
        <v>1521</v>
      </c>
      <c r="B1522" s="1140" t="s">
        <v>1090</v>
      </c>
      <c r="C1522" s="927" t="s">
        <v>207</v>
      </c>
      <c r="D1522" s="927" t="s">
        <v>232</v>
      </c>
      <c r="E1522" s="927" t="s">
        <v>1788</v>
      </c>
      <c r="F1522" s="927">
        <v>1</v>
      </c>
      <c r="G1522" s="927">
        <v>1249.4000000000001</v>
      </c>
      <c r="H1522" s="927" t="s">
        <v>5333</v>
      </c>
      <c r="I1522" s="927" t="s">
        <v>5334</v>
      </c>
      <c r="J1522" s="927" t="s">
        <v>5313</v>
      </c>
      <c r="K1522" s="927" t="s">
        <v>287</v>
      </c>
      <c r="L1522" s="927" t="s">
        <v>15</v>
      </c>
      <c r="M1522" s="927" t="s">
        <v>1130</v>
      </c>
      <c r="N1522" s="927" t="s">
        <v>5335</v>
      </c>
      <c r="O1522" s="927" t="s">
        <v>1129</v>
      </c>
      <c r="P1522" s="1129" t="str">
        <f t="shared" si="265"/>
        <v>23-</v>
      </c>
      <c r="Q1522" s="934" t="str">
        <f t="shared" si="266"/>
        <v>21-19867</v>
      </c>
      <c r="R1522" s="934" t="str">
        <f t="shared" si="267"/>
        <v>FRONTECH</v>
      </c>
      <c r="S1522" s="935">
        <f t="shared" si="260"/>
        <v>44256</v>
      </c>
      <c r="T1522" s="935">
        <f t="shared" si="261"/>
        <v>44256</v>
      </c>
      <c r="U1522" s="935">
        <f t="shared" si="262"/>
        <v>44256</v>
      </c>
      <c r="V1522" s="935">
        <f t="shared" si="268"/>
        <v>44317</v>
      </c>
      <c r="W1522" s="934" t="str">
        <f t="shared" si="269"/>
        <v>Approved</v>
      </c>
      <c r="X1522" s="936" t="str">
        <f>IF(R1522="-","-",VLOOKUP($S1522,Forex!$B:$C,2,0))</f>
        <v>FY2020</v>
      </c>
      <c r="Y1522" s="936" t="str">
        <f>IF(R1522="-","-",VLOOKUP($S1522,Forex!$B:$D,3,0))</f>
        <v>2H</v>
      </c>
      <c r="Z1522" s="937" t="str">
        <f>IF($R1522="-","-",VLOOKUP($L1522,Legend!$E:$F,2,0))</f>
        <v>-</v>
      </c>
      <c r="AA1522" s="937"/>
      <c r="AB1522" s="1131">
        <f t="shared" si="263"/>
        <v>44256</v>
      </c>
      <c r="AC1522" s="1131">
        <f>_xlfn.IFNA(VLOOKUP($B1522,'PO list'!$C:$E,3,0),$AB1522)</f>
        <v>44287</v>
      </c>
      <c r="AD1522" s="1131" t="str">
        <f>IF($AC1522="-","-",VLOOKUP($AC1522,Forex!$B:$C,2,0))</f>
        <v>FY2021</v>
      </c>
      <c r="AE1522" s="1131">
        <f t="shared" si="270"/>
        <v>44256</v>
      </c>
      <c r="AF1522" s="1131" t="str">
        <f>IF($AE1522="-","-",VLOOKUP($AE1522,Forex!$B:$C,2,0))</f>
        <v>FY2020</v>
      </c>
      <c r="AG1522" s="1132" t="str">
        <f t="shared" si="264"/>
        <v>MY + MF</v>
      </c>
      <c r="AI1522" s="1118"/>
    </row>
    <row r="1523" spans="1:35" ht="15" x14ac:dyDescent="0.25">
      <c r="A1523" s="929">
        <v>1522</v>
      </c>
      <c r="B1523" s="927" t="s">
        <v>1076</v>
      </c>
      <c r="C1523" s="927" t="s">
        <v>244</v>
      </c>
      <c r="D1523" s="927" t="s">
        <v>201</v>
      </c>
      <c r="E1523" s="927" t="s">
        <v>231</v>
      </c>
      <c r="F1523" s="927">
        <v>2</v>
      </c>
      <c r="G1523" s="927">
        <v>404</v>
      </c>
      <c r="H1523" s="927" t="s">
        <v>5336</v>
      </c>
      <c r="I1523" s="927" t="s">
        <v>1302</v>
      </c>
      <c r="J1523" s="927" t="s">
        <v>4429</v>
      </c>
      <c r="K1523" s="927" t="s">
        <v>288</v>
      </c>
      <c r="L1523" s="927" t="s">
        <v>1127</v>
      </c>
      <c r="M1523" s="927" t="s">
        <v>5337</v>
      </c>
      <c r="N1523" s="927" t="s">
        <v>5590</v>
      </c>
      <c r="O1523" s="927" t="s">
        <v>1129</v>
      </c>
      <c r="P1523" s="1129" t="str">
        <f t="shared" si="265"/>
        <v>REF</v>
      </c>
      <c r="Q1523" s="934" t="str">
        <f t="shared" si="266"/>
        <v>21-19868</v>
      </c>
      <c r="R1523" s="934" t="str">
        <f t="shared" si="267"/>
        <v>LOCAL</v>
      </c>
      <c r="S1523" s="935">
        <f t="shared" si="260"/>
        <v>44256</v>
      </c>
      <c r="T1523" s="935">
        <f t="shared" si="261"/>
        <v>44256</v>
      </c>
      <c r="U1523" s="935">
        <f t="shared" si="262"/>
        <v>44256</v>
      </c>
      <c r="V1523" s="935">
        <f t="shared" si="268"/>
        <v>44348</v>
      </c>
      <c r="W1523" s="934" t="str">
        <f t="shared" si="269"/>
        <v>-</v>
      </c>
      <c r="X1523" s="936" t="str">
        <f>IF(R1523="-","-",VLOOKUP($S1523,Forex!$B:$C,2,0))</f>
        <v>FY2020</v>
      </c>
      <c r="Y1523" s="936" t="str">
        <f>IF(R1523="-","-",VLOOKUP($S1523,Forex!$B:$D,3,0))</f>
        <v>2H</v>
      </c>
      <c r="Z1523" s="937" t="str">
        <f>IF($R1523="-","-",VLOOKUP($L1523,Legend!$E:$F,2,0))</f>
        <v>ROD4</v>
      </c>
      <c r="AA1523" s="937"/>
      <c r="AB1523" s="1131">
        <f t="shared" si="263"/>
        <v>44256</v>
      </c>
      <c r="AC1523" s="1131">
        <f>_xlfn.IFNA(VLOOKUP($B1523,'PO list'!$C:$E,3,0),$AB1523)</f>
        <v>44348</v>
      </c>
      <c r="AD1523" s="1131" t="str">
        <f>IF($AC1523="-","-",VLOOKUP($AC1523,Forex!$B:$C,2,0))</f>
        <v>FY2021</v>
      </c>
      <c r="AE1523" s="1131" t="str">
        <f t="shared" si="270"/>
        <v>-</v>
      </c>
      <c r="AF1523" s="1131" t="str">
        <f>IF($AE1523="-","-",VLOOKUP($AE1523,Forex!$B:$C,2,0))</f>
        <v>-</v>
      </c>
      <c r="AG1523" s="1132" t="str">
        <f t="shared" si="264"/>
        <v>MY + MF</v>
      </c>
      <c r="AI1523" s="1118"/>
    </row>
    <row r="1524" spans="1:35" ht="15" x14ac:dyDescent="0.25">
      <c r="A1524" s="929">
        <v>1523</v>
      </c>
      <c r="B1524" s="927" t="s">
        <v>1077</v>
      </c>
      <c r="C1524" s="927" t="s">
        <v>221</v>
      </c>
      <c r="D1524" s="927" t="s">
        <v>201</v>
      </c>
      <c r="E1524" s="927" t="s">
        <v>231</v>
      </c>
      <c r="F1524" s="927">
        <v>1</v>
      </c>
      <c r="G1524" s="927">
        <v>206</v>
      </c>
      <c r="H1524" s="927" t="s">
        <v>5338</v>
      </c>
      <c r="I1524" s="927" t="s">
        <v>1302</v>
      </c>
      <c r="J1524" s="927" t="s">
        <v>1162</v>
      </c>
      <c r="K1524" s="927" t="s">
        <v>288</v>
      </c>
      <c r="L1524" s="927" t="s">
        <v>1127</v>
      </c>
      <c r="M1524" s="927" t="s">
        <v>1162</v>
      </c>
      <c r="N1524" s="1115" t="s">
        <v>5590</v>
      </c>
      <c r="O1524" s="927" t="s">
        <v>1129</v>
      </c>
      <c r="P1524" s="1129" t="str">
        <f t="shared" si="265"/>
        <v>REF</v>
      </c>
      <c r="Q1524" s="934" t="str">
        <f t="shared" si="266"/>
        <v>21-19869</v>
      </c>
      <c r="R1524" s="934" t="str">
        <f t="shared" si="267"/>
        <v>LOCAL</v>
      </c>
      <c r="S1524" s="935">
        <f t="shared" si="260"/>
        <v>44256</v>
      </c>
      <c r="T1524" s="935">
        <f t="shared" si="261"/>
        <v>44256</v>
      </c>
      <c r="U1524" s="935">
        <f t="shared" si="262"/>
        <v>44256</v>
      </c>
      <c r="V1524" s="935">
        <f t="shared" si="268"/>
        <v>44348</v>
      </c>
      <c r="W1524" s="934" t="str">
        <f t="shared" si="269"/>
        <v>-</v>
      </c>
      <c r="X1524" s="936" t="str">
        <f>IF(R1524="-","-",VLOOKUP($S1524,Forex!$B:$C,2,0))</f>
        <v>FY2020</v>
      </c>
      <c r="Y1524" s="936" t="str">
        <f>IF(R1524="-","-",VLOOKUP($S1524,Forex!$B:$D,3,0))</f>
        <v>2H</v>
      </c>
      <c r="Z1524" s="937" t="str">
        <f>IF($R1524="-","-",VLOOKUP($L1524,Legend!$E:$F,2,0))</f>
        <v>ROD4</v>
      </c>
      <c r="AA1524" s="937"/>
      <c r="AB1524" s="1131">
        <f t="shared" si="263"/>
        <v>44256</v>
      </c>
      <c r="AC1524" s="1131">
        <f>_xlfn.IFNA(VLOOKUP($B1524,'PO list'!$C:$E,3,0),$AB1524)</f>
        <v>44348</v>
      </c>
      <c r="AD1524" s="1131" t="str">
        <f>IF($AC1524="-","-",VLOOKUP($AC1524,Forex!$B:$C,2,0))</f>
        <v>FY2021</v>
      </c>
      <c r="AE1524" s="1131" t="str">
        <f t="shared" si="270"/>
        <v>-</v>
      </c>
      <c r="AF1524" s="1131" t="str">
        <f>IF($AE1524="-","-",VLOOKUP($AE1524,Forex!$B:$C,2,0))</f>
        <v>-</v>
      </c>
      <c r="AG1524" s="1132" t="str">
        <f t="shared" si="264"/>
        <v>MY + MF</v>
      </c>
      <c r="AI1524" s="1135"/>
    </row>
    <row r="1525" spans="1:35" ht="15" x14ac:dyDescent="0.25">
      <c r="A1525" s="929">
        <v>1524</v>
      </c>
      <c r="B1525" s="927" t="s">
        <v>1091</v>
      </c>
      <c r="C1525" s="927" t="s">
        <v>200</v>
      </c>
      <c r="D1525" s="927" t="s">
        <v>201</v>
      </c>
      <c r="E1525" s="927" t="s">
        <v>230</v>
      </c>
      <c r="F1525" s="927">
        <v>15</v>
      </c>
      <c r="G1525" s="927">
        <v>14259.3</v>
      </c>
      <c r="H1525" s="927" t="s">
        <v>5592</v>
      </c>
      <c r="I1525" s="927" t="s">
        <v>5339</v>
      </c>
      <c r="J1525" s="927" t="s">
        <v>1149</v>
      </c>
      <c r="K1525" s="927" t="s">
        <v>287</v>
      </c>
      <c r="L1525" s="927" t="s">
        <v>15</v>
      </c>
      <c r="M1525" s="927" t="s">
        <v>5593</v>
      </c>
      <c r="N1525" s="927" t="s">
        <v>5760</v>
      </c>
      <c r="O1525" s="927" t="s">
        <v>1131</v>
      </c>
      <c r="P1525" s="1129" t="str">
        <f t="shared" si="265"/>
        <v>TER</v>
      </c>
      <c r="Q1525" s="934" t="str">
        <f t="shared" si="266"/>
        <v>21-19870</v>
      </c>
      <c r="R1525" s="934" t="str">
        <f t="shared" si="267"/>
        <v>LOCAL</v>
      </c>
      <c r="S1525" s="935">
        <f t="shared" si="260"/>
        <v>44256</v>
      </c>
      <c r="T1525" s="935">
        <f t="shared" si="261"/>
        <v>44256</v>
      </c>
      <c r="U1525" s="935">
        <f t="shared" si="262"/>
        <v>44348</v>
      </c>
      <c r="V1525" s="935">
        <f t="shared" si="268"/>
        <v>44378</v>
      </c>
      <c r="W1525" s="934" t="str">
        <f t="shared" si="269"/>
        <v>Approved</v>
      </c>
      <c r="X1525" s="936" t="str">
        <f>IF(R1525="-","-",VLOOKUP($S1525,Forex!$B:$C,2,0))</f>
        <v>FY2020</v>
      </c>
      <c r="Y1525" s="936" t="str">
        <f>IF(R1525="-","-",VLOOKUP($S1525,Forex!$B:$D,3,0))</f>
        <v>2H</v>
      </c>
      <c r="Z1525" s="937" t="str">
        <f>IF($R1525="-","-",VLOOKUP($L1525,Legend!$E:$F,2,0))</f>
        <v>-</v>
      </c>
      <c r="AA1525" s="937"/>
      <c r="AB1525" s="1131">
        <f t="shared" si="263"/>
        <v>44256</v>
      </c>
      <c r="AC1525" s="1131">
        <f>_xlfn.IFNA(VLOOKUP($B1525,'PO list'!$C:$E,3,0),$AB1525)</f>
        <v>44378</v>
      </c>
      <c r="AD1525" s="1131" t="str">
        <f>IF($AC1525="-","-",VLOOKUP($AC1525,Forex!$B:$C,2,0))</f>
        <v>FY2021</v>
      </c>
      <c r="AE1525" s="1131">
        <f t="shared" si="270"/>
        <v>44256</v>
      </c>
      <c r="AF1525" s="1131" t="str">
        <f>IF($AE1525="-","-",VLOOKUP($AE1525,Forex!$B:$C,2,0))</f>
        <v>FY2020</v>
      </c>
      <c r="AG1525" s="1132" t="str">
        <f t="shared" si="264"/>
        <v>MY + MF</v>
      </c>
      <c r="AI1525" s="1118"/>
    </row>
    <row r="1526" spans="1:35" ht="15" x14ac:dyDescent="0.25">
      <c r="A1526" s="929">
        <v>1525</v>
      </c>
      <c r="B1526" s="927" t="s">
        <v>5341</v>
      </c>
      <c r="C1526" s="927" t="s">
        <v>1350</v>
      </c>
      <c r="D1526" s="927" t="s">
        <v>1332</v>
      </c>
      <c r="E1526" s="927" t="s">
        <v>231</v>
      </c>
      <c r="F1526" s="927">
        <v>2</v>
      </c>
      <c r="G1526" s="927">
        <v>1511</v>
      </c>
      <c r="H1526" s="927" t="s">
        <v>5342</v>
      </c>
      <c r="I1526" s="927" t="s">
        <v>5343</v>
      </c>
      <c r="J1526" s="927" t="s">
        <v>5184</v>
      </c>
      <c r="K1526" s="927" t="s">
        <v>203</v>
      </c>
      <c r="L1526" s="927" t="s">
        <v>15</v>
      </c>
      <c r="M1526" s="927" t="s">
        <v>1161</v>
      </c>
      <c r="N1526" s="927" t="s">
        <v>15</v>
      </c>
      <c r="O1526" s="927" t="s">
        <v>1129</v>
      </c>
      <c r="P1526" s="1129" t="str">
        <f t="shared" si="265"/>
        <v>914</v>
      </c>
      <c r="Q1526" s="934" t="str">
        <f t="shared" si="266"/>
        <v>21-19871</v>
      </c>
      <c r="R1526" s="934" t="str">
        <f t="shared" si="267"/>
        <v>-</v>
      </c>
      <c r="S1526" s="935" t="str">
        <f t="shared" si="260"/>
        <v>-</v>
      </c>
      <c r="T1526" s="935" t="str">
        <f t="shared" si="261"/>
        <v>-</v>
      </c>
      <c r="U1526" s="935" t="str">
        <f t="shared" si="262"/>
        <v>-</v>
      </c>
      <c r="V1526" s="935" t="str">
        <f t="shared" si="268"/>
        <v>-</v>
      </c>
      <c r="W1526" s="934" t="str">
        <f t="shared" si="269"/>
        <v>-</v>
      </c>
      <c r="X1526" s="936" t="str">
        <f>IF(R1526="-","-",VLOOKUP($S1526,Forex!$B:$C,2,0))</f>
        <v>-</v>
      </c>
      <c r="Y1526" s="936" t="str">
        <f>IF(R1526="-","-",VLOOKUP($S1526,Forex!$B:$D,3,0))</f>
        <v>-</v>
      </c>
      <c r="Z1526" s="937" t="str">
        <f>IF($R1526="-","-",VLOOKUP($L1526,Legend!$E:$F,2,0))</f>
        <v>-</v>
      </c>
      <c r="AA1526" s="937"/>
      <c r="AB1526" s="1131" t="str">
        <f t="shared" si="263"/>
        <v>-</v>
      </c>
      <c r="AC1526" s="1131" t="str">
        <f>_xlfn.IFNA(VLOOKUP($B1526,'PO list'!$C:$E,3,0),$AB1526)</f>
        <v>-</v>
      </c>
      <c r="AD1526" s="1131" t="str">
        <f>IF($AC1526="-","-",VLOOKUP($AC1526,Forex!$B:$C,2,0))</f>
        <v>-</v>
      </c>
      <c r="AE1526" s="1131" t="str">
        <f t="shared" si="270"/>
        <v>-</v>
      </c>
      <c r="AF1526" s="1131" t="str">
        <f>IF($AE1526="-","-",VLOOKUP($AE1526,Forex!$B:$C,2,0))</f>
        <v>-</v>
      </c>
      <c r="AG1526" s="1132" t="str">
        <f t="shared" si="264"/>
        <v>-</v>
      </c>
      <c r="AI1526" s="1118"/>
    </row>
    <row r="1527" spans="1:35" ht="15" x14ac:dyDescent="0.25">
      <c r="A1527" s="929">
        <v>1526</v>
      </c>
      <c r="B1527" s="927" t="s">
        <v>5344</v>
      </c>
      <c r="C1527" s="927" t="s">
        <v>221</v>
      </c>
      <c r="D1527" s="927" t="s">
        <v>201</v>
      </c>
      <c r="E1527" s="927" t="s">
        <v>231</v>
      </c>
      <c r="F1527" s="927">
        <v>1</v>
      </c>
      <c r="G1527" s="927">
        <v>154</v>
      </c>
      <c r="H1527" s="927" t="s">
        <v>5345</v>
      </c>
      <c r="I1527" s="927" t="s">
        <v>5346</v>
      </c>
      <c r="J1527" s="927" t="s">
        <v>5184</v>
      </c>
      <c r="K1527" s="927" t="s">
        <v>287</v>
      </c>
      <c r="L1527" s="927" t="s">
        <v>15</v>
      </c>
      <c r="M1527" s="927" t="s">
        <v>5184</v>
      </c>
      <c r="N1527" s="927" t="s">
        <v>3942</v>
      </c>
      <c r="O1527" s="927" t="s">
        <v>1129</v>
      </c>
      <c r="P1527" s="1129" t="str">
        <f t="shared" si="265"/>
        <v xml:space="preserve"> #1</v>
      </c>
      <c r="Q1527" s="934" t="str">
        <f t="shared" si="266"/>
        <v>21-19872</v>
      </c>
      <c r="R1527" s="934" t="str">
        <f t="shared" si="267"/>
        <v>LOCAL</v>
      </c>
      <c r="S1527" s="935">
        <f t="shared" si="260"/>
        <v>44256</v>
      </c>
      <c r="T1527" s="935">
        <f t="shared" si="261"/>
        <v>44256</v>
      </c>
      <c r="U1527" s="935">
        <f t="shared" si="262"/>
        <v>44256</v>
      </c>
      <c r="V1527" s="935">
        <f t="shared" si="268"/>
        <v>44287</v>
      </c>
      <c r="W1527" s="934" t="str">
        <f t="shared" si="269"/>
        <v>Approved</v>
      </c>
      <c r="X1527" s="936" t="str">
        <f>IF(R1527="-","-",VLOOKUP($S1527,Forex!$B:$C,2,0))</f>
        <v>FY2020</v>
      </c>
      <c r="Y1527" s="936" t="str">
        <f>IF(R1527="-","-",VLOOKUP($S1527,Forex!$B:$D,3,0))</f>
        <v>2H</v>
      </c>
      <c r="Z1527" s="937" t="str">
        <f>IF($R1527="-","-",VLOOKUP($L1527,Legend!$E:$F,2,0))</f>
        <v>-</v>
      </c>
      <c r="AA1527" s="937"/>
      <c r="AB1527" s="1131">
        <f t="shared" si="263"/>
        <v>44256</v>
      </c>
      <c r="AC1527" s="1131">
        <f>_xlfn.IFNA(VLOOKUP($B1527,'PO list'!$C:$E,3,0),$AB1527)</f>
        <v>44256</v>
      </c>
      <c r="AD1527" s="1131" t="str">
        <f>IF($AC1527="-","-",VLOOKUP($AC1527,Forex!$B:$C,2,0))</f>
        <v>FY2020</v>
      </c>
      <c r="AE1527" s="1131">
        <f t="shared" si="270"/>
        <v>44256</v>
      </c>
      <c r="AF1527" s="1131" t="str">
        <f>IF($AE1527="-","-",VLOOKUP($AE1527,Forex!$B:$C,2,0))</f>
        <v>FY2020</v>
      </c>
      <c r="AG1527" s="1132" t="str">
        <f t="shared" si="264"/>
        <v>MY + MF</v>
      </c>
      <c r="AI1527" s="1118"/>
    </row>
    <row r="1528" spans="1:35" ht="15" x14ac:dyDescent="0.25">
      <c r="A1528" s="929">
        <v>1527</v>
      </c>
      <c r="B1528" s="927" t="s">
        <v>5347</v>
      </c>
      <c r="C1528" s="927" t="s">
        <v>3294</v>
      </c>
      <c r="D1528" s="927" t="s">
        <v>1332</v>
      </c>
      <c r="E1528" s="927" t="s">
        <v>1788</v>
      </c>
      <c r="F1528" s="927">
        <v>8</v>
      </c>
      <c r="G1528" s="927">
        <v>762</v>
      </c>
      <c r="H1528" s="927" t="s">
        <v>5348</v>
      </c>
      <c r="I1528" s="927" t="s">
        <v>5349</v>
      </c>
      <c r="J1528" s="927" t="s">
        <v>5337</v>
      </c>
      <c r="K1528" s="927" t="s">
        <v>203</v>
      </c>
      <c r="L1528" s="927" t="s">
        <v>15</v>
      </c>
      <c r="M1528" s="927" t="s">
        <v>5350</v>
      </c>
      <c r="N1528" s="927" t="s">
        <v>15</v>
      </c>
      <c r="O1528" s="927" t="s">
        <v>1224</v>
      </c>
      <c r="P1528" s="1129" t="str">
        <f t="shared" si="265"/>
        <v>T11</v>
      </c>
      <c r="Q1528" s="934" t="str">
        <f t="shared" si="266"/>
        <v>21-19873</v>
      </c>
      <c r="R1528" s="934" t="str">
        <f t="shared" si="267"/>
        <v>-</v>
      </c>
      <c r="S1528" s="935" t="str">
        <f t="shared" si="260"/>
        <v>-</v>
      </c>
      <c r="T1528" s="935" t="str">
        <f t="shared" si="261"/>
        <v>-</v>
      </c>
      <c r="U1528" s="935" t="str">
        <f t="shared" si="262"/>
        <v>-</v>
      </c>
      <c r="V1528" s="935" t="str">
        <f t="shared" si="268"/>
        <v>-</v>
      </c>
      <c r="W1528" s="934" t="str">
        <f t="shared" si="269"/>
        <v>-</v>
      </c>
      <c r="X1528" s="936" t="str">
        <f>IF(R1528="-","-",VLOOKUP($S1528,Forex!$B:$C,2,0))</f>
        <v>-</v>
      </c>
      <c r="Y1528" s="936" t="str">
        <f>IF(R1528="-","-",VLOOKUP($S1528,Forex!$B:$D,3,0))</f>
        <v>-</v>
      </c>
      <c r="Z1528" s="937" t="str">
        <f>IF($R1528="-","-",VLOOKUP($L1528,Legend!$E:$F,2,0))</f>
        <v>-</v>
      </c>
      <c r="AA1528" s="937"/>
      <c r="AB1528" s="1131" t="str">
        <f t="shared" si="263"/>
        <v>-</v>
      </c>
      <c r="AC1528" s="1131" t="str">
        <f>_xlfn.IFNA(VLOOKUP($B1528,'PO list'!$C:$E,3,0),$AB1528)</f>
        <v>-</v>
      </c>
      <c r="AD1528" s="1131" t="str">
        <f>IF($AC1528="-","-",VLOOKUP($AC1528,Forex!$B:$C,2,0))</f>
        <v>-</v>
      </c>
      <c r="AE1528" s="1131" t="str">
        <f t="shared" si="270"/>
        <v>-</v>
      </c>
      <c r="AF1528" s="1131" t="str">
        <f>IF($AE1528="-","-",VLOOKUP($AE1528,Forex!$B:$C,2,0))</f>
        <v>-</v>
      </c>
      <c r="AG1528" s="1132" t="str">
        <f t="shared" si="264"/>
        <v>-</v>
      </c>
      <c r="AI1528" s="1118"/>
    </row>
    <row r="1529" spans="1:35" ht="15" x14ac:dyDescent="0.25">
      <c r="A1529" s="929">
        <v>1528</v>
      </c>
      <c r="B1529" s="927" t="s">
        <v>1084</v>
      </c>
      <c r="C1529" s="927" t="s">
        <v>205</v>
      </c>
      <c r="D1529" s="927" t="s">
        <v>201</v>
      </c>
      <c r="E1529" s="927" t="s">
        <v>231</v>
      </c>
      <c r="F1529" s="927">
        <v>1</v>
      </c>
      <c r="G1529" s="927">
        <v>461.84</v>
      </c>
      <c r="H1529" s="927" t="s">
        <v>5351</v>
      </c>
      <c r="I1529" s="927" t="s">
        <v>15</v>
      </c>
      <c r="J1529" s="927" t="s">
        <v>1163</v>
      </c>
      <c r="K1529" s="927" t="s">
        <v>287</v>
      </c>
      <c r="L1529" s="927" t="s">
        <v>15</v>
      </c>
      <c r="M1529" s="927" t="s">
        <v>1161</v>
      </c>
      <c r="N1529" s="927" t="s">
        <v>5273</v>
      </c>
      <c r="O1529" s="927" t="s">
        <v>1131</v>
      </c>
      <c r="P1529" s="1129" t="str">
        <f t="shared" si="265"/>
        <v>-</v>
      </c>
      <c r="Q1529" s="934" t="str">
        <f t="shared" si="266"/>
        <v>21-19874</v>
      </c>
      <c r="R1529" s="934" t="str">
        <f t="shared" si="267"/>
        <v>LOCAL</v>
      </c>
      <c r="S1529" s="935">
        <f t="shared" si="260"/>
        <v>44256</v>
      </c>
      <c r="T1529" s="935">
        <f t="shared" si="261"/>
        <v>44256</v>
      </c>
      <c r="U1529" s="935">
        <f t="shared" si="262"/>
        <v>44256</v>
      </c>
      <c r="V1529" s="935">
        <f t="shared" si="268"/>
        <v>44317</v>
      </c>
      <c r="W1529" s="934" t="str">
        <f t="shared" si="269"/>
        <v>Approved</v>
      </c>
      <c r="X1529" s="936" t="str">
        <f>IF(R1529="-","-",VLOOKUP($S1529,Forex!$B:$C,2,0))</f>
        <v>FY2020</v>
      </c>
      <c r="Y1529" s="936" t="str">
        <f>IF(R1529="-","-",VLOOKUP($S1529,Forex!$B:$D,3,0))</f>
        <v>2H</v>
      </c>
      <c r="Z1529" s="937" t="str">
        <f>IF($R1529="-","-",VLOOKUP($L1529,Legend!$E:$F,2,0))</f>
        <v>-</v>
      </c>
      <c r="AA1529" s="937"/>
      <c r="AB1529" s="1131">
        <f t="shared" si="263"/>
        <v>44256</v>
      </c>
      <c r="AC1529" s="1131">
        <f>_xlfn.IFNA(VLOOKUP($B1529,'PO list'!$C:$E,3,0),$AB1529)</f>
        <v>44287</v>
      </c>
      <c r="AD1529" s="1131" t="str">
        <f>IF($AC1529="-","-",VLOOKUP($AC1529,Forex!$B:$C,2,0))</f>
        <v>FY2021</v>
      </c>
      <c r="AE1529" s="1131">
        <f t="shared" si="270"/>
        <v>44256</v>
      </c>
      <c r="AF1529" s="1131" t="str">
        <f>IF($AE1529="-","-",VLOOKUP($AE1529,Forex!$B:$C,2,0))</f>
        <v>FY2020</v>
      </c>
      <c r="AG1529" s="1132" t="str">
        <f t="shared" si="264"/>
        <v>MY + MF</v>
      </c>
      <c r="AI1529" s="1118"/>
    </row>
    <row r="1530" spans="1:35" ht="15" x14ac:dyDescent="0.25">
      <c r="A1530" s="929">
        <v>1529</v>
      </c>
      <c r="B1530" s="927" t="s">
        <v>1084</v>
      </c>
      <c r="C1530" s="927" t="s">
        <v>205</v>
      </c>
      <c r="D1530" s="927" t="s">
        <v>201</v>
      </c>
      <c r="E1530" s="927" t="s">
        <v>231</v>
      </c>
      <c r="F1530" s="927">
        <v>7</v>
      </c>
      <c r="G1530" s="927">
        <v>4804.1899999999996</v>
      </c>
      <c r="H1530" s="927" t="s">
        <v>5352</v>
      </c>
      <c r="I1530" s="927" t="s">
        <v>15</v>
      </c>
      <c r="J1530" s="927" t="s">
        <v>1163</v>
      </c>
      <c r="K1530" s="927" t="s">
        <v>288</v>
      </c>
      <c r="L1530" s="927" t="s">
        <v>1127</v>
      </c>
      <c r="M1530" s="927" t="s">
        <v>1161</v>
      </c>
      <c r="N1530" s="927" t="s">
        <v>5273</v>
      </c>
      <c r="O1530" s="927" t="s">
        <v>1131</v>
      </c>
      <c r="P1530" s="1129" t="str">
        <f t="shared" si="265"/>
        <v>-</v>
      </c>
      <c r="Q1530" s="934" t="str">
        <f t="shared" si="266"/>
        <v>-</v>
      </c>
      <c r="R1530" s="934" t="str">
        <f t="shared" si="267"/>
        <v>-</v>
      </c>
      <c r="S1530" s="935" t="str">
        <f t="shared" si="260"/>
        <v>-</v>
      </c>
      <c r="T1530" s="935" t="str">
        <f t="shared" si="261"/>
        <v>-</v>
      </c>
      <c r="U1530" s="935" t="str">
        <f t="shared" si="262"/>
        <v>-</v>
      </c>
      <c r="V1530" s="935" t="str">
        <f t="shared" si="268"/>
        <v>-</v>
      </c>
      <c r="W1530" s="934" t="str">
        <f t="shared" si="269"/>
        <v>-</v>
      </c>
      <c r="X1530" s="936" t="str">
        <f>IF(R1530="-","-",VLOOKUP($S1530,Forex!$B:$C,2,0))</f>
        <v>-</v>
      </c>
      <c r="Y1530" s="936" t="str">
        <f>IF(R1530="-","-",VLOOKUP($S1530,Forex!$B:$D,3,0))</f>
        <v>-</v>
      </c>
      <c r="Z1530" s="937" t="str">
        <f>IF($R1530="-","-",VLOOKUP($L1530,Legend!$E:$F,2,0))</f>
        <v>-</v>
      </c>
      <c r="AA1530" s="937"/>
      <c r="AB1530" s="1131" t="str">
        <f t="shared" si="263"/>
        <v>-</v>
      </c>
      <c r="AC1530" s="1131">
        <f>_xlfn.IFNA(VLOOKUP($B1530,'PO list'!$C:$E,3,0),$AB1530)</f>
        <v>44287</v>
      </c>
      <c r="AD1530" s="1131" t="str">
        <f>IF($AC1530="-","-",VLOOKUP($AC1530,Forex!$B:$C,2,0))</f>
        <v>FY2021</v>
      </c>
      <c r="AE1530" s="1131" t="str">
        <f t="shared" si="270"/>
        <v>-</v>
      </c>
      <c r="AF1530" s="1131" t="str">
        <f>IF($AE1530="-","-",VLOOKUP($AE1530,Forex!$B:$C,2,0))</f>
        <v>-</v>
      </c>
      <c r="AG1530" s="1132" t="str">
        <f t="shared" si="264"/>
        <v>-</v>
      </c>
      <c r="AI1530" s="1118"/>
    </row>
    <row r="1531" spans="1:35" ht="15" x14ac:dyDescent="0.25">
      <c r="A1531" s="929">
        <v>1530</v>
      </c>
      <c r="B1531" s="927" t="s">
        <v>5353</v>
      </c>
      <c r="C1531" s="927" t="s">
        <v>1331</v>
      </c>
      <c r="D1531" s="927" t="s">
        <v>1332</v>
      </c>
      <c r="E1531" s="927" t="s">
        <v>1546</v>
      </c>
      <c r="F1531" s="927">
        <v>1</v>
      </c>
      <c r="G1531" s="927">
        <v>125</v>
      </c>
      <c r="H1531" s="927" t="s">
        <v>5354</v>
      </c>
      <c r="I1531" s="927" t="s">
        <v>5355</v>
      </c>
      <c r="J1531" s="927" t="s">
        <v>5337</v>
      </c>
      <c r="K1531" s="927" t="s">
        <v>287</v>
      </c>
      <c r="L1531" s="927" t="s">
        <v>15</v>
      </c>
      <c r="M1531" s="927" t="s">
        <v>1129</v>
      </c>
      <c r="N1531" s="927" t="s">
        <v>1118</v>
      </c>
      <c r="O1531" s="927" t="s">
        <v>1129</v>
      </c>
      <c r="P1531" s="1129" t="str">
        <f t="shared" si="265"/>
        <v xml:space="preserve"> Ø8</v>
      </c>
      <c r="Q1531" s="934" t="str">
        <f t="shared" si="266"/>
        <v>21-19875</v>
      </c>
      <c r="R1531" s="934" t="str">
        <f t="shared" si="267"/>
        <v>-</v>
      </c>
      <c r="S1531" s="935" t="str">
        <f t="shared" si="260"/>
        <v>-</v>
      </c>
      <c r="T1531" s="935" t="str">
        <f t="shared" si="261"/>
        <v>-</v>
      </c>
      <c r="U1531" s="935" t="str">
        <f t="shared" si="262"/>
        <v>-</v>
      </c>
      <c r="V1531" s="935" t="str">
        <f t="shared" si="268"/>
        <v>-</v>
      </c>
      <c r="W1531" s="934" t="str">
        <f t="shared" si="269"/>
        <v>-</v>
      </c>
      <c r="X1531" s="936" t="str">
        <f>IF(R1531="-","-",VLOOKUP($S1531,Forex!$B:$C,2,0))</f>
        <v>-</v>
      </c>
      <c r="Y1531" s="936" t="str">
        <f>IF(R1531="-","-",VLOOKUP($S1531,Forex!$B:$D,3,0))</f>
        <v>-</v>
      </c>
      <c r="Z1531" s="937" t="str">
        <f>IF($R1531="-","-",VLOOKUP($L1531,Legend!$E:$F,2,0))</f>
        <v>-</v>
      </c>
      <c r="AA1531" s="937"/>
      <c r="AB1531" s="1131" t="str">
        <f t="shared" si="263"/>
        <v>-</v>
      </c>
      <c r="AC1531" s="1131" t="str">
        <f>_xlfn.IFNA(VLOOKUP($B1531,'PO list'!$C:$E,3,0),$AB1531)</f>
        <v>-</v>
      </c>
      <c r="AD1531" s="1131" t="str">
        <f>IF($AC1531="-","-",VLOOKUP($AC1531,Forex!$B:$C,2,0))</f>
        <v>-</v>
      </c>
      <c r="AE1531" s="1131" t="str">
        <f t="shared" si="270"/>
        <v>-</v>
      </c>
      <c r="AF1531" s="1131" t="str">
        <f>IF($AE1531="-","-",VLOOKUP($AE1531,Forex!$B:$C,2,0))</f>
        <v>-</v>
      </c>
      <c r="AG1531" s="1132" t="str">
        <f t="shared" si="264"/>
        <v>-</v>
      </c>
      <c r="AI1531" s="1118"/>
    </row>
    <row r="1532" spans="1:35" ht="15" x14ac:dyDescent="0.25">
      <c r="A1532" s="929">
        <v>1531</v>
      </c>
      <c r="B1532" s="927" t="s">
        <v>5356</v>
      </c>
      <c r="C1532" s="927" t="s">
        <v>207</v>
      </c>
      <c r="D1532" s="927" t="s">
        <v>232</v>
      </c>
      <c r="E1532" s="927" t="s">
        <v>230</v>
      </c>
      <c r="F1532" s="927">
        <v>1</v>
      </c>
      <c r="G1532" s="927">
        <v>7689.99</v>
      </c>
      <c r="H1532" s="927" t="s">
        <v>5357</v>
      </c>
      <c r="I1532" s="927" t="s">
        <v>5358</v>
      </c>
      <c r="J1532" s="927" t="s">
        <v>5337</v>
      </c>
      <c r="K1532" s="927" t="s">
        <v>288</v>
      </c>
      <c r="L1532" s="927" t="s">
        <v>1111</v>
      </c>
      <c r="M1532" s="927" t="s">
        <v>1130</v>
      </c>
      <c r="N1532" s="927" t="s">
        <v>1123</v>
      </c>
      <c r="O1532" s="927" t="s">
        <v>1129</v>
      </c>
      <c r="P1532" s="1129" t="str">
        <f t="shared" si="265"/>
        <v xml:space="preserve">  [</v>
      </c>
      <c r="Q1532" s="934" t="str">
        <f t="shared" si="266"/>
        <v>21-19876</v>
      </c>
      <c r="R1532" s="934" t="str">
        <f t="shared" si="267"/>
        <v>FRONTECH</v>
      </c>
      <c r="S1532" s="935">
        <f t="shared" si="260"/>
        <v>44256</v>
      </c>
      <c r="T1532" s="935">
        <f t="shared" si="261"/>
        <v>44256</v>
      </c>
      <c r="U1532" s="935">
        <f t="shared" si="262"/>
        <v>44256</v>
      </c>
      <c r="V1532" s="935">
        <f t="shared" si="268"/>
        <v>44287</v>
      </c>
      <c r="W1532" s="934" t="str">
        <f t="shared" si="269"/>
        <v>Disapproved</v>
      </c>
      <c r="X1532" s="936" t="str">
        <f>IF(R1532="-","-",VLOOKUP($S1532,Forex!$B:$C,2,0))</f>
        <v>FY2020</v>
      </c>
      <c r="Y1532" s="936" t="str">
        <f>IF(R1532="-","-",VLOOKUP($S1532,Forex!$B:$D,3,0))</f>
        <v>2H</v>
      </c>
      <c r="Z1532" s="937" t="str">
        <f>IF($R1532="-","-",VLOOKUP($L1532,Legend!$E:$F,2,0))</f>
        <v>-</v>
      </c>
      <c r="AA1532" s="937"/>
      <c r="AB1532" s="1131">
        <f t="shared" si="263"/>
        <v>44256</v>
      </c>
      <c r="AC1532" s="1131">
        <f>_xlfn.IFNA(VLOOKUP($B1532,'PO list'!$C:$E,3,0),$AB1532)</f>
        <v>44256</v>
      </c>
      <c r="AD1532" s="1131" t="str">
        <f>IF($AC1532="-","-",VLOOKUP($AC1532,Forex!$B:$C,2,0))</f>
        <v>FY2020</v>
      </c>
      <c r="AE1532" s="1131">
        <f t="shared" si="270"/>
        <v>44256</v>
      </c>
      <c r="AF1532" s="1131" t="str">
        <f>IF($AE1532="-","-",VLOOKUP($AE1532,Forex!$B:$C,2,0))</f>
        <v>FY2020</v>
      </c>
      <c r="AG1532" s="1132" t="str">
        <f t="shared" si="264"/>
        <v>MY + MF</v>
      </c>
      <c r="AI1532" s="1118"/>
    </row>
    <row r="1533" spans="1:35" ht="15" x14ac:dyDescent="0.25">
      <c r="A1533" s="929">
        <v>1532</v>
      </c>
      <c r="B1533" s="927" t="s">
        <v>5359</v>
      </c>
      <c r="C1533" s="927" t="s">
        <v>225</v>
      </c>
      <c r="D1533" s="927" t="s">
        <v>201</v>
      </c>
      <c r="E1533" s="927" t="s">
        <v>231</v>
      </c>
      <c r="F1533" s="927">
        <v>3</v>
      </c>
      <c r="G1533" s="927">
        <v>3320</v>
      </c>
      <c r="H1533" s="927" t="s">
        <v>5360</v>
      </c>
      <c r="I1533" s="927" t="s">
        <v>5361</v>
      </c>
      <c r="J1533" s="927" t="s">
        <v>1161</v>
      </c>
      <c r="K1533" s="927" t="s">
        <v>287</v>
      </c>
      <c r="L1533" s="927" t="s">
        <v>15</v>
      </c>
      <c r="M1533" s="927" t="s">
        <v>1130</v>
      </c>
      <c r="N1533" s="927" t="s">
        <v>1146</v>
      </c>
      <c r="O1533" s="927" t="s">
        <v>1129</v>
      </c>
      <c r="P1533" s="1129" t="str">
        <f t="shared" si="265"/>
        <v>E,4</v>
      </c>
      <c r="Q1533" s="934" t="str">
        <f t="shared" si="266"/>
        <v>21-19877</v>
      </c>
      <c r="R1533" s="934" t="str">
        <f t="shared" si="267"/>
        <v>LOCAL</v>
      </c>
      <c r="S1533" s="935">
        <f t="shared" si="260"/>
        <v>44256</v>
      </c>
      <c r="T1533" s="935">
        <f t="shared" si="261"/>
        <v>44256</v>
      </c>
      <c r="U1533" s="935">
        <f t="shared" si="262"/>
        <v>44256</v>
      </c>
      <c r="V1533" s="935">
        <f t="shared" si="268"/>
        <v>44256</v>
      </c>
      <c r="W1533" s="934" t="str">
        <f t="shared" si="269"/>
        <v>Approved</v>
      </c>
      <c r="X1533" s="936" t="str">
        <f>IF(R1533="-","-",VLOOKUP($S1533,Forex!$B:$C,2,0))</f>
        <v>FY2020</v>
      </c>
      <c r="Y1533" s="936" t="str">
        <f>IF(R1533="-","-",VLOOKUP($S1533,Forex!$B:$D,3,0))</f>
        <v>2H</v>
      </c>
      <c r="Z1533" s="937" t="str">
        <f>IF($R1533="-","-",VLOOKUP($L1533,Legend!$E:$F,2,0))</f>
        <v>-</v>
      </c>
      <c r="AA1533" s="937"/>
      <c r="AB1533" s="1131">
        <f t="shared" si="263"/>
        <v>44256</v>
      </c>
      <c r="AC1533" s="1131">
        <f>_xlfn.IFNA(VLOOKUP($B1533,'PO list'!$C:$E,3,0),$AB1533)</f>
        <v>44256</v>
      </c>
      <c r="AD1533" s="1131" t="str">
        <f>IF($AC1533="-","-",VLOOKUP($AC1533,Forex!$B:$C,2,0))</f>
        <v>FY2020</v>
      </c>
      <c r="AE1533" s="1131">
        <f t="shared" si="270"/>
        <v>44256</v>
      </c>
      <c r="AF1533" s="1131" t="str">
        <f>IF($AE1533="-","-",VLOOKUP($AE1533,Forex!$B:$C,2,0))</f>
        <v>FY2020</v>
      </c>
      <c r="AG1533" s="1132" t="str">
        <f t="shared" si="264"/>
        <v>MY + MF</v>
      </c>
      <c r="AI1533" s="1118"/>
    </row>
    <row r="1534" spans="1:35" ht="15" x14ac:dyDescent="0.25">
      <c r="A1534" s="929">
        <v>1533</v>
      </c>
      <c r="B1534" s="927" t="s">
        <v>1089</v>
      </c>
      <c r="C1534" s="927" t="s">
        <v>221</v>
      </c>
      <c r="D1534" s="927" t="s">
        <v>201</v>
      </c>
      <c r="E1534" s="927" t="s">
        <v>231</v>
      </c>
      <c r="F1534" s="927">
        <v>2</v>
      </c>
      <c r="G1534" s="927">
        <v>3830</v>
      </c>
      <c r="H1534" s="927" t="s">
        <v>5362</v>
      </c>
      <c r="I1534" s="927" t="s">
        <v>5594</v>
      </c>
      <c r="J1534" s="927" t="s">
        <v>1161</v>
      </c>
      <c r="K1534" s="927" t="s">
        <v>288</v>
      </c>
      <c r="L1534" s="927" t="s">
        <v>1127</v>
      </c>
      <c r="M1534" s="927" t="s">
        <v>1123</v>
      </c>
      <c r="N1534" s="927" t="s">
        <v>5595</v>
      </c>
      <c r="O1534" s="927" t="s">
        <v>1131</v>
      </c>
      <c r="P1534" s="1129" t="str">
        <f t="shared" si="265"/>
        <v>REF</v>
      </c>
      <c r="Q1534" s="934" t="str">
        <f t="shared" si="266"/>
        <v>21-19878</v>
      </c>
      <c r="R1534" s="934" t="str">
        <f t="shared" si="267"/>
        <v>LOCAL</v>
      </c>
      <c r="S1534" s="935">
        <f t="shared" si="260"/>
        <v>44256</v>
      </c>
      <c r="T1534" s="935">
        <f t="shared" si="261"/>
        <v>44256</v>
      </c>
      <c r="U1534" s="935">
        <f t="shared" si="262"/>
        <v>44287</v>
      </c>
      <c r="V1534" s="935">
        <f t="shared" si="268"/>
        <v>44348</v>
      </c>
      <c r="W1534" s="934" t="str">
        <f t="shared" si="269"/>
        <v>-</v>
      </c>
      <c r="X1534" s="936" t="str">
        <f>IF(R1534="-","-",VLOOKUP($S1534,Forex!$B:$C,2,0))</f>
        <v>FY2020</v>
      </c>
      <c r="Y1534" s="936" t="str">
        <f>IF(R1534="-","-",VLOOKUP($S1534,Forex!$B:$D,3,0))</f>
        <v>2H</v>
      </c>
      <c r="Z1534" s="937" t="str">
        <f>IF($R1534="-","-",VLOOKUP($L1534,Legend!$E:$F,2,0))</f>
        <v>ROD4</v>
      </c>
      <c r="AA1534" s="937"/>
      <c r="AB1534" s="1131">
        <f t="shared" si="263"/>
        <v>44256</v>
      </c>
      <c r="AC1534" s="1131" t="str">
        <f>_xlfn.IFNA(VLOOKUP($B1534,'PO list'!$C:$E,3,0),$AB1534)</f>
        <v>-</v>
      </c>
      <c r="AD1534" s="1131" t="str">
        <f>IF($AC1534="-","-",VLOOKUP($AC1534,Forex!$B:$C,2,0))</f>
        <v>-</v>
      </c>
      <c r="AE1534" s="1131" t="str">
        <f t="shared" si="270"/>
        <v>-</v>
      </c>
      <c r="AF1534" s="1131" t="str">
        <f>IF($AE1534="-","-",VLOOKUP($AE1534,Forex!$B:$C,2,0))</f>
        <v>-</v>
      </c>
      <c r="AG1534" s="1132" t="str">
        <f t="shared" si="264"/>
        <v>MY + MF</v>
      </c>
      <c r="AI1534" s="1118"/>
    </row>
    <row r="1535" spans="1:35" ht="15" x14ac:dyDescent="0.25">
      <c r="A1535" s="929">
        <v>1534</v>
      </c>
      <c r="B1535" s="927" t="s">
        <v>5363</v>
      </c>
      <c r="C1535" s="927" t="s">
        <v>245</v>
      </c>
      <c r="D1535" s="927" t="s">
        <v>201</v>
      </c>
      <c r="E1535" s="927" t="s">
        <v>231</v>
      </c>
      <c r="F1535" s="927">
        <v>2</v>
      </c>
      <c r="G1535" s="927">
        <v>297</v>
      </c>
      <c r="H1535" s="927" t="s">
        <v>5364</v>
      </c>
      <c r="I1535" s="927" t="s">
        <v>5365</v>
      </c>
      <c r="J1535" s="927" t="s">
        <v>1130</v>
      </c>
      <c r="K1535" s="927" t="s">
        <v>288</v>
      </c>
      <c r="L1535" s="927" t="s">
        <v>1229</v>
      </c>
      <c r="M1535" s="927" t="s">
        <v>1129</v>
      </c>
      <c r="N1535" s="927" t="s">
        <v>1118</v>
      </c>
      <c r="O1535" s="927" t="s">
        <v>1129</v>
      </c>
      <c r="P1535" s="1129" t="str">
        <f t="shared" si="265"/>
        <v>TER</v>
      </c>
      <c r="Q1535" s="934" t="str">
        <f t="shared" si="266"/>
        <v>21-19879</v>
      </c>
      <c r="R1535" s="934" t="str">
        <f t="shared" si="267"/>
        <v>LOCAL</v>
      </c>
      <c r="S1535" s="935">
        <f t="shared" si="260"/>
        <v>44256</v>
      </c>
      <c r="T1535" s="935">
        <f t="shared" si="261"/>
        <v>44256</v>
      </c>
      <c r="U1535" s="935">
        <f t="shared" si="262"/>
        <v>44256</v>
      </c>
      <c r="V1535" s="935">
        <f t="shared" si="268"/>
        <v>44256</v>
      </c>
      <c r="W1535" s="934" t="str">
        <f t="shared" si="269"/>
        <v>Disapproved</v>
      </c>
      <c r="X1535" s="936" t="str">
        <f>IF(R1535="-","-",VLOOKUP($S1535,Forex!$B:$C,2,0))</f>
        <v>FY2020</v>
      </c>
      <c r="Y1535" s="936" t="str">
        <f>IF(R1535="-","-",VLOOKUP($S1535,Forex!$B:$D,3,0))</f>
        <v>2H</v>
      </c>
      <c r="Z1535" s="937" t="str">
        <f>IF($R1535="-","-",VLOOKUP($L1535,Legend!$E:$F,2,0))</f>
        <v>-</v>
      </c>
      <c r="AA1535" s="937"/>
      <c r="AB1535" s="1131">
        <f t="shared" si="263"/>
        <v>44256</v>
      </c>
      <c r="AC1535" s="1131">
        <f>_xlfn.IFNA(VLOOKUP($B1535,'PO list'!$C:$E,3,0),$AB1535)</f>
        <v>44256</v>
      </c>
      <c r="AD1535" s="1131" t="str">
        <f>IF($AC1535="-","-",VLOOKUP($AC1535,Forex!$B:$C,2,0))</f>
        <v>FY2020</v>
      </c>
      <c r="AE1535" s="1131">
        <f t="shared" si="270"/>
        <v>44256</v>
      </c>
      <c r="AF1535" s="1131" t="str">
        <f>IF($AE1535="-","-",VLOOKUP($AE1535,Forex!$B:$C,2,0))</f>
        <v>FY2020</v>
      </c>
      <c r="AG1535" s="1132" t="str">
        <f t="shared" si="264"/>
        <v>MY + MF</v>
      </c>
      <c r="AI1535" s="1118"/>
    </row>
    <row r="1536" spans="1:35" ht="15" x14ac:dyDescent="0.25">
      <c r="A1536" s="929">
        <v>1535</v>
      </c>
      <c r="B1536" s="927" t="s">
        <v>5366</v>
      </c>
      <c r="C1536" s="927" t="s">
        <v>211</v>
      </c>
      <c r="D1536" s="927" t="s">
        <v>201</v>
      </c>
      <c r="E1536" s="927" t="s">
        <v>230</v>
      </c>
      <c r="F1536" s="927">
        <v>159</v>
      </c>
      <c r="G1536" s="927">
        <v>177452</v>
      </c>
      <c r="H1536" s="927" t="s">
        <v>5367</v>
      </c>
      <c r="I1536" s="927" t="s">
        <v>5197</v>
      </c>
      <c r="J1536" s="927" t="s">
        <v>1130</v>
      </c>
      <c r="K1536" s="927" t="s">
        <v>288</v>
      </c>
      <c r="L1536" s="927" t="s">
        <v>1127</v>
      </c>
      <c r="M1536" s="927" t="s">
        <v>1164</v>
      </c>
      <c r="N1536" s="927" t="s">
        <v>5293</v>
      </c>
      <c r="O1536" s="927" t="s">
        <v>1299</v>
      </c>
      <c r="P1536" s="1129" t="str">
        <f t="shared" si="265"/>
        <v>REF</v>
      </c>
      <c r="Q1536" s="934" t="str">
        <f t="shared" si="266"/>
        <v>21-19880</v>
      </c>
      <c r="R1536" s="934" t="str">
        <f t="shared" si="267"/>
        <v>LOCAL</v>
      </c>
      <c r="S1536" s="935">
        <f t="shared" si="260"/>
        <v>44256</v>
      </c>
      <c r="T1536" s="935">
        <f t="shared" si="261"/>
        <v>44317</v>
      </c>
      <c r="U1536" s="935">
        <f t="shared" si="262"/>
        <v>44287</v>
      </c>
      <c r="V1536" s="935">
        <f t="shared" si="268"/>
        <v>44317</v>
      </c>
      <c r="W1536" s="934" t="str">
        <f t="shared" si="269"/>
        <v>-</v>
      </c>
      <c r="X1536" s="936" t="str">
        <f>IF(R1536="-","-",VLOOKUP($S1536,Forex!$B:$C,2,0))</f>
        <v>FY2020</v>
      </c>
      <c r="Y1536" s="936" t="str">
        <f>IF(R1536="-","-",VLOOKUP($S1536,Forex!$B:$D,3,0))</f>
        <v>2H</v>
      </c>
      <c r="Z1536" s="937" t="str">
        <f>IF($R1536="-","-",VLOOKUP($L1536,Legend!$E:$F,2,0))</f>
        <v>ROD4</v>
      </c>
      <c r="AA1536" s="937"/>
      <c r="AB1536" s="1131">
        <f t="shared" si="263"/>
        <v>44317</v>
      </c>
      <c r="AC1536" s="1131">
        <f>_xlfn.IFNA(VLOOKUP($B1536,'PO list'!$C:$E,3,0),$AB1536)</f>
        <v>44317</v>
      </c>
      <c r="AD1536" s="1131" t="str">
        <f>IF($AC1536="-","-",VLOOKUP($AC1536,Forex!$B:$C,2,0))</f>
        <v>FY2021</v>
      </c>
      <c r="AE1536" s="1131" t="str">
        <f t="shared" si="270"/>
        <v>-</v>
      </c>
      <c r="AF1536" s="1131" t="str">
        <f>IF($AE1536="-","-",VLOOKUP($AE1536,Forex!$B:$C,2,0))</f>
        <v>-</v>
      </c>
      <c r="AG1536" s="1132" t="str">
        <f t="shared" si="264"/>
        <v>MY + MF</v>
      </c>
      <c r="AI1536" s="1118"/>
    </row>
    <row r="1537" spans="1:35" ht="15" x14ac:dyDescent="0.25">
      <c r="A1537" s="929">
        <v>1536</v>
      </c>
      <c r="B1537" s="927" t="s">
        <v>1079</v>
      </c>
      <c r="C1537" s="927" t="s">
        <v>244</v>
      </c>
      <c r="D1537" s="927" t="s">
        <v>201</v>
      </c>
      <c r="E1537" s="927" t="s">
        <v>231</v>
      </c>
      <c r="F1537" s="927">
        <v>2</v>
      </c>
      <c r="G1537" s="927">
        <v>749</v>
      </c>
      <c r="H1537" s="927" t="s">
        <v>5368</v>
      </c>
      <c r="I1537" s="927" t="s">
        <v>5369</v>
      </c>
      <c r="J1537" s="927" t="s">
        <v>1130</v>
      </c>
      <c r="K1537" s="927" t="s">
        <v>287</v>
      </c>
      <c r="L1537" s="927" t="s">
        <v>15</v>
      </c>
      <c r="M1537" s="927" t="s">
        <v>1149</v>
      </c>
      <c r="N1537" s="927" t="s">
        <v>5370</v>
      </c>
      <c r="O1537" s="927" t="s">
        <v>1129</v>
      </c>
      <c r="P1537" s="1129" t="str">
        <f t="shared" si="265"/>
        <v>YRC</v>
      </c>
      <c r="Q1537" s="934" t="str">
        <f t="shared" si="266"/>
        <v>21-19881</v>
      </c>
      <c r="R1537" s="934" t="str">
        <f t="shared" si="267"/>
        <v>LOCAL</v>
      </c>
      <c r="S1537" s="935">
        <f t="shared" si="260"/>
        <v>44256</v>
      </c>
      <c r="T1537" s="935">
        <f t="shared" si="261"/>
        <v>44256</v>
      </c>
      <c r="U1537" s="935">
        <f t="shared" si="262"/>
        <v>44256</v>
      </c>
      <c r="V1537" s="935">
        <f t="shared" si="268"/>
        <v>44287</v>
      </c>
      <c r="W1537" s="934" t="str">
        <f t="shared" si="269"/>
        <v>Approved</v>
      </c>
      <c r="X1537" s="936" t="str">
        <f>IF(R1537="-","-",VLOOKUP($S1537,Forex!$B:$C,2,0))</f>
        <v>FY2020</v>
      </c>
      <c r="Y1537" s="936" t="str">
        <f>IF(R1537="-","-",VLOOKUP($S1537,Forex!$B:$D,3,0))</f>
        <v>2H</v>
      </c>
      <c r="Z1537" s="937" t="str">
        <f>IF($R1537="-","-",VLOOKUP($L1537,Legend!$E:$F,2,0))</f>
        <v>-</v>
      </c>
      <c r="AA1537" s="937"/>
      <c r="AB1537" s="1131">
        <f t="shared" si="263"/>
        <v>44256</v>
      </c>
      <c r="AC1537" s="1131">
        <f>_xlfn.IFNA(VLOOKUP($B1537,'PO list'!$C:$E,3,0),$AB1537)</f>
        <v>44287</v>
      </c>
      <c r="AD1537" s="1131" t="str">
        <f>IF($AC1537="-","-",VLOOKUP($AC1537,Forex!$B:$C,2,0))</f>
        <v>FY2021</v>
      </c>
      <c r="AE1537" s="1131">
        <f t="shared" si="270"/>
        <v>44256</v>
      </c>
      <c r="AF1537" s="1131" t="str">
        <f>IF($AE1537="-","-",VLOOKUP($AE1537,Forex!$B:$C,2,0))</f>
        <v>FY2020</v>
      </c>
      <c r="AG1537" s="1132" t="str">
        <f t="shared" si="264"/>
        <v>MY + MF</v>
      </c>
      <c r="AI1537" s="1118"/>
    </row>
    <row r="1538" spans="1:35" ht="15" x14ac:dyDescent="0.25">
      <c r="A1538" s="929">
        <v>1537</v>
      </c>
      <c r="B1538" s="927" t="s">
        <v>1079</v>
      </c>
      <c r="C1538" s="927" t="s">
        <v>244</v>
      </c>
      <c r="D1538" s="927" t="s">
        <v>201</v>
      </c>
      <c r="E1538" s="927" t="s">
        <v>231</v>
      </c>
      <c r="F1538" s="927">
        <v>6</v>
      </c>
      <c r="G1538" s="927">
        <v>2304</v>
      </c>
      <c r="H1538" s="927" t="s">
        <v>5371</v>
      </c>
      <c r="I1538" s="927" t="s">
        <v>5369</v>
      </c>
      <c r="J1538" s="927" t="s">
        <v>1130</v>
      </c>
      <c r="K1538" s="927" t="s">
        <v>288</v>
      </c>
      <c r="L1538" s="927" t="s">
        <v>158</v>
      </c>
      <c r="M1538" s="927" t="s">
        <v>1149</v>
      </c>
      <c r="N1538" s="927" t="s">
        <v>5370</v>
      </c>
      <c r="O1538" s="927" t="s">
        <v>1129</v>
      </c>
      <c r="P1538" s="1129" t="str">
        <f t="shared" si="265"/>
        <v>YRC</v>
      </c>
      <c r="Q1538" s="934" t="str">
        <f t="shared" si="266"/>
        <v>-</v>
      </c>
      <c r="R1538" s="934" t="str">
        <f t="shared" si="267"/>
        <v>-</v>
      </c>
      <c r="S1538" s="935" t="str">
        <f t="shared" si="260"/>
        <v>-</v>
      </c>
      <c r="T1538" s="935" t="str">
        <f t="shared" si="261"/>
        <v>-</v>
      </c>
      <c r="U1538" s="935" t="str">
        <f t="shared" si="262"/>
        <v>-</v>
      </c>
      <c r="V1538" s="935" t="str">
        <f t="shared" si="268"/>
        <v>-</v>
      </c>
      <c r="W1538" s="934" t="str">
        <f t="shared" si="269"/>
        <v>-</v>
      </c>
      <c r="X1538" s="936" t="str">
        <f>IF(R1538="-","-",VLOOKUP($S1538,Forex!$B:$C,2,0))</f>
        <v>-</v>
      </c>
      <c r="Y1538" s="936" t="str">
        <f>IF(R1538="-","-",VLOOKUP($S1538,Forex!$B:$D,3,0))</f>
        <v>-</v>
      </c>
      <c r="Z1538" s="937" t="str">
        <f>IF($R1538="-","-",VLOOKUP($L1538,Legend!$E:$F,2,0))</f>
        <v>-</v>
      </c>
      <c r="AA1538" s="937"/>
      <c r="AB1538" s="1131" t="str">
        <f t="shared" si="263"/>
        <v>-</v>
      </c>
      <c r="AC1538" s="1131">
        <f>_xlfn.IFNA(VLOOKUP($B1538,'PO list'!$C:$E,3,0),$AB1538)</f>
        <v>44287</v>
      </c>
      <c r="AD1538" s="1131" t="str">
        <f>IF($AC1538="-","-",VLOOKUP($AC1538,Forex!$B:$C,2,0))</f>
        <v>FY2021</v>
      </c>
      <c r="AE1538" s="1131" t="str">
        <f t="shared" si="270"/>
        <v>-</v>
      </c>
      <c r="AF1538" s="1131" t="str">
        <f>IF($AE1538="-","-",VLOOKUP($AE1538,Forex!$B:$C,2,0))</f>
        <v>-</v>
      </c>
      <c r="AG1538" s="1132" t="str">
        <f t="shared" si="264"/>
        <v>-</v>
      </c>
      <c r="AI1538" s="1118"/>
    </row>
    <row r="1539" spans="1:35" ht="15" x14ac:dyDescent="0.25">
      <c r="A1539" s="929">
        <v>1538</v>
      </c>
      <c r="B1539" s="927" t="s">
        <v>1165</v>
      </c>
      <c r="C1539" s="927" t="s">
        <v>244</v>
      </c>
      <c r="D1539" s="927" t="s">
        <v>201</v>
      </c>
      <c r="E1539" s="927" t="s">
        <v>231</v>
      </c>
      <c r="F1539" s="927">
        <v>3</v>
      </c>
      <c r="G1539" s="927">
        <v>965</v>
      </c>
      <c r="H1539" s="927" t="s">
        <v>5372</v>
      </c>
      <c r="I1539" s="927" t="s">
        <v>5373</v>
      </c>
      <c r="J1539" s="927" t="s">
        <v>1130</v>
      </c>
      <c r="K1539" s="927" t="s">
        <v>287</v>
      </c>
      <c r="L1539" s="927" t="s">
        <v>15</v>
      </c>
      <c r="M1539" s="927" t="s">
        <v>1129</v>
      </c>
      <c r="N1539" s="927" t="s">
        <v>5095</v>
      </c>
      <c r="O1539" s="927" t="s">
        <v>1129</v>
      </c>
      <c r="P1539" s="1129" t="str">
        <f t="shared" si="265"/>
        <v>8-0</v>
      </c>
      <c r="Q1539" s="934" t="str">
        <f t="shared" si="266"/>
        <v>21-19882</v>
      </c>
      <c r="R1539" s="934" t="str">
        <f t="shared" si="267"/>
        <v>LOCAL</v>
      </c>
      <c r="S1539" s="935">
        <f t="shared" ref="S1539:S1602" si="271">IF($R1539="-","-",$J1539-DAY($J1539)+1)</f>
        <v>44256</v>
      </c>
      <c r="T1539" s="935">
        <f t="shared" ref="T1539:T1602" si="272">IF($R1539="-","-",$O1539-DAY($O1539)+1)</f>
        <v>44256</v>
      </c>
      <c r="U1539" s="935">
        <f t="shared" ref="U1539:U1602" si="273">IF($R1539="-","-",$M1539-DAY($M1539)+1)</f>
        <v>44256</v>
      </c>
      <c r="V1539" s="935">
        <f t="shared" si="268"/>
        <v>44287</v>
      </c>
      <c r="W1539" s="934" t="str">
        <f t="shared" si="269"/>
        <v>Approved</v>
      </c>
      <c r="X1539" s="936" t="str">
        <f>IF(R1539="-","-",VLOOKUP($S1539,Forex!$B:$C,2,0))</f>
        <v>FY2020</v>
      </c>
      <c r="Y1539" s="936" t="str">
        <f>IF(R1539="-","-",VLOOKUP($S1539,Forex!$B:$D,3,0))</f>
        <v>2H</v>
      </c>
      <c r="Z1539" s="937" t="str">
        <f>IF($R1539="-","-",VLOOKUP($L1539,Legend!$E:$F,2,0))</f>
        <v>-</v>
      </c>
      <c r="AA1539" s="937"/>
      <c r="AB1539" s="1131">
        <f t="shared" ref="AB1539:AB1602" si="274">IF($X1539="FY2021",$V1539,IF($X1539="FY2022",$V1539,IF($X1539="FY2023",$V1539,$T1539)))</f>
        <v>44256</v>
      </c>
      <c r="AC1539" s="1131">
        <f>_xlfn.IFNA(VLOOKUP($B1539,'PO list'!$C:$E,3,0),$AB1539)</f>
        <v>44287</v>
      </c>
      <c r="AD1539" s="1131" t="str">
        <f>IF($AC1539="-","-",VLOOKUP($AC1539,Forex!$B:$C,2,0))</f>
        <v>FY2021</v>
      </c>
      <c r="AE1539" s="1131">
        <f t="shared" si="270"/>
        <v>44256</v>
      </c>
      <c r="AF1539" s="1131" t="str">
        <f>IF($AE1539="-","-",VLOOKUP($AE1539,Forex!$B:$C,2,0))</f>
        <v>FY2020</v>
      </c>
      <c r="AG1539" s="1132" t="str">
        <f t="shared" ref="AG1539:AG1602" si="275">IF($R1539="-","-","MY + MF")</f>
        <v>MY + MF</v>
      </c>
      <c r="AI1539" s="1118"/>
    </row>
    <row r="1540" spans="1:35" ht="15" x14ac:dyDescent="0.25">
      <c r="A1540" s="929">
        <v>1539</v>
      </c>
      <c r="B1540" s="927" t="s">
        <v>1082</v>
      </c>
      <c r="C1540" s="927" t="s">
        <v>244</v>
      </c>
      <c r="D1540" s="927" t="s">
        <v>201</v>
      </c>
      <c r="E1540" s="927" t="s">
        <v>231</v>
      </c>
      <c r="F1540" s="927">
        <v>6</v>
      </c>
      <c r="G1540" s="927">
        <v>890</v>
      </c>
      <c r="H1540" s="927" t="s">
        <v>5374</v>
      </c>
      <c r="I1540" s="927" t="s">
        <v>5375</v>
      </c>
      <c r="J1540" s="927" t="s">
        <v>1130</v>
      </c>
      <c r="K1540" s="927" t="s">
        <v>288</v>
      </c>
      <c r="L1540" s="927" t="s">
        <v>158</v>
      </c>
      <c r="M1540" s="927" t="s">
        <v>1149</v>
      </c>
      <c r="N1540" s="927" t="s">
        <v>1299</v>
      </c>
      <c r="O1540" s="927" t="s">
        <v>1118</v>
      </c>
      <c r="P1540" s="1129" t="str">
        <f t="shared" si="265"/>
        <v>004</v>
      </c>
      <c r="Q1540" s="934" t="str">
        <f t="shared" si="266"/>
        <v>21-19883</v>
      </c>
      <c r="R1540" s="934" t="str">
        <f t="shared" si="267"/>
        <v>LOCAL</v>
      </c>
      <c r="S1540" s="935">
        <f t="shared" si="271"/>
        <v>44256</v>
      </c>
      <c r="T1540" s="935">
        <f t="shared" si="272"/>
        <v>44256</v>
      </c>
      <c r="U1540" s="935">
        <f t="shared" si="273"/>
        <v>44256</v>
      </c>
      <c r="V1540" s="935">
        <f t="shared" si="268"/>
        <v>44317</v>
      </c>
      <c r="W1540" s="934" t="str">
        <f t="shared" si="269"/>
        <v>Disapproved</v>
      </c>
      <c r="X1540" s="936" t="str">
        <f>IF(R1540="-","-",VLOOKUP($S1540,Forex!$B:$C,2,0))</f>
        <v>FY2020</v>
      </c>
      <c r="Y1540" s="936" t="str">
        <f>IF(R1540="-","-",VLOOKUP($S1540,Forex!$B:$D,3,0))</f>
        <v>2H</v>
      </c>
      <c r="Z1540" s="937" t="str">
        <f>IF($R1540="-","-",VLOOKUP($L1540,Legend!$E:$F,2,0))</f>
        <v>ROD1</v>
      </c>
      <c r="AA1540" s="937"/>
      <c r="AB1540" s="1131">
        <f t="shared" si="274"/>
        <v>44256</v>
      </c>
      <c r="AC1540" s="1131">
        <f>_xlfn.IFNA(VLOOKUP($B1540,'PO list'!$C:$E,3,0),$AB1540)</f>
        <v>44317</v>
      </c>
      <c r="AD1540" s="1131" t="str">
        <f>IF($AC1540="-","-",VLOOKUP($AC1540,Forex!$B:$C,2,0))</f>
        <v>FY2021</v>
      </c>
      <c r="AE1540" s="1131">
        <f t="shared" si="270"/>
        <v>44256</v>
      </c>
      <c r="AF1540" s="1131" t="str">
        <f>IF($AE1540="-","-",VLOOKUP($AE1540,Forex!$B:$C,2,0))</f>
        <v>FY2020</v>
      </c>
      <c r="AG1540" s="1132" t="str">
        <f t="shared" si="275"/>
        <v>MY + MF</v>
      </c>
      <c r="AI1540" s="1118"/>
    </row>
    <row r="1541" spans="1:35" ht="15" x14ac:dyDescent="0.25">
      <c r="A1541" s="929">
        <v>1540</v>
      </c>
      <c r="B1541" s="927" t="s">
        <v>1078</v>
      </c>
      <c r="C1541" s="927" t="s">
        <v>211</v>
      </c>
      <c r="D1541" s="927" t="s">
        <v>201</v>
      </c>
      <c r="E1541" s="927" t="s">
        <v>231</v>
      </c>
      <c r="F1541" s="927">
        <v>1</v>
      </c>
      <c r="G1541" s="927">
        <v>270</v>
      </c>
      <c r="H1541" s="927" t="s">
        <v>1166</v>
      </c>
      <c r="I1541" s="927" t="s">
        <v>5376</v>
      </c>
      <c r="J1541" s="927" t="s">
        <v>1130</v>
      </c>
      <c r="K1541" s="927" t="s">
        <v>288</v>
      </c>
      <c r="L1541" s="927" t="s">
        <v>1127</v>
      </c>
      <c r="M1541" s="927" t="s">
        <v>1149</v>
      </c>
      <c r="N1541" s="927" t="s">
        <v>5826</v>
      </c>
      <c r="O1541" s="927" t="s">
        <v>1129</v>
      </c>
      <c r="P1541" s="1129" t="str">
        <f t="shared" si="265"/>
        <v>REF</v>
      </c>
      <c r="Q1541" s="934" t="str">
        <f t="shared" si="266"/>
        <v>21-19884</v>
      </c>
      <c r="R1541" s="934" t="str">
        <f t="shared" si="267"/>
        <v>LOCAL</v>
      </c>
      <c r="S1541" s="935">
        <f t="shared" si="271"/>
        <v>44256</v>
      </c>
      <c r="T1541" s="935">
        <f t="shared" si="272"/>
        <v>44256</v>
      </c>
      <c r="U1541" s="935">
        <f t="shared" si="273"/>
        <v>44256</v>
      </c>
      <c r="V1541" s="935">
        <f t="shared" si="268"/>
        <v>44378</v>
      </c>
      <c r="W1541" s="934" t="str">
        <f t="shared" si="269"/>
        <v>-</v>
      </c>
      <c r="X1541" s="936" t="str">
        <f>IF(R1541="-","-",VLOOKUP($S1541,Forex!$B:$C,2,0))</f>
        <v>FY2020</v>
      </c>
      <c r="Y1541" s="936" t="str">
        <f>IF(R1541="-","-",VLOOKUP($S1541,Forex!$B:$D,3,0))</f>
        <v>2H</v>
      </c>
      <c r="Z1541" s="937" t="str">
        <f>IF($R1541="-","-",VLOOKUP($L1541,Legend!$E:$F,2,0))</f>
        <v>ROD4</v>
      </c>
      <c r="AA1541" s="937"/>
      <c r="AB1541" s="1131">
        <f t="shared" si="274"/>
        <v>44256</v>
      </c>
      <c r="AC1541" s="1131" t="str">
        <f>_xlfn.IFNA(VLOOKUP($B1541,'PO list'!$C:$E,3,0),$AB1541)</f>
        <v>-</v>
      </c>
      <c r="AD1541" s="1131" t="str">
        <f>IF($AC1541="-","-",VLOOKUP($AC1541,Forex!$B:$C,2,0))</f>
        <v>-</v>
      </c>
      <c r="AE1541" s="1131" t="str">
        <f t="shared" si="270"/>
        <v>-</v>
      </c>
      <c r="AF1541" s="1131" t="str">
        <f>IF($AE1541="-","-",VLOOKUP($AE1541,Forex!$B:$C,2,0))</f>
        <v>-</v>
      </c>
      <c r="AG1541" s="1132" t="str">
        <f t="shared" si="275"/>
        <v>MY + MF</v>
      </c>
      <c r="AI1541" s="1118"/>
    </row>
    <row r="1542" spans="1:35" ht="15" x14ac:dyDescent="0.25">
      <c r="A1542" s="929">
        <v>1541</v>
      </c>
      <c r="B1542" s="927" t="s">
        <v>1167</v>
      </c>
      <c r="C1542" s="927" t="s">
        <v>207</v>
      </c>
      <c r="D1542" s="927" t="s">
        <v>232</v>
      </c>
      <c r="E1542" s="927" t="s">
        <v>230</v>
      </c>
      <c r="F1542" s="927">
        <v>12</v>
      </c>
      <c r="G1542" s="927">
        <v>29640</v>
      </c>
      <c r="H1542" s="927" t="s">
        <v>5377</v>
      </c>
      <c r="I1542" s="927" t="s">
        <v>5378</v>
      </c>
      <c r="J1542" s="927" t="s">
        <v>1129</v>
      </c>
      <c r="K1542" s="927" t="s">
        <v>287</v>
      </c>
      <c r="L1542" s="927" t="s">
        <v>15</v>
      </c>
      <c r="M1542" s="927" t="s">
        <v>5014</v>
      </c>
      <c r="N1542" s="927" t="s">
        <v>4737</v>
      </c>
      <c r="O1542" s="927" t="s">
        <v>1118</v>
      </c>
      <c r="P1542" s="1129" t="str">
        <f t="shared" si="265"/>
        <v>33]</v>
      </c>
      <c r="Q1542" s="934" t="str">
        <f t="shared" si="266"/>
        <v>21-19885</v>
      </c>
      <c r="R1542" s="934" t="str">
        <f t="shared" si="267"/>
        <v>FRONTECH</v>
      </c>
      <c r="S1542" s="935">
        <f t="shared" si="271"/>
        <v>44256</v>
      </c>
      <c r="T1542" s="935">
        <f t="shared" si="272"/>
        <v>44256</v>
      </c>
      <c r="U1542" s="935">
        <f t="shared" si="273"/>
        <v>44287</v>
      </c>
      <c r="V1542" s="935">
        <f t="shared" si="268"/>
        <v>44287</v>
      </c>
      <c r="W1542" s="934" t="str">
        <f t="shared" si="269"/>
        <v>Approved</v>
      </c>
      <c r="X1542" s="936" t="str">
        <f>IF(R1542="-","-",VLOOKUP($S1542,Forex!$B:$C,2,0))</f>
        <v>FY2020</v>
      </c>
      <c r="Y1542" s="936" t="str">
        <f>IF(R1542="-","-",VLOOKUP($S1542,Forex!$B:$D,3,0))</f>
        <v>2H</v>
      </c>
      <c r="Z1542" s="937" t="str">
        <f>IF($R1542="-","-",VLOOKUP($L1542,Legend!$E:$F,2,0))</f>
        <v>-</v>
      </c>
      <c r="AA1542" s="937"/>
      <c r="AB1542" s="1131">
        <f t="shared" si="274"/>
        <v>44256</v>
      </c>
      <c r="AC1542" s="1131">
        <f>_xlfn.IFNA(VLOOKUP($B1542,'PO list'!$C:$E,3,0),$AB1542)</f>
        <v>44287</v>
      </c>
      <c r="AD1542" s="1131" t="str">
        <f>IF($AC1542="-","-",VLOOKUP($AC1542,Forex!$B:$C,2,0))</f>
        <v>FY2021</v>
      </c>
      <c r="AE1542" s="1131">
        <f t="shared" si="270"/>
        <v>44256</v>
      </c>
      <c r="AF1542" s="1131" t="str">
        <f>IF($AE1542="-","-",VLOOKUP($AE1542,Forex!$B:$C,2,0))</f>
        <v>FY2020</v>
      </c>
      <c r="AG1542" s="1132" t="str">
        <f t="shared" si="275"/>
        <v>MY + MF</v>
      </c>
      <c r="AI1542" s="1118"/>
    </row>
    <row r="1543" spans="1:35" ht="15" x14ac:dyDescent="0.25">
      <c r="A1543" s="929">
        <v>1542</v>
      </c>
      <c r="B1543" s="927" t="s">
        <v>1167</v>
      </c>
      <c r="C1543" s="927" t="s">
        <v>207</v>
      </c>
      <c r="D1543" s="927" t="s">
        <v>232</v>
      </c>
      <c r="E1543" s="927" t="s">
        <v>230</v>
      </c>
      <c r="F1543" s="927">
        <v>71</v>
      </c>
      <c r="G1543" s="927">
        <v>147929.97</v>
      </c>
      <c r="H1543" s="927" t="s">
        <v>5379</v>
      </c>
      <c r="I1543" s="927" t="s">
        <v>5378</v>
      </c>
      <c r="J1543" s="927" t="s">
        <v>1129</v>
      </c>
      <c r="K1543" s="927" t="s">
        <v>288</v>
      </c>
      <c r="L1543" s="927" t="s">
        <v>1200</v>
      </c>
      <c r="M1543" s="927" t="s">
        <v>5014</v>
      </c>
      <c r="N1543" s="927" t="s">
        <v>4737</v>
      </c>
      <c r="O1543" s="927" t="s">
        <v>1118</v>
      </c>
      <c r="P1543" s="1129" t="str">
        <f t="shared" si="265"/>
        <v>33]</v>
      </c>
      <c r="Q1543" s="934" t="str">
        <f t="shared" si="266"/>
        <v>-</v>
      </c>
      <c r="R1543" s="934" t="str">
        <f t="shared" si="267"/>
        <v>-</v>
      </c>
      <c r="S1543" s="935" t="str">
        <f t="shared" si="271"/>
        <v>-</v>
      </c>
      <c r="T1543" s="935" t="str">
        <f t="shared" si="272"/>
        <v>-</v>
      </c>
      <c r="U1543" s="935" t="str">
        <f t="shared" si="273"/>
        <v>-</v>
      </c>
      <c r="V1543" s="935" t="str">
        <f t="shared" si="268"/>
        <v>-</v>
      </c>
      <c r="W1543" s="934" t="str">
        <f t="shared" si="269"/>
        <v>-</v>
      </c>
      <c r="X1543" s="936" t="str">
        <f>IF(R1543="-","-",VLOOKUP($S1543,Forex!$B:$C,2,0))</f>
        <v>-</v>
      </c>
      <c r="Y1543" s="936" t="str">
        <f>IF(R1543="-","-",VLOOKUP($S1543,Forex!$B:$D,3,0))</f>
        <v>-</v>
      </c>
      <c r="Z1543" s="937" t="str">
        <f>IF($R1543="-","-",VLOOKUP($L1543,Legend!$E:$F,2,0))</f>
        <v>-</v>
      </c>
      <c r="AA1543" s="937"/>
      <c r="AB1543" s="1131" t="str">
        <f t="shared" si="274"/>
        <v>-</v>
      </c>
      <c r="AC1543" s="1131">
        <f>_xlfn.IFNA(VLOOKUP($B1543,'PO list'!$C:$E,3,0),$AB1543)</f>
        <v>44287</v>
      </c>
      <c r="AD1543" s="1131" t="str">
        <f>IF($AC1543="-","-",VLOOKUP($AC1543,Forex!$B:$C,2,0))</f>
        <v>FY2021</v>
      </c>
      <c r="AE1543" s="1131" t="str">
        <f t="shared" si="270"/>
        <v>-</v>
      </c>
      <c r="AF1543" s="1131" t="str">
        <f>IF($AE1543="-","-",VLOOKUP($AE1543,Forex!$B:$C,2,0))</f>
        <v>-</v>
      </c>
      <c r="AG1543" s="1132" t="str">
        <f t="shared" si="275"/>
        <v>-</v>
      </c>
      <c r="AI1543" s="1118"/>
    </row>
    <row r="1544" spans="1:35" ht="15" x14ac:dyDescent="0.25">
      <c r="A1544" s="929">
        <v>1543</v>
      </c>
      <c r="B1544" s="927" t="s">
        <v>1168</v>
      </c>
      <c r="C1544" s="927" t="s">
        <v>207</v>
      </c>
      <c r="D1544" s="927" t="s">
        <v>232</v>
      </c>
      <c r="E1544" s="927" t="s">
        <v>230</v>
      </c>
      <c r="F1544" s="927">
        <v>117</v>
      </c>
      <c r="G1544" s="927">
        <v>391281.14999999991</v>
      </c>
      <c r="H1544" s="927" t="s">
        <v>5380</v>
      </c>
      <c r="I1544" s="927" t="s">
        <v>5381</v>
      </c>
      <c r="J1544" s="927" t="s">
        <v>1129</v>
      </c>
      <c r="K1544" s="927" t="s">
        <v>288</v>
      </c>
      <c r="L1544" s="927" t="s">
        <v>1127</v>
      </c>
      <c r="M1544" s="927" t="s">
        <v>1169</v>
      </c>
      <c r="N1544" s="927" t="s">
        <v>5196</v>
      </c>
      <c r="O1544" s="927" t="s">
        <v>1174</v>
      </c>
      <c r="P1544" s="1129" t="str">
        <f t="shared" si="265"/>
        <v>REF</v>
      </c>
      <c r="Q1544" s="934" t="str">
        <f t="shared" si="266"/>
        <v>21-19886</v>
      </c>
      <c r="R1544" s="934" t="str">
        <f t="shared" si="267"/>
        <v>FRONTECH</v>
      </c>
      <c r="S1544" s="935">
        <f t="shared" si="271"/>
        <v>44256</v>
      </c>
      <c r="T1544" s="935">
        <f t="shared" si="272"/>
        <v>44287</v>
      </c>
      <c r="U1544" s="935">
        <f t="shared" si="273"/>
        <v>44287</v>
      </c>
      <c r="V1544" s="935">
        <f t="shared" si="268"/>
        <v>44317</v>
      </c>
      <c r="W1544" s="934" t="str">
        <f t="shared" si="269"/>
        <v>-</v>
      </c>
      <c r="X1544" s="936" t="str">
        <f>IF(R1544="-","-",VLOOKUP($S1544,Forex!$B:$C,2,0))</f>
        <v>FY2020</v>
      </c>
      <c r="Y1544" s="936" t="str">
        <f>IF(R1544="-","-",VLOOKUP($S1544,Forex!$B:$D,3,0))</f>
        <v>2H</v>
      </c>
      <c r="Z1544" s="937" t="str">
        <f>IF($R1544="-","-",VLOOKUP($L1544,Legend!$E:$F,2,0))</f>
        <v>ROD4</v>
      </c>
      <c r="AA1544" s="937"/>
      <c r="AB1544" s="1131">
        <f t="shared" si="274"/>
        <v>44287</v>
      </c>
      <c r="AC1544" s="1131">
        <f>_xlfn.IFNA(VLOOKUP($B1544,'PO list'!$C:$E,3,0),$AB1544)</f>
        <v>44287</v>
      </c>
      <c r="AD1544" s="1131" t="str">
        <f>IF($AC1544="-","-",VLOOKUP($AC1544,Forex!$B:$C,2,0))</f>
        <v>FY2021</v>
      </c>
      <c r="AE1544" s="1131" t="str">
        <f t="shared" si="270"/>
        <v>-</v>
      </c>
      <c r="AF1544" s="1131" t="str">
        <f>IF($AE1544="-","-",VLOOKUP($AE1544,Forex!$B:$C,2,0))</f>
        <v>-</v>
      </c>
      <c r="AG1544" s="1132" t="str">
        <f t="shared" si="275"/>
        <v>MY + MF</v>
      </c>
      <c r="AI1544" s="1118"/>
    </row>
    <row r="1545" spans="1:35" ht="15" x14ac:dyDescent="0.25">
      <c r="A1545" s="929">
        <v>1544</v>
      </c>
      <c r="B1545" s="927" t="s">
        <v>1080</v>
      </c>
      <c r="C1545" s="927" t="s">
        <v>221</v>
      </c>
      <c r="D1545" s="927" t="s">
        <v>201</v>
      </c>
      <c r="E1545" s="927" t="s">
        <v>231</v>
      </c>
      <c r="F1545" s="927">
        <v>1</v>
      </c>
      <c r="G1545" s="927">
        <v>1250</v>
      </c>
      <c r="H1545" s="927" t="s">
        <v>1081</v>
      </c>
      <c r="I1545" s="927" t="s">
        <v>5382</v>
      </c>
      <c r="J1545" s="927" t="s">
        <v>1149</v>
      </c>
      <c r="K1545" s="927" t="s">
        <v>288</v>
      </c>
      <c r="L1545" s="927" t="s">
        <v>1127</v>
      </c>
      <c r="M1545" s="927" t="s">
        <v>1146</v>
      </c>
      <c r="N1545" s="927" t="s">
        <v>5595</v>
      </c>
      <c r="O1545" s="927" t="s">
        <v>1118</v>
      </c>
      <c r="P1545" s="1129" t="str">
        <f t="shared" si="265"/>
        <v>REF</v>
      </c>
      <c r="Q1545" s="934" t="str">
        <f t="shared" si="266"/>
        <v>21-19888</v>
      </c>
      <c r="R1545" s="934" t="str">
        <f t="shared" si="267"/>
        <v>LOCAL</v>
      </c>
      <c r="S1545" s="935">
        <f t="shared" si="271"/>
        <v>44256</v>
      </c>
      <c r="T1545" s="935">
        <f t="shared" si="272"/>
        <v>44256</v>
      </c>
      <c r="U1545" s="935">
        <f t="shared" si="273"/>
        <v>44256</v>
      </c>
      <c r="V1545" s="935">
        <f t="shared" si="268"/>
        <v>44348</v>
      </c>
      <c r="W1545" s="934" t="str">
        <f t="shared" si="269"/>
        <v>-</v>
      </c>
      <c r="X1545" s="936" t="str">
        <f>IF(R1545="-","-",VLOOKUP($S1545,Forex!$B:$C,2,0))</f>
        <v>FY2020</v>
      </c>
      <c r="Y1545" s="936" t="str">
        <f>IF(R1545="-","-",VLOOKUP($S1545,Forex!$B:$D,3,0))</f>
        <v>2H</v>
      </c>
      <c r="Z1545" s="937" t="str">
        <f>IF($R1545="-","-",VLOOKUP($L1545,Legend!$E:$F,2,0))</f>
        <v>ROD4</v>
      </c>
      <c r="AA1545" s="937"/>
      <c r="AB1545" s="1131">
        <f t="shared" si="274"/>
        <v>44256</v>
      </c>
      <c r="AC1545" s="1131" t="str">
        <f>_xlfn.IFNA(VLOOKUP($B1545,'PO list'!$C:$E,3,0),$AB1545)</f>
        <v>-</v>
      </c>
      <c r="AD1545" s="1131" t="str">
        <f>IF($AC1545="-","-",VLOOKUP($AC1545,Forex!$B:$C,2,0))</f>
        <v>-</v>
      </c>
      <c r="AE1545" s="1131" t="str">
        <f t="shared" si="270"/>
        <v>-</v>
      </c>
      <c r="AF1545" s="1131" t="str">
        <f>IF($AE1545="-","-",VLOOKUP($AE1545,Forex!$B:$C,2,0))</f>
        <v>-</v>
      </c>
      <c r="AG1545" s="1132" t="str">
        <f t="shared" si="275"/>
        <v>MY + MF</v>
      </c>
      <c r="AI1545" s="1118"/>
    </row>
    <row r="1546" spans="1:35" ht="15" x14ac:dyDescent="0.25">
      <c r="A1546" s="929">
        <v>1545</v>
      </c>
      <c r="B1546" s="927" t="s">
        <v>1170</v>
      </c>
      <c r="C1546" s="927" t="s">
        <v>244</v>
      </c>
      <c r="D1546" s="927" t="s">
        <v>201</v>
      </c>
      <c r="E1546" s="927" t="s">
        <v>231</v>
      </c>
      <c r="F1546" s="927">
        <v>3</v>
      </c>
      <c r="G1546" s="927">
        <v>798</v>
      </c>
      <c r="H1546" s="927" t="s">
        <v>5383</v>
      </c>
      <c r="I1546" s="927" t="s">
        <v>5384</v>
      </c>
      <c r="J1546" s="927" t="s">
        <v>1149</v>
      </c>
      <c r="K1546" s="927" t="s">
        <v>287</v>
      </c>
      <c r="L1546" s="927" t="s">
        <v>15</v>
      </c>
      <c r="M1546" s="927" t="s">
        <v>1146</v>
      </c>
      <c r="N1546" s="927" t="s">
        <v>1123</v>
      </c>
      <c r="O1546" s="927" t="s">
        <v>1118</v>
      </c>
      <c r="P1546" s="1129" t="str">
        <f t="shared" si="265"/>
        <v>3-B</v>
      </c>
      <c r="Q1546" s="934" t="str">
        <f t="shared" si="266"/>
        <v>21-19890</v>
      </c>
      <c r="R1546" s="934" t="str">
        <f t="shared" si="267"/>
        <v>LOCAL</v>
      </c>
      <c r="S1546" s="935">
        <f t="shared" si="271"/>
        <v>44256</v>
      </c>
      <c r="T1546" s="935">
        <f t="shared" si="272"/>
        <v>44256</v>
      </c>
      <c r="U1546" s="935">
        <f t="shared" si="273"/>
        <v>44256</v>
      </c>
      <c r="V1546" s="935">
        <f t="shared" si="268"/>
        <v>44287</v>
      </c>
      <c r="W1546" s="934" t="str">
        <f t="shared" si="269"/>
        <v>Approved</v>
      </c>
      <c r="X1546" s="936" t="str">
        <f>IF(R1546="-","-",VLOOKUP($S1546,Forex!$B:$C,2,0))</f>
        <v>FY2020</v>
      </c>
      <c r="Y1546" s="936" t="str">
        <f>IF(R1546="-","-",VLOOKUP($S1546,Forex!$B:$D,3,0))</f>
        <v>2H</v>
      </c>
      <c r="Z1546" s="937" t="str">
        <f>IF($R1546="-","-",VLOOKUP($L1546,Legend!$E:$F,2,0))</f>
        <v>-</v>
      </c>
      <c r="AA1546" s="937"/>
      <c r="AB1546" s="1131">
        <f t="shared" si="274"/>
        <v>44256</v>
      </c>
      <c r="AC1546" s="1131">
        <f>_xlfn.IFNA(VLOOKUP($B1546,'PO list'!$C:$E,3,0),$AB1546)</f>
        <v>44287</v>
      </c>
      <c r="AD1546" s="1131" t="str">
        <f>IF($AC1546="-","-",VLOOKUP($AC1546,Forex!$B:$C,2,0))</f>
        <v>FY2021</v>
      </c>
      <c r="AE1546" s="1131">
        <f t="shared" si="270"/>
        <v>44256</v>
      </c>
      <c r="AF1546" s="1131" t="str">
        <f>IF($AE1546="-","-",VLOOKUP($AE1546,Forex!$B:$C,2,0))</f>
        <v>FY2020</v>
      </c>
      <c r="AG1546" s="1132" t="str">
        <f t="shared" si="275"/>
        <v>MY + MF</v>
      </c>
      <c r="AI1546" s="1118"/>
    </row>
    <row r="1547" spans="1:35" ht="15" x14ac:dyDescent="0.25">
      <c r="A1547" s="929">
        <v>1546</v>
      </c>
      <c r="B1547" s="927" t="s">
        <v>1083</v>
      </c>
      <c r="C1547" s="927" t="s">
        <v>244</v>
      </c>
      <c r="D1547" s="927" t="s">
        <v>201</v>
      </c>
      <c r="E1547" s="927" t="s">
        <v>231</v>
      </c>
      <c r="F1547" s="927">
        <v>2</v>
      </c>
      <c r="G1547" s="927">
        <v>4650</v>
      </c>
      <c r="H1547" s="927" t="s">
        <v>5385</v>
      </c>
      <c r="I1547" s="927" t="s">
        <v>5386</v>
      </c>
      <c r="J1547" s="927" t="s">
        <v>1149</v>
      </c>
      <c r="K1547" s="927" t="s">
        <v>288</v>
      </c>
      <c r="L1547" s="927" t="s">
        <v>158</v>
      </c>
      <c r="M1547" s="927" t="s">
        <v>5387</v>
      </c>
      <c r="N1547" s="927" t="s">
        <v>1299</v>
      </c>
      <c r="O1547" s="927" t="s">
        <v>1131</v>
      </c>
      <c r="P1547" s="1129" t="str">
        <f t="shared" si="265"/>
        <v>2-B</v>
      </c>
      <c r="Q1547" s="934" t="str">
        <f t="shared" si="266"/>
        <v>21-19891</v>
      </c>
      <c r="R1547" s="934" t="str">
        <f t="shared" si="267"/>
        <v>LOCAL</v>
      </c>
      <c r="S1547" s="935">
        <f t="shared" si="271"/>
        <v>44256</v>
      </c>
      <c r="T1547" s="935">
        <f t="shared" si="272"/>
        <v>44256</v>
      </c>
      <c r="U1547" s="935">
        <f t="shared" si="273"/>
        <v>44256</v>
      </c>
      <c r="V1547" s="935">
        <f t="shared" si="268"/>
        <v>44317</v>
      </c>
      <c r="W1547" s="934" t="str">
        <f t="shared" si="269"/>
        <v>Disapproved</v>
      </c>
      <c r="X1547" s="936" t="str">
        <f>IF(R1547="-","-",VLOOKUP($S1547,Forex!$B:$C,2,0))</f>
        <v>FY2020</v>
      </c>
      <c r="Y1547" s="936" t="str">
        <f>IF(R1547="-","-",VLOOKUP($S1547,Forex!$B:$D,3,0))</f>
        <v>2H</v>
      </c>
      <c r="Z1547" s="937" t="str">
        <f>IF($R1547="-","-",VLOOKUP($L1547,Legend!$E:$F,2,0))</f>
        <v>ROD1</v>
      </c>
      <c r="AA1547" s="937"/>
      <c r="AB1547" s="1131">
        <f t="shared" si="274"/>
        <v>44256</v>
      </c>
      <c r="AC1547" s="1131">
        <f>_xlfn.IFNA(VLOOKUP($B1547,'PO list'!$C:$E,3,0),$AB1547)</f>
        <v>44317</v>
      </c>
      <c r="AD1547" s="1131" t="str">
        <f>IF($AC1547="-","-",VLOOKUP($AC1547,Forex!$B:$C,2,0))</f>
        <v>FY2021</v>
      </c>
      <c r="AE1547" s="1131">
        <f t="shared" si="270"/>
        <v>44256</v>
      </c>
      <c r="AF1547" s="1131" t="str">
        <f>IF($AE1547="-","-",VLOOKUP($AE1547,Forex!$B:$C,2,0))</f>
        <v>FY2020</v>
      </c>
      <c r="AG1547" s="1132" t="str">
        <f t="shared" si="275"/>
        <v>MY + MF</v>
      </c>
      <c r="AI1547" s="1135"/>
    </row>
    <row r="1548" spans="1:35" ht="15" x14ac:dyDescent="0.25">
      <c r="A1548" s="929">
        <v>1547</v>
      </c>
      <c r="B1548" s="927" t="s">
        <v>5388</v>
      </c>
      <c r="C1548" s="927" t="s">
        <v>782</v>
      </c>
      <c r="D1548" s="927" t="s">
        <v>201</v>
      </c>
      <c r="E1548" s="927" t="s">
        <v>1546</v>
      </c>
      <c r="F1548" s="927">
        <v>1</v>
      </c>
      <c r="G1548" s="927">
        <v>171</v>
      </c>
      <c r="H1548" s="927" t="s">
        <v>5389</v>
      </c>
      <c r="I1548" s="927" t="s">
        <v>5390</v>
      </c>
      <c r="J1548" s="927" t="s">
        <v>1149</v>
      </c>
      <c r="K1548" s="927" t="s">
        <v>288</v>
      </c>
      <c r="L1548" s="927" t="s">
        <v>1111</v>
      </c>
      <c r="M1548" s="927" t="s">
        <v>1149</v>
      </c>
      <c r="N1548" s="927" t="s">
        <v>1123</v>
      </c>
      <c r="O1548" s="927" t="s">
        <v>1118</v>
      </c>
      <c r="P1548" s="1129" t="str">
        <f t="shared" si="265"/>
        <v>ESS</v>
      </c>
      <c r="Q1548" s="934" t="str">
        <f t="shared" si="266"/>
        <v>21-19892</v>
      </c>
      <c r="R1548" s="934" t="str">
        <f t="shared" si="267"/>
        <v>LOCAL</v>
      </c>
      <c r="S1548" s="935">
        <f t="shared" si="271"/>
        <v>44256</v>
      </c>
      <c r="T1548" s="935">
        <f t="shared" si="272"/>
        <v>44256</v>
      </c>
      <c r="U1548" s="935">
        <f t="shared" si="273"/>
        <v>44256</v>
      </c>
      <c r="V1548" s="935">
        <f t="shared" si="268"/>
        <v>44287</v>
      </c>
      <c r="W1548" s="934" t="str">
        <f t="shared" si="269"/>
        <v>Disapproved</v>
      </c>
      <c r="X1548" s="936" t="str">
        <f>IF(R1548="-","-",VLOOKUP($S1548,Forex!$B:$C,2,0))</f>
        <v>FY2020</v>
      </c>
      <c r="Y1548" s="936" t="str">
        <f>IF(R1548="-","-",VLOOKUP($S1548,Forex!$B:$D,3,0))</f>
        <v>2H</v>
      </c>
      <c r="Z1548" s="937" t="str">
        <f>IF($R1548="-","-",VLOOKUP($L1548,Legend!$E:$F,2,0))</f>
        <v>-</v>
      </c>
      <c r="AA1548" s="937"/>
      <c r="AB1548" s="1131">
        <f t="shared" si="274"/>
        <v>44256</v>
      </c>
      <c r="AC1548" s="1131">
        <f>_xlfn.IFNA(VLOOKUP($B1548,'PO list'!$C:$E,3,0),$AB1548)</f>
        <v>44256</v>
      </c>
      <c r="AD1548" s="1131" t="str">
        <f>IF($AC1548="-","-",VLOOKUP($AC1548,Forex!$B:$C,2,0))</f>
        <v>FY2020</v>
      </c>
      <c r="AE1548" s="1131">
        <f t="shared" si="270"/>
        <v>44256</v>
      </c>
      <c r="AF1548" s="1131" t="str">
        <f>IF($AE1548="-","-",VLOOKUP($AE1548,Forex!$B:$C,2,0))</f>
        <v>FY2020</v>
      </c>
      <c r="AG1548" s="1132" t="str">
        <f t="shared" si="275"/>
        <v>MY + MF</v>
      </c>
      <c r="AI1548" s="1118"/>
    </row>
    <row r="1549" spans="1:35" ht="15" x14ac:dyDescent="0.25">
      <c r="A1549" s="929">
        <v>1548</v>
      </c>
      <c r="B1549" s="927" t="s">
        <v>5572</v>
      </c>
      <c r="C1549" s="927" t="s">
        <v>1331</v>
      </c>
      <c r="D1549" s="927" t="s">
        <v>1332</v>
      </c>
      <c r="E1549" s="927" t="s">
        <v>1788</v>
      </c>
      <c r="F1549" s="927">
        <v>1</v>
      </c>
      <c r="G1549" s="927">
        <v>843</v>
      </c>
      <c r="H1549" s="927" t="s">
        <v>5596</v>
      </c>
      <c r="I1549" s="927" t="s">
        <v>15</v>
      </c>
      <c r="J1549" s="927" t="s">
        <v>1146</v>
      </c>
      <c r="K1549" s="927" t="s">
        <v>287</v>
      </c>
      <c r="L1549" s="927" t="s">
        <v>15</v>
      </c>
      <c r="M1549" s="927" t="s">
        <v>1118</v>
      </c>
      <c r="N1549" s="927" t="s">
        <v>5597</v>
      </c>
      <c r="O1549" s="927" t="s">
        <v>5340</v>
      </c>
      <c r="P1549" s="1129" t="str">
        <f t="shared" si="265"/>
        <v>-</v>
      </c>
      <c r="Q1549" s="934" t="str">
        <f t="shared" si="266"/>
        <v>21-19893</v>
      </c>
      <c r="R1549" s="934" t="str">
        <f t="shared" si="267"/>
        <v>-</v>
      </c>
      <c r="S1549" s="935" t="str">
        <f t="shared" si="271"/>
        <v>-</v>
      </c>
      <c r="T1549" s="935" t="str">
        <f t="shared" si="272"/>
        <v>-</v>
      </c>
      <c r="U1549" s="935" t="str">
        <f t="shared" si="273"/>
        <v>-</v>
      </c>
      <c r="V1549" s="935" t="str">
        <f t="shared" si="268"/>
        <v>-</v>
      </c>
      <c r="W1549" s="934" t="str">
        <f t="shared" si="269"/>
        <v>-</v>
      </c>
      <c r="X1549" s="936" t="str">
        <f>IF(R1549="-","-",VLOOKUP($S1549,Forex!$B:$C,2,0))</f>
        <v>-</v>
      </c>
      <c r="Y1549" s="936" t="str">
        <f>IF(R1549="-","-",VLOOKUP($S1549,Forex!$B:$D,3,0))</f>
        <v>-</v>
      </c>
      <c r="Z1549" s="937" t="str">
        <f>IF($R1549="-","-",VLOOKUP($L1549,Legend!$E:$F,2,0))</f>
        <v>-</v>
      </c>
      <c r="AA1549" s="937"/>
      <c r="AB1549" s="1131" t="str">
        <f t="shared" si="274"/>
        <v>-</v>
      </c>
      <c r="AC1549" s="1131" t="str">
        <f>_xlfn.IFNA(VLOOKUP($B1549,'PO list'!$C:$E,3,0),$AB1549)</f>
        <v>-</v>
      </c>
      <c r="AD1549" s="1131" t="str">
        <f>IF($AC1549="-","-",VLOOKUP($AC1549,Forex!$B:$C,2,0))</f>
        <v>-</v>
      </c>
      <c r="AE1549" s="1131" t="str">
        <f t="shared" si="270"/>
        <v>-</v>
      </c>
      <c r="AF1549" s="1131" t="str">
        <f>IF($AE1549="-","-",VLOOKUP($AE1549,Forex!$B:$C,2,0))</f>
        <v>-</v>
      </c>
      <c r="AG1549" s="1132" t="str">
        <f t="shared" si="275"/>
        <v>-</v>
      </c>
      <c r="AI1549" s="1118"/>
    </row>
    <row r="1550" spans="1:35" ht="15" x14ac:dyDescent="0.25">
      <c r="A1550" s="929">
        <v>1549</v>
      </c>
      <c r="B1550" s="927" t="s">
        <v>1088</v>
      </c>
      <c r="C1550" s="927" t="s">
        <v>207</v>
      </c>
      <c r="D1550" s="927" t="s">
        <v>232</v>
      </c>
      <c r="E1550" s="927" t="s">
        <v>230</v>
      </c>
      <c r="F1550" s="927">
        <v>5</v>
      </c>
      <c r="G1550" s="927">
        <v>9570</v>
      </c>
      <c r="H1550" s="927" t="s">
        <v>5391</v>
      </c>
      <c r="I1550" s="927" t="s">
        <v>5392</v>
      </c>
      <c r="J1550" s="927" t="s">
        <v>1163</v>
      </c>
      <c r="K1550" s="927" t="s">
        <v>287</v>
      </c>
      <c r="L1550" s="927" t="s">
        <v>15</v>
      </c>
      <c r="M1550" s="927" t="s">
        <v>1164</v>
      </c>
      <c r="N1550" s="927" t="s">
        <v>5556</v>
      </c>
      <c r="O1550" s="927" t="s">
        <v>1174</v>
      </c>
      <c r="P1550" s="1129" t="str">
        <f t="shared" si="265"/>
        <v>239</v>
      </c>
      <c r="Q1550" s="934" t="str">
        <f t="shared" si="266"/>
        <v>21-19894</v>
      </c>
      <c r="R1550" s="934" t="str">
        <f t="shared" si="267"/>
        <v>FRONTECH</v>
      </c>
      <c r="S1550" s="935">
        <f t="shared" si="271"/>
        <v>44256</v>
      </c>
      <c r="T1550" s="935">
        <f t="shared" si="272"/>
        <v>44287</v>
      </c>
      <c r="U1550" s="935">
        <f t="shared" si="273"/>
        <v>44287</v>
      </c>
      <c r="V1550" s="935">
        <f t="shared" si="268"/>
        <v>44348</v>
      </c>
      <c r="W1550" s="934" t="str">
        <f t="shared" si="269"/>
        <v>Approved</v>
      </c>
      <c r="X1550" s="936" t="str">
        <f>IF(R1550="-","-",VLOOKUP($S1550,Forex!$B:$C,2,0))</f>
        <v>FY2020</v>
      </c>
      <c r="Y1550" s="936" t="str">
        <f>IF(R1550="-","-",VLOOKUP($S1550,Forex!$B:$D,3,0))</f>
        <v>2H</v>
      </c>
      <c r="Z1550" s="937" t="str">
        <f>IF($R1550="-","-",VLOOKUP($L1550,Legend!$E:$F,2,0))</f>
        <v>-</v>
      </c>
      <c r="AA1550" s="937"/>
      <c r="AB1550" s="1131">
        <f t="shared" si="274"/>
        <v>44287</v>
      </c>
      <c r="AC1550" s="1131" t="str">
        <f>_xlfn.IFNA(VLOOKUP($B1550,'PO list'!$C:$E,3,0),$AB1550)</f>
        <v>-</v>
      </c>
      <c r="AD1550" s="1131" t="str">
        <f>IF($AC1550="-","-",VLOOKUP($AC1550,Forex!$B:$C,2,0))</f>
        <v>-</v>
      </c>
      <c r="AE1550" s="1131">
        <f t="shared" si="270"/>
        <v>44287</v>
      </c>
      <c r="AF1550" s="1131" t="str">
        <f>IF($AE1550="-","-",VLOOKUP($AE1550,Forex!$B:$C,2,0))</f>
        <v>FY2021</v>
      </c>
      <c r="AG1550" s="1132" t="str">
        <f t="shared" si="275"/>
        <v>MY + MF</v>
      </c>
      <c r="AI1550" s="1118"/>
    </row>
    <row r="1551" spans="1:35" ht="15" x14ac:dyDescent="0.25">
      <c r="A1551" s="929">
        <v>1550</v>
      </c>
      <c r="B1551" s="927" t="s">
        <v>1088</v>
      </c>
      <c r="C1551" s="927" t="s">
        <v>207</v>
      </c>
      <c r="D1551" s="927" t="s">
        <v>232</v>
      </c>
      <c r="E1551" s="927" t="s">
        <v>230</v>
      </c>
      <c r="F1551" s="927">
        <v>79</v>
      </c>
      <c r="G1551" s="927">
        <v>147393.99</v>
      </c>
      <c r="H1551" s="927" t="s">
        <v>5557</v>
      </c>
      <c r="I1551" s="927" t="s">
        <v>5392</v>
      </c>
      <c r="J1551" s="927" t="s">
        <v>1163</v>
      </c>
      <c r="K1551" s="927" t="s">
        <v>288</v>
      </c>
      <c r="L1551" s="927" t="s">
        <v>158</v>
      </c>
      <c r="M1551" s="927" t="s">
        <v>1164</v>
      </c>
      <c r="N1551" s="927" t="s">
        <v>5556</v>
      </c>
      <c r="O1551" s="927" t="s">
        <v>1174</v>
      </c>
      <c r="P1551" s="1129" t="str">
        <f t="shared" si="265"/>
        <v>239</v>
      </c>
      <c r="Q1551" s="934" t="str">
        <f t="shared" si="266"/>
        <v>-</v>
      </c>
      <c r="R1551" s="934" t="str">
        <f t="shared" si="267"/>
        <v>-</v>
      </c>
      <c r="S1551" s="935" t="str">
        <f t="shared" si="271"/>
        <v>-</v>
      </c>
      <c r="T1551" s="935" t="str">
        <f t="shared" si="272"/>
        <v>-</v>
      </c>
      <c r="U1551" s="935" t="str">
        <f t="shared" si="273"/>
        <v>-</v>
      </c>
      <c r="V1551" s="935" t="str">
        <f t="shared" si="268"/>
        <v>-</v>
      </c>
      <c r="W1551" s="934" t="str">
        <f t="shared" si="269"/>
        <v>-</v>
      </c>
      <c r="X1551" s="936" t="str">
        <f>IF(R1551="-","-",VLOOKUP($S1551,Forex!$B:$C,2,0))</f>
        <v>-</v>
      </c>
      <c r="Y1551" s="936" t="str">
        <f>IF(R1551="-","-",VLOOKUP($S1551,Forex!$B:$D,3,0))</f>
        <v>-</v>
      </c>
      <c r="Z1551" s="937" t="str">
        <f>IF($R1551="-","-",VLOOKUP($L1551,Legend!$E:$F,2,0))</f>
        <v>-</v>
      </c>
      <c r="AA1551" s="937"/>
      <c r="AB1551" s="1131" t="str">
        <f t="shared" si="274"/>
        <v>-</v>
      </c>
      <c r="AC1551" s="1131" t="str">
        <f>_xlfn.IFNA(VLOOKUP($B1551,'PO list'!$C:$E,3,0),$AB1551)</f>
        <v>-</v>
      </c>
      <c r="AD1551" s="1131" t="str">
        <f>IF($AC1551="-","-",VLOOKUP($AC1551,Forex!$B:$C,2,0))</f>
        <v>-</v>
      </c>
      <c r="AE1551" s="1131" t="str">
        <f t="shared" si="270"/>
        <v>-</v>
      </c>
      <c r="AF1551" s="1131" t="str">
        <f>IF($AE1551="-","-",VLOOKUP($AE1551,Forex!$B:$C,2,0))</f>
        <v>-</v>
      </c>
      <c r="AG1551" s="1132" t="str">
        <f t="shared" si="275"/>
        <v>-</v>
      </c>
      <c r="AI1551" s="1118"/>
    </row>
    <row r="1552" spans="1:35" ht="15" x14ac:dyDescent="0.25">
      <c r="A1552" s="929">
        <v>1551</v>
      </c>
      <c r="B1552" s="927" t="s">
        <v>1094</v>
      </c>
      <c r="C1552" s="927" t="s">
        <v>207</v>
      </c>
      <c r="D1552" s="927" t="s">
        <v>232</v>
      </c>
      <c r="E1552" s="927" t="s">
        <v>1333</v>
      </c>
      <c r="F1552" s="927">
        <v>1</v>
      </c>
      <c r="G1552" s="927">
        <v>480</v>
      </c>
      <c r="H1552" s="927" t="s">
        <v>5393</v>
      </c>
      <c r="I1552" s="927" t="s">
        <v>5394</v>
      </c>
      <c r="J1552" s="927" t="s">
        <v>1163</v>
      </c>
      <c r="K1552" s="927" t="s">
        <v>287</v>
      </c>
      <c r="L1552" s="927" t="s">
        <v>15</v>
      </c>
      <c r="M1552" s="927" t="s">
        <v>1230</v>
      </c>
      <c r="N1552" s="927" t="s">
        <v>5273</v>
      </c>
      <c r="O1552" s="927" t="s">
        <v>1232</v>
      </c>
      <c r="P1552" s="1129" t="str">
        <f t="shared" si="265"/>
        <v>06)</v>
      </c>
      <c r="Q1552" s="934" t="str">
        <f t="shared" si="266"/>
        <v>21-19896</v>
      </c>
      <c r="R1552" s="934" t="str">
        <f t="shared" si="267"/>
        <v>FRONTECH</v>
      </c>
      <c r="S1552" s="935">
        <f t="shared" si="271"/>
        <v>44256</v>
      </c>
      <c r="T1552" s="935">
        <f t="shared" si="272"/>
        <v>44287</v>
      </c>
      <c r="U1552" s="935">
        <f t="shared" si="273"/>
        <v>44287</v>
      </c>
      <c r="V1552" s="935">
        <f t="shared" si="268"/>
        <v>44317</v>
      </c>
      <c r="W1552" s="934" t="str">
        <f t="shared" si="269"/>
        <v>Approved</v>
      </c>
      <c r="X1552" s="936" t="str">
        <f>IF(R1552="-","-",VLOOKUP($S1552,Forex!$B:$C,2,0))</f>
        <v>FY2020</v>
      </c>
      <c r="Y1552" s="936" t="str">
        <f>IF(R1552="-","-",VLOOKUP($S1552,Forex!$B:$D,3,0))</f>
        <v>2H</v>
      </c>
      <c r="Z1552" s="937" t="str">
        <f>IF($R1552="-","-",VLOOKUP($L1552,Legend!$E:$F,2,0))</f>
        <v>-</v>
      </c>
      <c r="AA1552" s="937"/>
      <c r="AB1552" s="1131">
        <f t="shared" si="274"/>
        <v>44287</v>
      </c>
      <c r="AC1552" s="1131">
        <f>_xlfn.IFNA(VLOOKUP($B1552,'PO list'!$C:$E,3,0),$AB1552)</f>
        <v>44317</v>
      </c>
      <c r="AD1552" s="1131" t="str">
        <f>IF($AC1552="-","-",VLOOKUP($AC1552,Forex!$B:$C,2,0))</f>
        <v>FY2021</v>
      </c>
      <c r="AE1552" s="1131">
        <f t="shared" si="270"/>
        <v>44287</v>
      </c>
      <c r="AF1552" s="1131" t="str">
        <f>IF($AE1552="-","-",VLOOKUP($AE1552,Forex!$B:$C,2,0))</f>
        <v>FY2021</v>
      </c>
      <c r="AG1552" s="1132" t="str">
        <f t="shared" si="275"/>
        <v>MY + MF</v>
      </c>
      <c r="AI1552" s="1118"/>
    </row>
    <row r="1553" spans="1:35" ht="15" x14ac:dyDescent="0.25">
      <c r="A1553" s="929">
        <v>1552</v>
      </c>
      <c r="B1553" s="927" t="s">
        <v>1087</v>
      </c>
      <c r="C1553" s="927" t="s">
        <v>227</v>
      </c>
      <c r="D1553" s="927" t="s">
        <v>201</v>
      </c>
      <c r="E1553" s="927" t="s">
        <v>230</v>
      </c>
      <c r="F1553" s="927">
        <v>88</v>
      </c>
      <c r="G1553" s="927">
        <v>75193.900000000023</v>
      </c>
      <c r="H1553" s="927" t="s">
        <v>1171</v>
      </c>
      <c r="I1553" s="927" t="s">
        <v>5395</v>
      </c>
      <c r="J1553" s="927" t="s">
        <v>1163</v>
      </c>
      <c r="K1553" s="927" t="s">
        <v>288</v>
      </c>
      <c r="L1553" s="927" t="s">
        <v>1127</v>
      </c>
      <c r="M1553" s="927" t="s">
        <v>1131</v>
      </c>
      <c r="N1553" s="927" t="s">
        <v>5826</v>
      </c>
      <c r="O1553" s="927" t="s">
        <v>1174</v>
      </c>
      <c r="P1553" s="1129" t="str">
        <f t="shared" si="265"/>
        <v>REF</v>
      </c>
      <c r="Q1553" s="934" t="str">
        <f t="shared" si="266"/>
        <v>21-19897</v>
      </c>
      <c r="R1553" s="934" t="str">
        <f t="shared" si="267"/>
        <v>LOCAL</v>
      </c>
      <c r="S1553" s="935">
        <f t="shared" si="271"/>
        <v>44256</v>
      </c>
      <c r="T1553" s="935">
        <f t="shared" si="272"/>
        <v>44287</v>
      </c>
      <c r="U1553" s="935">
        <f t="shared" si="273"/>
        <v>44256</v>
      </c>
      <c r="V1553" s="935">
        <f t="shared" si="268"/>
        <v>44378</v>
      </c>
      <c r="W1553" s="934" t="str">
        <f t="shared" si="269"/>
        <v>-</v>
      </c>
      <c r="X1553" s="936" t="str">
        <f>IF(R1553="-","-",VLOOKUP($S1553,Forex!$B:$C,2,0))</f>
        <v>FY2020</v>
      </c>
      <c r="Y1553" s="936" t="str">
        <f>IF(R1553="-","-",VLOOKUP($S1553,Forex!$B:$D,3,0))</f>
        <v>2H</v>
      </c>
      <c r="Z1553" s="937" t="str">
        <f>IF($R1553="-","-",VLOOKUP($L1553,Legend!$E:$F,2,0))</f>
        <v>ROD4</v>
      </c>
      <c r="AA1553" s="937"/>
      <c r="AB1553" s="1131">
        <f t="shared" si="274"/>
        <v>44287</v>
      </c>
      <c r="AC1553" s="1131" t="str">
        <f>_xlfn.IFNA(VLOOKUP($B1553,'PO list'!$C:$E,3,0),$AB1553)</f>
        <v>-</v>
      </c>
      <c r="AD1553" s="1131" t="str">
        <f>IF($AC1553="-","-",VLOOKUP($AC1553,Forex!$B:$C,2,0))</f>
        <v>-</v>
      </c>
      <c r="AE1553" s="1131" t="str">
        <f t="shared" si="270"/>
        <v>-</v>
      </c>
      <c r="AF1553" s="1131" t="str">
        <f>IF($AE1553="-","-",VLOOKUP($AE1553,Forex!$B:$C,2,0))</f>
        <v>-</v>
      </c>
      <c r="AG1553" s="1132" t="str">
        <f t="shared" si="275"/>
        <v>MY + MF</v>
      </c>
      <c r="AI1553" s="1118"/>
    </row>
    <row r="1554" spans="1:35" ht="15" x14ac:dyDescent="0.25">
      <c r="A1554" s="929">
        <v>1553</v>
      </c>
      <c r="B1554" s="927" t="s">
        <v>1085</v>
      </c>
      <c r="C1554" s="927" t="s">
        <v>207</v>
      </c>
      <c r="D1554" s="927" t="s">
        <v>232</v>
      </c>
      <c r="E1554" s="927" t="s">
        <v>230</v>
      </c>
      <c r="F1554" s="927">
        <v>2</v>
      </c>
      <c r="G1554" s="927">
        <v>2600</v>
      </c>
      <c r="H1554" s="927" t="s">
        <v>5396</v>
      </c>
      <c r="I1554" s="927" t="s">
        <v>5598</v>
      </c>
      <c r="J1554" s="927" t="s">
        <v>1131</v>
      </c>
      <c r="K1554" s="927" t="s">
        <v>288</v>
      </c>
      <c r="L1554" s="927" t="s">
        <v>1127</v>
      </c>
      <c r="M1554" s="927" t="s">
        <v>1123</v>
      </c>
      <c r="N1554" s="927" t="s">
        <v>5599</v>
      </c>
      <c r="O1554" s="927" t="s">
        <v>1174</v>
      </c>
      <c r="P1554" s="1129" t="str">
        <f t="shared" si="265"/>
        <v>REF</v>
      </c>
      <c r="Q1554" s="934" t="str">
        <f t="shared" si="266"/>
        <v>21-19898</v>
      </c>
      <c r="R1554" s="934" t="str">
        <f t="shared" si="267"/>
        <v>FRONTECH</v>
      </c>
      <c r="S1554" s="935">
        <f t="shared" si="271"/>
        <v>44256</v>
      </c>
      <c r="T1554" s="935">
        <f t="shared" si="272"/>
        <v>44287</v>
      </c>
      <c r="U1554" s="935">
        <f t="shared" si="273"/>
        <v>44287</v>
      </c>
      <c r="V1554" s="935">
        <f t="shared" si="268"/>
        <v>44348</v>
      </c>
      <c r="W1554" s="934" t="str">
        <f t="shared" si="269"/>
        <v>-</v>
      </c>
      <c r="X1554" s="936" t="str">
        <f>IF(R1554="-","-",VLOOKUP($S1554,Forex!$B:$C,2,0))</f>
        <v>FY2020</v>
      </c>
      <c r="Y1554" s="936" t="str">
        <f>IF(R1554="-","-",VLOOKUP($S1554,Forex!$B:$D,3,0))</f>
        <v>2H</v>
      </c>
      <c r="Z1554" s="937" t="str">
        <f>IF($R1554="-","-",VLOOKUP($L1554,Legend!$E:$F,2,0))</f>
        <v>ROD4</v>
      </c>
      <c r="AA1554" s="937"/>
      <c r="AB1554" s="1131">
        <f t="shared" si="274"/>
        <v>44287</v>
      </c>
      <c r="AC1554" s="1131" t="str">
        <f>_xlfn.IFNA(VLOOKUP($B1554,'PO list'!$C:$E,3,0),$AB1554)</f>
        <v>-</v>
      </c>
      <c r="AD1554" s="1131" t="str">
        <f>IF($AC1554="-","-",VLOOKUP($AC1554,Forex!$B:$C,2,0))</f>
        <v>-</v>
      </c>
      <c r="AE1554" s="1131" t="str">
        <f t="shared" si="270"/>
        <v>-</v>
      </c>
      <c r="AF1554" s="1131" t="str">
        <f>IF($AE1554="-","-",VLOOKUP($AE1554,Forex!$B:$C,2,0))</f>
        <v>-</v>
      </c>
      <c r="AG1554" s="1132" t="str">
        <f t="shared" si="275"/>
        <v>MY + MF</v>
      </c>
      <c r="AI1554" s="1118"/>
    </row>
    <row r="1555" spans="1:35" ht="15" x14ac:dyDescent="0.25">
      <c r="A1555" s="929">
        <v>1554</v>
      </c>
      <c r="B1555" s="927" t="s">
        <v>1086</v>
      </c>
      <c r="C1555" s="927" t="s">
        <v>207</v>
      </c>
      <c r="D1555" s="927" t="s">
        <v>232</v>
      </c>
      <c r="E1555" s="927" t="s">
        <v>1333</v>
      </c>
      <c r="F1555" s="927">
        <v>1</v>
      </c>
      <c r="G1555" s="927">
        <v>796.9</v>
      </c>
      <c r="H1555" s="927" t="s">
        <v>5397</v>
      </c>
      <c r="I1555" s="927" t="s">
        <v>5600</v>
      </c>
      <c r="J1555" s="927" t="s">
        <v>1131</v>
      </c>
      <c r="K1555" s="927" t="s">
        <v>288</v>
      </c>
      <c r="L1555" s="927" t="s">
        <v>1127</v>
      </c>
      <c r="M1555" s="927" t="s">
        <v>1123</v>
      </c>
      <c r="N1555" s="927" t="s">
        <v>5599</v>
      </c>
      <c r="O1555" s="927" t="s">
        <v>1174</v>
      </c>
      <c r="P1555" s="1129" t="str">
        <f t="shared" si="265"/>
        <v>REF</v>
      </c>
      <c r="Q1555" s="934" t="str">
        <f t="shared" si="266"/>
        <v>21-19899</v>
      </c>
      <c r="R1555" s="934" t="str">
        <f t="shared" si="267"/>
        <v>FRONTECH</v>
      </c>
      <c r="S1555" s="935">
        <f t="shared" si="271"/>
        <v>44256</v>
      </c>
      <c r="T1555" s="935">
        <f t="shared" si="272"/>
        <v>44287</v>
      </c>
      <c r="U1555" s="935">
        <f t="shared" si="273"/>
        <v>44287</v>
      </c>
      <c r="V1555" s="935">
        <f t="shared" si="268"/>
        <v>44348</v>
      </c>
      <c r="W1555" s="934" t="str">
        <f t="shared" si="269"/>
        <v>-</v>
      </c>
      <c r="X1555" s="936" t="str">
        <f>IF(R1555="-","-",VLOOKUP($S1555,Forex!$B:$C,2,0))</f>
        <v>FY2020</v>
      </c>
      <c r="Y1555" s="936" t="str">
        <f>IF(R1555="-","-",VLOOKUP($S1555,Forex!$B:$D,3,0))</f>
        <v>2H</v>
      </c>
      <c r="Z1555" s="937" t="str">
        <f>IF($R1555="-","-",VLOOKUP($L1555,Legend!$E:$F,2,0))</f>
        <v>ROD4</v>
      </c>
      <c r="AA1555" s="937"/>
      <c r="AB1555" s="1131">
        <f t="shared" si="274"/>
        <v>44287</v>
      </c>
      <c r="AC1555" s="1131" t="str">
        <f>_xlfn.IFNA(VLOOKUP($B1555,'PO list'!$C:$E,3,0),$AB1555)</f>
        <v>-</v>
      </c>
      <c r="AD1555" s="1131" t="str">
        <f>IF($AC1555="-","-",VLOOKUP($AC1555,Forex!$B:$C,2,0))</f>
        <v>-</v>
      </c>
      <c r="AE1555" s="1131" t="str">
        <f t="shared" si="270"/>
        <v>-</v>
      </c>
      <c r="AF1555" s="1131" t="str">
        <f>IF($AE1555="-","-",VLOOKUP($AE1555,Forex!$B:$C,2,0))</f>
        <v>-</v>
      </c>
      <c r="AG1555" s="1132" t="str">
        <f t="shared" si="275"/>
        <v>MY + MF</v>
      </c>
      <c r="AI1555" s="1118"/>
    </row>
    <row r="1556" spans="1:35" ht="15" x14ac:dyDescent="0.25">
      <c r="A1556" s="929">
        <v>1555</v>
      </c>
      <c r="B1556" s="927" t="s">
        <v>5398</v>
      </c>
      <c r="C1556" s="927" t="s">
        <v>244</v>
      </c>
      <c r="D1556" s="927" t="s">
        <v>201</v>
      </c>
      <c r="E1556" s="927" t="s">
        <v>231</v>
      </c>
      <c r="F1556" s="927">
        <v>2</v>
      </c>
      <c r="G1556" s="927">
        <v>640</v>
      </c>
      <c r="H1556" s="927" t="s">
        <v>5399</v>
      </c>
      <c r="I1556" s="927" t="s">
        <v>5400</v>
      </c>
      <c r="J1556" s="927" t="s">
        <v>1164</v>
      </c>
      <c r="K1556" s="927" t="s">
        <v>288</v>
      </c>
      <c r="L1556" s="927" t="s">
        <v>158</v>
      </c>
      <c r="M1556" s="927" t="s">
        <v>1164</v>
      </c>
      <c r="N1556" s="927" t="s">
        <v>1299</v>
      </c>
      <c r="O1556" s="927" t="s">
        <v>1174</v>
      </c>
      <c r="P1556" s="1129" t="str">
        <f t="shared" ref="P1556:P1619" si="276">RIGHT(I1556,3)</f>
        <v>m T</v>
      </c>
      <c r="Q1556" s="934" t="str">
        <f t="shared" ref="Q1556:Q1619" si="277">IF(B1556=B1555,"-",B1556)</f>
        <v>21-19900</v>
      </c>
      <c r="R1556" s="934" t="str">
        <f t="shared" ref="R1556:R1619" si="278">IF(Q1556="-","-",IF(D1556="INTERNAL","-",D1556))</f>
        <v>LOCAL</v>
      </c>
      <c r="S1556" s="935">
        <f t="shared" si="271"/>
        <v>44287</v>
      </c>
      <c r="T1556" s="935">
        <f t="shared" si="272"/>
        <v>44287</v>
      </c>
      <c r="U1556" s="935">
        <f t="shared" si="273"/>
        <v>44287</v>
      </c>
      <c r="V1556" s="935">
        <f t="shared" ref="V1556:V1619" si="279">IF($R1556="-","-",IF(N1556="-","-",$N1556-DAY($N1556)+1))</f>
        <v>44317</v>
      </c>
      <c r="W1556" s="934" t="str">
        <f t="shared" ref="W1556:W1619" si="280">IF(R1556="-","-",IF(P1556="Ref","-",$K1556))</f>
        <v>Disapproved</v>
      </c>
      <c r="X1556" s="936" t="str">
        <f>IF(R1556="-","-",VLOOKUP($S1556,Forex!$B:$C,2,0))</f>
        <v>FY2021</v>
      </c>
      <c r="Y1556" s="936" t="str">
        <f>IF(R1556="-","-",VLOOKUP($S1556,Forex!$B:$D,3,0))</f>
        <v>1H</v>
      </c>
      <c r="Z1556" s="937" t="str">
        <f>IF($R1556="-","-",VLOOKUP($L1556,Legend!$E:$F,2,0))</f>
        <v>ROD1</v>
      </c>
      <c r="AA1556" s="937"/>
      <c r="AB1556" s="1131">
        <f t="shared" si="274"/>
        <v>44317</v>
      </c>
      <c r="AC1556" s="1131">
        <f>_xlfn.IFNA(VLOOKUP($B1556,'PO list'!$C:$E,3,0),$AB1556)</f>
        <v>44317</v>
      </c>
      <c r="AD1556" s="1131" t="str">
        <f>IF($AC1556="-","-",VLOOKUP($AC1556,Forex!$B:$C,2,0))</f>
        <v>FY2021</v>
      </c>
      <c r="AE1556" s="1131">
        <f t="shared" ref="AE1556:AE1619" si="281">IF($Q1556="-","-",IF(W1556="-","-",IF($O1556="-","-",$O1556-DAY($O1556)+1)))</f>
        <v>44287</v>
      </c>
      <c r="AF1556" s="1131" t="str">
        <f>IF($AE1556="-","-",VLOOKUP($AE1556,Forex!$B:$C,2,0))</f>
        <v>FY2021</v>
      </c>
      <c r="AG1556" s="1132" t="str">
        <f t="shared" si="275"/>
        <v>MY + MF</v>
      </c>
      <c r="AI1556" s="1118"/>
    </row>
    <row r="1557" spans="1:35" ht="15" x14ac:dyDescent="0.25">
      <c r="A1557" s="929">
        <v>1556</v>
      </c>
      <c r="B1557" s="927" t="s">
        <v>5401</v>
      </c>
      <c r="C1557" s="927" t="s">
        <v>1331</v>
      </c>
      <c r="D1557" s="927" t="s">
        <v>1332</v>
      </c>
      <c r="E1557" s="927" t="s">
        <v>231</v>
      </c>
      <c r="F1557" s="927">
        <v>1</v>
      </c>
      <c r="G1557" s="927">
        <v>614</v>
      </c>
      <c r="H1557" s="927" t="s">
        <v>5402</v>
      </c>
      <c r="I1557" s="927" t="s">
        <v>5403</v>
      </c>
      <c r="J1557" s="927" t="s">
        <v>3942</v>
      </c>
      <c r="K1557" s="927" t="s">
        <v>203</v>
      </c>
      <c r="L1557" s="927" t="s">
        <v>15</v>
      </c>
      <c r="M1557" s="927" t="s">
        <v>1169</v>
      </c>
      <c r="N1557" s="927" t="s">
        <v>15</v>
      </c>
      <c r="O1557" s="927" t="s">
        <v>1224</v>
      </c>
      <c r="P1557" s="1129" t="str">
        <f t="shared" si="276"/>
        <v>NCH</v>
      </c>
      <c r="Q1557" s="934" t="str">
        <f t="shared" si="277"/>
        <v>21-19901</v>
      </c>
      <c r="R1557" s="934" t="str">
        <f t="shared" si="278"/>
        <v>-</v>
      </c>
      <c r="S1557" s="935" t="str">
        <f t="shared" si="271"/>
        <v>-</v>
      </c>
      <c r="T1557" s="935" t="str">
        <f t="shared" si="272"/>
        <v>-</v>
      </c>
      <c r="U1557" s="935" t="str">
        <f t="shared" si="273"/>
        <v>-</v>
      </c>
      <c r="V1557" s="935" t="str">
        <f t="shared" si="279"/>
        <v>-</v>
      </c>
      <c r="W1557" s="934" t="str">
        <f t="shared" si="280"/>
        <v>-</v>
      </c>
      <c r="X1557" s="936" t="str">
        <f>IF(R1557="-","-",VLOOKUP($S1557,Forex!$B:$C,2,0))</f>
        <v>-</v>
      </c>
      <c r="Y1557" s="936" t="str">
        <f>IF(R1557="-","-",VLOOKUP($S1557,Forex!$B:$D,3,0))</f>
        <v>-</v>
      </c>
      <c r="Z1557" s="937" t="str">
        <f>IF($R1557="-","-",VLOOKUP($L1557,Legend!$E:$F,2,0))</f>
        <v>-</v>
      </c>
      <c r="AA1557" s="937"/>
      <c r="AB1557" s="1131" t="str">
        <f t="shared" si="274"/>
        <v>-</v>
      </c>
      <c r="AC1557" s="1131" t="str">
        <f>_xlfn.IFNA(VLOOKUP($B1557,'PO list'!$C:$E,3,0),$AB1557)</f>
        <v>-</v>
      </c>
      <c r="AD1557" s="1131" t="str">
        <f>IF($AC1557="-","-",VLOOKUP($AC1557,Forex!$B:$C,2,0))</f>
        <v>-</v>
      </c>
      <c r="AE1557" s="1131" t="str">
        <f t="shared" si="281"/>
        <v>-</v>
      </c>
      <c r="AF1557" s="1131" t="str">
        <f>IF($AE1557="-","-",VLOOKUP($AE1557,Forex!$B:$C,2,0))</f>
        <v>-</v>
      </c>
      <c r="AG1557" s="1132" t="str">
        <f t="shared" si="275"/>
        <v>-</v>
      </c>
      <c r="AI1557" s="1118"/>
    </row>
    <row r="1558" spans="1:35" ht="15" x14ac:dyDescent="0.25">
      <c r="A1558" s="929">
        <v>1557</v>
      </c>
      <c r="B1558" s="927" t="s">
        <v>5404</v>
      </c>
      <c r="C1558" s="927" t="s">
        <v>207</v>
      </c>
      <c r="D1558" s="927" t="s">
        <v>232</v>
      </c>
      <c r="E1558" s="927" t="s">
        <v>1361</v>
      </c>
      <c r="F1558" s="927">
        <v>1</v>
      </c>
      <c r="G1558" s="927">
        <v>30</v>
      </c>
      <c r="H1558" s="927" t="s">
        <v>5405</v>
      </c>
      <c r="I1558" s="927" t="s">
        <v>5271</v>
      </c>
      <c r="J1558" s="927" t="s">
        <v>1169</v>
      </c>
      <c r="K1558" s="927" t="s">
        <v>287</v>
      </c>
      <c r="L1558" s="927" t="s">
        <v>15</v>
      </c>
      <c r="M1558" s="927" t="s">
        <v>1169</v>
      </c>
      <c r="N1558" s="927" t="s">
        <v>1123</v>
      </c>
      <c r="O1558" s="927" t="s">
        <v>1172</v>
      </c>
      <c r="P1558" s="1129" t="str">
        <f t="shared" si="276"/>
        <v>170</v>
      </c>
      <c r="Q1558" s="934" t="str">
        <f t="shared" si="277"/>
        <v>21-19902</v>
      </c>
      <c r="R1558" s="934" t="str">
        <f t="shared" si="278"/>
        <v>FRONTECH</v>
      </c>
      <c r="S1558" s="935">
        <f t="shared" si="271"/>
        <v>44287</v>
      </c>
      <c r="T1558" s="935">
        <f t="shared" si="272"/>
        <v>44287</v>
      </c>
      <c r="U1558" s="935">
        <f t="shared" si="273"/>
        <v>44287</v>
      </c>
      <c r="V1558" s="935">
        <f t="shared" si="279"/>
        <v>44287</v>
      </c>
      <c r="W1558" s="934" t="str">
        <f t="shared" si="280"/>
        <v>Approved</v>
      </c>
      <c r="X1558" s="936" t="str">
        <f>IF(R1558="-","-",VLOOKUP($S1558,Forex!$B:$C,2,0))</f>
        <v>FY2021</v>
      </c>
      <c r="Y1558" s="936" t="str">
        <f>IF(R1558="-","-",VLOOKUP($S1558,Forex!$B:$D,3,0))</f>
        <v>1H</v>
      </c>
      <c r="Z1558" s="937" t="str">
        <f>IF($R1558="-","-",VLOOKUP($L1558,Legend!$E:$F,2,0))</f>
        <v>-</v>
      </c>
      <c r="AA1558" s="937"/>
      <c r="AB1558" s="1131">
        <f t="shared" si="274"/>
        <v>44287</v>
      </c>
      <c r="AC1558" s="1131">
        <f>_xlfn.IFNA(VLOOKUP($B1558,'PO list'!$C:$E,3,0),$AB1558)</f>
        <v>44287</v>
      </c>
      <c r="AD1558" s="1131" t="str">
        <f>IF($AC1558="-","-",VLOOKUP($AC1558,Forex!$B:$C,2,0))</f>
        <v>FY2021</v>
      </c>
      <c r="AE1558" s="1131">
        <f t="shared" si="281"/>
        <v>44287</v>
      </c>
      <c r="AF1558" s="1131" t="str">
        <f>IF($AE1558="-","-",VLOOKUP($AE1558,Forex!$B:$C,2,0))</f>
        <v>FY2021</v>
      </c>
      <c r="AG1558" s="1132" t="str">
        <f t="shared" si="275"/>
        <v>MY + MF</v>
      </c>
      <c r="AI1558" s="1118"/>
    </row>
    <row r="1559" spans="1:35" ht="15" x14ac:dyDescent="0.25">
      <c r="A1559" s="929">
        <v>1558</v>
      </c>
      <c r="B1559" s="927" t="s">
        <v>5404</v>
      </c>
      <c r="C1559" s="927" t="s">
        <v>207</v>
      </c>
      <c r="D1559" s="927" t="s">
        <v>232</v>
      </c>
      <c r="E1559" s="927" t="s">
        <v>1361</v>
      </c>
      <c r="F1559" s="927">
        <v>1</v>
      </c>
      <c r="G1559" s="927">
        <v>2.15</v>
      </c>
      <c r="H1559" s="927" t="s">
        <v>5406</v>
      </c>
      <c r="I1559" s="927" t="s">
        <v>5271</v>
      </c>
      <c r="J1559" s="927" t="s">
        <v>1169</v>
      </c>
      <c r="K1559" s="927" t="s">
        <v>1324</v>
      </c>
      <c r="L1559" s="927" t="s">
        <v>15</v>
      </c>
      <c r="M1559" s="927" t="s">
        <v>1169</v>
      </c>
      <c r="N1559" s="927" t="s">
        <v>1123</v>
      </c>
      <c r="O1559" s="927" t="s">
        <v>1172</v>
      </c>
      <c r="P1559" s="1129" t="str">
        <f t="shared" si="276"/>
        <v>170</v>
      </c>
      <c r="Q1559" s="934" t="str">
        <f t="shared" si="277"/>
        <v>-</v>
      </c>
      <c r="R1559" s="934" t="str">
        <f t="shared" si="278"/>
        <v>-</v>
      </c>
      <c r="S1559" s="935" t="str">
        <f t="shared" si="271"/>
        <v>-</v>
      </c>
      <c r="T1559" s="935" t="str">
        <f t="shared" si="272"/>
        <v>-</v>
      </c>
      <c r="U1559" s="935" t="str">
        <f t="shared" si="273"/>
        <v>-</v>
      </c>
      <c r="V1559" s="935" t="str">
        <f t="shared" si="279"/>
        <v>-</v>
      </c>
      <c r="W1559" s="934" t="str">
        <f t="shared" si="280"/>
        <v>-</v>
      </c>
      <c r="X1559" s="936" t="str">
        <f>IF(R1559="-","-",VLOOKUP($S1559,Forex!$B:$C,2,0))</f>
        <v>-</v>
      </c>
      <c r="Y1559" s="936" t="str">
        <f>IF(R1559="-","-",VLOOKUP($S1559,Forex!$B:$D,3,0))</f>
        <v>-</v>
      </c>
      <c r="Z1559" s="937" t="str">
        <f>IF($R1559="-","-",VLOOKUP($L1559,Legend!$E:$F,2,0))</f>
        <v>-</v>
      </c>
      <c r="AA1559" s="937"/>
      <c r="AB1559" s="1131" t="str">
        <f t="shared" si="274"/>
        <v>-</v>
      </c>
      <c r="AC1559" s="1131" t="str">
        <f>_xlfn.IFNA(VLOOKUP($B1559,'PO list'!$C:$E,3,0),$AB1559)</f>
        <v>-</v>
      </c>
      <c r="AD1559" s="1131" t="str">
        <f>IF($AC1559="-","-",VLOOKUP($AC1559,Forex!$B:$C,2,0))</f>
        <v>-</v>
      </c>
      <c r="AE1559" s="1131" t="str">
        <f t="shared" si="281"/>
        <v>-</v>
      </c>
      <c r="AF1559" s="1131" t="str">
        <f>IF($AE1559="-","-",VLOOKUP($AE1559,Forex!$B:$C,2,0))</f>
        <v>-</v>
      </c>
      <c r="AG1559" s="1132" t="str">
        <f t="shared" si="275"/>
        <v>-</v>
      </c>
      <c r="AI1559" s="1118"/>
    </row>
    <row r="1560" spans="1:35" ht="15" x14ac:dyDescent="0.25">
      <c r="A1560" s="929">
        <v>1559</v>
      </c>
      <c r="B1560" s="927" t="s">
        <v>5407</v>
      </c>
      <c r="C1560" s="927" t="s">
        <v>207</v>
      </c>
      <c r="D1560" s="927" t="s">
        <v>232</v>
      </c>
      <c r="E1560" s="927" t="s">
        <v>230</v>
      </c>
      <c r="F1560" s="927">
        <v>3</v>
      </c>
      <c r="G1560" s="927">
        <v>5890</v>
      </c>
      <c r="H1560" s="927" t="s">
        <v>5408</v>
      </c>
      <c r="I1560" s="927" t="s">
        <v>5409</v>
      </c>
      <c r="J1560" s="927" t="s">
        <v>5095</v>
      </c>
      <c r="K1560" s="927" t="s">
        <v>287</v>
      </c>
      <c r="L1560" s="927" t="s">
        <v>15</v>
      </c>
      <c r="M1560" s="927" t="s">
        <v>5410</v>
      </c>
      <c r="N1560" s="927" t="s">
        <v>5325</v>
      </c>
      <c r="O1560" s="927" t="s">
        <v>1174</v>
      </c>
      <c r="P1560" s="1129" t="str">
        <f t="shared" si="276"/>
        <v>56]</v>
      </c>
      <c r="Q1560" s="934" t="str">
        <f t="shared" si="277"/>
        <v>21-19903</v>
      </c>
      <c r="R1560" s="934" t="str">
        <f t="shared" si="278"/>
        <v>FRONTECH</v>
      </c>
      <c r="S1560" s="935">
        <f t="shared" si="271"/>
        <v>44287</v>
      </c>
      <c r="T1560" s="935">
        <f t="shared" si="272"/>
        <v>44287</v>
      </c>
      <c r="U1560" s="935">
        <f t="shared" si="273"/>
        <v>44317</v>
      </c>
      <c r="V1560" s="935">
        <f t="shared" si="279"/>
        <v>44317</v>
      </c>
      <c r="W1560" s="934" t="str">
        <f t="shared" si="280"/>
        <v>Approved</v>
      </c>
      <c r="X1560" s="936" t="str">
        <f>IF(R1560="-","-",VLOOKUP($S1560,Forex!$B:$C,2,0))</f>
        <v>FY2021</v>
      </c>
      <c r="Y1560" s="936" t="str">
        <f>IF(R1560="-","-",VLOOKUP($S1560,Forex!$B:$D,3,0))</f>
        <v>1H</v>
      </c>
      <c r="Z1560" s="937" t="str">
        <f>IF($R1560="-","-",VLOOKUP($L1560,Legend!$E:$F,2,0))</f>
        <v>-</v>
      </c>
      <c r="AA1560" s="937"/>
      <c r="AB1560" s="1131">
        <f t="shared" si="274"/>
        <v>44317</v>
      </c>
      <c r="AC1560" s="1131">
        <f>_xlfn.IFNA(VLOOKUP($B1560,'PO list'!$C:$E,3,0),$AB1560)</f>
        <v>44317</v>
      </c>
      <c r="AD1560" s="1131" t="str">
        <f>IF($AC1560="-","-",VLOOKUP($AC1560,Forex!$B:$C,2,0))</f>
        <v>FY2021</v>
      </c>
      <c r="AE1560" s="1131">
        <f t="shared" si="281"/>
        <v>44287</v>
      </c>
      <c r="AF1560" s="1131" t="str">
        <f>IF($AE1560="-","-",VLOOKUP($AE1560,Forex!$B:$C,2,0))</f>
        <v>FY2021</v>
      </c>
      <c r="AG1560" s="1132" t="str">
        <f t="shared" si="275"/>
        <v>MY + MF</v>
      </c>
      <c r="AI1560" s="1118"/>
    </row>
    <row r="1561" spans="1:35" ht="15" x14ac:dyDescent="0.25">
      <c r="A1561" s="929">
        <v>1560</v>
      </c>
      <c r="B1561" s="927" t="s">
        <v>5407</v>
      </c>
      <c r="C1561" s="927" t="s">
        <v>207</v>
      </c>
      <c r="D1561" s="927" t="s">
        <v>232</v>
      </c>
      <c r="E1561" s="927" t="s">
        <v>230</v>
      </c>
      <c r="F1561" s="927">
        <v>3</v>
      </c>
      <c r="G1561" s="927">
        <v>5190</v>
      </c>
      <c r="H1561" s="927" t="s">
        <v>5411</v>
      </c>
      <c r="I1561" s="927" t="s">
        <v>5409</v>
      </c>
      <c r="J1561" s="927" t="s">
        <v>5095</v>
      </c>
      <c r="K1561" s="927" t="s">
        <v>288</v>
      </c>
      <c r="L1561" s="927" t="s">
        <v>1127</v>
      </c>
      <c r="M1561" s="927" t="s">
        <v>5410</v>
      </c>
      <c r="N1561" s="927" t="s">
        <v>5325</v>
      </c>
      <c r="O1561" s="927" t="s">
        <v>1174</v>
      </c>
      <c r="P1561" s="1129" t="str">
        <f t="shared" si="276"/>
        <v>56]</v>
      </c>
      <c r="Q1561" s="934" t="str">
        <f t="shared" si="277"/>
        <v>-</v>
      </c>
      <c r="R1561" s="934" t="str">
        <f t="shared" si="278"/>
        <v>-</v>
      </c>
      <c r="S1561" s="935" t="str">
        <f t="shared" si="271"/>
        <v>-</v>
      </c>
      <c r="T1561" s="935" t="str">
        <f t="shared" si="272"/>
        <v>-</v>
      </c>
      <c r="U1561" s="935" t="str">
        <f t="shared" si="273"/>
        <v>-</v>
      </c>
      <c r="V1561" s="935" t="str">
        <f t="shared" si="279"/>
        <v>-</v>
      </c>
      <c r="W1561" s="934" t="str">
        <f t="shared" si="280"/>
        <v>-</v>
      </c>
      <c r="X1561" s="936" t="str">
        <f>IF(R1561="-","-",VLOOKUP($S1561,Forex!$B:$C,2,0))</f>
        <v>-</v>
      </c>
      <c r="Y1561" s="936" t="str">
        <f>IF(R1561="-","-",VLOOKUP($S1561,Forex!$B:$D,3,0))</f>
        <v>-</v>
      </c>
      <c r="Z1561" s="937" t="str">
        <f>IF($R1561="-","-",VLOOKUP($L1561,Legend!$E:$F,2,0))</f>
        <v>-</v>
      </c>
      <c r="AA1561" s="937"/>
      <c r="AB1561" s="1131" t="str">
        <f t="shared" si="274"/>
        <v>-</v>
      </c>
      <c r="AC1561" s="1131" t="str">
        <f>_xlfn.IFNA(VLOOKUP($B1561,'PO list'!$C:$E,3,0),$AB1561)</f>
        <v>-</v>
      </c>
      <c r="AD1561" s="1131" t="str">
        <f>IF($AC1561="-","-",VLOOKUP($AC1561,Forex!$B:$C,2,0))</f>
        <v>-</v>
      </c>
      <c r="AE1561" s="1131" t="str">
        <f t="shared" si="281"/>
        <v>-</v>
      </c>
      <c r="AF1561" s="1131" t="str">
        <f>IF($AE1561="-","-",VLOOKUP($AE1561,Forex!$B:$C,2,0))</f>
        <v>-</v>
      </c>
      <c r="AG1561" s="1132" t="str">
        <f t="shared" si="275"/>
        <v>-</v>
      </c>
      <c r="AI1561" s="1118"/>
    </row>
    <row r="1562" spans="1:35" ht="15" x14ac:dyDescent="0.25">
      <c r="A1562" s="929">
        <v>1561</v>
      </c>
      <c r="B1562" s="927" t="s">
        <v>5412</v>
      </c>
      <c r="C1562" s="927" t="s">
        <v>207</v>
      </c>
      <c r="D1562" s="927" t="s">
        <v>232</v>
      </c>
      <c r="E1562" s="927" t="s">
        <v>230</v>
      </c>
      <c r="F1562" s="927">
        <v>2</v>
      </c>
      <c r="G1562" s="927">
        <v>11730</v>
      </c>
      <c r="H1562" s="927" t="s">
        <v>5413</v>
      </c>
      <c r="I1562" s="927" t="s">
        <v>5768</v>
      </c>
      <c r="J1562" s="927" t="s">
        <v>5414</v>
      </c>
      <c r="K1562" s="927" t="s">
        <v>288</v>
      </c>
      <c r="L1562" s="927" t="s">
        <v>1127</v>
      </c>
      <c r="M1562" s="927" t="s">
        <v>4737</v>
      </c>
      <c r="N1562" s="927" t="s">
        <v>5769</v>
      </c>
      <c r="O1562" s="927" t="s">
        <v>1224</v>
      </c>
      <c r="P1562" s="1129" t="str">
        <f t="shared" si="276"/>
        <v>REF</v>
      </c>
      <c r="Q1562" s="934" t="str">
        <f t="shared" si="277"/>
        <v>21-19904</v>
      </c>
      <c r="R1562" s="934" t="str">
        <f t="shared" si="278"/>
        <v>FRONTECH</v>
      </c>
      <c r="S1562" s="935">
        <f t="shared" si="271"/>
        <v>44287</v>
      </c>
      <c r="T1562" s="935">
        <f t="shared" si="272"/>
        <v>44287</v>
      </c>
      <c r="U1562" s="935">
        <f t="shared" si="273"/>
        <v>44287</v>
      </c>
      <c r="V1562" s="935">
        <f t="shared" si="279"/>
        <v>44378</v>
      </c>
      <c r="W1562" s="934" t="str">
        <f t="shared" si="280"/>
        <v>-</v>
      </c>
      <c r="X1562" s="936" t="str">
        <f>IF(R1562="-","-",VLOOKUP($S1562,Forex!$B:$C,2,0))</f>
        <v>FY2021</v>
      </c>
      <c r="Y1562" s="936" t="str">
        <f>IF(R1562="-","-",VLOOKUP($S1562,Forex!$B:$D,3,0))</f>
        <v>1H</v>
      </c>
      <c r="Z1562" s="937" t="str">
        <f>IF($R1562="-","-",VLOOKUP($L1562,Legend!$E:$F,2,0))</f>
        <v>ROD4</v>
      </c>
      <c r="AA1562" s="937"/>
      <c r="AB1562" s="1131">
        <f t="shared" si="274"/>
        <v>44378</v>
      </c>
      <c r="AC1562" s="1131">
        <f>_xlfn.IFNA(VLOOKUP($B1562,'PO list'!$C:$E,3,0),$AB1562)</f>
        <v>44378</v>
      </c>
      <c r="AD1562" s="1131" t="str">
        <f>IF($AC1562="-","-",VLOOKUP($AC1562,Forex!$B:$C,2,0))</f>
        <v>FY2021</v>
      </c>
      <c r="AE1562" s="1131" t="str">
        <f t="shared" si="281"/>
        <v>-</v>
      </c>
      <c r="AF1562" s="1131" t="str">
        <f>IF($AE1562="-","-",VLOOKUP($AE1562,Forex!$B:$C,2,0))</f>
        <v>-</v>
      </c>
      <c r="AG1562" s="1132" t="str">
        <f t="shared" si="275"/>
        <v>MY + MF</v>
      </c>
      <c r="AI1562" s="1118"/>
    </row>
    <row r="1563" spans="1:35" ht="15" x14ac:dyDescent="0.25">
      <c r="A1563" s="929">
        <v>1562</v>
      </c>
      <c r="B1563" s="927" t="s">
        <v>1231</v>
      </c>
      <c r="C1563" s="927" t="s">
        <v>207</v>
      </c>
      <c r="D1563" s="927" t="s">
        <v>232</v>
      </c>
      <c r="E1563" s="927" t="s">
        <v>230</v>
      </c>
      <c r="F1563" s="927">
        <v>3</v>
      </c>
      <c r="G1563" s="927">
        <v>8070</v>
      </c>
      <c r="H1563" s="927" t="s">
        <v>5415</v>
      </c>
      <c r="I1563" s="927" t="s">
        <v>5416</v>
      </c>
      <c r="J1563" s="927" t="s">
        <v>5414</v>
      </c>
      <c r="K1563" s="927" t="s">
        <v>287</v>
      </c>
      <c r="L1563" s="927" t="s">
        <v>15</v>
      </c>
      <c r="M1563" s="927" t="s">
        <v>1232</v>
      </c>
      <c r="N1563" s="927" t="s">
        <v>4737</v>
      </c>
      <c r="O1563" s="927" t="s">
        <v>1232</v>
      </c>
      <c r="P1563" s="1129" t="str">
        <f t="shared" si="276"/>
        <v>63]</v>
      </c>
      <c r="Q1563" s="934" t="str">
        <f t="shared" si="277"/>
        <v>21-19905</v>
      </c>
      <c r="R1563" s="934" t="str">
        <f t="shared" si="278"/>
        <v>FRONTECH</v>
      </c>
      <c r="S1563" s="935">
        <f t="shared" si="271"/>
        <v>44287</v>
      </c>
      <c r="T1563" s="935">
        <f t="shared" si="272"/>
        <v>44287</v>
      </c>
      <c r="U1563" s="935">
        <f t="shared" si="273"/>
        <v>44287</v>
      </c>
      <c r="V1563" s="935">
        <f t="shared" si="279"/>
        <v>44287</v>
      </c>
      <c r="W1563" s="934" t="str">
        <f t="shared" si="280"/>
        <v>Approved</v>
      </c>
      <c r="X1563" s="936" t="str">
        <f>IF(R1563="-","-",VLOOKUP($S1563,Forex!$B:$C,2,0))</f>
        <v>FY2021</v>
      </c>
      <c r="Y1563" s="936" t="str">
        <f>IF(R1563="-","-",VLOOKUP($S1563,Forex!$B:$D,3,0))</f>
        <v>1H</v>
      </c>
      <c r="Z1563" s="937" t="str">
        <f>IF($R1563="-","-",VLOOKUP($L1563,Legend!$E:$F,2,0))</f>
        <v>-</v>
      </c>
      <c r="AA1563" s="937"/>
      <c r="AB1563" s="1131">
        <f t="shared" si="274"/>
        <v>44287</v>
      </c>
      <c r="AC1563" s="1131">
        <f>_xlfn.IFNA(VLOOKUP($B1563,'PO list'!$C:$E,3,0),$AB1563)</f>
        <v>44287</v>
      </c>
      <c r="AD1563" s="1131" t="str">
        <f>IF($AC1563="-","-",VLOOKUP($AC1563,Forex!$B:$C,2,0))</f>
        <v>FY2021</v>
      </c>
      <c r="AE1563" s="1131">
        <f t="shared" si="281"/>
        <v>44287</v>
      </c>
      <c r="AF1563" s="1131" t="str">
        <f>IF($AE1563="-","-",VLOOKUP($AE1563,Forex!$B:$C,2,0))</f>
        <v>FY2021</v>
      </c>
      <c r="AG1563" s="1132" t="str">
        <f t="shared" si="275"/>
        <v>MY + MF</v>
      </c>
      <c r="AI1563" s="1118"/>
    </row>
    <row r="1564" spans="1:35" ht="15" x14ac:dyDescent="0.25">
      <c r="A1564" s="929">
        <v>1563</v>
      </c>
      <c r="B1564" s="927" t="s">
        <v>1231</v>
      </c>
      <c r="C1564" s="927" t="s">
        <v>207</v>
      </c>
      <c r="D1564" s="927" t="s">
        <v>232</v>
      </c>
      <c r="E1564" s="927" t="s">
        <v>230</v>
      </c>
      <c r="F1564" s="927">
        <v>3</v>
      </c>
      <c r="G1564" s="927">
        <v>18300</v>
      </c>
      <c r="H1564" s="927" t="s">
        <v>5417</v>
      </c>
      <c r="I1564" s="927" t="s">
        <v>5416</v>
      </c>
      <c r="J1564" s="927" t="s">
        <v>5414</v>
      </c>
      <c r="K1564" s="927" t="s">
        <v>288</v>
      </c>
      <c r="L1564" s="927" t="s">
        <v>1127</v>
      </c>
      <c r="M1564" s="927" t="s">
        <v>1232</v>
      </c>
      <c r="N1564" s="927" t="s">
        <v>4737</v>
      </c>
      <c r="O1564" s="927" t="s">
        <v>1232</v>
      </c>
      <c r="P1564" s="1129" t="str">
        <f t="shared" si="276"/>
        <v>63]</v>
      </c>
      <c r="Q1564" s="934" t="str">
        <f t="shared" si="277"/>
        <v>-</v>
      </c>
      <c r="R1564" s="934" t="str">
        <f t="shared" si="278"/>
        <v>-</v>
      </c>
      <c r="S1564" s="935" t="str">
        <f t="shared" si="271"/>
        <v>-</v>
      </c>
      <c r="T1564" s="935" t="str">
        <f t="shared" si="272"/>
        <v>-</v>
      </c>
      <c r="U1564" s="935" t="str">
        <f t="shared" si="273"/>
        <v>-</v>
      </c>
      <c r="V1564" s="935" t="str">
        <f t="shared" si="279"/>
        <v>-</v>
      </c>
      <c r="W1564" s="934" t="str">
        <f t="shared" si="280"/>
        <v>-</v>
      </c>
      <c r="X1564" s="936" t="str">
        <f>IF(R1564="-","-",VLOOKUP($S1564,Forex!$B:$C,2,0))</f>
        <v>-</v>
      </c>
      <c r="Y1564" s="936" t="str">
        <f>IF(R1564="-","-",VLOOKUP($S1564,Forex!$B:$D,3,0))</f>
        <v>-</v>
      </c>
      <c r="Z1564" s="937" t="str">
        <f>IF($R1564="-","-",VLOOKUP($L1564,Legend!$E:$F,2,0))</f>
        <v>-</v>
      </c>
      <c r="AA1564" s="937"/>
      <c r="AB1564" s="1131" t="str">
        <f t="shared" si="274"/>
        <v>-</v>
      </c>
      <c r="AC1564" s="1131">
        <f>_xlfn.IFNA(VLOOKUP($B1564,'PO list'!$C:$E,3,0),$AB1564)</f>
        <v>44287</v>
      </c>
      <c r="AD1564" s="1131" t="str">
        <f>IF($AC1564="-","-",VLOOKUP($AC1564,Forex!$B:$C,2,0))</f>
        <v>FY2021</v>
      </c>
      <c r="AE1564" s="1131" t="str">
        <f t="shared" si="281"/>
        <v>-</v>
      </c>
      <c r="AF1564" s="1131" t="str">
        <f>IF($AE1564="-","-",VLOOKUP($AE1564,Forex!$B:$C,2,0))</f>
        <v>-</v>
      </c>
      <c r="AG1564" s="1132" t="str">
        <f t="shared" si="275"/>
        <v>-</v>
      </c>
      <c r="AI1564" s="1118"/>
    </row>
    <row r="1565" spans="1:35" ht="15" x14ac:dyDescent="0.25">
      <c r="A1565" s="929">
        <v>1564</v>
      </c>
      <c r="B1565" s="927" t="s">
        <v>1173</v>
      </c>
      <c r="C1565" s="927" t="s">
        <v>221</v>
      </c>
      <c r="D1565" s="927" t="s">
        <v>201</v>
      </c>
      <c r="E1565" s="927" t="s">
        <v>231</v>
      </c>
      <c r="F1565" s="927">
        <v>3</v>
      </c>
      <c r="G1565" s="927">
        <v>507</v>
      </c>
      <c r="H1565" s="927" t="s">
        <v>5418</v>
      </c>
      <c r="I1565" s="927" t="s">
        <v>5419</v>
      </c>
      <c r="J1565" s="927" t="s">
        <v>5420</v>
      </c>
      <c r="K1565" s="927" t="s">
        <v>287</v>
      </c>
      <c r="L1565" s="927" t="s">
        <v>15</v>
      </c>
      <c r="M1565" s="927" t="s">
        <v>1174</v>
      </c>
      <c r="N1565" s="927" t="s">
        <v>1123</v>
      </c>
      <c r="O1565" s="927" t="s">
        <v>1174</v>
      </c>
      <c r="P1565" s="1129" t="str">
        <f t="shared" si="276"/>
        <v>2-0</v>
      </c>
      <c r="Q1565" s="934" t="str">
        <f t="shared" si="277"/>
        <v>21-19906</v>
      </c>
      <c r="R1565" s="934" t="str">
        <f t="shared" si="278"/>
        <v>LOCAL</v>
      </c>
      <c r="S1565" s="935">
        <f t="shared" si="271"/>
        <v>44287</v>
      </c>
      <c r="T1565" s="935">
        <f t="shared" si="272"/>
        <v>44287</v>
      </c>
      <c r="U1565" s="935">
        <f t="shared" si="273"/>
        <v>44287</v>
      </c>
      <c r="V1565" s="935">
        <f t="shared" si="279"/>
        <v>44287</v>
      </c>
      <c r="W1565" s="934" t="str">
        <f t="shared" si="280"/>
        <v>Approved</v>
      </c>
      <c r="X1565" s="936" t="str">
        <f>IF(R1565="-","-",VLOOKUP($S1565,Forex!$B:$C,2,0))</f>
        <v>FY2021</v>
      </c>
      <c r="Y1565" s="936" t="str">
        <f>IF(R1565="-","-",VLOOKUP($S1565,Forex!$B:$D,3,0))</f>
        <v>1H</v>
      </c>
      <c r="Z1565" s="937" t="str">
        <f>IF($R1565="-","-",VLOOKUP($L1565,Legend!$E:$F,2,0))</f>
        <v>-</v>
      </c>
      <c r="AA1565" s="937"/>
      <c r="AB1565" s="1131">
        <f t="shared" si="274"/>
        <v>44287</v>
      </c>
      <c r="AC1565" s="1131">
        <f>_xlfn.IFNA(VLOOKUP($B1565,'PO list'!$C:$E,3,0),$AB1565)</f>
        <v>44287</v>
      </c>
      <c r="AD1565" s="1131" t="str">
        <f>IF($AC1565="-","-",VLOOKUP($AC1565,Forex!$B:$C,2,0))</f>
        <v>FY2021</v>
      </c>
      <c r="AE1565" s="1131">
        <f t="shared" si="281"/>
        <v>44287</v>
      </c>
      <c r="AF1565" s="1131" t="str">
        <f>IF($AE1565="-","-",VLOOKUP($AE1565,Forex!$B:$C,2,0))</f>
        <v>FY2021</v>
      </c>
      <c r="AG1565" s="1132" t="str">
        <f t="shared" si="275"/>
        <v>MY + MF</v>
      </c>
      <c r="AI1565" s="1118"/>
    </row>
    <row r="1566" spans="1:35" ht="15" x14ac:dyDescent="0.25">
      <c r="A1566" s="929">
        <v>1565</v>
      </c>
      <c r="B1566" s="927" t="s">
        <v>5421</v>
      </c>
      <c r="C1566" s="927" t="s">
        <v>221</v>
      </c>
      <c r="D1566" s="927" t="s">
        <v>201</v>
      </c>
      <c r="E1566" s="927" t="s">
        <v>231</v>
      </c>
      <c r="F1566" s="927">
        <v>1</v>
      </c>
      <c r="G1566" s="927">
        <v>490</v>
      </c>
      <c r="H1566" s="927" t="s">
        <v>5422</v>
      </c>
      <c r="I1566" s="927" t="s">
        <v>5423</v>
      </c>
      <c r="J1566" s="927" t="s">
        <v>5420</v>
      </c>
      <c r="K1566" s="927" t="s">
        <v>287</v>
      </c>
      <c r="L1566" s="927" t="s">
        <v>15</v>
      </c>
      <c r="M1566" s="927" t="s">
        <v>1174</v>
      </c>
      <c r="N1566" s="927" t="s">
        <v>5325</v>
      </c>
      <c r="O1566" s="927" t="s">
        <v>1174</v>
      </c>
      <c r="P1566" s="1129" t="str">
        <f t="shared" si="276"/>
        <v>DIE</v>
      </c>
      <c r="Q1566" s="934" t="str">
        <f t="shared" si="277"/>
        <v>21-19907</v>
      </c>
      <c r="R1566" s="934" t="str">
        <f t="shared" si="278"/>
        <v>LOCAL</v>
      </c>
      <c r="S1566" s="935">
        <f t="shared" si="271"/>
        <v>44287</v>
      </c>
      <c r="T1566" s="935">
        <f t="shared" si="272"/>
        <v>44287</v>
      </c>
      <c r="U1566" s="935">
        <f t="shared" si="273"/>
        <v>44287</v>
      </c>
      <c r="V1566" s="935">
        <f t="shared" si="279"/>
        <v>44317</v>
      </c>
      <c r="W1566" s="934" t="str">
        <f t="shared" si="280"/>
        <v>Approved</v>
      </c>
      <c r="X1566" s="936" t="str">
        <f>IF(R1566="-","-",VLOOKUP($S1566,Forex!$B:$C,2,0))</f>
        <v>FY2021</v>
      </c>
      <c r="Y1566" s="936" t="str">
        <f>IF(R1566="-","-",VLOOKUP($S1566,Forex!$B:$D,3,0))</f>
        <v>1H</v>
      </c>
      <c r="Z1566" s="937" t="str">
        <f>IF($R1566="-","-",VLOOKUP($L1566,Legend!$E:$F,2,0))</f>
        <v>-</v>
      </c>
      <c r="AA1566" s="937"/>
      <c r="AB1566" s="1131">
        <f t="shared" si="274"/>
        <v>44317</v>
      </c>
      <c r="AC1566" s="1131">
        <f>_xlfn.IFNA(VLOOKUP($B1566,'PO list'!$C:$E,3,0),$AB1566)</f>
        <v>44317</v>
      </c>
      <c r="AD1566" s="1131" t="str">
        <f>IF($AC1566="-","-",VLOOKUP($AC1566,Forex!$B:$C,2,0))</f>
        <v>FY2021</v>
      </c>
      <c r="AE1566" s="1131">
        <f t="shared" si="281"/>
        <v>44287</v>
      </c>
      <c r="AF1566" s="1131" t="str">
        <f>IF($AE1566="-","-",VLOOKUP($AE1566,Forex!$B:$C,2,0))</f>
        <v>FY2021</v>
      </c>
      <c r="AG1566" s="1132" t="str">
        <f t="shared" si="275"/>
        <v>MY + MF</v>
      </c>
      <c r="AI1566" s="1118"/>
    </row>
    <row r="1567" spans="1:35" ht="15" x14ac:dyDescent="0.25">
      <c r="A1567" s="929">
        <v>1566</v>
      </c>
      <c r="B1567" s="927" t="s">
        <v>5421</v>
      </c>
      <c r="C1567" s="927" t="s">
        <v>221</v>
      </c>
      <c r="D1567" s="927" t="s">
        <v>201</v>
      </c>
      <c r="E1567" s="927" t="s">
        <v>231</v>
      </c>
      <c r="F1567" s="927">
        <v>2</v>
      </c>
      <c r="G1567" s="927">
        <v>1060</v>
      </c>
      <c r="H1567" s="927" t="s">
        <v>5424</v>
      </c>
      <c r="I1567" s="927" t="s">
        <v>5423</v>
      </c>
      <c r="J1567" s="927" t="s">
        <v>5420</v>
      </c>
      <c r="K1567" s="927" t="s">
        <v>288</v>
      </c>
      <c r="L1567" s="927" t="s">
        <v>1127</v>
      </c>
      <c r="M1567" s="927" t="s">
        <v>1174</v>
      </c>
      <c r="N1567" s="927" t="s">
        <v>5325</v>
      </c>
      <c r="O1567" s="927" t="s">
        <v>1174</v>
      </c>
      <c r="P1567" s="1129" t="str">
        <f t="shared" si="276"/>
        <v>DIE</v>
      </c>
      <c r="Q1567" s="934" t="str">
        <f t="shared" si="277"/>
        <v>-</v>
      </c>
      <c r="R1567" s="934" t="str">
        <f t="shared" si="278"/>
        <v>-</v>
      </c>
      <c r="S1567" s="935" t="str">
        <f t="shared" si="271"/>
        <v>-</v>
      </c>
      <c r="T1567" s="935" t="str">
        <f t="shared" si="272"/>
        <v>-</v>
      </c>
      <c r="U1567" s="935" t="str">
        <f t="shared" si="273"/>
        <v>-</v>
      </c>
      <c r="V1567" s="935" t="str">
        <f t="shared" si="279"/>
        <v>-</v>
      </c>
      <c r="W1567" s="934" t="str">
        <f t="shared" si="280"/>
        <v>-</v>
      </c>
      <c r="X1567" s="936" t="str">
        <f>IF(R1567="-","-",VLOOKUP($S1567,Forex!$B:$C,2,0))</f>
        <v>-</v>
      </c>
      <c r="Y1567" s="936" t="str">
        <f>IF(R1567="-","-",VLOOKUP($S1567,Forex!$B:$D,3,0))</f>
        <v>-</v>
      </c>
      <c r="Z1567" s="937" t="str">
        <f>IF($R1567="-","-",VLOOKUP($L1567,Legend!$E:$F,2,0))</f>
        <v>-</v>
      </c>
      <c r="AA1567" s="937"/>
      <c r="AB1567" s="1131" t="str">
        <f t="shared" si="274"/>
        <v>-</v>
      </c>
      <c r="AC1567" s="1131" t="str">
        <f>_xlfn.IFNA(VLOOKUP($B1567,'PO list'!$C:$E,3,0),$AB1567)</f>
        <v>-</v>
      </c>
      <c r="AD1567" s="1131" t="str">
        <f>IF($AC1567="-","-",VLOOKUP($AC1567,Forex!$B:$C,2,0))</f>
        <v>-</v>
      </c>
      <c r="AE1567" s="1131" t="str">
        <f t="shared" si="281"/>
        <v>-</v>
      </c>
      <c r="AF1567" s="1131" t="str">
        <f>IF($AE1567="-","-",VLOOKUP($AE1567,Forex!$B:$C,2,0))</f>
        <v>-</v>
      </c>
      <c r="AG1567" s="1132" t="str">
        <f t="shared" si="275"/>
        <v>-</v>
      </c>
      <c r="AI1567" s="1118"/>
    </row>
    <row r="1568" spans="1:35" ht="15" x14ac:dyDescent="0.25">
      <c r="A1568" s="929">
        <v>1567</v>
      </c>
      <c r="B1568" s="927" t="s">
        <v>1233</v>
      </c>
      <c r="C1568" s="927" t="s">
        <v>211</v>
      </c>
      <c r="D1568" s="927" t="s">
        <v>201</v>
      </c>
      <c r="E1568" s="927" t="s">
        <v>1788</v>
      </c>
      <c r="F1568" s="927">
        <v>1</v>
      </c>
      <c r="G1568" s="927">
        <v>6409.4</v>
      </c>
      <c r="H1568" s="927" t="s">
        <v>1234</v>
      </c>
      <c r="I1568" s="927" t="s">
        <v>5425</v>
      </c>
      <c r="J1568" s="927" t="s">
        <v>1172</v>
      </c>
      <c r="K1568" s="927" t="s">
        <v>288</v>
      </c>
      <c r="L1568" s="927" t="s">
        <v>1127</v>
      </c>
      <c r="M1568" s="927" t="s">
        <v>1226</v>
      </c>
      <c r="N1568" s="927" t="s">
        <v>5826</v>
      </c>
      <c r="O1568" s="927" t="s">
        <v>1224</v>
      </c>
      <c r="P1568" s="1129" t="str">
        <f t="shared" si="276"/>
        <v>REF</v>
      </c>
      <c r="Q1568" s="934" t="str">
        <f t="shared" si="277"/>
        <v>21-19908</v>
      </c>
      <c r="R1568" s="934" t="str">
        <f t="shared" si="278"/>
        <v>LOCAL</v>
      </c>
      <c r="S1568" s="935">
        <f t="shared" si="271"/>
        <v>44287</v>
      </c>
      <c r="T1568" s="935">
        <f t="shared" si="272"/>
        <v>44287</v>
      </c>
      <c r="U1568" s="935">
        <f t="shared" si="273"/>
        <v>44287</v>
      </c>
      <c r="V1568" s="935">
        <f t="shared" si="279"/>
        <v>44378</v>
      </c>
      <c r="W1568" s="934" t="str">
        <f t="shared" si="280"/>
        <v>-</v>
      </c>
      <c r="X1568" s="936" t="str">
        <f>IF(R1568="-","-",VLOOKUP($S1568,Forex!$B:$C,2,0))</f>
        <v>FY2021</v>
      </c>
      <c r="Y1568" s="936" t="str">
        <f>IF(R1568="-","-",VLOOKUP($S1568,Forex!$B:$D,3,0))</f>
        <v>1H</v>
      </c>
      <c r="Z1568" s="937" t="str">
        <f>IF($R1568="-","-",VLOOKUP($L1568,Legend!$E:$F,2,0))</f>
        <v>ROD4</v>
      </c>
      <c r="AA1568" s="937"/>
      <c r="AB1568" s="1131">
        <f t="shared" si="274"/>
        <v>44378</v>
      </c>
      <c r="AC1568" s="1131" t="str">
        <f>_xlfn.IFNA(VLOOKUP($B1568,'PO list'!$C:$E,3,0),$AB1568)</f>
        <v>-</v>
      </c>
      <c r="AD1568" s="1131" t="str">
        <f>IF($AC1568="-","-",VLOOKUP($AC1568,Forex!$B:$C,2,0))</f>
        <v>-</v>
      </c>
      <c r="AE1568" s="1131" t="str">
        <f t="shared" si="281"/>
        <v>-</v>
      </c>
      <c r="AF1568" s="1131" t="str">
        <f>IF($AE1568="-","-",VLOOKUP($AE1568,Forex!$B:$C,2,0))</f>
        <v>-</v>
      </c>
      <c r="AG1568" s="1132" t="str">
        <f t="shared" si="275"/>
        <v>MY + MF</v>
      </c>
      <c r="AI1568" s="1118"/>
    </row>
    <row r="1569" spans="1:35" ht="15" x14ac:dyDescent="0.25">
      <c r="A1569" s="929">
        <v>1568</v>
      </c>
      <c r="B1569" s="927" t="s">
        <v>1095</v>
      </c>
      <c r="C1569" s="927" t="s">
        <v>207</v>
      </c>
      <c r="D1569" s="927" t="s">
        <v>232</v>
      </c>
      <c r="E1569" s="927" t="s">
        <v>1333</v>
      </c>
      <c r="F1569" s="927">
        <v>1</v>
      </c>
      <c r="G1569" s="927">
        <v>399.5</v>
      </c>
      <c r="H1569" s="927" t="s">
        <v>5426</v>
      </c>
      <c r="I1569" s="927" t="s">
        <v>5427</v>
      </c>
      <c r="J1569" s="927" t="s">
        <v>1172</v>
      </c>
      <c r="K1569" s="927" t="s">
        <v>287</v>
      </c>
      <c r="L1569" s="927" t="s">
        <v>15</v>
      </c>
      <c r="M1569" s="927" t="s">
        <v>1230</v>
      </c>
      <c r="N1569" s="927" t="s">
        <v>5273</v>
      </c>
      <c r="O1569" s="927" t="s">
        <v>1224</v>
      </c>
      <c r="P1569" s="1129" t="str">
        <f t="shared" si="276"/>
        <v>08-</v>
      </c>
      <c r="Q1569" s="934" t="str">
        <f t="shared" si="277"/>
        <v>21-19909</v>
      </c>
      <c r="R1569" s="934" t="str">
        <f t="shared" si="278"/>
        <v>FRONTECH</v>
      </c>
      <c r="S1569" s="935">
        <f t="shared" si="271"/>
        <v>44287</v>
      </c>
      <c r="T1569" s="935">
        <f t="shared" si="272"/>
        <v>44287</v>
      </c>
      <c r="U1569" s="935">
        <f t="shared" si="273"/>
        <v>44287</v>
      </c>
      <c r="V1569" s="935">
        <f t="shared" si="279"/>
        <v>44317</v>
      </c>
      <c r="W1569" s="934" t="str">
        <f t="shared" si="280"/>
        <v>Approved</v>
      </c>
      <c r="X1569" s="936" t="str">
        <f>IF(R1569="-","-",VLOOKUP($S1569,Forex!$B:$C,2,0))</f>
        <v>FY2021</v>
      </c>
      <c r="Y1569" s="936" t="str">
        <f>IF(R1569="-","-",VLOOKUP($S1569,Forex!$B:$D,3,0))</f>
        <v>1H</v>
      </c>
      <c r="Z1569" s="937" t="str">
        <f>IF($R1569="-","-",VLOOKUP($L1569,Legend!$E:$F,2,0))</f>
        <v>-</v>
      </c>
      <c r="AA1569" s="937"/>
      <c r="AB1569" s="1131">
        <f t="shared" si="274"/>
        <v>44317</v>
      </c>
      <c r="AC1569" s="1131">
        <f>_xlfn.IFNA(VLOOKUP($B1569,'PO list'!$C:$E,3,0),$AB1569)</f>
        <v>44287</v>
      </c>
      <c r="AD1569" s="1131" t="str">
        <f>IF($AC1569="-","-",VLOOKUP($AC1569,Forex!$B:$C,2,0))</f>
        <v>FY2021</v>
      </c>
      <c r="AE1569" s="1131">
        <f t="shared" si="281"/>
        <v>44287</v>
      </c>
      <c r="AF1569" s="1131" t="str">
        <f>IF($AE1569="-","-",VLOOKUP($AE1569,Forex!$B:$C,2,0))</f>
        <v>FY2021</v>
      </c>
      <c r="AG1569" s="1132" t="str">
        <f t="shared" si="275"/>
        <v>MY + MF</v>
      </c>
      <c r="AI1569" s="1118"/>
    </row>
    <row r="1570" spans="1:35" ht="15" x14ac:dyDescent="0.25">
      <c r="A1570" s="929">
        <v>1569</v>
      </c>
      <c r="B1570" s="927" t="s">
        <v>5428</v>
      </c>
      <c r="C1570" s="927" t="s">
        <v>1331</v>
      </c>
      <c r="D1570" s="927" t="s">
        <v>1332</v>
      </c>
      <c r="E1570" s="927" t="s">
        <v>1788</v>
      </c>
      <c r="F1570" s="927">
        <v>1</v>
      </c>
      <c r="G1570" s="927">
        <v>1647.2</v>
      </c>
      <c r="H1570" s="927" t="s">
        <v>5429</v>
      </c>
      <c r="I1570" s="927" t="s">
        <v>5430</v>
      </c>
      <c r="J1570" s="927" t="s">
        <v>1172</v>
      </c>
      <c r="K1570" s="927" t="s">
        <v>287</v>
      </c>
      <c r="L1570" s="927" t="s">
        <v>15</v>
      </c>
      <c r="M1570" s="927" t="s">
        <v>1230</v>
      </c>
      <c r="N1570" s="927" t="s">
        <v>4737</v>
      </c>
      <c r="O1570" s="927" t="s">
        <v>1224</v>
      </c>
      <c r="P1570" s="1129" t="str">
        <f t="shared" si="276"/>
        <v>99-</v>
      </c>
      <c r="Q1570" s="934" t="str">
        <f t="shared" si="277"/>
        <v>21-19910</v>
      </c>
      <c r="R1570" s="934" t="str">
        <f t="shared" si="278"/>
        <v>-</v>
      </c>
      <c r="S1570" s="935" t="str">
        <f t="shared" si="271"/>
        <v>-</v>
      </c>
      <c r="T1570" s="935" t="str">
        <f t="shared" si="272"/>
        <v>-</v>
      </c>
      <c r="U1570" s="935" t="str">
        <f t="shared" si="273"/>
        <v>-</v>
      </c>
      <c r="V1570" s="935" t="str">
        <f t="shared" si="279"/>
        <v>-</v>
      </c>
      <c r="W1570" s="934" t="str">
        <f t="shared" si="280"/>
        <v>-</v>
      </c>
      <c r="X1570" s="936" t="str">
        <f>IF(R1570="-","-",VLOOKUP($S1570,Forex!$B:$C,2,0))</f>
        <v>-</v>
      </c>
      <c r="Y1570" s="936" t="str">
        <f>IF(R1570="-","-",VLOOKUP($S1570,Forex!$B:$D,3,0))</f>
        <v>-</v>
      </c>
      <c r="Z1570" s="937" t="str">
        <f>IF($R1570="-","-",VLOOKUP($L1570,Legend!$E:$F,2,0))</f>
        <v>-</v>
      </c>
      <c r="AA1570" s="937"/>
      <c r="AB1570" s="1131" t="str">
        <f t="shared" si="274"/>
        <v>-</v>
      </c>
      <c r="AC1570" s="1131" t="str">
        <f>_xlfn.IFNA(VLOOKUP($B1570,'PO list'!$C:$E,3,0),$AB1570)</f>
        <v>-</v>
      </c>
      <c r="AD1570" s="1131" t="str">
        <f>IF($AC1570="-","-",VLOOKUP($AC1570,Forex!$B:$C,2,0))</f>
        <v>-</v>
      </c>
      <c r="AE1570" s="1131" t="str">
        <f t="shared" si="281"/>
        <v>-</v>
      </c>
      <c r="AF1570" s="1131" t="str">
        <f>IF($AE1570="-","-",VLOOKUP($AE1570,Forex!$B:$C,2,0))</f>
        <v>-</v>
      </c>
      <c r="AG1570" s="1132" t="str">
        <f t="shared" si="275"/>
        <v>-</v>
      </c>
      <c r="AI1570" s="1118"/>
    </row>
    <row r="1571" spans="1:35" ht="15" x14ac:dyDescent="0.25">
      <c r="A1571" s="929">
        <v>1570</v>
      </c>
      <c r="B1571" s="927" t="s">
        <v>5431</v>
      </c>
      <c r="C1571" s="927" t="s">
        <v>227</v>
      </c>
      <c r="D1571" s="927" t="s">
        <v>201</v>
      </c>
      <c r="E1571" s="927" t="s">
        <v>1333</v>
      </c>
      <c r="F1571" s="927">
        <v>1</v>
      </c>
      <c r="G1571" s="927">
        <v>530.6</v>
      </c>
      <c r="H1571" s="927" t="s">
        <v>5432</v>
      </c>
      <c r="I1571" s="927" t="s">
        <v>5433</v>
      </c>
      <c r="J1571" s="927" t="s">
        <v>1172</v>
      </c>
      <c r="K1571" s="927" t="s">
        <v>287</v>
      </c>
      <c r="L1571" s="927" t="s">
        <v>15</v>
      </c>
      <c r="M1571" s="927" t="s">
        <v>1174</v>
      </c>
      <c r="N1571" s="927" t="s">
        <v>5325</v>
      </c>
      <c r="O1571" s="927" t="s">
        <v>1174</v>
      </c>
      <c r="P1571" s="1129" t="str">
        <f t="shared" si="276"/>
        <v>on-</v>
      </c>
      <c r="Q1571" s="934" t="str">
        <f t="shared" si="277"/>
        <v>21-19911</v>
      </c>
      <c r="R1571" s="934" t="str">
        <f t="shared" si="278"/>
        <v>LOCAL</v>
      </c>
      <c r="S1571" s="935">
        <f t="shared" si="271"/>
        <v>44287</v>
      </c>
      <c r="T1571" s="935">
        <f t="shared" si="272"/>
        <v>44287</v>
      </c>
      <c r="U1571" s="935">
        <f t="shared" si="273"/>
        <v>44287</v>
      </c>
      <c r="V1571" s="935">
        <f t="shared" si="279"/>
        <v>44317</v>
      </c>
      <c r="W1571" s="934" t="str">
        <f t="shared" si="280"/>
        <v>Approved</v>
      </c>
      <c r="X1571" s="936" t="str">
        <f>IF(R1571="-","-",VLOOKUP($S1571,Forex!$B:$C,2,0))</f>
        <v>FY2021</v>
      </c>
      <c r="Y1571" s="936" t="str">
        <f>IF(R1571="-","-",VLOOKUP($S1571,Forex!$B:$D,3,0))</f>
        <v>1H</v>
      </c>
      <c r="Z1571" s="937" t="str">
        <f>IF($R1571="-","-",VLOOKUP($L1571,Legend!$E:$F,2,0))</f>
        <v>-</v>
      </c>
      <c r="AA1571" s="937"/>
      <c r="AB1571" s="1131">
        <f t="shared" si="274"/>
        <v>44317</v>
      </c>
      <c r="AC1571" s="1131">
        <f>_xlfn.IFNA(VLOOKUP($B1571,'PO list'!$C:$E,3,0),$AB1571)</f>
        <v>44317</v>
      </c>
      <c r="AD1571" s="1131" t="str">
        <f>IF($AC1571="-","-",VLOOKUP($AC1571,Forex!$B:$C,2,0))</f>
        <v>FY2021</v>
      </c>
      <c r="AE1571" s="1131">
        <f t="shared" si="281"/>
        <v>44287</v>
      </c>
      <c r="AF1571" s="1131" t="str">
        <f>IF($AE1571="-","-",VLOOKUP($AE1571,Forex!$B:$C,2,0))</f>
        <v>FY2021</v>
      </c>
      <c r="AG1571" s="1132" t="str">
        <f t="shared" si="275"/>
        <v>MY + MF</v>
      </c>
      <c r="AI1571" s="1118"/>
    </row>
    <row r="1572" spans="1:35" ht="15" x14ac:dyDescent="0.25">
      <c r="A1572" s="929">
        <v>1571</v>
      </c>
      <c r="B1572" s="927" t="s">
        <v>1092</v>
      </c>
      <c r="C1572" s="927" t="s">
        <v>244</v>
      </c>
      <c r="D1572" s="927" t="s">
        <v>201</v>
      </c>
      <c r="E1572" s="927" t="s">
        <v>231</v>
      </c>
      <c r="F1572" s="927">
        <v>1</v>
      </c>
      <c r="G1572" s="927">
        <v>920</v>
      </c>
      <c r="H1572" s="927" t="s">
        <v>1096</v>
      </c>
      <c r="I1572" s="927" t="s">
        <v>5434</v>
      </c>
      <c r="J1572" s="927" t="s">
        <v>1230</v>
      </c>
      <c r="K1572" s="927" t="s">
        <v>288</v>
      </c>
      <c r="L1572" s="927" t="s">
        <v>158</v>
      </c>
      <c r="M1572" s="927" t="s">
        <v>1232</v>
      </c>
      <c r="N1572" s="927" t="s">
        <v>1299</v>
      </c>
      <c r="O1572" s="927" t="s">
        <v>1232</v>
      </c>
      <c r="P1572" s="1129" t="str">
        <f t="shared" si="276"/>
        <v>REF</v>
      </c>
      <c r="Q1572" s="934" t="str">
        <f t="shared" si="277"/>
        <v>21-19912</v>
      </c>
      <c r="R1572" s="934" t="str">
        <f t="shared" si="278"/>
        <v>LOCAL</v>
      </c>
      <c r="S1572" s="935">
        <f t="shared" si="271"/>
        <v>44287</v>
      </c>
      <c r="T1572" s="935">
        <f t="shared" si="272"/>
        <v>44287</v>
      </c>
      <c r="U1572" s="935">
        <f t="shared" si="273"/>
        <v>44287</v>
      </c>
      <c r="V1572" s="935">
        <f t="shared" si="279"/>
        <v>44317</v>
      </c>
      <c r="W1572" s="934" t="str">
        <f t="shared" si="280"/>
        <v>-</v>
      </c>
      <c r="X1572" s="936" t="str">
        <f>IF(R1572="-","-",VLOOKUP($S1572,Forex!$B:$C,2,0))</f>
        <v>FY2021</v>
      </c>
      <c r="Y1572" s="936" t="str">
        <f>IF(R1572="-","-",VLOOKUP($S1572,Forex!$B:$D,3,0))</f>
        <v>1H</v>
      </c>
      <c r="Z1572" s="937" t="str">
        <f>IF($R1572="-","-",VLOOKUP($L1572,Legend!$E:$F,2,0))</f>
        <v>ROD1</v>
      </c>
      <c r="AA1572" s="937"/>
      <c r="AB1572" s="1131">
        <f t="shared" si="274"/>
        <v>44317</v>
      </c>
      <c r="AC1572" s="1131">
        <f>_xlfn.IFNA(VLOOKUP($B1572,'PO list'!$C:$E,3,0),$AB1572)</f>
        <v>44317</v>
      </c>
      <c r="AD1572" s="1131" t="str">
        <f>IF($AC1572="-","-",VLOOKUP($AC1572,Forex!$B:$C,2,0))</f>
        <v>FY2021</v>
      </c>
      <c r="AE1572" s="1131" t="str">
        <f t="shared" si="281"/>
        <v>-</v>
      </c>
      <c r="AF1572" s="1131" t="str">
        <f>IF($AE1572="-","-",VLOOKUP($AE1572,Forex!$B:$C,2,0))</f>
        <v>-</v>
      </c>
      <c r="AG1572" s="1132" t="str">
        <f t="shared" si="275"/>
        <v>MY + MF</v>
      </c>
      <c r="AI1572" s="1118"/>
    </row>
    <row r="1573" spans="1:35" ht="15" x14ac:dyDescent="0.25">
      <c r="A1573" s="929">
        <v>1572</v>
      </c>
      <c r="B1573" s="927" t="s">
        <v>5435</v>
      </c>
      <c r="C1573" s="927" t="s">
        <v>211</v>
      </c>
      <c r="D1573" s="927" t="s">
        <v>201</v>
      </c>
      <c r="E1573" s="927" t="s">
        <v>230</v>
      </c>
      <c r="F1573" s="927">
        <v>120</v>
      </c>
      <c r="G1573" s="927">
        <v>176230.80000000002</v>
      </c>
      <c r="H1573" s="927" t="s">
        <v>5436</v>
      </c>
      <c r="I1573" s="927" t="s">
        <v>5601</v>
      </c>
      <c r="J1573" s="927" t="s">
        <v>1232</v>
      </c>
      <c r="K1573" s="927" t="s">
        <v>288</v>
      </c>
      <c r="L1573" s="927" t="s">
        <v>1127</v>
      </c>
      <c r="M1573" s="927" t="s">
        <v>5456</v>
      </c>
      <c r="N1573" s="927" t="s">
        <v>5826</v>
      </c>
      <c r="O1573" s="927" t="s">
        <v>5437</v>
      </c>
      <c r="P1573" s="1129" t="str">
        <f t="shared" si="276"/>
        <v>REF</v>
      </c>
      <c r="Q1573" s="934" t="str">
        <f t="shared" si="277"/>
        <v>21-19913</v>
      </c>
      <c r="R1573" s="934" t="str">
        <f t="shared" si="278"/>
        <v>LOCAL</v>
      </c>
      <c r="S1573" s="935">
        <f t="shared" si="271"/>
        <v>44287</v>
      </c>
      <c r="T1573" s="935">
        <f t="shared" si="272"/>
        <v>44317</v>
      </c>
      <c r="U1573" s="935">
        <f t="shared" si="273"/>
        <v>44317</v>
      </c>
      <c r="V1573" s="935">
        <f t="shared" si="279"/>
        <v>44378</v>
      </c>
      <c r="W1573" s="934" t="str">
        <f t="shared" si="280"/>
        <v>-</v>
      </c>
      <c r="X1573" s="936" t="str">
        <f>IF(R1573="-","-",VLOOKUP($S1573,Forex!$B:$C,2,0))</f>
        <v>FY2021</v>
      </c>
      <c r="Y1573" s="936" t="str">
        <f>IF(R1573="-","-",VLOOKUP($S1573,Forex!$B:$D,3,0))</f>
        <v>1H</v>
      </c>
      <c r="Z1573" s="937" t="str">
        <f>IF($R1573="-","-",VLOOKUP($L1573,Legend!$E:$F,2,0))</f>
        <v>ROD4</v>
      </c>
      <c r="AA1573" s="937"/>
      <c r="AB1573" s="1131">
        <f t="shared" si="274"/>
        <v>44378</v>
      </c>
      <c r="AC1573" s="1131">
        <f>_xlfn.IFNA(VLOOKUP($B1573,'PO list'!$C:$E,3,0),$AB1573)</f>
        <v>44378</v>
      </c>
      <c r="AD1573" s="1131" t="str">
        <f>IF($AC1573="-","-",VLOOKUP($AC1573,Forex!$B:$C,2,0))</f>
        <v>FY2021</v>
      </c>
      <c r="AE1573" s="1131" t="str">
        <f t="shared" si="281"/>
        <v>-</v>
      </c>
      <c r="AF1573" s="1131" t="str">
        <f>IF($AE1573="-","-",VLOOKUP($AE1573,Forex!$B:$C,2,0))</f>
        <v>-</v>
      </c>
      <c r="AG1573" s="1132" t="str">
        <f t="shared" si="275"/>
        <v>MY + MF</v>
      </c>
      <c r="AI1573" s="1118"/>
    </row>
    <row r="1574" spans="1:35" ht="15" x14ac:dyDescent="0.25">
      <c r="A1574" s="929">
        <v>1573</v>
      </c>
      <c r="B1574" s="927" t="s">
        <v>5438</v>
      </c>
      <c r="C1574" s="927" t="s">
        <v>227</v>
      </c>
      <c r="D1574" s="927" t="s">
        <v>201</v>
      </c>
      <c r="E1574" s="927" t="s">
        <v>231</v>
      </c>
      <c r="F1574" s="927">
        <v>9</v>
      </c>
      <c r="G1574" s="927">
        <v>4795.03</v>
      </c>
      <c r="H1574" s="927" t="s">
        <v>5439</v>
      </c>
      <c r="I1574" s="927" t="s">
        <v>5440</v>
      </c>
      <c r="J1574" s="927" t="s">
        <v>1232</v>
      </c>
      <c r="K1574" s="927" t="s">
        <v>287</v>
      </c>
      <c r="L1574" s="927" t="s">
        <v>15</v>
      </c>
      <c r="M1574" s="927" t="s">
        <v>5441</v>
      </c>
      <c r="N1574" s="927" t="s">
        <v>5760</v>
      </c>
      <c r="O1574" s="927" t="s">
        <v>1224</v>
      </c>
      <c r="P1574" s="1129" t="str">
        <f t="shared" si="276"/>
        <v>ODY</v>
      </c>
      <c r="Q1574" s="934" t="str">
        <f t="shared" si="277"/>
        <v>21-19914</v>
      </c>
      <c r="R1574" s="934" t="str">
        <f t="shared" si="278"/>
        <v>LOCAL</v>
      </c>
      <c r="S1574" s="935">
        <f t="shared" si="271"/>
        <v>44287</v>
      </c>
      <c r="T1574" s="935">
        <f t="shared" si="272"/>
        <v>44287</v>
      </c>
      <c r="U1574" s="935">
        <f t="shared" si="273"/>
        <v>44287</v>
      </c>
      <c r="V1574" s="935">
        <f t="shared" si="279"/>
        <v>44378</v>
      </c>
      <c r="W1574" s="934" t="str">
        <f t="shared" si="280"/>
        <v>Approved</v>
      </c>
      <c r="X1574" s="936" t="str">
        <f>IF(R1574="-","-",VLOOKUP($S1574,Forex!$B:$C,2,0))</f>
        <v>FY2021</v>
      </c>
      <c r="Y1574" s="936" t="str">
        <f>IF(R1574="-","-",VLOOKUP($S1574,Forex!$B:$D,3,0))</f>
        <v>1H</v>
      </c>
      <c r="Z1574" s="937" t="str">
        <f>IF($R1574="-","-",VLOOKUP($L1574,Legend!$E:$F,2,0))</f>
        <v>-</v>
      </c>
      <c r="AA1574" s="937"/>
      <c r="AB1574" s="1131">
        <f t="shared" si="274"/>
        <v>44378</v>
      </c>
      <c r="AC1574" s="1131">
        <f>_xlfn.IFNA(VLOOKUP($B1574,'PO list'!$C:$E,3,0),$AB1574)</f>
        <v>44348</v>
      </c>
      <c r="AD1574" s="1131" t="str">
        <f>IF($AC1574="-","-",VLOOKUP($AC1574,Forex!$B:$C,2,0))</f>
        <v>FY2021</v>
      </c>
      <c r="AE1574" s="1131">
        <f t="shared" si="281"/>
        <v>44287</v>
      </c>
      <c r="AF1574" s="1131" t="str">
        <f>IF($AE1574="-","-",VLOOKUP($AE1574,Forex!$B:$C,2,0))</f>
        <v>FY2021</v>
      </c>
      <c r="AG1574" s="1132" t="str">
        <f t="shared" si="275"/>
        <v>MY + MF</v>
      </c>
      <c r="AI1574" s="1118"/>
    </row>
    <row r="1575" spans="1:35" ht="15" x14ac:dyDescent="0.25">
      <c r="A1575" s="929">
        <v>1574</v>
      </c>
      <c r="B1575" s="927" t="s">
        <v>5442</v>
      </c>
      <c r="C1575" s="927" t="s">
        <v>1331</v>
      </c>
      <c r="D1575" s="927" t="s">
        <v>1332</v>
      </c>
      <c r="E1575" s="927" t="s">
        <v>231</v>
      </c>
      <c r="F1575" s="927">
        <v>1</v>
      </c>
      <c r="G1575" s="927">
        <v>172</v>
      </c>
      <c r="H1575" s="927" t="s">
        <v>5443</v>
      </c>
      <c r="I1575" s="927" t="s">
        <v>5444</v>
      </c>
      <c r="J1575" s="927" t="s">
        <v>1232</v>
      </c>
      <c r="K1575" s="927" t="s">
        <v>287</v>
      </c>
      <c r="L1575" s="927" t="s">
        <v>15</v>
      </c>
      <c r="M1575" s="927" t="s">
        <v>1235</v>
      </c>
      <c r="N1575" s="927" t="s">
        <v>4737</v>
      </c>
      <c r="O1575" s="927" t="s">
        <v>1224</v>
      </c>
      <c r="P1575" s="1129" t="str">
        <f t="shared" si="276"/>
        <v>NCH</v>
      </c>
      <c r="Q1575" s="934" t="str">
        <f t="shared" si="277"/>
        <v>21-19915</v>
      </c>
      <c r="R1575" s="934" t="str">
        <f t="shared" si="278"/>
        <v>-</v>
      </c>
      <c r="S1575" s="935" t="str">
        <f t="shared" si="271"/>
        <v>-</v>
      </c>
      <c r="T1575" s="935" t="str">
        <f t="shared" si="272"/>
        <v>-</v>
      </c>
      <c r="U1575" s="935" t="str">
        <f t="shared" si="273"/>
        <v>-</v>
      </c>
      <c r="V1575" s="935" t="str">
        <f t="shared" si="279"/>
        <v>-</v>
      </c>
      <c r="W1575" s="934" t="str">
        <f t="shared" si="280"/>
        <v>-</v>
      </c>
      <c r="X1575" s="936" t="str">
        <f>IF(R1575="-","-",VLOOKUP($S1575,Forex!$B:$C,2,0))</f>
        <v>-</v>
      </c>
      <c r="Y1575" s="936" t="str">
        <f>IF(R1575="-","-",VLOOKUP($S1575,Forex!$B:$D,3,0))</f>
        <v>-</v>
      </c>
      <c r="Z1575" s="937" t="str">
        <f>IF($R1575="-","-",VLOOKUP($L1575,Legend!$E:$F,2,0))</f>
        <v>-</v>
      </c>
      <c r="AA1575" s="937"/>
      <c r="AB1575" s="1131" t="str">
        <f t="shared" si="274"/>
        <v>-</v>
      </c>
      <c r="AC1575" s="1131" t="str">
        <f>_xlfn.IFNA(VLOOKUP($B1575,'PO list'!$C:$E,3,0),$AB1575)</f>
        <v>-</v>
      </c>
      <c r="AD1575" s="1131" t="str">
        <f>IF($AC1575="-","-",VLOOKUP($AC1575,Forex!$B:$C,2,0))</f>
        <v>-</v>
      </c>
      <c r="AE1575" s="1131" t="str">
        <f t="shared" si="281"/>
        <v>-</v>
      </c>
      <c r="AF1575" s="1131" t="str">
        <f>IF($AE1575="-","-",VLOOKUP($AE1575,Forex!$B:$C,2,0))</f>
        <v>-</v>
      </c>
      <c r="AG1575" s="1132" t="str">
        <f t="shared" si="275"/>
        <v>-</v>
      </c>
      <c r="AI1575" s="1118"/>
    </row>
    <row r="1576" spans="1:35" ht="15" x14ac:dyDescent="0.25">
      <c r="A1576" s="929">
        <v>1575</v>
      </c>
      <c r="B1576" s="927" t="s">
        <v>5445</v>
      </c>
      <c r="C1576" s="927" t="s">
        <v>207</v>
      </c>
      <c r="D1576" s="927" t="s">
        <v>232</v>
      </c>
      <c r="E1576" s="927" t="s">
        <v>230</v>
      </c>
      <c r="F1576" s="927">
        <v>23</v>
      </c>
      <c r="G1576" s="927">
        <v>41513</v>
      </c>
      <c r="H1576" s="927" t="s">
        <v>5446</v>
      </c>
      <c r="I1576" s="927" t="s">
        <v>5447</v>
      </c>
      <c r="J1576" s="927" t="s">
        <v>1232</v>
      </c>
      <c r="K1576" s="927" t="s">
        <v>287</v>
      </c>
      <c r="L1576" s="927" t="s">
        <v>15</v>
      </c>
      <c r="M1576" s="927" t="s">
        <v>5441</v>
      </c>
      <c r="N1576" s="927" t="s">
        <v>5293</v>
      </c>
      <c r="O1576" s="927" t="s">
        <v>1224</v>
      </c>
      <c r="P1576" s="1129" t="str">
        <f t="shared" si="276"/>
        <v>71]</v>
      </c>
      <c r="Q1576" s="934" t="str">
        <f t="shared" si="277"/>
        <v>21-19916</v>
      </c>
      <c r="R1576" s="934" t="str">
        <f t="shared" si="278"/>
        <v>FRONTECH</v>
      </c>
      <c r="S1576" s="935">
        <f t="shared" si="271"/>
        <v>44287</v>
      </c>
      <c r="T1576" s="935">
        <f t="shared" si="272"/>
        <v>44287</v>
      </c>
      <c r="U1576" s="935">
        <f t="shared" si="273"/>
        <v>44287</v>
      </c>
      <c r="V1576" s="935">
        <f t="shared" si="279"/>
        <v>44317</v>
      </c>
      <c r="W1576" s="934" t="str">
        <f t="shared" si="280"/>
        <v>Approved</v>
      </c>
      <c r="X1576" s="936" t="str">
        <f>IF(R1576="-","-",VLOOKUP($S1576,Forex!$B:$C,2,0))</f>
        <v>FY2021</v>
      </c>
      <c r="Y1576" s="936" t="str">
        <f>IF(R1576="-","-",VLOOKUP($S1576,Forex!$B:$D,3,0))</f>
        <v>1H</v>
      </c>
      <c r="Z1576" s="937" t="str">
        <f>IF($R1576="-","-",VLOOKUP($L1576,Legend!$E:$F,2,0))</f>
        <v>-</v>
      </c>
      <c r="AA1576" s="937"/>
      <c r="AB1576" s="1131">
        <f t="shared" si="274"/>
        <v>44317</v>
      </c>
      <c r="AC1576" s="1131">
        <f>_xlfn.IFNA(VLOOKUP($B1576,'PO list'!$C:$E,3,0),$AB1576)</f>
        <v>44317</v>
      </c>
      <c r="AD1576" s="1131" t="str">
        <f>IF($AC1576="-","-",VLOOKUP($AC1576,Forex!$B:$C,2,0))</f>
        <v>FY2021</v>
      </c>
      <c r="AE1576" s="1131">
        <f t="shared" si="281"/>
        <v>44287</v>
      </c>
      <c r="AF1576" s="1131" t="str">
        <f>IF($AE1576="-","-",VLOOKUP($AE1576,Forex!$B:$C,2,0))</f>
        <v>FY2021</v>
      </c>
      <c r="AG1576" s="1132" t="str">
        <f t="shared" si="275"/>
        <v>MY + MF</v>
      </c>
      <c r="AI1576" s="1118"/>
    </row>
    <row r="1577" spans="1:35" ht="15" x14ac:dyDescent="0.25">
      <c r="A1577" s="929">
        <v>1576</v>
      </c>
      <c r="B1577" s="927" t="s">
        <v>5445</v>
      </c>
      <c r="C1577" s="927" t="s">
        <v>207</v>
      </c>
      <c r="D1577" s="927" t="s">
        <v>232</v>
      </c>
      <c r="E1577" s="927" t="s">
        <v>230</v>
      </c>
      <c r="F1577" s="927">
        <v>31</v>
      </c>
      <c r="G1577" s="927">
        <v>52685</v>
      </c>
      <c r="H1577" s="927" t="s">
        <v>5448</v>
      </c>
      <c r="I1577" s="927" t="s">
        <v>5447</v>
      </c>
      <c r="J1577" s="927" t="s">
        <v>1232</v>
      </c>
      <c r="K1577" s="927" t="s">
        <v>288</v>
      </c>
      <c r="L1577" s="927" t="s">
        <v>1127</v>
      </c>
      <c r="M1577" s="927" t="s">
        <v>5441</v>
      </c>
      <c r="N1577" s="927" t="s">
        <v>5293</v>
      </c>
      <c r="O1577" s="927" t="s">
        <v>1224</v>
      </c>
      <c r="P1577" s="1129" t="str">
        <f t="shared" si="276"/>
        <v>71]</v>
      </c>
      <c r="Q1577" s="934" t="str">
        <f t="shared" si="277"/>
        <v>-</v>
      </c>
      <c r="R1577" s="934" t="str">
        <f t="shared" si="278"/>
        <v>-</v>
      </c>
      <c r="S1577" s="935" t="str">
        <f t="shared" si="271"/>
        <v>-</v>
      </c>
      <c r="T1577" s="935" t="str">
        <f t="shared" si="272"/>
        <v>-</v>
      </c>
      <c r="U1577" s="935" t="str">
        <f t="shared" si="273"/>
        <v>-</v>
      </c>
      <c r="V1577" s="935" t="str">
        <f t="shared" si="279"/>
        <v>-</v>
      </c>
      <c r="W1577" s="934" t="str">
        <f t="shared" si="280"/>
        <v>-</v>
      </c>
      <c r="X1577" s="936" t="str">
        <f>IF(R1577="-","-",VLOOKUP($S1577,Forex!$B:$C,2,0))</f>
        <v>-</v>
      </c>
      <c r="Y1577" s="936" t="str">
        <f>IF(R1577="-","-",VLOOKUP($S1577,Forex!$B:$D,3,0))</f>
        <v>-</v>
      </c>
      <c r="Z1577" s="937" t="str">
        <f>IF($R1577="-","-",VLOOKUP($L1577,Legend!$E:$F,2,0))</f>
        <v>-</v>
      </c>
      <c r="AA1577" s="937"/>
      <c r="AB1577" s="1131" t="str">
        <f t="shared" si="274"/>
        <v>-</v>
      </c>
      <c r="AC1577" s="1131" t="str">
        <f>_xlfn.IFNA(VLOOKUP($B1577,'PO list'!$C:$E,3,0),$AB1577)</f>
        <v>-</v>
      </c>
      <c r="AD1577" s="1131" t="str">
        <f>IF($AC1577="-","-",VLOOKUP($AC1577,Forex!$B:$C,2,0))</f>
        <v>-</v>
      </c>
      <c r="AE1577" s="1131" t="str">
        <f t="shared" si="281"/>
        <v>-</v>
      </c>
      <c r="AF1577" s="1131" t="str">
        <f>IF($AE1577="-","-",VLOOKUP($AE1577,Forex!$B:$C,2,0))</f>
        <v>-</v>
      </c>
      <c r="AG1577" s="1132" t="str">
        <f t="shared" si="275"/>
        <v>-</v>
      </c>
      <c r="AI1577" s="1118"/>
    </row>
    <row r="1578" spans="1:35" ht="15" x14ac:dyDescent="0.25">
      <c r="A1578" s="929">
        <v>1577</v>
      </c>
      <c r="B1578" s="927" t="s">
        <v>5449</v>
      </c>
      <c r="C1578" s="927" t="s">
        <v>207</v>
      </c>
      <c r="D1578" s="927" t="s">
        <v>232</v>
      </c>
      <c r="E1578" s="927" t="s">
        <v>230</v>
      </c>
      <c r="F1578" s="927">
        <v>43</v>
      </c>
      <c r="G1578" s="927">
        <v>84251.209999999992</v>
      </c>
      <c r="H1578" s="927" t="s">
        <v>5450</v>
      </c>
      <c r="I1578" s="927" t="s">
        <v>5451</v>
      </c>
      <c r="J1578" s="927" t="s">
        <v>5370</v>
      </c>
      <c r="K1578" s="927" t="s">
        <v>287</v>
      </c>
      <c r="L1578" s="927" t="s">
        <v>15</v>
      </c>
      <c r="M1578" s="927" t="s">
        <v>5293</v>
      </c>
      <c r="N1578" s="927" t="s">
        <v>5526</v>
      </c>
      <c r="O1578" s="927" t="s">
        <v>5196</v>
      </c>
      <c r="P1578" s="1129" t="str">
        <f t="shared" si="276"/>
        <v>77]</v>
      </c>
      <c r="Q1578" s="934" t="str">
        <f t="shared" si="277"/>
        <v>21-19919</v>
      </c>
      <c r="R1578" s="934" t="str">
        <f t="shared" si="278"/>
        <v>FRONTECH</v>
      </c>
      <c r="S1578" s="935">
        <f t="shared" si="271"/>
        <v>44287</v>
      </c>
      <c r="T1578" s="935">
        <f t="shared" si="272"/>
        <v>44317</v>
      </c>
      <c r="U1578" s="935">
        <f t="shared" si="273"/>
        <v>44317</v>
      </c>
      <c r="V1578" s="935">
        <f t="shared" si="279"/>
        <v>44317</v>
      </c>
      <c r="W1578" s="934" t="str">
        <f t="shared" si="280"/>
        <v>Approved</v>
      </c>
      <c r="X1578" s="936" t="str">
        <f>IF(R1578="-","-",VLOOKUP($S1578,Forex!$B:$C,2,0))</f>
        <v>FY2021</v>
      </c>
      <c r="Y1578" s="936" t="str">
        <f>IF(R1578="-","-",VLOOKUP($S1578,Forex!$B:$D,3,0))</f>
        <v>1H</v>
      </c>
      <c r="Z1578" s="937" t="str">
        <f>IF($R1578="-","-",VLOOKUP($L1578,Legend!$E:$F,2,0))</f>
        <v>-</v>
      </c>
      <c r="AA1578" s="937"/>
      <c r="AB1578" s="1131">
        <f t="shared" si="274"/>
        <v>44317</v>
      </c>
      <c r="AC1578" s="1131">
        <f>_xlfn.IFNA(VLOOKUP($B1578,'PO list'!$C:$E,3,0),$AB1578)</f>
        <v>44317</v>
      </c>
      <c r="AD1578" s="1131" t="str">
        <f>IF($AC1578="-","-",VLOOKUP($AC1578,Forex!$B:$C,2,0))</f>
        <v>FY2021</v>
      </c>
      <c r="AE1578" s="1131">
        <f t="shared" si="281"/>
        <v>44317</v>
      </c>
      <c r="AF1578" s="1131" t="str">
        <f>IF($AE1578="-","-",VLOOKUP($AE1578,Forex!$B:$C,2,0))</f>
        <v>FY2021</v>
      </c>
      <c r="AG1578" s="1132" t="str">
        <f t="shared" si="275"/>
        <v>MY + MF</v>
      </c>
      <c r="AI1578" s="1118"/>
    </row>
    <row r="1579" spans="1:35" ht="15" x14ac:dyDescent="0.25">
      <c r="A1579" s="929">
        <v>1578</v>
      </c>
      <c r="B1579" s="927" t="s">
        <v>1236</v>
      </c>
      <c r="C1579" s="927" t="s">
        <v>244</v>
      </c>
      <c r="D1579" s="927" t="s">
        <v>201</v>
      </c>
      <c r="E1579" s="927" t="s">
        <v>231</v>
      </c>
      <c r="F1579" s="927">
        <v>2</v>
      </c>
      <c r="G1579" s="927">
        <v>874</v>
      </c>
      <c r="H1579" s="927" t="s">
        <v>1237</v>
      </c>
      <c r="I1579" s="927" t="s">
        <v>5452</v>
      </c>
      <c r="J1579" s="927" t="s">
        <v>1235</v>
      </c>
      <c r="K1579" s="927" t="s">
        <v>288</v>
      </c>
      <c r="L1579" s="927" t="s">
        <v>158</v>
      </c>
      <c r="M1579" s="927" t="s">
        <v>1235</v>
      </c>
      <c r="N1579" s="927" t="s">
        <v>1299</v>
      </c>
      <c r="O1579" s="927" t="s">
        <v>1224</v>
      </c>
      <c r="P1579" s="1129" t="str">
        <f t="shared" si="276"/>
        <v>REF</v>
      </c>
      <c r="Q1579" s="934" t="str">
        <f t="shared" si="277"/>
        <v>21-19920</v>
      </c>
      <c r="R1579" s="934" t="str">
        <f t="shared" si="278"/>
        <v>LOCAL</v>
      </c>
      <c r="S1579" s="935">
        <f t="shared" si="271"/>
        <v>44287</v>
      </c>
      <c r="T1579" s="935">
        <f t="shared" si="272"/>
        <v>44287</v>
      </c>
      <c r="U1579" s="935">
        <f t="shared" si="273"/>
        <v>44287</v>
      </c>
      <c r="V1579" s="935">
        <f t="shared" si="279"/>
        <v>44317</v>
      </c>
      <c r="W1579" s="934" t="str">
        <f t="shared" si="280"/>
        <v>-</v>
      </c>
      <c r="X1579" s="936" t="str">
        <f>IF(R1579="-","-",VLOOKUP($S1579,Forex!$B:$C,2,0))</f>
        <v>FY2021</v>
      </c>
      <c r="Y1579" s="936" t="str">
        <f>IF(R1579="-","-",VLOOKUP($S1579,Forex!$B:$D,3,0))</f>
        <v>1H</v>
      </c>
      <c r="Z1579" s="937" t="str">
        <f>IF($R1579="-","-",VLOOKUP($L1579,Legend!$E:$F,2,0))</f>
        <v>ROD1</v>
      </c>
      <c r="AA1579" s="937"/>
      <c r="AB1579" s="1131">
        <f t="shared" si="274"/>
        <v>44317</v>
      </c>
      <c r="AC1579" s="1131">
        <f>_xlfn.IFNA(VLOOKUP($B1579,'PO list'!$C:$E,3,0),$AB1579)</f>
        <v>44317</v>
      </c>
      <c r="AD1579" s="1131" t="str">
        <f>IF($AC1579="-","-",VLOOKUP($AC1579,Forex!$B:$C,2,0))</f>
        <v>FY2021</v>
      </c>
      <c r="AE1579" s="1131" t="str">
        <f t="shared" si="281"/>
        <v>-</v>
      </c>
      <c r="AF1579" s="1131" t="str">
        <f>IF($AE1579="-","-",VLOOKUP($AE1579,Forex!$B:$C,2,0))</f>
        <v>-</v>
      </c>
      <c r="AG1579" s="1132" t="str">
        <f t="shared" si="275"/>
        <v>MY + MF</v>
      </c>
      <c r="AI1579" s="1118"/>
    </row>
    <row r="1580" spans="1:35" ht="15" x14ac:dyDescent="0.25">
      <c r="A1580" s="929">
        <v>1579</v>
      </c>
      <c r="B1580" s="927" t="s">
        <v>5453</v>
      </c>
      <c r="C1580" s="927" t="s">
        <v>207</v>
      </c>
      <c r="D1580" s="927" t="s">
        <v>232</v>
      </c>
      <c r="E1580" s="927" t="s">
        <v>230</v>
      </c>
      <c r="F1580" s="927">
        <v>11</v>
      </c>
      <c r="G1580" s="927">
        <v>65410</v>
      </c>
      <c r="H1580" s="927" t="s">
        <v>6145</v>
      </c>
      <c r="I1580" s="927" t="s">
        <v>5454</v>
      </c>
      <c r="J1580" s="927" t="s">
        <v>5455</v>
      </c>
      <c r="K1580" s="927" t="s">
        <v>287</v>
      </c>
      <c r="L1580" s="927" t="s">
        <v>15</v>
      </c>
      <c r="M1580" s="927" t="s">
        <v>5556</v>
      </c>
      <c r="N1580" s="927" t="s">
        <v>5825</v>
      </c>
      <c r="O1580" s="927" t="s">
        <v>5410</v>
      </c>
      <c r="P1580" s="1129" t="str">
        <f t="shared" si="276"/>
        <v>81)</v>
      </c>
      <c r="Q1580" s="934" t="str">
        <f t="shared" si="277"/>
        <v>21-19921</v>
      </c>
      <c r="R1580" s="934" t="str">
        <f t="shared" si="278"/>
        <v>FRONTECH</v>
      </c>
      <c r="S1580" s="935">
        <f t="shared" si="271"/>
        <v>44287</v>
      </c>
      <c r="T1580" s="935">
        <f t="shared" si="272"/>
        <v>44317</v>
      </c>
      <c r="U1580" s="935">
        <f t="shared" si="273"/>
        <v>44348</v>
      </c>
      <c r="V1580" s="935">
        <f t="shared" si="279"/>
        <v>44378</v>
      </c>
      <c r="W1580" s="934" t="str">
        <f t="shared" si="280"/>
        <v>Approved</v>
      </c>
      <c r="X1580" s="936" t="str">
        <f>IF(R1580="-","-",VLOOKUP($S1580,Forex!$B:$C,2,0))</f>
        <v>FY2021</v>
      </c>
      <c r="Y1580" s="936" t="str">
        <f>IF(R1580="-","-",VLOOKUP($S1580,Forex!$B:$D,3,0))</f>
        <v>1H</v>
      </c>
      <c r="Z1580" s="937" t="str">
        <f>IF($R1580="-","-",VLOOKUP($L1580,Legend!$E:$F,2,0))</f>
        <v>-</v>
      </c>
      <c r="AA1580" s="937"/>
      <c r="AB1580" s="1131">
        <f t="shared" si="274"/>
        <v>44378</v>
      </c>
      <c r="AC1580" s="1131">
        <f>_xlfn.IFNA(VLOOKUP($B1580,'PO list'!$C:$E,3,0),$AB1580)</f>
        <v>44409</v>
      </c>
      <c r="AD1580" s="1131" t="str">
        <f>IF($AC1580="-","-",VLOOKUP($AC1580,Forex!$B:$C,2,0))</f>
        <v>FY2021</v>
      </c>
      <c r="AE1580" s="1131">
        <f t="shared" si="281"/>
        <v>44317</v>
      </c>
      <c r="AF1580" s="1131" t="str">
        <f>IF($AE1580="-","-",VLOOKUP($AE1580,Forex!$B:$C,2,0))</f>
        <v>FY2021</v>
      </c>
      <c r="AG1580" s="1132" t="str">
        <f t="shared" si="275"/>
        <v>MY + MF</v>
      </c>
      <c r="AI1580" s="1118"/>
    </row>
    <row r="1581" spans="1:35" ht="15" x14ac:dyDescent="0.25">
      <c r="A1581" s="929">
        <v>1580</v>
      </c>
      <c r="B1581" s="927" t="s">
        <v>5453</v>
      </c>
      <c r="C1581" s="927" t="s">
        <v>207</v>
      </c>
      <c r="D1581" s="927" t="s">
        <v>232</v>
      </c>
      <c r="E1581" s="927" t="s">
        <v>230</v>
      </c>
      <c r="F1581" s="927">
        <v>7</v>
      </c>
      <c r="G1581" s="927">
        <v>36624.97</v>
      </c>
      <c r="H1581" s="927" t="s">
        <v>5602</v>
      </c>
      <c r="I1581" s="927" t="s">
        <v>5454</v>
      </c>
      <c r="J1581" s="927" t="s">
        <v>5455</v>
      </c>
      <c r="K1581" s="927" t="s">
        <v>288</v>
      </c>
      <c r="L1581" s="927" t="s">
        <v>1127</v>
      </c>
      <c r="M1581" s="927" t="s">
        <v>5556</v>
      </c>
      <c r="N1581" s="927" t="s">
        <v>5825</v>
      </c>
      <c r="O1581" s="927" t="s">
        <v>5410</v>
      </c>
      <c r="P1581" s="1129" t="str">
        <f t="shared" si="276"/>
        <v>81)</v>
      </c>
      <c r="Q1581" s="934" t="str">
        <f t="shared" si="277"/>
        <v>-</v>
      </c>
      <c r="R1581" s="934" t="str">
        <f t="shared" si="278"/>
        <v>-</v>
      </c>
      <c r="S1581" s="935" t="str">
        <f t="shared" si="271"/>
        <v>-</v>
      </c>
      <c r="T1581" s="935" t="str">
        <f t="shared" si="272"/>
        <v>-</v>
      </c>
      <c r="U1581" s="935" t="str">
        <f t="shared" si="273"/>
        <v>-</v>
      </c>
      <c r="V1581" s="935" t="str">
        <f t="shared" si="279"/>
        <v>-</v>
      </c>
      <c r="W1581" s="934" t="str">
        <f t="shared" si="280"/>
        <v>-</v>
      </c>
      <c r="X1581" s="936" t="str">
        <f>IF(R1581="-","-",VLOOKUP($S1581,Forex!$B:$C,2,0))</f>
        <v>-</v>
      </c>
      <c r="Y1581" s="936" t="str">
        <f>IF(R1581="-","-",VLOOKUP($S1581,Forex!$B:$D,3,0))</f>
        <v>-</v>
      </c>
      <c r="Z1581" s="937" t="str">
        <f>IF($R1581="-","-",VLOOKUP($L1581,Legend!$E:$F,2,0))</f>
        <v>-</v>
      </c>
      <c r="AA1581" s="937"/>
      <c r="AB1581" s="1131" t="str">
        <f t="shared" si="274"/>
        <v>-</v>
      </c>
      <c r="AC1581" s="1131">
        <f>_xlfn.IFNA(VLOOKUP($B1581,'PO list'!$C:$E,3,0),$AB1581)</f>
        <v>44409</v>
      </c>
      <c r="AD1581" s="1131" t="str">
        <f>IF($AC1581="-","-",VLOOKUP($AC1581,Forex!$B:$C,2,0))</f>
        <v>FY2021</v>
      </c>
      <c r="AE1581" s="1131" t="str">
        <f t="shared" si="281"/>
        <v>-</v>
      </c>
      <c r="AF1581" s="1131" t="str">
        <f>IF($AE1581="-","-",VLOOKUP($AE1581,Forex!$B:$C,2,0))</f>
        <v>-</v>
      </c>
      <c r="AG1581" s="1132" t="str">
        <f t="shared" si="275"/>
        <v>-</v>
      </c>
      <c r="AI1581" s="1118"/>
    </row>
    <row r="1582" spans="1:35" ht="15" x14ac:dyDescent="0.25">
      <c r="A1582" s="929">
        <v>1581</v>
      </c>
      <c r="B1582" s="927" t="s">
        <v>5457</v>
      </c>
      <c r="C1582" s="927" t="s">
        <v>207</v>
      </c>
      <c r="D1582" s="927" t="s">
        <v>232</v>
      </c>
      <c r="E1582" s="927" t="s">
        <v>230</v>
      </c>
      <c r="F1582" s="927">
        <v>1</v>
      </c>
      <c r="G1582" s="927">
        <v>7100</v>
      </c>
      <c r="H1582" s="927" t="s">
        <v>5458</v>
      </c>
      <c r="I1582" s="927" t="s">
        <v>5459</v>
      </c>
      <c r="J1582" s="927" t="s">
        <v>5455</v>
      </c>
      <c r="K1582" s="927" t="s">
        <v>287</v>
      </c>
      <c r="L1582" s="927" t="s">
        <v>15</v>
      </c>
      <c r="M1582" s="927" t="s">
        <v>5014</v>
      </c>
      <c r="N1582" s="927" t="s">
        <v>5340</v>
      </c>
      <c r="O1582" s="927" t="s">
        <v>5460</v>
      </c>
      <c r="P1582" s="1129" t="str">
        <f t="shared" si="276"/>
        <v>100</v>
      </c>
      <c r="Q1582" s="934" t="str">
        <f t="shared" si="277"/>
        <v>21-19922</v>
      </c>
      <c r="R1582" s="934" t="str">
        <f t="shared" si="278"/>
        <v>FRONTECH</v>
      </c>
      <c r="S1582" s="935">
        <f t="shared" si="271"/>
        <v>44287</v>
      </c>
      <c r="T1582" s="935">
        <f t="shared" si="272"/>
        <v>44317</v>
      </c>
      <c r="U1582" s="935">
        <f t="shared" si="273"/>
        <v>44287</v>
      </c>
      <c r="V1582" s="935">
        <f t="shared" si="279"/>
        <v>44317</v>
      </c>
      <c r="W1582" s="934" t="str">
        <f t="shared" si="280"/>
        <v>Approved</v>
      </c>
      <c r="X1582" s="936" t="str">
        <f>IF(R1582="-","-",VLOOKUP($S1582,Forex!$B:$C,2,0))</f>
        <v>FY2021</v>
      </c>
      <c r="Y1582" s="936" t="str">
        <f>IF(R1582="-","-",VLOOKUP($S1582,Forex!$B:$D,3,0))</f>
        <v>1H</v>
      </c>
      <c r="Z1582" s="937" t="str">
        <f>IF($R1582="-","-",VLOOKUP($L1582,Legend!$E:$F,2,0))</f>
        <v>-</v>
      </c>
      <c r="AA1582" s="937"/>
      <c r="AB1582" s="1131">
        <f t="shared" si="274"/>
        <v>44317</v>
      </c>
      <c r="AC1582" s="1131">
        <f>_xlfn.IFNA(VLOOKUP($B1582,'PO list'!$C:$E,3,0),$AB1582)</f>
        <v>44317</v>
      </c>
      <c r="AD1582" s="1131" t="str">
        <f>IF($AC1582="-","-",VLOOKUP($AC1582,Forex!$B:$C,2,0))</f>
        <v>FY2021</v>
      </c>
      <c r="AE1582" s="1131">
        <f t="shared" si="281"/>
        <v>44317</v>
      </c>
      <c r="AF1582" s="1131" t="str">
        <f>IF($AE1582="-","-",VLOOKUP($AE1582,Forex!$B:$C,2,0))</f>
        <v>FY2021</v>
      </c>
      <c r="AG1582" s="1132" t="str">
        <f t="shared" si="275"/>
        <v>MY + MF</v>
      </c>
      <c r="AI1582" s="1118"/>
    </row>
    <row r="1583" spans="1:35" ht="15" x14ac:dyDescent="0.25">
      <c r="A1583" s="929">
        <v>1582</v>
      </c>
      <c r="B1583" s="927" t="s">
        <v>5461</v>
      </c>
      <c r="C1583" s="927" t="s">
        <v>207</v>
      </c>
      <c r="D1583" s="927" t="s">
        <v>232</v>
      </c>
      <c r="E1583" s="927" t="s">
        <v>230</v>
      </c>
      <c r="F1583" s="927">
        <v>10</v>
      </c>
      <c r="G1583" s="927">
        <v>19915</v>
      </c>
      <c r="H1583" s="927" t="s">
        <v>5462</v>
      </c>
      <c r="I1583" s="927" t="s">
        <v>5463</v>
      </c>
      <c r="J1583" s="927" t="s">
        <v>5455</v>
      </c>
      <c r="K1583" s="927" t="s">
        <v>287</v>
      </c>
      <c r="L1583" s="927" t="s">
        <v>15</v>
      </c>
      <c r="M1583" s="927" t="s">
        <v>5013</v>
      </c>
      <c r="N1583" s="927" t="s">
        <v>5325</v>
      </c>
      <c r="O1583" s="927" t="s">
        <v>5460</v>
      </c>
      <c r="P1583" s="1129" t="str">
        <f t="shared" si="276"/>
        <v>84)</v>
      </c>
      <c r="Q1583" s="934" t="str">
        <f t="shared" si="277"/>
        <v>21-19923</v>
      </c>
      <c r="R1583" s="934" t="str">
        <f t="shared" si="278"/>
        <v>FRONTECH</v>
      </c>
      <c r="S1583" s="935">
        <f t="shared" si="271"/>
        <v>44287</v>
      </c>
      <c r="T1583" s="935">
        <f t="shared" si="272"/>
        <v>44317</v>
      </c>
      <c r="U1583" s="935">
        <f t="shared" si="273"/>
        <v>44287</v>
      </c>
      <c r="V1583" s="935">
        <f t="shared" si="279"/>
        <v>44317</v>
      </c>
      <c r="W1583" s="934" t="str">
        <f t="shared" si="280"/>
        <v>Approved</v>
      </c>
      <c r="X1583" s="936" t="str">
        <f>IF(R1583="-","-",VLOOKUP($S1583,Forex!$B:$C,2,0))</f>
        <v>FY2021</v>
      </c>
      <c r="Y1583" s="936" t="str">
        <f>IF(R1583="-","-",VLOOKUP($S1583,Forex!$B:$D,3,0))</f>
        <v>1H</v>
      </c>
      <c r="Z1583" s="937" t="str">
        <f>IF($R1583="-","-",VLOOKUP($L1583,Legend!$E:$F,2,0))</f>
        <v>-</v>
      </c>
      <c r="AA1583" s="937"/>
      <c r="AB1583" s="1131">
        <f t="shared" si="274"/>
        <v>44317</v>
      </c>
      <c r="AC1583" s="1131">
        <f>_xlfn.IFNA(VLOOKUP($B1583,'PO list'!$C:$E,3,0),$AB1583)</f>
        <v>44317</v>
      </c>
      <c r="AD1583" s="1131" t="str">
        <f>IF($AC1583="-","-",VLOOKUP($AC1583,Forex!$B:$C,2,0))</f>
        <v>FY2021</v>
      </c>
      <c r="AE1583" s="1131">
        <f t="shared" si="281"/>
        <v>44317</v>
      </c>
      <c r="AF1583" s="1131" t="str">
        <f>IF($AE1583="-","-",VLOOKUP($AE1583,Forex!$B:$C,2,0))</f>
        <v>FY2021</v>
      </c>
      <c r="AG1583" s="1132" t="str">
        <f t="shared" si="275"/>
        <v>MY + MF</v>
      </c>
      <c r="AI1583" s="1118"/>
    </row>
    <row r="1584" spans="1:35" ht="15" x14ac:dyDescent="0.25">
      <c r="A1584" s="929">
        <v>1583</v>
      </c>
      <c r="B1584" s="927" t="s">
        <v>5461</v>
      </c>
      <c r="C1584" s="927" t="s">
        <v>207</v>
      </c>
      <c r="D1584" s="927" t="s">
        <v>232</v>
      </c>
      <c r="E1584" s="927" t="s">
        <v>230</v>
      </c>
      <c r="F1584" s="927">
        <v>19</v>
      </c>
      <c r="G1584" s="927">
        <v>50118</v>
      </c>
      <c r="H1584" s="927" t="s">
        <v>5464</v>
      </c>
      <c r="I1584" s="927" t="s">
        <v>5463</v>
      </c>
      <c r="J1584" s="927" t="s">
        <v>5455</v>
      </c>
      <c r="K1584" s="927" t="s">
        <v>288</v>
      </c>
      <c r="L1584" s="927" t="s">
        <v>1127</v>
      </c>
      <c r="M1584" s="927" t="s">
        <v>5013</v>
      </c>
      <c r="N1584" s="927" t="s">
        <v>5325</v>
      </c>
      <c r="O1584" s="927" t="s">
        <v>5460</v>
      </c>
      <c r="P1584" s="1129" t="str">
        <f t="shared" si="276"/>
        <v>84)</v>
      </c>
      <c r="Q1584" s="934" t="str">
        <f t="shared" si="277"/>
        <v>-</v>
      </c>
      <c r="R1584" s="934" t="str">
        <f t="shared" si="278"/>
        <v>-</v>
      </c>
      <c r="S1584" s="935" t="str">
        <f t="shared" si="271"/>
        <v>-</v>
      </c>
      <c r="T1584" s="935" t="str">
        <f t="shared" si="272"/>
        <v>-</v>
      </c>
      <c r="U1584" s="935" t="str">
        <f t="shared" si="273"/>
        <v>-</v>
      </c>
      <c r="V1584" s="935" t="str">
        <f t="shared" si="279"/>
        <v>-</v>
      </c>
      <c r="W1584" s="934" t="str">
        <f t="shared" si="280"/>
        <v>-</v>
      </c>
      <c r="X1584" s="936" t="str">
        <f>IF(R1584="-","-",VLOOKUP($S1584,Forex!$B:$C,2,0))</f>
        <v>-</v>
      </c>
      <c r="Y1584" s="936" t="str">
        <f>IF(R1584="-","-",VLOOKUP($S1584,Forex!$B:$D,3,0))</f>
        <v>-</v>
      </c>
      <c r="Z1584" s="937" t="str">
        <f>IF($R1584="-","-",VLOOKUP($L1584,Legend!$E:$F,2,0))</f>
        <v>-</v>
      </c>
      <c r="AA1584" s="937"/>
      <c r="AB1584" s="1131" t="str">
        <f t="shared" si="274"/>
        <v>-</v>
      </c>
      <c r="AC1584" s="1131" t="str">
        <f>_xlfn.IFNA(VLOOKUP($B1584,'PO list'!$C:$E,3,0),$AB1584)</f>
        <v>-</v>
      </c>
      <c r="AD1584" s="1131" t="str">
        <f>IF($AC1584="-","-",VLOOKUP($AC1584,Forex!$B:$C,2,0))</f>
        <v>-</v>
      </c>
      <c r="AE1584" s="1131" t="str">
        <f t="shared" si="281"/>
        <v>-</v>
      </c>
      <c r="AF1584" s="1131" t="str">
        <f>IF($AE1584="-","-",VLOOKUP($AE1584,Forex!$B:$C,2,0))</f>
        <v>-</v>
      </c>
      <c r="AG1584" s="1132" t="str">
        <f t="shared" si="275"/>
        <v>-</v>
      </c>
      <c r="AI1584" s="1118"/>
    </row>
    <row r="1585" spans="1:35" ht="15" x14ac:dyDescent="0.25">
      <c r="A1585" s="929">
        <v>1584</v>
      </c>
      <c r="B1585" s="927" t="s">
        <v>5465</v>
      </c>
      <c r="C1585" s="927" t="s">
        <v>200</v>
      </c>
      <c r="D1585" s="927" t="s">
        <v>201</v>
      </c>
      <c r="E1585" s="927" t="s">
        <v>1333</v>
      </c>
      <c r="F1585" s="927">
        <v>1</v>
      </c>
      <c r="G1585" s="927">
        <v>1083.48</v>
      </c>
      <c r="H1585" s="927" t="s">
        <v>5466</v>
      </c>
      <c r="I1585" s="927" t="s">
        <v>5909</v>
      </c>
      <c r="J1585" s="927" t="s">
        <v>1226</v>
      </c>
      <c r="K1585" s="927" t="s">
        <v>288</v>
      </c>
      <c r="L1585" s="927" t="s">
        <v>1127</v>
      </c>
      <c r="M1585" s="927" t="s">
        <v>5325</v>
      </c>
      <c r="N1585" s="927" t="s">
        <v>5906</v>
      </c>
      <c r="O1585" s="927" t="s">
        <v>4741</v>
      </c>
      <c r="P1585" s="1129" t="str">
        <f t="shared" si="276"/>
        <v>REF</v>
      </c>
      <c r="Q1585" s="934" t="str">
        <f t="shared" si="277"/>
        <v>21-19925</v>
      </c>
      <c r="R1585" s="934" t="str">
        <f t="shared" si="278"/>
        <v>LOCAL</v>
      </c>
      <c r="S1585" s="935">
        <f t="shared" si="271"/>
        <v>44287</v>
      </c>
      <c r="T1585" s="935">
        <f t="shared" si="272"/>
        <v>44317</v>
      </c>
      <c r="U1585" s="935">
        <f t="shared" si="273"/>
        <v>44317</v>
      </c>
      <c r="V1585" s="935">
        <f t="shared" si="279"/>
        <v>44409</v>
      </c>
      <c r="W1585" s="934" t="str">
        <f t="shared" si="280"/>
        <v>-</v>
      </c>
      <c r="X1585" s="936" t="str">
        <f>IF(R1585="-","-",VLOOKUP($S1585,Forex!$B:$C,2,0))</f>
        <v>FY2021</v>
      </c>
      <c r="Y1585" s="936" t="str">
        <f>IF(R1585="-","-",VLOOKUP($S1585,Forex!$B:$D,3,0))</f>
        <v>1H</v>
      </c>
      <c r="Z1585" s="937" t="str">
        <f>IF($R1585="-","-",VLOOKUP($L1585,Legend!$E:$F,2,0))</f>
        <v>ROD4</v>
      </c>
      <c r="AA1585" s="937"/>
      <c r="AB1585" s="1131">
        <f t="shared" si="274"/>
        <v>44409</v>
      </c>
      <c r="AC1585" s="1131">
        <f>_xlfn.IFNA(VLOOKUP($B1585,'PO list'!$C:$E,3,0),$AB1585)</f>
        <v>44409</v>
      </c>
      <c r="AD1585" s="1131" t="str">
        <f>IF($AC1585="-","-",VLOOKUP($AC1585,Forex!$B:$C,2,0))</f>
        <v>FY2021</v>
      </c>
      <c r="AE1585" s="1131" t="str">
        <f t="shared" si="281"/>
        <v>-</v>
      </c>
      <c r="AF1585" s="1131" t="str">
        <f>IF($AE1585="-","-",VLOOKUP($AE1585,Forex!$B:$C,2,0))</f>
        <v>-</v>
      </c>
      <c r="AG1585" s="1132" t="str">
        <f t="shared" si="275"/>
        <v>MY + MF</v>
      </c>
      <c r="AI1585" s="1118"/>
    </row>
    <row r="1586" spans="1:35" ht="15" x14ac:dyDescent="0.25">
      <c r="A1586" s="929">
        <v>1585</v>
      </c>
      <c r="B1586" s="927" t="s">
        <v>5467</v>
      </c>
      <c r="C1586" s="927" t="s">
        <v>227</v>
      </c>
      <c r="D1586" s="927" t="s">
        <v>201</v>
      </c>
      <c r="E1586" s="927" t="s">
        <v>231</v>
      </c>
      <c r="F1586" s="927">
        <v>1</v>
      </c>
      <c r="G1586" s="927">
        <v>390</v>
      </c>
      <c r="H1586" s="927" t="s">
        <v>5468</v>
      </c>
      <c r="I1586" s="927" t="s">
        <v>5469</v>
      </c>
      <c r="J1586" s="927" t="s">
        <v>5441</v>
      </c>
      <c r="K1586" s="927" t="s">
        <v>287</v>
      </c>
      <c r="L1586" s="927" t="s">
        <v>15</v>
      </c>
      <c r="M1586" s="927" t="s">
        <v>5437</v>
      </c>
      <c r="N1586" s="927" t="s">
        <v>5547</v>
      </c>
      <c r="O1586" s="927" t="s">
        <v>5460</v>
      </c>
      <c r="P1586" s="1129" t="str">
        <f t="shared" si="276"/>
        <v>R60</v>
      </c>
      <c r="Q1586" s="934" t="str">
        <f t="shared" si="277"/>
        <v>21-19926</v>
      </c>
      <c r="R1586" s="934" t="str">
        <f t="shared" si="278"/>
        <v>LOCAL</v>
      </c>
      <c r="S1586" s="935">
        <f t="shared" si="271"/>
        <v>44287</v>
      </c>
      <c r="T1586" s="935">
        <f t="shared" si="272"/>
        <v>44317</v>
      </c>
      <c r="U1586" s="935">
        <f t="shared" si="273"/>
        <v>44317</v>
      </c>
      <c r="V1586" s="935">
        <f t="shared" si="279"/>
        <v>44317</v>
      </c>
      <c r="W1586" s="934" t="str">
        <f t="shared" si="280"/>
        <v>Approved</v>
      </c>
      <c r="X1586" s="936" t="str">
        <f>IF(R1586="-","-",VLOOKUP($S1586,Forex!$B:$C,2,0))</f>
        <v>FY2021</v>
      </c>
      <c r="Y1586" s="936" t="str">
        <f>IF(R1586="-","-",VLOOKUP($S1586,Forex!$B:$D,3,0))</f>
        <v>1H</v>
      </c>
      <c r="Z1586" s="937" t="str">
        <f>IF($R1586="-","-",VLOOKUP($L1586,Legend!$E:$F,2,0))</f>
        <v>-</v>
      </c>
      <c r="AA1586" s="937"/>
      <c r="AB1586" s="1131">
        <f t="shared" si="274"/>
        <v>44317</v>
      </c>
      <c r="AC1586" s="1131">
        <f>_xlfn.IFNA(VLOOKUP($B1586,'PO list'!$C:$E,3,0),$AB1586)</f>
        <v>44317</v>
      </c>
      <c r="AD1586" s="1131" t="str">
        <f>IF($AC1586="-","-",VLOOKUP($AC1586,Forex!$B:$C,2,0))</f>
        <v>FY2021</v>
      </c>
      <c r="AE1586" s="1131">
        <f t="shared" si="281"/>
        <v>44317</v>
      </c>
      <c r="AF1586" s="1131" t="str">
        <f>IF($AE1586="-","-",VLOOKUP($AE1586,Forex!$B:$C,2,0))</f>
        <v>FY2021</v>
      </c>
      <c r="AG1586" s="1132" t="str">
        <f t="shared" si="275"/>
        <v>MY + MF</v>
      </c>
      <c r="AI1586" s="1118"/>
    </row>
    <row r="1587" spans="1:35" ht="15" x14ac:dyDescent="0.25">
      <c r="A1587" s="929">
        <v>1586</v>
      </c>
      <c r="B1587" s="927" t="s">
        <v>5470</v>
      </c>
      <c r="C1587" s="927" t="s">
        <v>2339</v>
      </c>
      <c r="D1587" s="927" t="s">
        <v>1332</v>
      </c>
      <c r="E1587" s="927" t="s">
        <v>1361</v>
      </c>
      <c r="F1587" s="927">
        <v>1</v>
      </c>
      <c r="G1587" s="927">
        <v>496</v>
      </c>
      <c r="H1587" s="927" t="s">
        <v>5471</v>
      </c>
      <c r="I1587" s="927" t="s">
        <v>5471</v>
      </c>
      <c r="J1587" s="927" t="s">
        <v>5441</v>
      </c>
      <c r="K1587" s="927" t="s">
        <v>203</v>
      </c>
      <c r="L1587" s="927" t="s">
        <v>15</v>
      </c>
      <c r="M1587" s="927" t="s">
        <v>5441</v>
      </c>
      <c r="N1587" s="927" t="s">
        <v>15</v>
      </c>
      <c r="O1587" s="927" t="s">
        <v>1299</v>
      </c>
      <c r="P1587" s="1129" t="str">
        <f t="shared" si="276"/>
        <v>600</v>
      </c>
      <c r="Q1587" s="934" t="str">
        <f t="shared" si="277"/>
        <v>21-19927</v>
      </c>
      <c r="R1587" s="934" t="str">
        <f t="shared" si="278"/>
        <v>-</v>
      </c>
      <c r="S1587" s="935" t="str">
        <f t="shared" si="271"/>
        <v>-</v>
      </c>
      <c r="T1587" s="935" t="str">
        <f t="shared" si="272"/>
        <v>-</v>
      </c>
      <c r="U1587" s="935" t="str">
        <f t="shared" si="273"/>
        <v>-</v>
      </c>
      <c r="V1587" s="935" t="str">
        <f t="shared" si="279"/>
        <v>-</v>
      </c>
      <c r="W1587" s="934" t="str">
        <f t="shared" si="280"/>
        <v>-</v>
      </c>
      <c r="X1587" s="936" t="str">
        <f>IF(R1587="-","-",VLOOKUP($S1587,Forex!$B:$C,2,0))</f>
        <v>-</v>
      </c>
      <c r="Y1587" s="936" t="str">
        <f>IF(R1587="-","-",VLOOKUP($S1587,Forex!$B:$D,3,0))</f>
        <v>-</v>
      </c>
      <c r="Z1587" s="937" t="str">
        <f>IF($R1587="-","-",VLOOKUP($L1587,Legend!$E:$F,2,0))</f>
        <v>-</v>
      </c>
      <c r="AA1587" s="937"/>
      <c r="AB1587" s="1131" t="str">
        <f t="shared" si="274"/>
        <v>-</v>
      </c>
      <c r="AC1587" s="1131" t="str">
        <f>_xlfn.IFNA(VLOOKUP($B1587,'PO list'!$C:$E,3,0),$AB1587)</f>
        <v>-</v>
      </c>
      <c r="AD1587" s="1131" t="str">
        <f>IF($AC1587="-","-",VLOOKUP($AC1587,Forex!$B:$C,2,0))</f>
        <v>-</v>
      </c>
      <c r="AE1587" s="1131" t="str">
        <f t="shared" si="281"/>
        <v>-</v>
      </c>
      <c r="AF1587" s="1131" t="str">
        <f>IF($AE1587="-","-",VLOOKUP($AE1587,Forex!$B:$C,2,0))</f>
        <v>-</v>
      </c>
      <c r="AG1587" s="1132" t="str">
        <f t="shared" si="275"/>
        <v>-</v>
      </c>
      <c r="AI1587" s="1118"/>
    </row>
    <row r="1588" spans="1:35" ht="15" x14ac:dyDescent="0.25">
      <c r="A1588" s="929">
        <v>1587</v>
      </c>
      <c r="B1588" s="927" t="s">
        <v>5472</v>
      </c>
      <c r="C1588" s="927" t="s">
        <v>1331</v>
      </c>
      <c r="D1588" s="927" t="s">
        <v>1332</v>
      </c>
      <c r="E1588" s="927" t="s">
        <v>231</v>
      </c>
      <c r="F1588" s="927">
        <v>2</v>
      </c>
      <c r="G1588" s="927">
        <v>70.7</v>
      </c>
      <c r="H1588" s="927" t="s">
        <v>5473</v>
      </c>
      <c r="I1588" s="927" t="s">
        <v>5474</v>
      </c>
      <c r="J1588" s="927" t="s">
        <v>5441</v>
      </c>
      <c r="K1588" s="927" t="s">
        <v>203</v>
      </c>
      <c r="L1588" s="927" t="s">
        <v>15</v>
      </c>
      <c r="M1588" s="927" t="s">
        <v>5014</v>
      </c>
      <c r="N1588" s="927" t="s">
        <v>15</v>
      </c>
      <c r="O1588" s="927" t="s">
        <v>1299</v>
      </c>
      <c r="P1588" s="1129" t="str">
        <f t="shared" si="276"/>
        <v>JIG</v>
      </c>
      <c r="Q1588" s="934" t="str">
        <f t="shared" si="277"/>
        <v>21-19928</v>
      </c>
      <c r="R1588" s="934" t="str">
        <f t="shared" si="278"/>
        <v>-</v>
      </c>
      <c r="S1588" s="935" t="str">
        <f t="shared" si="271"/>
        <v>-</v>
      </c>
      <c r="T1588" s="935" t="str">
        <f t="shared" si="272"/>
        <v>-</v>
      </c>
      <c r="U1588" s="935" t="str">
        <f t="shared" si="273"/>
        <v>-</v>
      </c>
      <c r="V1588" s="935" t="str">
        <f t="shared" si="279"/>
        <v>-</v>
      </c>
      <c r="W1588" s="934" t="str">
        <f t="shared" si="280"/>
        <v>-</v>
      </c>
      <c r="X1588" s="936" t="str">
        <f>IF(R1588="-","-",VLOOKUP($S1588,Forex!$B:$C,2,0))</f>
        <v>-</v>
      </c>
      <c r="Y1588" s="936" t="str">
        <f>IF(R1588="-","-",VLOOKUP($S1588,Forex!$B:$D,3,0))</f>
        <v>-</v>
      </c>
      <c r="Z1588" s="937" t="str">
        <f>IF($R1588="-","-",VLOOKUP($L1588,Legend!$E:$F,2,0))</f>
        <v>-</v>
      </c>
      <c r="AA1588" s="937"/>
      <c r="AB1588" s="1131" t="str">
        <f t="shared" si="274"/>
        <v>-</v>
      </c>
      <c r="AC1588" s="1131" t="str">
        <f>_xlfn.IFNA(VLOOKUP($B1588,'PO list'!$C:$E,3,0),$AB1588)</f>
        <v>-</v>
      </c>
      <c r="AD1588" s="1131" t="str">
        <f>IF($AC1588="-","-",VLOOKUP($AC1588,Forex!$B:$C,2,0))</f>
        <v>-</v>
      </c>
      <c r="AE1588" s="1131" t="str">
        <f t="shared" si="281"/>
        <v>-</v>
      </c>
      <c r="AF1588" s="1131" t="str">
        <f>IF($AE1588="-","-",VLOOKUP($AE1588,Forex!$B:$C,2,0))</f>
        <v>-</v>
      </c>
      <c r="AG1588" s="1132" t="str">
        <f t="shared" si="275"/>
        <v>-</v>
      </c>
      <c r="AI1588" s="1118"/>
    </row>
    <row r="1589" spans="1:35" ht="15" x14ac:dyDescent="0.25">
      <c r="A1589" s="929">
        <v>1588</v>
      </c>
      <c r="B1589" s="927" t="s">
        <v>5522</v>
      </c>
      <c r="C1589" s="927" t="s">
        <v>227</v>
      </c>
      <c r="D1589" s="927" t="s">
        <v>201</v>
      </c>
      <c r="E1589" s="927" t="s">
        <v>230</v>
      </c>
      <c r="F1589" s="927">
        <v>12</v>
      </c>
      <c r="G1589" s="927">
        <v>19438.000000000004</v>
      </c>
      <c r="H1589" s="927" t="s">
        <v>5527</v>
      </c>
      <c r="I1589" s="927" t="s">
        <v>5603</v>
      </c>
      <c r="J1589" s="927" t="s">
        <v>5014</v>
      </c>
      <c r="K1589" s="927" t="s">
        <v>287</v>
      </c>
      <c r="L1589" s="927" t="s">
        <v>15</v>
      </c>
      <c r="M1589" s="927" t="s">
        <v>5910</v>
      </c>
      <c r="N1589" s="927" t="s">
        <v>5911</v>
      </c>
      <c r="O1589" s="927" t="s">
        <v>5912</v>
      </c>
      <c r="P1589" s="1129" t="str">
        <f t="shared" si="276"/>
        <v>KET</v>
      </c>
      <c r="Q1589" s="934" t="str">
        <f t="shared" si="277"/>
        <v>21-19929</v>
      </c>
      <c r="R1589" s="934" t="str">
        <f t="shared" si="278"/>
        <v>LOCAL</v>
      </c>
      <c r="S1589" s="935">
        <f t="shared" si="271"/>
        <v>44287</v>
      </c>
      <c r="T1589" s="935">
        <f t="shared" si="272"/>
        <v>44409</v>
      </c>
      <c r="U1589" s="935">
        <f t="shared" si="273"/>
        <v>44409</v>
      </c>
      <c r="V1589" s="935">
        <f t="shared" si="279"/>
        <v>44440</v>
      </c>
      <c r="W1589" s="934" t="str">
        <f t="shared" si="280"/>
        <v>Approved</v>
      </c>
      <c r="X1589" s="936" t="str">
        <f>IF(R1589="-","-",VLOOKUP($S1589,Forex!$B:$C,2,0))</f>
        <v>FY2021</v>
      </c>
      <c r="Y1589" s="936" t="str">
        <f>IF(R1589="-","-",VLOOKUP($S1589,Forex!$B:$D,3,0))</f>
        <v>1H</v>
      </c>
      <c r="Z1589" s="937" t="str">
        <f>IF($R1589="-","-",VLOOKUP($L1589,Legend!$E:$F,2,0))</f>
        <v>-</v>
      </c>
      <c r="AA1589" s="937"/>
      <c r="AB1589" s="1131">
        <f t="shared" si="274"/>
        <v>44440</v>
      </c>
      <c r="AC1589" s="1131">
        <f>_xlfn.IFNA(VLOOKUP($B1589,'PO list'!$C:$E,3,0),$AB1589)</f>
        <v>44409</v>
      </c>
      <c r="AD1589" s="1131" t="str">
        <f>IF($AC1589="-","-",VLOOKUP($AC1589,Forex!$B:$C,2,0))</f>
        <v>FY2021</v>
      </c>
      <c r="AE1589" s="1131">
        <f t="shared" si="281"/>
        <v>44409</v>
      </c>
      <c r="AF1589" s="1131" t="str">
        <f>IF($AE1589="-","-",VLOOKUP($AE1589,Forex!$B:$C,2,0))</f>
        <v>FY2021</v>
      </c>
      <c r="AG1589" s="1132" t="str">
        <f t="shared" si="275"/>
        <v>MY + MF</v>
      </c>
      <c r="AI1589" s="1118"/>
    </row>
    <row r="1590" spans="1:35" ht="15" x14ac:dyDescent="0.25">
      <c r="A1590" s="929">
        <v>1589</v>
      </c>
      <c r="B1590" s="927" t="s">
        <v>5523</v>
      </c>
      <c r="C1590" s="927" t="s">
        <v>227</v>
      </c>
      <c r="D1590" s="927" t="s">
        <v>201</v>
      </c>
      <c r="E1590" s="927" t="s">
        <v>230</v>
      </c>
      <c r="F1590" s="927">
        <v>8</v>
      </c>
      <c r="G1590" s="927">
        <v>17703.900000000001</v>
      </c>
      <c r="H1590" s="927" t="s">
        <v>5528</v>
      </c>
      <c r="I1590" s="927" t="s">
        <v>5604</v>
      </c>
      <c r="J1590" s="927" t="s">
        <v>5014</v>
      </c>
      <c r="K1590" s="927" t="s">
        <v>287</v>
      </c>
      <c r="L1590" s="927" t="s">
        <v>15</v>
      </c>
      <c r="M1590" s="927" t="s">
        <v>5593</v>
      </c>
      <c r="N1590" s="927" t="s">
        <v>5912</v>
      </c>
      <c r="O1590" s="927" t="s">
        <v>5196</v>
      </c>
      <c r="P1590" s="1129" t="str">
        <f t="shared" si="276"/>
        <v>PER</v>
      </c>
      <c r="Q1590" s="934" t="str">
        <f t="shared" si="277"/>
        <v>21-19930</v>
      </c>
      <c r="R1590" s="934" t="str">
        <f t="shared" si="278"/>
        <v>LOCAL</v>
      </c>
      <c r="S1590" s="935">
        <f t="shared" si="271"/>
        <v>44287</v>
      </c>
      <c r="T1590" s="935">
        <f t="shared" si="272"/>
        <v>44317</v>
      </c>
      <c r="U1590" s="935">
        <f t="shared" si="273"/>
        <v>44348</v>
      </c>
      <c r="V1590" s="935">
        <f t="shared" si="279"/>
        <v>44409</v>
      </c>
      <c r="W1590" s="934" t="str">
        <f t="shared" si="280"/>
        <v>Approved</v>
      </c>
      <c r="X1590" s="936" t="str">
        <f>IF(R1590="-","-",VLOOKUP($S1590,Forex!$B:$C,2,0))</f>
        <v>FY2021</v>
      </c>
      <c r="Y1590" s="936" t="str">
        <f>IF(R1590="-","-",VLOOKUP($S1590,Forex!$B:$D,3,0))</f>
        <v>1H</v>
      </c>
      <c r="Z1590" s="937" t="str">
        <f>IF($R1590="-","-",VLOOKUP($L1590,Legend!$E:$F,2,0))</f>
        <v>-</v>
      </c>
      <c r="AA1590" s="937"/>
      <c r="AB1590" s="1131">
        <f t="shared" si="274"/>
        <v>44409</v>
      </c>
      <c r="AC1590" s="1131">
        <f>_xlfn.IFNA(VLOOKUP($B1590,'PO list'!$C:$E,3,0),$AB1590)</f>
        <v>44409</v>
      </c>
      <c r="AD1590" s="1131" t="str">
        <f>IF($AC1590="-","-",VLOOKUP($AC1590,Forex!$B:$C,2,0))</f>
        <v>FY2021</v>
      </c>
      <c r="AE1590" s="1131">
        <f t="shared" si="281"/>
        <v>44317</v>
      </c>
      <c r="AF1590" s="1131" t="str">
        <f>IF($AE1590="-","-",VLOOKUP($AE1590,Forex!$B:$C,2,0))</f>
        <v>FY2021</v>
      </c>
      <c r="AG1590" s="1132" t="str">
        <f t="shared" si="275"/>
        <v>MY + MF</v>
      </c>
      <c r="AI1590" s="1118"/>
    </row>
    <row r="1591" spans="1:35" x14ac:dyDescent="0.2">
      <c r="A1591" s="929">
        <v>1590</v>
      </c>
      <c r="B1591" s="927" t="s">
        <v>5475</v>
      </c>
      <c r="C1591" s="927" t="s">
        <v>608</v>
      </c>
      <c r="D1591" s="927" t="s">
        <v>201</v>
      </c>
      <c r="E1591" s="927" t="s">
        <v>231</v>
      </c>
      <c r="F1591" s="927">
        <v>1</v>
      </c>
      <c r="G1591" s="927">
        <v>726</v>
      </c>
      <c r="H1591" s="927" t="s">
        <v>5476</v>
      </c>
      <c r="I1591" s="927" t="s">
        <v>5605</v>
      </c>
      <c r="J1591" s="927" t="s">
        <v>5014</v>
      </c>
      <c r="K1591" s="927" t="s">
        <v>288</v>
      </c>
      <c r="L1591" s="927" t="s">
        <v>1127</v>
      </c>
      <c r="M1591" s="1115" t="s">
        <v>5325</v>
      </c>
      <c r="N1591" s="927" t="s">
        <v>5599</v>
      </c>
      <c r="O1591" s="927" t="s">
        <v>4741</v>
      </c>
      <c r="P1591" s="1129" t="str">
        <f t="shared" si="276"/>
        <v>REF</v>
      </c>
      <c r="Q1591" s="934" t="str">
        <f t="shared" si="277"/>
        <v>21-19931</v>
      </c>
      <c r="R1591" s="934" t="str">
        <f t="shared" si="278"/>
        <v>LOCAL</v>
      </c>
      <c r="S1591" s="935">
        <f t="shared" si="271"/>
        <v>44287</v>
      </c>
      <c r="T1591" s="935">
        <f t="shared" si="272"/>
        <v>44317</v>
      </c>
      <c r="U1591" s="935">
        <f t="shared" si="273"/>
        <v>44317</v>
      </c>
      <c r="V1591" s="935">
        <f t="shared" si="279"/>
        <v>44348</v>
      </c>
      <c r="W1591" s="934" t="str">
        <f t="shared" si="280"/>
        <v>-</v>
      </c>
      <c r="X1591" s="936" t="str">
        <f>IF(R1591="-","-",VLOOKUP($S1591,Forex!$B:$C,2,0))</f>
        <v>FY2021</v>
      </c>
      <c r="Y1591" s="936" t="str">
        <f>IF(R1591="-","-",VLOOKUP($S1591,Forex!$B:$D,3,0))</f>
        <v>1H</v>
      </c>
      <c r="Z1591" s="937" t="str">
        <f>IF($R1591="-","-",VLOOKUP($L1591,Legend!$E:$F,2,0))</f>
        <v>ROD4</v>
      </c>
      <c r="AA1591" s="937"/>
      <c r="AB1591" s="1131">
        <f t="shared" si="274"/>
        <v>44348</v>
      </c>
      <c r="AC1591" s="1131">
        <f>_xlfn.IFNA(VLOOKUP($B1591,'PO list'!$C:$E,3,0),$AB1591)</f>
        <v>44348</v>
      </c>
      <c r="AD1591" s="1131" t="str">
        <f>IF($AC1591="-","-",VLOOKUP($AC1591,Forex!$B:$C,2,0))</f>
        <v>FY2021</v>
      </c>
      <c r="AE1591" s="1131" t="str">
        <f t="shared" si="281"/>
        <v>-</v>
      </c>
      <c r="AF1591" s="1131" t="str">
        <f>IF($AE1591="-","-",VLOOKUP($AE1591,Forex!$B:$C,2,0))</f>
        <v>-</v>
      </c>
      <c r="AG1591" s="1132" t="str">
        <f t="shared" si="275"/>
        <v>MY + MF</v>
      </c>
    </row>
    <row r="1592" spans="1:35" x14ac:dyDescent="0.2">
      <c r="A1592" s="929">
        <v>1591</v>
      </c>
      <c r="B1592" s="927" t="s">
        <v>1300</v>
      </c>
      <c r="C1592" s="927" t="s">
        <v>200</v>
      </c>
      <c r="D1592" s="927" t="s">
        <v>201</v>
      </c>
      <c r="E1592" s="927" t="s">
        <v>230</v>
      </c>
      <c r="F1592" s="927">
        <v>63</v>
      </c>
      <c r="G1592" s="927">
        <v>75124.999999999985</v>
      </c>
      <c r="H1592" s="927" t="s">
        <v>5477</v>
      </c>
      <c r="I1592" s="927" t="s">
        <v>15</v>
      </c>
      <c r="J1592" s="927" t="s">
        <v>5013</v>
      </c>
      <c r="K1592" s="927" t="s">
        <v>203</v>
      </c>
      <c r="L1592" s="927" t="s">
        <v>15</v>
      </c>
      <c r="M1592" s="927" t="s">
        <v>5325</v>
      </c>
      <c r="N1592" s="927" t="s">
        <v>15</v>
      </c>
      <c r="O1592" s="927" t="s">
        <v>1299</v>
      </c>
      <c r="P1592" s="1129" t="str">
        <f t="shared" si="276"/>
        <v>-</v>
      </c>
      <c r="Q1592" s="934" t="str">
        <f t="shared" si="277"/>
        <v>21-19932</v>
      </c>
      <c r="R1592" s="934" t="str">
        <f t="shared" si="278"/>
        <v>LOCAL</v>
      </c>
      <c r="S1592" s="935">
        <f t="shared" si="271"/>
        <v>44287</v>
      </c>
      <c r="T1592" s="935">
        <f t="shared" si="272"/>
        <v>44317</v>
      </c>
      <c r="U1592" s="935">
        <f t="shared" si="273"/>
        <v>44317</v>
      </c>
      <c r="V1592" s="935" t="str">
        <f t="shared" si="279"/>
        <v>-</v>
      </c>
      <c r="W1592" s="934" t="str">
        <f t="shared" si="280"/>
        <v>For Approval</v>
      </c>
      <c r="X1592" s="936" t="str">
        <f>IF(R1592="-","-",VLOOKUP($S1592,Forex!$B:$C,2,0))</f>
        <v>FY2021</v>
      </c>
      <c r="Y1592" s="936" t="str">
        <f>IF(R1592="-","-",VLOOKUP($S1592,Forex!$B:$D,3,0))</f>
        <v>1H</v>
      </c>
      <c r="Z1592" s="937" t="str">
        <f>IF($R1592="-","-",VLOOKUP($L1592,Legend!$E:$F,2,0))</f>
        <v>-</v>
      </c>
      <c r="AA1592" s="937"/>
      <c r="AB1592" s="1131" t="str">
        <f t="shared" si="274"/>
        <v>-</v>
      </c>
      <c r="AC1592" s="1131" t="str">
        <f>_xlfn.IFNA(VLOOKUP($B1592,'PO list'!$C:$E,3,0),$AB1592)</f>
        <v>-</v>
      </c>
      <c r="AD1592" s="1131" t="str">
        <f>IF($AC1592="-","-",VLOOKUP($AC1592,Forex!$B:$C,2,0))</f>
        <v>-</v>
      </c>
      <c r="AE1592" s="1131">
        <f t="shared" si="281"/>
        <v>44317</v>
      </c>
      <c r="AF1592" s="1131" t="str">
        <f>IF($AE1592="-","-",VLOOKUP($AE1592,Forex!$B:$C,2,0))</f>
        <v>FY2021</v>
      </c>
      <c r="AG1592" s="1132" t="str">
        <f t="shared" si="275"/>
        <v>MY + MF</v>
      </c>
    </row>
    <row r="1593" spans="1:35" x14ac:dyDescent="0.2">
      <c r="A1593" s="929">
        <v>1592</v>
      </c>
      <c r="B1593" s="927" t="s">
        <v>5478</v>
      </c>
      <c r="C1593" s="927" t="s">
        <v>207</v>
      </c>
      <c r="D1593" s="927" t="s">
        <v>232</v>
      </c>
      <c r="E1593" s="927" t="s">
        <v>230</v>
      </c>
      <c r="F1593" s="927">
        <v>24</v>
      </c>
      <c r="G1593" s="927">
        <v>63168</v>
      </c>
      <c r="H1593" s="927" t="s">
        <v>5479</v>
      </c>
      <c r="I1593" s="927" t="s">
        <v>5480</v>
      </c>
      <c r="J1593" s="927" t="s">
        <v>4737</v>
      </c>
      <c r="K1593" s="927" t="s">
        <v>287</v>
      </c>
      <c r="L1593" s="927" t="s">
        <v>15</v>
      </c>
      <c r="M1593" s="927" t="s">
        <v>5481</v>
      </c>
      <c r="N1593" s="927" t="s">
        <v>5526</v>
      </c>
      <c r="O1593" s="927" t="s">
        <v>5437</v>
      </c>
      <c r="P1593" s="1129" t="str">
        <f t="shared" si="276"/>
        <v>88]</v>
      </c>
      <c r="Q1593" s="934" t="str">
        <f t="shared" si="277"/>
        <v>21-19933</v>
      </c>
      <c r="R1593" s="934" t="str">
        <f t="shared" si="278"/>
        <v>FRONTECH</v>
      </c>
      <c r="S1593" s="935">
        <f t="shared" si="271"/>
        <v>44287</v>
      </c>
      <c r="T1593" s="935">
        <f t="shared" si="272"/>
        <v>44317</v>
      </c>
      <c r="U1593" s="935">
        <f t="shared" si="273"/>
        <v>44317</v>
      </c>
      <c r="V1593" s="935">
        <f t="shared" si="279"/>
        <v>44317</v>
      </c>
      <c r="W1593" s="934" t="str">
        <f t="shared" si="280"/>
        <v>Approved</v>
      </c>
      <c r="X1593" s="936" t="str">
        <f>IF(R1593="-","-",VLOOKUP($S1593,Forex!$B:$C,2,0))</f>
        <v>FY2021</v>
      </c>
      <c r="Y1593" s="936" t="str">
        <f>IF(R1593="-","-",VLOOKUP($S1593,Forex!$B:$D,3,0))</f>
        <v>1H</v>
      </c>
      <c r="Z1593" s="937" t="str">
        <f>IF($R1593="-","-",VLOOKUP($L1593,Legend!$E:$F,2,0))</f>
        <v>-</v>
      </c>
      <c r="AA1593" s="937"/>
      <c r="AB1593" s="1131">
        <f t="shared" si="274"/>
        <v>44317</v>
      </c>
      <c r="AC1593" s="1131">
        <f>_xlfn.IFNA(VLOOKUP($B1593,'PO list'!$C:$E,3,0),$AB1593)</f>
        <v>44317</v>
      </c>
      <c r="AD1593" s="1131" t="str">
        <f>IF($AC1593="-","-",VLOOKUP($AC1593,Forex!$B:$C,2,0))</f>
        <v>FY2021</v>
      </c>
      <c r="AE1593" s="1131">
        <f t="shared" si="281"/>
        <v>44317</v>
      </c>
      <c r="AF1593" s="1131" t="str">
        <f>IF($AE1593="-","-",VLOOKUP($AE1593,Forex!$B:$C,2,0))</f>
        <v>FY2021</v>
      </c>
      <c r="AG1593" s="1132" t="str">
        <f t="shared" si="275"/>
        <v>MY + MF</v>
      </c>
    </row>
    <row r="1594" spans="1:35" x14ac:dyDescent="0.2">
      <c r="A1594" s="929">
        <v>1593</v>
      </c>
      <c r="B1594" s="927" t="s">
        <v>5478</v>
      </c>
      <c r="C1594" s="927" t="s">
        <v>207</v>
      </c>
      <c r="D1594" s="927" t="s">
        <v>232</v>
      </c>
      <c r="E1594" s="927" t="s">
        <v>230</v>
      </c>
      <c r="F1594" s="927">
        <v>4</v>
      </c>
      <c r="G1594" s="927">
        <v>5852</v>
      </c>
      <c r="H1594" s="927" t="s">
        <v>5529</v>
      </c>
      <c r="I1594" s="927" t="s">
        <v>5480</v>
      </c>
      <c r="J1594" s="927" t="s">
        <v>4737</v>
      </c>
      <c r="K1594" s="927" t="s">
        <v>288</v>
      </c>
      <c r="L1594" s="927" t="s">
        <v>158</v>
      </c>
      <c r="M1594" s="1115" t="s">
        <v>5481</v>
      </c>
      <c r="N1594" s="927" t="s">
        <v>5526</v>
      </c>
      <c r="O1594" s="927" t="s">
        <v>5437</v>
      </c>
      <c r="P1594" s="1129" t="str">
        <f t="shared" si="276"/>
        <v>88]</v>
      </c>
      <c r="Q1594" s="934" t="str">
        <f t="shared" si="277"/>
        <v>-</v>
      </c>
      <c r="R1594" s="934" t="str">
        <f t="shared" si="278"/>
        <v>-</v>
      </c>
      <c r="S1594" s="935" t="str">
        <f t="shared" si="271"/>
        <v>-</v>
      </c>
      <c r="T1594" s="935" t="str">
        <f t="shared" si="272"/>
        <v>-</v>
      </c>
      <c r="U1594" s="935" t="str">
        <f t="shared" si="273"/>
        <v>-</v>
      </c>
      <c r="V1594" s="935" t="str">
        <f t="shared" si="279"/>
        <v>-</v>
      </c>
      <c r="W1594" s="934" t="str">
        <f t="shared" si="280"/>
        <v>-</v>
      </c>
      <c r="X1594" s="936" t="str">
        <f>IF(R1594="-","-",VLOOKUP($S1594,Forex!$B:$C,2,0))</f>
        <v>-</v>
      </c>
      <c r="Y1594" s="936" t="str">
        <f>IF(R1594="-","-",VLOOKUP($S1594,Forex!$B:$D,3,0))</f>
        <v>-</v>
      </c>
      <c r="Z1594" s="937" t="str">
        <f>IF($R1594="-","-",VLOOKUP($L1594,Legend!$E:$F,2,0))</f>
        <v>-</v>
      </c>
      <c r="AA1594" s="937"/>
      <c r="AB1594" s="1131" t="str">
        <f t="shared" si="274"/>
        <v>-</v>
      </c>
      <c r="AC1594" s="1131" t="str">
        <f>_xlfn.IFNA(VLOOKUP($B1594,'PO list'!$C:$E,3,0),$AB1594)</f>
        <v>-</v>
      </c>
      <c r="AD1594" s="1131" t="str">
        <f>IF($AC1594="-","-",VLOOKUP($AC1594,Forex!$B:$C,2,0))</f>
        <v>-</v>
      </c>
      <c r="AE1594" s="1131" t="str">
        <f t="shared" si="281"/>
        <v>-</v>
      </c>
      <c r="AF1594" s="1131" t="str">
        <f>IF($AE1594="-","-",VLOOKUP($AE1594,Forex!$B:$C,2,0))</f>
        <v>-</v>
      </c>
      <c r="AG1594" s="1132" t="str">
        <f t="shared" si="275"/>
        <v>-</v>
      </c>
    </row>
    <row r="1595" spans="1:35" x14ac:dyDescent="0.2">
      <c r="A1595" s="929">
        <v>1594</v>
      </c>
      <c r="B1595" s="927" t="s">
        <v>5482</v>
      </c>
      <c r="C1595" s="927" t="s">
        <v>207</v>
      </c>
      <c r="D1595" s="927" t="s">
        <v>232</v>
      </c>
      <c r="E1595" s="927" t="s">
        <v>230</v>
      </c>
      <c r="F1595" s="927">
        <v>9</v>
      </c>
      <c r="G1595" s="927">
        <v>13540</v>
      </c>
      <c r="H1595" s="927" t="s">
        <v>5483</v>
      </c>
      <c r="I1595" s="927" t="s">
        <v>5484</v>
      </c>
      <c r="J1595" s="927" t="s">
        <v>4737</v>
      </c>
      <c r="K1595" s="927" t="s">
        <v>287</v>
      </c>
      <c r="L1595" s="927" t="s">
        <v>15</v>
      </c>
      <c r="M1595" s="927" t="s">
        <v>5196</v>
      </c>
      <c r="N1595" s="927" t="s">
        <v>5526</v>
      </c>
      <c r="O1595" s="927" t="s">
        <v>5460</v>
      </c>
      <c r="P1595" s="1129" t="str">
        <f t="shared" si="276"/>
        <v>89]</v>
      </c>
      <c r="Q1595" s="934" t="str">
        <f t="shared" si="277"/>
        <v>21-19934</v>
      </c>
      <c r="R1595" s="934" t="str">
        <f t="shared" si="278"/>
        <v>FRONTECH</v>
      </c>
      <c r="S1595" s="935">
        <f t="shared" si="271"/>
        <v>44287</v>
      </c>
      <c r="T1595" s="935">
        <f t="shared" si="272"/>
        <v>44317</v>
      </c>
      <c r="U1595" s="935">
        <f t="shared" si="273"/>
        <v>44317</v>
      </c>
      <c r="V1595" s="935">
        <f t="shared" si="279"/>
        <v>44317</v>
      </c>
      <c r="W1595" s="934" t="str">
        <f t="shared" si="280"/>
        <v>Approved</v>
      </c>
      <c r="X1595" s="936" t="str">
        <f>IF(R1595="-","-",VLOOKUP($S1595,Forex!$B:$C,2,0))</f>
        <v>FY2021</v>
      </c>
      <c r="Y1595" s="936" t="str">
        <f>IF(R1595="-","-",VLOOKUP($S1595,Forex!$B:$D,3,0))</f>
        <v>1H</v>
      </c>
      <c r="Z1595" s="937" t="str">
        <f>IF($R1595="-","-",VLOOKUP($L1595,Legend!$E:$F,2,0))</f>
        <v>-</v>
      </c>
      <c r="AA1595" s="937"/>
      <c r="AB1595" s="1131">
        <f t="shared" si="274"/>
        <v>44317</v>
      </c>
      <c r="AC1595" s="1131">
        <f>_xlfn.IFNA(VLOOKUP($B1595,'PO list'!$C:$E,3,0),$AB1595)</f>
        <v>44317</v>
      </c>
      <c r="AD1595" s="1131" t="str">
        <f>IF($AC1595="-","-",VLOOKUP($AC1595,Forex!$B:$C,2,0))</f>
        <v>FY2021</v>
      </c>
      <c r="AE1595" s="1131">
        <f t="shared" si="281"/>
        <v>44317</v>
      </c>
      <c r="AF1595" s="1131" t="str">
        <f>IF($AE1595="-","-",VLOOKUP($AE1595,Forex!$B:$C,2,0))</f>
        <v>FY2021</v>
      </c>
      <c r="AG1595" s="1132" t="str">
        <f t="shared" si="275"/>
        <v>MY + MF</v>
      </c>
    </row>
    <row r="1596" spans="1:35" x14ac:dyDescent="0.2">
      <c r="A1596" s="929">
        <v>1595</v>
      </c>
      <c r="B1596" s="927" t="s">
        <v>5485</v>
      </c>
      <c r="C1596" s="927" t="s">
        <v>207</v>
      </c>
      <c r="D1596" s="927" t="s">
        <v>232</v>
      </c>
      <c r="E1596" s="927" t="s">
        <v>230</v>
      </c>
      <c r="F1596" s="927">
        <v>2</v>
      </c>
      <c r="G1596" s="927">
        <v>2869</v>
      </c>
      <c r="H1596" s="927" t="s">
        <v>5486</v>
      </c>
      <c r="I1596" s="927" t="s">
        <v>5487</v>
      </c>
      <c r="J1596" s="927" t="s">
        <v>4737</v>
      </c>
      <c r="K1596" s="927" t="s">
        <v>287</v>
      </c>
      <c r="L1596" s="927" t="s">
        <v>15</v>
      </c>
      <c r="M1596" s="927" t="s">
        <v>1299</v>
      </c>
      <c r="N1596" s="927" t="s">
        <v>5325</v>
      </c>
      <c r="O1596" s="927" t="s">
        <v>5460</v>
      </c>
      <c r="P1596" s="1129" t="str">
        <f t="shared" si="276"/>
        <v>91]</v>
      </c>
      <c r="Q1596" s="934" t="str">
        <f t="shared" si="277"/>
        <v>21-19935</v>
      </c>
      <c r="R1596" s="934" t="str">
        <f t="shared" si="278"/>
        <v>FRONTECH</v>
      </c>
      <c r="S1596" s="935">
        <f t="shared" si="271"/>
        <v>44287</v>
      </c>
      <c r="T1596" s="935">
        <f t="shared" si="272"/>
        <v>44317</v>
      </c>
      <c r="U1596" s="935">
        <f t="shared" si="273"/>
        <v>44317</v>
      </c>
      <c r="V1596" s="935">
        <f t="shared" si="279"/>
        <v>44317</v>
      </c>
      <c r="W1596" s="934" t="str">
        <f t="shared" si="280"/>
        <v>Approved</v>
      </c>
      <c r="X1596" s="936" t="str">
        <f>IF(R1596="-","-",VLOOKUP($S1596,Forex!$B:$C,2,0))</f>
        <v>FY2021</v>
      </c>
      <c r="Y1596" s="936" t="str">
        <f>IF(R1596="-","-",VLOOKUP($S1596,Forex!$B:$D,3,0))</f>
        <v>1H</v>
      </c>
      <c r="Z1596" s="937" t="str">
        <f>IF($R1596="-","-",VLOOKUP($L1596,Legend!$E:$F,2,0))</f>
        <v>-</v>
      </c>
      <c r="AA1596" s="937"/>
      <c r="AB1596" s="1131">
        <f t="shared" si="274"/>
        <v>44317</v>
      </c>
      <c r="AC1596" s="1131">
        <f>_xlfn.IFNA(VLOOKUP($B1596,'PO list'!$C:$E,3,0),$AB1596)</f>
        <v>44317</v>
      </c>
      <c r="AD1596" s="1131" t="str">
        <f>IF($AC1596="-","-",VLOOKUP($AC1596,Forex!$B:$C,2,0))</f>
        <v>FY2021</v>
      </c>
      <c r="AE1596" s="1131">
        <f t="shared" si="281"/>
        <v>44317</v>
      </c>
      <c r="AF1596" s="1131" t="str">
        <f>IF($AE1596="-","-",VLOOKUP($AE1596,Forex!$B:$C,2,0))</f>
        <v>FY2021</v>
      </c>
      <c r="AG1596" s="1132" t="str">
        <f t="shared" si="275"/>
        <v>MY + MF</v>
      </c>
    </row>
    <row r="1597" spans="1:35" x14ac:dyDescent="0.2">
      <c r="A1597" s="929">
        <v>1596</v>
      </c>
      <c r="B1597" s="927" t="s">
        <v>5488</v>
      </c>
      <c r="C1597" s="927" t="s">
        <v>207</v>
      </c>
      <c r="D1597" s="927" t="s">
        <v>232</v>
      </c>
      <c r="E1597" s="927" t="s">
        <v>230</v>
      </c>
      <c r="F1597" s="927">
        <v>1</v>
      </c>
      <c r="G1597" s="927">
        <v>1837</v>
      </c>
      <c r="H1597" s="927" t="s">
        <v>5489</v>
      </c>
      <c r="I1597" s="927" t="s">
        <v>5490</v>
      </c>
      <c r="J1597" s="927" t="s">
        <v>4737</v>
      </c>
      <c r="K1597" s="927" t="s">
        <v>287</v>
      </c>
      <c r="L1597" s="927" t="s">
        <v>15</v>
      </c>
      <c r="M1597" s="927" t="s">
        <v>5460</v>
      </c>
      <c r="N1597" s="927" t="s">
        <v>5325</v>
      </c>
      <c r="O1597" s="927" t="s">
        <v>5460</v>
      </c>
      <c r="P1597" s="1129" t="str">
        <f t="shared" si="276"/>
        <v>90]</v>
      </c>
      <c r="Q1597" s="934" t="str">
        <f t="shared" si="277"/>
        <v>21-19936</v>
      </c>
      <c r="R1597" s="934" t="str">
        <f t="shared" si="278"/>
        <v>FRONTECH</v>
      </c>
      <c r="S1597" s="935">
        <f t="shared" si="271"/>
        <v>44287</v>
      </c>
      <c r="T1597" s="935">
        <f t="shared" si="272"/>
        <v>44317</v>
      </c>
      <c r="U1597" s="935">
        <f t="shared" si="273"/>
        <v>44317</v>
      </c>
      <c r="V1597" s="935">
        <f t="shared" si="279"/>
        <v>44317</v>
      </c>
      <c r="W1597" s="934" t="str">
        <f t="shared" si="280"/>
        <v>Approved</v>
      </c>
      <c r="X1597" s="936" t="str">
        <f>IF(R1597="-","-",VLOOKUP($S1597,Forex!$B:$C,2,0))</f>
        <v>FY2021</v>
      </c>
      <c r="Y1597" s="936" t="str">
        <f>IF(R1597="-","-",VLOOKUP($S1597,Forex!$B:$D,3,0))</f>
        <v>1H</v>
      </c>
      <c r="Z1597" s="937" t="str">
        <f>IF($R1597="-","-",VLOOKUP($L1597,Legend!$E:$F,2,0))</f>
        <v>-</v>
      </c>
      <c r="AA1597" s="937"/>
      <c r="AB1597" s="1131">
        <f t="shared" si="274"/>
        <v>44317</v>
      </c>
      <c r="AC1597" s="1131">
        <f>_xlfn.IFNA(VLOOKUP($B1597,'PO list'!$C:$E,3,0),$AB1597)</f>
        <v>44317</v>
      </c>
      <c r="AD1597" s="1131" t="str">
        <f>IF($AC1597="-","-",VLOOKUP($AC1597,Forex!$B:$C,2,0))</f>
        <v>FY2021</v>
      </c>
      <c r="AE1597" s="1131">
        <f t="shared" si="281"/>
        <v>44317</v>
      </c>
      <c r="AF1597" s="1131" t="str">
        <f>IF($AE1597="-","-",VLOOKUP($AE1597,Forex!$B:$C,2,0))</f>
        <v>FY2021</v>
      </c>
      <c r="AG1597" s="1132" t="str">
        <f t="shared" si="275"/>
        <v>MY + MF</v>
      </c>
    </row>
    <row r="1598" spans="1:35" x14ac:dyDescent="0.2">
      <c r="A1598" s="929">
        <v>1597</v>
      </c>
      <c r="B1598" s="927" t="s">
        <v>5491</v>
      </c>
      <c r="C1598" s="927" t="s">
        <v>1331</v>
      </c>
      <c r="D1598" s="927" t="s">
        <v>1332</v>
      </c>
      <c r="E1598" s="927" t="s">
        <v>1788</v>
      </c>
      <c r="F1598" s="927">
        <v>1</v>
      </c>
      <c r="G1598" s="927">
        <v>183.9</v>
      </c>
      <c r="H1598" s="927" t="s">
        <v>5492</v>
      </c>
      <c r="I1598" s="927" t="s">
        <v>5493</v>
      </c>
      <c r="J1598" s="927" t="s">
        <v>4737</v>
      </c>
      <c r="K1598" s="927" t="s">
        <v>203</v>
      </c>
      <c r="L1598" s="927" t="s">
        <v>15</v>
      </c>
      <c r="M1598" s="927" t="s">
        <v>5460</v>
      </c>
      <c r="N1598" s="927" t="s">
        <v>15</v>
      </c>
      <c r="O1598" s="927" t="s">
        <v>1299</v>
      </c>
      <c r="P1598" s="1129" t="str">
        <f t="shared" si="276"/>
        <v>5)-</v>
      </c>
      <c r="Q1598" s="934" t="str">
        <f t="shared" si="277"/>
        <v>21-19937</v>
      </c>
      <c r="R1598" s="934" t="str">
        <f t="shared" si="278"/>
        <v>-</v>
      </c>
      <c r="S1598" s="935" t="str">
        <f t="shared" si="271"/>
        <v>-</v>
      </c>
      <c r="T1598" s="935" t="str">
        <f t="shared" si="272"/>
        <v>-</v>
      </c>
      <c r="U1598" s="935" t="str">
        <f t="shared" si="273"/>
        <v>-</v>
      </c>
      <c r="V1598" s="935" t="str">
        <f t="shared" si="279"/>
        <v>-</v>
      </c>
      <c r="W1598" s="934" t="str">
        <f t="shared" si="280"/>
        <v>-</v>
      </c>
      <c r="X1598" s="936" t="str">
        <f>IF(R1598="-","-",VLOOKUP($S1598,Forex!$B:$C,2,0))</f>
        <v>-</v>
      </c>
      <c r="Y1598" s="936" t="str">
        <f>IF(R1598="-","-",VLOOKUP($S1598,Forex!$B:$D,3,0))</f>
        <v>-</v>
      </c>
      <c r="Z1598" s="937" t="str">
        <f>IF($R1598="-","-",VLOOKUP($L1598,Legend!$E:$F,2,0))</f>
        <v>-</v>
      </c>
      <c r="AA1598" s="937"/>
      <c r="AB1598" s="1131" t="str">
        <f t="shared" si="274"/>
        <v>-</v>
      </c>
      <c r="AC1598" s="1131" t="str">
        <f>_xlfn.IFNA(VLOOKUP($B1598,'PO list'!$C:$E,3,0),$AB1598)</f>
        <v>-</v>
      </c>
      <c r="AD1598" s="1131" t="str">
        <f>IF($AC1598="-","-",VLOOKUP($AC1598,Forex!$B:$C,2,0))</f>
        <v>-</v>
      </c>
      <c r="AE1598" s="1131" t="str">
        <f t="shared" si="281"/>
        <v>-</v>
      </c>
      <c r="AF1598" s="1131" t="str">
        <f>IF($AE1598="-","-",VLOOKUP($AE1598,Forex!$B:$C,2,0))</f>
        <v>-</v>
      </c>
      <c r="AG1598" s="1132" t="str">
        <f t="shared" si="275"/>
        <v>-</v>
      </c>
    </row>
    <row r="1599" spans="1:35" x14ac:dyDescent="0.2">
      <c r="A1599" s="929">
        <v>1598</v>
      </c>
      <c r="B1599" s="927" t="s">
        <v>5494</v>
      </c>
      <c r="C1599" s="927" t="s">
        <v>221</v>
      </c>
      <c r="D1599" s="927" t="s">
        <v>201</v>
      </c>
      <c r="E1599" s="927" t="s">
        <v>231</v>
      </c>
      <c r="F1599" s="927">
        <v>1</v>
      </c>
      <c r="G1599" s="927">
        <v>390</v>
      </c>
      <c r="H1599" s="927" t="s">
        <v>5495</v>
      </c>
      <c r="I1599" s="927" t="s">
        <v>5761</v>
      </c>
      <c r="J1599" s="927" t="s">
        <v>4737</v>
      </c>
      <c r="K1599" s="927" t="s">
        <v>288</v>
      </c>
      <c r="L1599" s="927" t="s">
        <v>1127</v>
      </c>
      <c r="M1599" s="927" t="s">
        <v>5517</v>
      </c>
      <c r="N1599" s="927" t="s">
        <v>5760</v>
      </c>
      <c r="O1599" s="927" t="s">
        <v>5196</v>
      </c>
      <c r="P1599" s="1129" t="str">
        <f t="shared" si="276"/>
        <v>REF</v>
      </c>
      <c r="Q1599" s="934" t="str">
        <f t="shared" si="277"/>
        <v>21-19938</v>
      </c>
      <c r="R1599" s="934" t="str">
        <f t="shared" si="278"/>
        <v>LOCAL</v>
      </c>
      <c r="S1599" s="935">
        <f t="shared" si="271"/>
        <v>44287</v>
      </c>
      <c r="T1599" s="935">
        <f t="shared" si="272"/>
        <v>44317</v>
      </c>
      <c r="U1599" s="935">
        <f t="shared" si="273"/>
        <v>44317</v>
      </c>
      <c r="V1599" s="935">
        <f t="shared" si="279"/>
        <v>44378</v>
      </c>
      <c r="W1599" s="934" t="str">
        <f t="shared" si="280"/>
        <v>-</v>
      </c>
      <c r="X1599" s="936" t="str">
        <f>IF(R1599="-","-",VLOOKUP($S1599,Forex!$B:$C,2,0))</f>
        <v>FY2021</v>
      </c>
      <c r="Y1599" s="936" t="str">
        <f>IF(R1599="-","-",VLOOKUP($S1599,Forex!$B:$D,3,0))</f>
        <v>1H</v>
      </c>
      <c r="Z1599" s="937" t="str">
        <f>IF($R1599="-","-",VLOOKUP($L1599,Legend!$E:$F,2,0))</f>
        <v>ROD4</v>
      </c>
      <c r="AA1599" s="937"/>
      <c r="AB1599" s="1131">
        <f t="shared" si="274"/>
        <v>44378</v>
      </c>
      <c r="AC1599" s="1131">
        <f>_xlfn.IFNA(VLOOKUP($B1599,'PO list'!$C:$E,3,0),$AB1599)</f>
        <v>44378</v>
      </c>
      <c r="AD1599" s="1131" t="str">
        <f>IF($AC1599="-","-",VLOOKUP($AC1599,Forex!$B:$C,2,0))</f>
        <v>FY2021</v>
      </c>
      <c r="AE1599" s="1131" t="str">
        <f t="shared" si="281"/>
        <v>-</v>
      </c>
      <c r="AF1599" s="1131" t="str">
        <f>IF($AE1599="-","-",VLOOKUP($AE1599,Forex!$B:$C,2,0))</f>
        <v>-</v>
      </c>
      <c r="AG1599" s="1132" t="str">
        <f t="shared" si="275"/>
        <v>MY + MF</v>
      </c>
    </row>
    <row r="1600" spans="1:35" x14ac:dyDescent="0.2">
      <c r="A1600" s="929">
        <v>1599</v>
      </c>
      <c r="B1600" s="927" t="s">
        <v>5496</v>
      </c>
      <c r="C1600" s="927" t="s">
        <v>244</v>
      </c>
      <c r="D1600" s="927" t="s">
        <v>201</v>
      </c>
      <c r="E1600" s="927" t="s">
        <v>231</v>
      </c>
      <c r="F1600" s="927">
        <v>1</v>
      </c>
      <c r="G1600" s="927">
        <v>420</v>
      </c>
      <c r="H1600" s="927" t="s">
        <v>5497</v>
      </c>
      <c r="I1600" s="927" t="s">
        <v>5498</v>
      </c>
      <c r="J1600" s="927" t="s">
        <v>5460</v>
      </c>
      <c r="K1600" s="927" t="s">
        <v>287</v>
      </c>
      <c r="L1600" s="927" t="s">
        <v>15</v>
      </c>
      <c r="M1600" s="927" t="s">
        <v>5437</v>
      </c>
      <c r="N1600" s="927" t="s">
        <v>5325</v>
      </c>
      <c r="O1600" s="927" t="s">
        <v>1299</v>
      </c>
      <c r="P1600" s="1129" t="str">
        <f t="shared" si="276"/>
        <v>DER</v>
      </c>
      <c r="Q1600" s="934" t="str">
        <f t="shared" si="277"/>
        <v>21-19939</v>
      </c>
      <c r="R1600" s="934" t="str">
        <f t="shared" si="278"/>
        <v>LOCAL</v>
      </c>
      <c r="S1600" s="935">
        <f t="shared" si="271"/>
        <v>44317</v>
      </c>
      <c r="T1600" s="935">
        <f t="shared" si="272"/>
        <v>44317</v>
      </c>
      <c r="U1600" s="935">
        <f t="shared" si="273"/>
        <v>44317</v>
      </c>
      <c r="V1600" s="935">
        <f t="shared" si="279"/>
        <v>44317</v>
      </c>
      <c r="W1600" s="934" t="str">
        <f t="shared" si="280"/>
        <v>Approved</v>
      </c>
      <c r="X1600" s="936" t="str">
        <f>IF(R1600="-","-",VLOOKUP($S1600,Forex!$B:$C,2,0))</f>
        <v>FY2021</v>
      </c>
      <c r="Y1600" s="936" t="str">
        <f>IF(R1600="-","-",VLOOKUP($S1600,Forex!$B:$D,3,0))</f>
        <v>1H</v>
      </c>
      <c r="Z1600" s="937" t="str">
        <f>IF($R1600="-","-",VLOOKUP($L1600,Legend!$E:$F,2,0))</f>
        <v>-</v>
      </c>
      <c r="AA1600" s="937"/>
      <c r="AB1600" s="1131">
        <f t="shared" si="274"/>
        <v>44317</v>
      </c>
      <c r="AC1600" s="1131">
        <f>_xlfn.IFNA(VLOOKUP($B1600,'PO list'!$C:$E,3,0),$AB1600)</f>
        <v>44317</v>
      </c>
      <c r="AD1600" s="1131" t="str">
        <f>IF($AC1600="-","-",VLOOKUP($AC1600,Forex!$B:$C,2,0))</f>
        <v>FY2021</v>
      </c>
      <c r="AE1600" s="1131">
        <f t="shared" si="281"/>
        <v>44317</v>
      </c>
      <c r="AF1600" s="1131" t="str">
        <f>IF($AE1600="-","-",VLOOKUP($AE1600,Forex!$B:$C,2,0))</f>
        <v>FY2021</v>
      </c>
      <c r="AG1600" s="1132" t="str">
        <f t="shared" si="275"/>
        <v>MY + MF</v>
      </c>
    </row>
    <row r="1601" spans="1:33" x14ac:dyDescent="0.2">
      <c r="A1601" s="929">
        <v>1600</v>
      </c>
      <c r="B1601" s="927" t="s">
        <v>1301</v>
      </c>
      <c r="C1601" s="927" t="s">
        <v>227</v>
      </c>
      <c r="D1601" s="927" t="s">
        <v>201</v>
      </c>
      <c r="E1601" s="927" t="s">
        <v>230</v>
      </c>
      <c r="F1601" s="927">
        <v>24</v>
      </c>
      <c r="G1601" s="927">
        <v>24640</v>
      </c>
      <c r="H1601" s="927" t="s">
        <v>5499</v>
      </c>
      <c r="I1601" s="927" t="s">
        <v>5500</v>
      </c>
      <c r="J1601" s="927" t="s">
        <v>1299</v>
      </c>
      <c r="K1601" s="927" t="s">
        <v>288</v>
      </c>
      <c r="L1601" s="927" t="s">
        <v>1127</v>
      </c>
      <c r="M1601" s="927" t="s">
        <v>5437</v>
      </c>
      <c r="N1601" s="927" t="s">
        <v>6146</v>
      </c>
      <c r="O1601" s="927" t="s">
        <v>5437</v>
      </c>
      <c r="P1601" s="1129" t="str">
        <f t="shared" si="276"/>
        <v>REF</v>
      </c>
      <c r="Q1601" s="934" t="str">
        <f t="shared" si="277"/>
        <v>21-19940</v>
      </c>
      <c r="R1601" s="934" t="str">
        <f t="shared" si="278"/>
        <v>LOCAL</v>
      </c>
      <c r="S1601" s="935">
        <f t="shared" si="271"/>
        <v>44317</v>
      </c>
      <c r="T1601" s="935">
        <f t="shared" si="272"/>
        <v>44317</v>
      </c>
      <c r="U1601" s="935">
        <f t="shared" si="273"/>
        <v>44317</v>
      </c>
      <c r="V1601" s="935">
        <f t="shared" si="279"/>
        <v>44440</v>
      </c>
      <c r="W1601" s="934" t="str">
        <f t="shared" si="280"/>
        <v>-</v>
      </c>
      <c r="X1601" s="936" t="str">
        <f>IF(R1601="-","-",VLOOKUP($S1601,Forex!$B:$C,2,0))</f>
        <v>FY2021</v>
      </c>
      <c r="Y1601" s="936" t="str">
        <f>IF(R1601="-","-",VLOOKUP($S1601,Forex!$B:$D,3,0))</f>
        <v>1H</v>
      </c>
      <c r="Z1601" s="937" t="str">
        <f>IF($R1601="-","-",VLOOKUP($L1601,Legend!$E:$F,2,0))</f>
        <v>ROD4</v>
      </c>
      <c r="AA1601" s="937"/>
      <c r="AB1601" s="1131">
        <f t="shared" si="274"/>
        <v>44440</v>
      </c>
      <c r="AC1601" s="1131">
        <f>_xlfn.IFNA(VLOOKUP($B1601,'PO list'!$C:$E,3,0),$AB1601)</f>
        <v>44440</v>
      </c>
      <c r="AD1601" s="1131" t="str">
        <f>IF($AC1601="-","-",VLOOKUP($AC1601,Forex!$B:$C,2,0))</f>
        <v>FY2021</v>
      </c>
      <c r="AE1601" s="1131" t="str">
        <f t="shared" si="281"/>
        <v>-</v>
      </c>
      <c r="AF1601" s="1131" t="str">
        <f>IF($AE1601="-","-",VLOOKUP($AE1601,Forex!$B:$C,2,0))</f>
        <v>-</v>
      </c>
      <c r="AG1601" s="1132" t="str">
        <f t="shared" si="275"/>
        <v>MY + MF</v>
      </c>
    </row>
    <row r="1602" spans="1:33" x14ac:dyDescent="0.2">
      <c r="A1602" s="929">
        <v>1601</v>
      </c>
      <c r="B1602" s="927" t="s">
        <v>5501</v>
      </c>
      <c r="C1602" s="927" t="s">
        <v>227</v>
      </c>
      <c r="D1602" s="927" t="s">
        <v>201</v>
      </c>
      <c r="E1602" s="927" t="s">
        <v>231</v>
      </c>
      <c r="F1602" s="927">
        <v>1</v>
      </c>
      <c r="G1602" s="927">
        <v>484</v>
      </c>
      <c r="H1602" s="927" t="s">
        <v>5502</v>
      </c>
      <c r="I1602" s="927" t="s">
        <v>5913</v>
      </c>
      <c r="J1602" s="927" t="s">
        <v>1299</v>
      </c>
      <c r="K1602" s="927" t="s">
        <v>288</v>
      </c>
      <c r="L1602" s="927" t="s">
        <v>1127</v>
      </c>
      <c r="M1602" s="927" t="s">
        <v>5506</v>
      </c>
      <c r="N1602" s="927" t="s">
        <v>5912</v>
      </c>
      <c r="O1602" s="927" t="s">
        <v>5410</v>
      </c>
      <c r="P1602" s="1129" t="str">
        <f t="shared" si="276"/>
        <v>REF</v>
      </c>
      <c r="Q1602" s="934" t="str">
        <f t="shared" si="277"/>
        <v>21-19941</v>
      </c>
      <c r="R1602" s="934" t="str">
        <f t="shared" si="278"/>
        <v>LOCAL</v>
      </c>
      <c r="S1602" s="935">
        <f t="shared" si="271"/>
        <v>44317</v>
      </c>
      <c r="T1602" s="935">
        <f t="shared" si="272"/>
        <v>44317</v>
      </c>
      <c r="U1602" s="935">
        <f t="shared" si="273"/>
        <v>44317</v>
      </c>
      <c r="V1602" s="935">
        <f t="shared" si="279"/>
        <v>44409</v>
      </c>
      <c r="W1602" s="934" t="str">
        <f t="shared" si="280"/>
        <v>-</v>
      </c>
      <c r="X1602" s="936" t="str">
        <f>IF(R1602="-","-",VLOOKUP($S1602,Forex!$B:$C,2,0))</f>
        <v>FY2021</v>
      </c>
      <c r="Y1602" s="936" t="str">
        <f>IF(R1602="-","-",VLOOKUP($S1602,Forex!$B:$D,3,0))</f>
        <v>1H</v>
      </c>
      <c r="Z1602" s="937" t="str">
        <f>IF($R1602="-","-",VLOOKUP($L1602,Legend!$E:$F,2,0))</f>
        <v>ROD4</v>
      </c>
      <c r="AA1602" s="937"/>
      <c r="AB1602" s="1131">
        <f t="shared" si="274"/>
        <v>44409</v>
      </c>
      <c r="AC1602" s="1131">
        <f>_xlfn.IFNA(VLOOKUP($B1602,'PO list'!$C:$E,3,0),$AB1602)</f>
        <v>44409</v>
      </c>
      <c r="AD1602" s="1131" t="str">
        <f>IF($AC1602="-","-",VLOOKUP($AC1602,Forex!$B:$C,2,0))</f>
        <v>FY2021</v>
      </c>
      <c r="AE1602" s="1131" t="str">
        <f t="shared" si="281"/>
        <v>-</v>
      </c>
      <c r="AF1602" s="1131" t="str">
        <f>IF($AE1602="-","-",VLOOKUP($AE1602,Forex!$B:$C,2,0))</f>
        <v>-</v>
      </c>
      <c r="AG1602" s="1132" t="str">
        <f t="shared" si="275"/>
        <v>MY + MF</v>
      </c>
    </row>
    <row r="1603" spans="1:33" x14ac:dyDescent="0.2">
      <c r="A1603" s="929">
        <v>1602</v>
      </c>
      <c r="B1603" s="927" t="s">
        <v>5606</v>
      </c>
      <c r="C1603" s="927" t="s">
        <v>207</v>
      </c>
      <c r="D1603" s="927" t="s">
        <v>232</v>
      </c>
      <c r="E1603" s="927" t="s">
        <v>1333</v>
      </c>
      <c r="F1603" s="927">
        <v>1</v>
      </c>
      <c r="G1603" s="927">
        <v>770</v>
      </c>
      <c r="H1603" s="927" t="s">
        <v>5607</v>
      </c>
      <c r="I1603" s="927" t="s">
        <v>5608</v>
      </c>
      <c r="J1603" s="927" t="s">
        <v>5437</v>
      </c>
      <c r="K1603" s="927" t="s">
        <v>287</v>
      </c>
      <c r="L1603" s="927" t="s">
        <v>15</v>
      </c>
      <c r="M1603" s="927" t="s">
        <v>5595</v>
      </c>
      <c r="N1603" s="927" t="s">
        <v>5826</v>
      </c>
      <c r="O1603" s="927" t="s">
        <v>5610</v>
      </c>
      <c r="P1603" s="1129" t="str">
        <f t="shared" si="276"/>
        <v>24-</v>
      </c>
      <c r="Q1603" s="934" t="str">
        <f t="shared" si="277"/>
        <v>21-19942</v>
      </c>
      <c r="R1603" s="934" t="str">
        <f t="shared" si="278"/>
        <v>FRONTECH</v>
      </c>
      <c r="S1603" s="935">
        <f t="shared" ref="S1603:S1666" si="282">IF($R1603="-","-",$J1603-DAY($J1603)+1)</f>
        <v>44317</v>
      </c>
      <c r="T1603" s="935">
        <f t="shared" ref="T1603:T1666" si="283">IF($R1603="-","-",$O1603-DAY($O1603)+1)</f>
        <v>44348</v>
      </c>
      <c r="U1603" s="935">
        <f t="shared" ref="U1603:U1666" si="284">IF($R1603="-","-",$M1603-DAY($M1603)+1)</f>
        <v>44348</v>
      </c>
      <c r="V1603" s="935">
        <f t="shared" si="279"/>
        <v>44378</v>
      </c>
      <c r="W1603" s="934" t="str">
        <f t="shared" si="280"/>
        <v>Approved</v>
      </c>
      <c r="X1603" s="936" t="str">
        <f>IF(R1603="-","-",VLOOKUP($S1603,Forex!$B:$C,2,0))</f>
        <v>FY2021</v>
      </c>
      <c r="Y1603" s="936" t="str">
        <f>IF(R1603="-","-",VLOOKUP($S1603,Forex!$B:$D,3,0))</f>
        <v>1H</v>
      </c>
      <c r="Z1603" s="937" t="str">
        <f>IF($R1603="-","-",VLOOKUP($L1603,Legend!$E:$F,2,0))</f>
        <v>-</v>
      </c>
      <c r="AA1603" s="937"/>
      <c r="AB1603" s="1131">
        <f t="shared" ref="AB1603:AB1666" si="285">IF($X1603="FY2021",$V1603,IF($X1603="FY2022",$V1603,IF($X1603="FY2023",$V1603,$T1603)))</f>
        <v>44378</v>
      </c>
      <c r="AC1603" s="1131">
        <f>_xlfn.IFNA(VLOOKUP($B1603,'PO list'!$C:$E,3,0),$AB1603)</f>
        <v>44409</v>
      </c>
      <c r="AD1603" s="1131" t="str">
        <f>IF($AC1603="-","-",VLOOKUP($AC1603,Forex!$B:$C,2,0))</f>
        <v>FY2021</v>
      </c>
      <c r="AE1603" s="1131">
        <f t="shared" si="281"/>
        <v>44348</v>
      </c>
      <c r="AF1603" s="1131" t="str">
        <f>IF($AE1603="-","-",VLOOKUP($AE1603,Forex!$B:$C,2,0))</f>
        <v>FY2021</v>
      </c>
      <c r="AG1603" s="1132" t="str">
        <f t="shared" ref="AG1603:AG1666" si="286">IF($R1603="-","-","MY + MF")</f>
        <v>MY + MF</v>
      </c>
    </row>
    <row r="1604" spans="1:33" x14ac:dyDescent="0.2">
      <c r="A1604" s="929">
        <v>1603</v>
      </c>
      <c r="B1604" s="927" t="s">
        <v>5520</v>
      </c>
      <c r="C1604" s="927" t="s">
        <v>227</v>
      </c>
      <c r="D1604" s="927" t="s">
        <v>201</v>
      </c>
      <c r="E1604" s="927" t="s">
        <v>1333</v>
      </c>
      <c r="F1604" s="927">
        <v>2</v>
      </c>
      <c r="G1604" s="927">
        <v>1738.87</v>
      </c>
      <c r="H1604" s="927" t="s">
        <v>5521</v>
      </c>
      <c r="I1604" s="927" t="s">
        <v>5914</v>
      </c>
      <c r="J1604" s="927" t="s">
        <v>5410</v>
      </c>
      <c r="K1604" s="927" t="s">
        <v>288</v>
      </c>
      <c r="L1604" s="927" t="s">
        <v>1127</v>
      </c>
      <c r="M1604" s="927" t="s">
        <v>5537</v>
      </c>
      <c r="N1604" s="927" t="s">
        <v>5912</v>
      </c>
      <c r="O1604" s="927" t="s">
        <v>5340</v>
      </c>
      <c r="P1604" s="1129" t="str">
        <f t="shared" si="276"/>
        <v>REF</v>
      </c>
      <c r="Q1604" s="934" t="str">
        <f t="shared" si="277"/>
        <v>21-19943</v>
      </c>
      <c r="R1604" s="934" t="str">
        <f t="shared" si="278"/>
        <v>LOCAL</v>
      </c>
      <c r="S1604" s="935">
        <f t="shared" si="282"/>
        <v>44317</v>
      </c>
      <c r="T1604" s="935">
        <f t="shared" si="283"/>
        <v>44317</v>
      </c>
      <c r="U1604" s="935">
        <f t="shared" si="284"/>
        <v>44317</v>
      </c>
      <c r="V1604" s="935">
        <f t="shared" si="279"/>
        <v>44409</v>
      </c>
      <c r="W1604" s="934" t="str">
        <f t="shared" si="280"/>
        <v>-</v>
      </c>
      <c r="X1604" s="936" t="str">
        <f>IF(R1604="-","-",VLOOKUP($S1604,Forex!$B:$C,2,0))</f>
        <v>FY2021</v>
      </c>
      <c r="Y1604" s="936" t="str">
        <f>IF(R1604="-","-",VLOOKUP($S1604,Forex!$B:$D,3,0))</f>
        <v>1H</v>
      </c>
      <c r="Z1604" s="937" t="str">
        <f>IF($R1604="-","-",VLOOKUP($L1604,Legend!$E:$F,2,0))</f>
        <v>ROD4</v>
      </c>
      <c r="AA1604" s="937"/>
      <c r="AB1604" s="1131">
        <f t="shared" si="285"/>
        <v>44409</v>
      </c>
      <c r="AC1604" s="1131">
        <f>_xlfn.IFNA(VLOOKUP($B1604,'PO list'!$C:$E,3,0),$AB1604)</f>
        <v>44409</v>
      </c>
      <c r="AD1604" s="1131" t="str">
        <f>IF($AC1604="-","-",VLOOKUP($AC1604,Forex!$B:$C,2,0))</f>
        <v>FY2021</v>
      </c>
      <c r="AE1604" s="1131" t="str">
        <f t="shared" si="281"/>
        <v>-</v>
      </c>
      <c r="AF1604" s="1131" t="str">
        <f>IF($AE1604="-","-",VLOOKUP($AE1604,Forex!$B:$C,2,0))</f>
        <v>-</v>
      </c>
      <c r="AG1604" s="1132" t="str">
        <f t="shared" si="286"/>
        <v>MY + MF</v>
      </c>
    </row>
    <row r="1605" spans="1:33" x14ac:dyDescent="0.2">
      <c r="A1605" s="929">
        <v>1604</v>
      </c>
      <c r="B1605" s="927" t="s">
        <v>5503</v>
      </c>
      <c r="C1605" s="927" t="s">
        <v>221</v>
      </c>
      <c r="D1605" s="927" t="s">
        <v>201</v>
      </c>
      <c r="E1605" s="927" t="s">
        <v>231</v>
      </c>
      <c r="F1605" s="927">
        <v>1</v>
      </c>
      <c r="G1605" s="927">
        <v>299</v>
      </c>
      <c r="H1605" s="927" t="s">
        <v>5504</v>
      </c>
      <c r="I1605" s="927" t="s">
        <v>5505</v>
      </c>
      <c r="J1605" s="927" t="s">
        <v>5410</v>
      </c>
      <c r="K1605" s="927" t="s">
        <v>287</v>
      </c>
      <c r="L1605" s="927" t="s">
        <v>15</v>
      </c>
      <c r="M1605" s="927" t="s">
        <v>5410</v>
      </c>
      <c r="N1605" s="927" t="s">
        <v>5506</v>
      </c>
      <c r="O1605" s="927" t="s">
        <v>5410</v>
      </c>
      <c r="P1605" s="1129" t="str">
        <f t="shared" si="276"/>
        <v>DIE</v>
      </c>
      <c r="Q1605" s="934" t="str">
        <f t="shared" si="277"/>
        <v>21-19944</v>
      </c>
      <c r="R1605" s="934" t="str">
        <f t="shared" si="278"/>
        <v>LOCAL</v>
      </c>
      <c r="S1605" s="935">
        <f t="shared" si="282"/>
        <v>44317</v>
      </c>
      <c r="T1605" s="935">
        <f t="shared" si="283"/>
        <v>44317</v>
      </c>
      <c r="U1605" s="935">
        <f t="shared" si="284"/>
        <v>44317</v>
      </c>
      <c r="V1605" s="935">
        <f t="shared" si="279"/>
        <v>44317</v>
      </c>
      <c r="W1605" s="934" t="str">
        <f t="shared" si="280"/>
        <v>Approved</v>
      </c>
      <c r="X1605" s="936" t="str">
        <f>IF(R1605="-","-",VLOOKUP($S1605,Forex!$B:$C,2,0))</f>
        <v>FY2021</v>
      </c>
      <c r="Y1605" s="936" t="str">
        <f>IF(R1605="-","-",VLOOKUP($S1605,Forex!$B:$D,3,0))</f>
        <v>1H</v>
      </c>
      <c r="Z1605" s="937" t="str">
        <f>IF($R1605="-","-",VLOOKUP($L1605,Legend!$E:$F,2,0))</f>
        <v>-</v>
      </c>
      <c r="AA1605" s="937"/>
      <c r="AB1605" s="1131">
        <f t="shared" si="285"/>
        <v>44317</v>
      </c>
      <c r="AC1605" s="1131">
        <f>_xlfn.IFNA(VLOOKUP($B1605,'PO list'!$C:$E,3,0),$AB1605)</f>
        <v>44317</v>
      </c>
      <c r="AD1605" s="1131" t="str">
        <f>IF($AC1605="-","-",VLOOKUP($AC1605,Forex!$B:$C,2,0))</f>
        <v>FY2021</v>
      </c>
      <c r="AE1605" s="1131">
        <f t="shared" si="281"/>
        <v>44317</v>
      </c>
      <c r="AF1605" s="1131" t="str">
        <f>IF($AE1605="-","-",VLOOKUP($AE1605,Forex!$B:$C,2,0))</f>
        <v>FY2021</v>
      </c>
      <c r="AG1605" s="1132" t="str">
        <f t="shared" si="286"/>
        <v>MY + MF</v>
      </c>
    </row>
    <row r="1606" spans="1:33" x14ac:dyDescent="0.2">
      <c r="A1606" s="929">
        <v>1605</v>
      </c>
      <c r="B1606" s="927" t="s">
        <v>5524</v>
      </c>
      <c r="C1606" s="927" t="s">
        <v>1806</v>
      </c>
      <c r="D1606" s="927" t="s">
        <v>1332</v>
      </c>
      <c r="E1606" s="927" t="s">
        <v>1333</v>
      </c>
      <c r="F1606" s="927">
        <v>4</v>
      </c>
      <c r="G1606" s="927">
        <v>1484</v>
      </c>
      <c r="H1606" s="927" t="s">
        <v>5611</v>
      </c>
      <c r="I1606" s="927" t="s">
        <v>5612</v>
      </c>
      <c r="J1606" s="927" t="s">
        <v>5410</v>
      </c>
      <c r="K1606" s="927" t="s">
        <v>288</v>
      </c>
      <c r="L1606" s="927" t="s">
        <v>1127</v>
      </c>
      <c r="M1606" s="927" t="s">
        <v>5340</v>
      </c>
      <c r="N1606" s="927" t="s">
        <v>5906</v>
      </c>
      <c r="O1606" s="927" t="s">
        <v>5410</v>
      </c>
      <c r="P1606" s="1129" t="str">
        <f t="shared" si="276"/>
        <v>REF</v>
      </c>
      <c r="Q1606" s="934" t="str">
        <f t="shared" si="277"/>
        <v>21-19945</v>
      </c>
      <c r="R1606" s="934" t="str">
        <f t="shared" si="278"/>
        <v>-</v>
      </c>
      <c r="S1606" s="935" t="str">
        <f t="shared" si="282"/>
        <v>-</v>
      </c>
      <c r="T1606" s="935" t="str">
        <f t="shared" si="283"/>
        <v>-</v>
      </c>
      <c r="U1606" s="935" t="str">
        <f t="shared" si="284"/>
        <v>-</v>
      </c>
      <c r="V1606" s="935" t="str">
        <f t="shared" si="279"/>
        <v>-</v>
      </c>
      <c r="W1606" s="934" t="str">
        <f t="shared" si="280"/>
        <v>-</v>
      </c>
      <c r="X1606" s="936" t="str">
        <f>IF(R1606="-","-",VLOOKUP($S1606,Forex!$B:$C,2,0))</f>
        <v>-</v>
      </c>
      <c r="Y1606" s="936" t="str">
        <f>IF(R1606="-","-",VLOOKUP($S1606,Forex!$B:$D,3,0))</f>
        <v>-</v>
      </c>
      <c r="Z1606" s="937" t="str">
        <f>IF($R1606="-","-",VLOOKUP($L1606,Legend!$E:$F,2,0))</f>
        <v>-</v>
      </c>
      <c r="AA1606" s="937"/>
      <c r="AB1606" s="1131" t="str">
        <f t="shared" si="285"/>
        <v>-</v>
      </c>
      <c r="AC1606" s="1131" t="str">
        <f>_xlfn.IFNA(VLOOKUP($B1606,'PO list'!$C:$E,3,0),$AB1606)</f>
        <v>-</v>
      </c>
      <c r="AD1606" s="1131" t="str">
        <f>IF($AC1606="-","-",VLOOKUP($AC1606,Forex!$B:$C,2,0))</f>
        <v>-</v>
      </c>
      <c r="AE1606" s="1131" t="str">
        <f t="shared" si="281"/>
        <v>-</v>
      </c>
      <c r="AF1606" s="1131" t="str">
        <f>IF($AE1606="-","-",VLOOKUP($AE1606,Forex!$B:$C,2,0))</f>
        <v>-</v>
      </c>
      <c r="AG1606" s="1132" t="str">
        <f t="shared" si="286"/>
        <v>-</v>
      </c>
    </row>
    <row r="1607" spans="1:33" x14ac:dyDescent="0.2">
      <c r="A1607" s="929">
        <v>1606</v>
      </c>
      <c r="B1607" s="927" t="s">
        <v>5507</v>
      </c>
      <c r="C1607" s="927" t="s">
        <v>1331</v>
      </c>
      <c r="D1607" s="927" t="s">
        <v>1332</v>
      </c>
      <c r="E1607" s="927" t="s">
        <v>1788</v>
      </c>
      <c r="F1607" s="927">
        <v>1</v>
      </c>
      <c r="G1607" s="927">
        <v>960</v>
      </c>
      <c r="H1607" s="927" t="s">
        <v>5508</v>
      </c>
      <c r="I1607" s="927" t="s">
        <v>5509</v>
      </c>
      <c r="J1607" s="927" t="s">
        <v>5340</v>
      </c>
      <c r="K1607" s="927" t="s">
        <v>287</v>
      </c>
      <c r="L1607" s="927" t="s">
        <v>15</v>
      </c>
      <c r="M1607" s="927" t="s">
        <v>5456</v>
      </c>
      <c r="N1607" s="927" t="s">
        <v>5769</v>
      </c>
      <c r="O1607" s="927" t="s">
        <v>5196</v>
      </c>
      <c r="P1607" s="1129" t="str">
        <f t="shared" si="276"/>
        <v>JIG</v>
      </c>
      <c r="Q1607" s="934" t="str">
        <f t="shared" si="277"/>
        <v>21-19946</v>
      </c>
      <c r="R1607" s="934" t="str">
        <f t="shared" si="278"/>
        <v>-</v>
      </c>
      <c r="S1607" s="935" t="str">
        <f t="shared" si="282"/>
        <v>-</v>
      </c>
      <c r="T1607" s="935" t="str">
        <f t="shared" si="283"/>
        <v>-</v>
      </c>
      <c r="U1607" s="935" t="str">
        <f t="shared" si="284"/>
        <v>-</v>
      </c>
      <c r="V1607" s="935" t="str">
        <f t="shared" si="279"/>
        <v>-</v>
      </c>
      <c r="W1607" s="934" t="str">
        <f t="shared" si="280"/>
        <v>-</v>
      </c>
      <c r="X1607" s="936" t="str">
        <f>IF(R1607="-","-",VLOOKUP($S1607,Forex!$B:$C,2,0))</f>
        <v>-</v>
      </c>
      <c r="Y1607" s="936" t="str">
        <f>IF(R1607="-","-",VLOOKUP($S1607,Forex!$B:$D,3,0))</f>
        <v>-</v>
      </c>
      <c r="Z1607" s="937" t="str">
        <f>IF($R1607="-","-",VLOOKUP($L1607,Legend!$E:$F,2,0))</f>
        <v>-</v>
      </c>
      <c r="AA1607" s="937"/>
      <c r="AB1607" s="1131" t="str">
        <f t="shared" si="285"/>
        <v>-</v>
      </c>
      <c r="AC1607" s="1131" t="str">
        <f>_xlfn.IFNA(VLOOKUP($B1607,'PO list'!$C:$E,3,0),$AB1607)</f>
        <v>-</v>
      </c>
      <c r="AD1607" s="1131" t="str">
        <f>IF($AC1607="-","-",VLOOKUP($AC1607,Forex!$B:$C,2,0))</f>
        <v>-</v>
      </c>
      <c r="AE1607" s="1131" t="str">
        <f t="shared" si="281"/>
        <v>-</v>
      </c>
      <c r="AF1607" s="1131" t="str">
        <f>IF($AE1607="-","-",VLOOKUP($AE1607,Forex!$B:$C,2,0))</f>
        <v>-</v>
      </c>
      <c r="AG1607" s="1132" t="str">
        <f t="shared" si="286"/>
        <v>-</v>
      </c>
    </row>
    <row r="1608" spans="1:33" x14ac:dyDescent="0.2">
      <c r="A1608" s="929">
        <v>1607</v>
      </c>
      <c r="B1608" s="927" t="s">
        <v>1311</v>
      </c>
      <c r="C1608" s="927" t="s">
        <v>205</v>
      </c>
      <c r="D1608" s="927" t="s">
        <v>201</v>
      </c>
      <c r="E1608" s="927" t="s">
        <v>230</v>
      </c>
      <c r="F1608" s="927">
        <v>6</v>
      </c>
      <c r="G1608" s="927">
        <v>21312.989999999998</v>
      </c>
      <c r="H1608" s="927" t="s">
        <v>5530</v>
      </c>
      <c r="I1608" s="927" t="s">
        <v>6147</v>
      </c>
      <c r="J1608" s="927" t="s">
        <v>5340</v>
      </c>
      <c r="K1608" s="927" t="s">
        <v>288</v>
      </c>
      <c r="L1608" s="927" t="s">
        <v>1127</v>
      </c>
      <c r="M1608" s="927" t="s">
        <v>5456</v>
      </c>
      <c r="N1608" s="927" t="s">
        <v>6146</v>
      </c>
      <c r="O1608" s="927" t="s">
        <v>5196</v>
      </c>
      <c r="P1608" s="1129" t="str">
        <f t="shared" si="276"/>
        <v>REF</v>
      </c>
      <c r="Q1608" s="934" t="str">
        <f t="shared" si="277"/>
        <v>21-19947</v>
      </c>
      <c r="R1608" s="934" t="str">
        <f t="shared" si="278"/>
        <v>LOCAL</v>
      </c>
      <c r="S1608" s="935">
        <f t="shared" si="282"/>
        <v>44317</v>
      </c>
      <c r="T1608" s="935">
        <f t="shared" si="283"/>
        <v>44317</v>
      </c>
      <c r="U1608" s="935">
        <f t="shared" si="284"/>
        <v>44317</v>
      </c>
      <c r="V1608" s="935">
        <f t="shared" si="279"/>
        <v>44440</v>
      </c>
      <c r="W1608" s="934" t="str">
        <f t="shared" si="280"/>
        <v>-</v>
      </c>
      <c r="X1608" s="936" t="str">
        <f>IF(R1608="-","-",VLOOKUP($S1608,Forex!$B:$C,2,0))</f>
        <v>FY2021</v>
      </c>
      <c r="Y1608" s="936" t="str">
        <f>IF(R1608="-","-",VLOOKUP($S1608,Forex!$B:$D,3,0))</f>
        <v>1H</v>
      </c>
      <c r="Z1608" s="937" t="str">
        <f>IF($R1608="-","-",VLOOKUP($L1608,Legend!$E:$F,2,0))</f>
        <v>ROD4</v>
      </c>
      <c r="AA1608" s="937"/>
      <c r="AB1608" s="1131">
        <f t="shared" si="285"/>
        <v>44440</v>
      </c>
      <c r="AC1608" s="1131">
        <f>_xlfn.IFNA(VLOOKUP($B1608,'PO list'!$C:$E,3,0),$AB1608)</f>
        <v>44440</v>
      </c>
      <c r="AD1608" s="1131" t="str">
        <f>IF($AC1608="-","-",VLOOKUP($AC1608,Forex!$B:$C,2,0))</f>
        <v>FY2021</v>
      </c>
      <c r="AE1608" s="1131" t="str">
        <f t="shared" si="281"/>
        <v>-</v>
      </c>
      <c r="AF1608" s="1131" t="str">
        <f>IF($AE1608="-","-",VLOOKUP($AE1608,Forex!$B:$C,2,0))</f>
        <v>-</v>
      </c>
      <c r="AG1608" s="1132" t="str">
        <f t="shared" si="286"/>
        <v>MY + MF</v>
      </c>
    </row>
    <row r="1609" spans="1:33" x14ac:dyDescent="0.2">
      <c r="A1609" s="929">
        <v>1608</v>
      </c>
      <c r="B1609" s="927" t="s">
        <v>5532</v>
      </c>
      <c r="C1609" s="927" t="s">
        <v>211</v>
      </c>
      <c r="D1609" s="927" t="s">
        <v>201</v>
      </c>
      <c r="E1609" s="927" t="s">
        <v>1546</v>
      </c>
      <c r="F1609" s="927">
        <v>1</v>
      </c>
      <c r="G1609" s="927">
        <v>222</v>
      </c>
      <c r="H1609" s="927" t="s">
        <v>5558</v>
      </c>
      <c r="I1609" s="927" t="s">
        <v>5533</v>
      </c>
      <c r="J1609" s="927" t="s">
        <v>5340</v>
      </c>
      <c r="K1609" s="927" t="s">
        <v>287</v>
      </c>
      <c r="L1609" s="927" t="s">
        <v>15</v>
      </c>
      <c r="M1609" s="927" t="s">
        <v>5506</v>
      </c>
      <c r="N1609" s="927" t="s">
        <v>5589</v>
      </c>
      <c r="O1609" s="927" t="s">
        <v>5506</v>
      </c>
      <c r="P1609" s="1129" t="str">
        <f t="shared" si="276"/>
        <v>OLL</v>
      </c>
      <c r="Q1609" s="934" t="str">
        <f t="shared" si="277"/>
        <v>21-19948</v>
      </c>
      <c r="R1609" s="934" t="str">
        <f t="shared" si="278"/>
        <v>LOCAL</v>
      </c>
      <c r="S1609" s="935">
        <f t="shared" si="282"/>
        <v>44317</v>
      </c>
      <c r="T1609" s="935">
        <f t="shared" si="283"/>
        <v>44317</v>
      </c>
      <c r="U1609" s="935">
        <f t="shared" si="284"/>
        <v>44317</v>
      </c>
      <c r="V1609" s="935">
        <f t="shared" si="279"/>
        <v>44348</v>
      </c>
      <c r="W1609" s="934" t="str">
        <f t="shared" si="280"/>
        <v>Approved</v>
      </c>
      <c r="X1609" s="936" t="str">
        <f>IF(R1609="-","-",VLOOKUP($S1609,Forex!$B:$C,2,0))</f>
        <v>FY2021</v>
      </c>
      <c r="Y1609" s="936" t="str">
        <f>IF(R1609="-","-",VLOOKUP($S1609,Forex!$B:$D,3,0))</f>
        <v>1H</v>
      </c>
      <c r="Z1609" s="937" t="str">
        <f>IF($R1609="-","-",VLOOKUP($L1609,Legend!$E:$F,2,0))</f>
        <v>-</v>
      </c>
      <c r="AA1609" s="937"/>
      <c r="AB1609" s="1131">
        <f t="shared" si="285"/>
        <v>44348</v>
      </c>
      <c r="AC1609" s="1131">
        <f>_xlfn.IFNA(VLOOKUP($B1609,'PO list'!$C:$E,3,0),$AB1609)</f>
        <v>44348</v>
      </c>
      <c r="AD1609" s="1131" t="str">
        <f>IF($AC1609="-","-",VLOOKUP($AC1609,Forex!$B:$C,2,0))</f>
        <v>FY2021</v>
      </c>
      <c r="AE1609" s="1131">
        <f t="shared" si="281"/>
        <v>44317</v>
      </c>
      <c r="AF1609" s="1131" t="str">
        <f>IF($AE1609="-","-",VLOOKUP($AE1609,Forex!$B:$C,2,0))</f>
        <v>FY2021</v>
      </c>
      <c r="AG1609" s="1132" t="str">
        <f t="shared" si="286"/>
        <v>MY + MF</v>
      </c>
    </row>
    <row r="1610" spans="1:33" x14ac:dyDescent="0.2">
      <c r="A1610" s="929">
        <v>1609</v>
      </c>
      <c r="B1610" s="927" t="s">
        <v>5510</v>
      </c>
      <c r="C1610" s="927" t="s">
        <v>225</v>
      </c>
      <c r="D1610" s="927" t="s">
        <v>201</v>
      </c>
      <c r="E1610" s="927" t="s">
        <v>231</v>
      </c>
      <c r="F1610" s="927">
        <v>4</v>
      </c>
      <c r="G1610" s="927">
        <v>7204.98</v>
      </c>
      <c r="H1610" s="927" t="s">
        <v>5511</v>
      </c>
      <c r="I1610" s="927" t="s">
        <v>5512</v>
      </c>
      <c r="J1610" s="927" t="s">
        <v>5293</v>
      </c>
      <c r="K1610" s="927" t="s">
        <v>287</v>
      </c>
      <c r="L1610" s="927" t="s">
        <v>15</v>
      </c>
      <c r="M1610" s="927" t="s">
        <v>5196</v>
      </c>
      <c r="N1610" s="927" t="s">
        <v>5556</v>
      </c>
      <c r="O1610" s="927" t="s">
        <v>5196</v>
      </c>
      <c r="P1610" s="1129" t="str">
        <f t="shared" si="276"/>
        <v xml:space="preserve"> W3</v>
      </c>
      <c r="Q1610" s="934" t="str">
        <f t="shared" si="277"/>
        <v>21-19949</v>
      </c>
      <c r="R1610" s="934" t="str">
        <f t="shared" si="278"/>
        <v>LOCAL</v>
      </c>
      <c r="S1610" s="935">
        <f t="shared" si="282"/>
        <v>44317</v>
      </c>
      <c r="T1610" s="935">
        <f t="shared" si="283"/>
        <v>44317</v>
      </c>
      <c r="U1610" s="935">
        <f t="shared" si="284"/>
        <v>44317</v>
      </c>
      <c r="V1610" s="935">
        <f t="shared" si="279"/>
        <v>44348</v>
      </c>
      <c r="W1610" s="934" t="str">
        <f t="shared" si="280"/>
        <v>Approved</v>
      </c>
      <c r="X1610" s="936" t="str">
        <f>IF(R1610="-","-",VLOOKUP($S1610,Forex!$B:$C,2,0))</f>
        <v>FY2021</v>
      </c>
      <c r="Y1610" s="936" t="str">
        <f>IF(R1610="-","-",VLOOKUP($S1610,Forex!$B:$D,3,0))</f>
        <v>1H</v>
      </c>
      <c r="Z1610" s="937" t="str">
        <f>IF($R1610="-","-",VLOOKUP($L1610,Legend!$E:$F,2,0))</f>
        <v>-</v>
      </c>
      <c r="AA1610" s="937"/>
      <c r="AB1610" s="1131">
        <f t="shared" si="285"/>
        <v>44348</v>
      </c>
      <c r="AC1610" s="1131">
        <f>_xlfn.IFNA(VLOOKUP($B1610,'PO list'!$C:$E,3,0),$AB1610)</f>
        <v>44348</v>
      </c>
      <c r="AD1610" s="1131" t="str">
        <f>IF($AC1610="-","-",VLOOKUP($AC1610,Forex!$B:$C,2,0))</f>
        <v>FY2021</v>
      </c>
      <c r="AE1610" s="1131">
        <f t="shared" si="281"/>
        <v>44317</v>
      </c>
      <c r="AF1610" s="1131" t="str">
        <f>IF($AE1610="-","-",VLOOKUP($AE1610,Forex!$B:$C,2,0))</f>
        <v>FY2021</v>
      </c>
      <c r="AG1610" s="1132" t="str">
        <f t="shared" si="286"/>
        <v>MY + MF</v>
      </c>
    </row>
    <row r="1611" spans="1:33" x14ac:dyDescent="0.2">
      <c r="A1611" s="929">
        <v>1610</v>
      </c>
      <c r="B1611" s="927" t="s">
        <v>5513</v>
      </c>
      <c r="C1611" s="927" t="s">
        <v>207</v>
      </c>
      <c r="D1611" s="927" t="s">
        <v>232</v>
      </c>
      <c r="E1611" s="927" t="s">
        <v>230</v>
      </c>
      <c r="F1611" s="927">
        <v>10</v>
      </c>
      <c r="G1611" s="927">
        <v>21486</v>
      </c>
      <c r="H1611" s="927" t="s">
        <v>5514</v>
      </c>
      <c r="I1611" s="927" t="s">
        <v>5515</v>
      </c>
      <c r="J1611" s="927" t="s">
        <v>5516</v>
      </c>
      <c r="K1611" s="927" t="s">
        <v>287</v>
      </c>
      <c r="L1611" s="927" t="s">
        <v>15</v>
      </c>
      <c r="M1611" s="927" t="s">
        <v>5517</v>
      </c>
      <c r="N1611" s="927" t="s">
        <v>5526</v>
      </c>
      <c r="O1611" s="927" t="s">
        <v>5517</v>
      </c>
      <c r="P1611" s="1129" t="str">
        <f t="shared" si="276"/>
        <v>03]</v>
      </c>
      <c r="Q1611" s="934" t="str">
        <f t="shared" si="277"/>
        <v>21-19950</v>
      </c>
      <c r="R1611" s="934" t="str">
        <f t="shared" si="278"/>
        <v>FRONTECH</v>
      </c>
      <c r="S1611" s="935">
        <f t="shared" si="282"/>
        <v>44317</v>
      </c>
      <c r="T1611" s="935">
        <f t="shared" si="283"/>
        <v>44317</v>
      </c>
      <c r="U1611" s="935">
        <f t="shared" si="284"/>
        <v>44317</v>
      </c>
      <c r="V1611" s="935">
        <f t="shared" si="279"/>
        <v>44317</v>
      </c>
      <c r="W1611" s="934" t="str">
        <f t="shared" si="280"/>
        <v>Approved</v>
      </c>
      <c r="X1611" s="936" t="str">
        <f>IF(R1611="-","-",VLOOKUP($S1611,Forex!$B:$C,2,0))</f>
        <v>FY2021</v>
      </c>
      <c r="Y1611" s="936" t="str">
        <f>IF(R1611="-","-",VLOOKUP($S1611,Forex!$B:$D,3,0))</f>
        <v>1H</v>
      </c>
      <c r="Z1611" s="937" t="str">
        <f>IF($R1611="-","-",VLOOKUP($L1611,Legend!$E:$F,2,0))</f>
        <v>-</v>
      </c>
      <c r="AA1611" s="937"/>
      <c r="AB1611" s="1131">
        <f t="shared" si="285"/>
        <v>44317</v>
      </c>
      <c r="AC1611" s="1131">
        <f>_xlfn.IFNA(VLOOKUP($B1611,'PO list'!$C:$E,3,0),$AB1611)</f>
        <v>44317</v>
      </c>
      <c r="AD1611" s="1131" t="str">
        <f>IF($AC1611="-","-",VLOOKUP($AC1611,Forex!$B:$C,2,0))</f>
        <v>FY2021</v>
      </c>
      <c r="AE1611" s="1131">
        <f t="shared" si="281"/>
        <v>44317</v>
      </c>
      <c r="AF1611" s="1131" t="str">
        <f>IF($AE1611="-","-",VLOOKUP($AE1611,Forex!$B:$C,2,0))</f>
        <v>FY2021</v>
      </c>
      <c r="AG1611" s="1132" t="str">
        <f t="shared" si="286"/>
        <v>MY + MF</v>
      </c>
    </row>
    <row r="1612" spans="1:33" x14ac:dyDescent="0.2">
      <c r="A1612" s="929">
        <v>1611</v>
      </c>
      <c r="B1612" s="927" t="s">
        <v>5513</v>
      </c>
      <c r="C1612" s="927" t="s">
        <v>207</v>
      </c>
      <c r="D1612" s="927" t="s">
        <v>232</v>
      </c>
      <c r="E1612" s="927" t="s">
        <v>230</v>
      </c>
      <c r="F1612" s="927">
        <v>13</v>
      </c>
      <c r="G1612" s="927">
        <v>18114</v>
      </c>
      <c r="H1612" s="927" t="s">
        <v>5531</v>
      </c>
      <c r="I1612" s="927" t="s">
        <v>5515</v>
      </c>
      <c r="J1612" s="927" t="s">
        <v>5516</v>
      </c>
      <c r="K1612" s="927" t="s">
        <v>288</v>
      </c>
      <c r="L1612" s="927" t="s">
        <v>1127</v>
      </c>
      <c r="M1612" s="927" t="s">
        <v>5517</v>
      </c>
      <c r="N1612" s="927" t="s">
        <v>5526</v>
      </c>
      <c r="O1612" s="927" t="s">
        <v>5517</v>
      </c>
      <c r="P1612" s="1129" t="str">
        <f t="shared" si="276"/>
        <v>03]</v>
      </c>
      <c r="Q1612" s="934" t="str">
        <f t="shared" si="277"/>
        <v>-</v>
      </c>
      <c r="R1612" s="934" t="str">
        <f t="shared" si="278"/>
        <v>-</v>
      </c>
      <c r="S1612" s="935" t="str">
        <f t="shared" si="282"/>
        <v>-</v>
      </c>
      <c r="T1612" s="935" t="str">
        <f t="shared" si="283"/>
        <v>-</v>
      </c>
      <c r="U1612" s="935" t="str">
        <f t="shared" si="284"/>
        <v>-</v>
      </c>
      <c r="V1612" s="935" t="str">
        <f t="shared" si="279"/>
        <v>-</v>
      </c>
      <c r="W1612" s="934" t="str">
        <f t="shared" si="280"/>
        <v>-</v>
      </c>
      <c r="X1612" s="936" t="str">
        <f>IF(R1612="-","-",VLOOKUP($S1612,Forex!$B:$C,2,0))</f>
        <v>-</v>
      </c>
      <c r="Y1612" s="936" t="str">
        <f>IF(R1612="-","-",VLOOKUP($S1612,Forex!$B:$D,3,0))</f>
        <v>-</v>
      </c>
      <c r="Z1612" s="937" t="str">
        <f>IF($R1612="-","-",VLOOKUP($L1612,Legend!$E:$F,2,0))</f>
        <v>-</v>
      </c>
      <c r="AA1612" s="937"/>
      <c r="AB1612" s="1131" t="str">
        <f t="shared" si="285"/>
        <v>-</v>
      </c>
      <c r="AC1612" s="1131" t="str">
        <f>_xlfn.IFNA(VLOOKUP($B1612,'PO list'!$C:$E,3,0),$AB1612)</f>
        <v>-</v>
      </c>
      <c r="AD1612" s="1131" t="str">
        <f>IF($AC1612="-","-",VLOOKUP($AC1612,Forex!$B:$C,2,0))</f>
        <v>-</v>
      </c>
      <c r="AE1612" s="1131" t="str">
        <f t="shared" si="281"/>
        <v>-</v>
      </c>
      <c r="AF1612" s="1131" t="str">
        <f>IF($AE1612="-","-",VLOOKUP($AE1612,Forex!$B:$C,2,0))</f>
        <v>-</v>
      </c>
      <c r="AG1612" s="1132" t="str">
        <f t="shared" si="286"/>
        <v>-</v>
      </c>
    </row>
    <row r="1613" spans="1:33" x14ac:dyDescent="0.2">
      <c r="A1613" s="929">
        <v>1612</v>
      </c>
      <c r="B1613" s="927" t="s">
        <v>5534</v>
      </c>
      <c r="C1613" s="927" t="s">
        <v>608</v>
      </c>
      <c r="D1613" s="927" t="s">
        <v>201</v>
      </c>
      <c r="E1613" s="927" t="s">
        <v>231</v>
      </c>
      <c r="F1613" s="927">
        <v>25</v>
      </c>
      <c r="G1613" s="927">
        <v>4896.6399999999994</v>
      </c>
      <c r="H1613" s="927" t="s">
        <v>5559</v>
      </c>
      <c r="I1613" s="927" t="s">
        <v>5560</v>
      </c>
      <c r="J1613" s="927" t="s">
        <v>5196</v>
      </c>
      <c r="K1613" s="927" t="s">
        <v>288</v>
      </c>
      <c r="L1613" s="927" t="s">
        <v>1127</v>
      </c>
      <c r="M1613" s="927" t="s">
        <v>5506</v>
      </c>
      <c r="N1613" s="927" t="s">
        <v>5906</v>
      </c>
      <c r="O1613" s="927" t="s">
        <v>5506</v>
      </c>
      <c r="P1613" s="1129" t="str">
        <f t="shared" si="276"/>
        <v>REF</v>
      </c>
      <c r="Q1613" s="934" t="str">
        <f t="shared" si="277"/>
        <v>21-19951</v>
      </c>
      <c r="R1613" s="934" t="str">
        <f t="shared" si="278"/>
        <v>LOCAL</v>
      </c>
      <c r="S1613" s="935">
        <f t="shared" si="282"/>
        <v>44317</v>
      </c>
      <c r="T1613" s="935">
        <f t="shared" si="283"/>
        <v>44317</v>
      </c>
      <c r="U1613" s="935">
        <f t="shared" si="284"/>
        <v>44317</v>
      </c>
      <c r="V1613" s="935">
        <f t="shared" si="279"/>
        <v>44409</v>
      </c>
      <c r="W1613" s="934" t="str">
        <f t="shared" si="280"/>
        <v>-</v>
      </c>
      <c r="X1613" s="936" t="str">
        <f>IF(R1613="-","-",VLOOKUP($S1613,Forex!$B:$C,2,0))</f>
        <v>FY2021</v>
      </c>
      <c r="Y1613" s="936" t="str">
        <f>IF(R1613="-","-",VLOOKUP($S1613,Forex!$B:$D,3,0))</f>
        <v>1H</v>
      </c>
      <c r="Z1613" s="937" t="str">
        <f>IF($R1613="-","-",VLOOKUP($L1613,Legend!$E:$F,2,0))</f>
        <v>ROD4</v>
      </c>
      <c r="AA1613" s="937"/>
      <c r="AB1613" s="1131">
        <f t="shared" si="285"/>
        <v>44409</v>
      </c>
      <c r="AC1613" s="1131">
        <f>_xlfn.IFNA(VLOOKUP($B1613,'PO list'!$C:$E,3,0),$AB1613)</f>
        <v>44409</v>
      </c>
      <c r="AD1613" s="1131" t="str">
        <f>IF($AC1613="-","-",VLOOKUP($AC1613,Forex!$B:$C,2,0))</f>
        <v>FY2021</v>
      </c>
      <c r="AE1613" s="1131" t="str">
        <f t="shared" si="281"/>
        <v>-</v>
      </c>
      <c r="AF1613" s="1131" t="str">
        <f>IF($AE1613="-","-",VLOOKUP($AE1613,Forex!$B:$C,2,0))</f>
        <v>-</v>
      </c>
      <c r="AG1613" s="1132" t="str">
        <f t="shared" si="286"/>
        <v>MY + MF</v>
      </c>
    </row>
    <row r="1614" spans="1:33" x14ac:dyDescent="0.2">
      <c r="A1614" s="929">
        <v>1613</v>
      </c>
      <c r="B1614" s="927" t="s">
        <v>5535</v>
      </c>
      <c r="C1614" s="927" t="s">
        <v>608</v>
      </c>
      <c r="D1614" s="927" t="s">
        <v>201</v>
      </c>
      <c r="E1614" s="927" t="s">
        <v>231</v>
      </c>
      <c r="F1614" s="927">
        <v>17</v>
      </c>
      <c r="G1614" s="927">
        <v>1724</v>
      </c>
      <c r="H1614" s="927" t="s">
        <v>5561</v>
      </c>
      <c r="I1614" s="927" t="s">
        <v>5560</v>
      </c>
      <c r="J1614" s="927" t="s">
        <v>5196</v>
      </c>
      <c r="K1614" s="927" t="s">
        <v>288</v>
      </c>
      <c r="L1614" s="927" t="s">
        <v>1127</v>
      </c>
      <c r="M1614" s="927" t="s">
        <v>5506</v>
      </c>
      <c r="N1614" s="927" t="s">
        <v>5906</v>
      </c>
      <c r="O1614" s="927" t="s">
        <v>5506</v>
      </c>
      <c r="P1614" s="1129" t="str">
        <f t="shared" si="276"/>
        <v>REF</v>
      </c>
      <c r="Q1614" s="934" t="str">
        <f t="shared" si="277"/>
        <v>21-19952</v>
      </c>
      <c r="R1614" s="934" t="str">
        <f t="shared" si="278"/>
        <v>LOCAL</v>
      </c>
      <c r="S1614" s="935">
        <f t="shared" si="282"/>
        <v>44317</v>
      </c>
      <c r="T1614" s="935">
        <f t="shared" si="283"/>
        <v>44317</v>
      </c>
      <c r="U1614" s="935">
        <f t="shared" si="284"/>
        <v>44317</v>
      </c>
      <c r="V1614" s="935">
        <f t="shared" si="279"/>
        <v>44409</v>
      </c>
      <c r="W1614" s="934" t="str">
        <f t="shared" si="280"/>
        <v>-</v>
      </c>
      <c r="X1614" s="936" t="str">
        <f>IF(R1614="-","-",VLOOKUP($S1614,Forex!$B:$C,2,0))</f>
        <v>FY2021</v>
      </c>
      <c r="Y1614" s="936" t="str">
        <f>IF(R1614="-","-",VLOOKUP($S1614,Forex!$B:$D,3,0))</f>
        <v>1H</v>
      </c>
      <c r="Z1614" s="937" t="str">
        <f>IF($R1614="-","-",VLOOKUP($L1614,Legend!$E:$F,2,0))</f>
        <v>ROD4</v>
      </c>
      <c r="AA1614" s="937"/>
      <c r="AB1614" s="1131">
        <f t="shared" si="285"/>
        <v>44409</v>
      </c>
      <c r="AC1614" s="1131">
        <f>_xlfn.IFNA(VLOOKUP($B1614,'PO list'!$C:$E,3,0),$AB1614)</f>
        <v>44409</v>
      </c>
      <c r="AD1614" s="1131" t="str">
        <f>IF($AC1614="-","-",VLOOKUP($AC1614,Forex!$B:$C,2,0))</f>
        <v>FY2021</v>
      </c>
      <c r="AE1614" s="1131" t="str">
        <f t="shared" si="281"/>
        <v>-</v>
      </c>
      <c r="AF1614" s="1131" t="str">
        <f>IF($AE1614="-","-",VLOOKUP($AE1614,Forex!$B:$C,2,0))</f>
        <v>-</v>
      </c>
      <c r="AG1614" s="1132" t="str">
        <f t="shared" si="286"/>
        <v>MY + MF</v>
      </c>
    </row>
    <row r="1615" spans="1:33" x14ac:dyDescent="0.2">
      <c r="A1615" s="929">
        <v>1614</v>
      </c>
      <c r="B1615" s="927" t="s">
        <v>5518</v>
      </c>
      <c r="C1615" s="927" t="s">
        <v>1379</v>
      </c>
      <c r="D1615" s="927" t="s">
        <v>1332</v>
      </c>
      <c r="E1615" s="927" t="s">
        <v>1788</v>
      </c>
      <c r="F1615" s="927">
        <v>1</v>
      </c>
      <c r="G1615" s="927">
        <v>140</v>
      </c>
      <c r="H1615" s="927" t="s">
        <v>5519</v>
      </c>
      <c r="I1615" s="927" t="s">
        <v>5519</v>
      </c>
      <c r="J1615" s="927" t="s">
        <v>5196</v>
      </c>
      <c r="K1615" s="927" t="s">
        <v>203</v>
      </c>
      <c r="L1615" s="927" t="s">
        <v>15</v>
      </c>
      <c r="M1615" s="927" t="s">
        <v>5196</v>
      </c>
      <c r="N1615" s="927" t="s">
        <v>15</v>
      </c>
      <c r="O1615" s="927" t="s">
        <v>5196</v>
      </c>
      <c r="P1615" s="1129" t="str">
        <f t="shared" si="276"/>
        <v>801</v>
      </c>
      <c r="Q1615" s="934" t="str">
        <f t="shared" si="277"/>
        <v>21-19954</v>
      </c>
      <c r="R1615" s="934" t="str">
        <f t="shared" si="278"/>
        <v>-</v>
      </c>
      <c r="S1615" s="935" t="str">
        <f t="shared" si="282"/>
        <v>-</v>
      </c>
      <c r="T1615" s="935" t="str">
        <f t="shared" si="283"/>
        <v>-</v>
      </c>
      <c r="U1615" s="935" t="str">
        <f t="shared" si="284"/>
        <v>-</v>
      </c>
      <c r="V1615" s="935" t="str">
        <f t="shared" si="279"/>
        <v>-</v>
      </c>
      <c r="W1615" s="934" t="str">
        <f t="shared" si="280"/>
        <v>-</v>
      </c>
      <c r="X1615" s="936" t="str">
        <f>IF(R1615="-","-",VLOOKUP($S1615,Forex!$B:$C,2,0))</f>
        <v>-</v>
      </c>
      <c r="Y1615" s="936" t="str">
        <f>IF(R1615="-","-",VLOOKUP($S1615,Forex!$B:$D,3,0))</f>
        <v>-</v>
      </c>
      <c r="Z1615" s="937" t="str">
        <f>IF($R1615="-","-",VLOOKUP($L1615,Legend!$E:$F,2,0))</f>
        <v>-</v>
      </c>
      <c r="AA1615" s="937"/>
      <c r="AB1615" s="1131" t="str">
        <f t="shared" si="285"/>
        <v>-</v>
      </c>
      <c r="AC1615" s="1131" t="str">
        <f>_xlfn.IFNA(VLOOKUP($B1615,'PO list'!$C:$E,3,0),$AB1615)</f>
        <v>-</v>
      </c>
      <c r="AD1615" s="1131" t="str">
        <f>IF($AC1615="-","-",VLOOKUP($AC1615,Forex!$B:$C,2,0))</f>
        <v>-</v>
      </c>
      <c r="AE1615" s="1131" t="str">
        <f t="shared" si="281"/>
        <v>-</v>
      </c>
      <c r="AF1615" s="1131" t="str">
        <f>IF($AE1615="-","-",VLOOKUP($AE1615,Forex!$B:$C,2,0))</f>
        <v>-</v>
      </c>
      <c r="AG1615" s="1132" t="str">
        <f t="shared" si="286"/>
        <v>-</v>
      </c>
    </row>
    <row r="1616" spans="1:33" x14ac:dyDescent="0.2">
      <c r="A1616" s="929">
        <v>1615</v>
      </c>
      <c r="B1616" s="927" t="s">
        <v>5536</v>
      </c>
      <c r="C1616" s="927" t="s">
        <v>205</v>
      </c>
      <c r="D1616" s="927" t="s">
        <v>201</v>
      </c>
      <c r="E1616" s="927" t="s">
        <v>231</v>
      </c>
      <c r="F1616" s="927">
        <v>1</v>
      </c>
      <c r="G1616" s="927">
        <v>2743.12</v>
      </c>
      <c r="H1616" s="927" t="s">
        <v>5613</v>
      </c>
      <c r="I1616" s="927" t="s">
        <v>5915</v>
      </c>
      <c r="J1616" s="927" t="s">
        <v>5506</v>
      </c>
      <c r="K1616" s="927" t="s">
        <v>288</v>
      </c>
      <c r="L1616" s="927" t="s">
        <v>1127</v>
      </c>
      <c r="M1616" s="927" t="s">
        <v>5639</v>
      </c>
      <c r="N1616" s="927" t="s">
        <v>5916</v>
      </c>
      <c r="O1616" s="927" t="s">
        <v>5537</v>
      </c>
      <c r="P1616" s="1129" t="str">
        <f t="shared" si="276"/>
        <v>REF</v>
      </c>
      <c r="Q1616" s="934" t="str">
        <f t="shared" si="277"/>
        <v>21-19957</v>
      </c>
      <c r="R1616" s="934" t="str">
        <f t="shared" si="278"/>
        <v>LOCAL</v>
      </c>
      <c r="S1616" s="935">
        <f t="shared" si="282"/>
        <v>44317</v>
      </c>
      <c r="T1616" s="935">
        <f t="shared" si="283"/>
        <v>44317</v>
      </c>
      <c r="U1616" s="935">
        <f t="shared" si="284"/>
        <v>44348</v>
      </c>
      <c r="V1616" s="935">
        <f t="shared" si="279"/>
        <v>44409</v>
      </c>
      <c r="W1616" s="934" t="str">
        <f t="shared" si="280"/>
        <v>-</v>
      </c>
      <c r="X1616" s="936" t="str">
        <f>IF(R1616="-","-",VLOOKUP($S1616,Forex!$B:$C,2,0))</f>
        <v>FY2021</v>
      </c>
      <c r="Y1616" s="936" t="str">
        <f>IF(R1616="-","-",VLOOKUP($S1616,Forex!$B:$D,3,0))</f>
        <v>1H</v>
      </c>
      <c r="Z1616" s="937" t="str">
        <f>IF($R1616="-","-",VLOOKUP($L1616,Legend!$E:$F,2,0))</f>
        <v>ROD4</v>
      </c>
      <c r="AA1616" s="937"/>
      <c r="AB1616" s="1131">
        <f t="shared" si="285"/>
        <v>44409</v>
      </c>
      <c r="AC1616" s="1131">
        <f>_xlfn.IFNA(VLOOKUP($B1616,'PO list'!$C:$E,3,0),$AB1616)</f>
        <v>44409</v>
      </c>
      <c r="AD1616" s="1131" t="str">
        <f>IF($AC1616="-","-",VLOOKUP($AC1616,Forex!$B:$C,2,0))</f>
        <v>FY2021</v>
      </c>
      <c r="AE1616" s="1131" t="str">
        <f t="shared" si="281"/>
        <v>-</v>
      </c>
      <c r="AF1616" s="1131" t="str">
        <f>IF($AE1616="-","-",VLOOKUP($AE1616,Forex!$B:$C,2,0))</f>
        <v>-</v>
      </c>
      <c r="AG1616" s="1132" t="str">
        <f t="shared" si="286"/>
        <v>MY + MF</v>
      </c>
    </row>
    <row r="1617" spans="1:33" x14ac:dyDescent="0.2">
      <c r="A1617" s="929">
        <v>1616</v>
      </c>
      <c r="B1617" s="927" t="s">
        <v>5573</v>
      </c>
      <c r="C1617" s="927" t="s">
        <v>227</v>
      </c>
      <c r="D1617" s="927" t="s">
        <v>201</v>
      </c>
      <c r="E1617" s="927" t="s">
        <v>231</v>
      </c>
      <c r="F1617" s="927">
        <v>4</v>
      </c>
      <c r="G1617" s="927">
        <v>626</v>
      </c>
      <c r="H1617" s="927" t="s">
        <v>5614</v>
      </c>
      <c r="I1617" s="927" t="s">
        <v>5574</v>
      </c>
      <c r="J1617" s="927" t="s">
        <v>5506</v>
      </c>
      <c r="K1617" s="927" t="s">
        <v>287</v>
      </c>
      <c r="L1617" s="927" t="s">
        <v>15</v>
      </c>
      <c r="M1617" s="927" t="s">
        <v>5550</v>
      </c>
      <c r="N1617" s="927" t="s">
        <v>5589</v>
      </c>
      <c r="O1617" s="927" t="s">
        <v>5575</v>
      </c>
      <c r="P1617" s="1129" t="str">
        <f t="shared" si="276"/>
        <v>DER</v>
      </c>
      <c r="Q1617" s="934" t="str">
        <f t="shared" si="277"/>
        <v>21-19958</v>
      </c>
      <c r="R1617" s="934" t="str">
        <f t="shared" si="278"/>
        <v>LOCAL</v>
      </c>
      <c r="S1617" s="935">
        <f t="shared" si="282"/>
        <v>44317</v>
      </c>
      <c r="T1617" s="935">
        <f t="shared" si="283"/>
        <v>44348</v>
      </c>
      <c r="U1617" s="935">
        <f t="shared" si="284"/>
        <v>44348</v>
      </c>
      <c r="V1617" s="935">
        <f t="shared" si="279"/>
        <v>44348</v>
      </c>
      <c r="W1617" s="934" t="str">
        <f t="shared" si="280"/>
        <v>Approved</v>
      </c>
      <c r="X1617" s="936" t="str">
        <f>IF(R1617="-","-",VLOOKUP($S1617,Forex!$B:$C,2,0))</f>
        <v>FY2021</v>
      </c>
      <c r="Y1617" s="936" t="str">
        <f>IF(R1617="-","-",VLOOKUP($S1617,Forex!$B:$D,3,0))</f>
        <v>1H</v>
      </c>
      <c r="Z1617" s="937" t="str">
        <f>IF($R1617="-","-",VLOOKUP($L1617,Legend!$E:$F,2,0))</f>
        <v>-</v>
      </c>
      <c r="AA1617" s="937"/>
      <c r="AB1617" s="1131">
        <f t="shared" si="285"/>
        <v>44348</v>
      </c>
      <c r="AC1617" s="1131">
        <f>_xlfn.IFNA(VLOOKUP($B1617,'PO list'!$C:$E,3,0),$AB1617)</f>
        <v>44348</v>
      </c>
      <c r="AD1617" s="1131" t="str">
        <f>IF($AC1617="-","-",VLOOKUP($AC1617,Forex!$B:$C,2,0))</f>
        <v>FY2021</v>
      </c>
      <c r="AE1617" s="1131">
        <f t="shared" si="281"/>
        <v>44348</v>
      </c>
      <c r="AF1617" s="1131" t="str">
        <f>IF($AE1617="-","-",VLOOKUP($AE1617,Forex!$B:$C,2,0))</f>
        <v>FY2021</v>
      </c>
      <c r="AG1617" s="1132" t="str">
        <f t="shared" si="286"/>
        <v>MY + MF</v>
      </c>
    </row>
    <row r="1618" spans="1:33" x14ac:dyDescent="0.2">
      <c r="A1618" s="929">
        <v>1617</v>
      </c>
      <c r="B1618" s="927" t="s">
        <v>5548</v>
      </c>
      <c r="C1618" s="927" t="s">
        <v>227</v>
      </c>
      <c r="D1618" s="927" t="s">
        <v>201</v>
      </c>
      <c r="E1618" s="927" t="s">
        <v>231</v>
      </c>
      <c r="F1618" s="927">
        <v>2</v>
      </c>
      <c r="G1618" s="927">
        <v>5464.82</v>
      </c>
      <c r="H1618" s="927" t="s">
        <v>5562</v>
      </c>
      <c r="I1618" s="927" t="s">
        <v>5549</v>
      </c>
      <c r="J1618" s="927" t="s">
        <v>5506</v>
      </c>
      <c r="K1618" s="927" t="s">
        <v>287</v>
      </c>
      <c r="L1618" s="927" t="s">
        <v>15</v>
      </c>
      <c r="M1618" s="927" t="s">
        <v>5547</v>
      </c>
      <c r="N1618" s="927" t="s">
        <v>5556</v>
      </c>
      <c r="O1618" s="927" t="s">
        <v>5550</v>
      </c>
      <c r="P1618" s="1129" t="str">
        <f t="shared" si="276"/>
        <v>DIE</v>
      </c>
      <c r="Q1618" s="934" t="str">
        <f t="shared" si="277"/>
        <v>21-19959</v>
      </c>
      <c r="R1618" s="934" t="str">
        <f t="shared" si="278"/>
        <v>LOCAL</v>
      </c>
      <c r="S1618" s="935">
        <f t="shared" si="282"/>
        <v>44317</v>
      </c>
      <c r="T1618" s="935">
        <f t="shared" si="283"/>
        <v>44348</v>
      </c>
      <c r="U1618" s="935">
        <f t="shared" si="284"/>
        <v>44317</v>
      </c>
      <c r="V1618" s="935">
        <f t="shared" si="279"/>
        <v>44348</v>
      </c>
      <c r="W1618" s="934" t="str">
        <f t="shared" si="280"/>
        <v>Approved</v>
      </c>
      <c r="X1618" s="936" t="str">
        <f>IF(R1618="-","-",VLOOKUP($S1618,Forex!$B:$C,2,0))</f>
        <v>FY2021</v>
      </c>
      <c r="Y1618" s="936" t="str">
        <f>IF(R1618="-","-",VLOOKUP($S1618,Forex!$B:$D,3,0))</f>
        <v>1H</v>
      </c>
      <c r="Z1618" s="937" t="str">
        <f>IF($R1618="-","-",VLOOKUP($L1618,Legend!$E:$F,2,0))</f>
        <v>-</v>
      </c>
      <c r="AA1618" s="937"/>
      <c r="AB1618" s="1131">
        <f t="shared" si="285"/>
        <v>44348</v>
      </c>
      <c r="AC1618" s="1131">
        <f>_xlfn.IFNA(VLOOKUP($B1618,'PO list'!$C:$E,3,0),$AB1618)</f>
        <v>44348</v>
      </c>
      <c r="AD1618" s="1131" t="str">
        <f>IF($AC1618="-","-",VLOOKUP($AC1618,Forex!$B:$C,2,0))</f>
        <v>FY2021</v>
      </c>
      <c r="AE1618" s="1131">
        <f t="shared" si="281"/>
        <v>44348</v>
      </c>
      <c r="AF1618" s="1131" t="str">
        <f>IF($AE1618="-","-",VLOOKUP($AE1618,Forex!$B:$C,2,0))</f>
        <v>FY2021</v>
      </c>
      <c r="AG1618" s="1132" t="str">
        <f t="shared" si="286"/>
        <v>MY + MF</v>
      </c>
    </row>
    <row r="1619" spans="1:33" x14ac:dyDescent="0.2">
      <c r="A1619" s="929">
        <v>1618</v>
      </c>
      <c r="B1619" s="927" t="s">
        <v>5548</v>
      </c>
      <c r="C1619" s="927" t="s">
        <v>227</v>
      </c>
      <c r="D1619" s="927" t="s">
        <v>201</v>
      </c>
      <c r="E1619" s="927" t="s">
        <v>231</v>
      </c>
      <c r="F1619" s="927">
        <v>2</v>
      </c>
      <c r="G1619" s="927">
        <v>5229.53</v>
      </c>
      <c r="H1619" s="927" t="s">
        <v>5563</v>
      </c>
      <c r="I1619" s="927" t="s">
        <v>5549</v>
      </c>
      <c r="J1619" s="927" t="s">
        <v>5506</v>
      </c>
      <c r="K1619" s="927" t="s">
        <v>288</v>
      </c>
      <c r="L1619" s="927" t="s">
        <v>1127</v>
      </c>
      <c r="M1619" s="927" t="s">
        <v>5547</v>
      </c>
      <c r="N1619" s="927" t="s">
        <v>5556</v>
      </c>
      <c r="O1619" s="927" t="s">
        <v>5550</v>
      </c>
      <c r="P1619" s="1129" t="str">
        <f t="shared" si="276"/>
        <v>DIE</v>
      </c>
      <c r="Q1619" s="934" t="str">
        <f t="shared" si="277"/>
        <v>-</v>
      </c>
      <c r="R1619" s="934" t="str">
        <f t="shared" si="278"/>
        <v>-</v>
      </c>
      <c r="S1619" s="935" t="str">
        <f t="shared" si="282"/>
        <v>-</v>
      </c>
      <c r="T1619" s="935" t="str">
        <f t="shared" si="283"/>
        <v>-</v>
      </c>
      <c r="U1619" s="935" t="str">
        <f t="shared" si="284"/>
        <v>-</v>
      </c>
      <c r="V1619" s="935" t="str">
        <f t="shared" si="279"/>
        <v>-</v>
      </c>
      <c r="W1619" s="934" t="str">
        <f t="shared" si="280"/>
        <v>-</v>
      </c>
      <c r="X1619" s="936" t="str">
        <f>IF(R1619="-","-",VLOOKUP($S1619,Forex!$B:$C,2,0))</f>
        <v>-</v>
      </c>
      <c r="Y1619" s="936" t="str">
        <f>IF(R1619="-","-",VLOOKUP($S1619,Forex!$B:$D,3,0))</f>
        <v>-</v>
      </c>
      <c r="Z1619" s="937" t="str">
        <f>IF($R1619="-","-",VLOOKUP($L1619,Legend!$E:$F,2,0))</f>
        <v>-</v>
      </c>
      <c r="AA1619" s="937"/>
      <c r="AB1619" s="1131" t="str">
        <f t="shared" si="285"/>
        <v>-</v>
      </c>
      <c r="AC1619" s="1131">
        <f>_xlfn.IFNA(VLOOKUP($B1619,'PO list'!$C:$E,3,0),$AB1619)</f>
        <v>44348</v>
      </c>
      <c r="AD1619" s="1131" t="str">
        <f>IF($AC1619="-","-",VLOOKUP($AC1619,Forex!$B:$C,2,0))</f>
        <v>FY2021</v>
      </c>
      <c r="AE1619" s="1131" t="str">
        <f t="shared" si="281"/>
        <v>-</v>
      </c>
      <c r="AF1619" s="1131" t="str">
        <f>IF($AE1619="-","-",VLOOKUP($AE1619,Forex!$B:$C,2,0))</f>
        <v>-</v>
      </c>
      <c r="AG1619" s="1132" t="str">
        <f t="shared" si="286"/>
        <v>-</v>
      </c>
    </row>
    <row r="1620" spans="1:33" x14ac:dyDescent="0.2">
      <c r="A1620" s="929">
        <v>1619</v>
      </c>
      <c r="B1620" s="927" t="s">
        <v>5538</v>
      </c>
      <c r="C1620" s="927" t="s">
        <v>211</v>
      </c>
      <c r="D1620" s="927" t="s">
        <v>201</v>
      </c>
      <c r="E1620" s="927" t="s">
        <v>1788</v>
      </c>
      <c r="F1620" s="927">
        <v>1</v>
      </c>
      <c r="G1620" s="927">
        <v>4434.3</v>
      </c>
      <c r="H1620" s="927" t="s">
        <v>5564</v>
      </c>
      <c r="I1620" s="927" t="s">
        <v>5565</v>
      </c>
      <c r="J1620" s="927" t="s">
        <v>5539</v>
      </c>
      <c r="K1620" s="927" t="s">
        <v>288</v>
      </c>
      <c r="L1620" s="927" t="s">
        <v>1127</v>
      </c>
      <c r="M1620" s="927" t="s">
        <v>5537</v>
      </c>
      <c r="N1620" s="927" t="s">
        <v>5826</v>
      </c>
      <c r="O1620" s="927" t="s">
        <v>5537</v>
      </c>
      <c r="P1620" s="1129" t="str">
        <f t="shared" ref="P1620:P1683" si="287">RIGHT(I1620,3)</f>
        <v>REF</v>
      </c>
      <c r="Q1620" s="934" t="str">
        <f t="shared" ref="Q1620:Q1683" si="288">IF(B1620=B1619,"-",B1620)</f>
        <v>21-19960</v>
      </c>
      <c r="R1620" s="934" t="str">
        <f t="shared" ref="R1620:R1683" si="289">IF(Q1620="-","-",IF(D1620="INTERNAL","-",D1620))</f>
        <v>LOCAL</v>
      </c>
      <c r="S1620" s="935">
        <f t="shared" si="282"/>
        <v>44317</v>
      </c>
      <c r="T1620" s="935">
        <f t="shared" si="283"/>
        <v>44317</v>
      </c>
      <c r="U1620" s="935">
        <f t="shared" si="284"/>
        <v>44317</v>
      </c>
      <c r="V1620" s="935">
        <f t="shared" ref="V1620:V1683" si="290">IF($R1620="-","-",IF(N1620="-","-",$N1620-DAY($N1620)+1))</f>
        <v>44378</v>
      </c>
      <c r="W1620" s="934" t="str">
        <f t="shared" ref="W1620:W1683" si="291">IF(R1620="-","-",IF(P1620="Ref","-",$K1620))</f>
        <v>-</v>
      </c>
      <c r="X1620" s="936" t="str">
        <f>IF(R1620="-","-",VLOOKUP($S1620,Forex!$B:$C,2,0))</f>
        <v>FY2021</v>
      </c>
      <c r="Y1620" s="936" t="str">
        <f>IF(R1620="-","-",VLOOKUP($S1620,Forex!$B:$D,3,0))</f>
        <v>1H</v>
      </c>
      <c r="Z1620" s="937" t="str">
        <f>IF($R1620="-","-",VLOOKUP($L1620,Legend!$E:$F,2,0))</f>
        <v>ROD4</v>
      </c>
      <c r="AA1620" s="937"/>
      <c r="AB1620" s="1131">
        <f t="shared" si="285"/>
        <v>44378</v>
      </c>
      <c r="AC1620" s="1131">
        <f>_xlfn.IFNA(VLOOKUP($B1620,'PO list'!$C:$E,3,0),$AB1620)</f>
        <v>44378</v>
      </c>
      <c r="AD1620" s="1131" t="str">
        <f>IF($AC1620="-","-",VLOOKUP($AC1620,Forex!$B:$C,2,0))</f>
        <v>FY2021</v>
      </c>
      <c r="AE1620" s="1131" t="str">
        <f t="shared" ref="AE1620:AE1683" si="292">IF($Q1620="-","-",IF(W1620="-","-",IF($O1620="-","-",$O1620-DAY($O1620)+1)))</f>
        <v>-</v>
      </c>
      <c r="AF1620" s="1131" t="str">
        <f>IF($AE1620="-","-",VLOOKUP($AE1620,Forex!$B:$C,2,0))</f>
        <v>-</v>
      </c>
      <c r="AG1620" s="1132" t="str">
        <f t="shared" si="286"/>
        <v>MY + MF</v>
      </c>
    </row>
    <row r="1621" spans="1:33" x14ac:dyDescent="0.2">
      <c r="A1621" s="929">
        <v>1620</v>
      </c>
      <c r="B1621" s="927" t="s">
        <v>5540</v>
      </c>
      <c r="C1621" s="927" t="s">
        <v>211</v>
      </c>
      <c r="D1621" s="927" t="s">
        <v>201</v>
      </c>
      <c r="E1621" s="927" t="s">
        <v>1788</v>
      </c>
      <c r="F1621" s="927">
        <v>1</v>
      </c>
      <c r="G1621" s="927">
        <v>3013.1</v>
      </c>
      <c r="H1621" s="927" t="s">
        <v>5566</v>
      </c>
      <c r="I1621" s="927" t="s">
        <v>5567</v>
      </c>
      <c r="J1621" s="927" t="s">
        <v>5539</v>
      </c>
      <c r="K1621" s="927" t="s">
        <v>288</v>
      </c>
      <c r="L1621" s="927" t="s">
        <v>1127</v>
      </c>
      <c r="M1621" s="927" t="s">
        <v>5537</v>
      </c>
      <c r="N1621" s="927" t="s">
        <v>5826</v>
      </c>
      <c r="O1621" s="927" t="s">
        <v>5537</v>
      </c>
      <c r="P1621" s="1129" t="str">
        <f t="shared" si="287"/>
        <v>REF</v>
      </c>
      <c r="Q1621" s="934" t="str">
        <f t="shared" si="288"/>
        <v>21-19961</v>
      </c>
      <c r="R1621" s="934" t="str">
        <f t="shared" si="289"/>
        <v>LOCAL</v>
      </c>
      <c r="S1621" s="935">
        <f t="shared" si="282"/>
        <v>44317</v>
      </c>
      <c r="T1621" s="935">
        <f t="shared" si="283"/>
        <v>44317</v>
      </c>
      <c r="U1621" s="935">
        <f t="shared" si="284"/>
        <v>44317</v>
      </c>
      <c r="V1621" s="935">
        <f t="shared" si="290"/>
        <v>44378</v>
      </c>
      <c r="W1621" s="934" t="str">
        <f t="shared" si="291"/>
        <v>-</v>
      </c>
      <c r="X1621" s="936" t="str">
        <f>IF(R1621="-","-",VLOOKUP($S1621,Forex!$B:$C,2,0))</f>
        <v>FY2021</v>
      </c>
      <c r="Y1621" s="936" t="str">
        <f>IF(R1621="-","-",VLOOKUP($S1621,Forex!$B:$D,3,0))</f>
        <v>1H</v>
      </c>
      <c r="Z1621" s="937" t="str">
        <f>IF($R1621="-","-",VLOOKUP($L1621,Legend!$E:$F,2,0))</f>
        <v>ROD4</v>
      </c>
      <c r="AA1621" s="937"/>
      <c r="AB1621" s="1131">
        <f t="shared" si="285"/>
        <v>44378</v>
      </c>
      <c r="AC1621" s="1131">
        <f>_xlfn.IFNA(VLOOKUP($B1621,'PO list'!$C:$E,3,0),$AB1621)</f>
        <v>44378</v>
      </c>
      <c r="AD1621" s="1131" t="str">
        <f>IF($AC1621="-","-",VLOOKUP($AC1621,Forex!$B:$C,2,0))</f>
        <v>FY2021</v>
      </c>
      <c r="AE1621" s="1131" t="str">
        <f t="shared" si="292"/>
        <v>-</v>
      </c>
      <c r="AF1621" s="1131" t="str">
        <f>IF($AE1621="-","-",VLOOKUP($AE1621,Forex!$B:$C,2,0))</f>
        <v>-</v>
      </c>
      <c r="AG1621" s="1132" t="str">
        <f t="shared" si="286"/>
        <v>MY + MF</v>
      </c>
    </row>
    <row r="1622" spans="1:33" x14ac:dyDescent="0.2">
      <c r="A1622" s="929">
        <v>1621</v>
      </c>
      <c r="B1622" s="927" t="s">
        <v>5551</v>
      </c>
      <c r="C1622" s="927" t="s">
        <v>211</v>
      </c>
      <c r="D1622" s="927" t="s">
        <v>201</v>
      </c>
      <c r="E1622" s="927" t="s">
        <v>1788</v>
      </c>
      <c r="F1622" s="927">
        <v>1</v>
      </c>
      <c r="G1622" s="927">
        <v>5407.1</v>
      </c>
      <c r="H1622" s="927" t="s">
        <v>5568</v>
      </c>
      <c r="I1622" s="927" t="s">
        <v>5569</v>
      </c>
      <c r="J1622" s="927" t="s">
        <v>5539</v>
      </c>
      <c r="K1622" s="927" t="s">
        <v>288</v>
      </c>
      <c r="L1622" s="927" t="s">
        <v>1127</v>
      </c>
      <c r="M1622" s="927" t="s">
        <v>5544</v>
      </c>
      <c r="N1622" s="927" t="s">
        <v>5869</v>
      </c>
      <c r="O1622" s="927" t="s">
        <v>5547</v>
      </c>
      <c r="P1622" s="1129" t="str">
        <f t="shared" si="287"/>
        <v>REF</v>
      </c>
      <c r="Q1622" s="934" t="str">
        <f t="shared" si="288"/>
        <v>21-19962</v>
      </c>
      <c r="R1622" s="934" t="str">
        <f t="shared" si="289"/>
        <v>LOCAL</v>
      </c>
      <c r="S1622" s="935">
        <f t="shared" si="282"/>
        <v>44317</v>
      </c>
      <c r="T1622" s="935">
        <f t="shared" si="283"/>
        <v>44317</v>
      </c>
      <c r="U1622" s="935">
        <f t="shared" si="284"/>
        <v>44317</v>
      </c>
      <c r="V1622" s="935">
        <f t="shared" si="290"/>
        <v>44378</v>
      </c>
      <c r="W1622" s="934" t="str">
        <f t="shared" si="291"/>
        <v>-</v>
      </c>
      <c r="X1622" s="936" t="str">
        <f>IF(R1622="-","-",VLOOKUP($S1622,Forex!$B:$C,2,0))</f>
        <v>FY2021</v>
      </c>
      <c r="Y1622" s="936" t="str">
        <f>IF(R1622="-","-",VLOOKUP($S1622,Forex!$B:$D,3,0))</f>
        <v>1H</v>
      </c>
      <c r="Z1622" s="937" t="str">
        <f>IF($R1622="-","-",VLOOKUP($L1622,Legend!$E:$F,2,0))</f>
        <v>ROD4</v>
      </c>
      <c r="AA1622" s="937"/>
      <c r="AB1622" s="1131">
        <f t="shared" si="285"/>
        <v>44378</v>
      </c>
      <c r="AC1622" s="1131">
        <f>_xlfn.IFNA(VLOOKUP($B1622,'PO list'!$C:$E,3,0),$AB1622)</f>
        <v>44378</v>
      </c>
      <c r="AD1622" s="1131" t="str">
        <f>IF($AC1622="-","-",VLOOKUP($AC1622,Forex!$B:$C,2,0))</f>
        <v>FY2021</v>
      </c>
      <c r="AE1622" s="1131" t="str">
        <f t="shared" si="292"/>
        <v>-</v>
      </c>
      <c r="AF1622" s="1131" t="str">
        <f>IF($AE1622="-","-",VLOOKUP($AE1622,Forex!$B:$C,2,0))</f>
        <v>-</v>
      </c>
      <c r="AG1622" s="1132" t="str">
        <f t="shared" si="286"/>
        <v>MY + MF</v>
      </c>
    </row>
    <row r="1623" spans="1:33" x14ac:dyDescent="0.2">
      <c r="A1623" s="929">
        <v>1622</v>
      </c>
      <c r="B1623" s="927" t="s">
        <v>5541</v>
      </c>
      <c r="C1623" s="927" t="s">
        <v>211</v>
      </c>
      <c r="D1623" s="927" t="s">
        <v>201</v>
      </c>
      <c r="E1623" s="927" t="s">
        <v>1788</v>
      </c>
      <c r="F1623" s="927">
        <v>1</v>
      </c>
      <c r="G1623" s="927">
        <v>3926.6</v>
      </c>
      <c r="H1623" s="927" t="s">
        <v>5570</v>
      </c>
      <c r="I1623" s="927" t="s">
        <v>5571</v>
      </c>
      <c r="J1623" s="927" t="s">
        <v>5539</v>
      </c>
      <c r="K1623" s="927" t="s">
        <v>288</v>
      </c>
      <c r="L1623" s="927" t="s">
        <v>1127</v>
      </c>
      <c r="M1623" s="927" t="s">
        <v>5526</v>
      </c>
      <c r="N1623" s="927" t="s">
        <v>5869</v>
      </c>
      <c r="O1623" s="927" t="s">
        <v>5537</v>
      </c>
      <c r="P1623" s="1129" t="str">
        <f t="shared" si="287"/>
        <v>REF</v>
      </c>
      <c r="Q1623" s="934" t="str">
        <f t="shared" si="288"/>
        <v>21-19963</v>
      </c>
      <c r="R1623" s="934" t="str">
        <f t="shared" si="289"/>
        <v>LOCAL</v>
      </c>
      <c r="S1623" s="935">
        <f t="shared" si="282"/>
        <v>44317</v>
      </c>
      <c r="T1623" s="935">
        <f t="shared" si="283"/>
        <v>44317</v>
      </c>
      <c r="U1623" s="935">
        <f t="shared" si="284"/>
        <v>44317</v>
      </c>
      <c r="V1623" s="935">
        <f t="shared" si="290"/>
        <v>44378</v>
      </c>
      <c r="W1623" s="934" t="str">
        <f t="shared" si="291"/>
        <v>-</v>
      </c>
      <c r="X1623" s="936" t="str">
        <f>IF(R1623="-","-",VLOOKUP($S1623,Forex!$B:$C,2,0))</f>
        <v>FY2021</v>
      </c>
      <c r="Y1623" s="936" t="str">
        <f>IF(R1623="-","-",VLOOKUP($S1623,Forex!$B:$D,3,0))</f>
        <v>1H</v>
      </c>
      <c r="Z1623" s="937" t="str">
        <f>IF($R1623="-","-",VLOOKUP($L1623,Legend!$E:$F,2,0))</f>
        <v>ROD4</v>
      </c>
      <c r="AA1623" s="937"/>
      <c r="AB1623" s="1131">
        <f t="shared" si="285"/>
        <v>44378</v>
      </c>
      <c r="AC1623" s="1131">
        <f>_xlfn.IFNA(VLOOKUP($B1623,'PO list'!$C:$E,3,0),$AB1623)</f>
        <v>44378</v>
      </c>
      <c r="AD1623" s="1131" t="str">
        <f>IF($AC1623="-","-",VLOOKUP($AC1623,Forex!$B:$C,2,0))</f>
        <v>FY2021</v>
      </c>
      <c r="AE1623" s="1131" t="str">
        <f t="shared" si="292"/>
        <v>-</v>
      </c>
      <c r="AF1623" s="1131" t="str">
        <f>IF($AE1623="-","-",VLOOKUP($AE1623,Forex!$B:$C,2,0))</f>
        <v>-</v>
      </c>
      <c r="AG1623" s="1132" t="str">
        <f t="shared" si="286"/>
        <v>MY + MF</v>
      </c>
    </row>
    <row r="1624" spans="1:33" x14ac:dyDescent="0.2">
      <c r="A1624" s="929">
        <v>1623</v>
      </c>
      <c r="B1624" s="927" t="s">
        <v>5576</v>
      </c>
      <c r="C1624" s="927" t="s">
        <v>244</v>
      </c>
      <c r="D1624" s="927" t="s">
        <v>201</v>
      </c>
      <c r="E1624" s="927" t="s">
        <v>231</v>
      </c>
      <c r="F1624" s="927">
        <v>7</v>
      </c>
      <c r="G1624" s="927">
        <v>1127.06</v>
      </c>
      <c r="H1624" s="927" t="s">
        <v>5615</v>
      </c>
      <c r="I1624" s="927" t="s">
        <v>5616</v>
      </c>
      <c r="J1624" s="927" t="s">
        <v>5537</v>
      </c>
      <c r="K1624" s="927" t="s">
        <v>288</v>
      </c>
      <c r="L1624" s="927" t="s">
        <v>158</v>
      </c>
      <c r="M1624" s="927" t="s">
        <v>5575</v>
      </c>
      <c r="N1624" s="927" t="s">
        <v>5589</v>
      </c>
      <c r="O1624" s="927" t="s">
        <v>5575</v>
      </c>
      <c r="P1624" s="1129" t="str">
        <f t="shared" si="287"/>
        <v>REF</v>
      </c>
      <c r="Q1624" s="934" t="str">
        <f t="shared" si="288"/>
        <v>21-19964</v>
      </c>
      <c r="R1624" s="934" t="str">
        <f t="shared" si="289"/>
        <v>LOCAL</v>
      </c>
      <c r="S1624" s="935">
        <f t="shared" si="282"/>
        <v>44317</v>
      </c>
      <c r="T1624" s="935">
        <f t="shared" si="283"/>
        <v>44348</v>
      </c>
      <c r="U1624" s="935">
        <f t="shared" si="284"/>
        <v>44348</v>
      </c>
      <c r="V1624" s="935">
        <f t="shared" si="290"/>
        <v>44348</v>
      </c>
      <c r="W1624" s="934" t="str">
        <f t="shared" si="291"/>
        <v>-</v>
      </c>
      <c r="X1624" s="936" t="str">
        <f>IF(R1624="-","-",VLOOKUP($S1624,Forex!$B:$C,2,0))</f>
        <v>FY2021</v>
      </c>
      <c r="Y1624" s="936" t="str">
        <f>IF(R1624="-","-",VLOOKUP($S1624,Forex!$B:$D,3,0))</f>
        <v>1H</v>
      </c>
      <c r="Z1624" s="937" t="str">
        <f>IF($R1624="-","-",VLOOKUP($L1624,Legend!$E:$F,2,0))</f>
        <v>ROD1</v>
      </c>
      <c r="AA1624" s="937"/>
      <c r="AB1624" s="1131">
        <f t="shared" si="285"/>
        <v>44348</v>
      </c>
      <c r="AC1624" s="1131">
        <f>_xlfn.IFNA(VLOOKUP($B1624,'PO list'!$C:$E,3,0),$AB1624)</f>
        <v>44348</v>
      </c>
      <c r="AD1624" s="1131" t="str">
        <f>IF($AC1624="-","-",VLOOKUP($AC1624,Forex!$B:$C,2,0))</f>
        <v>FY2021</v>
      </c>
      <c r="AE1624" s="1131" t="str">
        <f t="shared" si="292"/>
        <v>-</v>
      </c>
      <c r="AF1624" s="1131" t="str">
        <f>IF($AE1624="-","-",VLOOKUP($AE1624,Forex!$B:$C,2,0))</f>
        <v>-</v>
      </c>
      <c r="AG1624" s="1132" t="str">
        <f t="shared" si="286"/>
        <v>MY + MF</v>
      </c>
    </row>
    <row r="1625" spans="1:33" x14ac:dyDescent="0.2">
      <c r="A1625" s="929">
        <v>1624</v>
      </c>
      <c r="B1625" s="927" t="s">
        <v>5555</v>
      </c>
      <c r="C1625" s="927" t="s">
        <v>205</v>
      </c>
      <c r="D1625" s="927" t="s">
        <v>201</v>
      </c>
      <c r="E1625" s="927" t="s">
        <v>230</v>
      </c>
      <c r="F1625" s="927">
        <v>3</v>
      </c>
      <c r="G1625" s="927">
        <v>16183.72</v>
      </c>
      <c r="H1625" s="927" t="s">
        <v>5617</v>
      </c>
      <c r="I1625" s="927" t="s">
        <v>6148</v>
      </c>
      <c r="J1625" s="927" t="s">
        <v>5544</v>
      </c>
      <c r="K1625" s="927" t="s">
        <v>288</v>
      </c>
      <c r="L1625" s="927" t="s">
        <v>1127</v>
      </c>
      <c r="M1625" s="927" t="s">
        <v>5547</v>
      </c>
      <c r="N1625" s="927" t="s">
        <v>6146</v>
      </c>
      <c r="O1625" s="927" t="s">
        <v>5547</v>
      </c>
      <c r="P1625" s="1129" t="str">
        <f t="shared" si="287"/>
        <v>REF</v>
      </c>
      <c r="Q1625" s="934" t="str">
        <f t="shared" si="288"/>
        <v>21-19965</v>
      </c>
      <c r="R1625" s="934" t="str">
        <f t="shared" si="289"/>
        <v>LOCAL</v>
      </c>
      <c r="S1625" s="935">
        <f t="shared" si="282"/>
        <v>44317</v>
      </c>
      <c r="T1625" s="935">
        <f t="shared" si="283"/>
        <v>44317</v>
      </c>
      <c r="U1625" s="935">
        <f t="shared" si="284"/>
        <v>44317</v>
      </c>
      <c r="V1625" s="935">
        <f t="shared" si="290"/>
        <v>44440</v>
      </c>
      <c r="W1625" s="934" t="str">
        <f t="shared" si="291"/>
        <v>-</v>
      </c>
      <c r="X1625" s="936" t="str">
        <f>IF(R1625="-","-",VLOOKUP($S1625,Forex!$B:$C,2,0))</f>
        <v>FY2021</v>
      </c>
      <c r="Y1625" s="936" t="str">
        <f>IF(R1625="-","-",VLOOKUP($S1625,Forex!$B:$D,3,0))</f>
        <v>1H</v>
      </c>
      <c r="Z1625" s="937" t="str">
        <f>IF($R1625="-","-",VLOOKUP($L1625,Legend!$E:$F,2,0))</f>
        <v>ROD4</v>
      </c>
      <c r="AA1625" s="937"/>
      <c r="AB1625" s="1131">
        <f t="shared" si="285"/>
        <v>44440</v>
      </c>
      <c r="AC1625" s="1131">
        <f>_xlfn.IFNA(VLOOKUP($B1625,'PO list'!$C:$E,3,0),$AB1625)</f>
        <v>44440</v>
      </c>
      <c r="AD1625" s="1131" t="str">
        <f>IF($AC1625="-","-",VLOOKUP($AC1625,Forex!$B:$C,2,0))</f>
        <v>FY2021</v>
      </c>
      <c r="AE1625" s="1131" t="str">
        <f t="shared" si="292"/>
        <v>-</v>
      </c>
      <c r="AF1625" s="1131" t="str">
        <f>IF($AE1625="-","-",VLOOKUP($AE1625,Forex!$B:$C,2,0))</f>
        <v>-</v>
      </c>
      <c r="AG1625" s="1132" t="str">
        <f t="shared" si="286"/>
        <v>MY + MF</v>
      </c>
    </row>
    <row r="1626" spans="1:33" x14ac:dyDescent="0.2">
      <c r="A1626" s="929">
        <v>1625</v>
      </c>
      <c r="B1626" s="927" t="s">
        <v>5552</v>
      </c>
      <c r="C1626" s="927" t="s">
        <v>205</v>
      </c>
      <c r="D1626" s="927" t="s">
        <v>201</v>
      </c>
      <c r="E1626" s="927" t="s">
        <v>230</v>
      </c>
      <c r="F1626" s="927">
        <v>3</v>
      </c>
      <c r="G1626" s="927">
        <v>16183.72</v>
      </c>
      <c r="H1626" s="927" t="s">
        <v>5618</v>
      </c>
      <c r="I1626" s="927" t="s">
        <v>6149</v>
      </c>
      <c r="J1626" s="927" t="s">
        <v>5544</v>
      </c>
      <c r="K1626" s="927" t="s">
        <v>288</v>
      </c>
      <c r="L1626" s="927" t="s">
        <v>1127</v>
      </c>
      <c r="M1626" s="927" t="s">
        <v>5547</v>
      </c>
      <c r="N1626" s="927" t="s">
        <v>6146</v>
      </c>
      <c r="O1626" s="927" t="s">
        <v>5547</v>
      </c>
      <c r="P1626" s="1129" t="str">
        <f t="shared" si="287"/>
        <v>REF</v>
      </c>
      <c r="Q1626" s="934" t="str">
        <f t="shared" si="288"/>
        <v>21-19966</v>
      </c>
      <c r="R1626" s="934" t="str">
        <f t="shared" si="289"/>
        <v>LOCAL</v>
      </c>
      <c r="S1626" s="935">
        <f t="shared" si="282"/>
        <v>44317</v>
      </c>
      <c r="T1626" s="935">
        <f t="shared" si="283"/>
        <v>44317</v>
      </c>
      <c r="U1626" s="935">
        <f t="shared" si="284"/>
        <v>44317</v>
      </c>
      <c r="V1626" s="935">
        <f t="shared" si="290"/>
        <v>44440</v>
      </c>
      <c r="W1626" s="934" t="str">
        <f t="shared" si="291"/>
        <v>-</v>
      </c>
      <c r="X1626" s="936" t="str">
        <f>IF(R1626="-","-",VLOOKUP($S1626,Forex!$B:$C,2,0))</f>
        <v>FY2021</v>
      </c>
      <c r="Y1626" s="936" t="str">
        <f>IF(R1626="-","-",VLOOKUP($S1626,Forex!$B:$D,3,0))</f>
        <v>1H</v>
      </c>
      <c r="Z1626" s="937" t="str">
        <f>IF($R1626="-","-",VLOOKUP($L1626,Legend!$E:$F,2,0))</f>
        <v>ROD4</v>
      </c>
      <c r="AA1626" s="937"/>
      <c r="AB1626" s="1131">
        <f t="shared" si="285"/>
        <v>44440</v>
      </c>
      <c r="AC1626" s="1131">
        <f>_xlfn.IFNA(VLOOKUP($B1626,'PO list'!$C:$E,3,0),$AB1626)</f>
        <v>44440</v>
      </c>
      <c r="AD1626" s="1131" t="str">
        <f>IF($AC1626="-","-",VLOOKUP($AC1626,Forex!$B:$C,2,0))</f>
        <v>FY2021</v>
      </c>
      <c r="AE1626" s="1131" t="str">
        <f t="shared" si="292"/>
        <v>-</v>
      </c>
      <c r="AF1626" s="1131" t="str">
        <f>IF($AE1626="-","-",VLOOKUP($AE1626,Forex!$B:$C,2,0))</f>
        <v>-</v>
      </c>
      <c r="AG1626" s="1132" t="str">
        <f t="shared" si="286"/>
        <v>MY + MF</v>
      </c>
    </row>
    <row r="1627" spans="1:33" x14ac:dyDescent="0.2">
      <c r="A1627" s="929">
        <v>1626</v>
      </c>
      <c r="B1627" s="927" t="s">
        <v>5553</v>
      </c>
      <c r="C1627" s="927" t="s">
        <v>205</v>
      </c>
      <c r="D1627" s="927" t="s">
        <v>201</v>
      </c>
      <c r="E1627" s="927" t="s">
        <v>230</v>
      </c>
      <c r="F1627" s="927">
        <v>3</v>
      </c>
      <c r="G1627" s="927">
        <v>16183.72</v>
      </c>
      <c r="H1627" s="927" t="s">
        <v>5619</v>
      </c>
      <c r="I1627" s="927" t="s">
        <v>6150</v>
      </c>
      <c r="J1627" s="927" t="s">
        <v>5544</v>
      </c>
      <c r="K1627" s="927" t="s">
        <v>288</v>
      </c>
      <c r="L1627" s="927" t="s">
        <v>1127</v>
      </c>
      <c r="M1627" s="927" t="s">
        <v>5547</v>
      </c>
      <c r="N1627" s="927" t="s">
        <v>6146</v>
      </c>
      <c r="O1627" s="927" t="s">
        <v>5547</v>
      </c>
      <c r="P1627" s="1129" t="str">
        <f t="shared" si="287"/>
        <v>REF</v>
      </c>
      <c r="Q1627" s="934" t="str">
        <f t="shared" si="288"/>
        <v>21-19967</v>
      </c>
      <c r="R1627" s="934" t="str">
        <f t="shared" si="289"/>
        <v>LOCAL</v>
      </c>
      <c r="S1627" s="935">
        <f t="shared" si="282"/>
        <v>44317</v>
      </c>
      <c r="T1627" s="935">
        <f t="shared" si="283"/>
        <v>44317</v>
      </c>
      <c r="U1627" s="935">
        <f t="shared" si="284"/>
        <v>44317</v>
      </c>
      <c r="V1627" s="935">
        <f t="shared" si="290"/>
        <v>44440</v>
      </c>
      <c r="W1627" s="934" t="str">
        <f t="shared" si="291"/>
        <v>-</v>
      </c>
      <c r="X1627" s="936" t="str">
        <f>IF(R1627="-","-",VLOOKUP($S1627,Forex!$B:$C,2,0))</f>
        <v>FY2021</v>
      </c>
      <c r="Y1627" s="936" t="str">
        <f>IF(R1627="-","-",VLOOKUP($S1627,Forex!$B:$D,3,0))</f>
        <v>1H</v>
      </c>
      <c r="Z1627" s="937" t="str">
        <f>IF($R1627="-","-",VLOOKUP($L1627,Legend!$E:$F,2,0))</f>
        <v>ROD4</v>
      </c>
      <c r="AA1627" s="937"/>
      <c r="AB1627" s="1131">
        <f t="shared" si="285"/>
        <v>44440</v>
      </c>
      <c r="AC1627" s="1131">
        <f>_xlfn.IFNA(VLOOKUP($B1627,'PO list'!$C:$E,3,0),$AB1627)</f>
        <v>44440</v>
      </c>
      <c r="AD1627" s="1131" t="str">
        <f>IF($AC1627="-","-",VLOOKUP($AC1627,Forex!$B:$C,2,0))</f>
        <v>FY2021</v>
      </c>
      <c r="AE1627" s="1131" t="str">
        <f t="shared" si="292"/>
        <v>-</v>
      </c>
      <c r="AF1627" s="1131" t="str">
        <f>IF($AE1627="-","-",VLOOKUP($AE1627,Forex!$B:$C,2,0))</f>
        <v>-</v>
      </c>
      <c r="AG1627" s="1132" t="str">
        <f t="shared" si="286"/>
        <v>MY + MF</v>
      </c>
    </row>
    <row r="1628" spans="1:33" x14ac:dyDescent="0.2">
      <c r="A1628" s="929">
        <v>1627</v>
      </c>
      <c r="B1628" s="927" t="s">
        <v>5554</v>
      </c>
      <c r="C1628" s="927" t="s">
        <v>205</v>
      </c>
      <c r="D1628" s="927" t="s">
        <v>201</v>
      </c>
      <c r="E1628" s="927" t="s">
        <v>230</v>
      </c>
      <c r="F1628" s="927">
        <v>3</v>
      </c>
      <c r="G1628" s="927">
        <v>16183.72</v>
      </c>
      <c r="H1628" s="927" t="s">
        <v>5620</v>
      </c>
      <c r="I1628" s="927" t="s">
        <v>6151</v>
      </c>
      <c r="J1628" s="927" t="s">
        <v>5544</v>
      </c>
      <c r="K1628" s="927" t="s">
        <v>288</v>
      </c>
      <c r="L1628" s="927" t="s">
        <v>1127</v>
      </c>
      <c r="M1628" s="927" t="s">
        <v>5547</v>
      </c>
      <c r="N1628" s="927" t="s">
        <v>6146</v>
      </c>
      <c r="O1628" s="927" t="s">
        <v>5547</v>
      </c>
      <c r="P1628" s="1129" t="str">
        <f t="shared" si="287"/>
        <v>REF</v>
      </c>
      <c r="Q1628" s="934" t="str">
        <f t="shared" si="288"/>
        <v>21-19968</v>
      </c>
      <c r="R1628" s="934" t="str">
        <f t="shared" si="289"/>
        <v>LOCAL</v>
      </c>
      <c r="S1628" s="935">
        <f t="shared" si="282"/>
        <v>44317</v>
      </c>
      <c r="T1628" s="935">
        <f t="shared" si="283"/>
        <v>44317</v>
      </c>
      <c r="U1628" s="935">
        <f t="shared" si="284"/>
        <v>44317</v>
      </c>
      <c r="V1628" s="935">
        <f t="shared" si="290"/>
        <v>44440</v>
      </c>
      <c r="W1628" s="934" t="str">
        <f t="shared" si="291"/>
        <v>-</v>
      </c>
      <c r="X1628" s="936" t="str">
        <f>IF(R1628="-","-",VLOOKUP($S1628,Forex!$B:$C,2,0))</f>
        <v>FY2021</v>
      </c>
      <c r="Y1628" s="936" t="str">
        <f>IF(R1628="-","-",VLOOKUP($S1628,Forex!$B:$D,3,0))</f>
        <v>1H</v>
      </c>
      <c r="Z1628" s="937" t="str">
        <f>IF($R1628="-","-",VLOOKUP($L1628,Legend!$E:$F,2,0))</f>
        <v>ROD4</v>
      </c>
      <c r="AA1628" s="937"/>
      <c r="AB1628" s="1131">
        <f t="shared" si="285"/>
        <v>44440</v>
      </c>
      <c r="AC1628" s="1131">
        <f>_xlfn.IFNA(VLOOKUP($B1628,'PO list'!$C:$E,3,0),$AB1628)</f>
        <v>44440</v>
      </c>
      <c r="AD1628" s="1131" t="str">
        <f>IF($AC1628="-","-",VLOOKUP($AC1628,Forex!$B:$C,2,0))</f>
        <v>FY2021</v>
      </c>
      <c r="AE1628" s="1131" t="str">
        <f t="shared" si="292"/>
        <v>-</v>
      </c>
      <c r="AF1628" s="1131" t="str">
        <f>IF($AE1628="-","-",VLOOKUP($AE1628,Forex!$B:$C,2,0))</f>
        <v>-</v>
      </c>
      <c r="AG1628" s="1132" t="str">
        <f t="shared" si="286"/>
        <v>MY + MF</v>
      </c>
    </row>
    <row r="1629" spans="1:33" x14ac:dyDescent="0.2">
      <c r="A1629" s="929">
        <v>1628</v>
      </c>
      <c r="B1629" s="927" t="s">
        <v>5577</v>
      </c>
      <c r="C1629" s="927" t="s">
        <v>2339</v>
      </c>
      <c r="D1629" s="927" t="s">
        <v>1332</v>
      </c>
      <c r="E1629" s="927" t="s">
        <v>1361</v>
      </c>
      <c r="F1629" s="927">
        <v>1</v>
      </c>
      <c r="G1629" s="927">
        <v>127.2</v>
      </c>
      <c r="H1629" s="927" t="s">
        <v>5578</v>
      </c>
      <c r="I1629" s="927" t="s">
        <v>5578</v>
      </c>
      <c r="J1629" s="927" t="s">
        <v>5544</v>
      </c>
      <c r="K1629" s="927" t="s">
        <v>287</v>
      </c>
      <c r="L1629" s="927" t="s">
        <v>15</v>
      </c>
      <c r="M1629" s="927" t="s">
        <v>5547</v>
      </c>
      <c r="N1629" s="927" t="s">
        <v>5597</v>
      </c>
      <c r="O1629" s="927" t="s">
        <v>5550</v>
      </c>
      <c r="P1629" s="1129" t="str">
        <f t="shared" si="287"/>
        <v>410</v>
      </c>
      <c r="Q1629" s="934" t="str">
        <f t="shared" si="288"/>
        <v>21-19969</v>
      </c>
      <c r="R1629" s="934" t="str">
        <f t="shared" si="289"/>
        <v>-</v>
      </c>
      <c r="S1629" s="935" t="str">
        <f t="shared" si="282"/>
        <v>-</v>
      </c>
      <c r="T1629" s="935" t="str">
        <f t="shared" si="283"/>
        <v>-</v>
      </c>
      <c r="U1629" s="935" t="str">
        <f t="shared" si="284"/>
        <v>-</v>
      </c>
      <c r="V1629" s="935" t="str">
        <f t="shared" si="290"/>
        <v>-</v>
      </c>
      <c r="W1629" s="934" t="str">
        <f t="shared" si="291"/>
        <v>-</v>
      </c>
      <c r="X1629" s="936" t="str">
        <f>IF(R1629="-","-",VLOOKUP($S1629,Forex!$B:$C,2,0))</f>
        <v>-</v>
      </c>
      <c r="Y1629" s="936" t="str">
        <f>IF(R1629="-","-",VLOOKUP($S1629,Forex!$B:$D,3,0))</f>
        <v>-</v>
      </c>
      <c r="Z1629" s="937" t="str">
        <f>IF($R1629="-","-",VLOOKUP($L1629,Legend!$E:$F,2,0))</f>
        <v>-</v>
      </c>
      <c r="AA1629" s="937"/>
      <c r="AB1629" s="1131" t="str">
        <f t="shared" si="285"/>
        <v>-</v>
      </c>
      <c r="AC1629" s="1131" t="str">
        <f>_xlfn.IFNA(VLOOKUP($B1629,'PO list'!$C:$E,3,0),$AB1629)</f>
        <v>-</v>
      </c>
      <c r="AD1629" s="1131" t="str">
        <f>IF($AC1629="-","-",VLOOKUP($AC1629,Forex!$B:$C,2,0))</f>
        <v>-</v>
      </c>
      <c r="AE1629" s="1131" t="str">
        <f t="shared" si="292"/>
        <v>-</v>
      </c>
      <c r="AF1629" s="1131" t="str">
        <f>IF($AE1629="-","-",VLOOKUP($AE1629,Forex!$B:$C,2,0))</f>
        <v>-</v>
      </c>
      <c r="AG1629" s="1132" t="str">
        <f t="shared" si="286"/>
        <v>-</v>
      </c>
    </row>
    <row r="1630" spans="1:33" x14ac:dyDescent="0.2">
      <c r="A1630" s="929">
        <v>1629</v>
      </c>
      <c r="B1630" s="927" t="s">
        <v>5579</v>
      </c>
      <c r="C1630" s="927" t="s">
        <v>2339</v>
      </c>
      <c r="D1630" s="927" t="s">
        <v>1332</v>
      </c>
      <c r="E1630" s="927" t="s">
        <v>1361</v>
      </c>
      <c r="F1630" s="927">
        <v>1</v>
      </c>
      <c r="G1630" s="927">
        <v>120</v>
      </c>
      <c r="H1630" s="927" t="s">
        <v>5580</v>
      </c>
      <c r="I1630" s="927" t="s">
        <v>5580</v>
      </c>
      <c r="J1630" s="927" t="s">
        <v>5547</v>
      </c>
      <c r="K1630" s="927" t="s">
        <v>287</v>
      </c>
      <c r="L1630" s="927" t="s">
        <v>15</v>
      </c>
      <c r="M1630" s="927" t="s">
        <v>5621</v>
      </c>
      <c r="N1630" s="927" t="s">
        <v>5597</v>
      </c>
      <c r="O1630" s="927" t="s">
        <v>5550</v>
      </c>
      <c r="P1630" s="1129" t="str">
        <f t="shared" si="287"/>
        <v>195</v>
      </c>
      <c r="Q1630" s="934" t="str">
        <f t="shared" si="288"/>
        <v>21-19970</v>
      </c>
      <c r="R1630" s="934" t="str">
        <f t="shared" si="289"/>
        <v>-</v>
      </c>
      <c r="S1630" s="935" t="str">
        <f t="shared" si="282"/>
        <v>-</v>
      </c>
      <c r="T1630" s="935" t="str">
        <f t="shared" si="283"/>
        <v>-</v>
      </c>
      <c r="U1630" s="935" t="str">
        <f t="shared" si="284"/>
        <v>-</v>
      </c>
      <c r="V1630" s="935" t="str">
        <f t="shared" si="290"/>
        <v>-</v>
      </c>
      <c r="W1630" s="934" t="str">
        <f t="shared" si="291"/>
        <v>-</v>
      </c>
      <c r="X1630" s="936" t="str">
        <f>IF(R1630="-","-",VLOOKUP($S1630,Forex!$B:$C,2,0))</f>
        <v>-</v>
      </c>
      <c r="Y1630" s="936" t="str">
        <f>IF(R1630="-","-",VLOOKUP($S1630,Forex!$B:$D,3,0))</f>
        <v>-</v>
      </c>
      <c r="Z1630" s="937" t="str">
        <f>IF($R1630="-","-",VLOOKUP($L1630,Legend!$E:$F,2,0))</f>
        <v>-</v>
      </c>
      <c r="AA1630" s="937"/>
      <c r="AB1630" s="1131" t="str">
        <f t="shared" si="285"/>
        <v>-</v>
      </c>
      <c r="AC1630" s="1131" t="str">
        <f>_xlfn.IFNA(VLOOKUP($B1630,'PO list'!$C:$E,3,0),$AB1630)</f>
        <v>-</v>
      </c>
      <c r="AD1630" s="1131" t="str">
        <f>IF($AC1630="-","-",VLOOKUP($AC1630,Forex!$B:$C,2,0))</f>
        <v>-</v>
      </c>
      <c r="AE1630" s="1131" t="str">
        <f t="shared" si="292"/>
        <v>-</v>
      </c>
      <c r="AF1630" s="1131" t="str">
        <f>IF($AE1630="-","-",VLOOKUP($AE1630,Forex!$B:$C,2,0))</f>
        <v>-</v>
      </c>
      <c r="AG1630" s="1132" t="str">
        <f t="shared" si="286"/>
        <v>-</v>
      </c>
    </row>
    <row r="1631" spans="1:33" x14ac:dyDescent="0.2">
      <c r="A1631" s="929">
        <v>1630</v>
      </c>
      <c r="B1631" s="927" t="s">
        <v>5581</v>
      </c>
      <c r="C1631" s="927" t="s">
        <v>2339</v>
      </c>
      <c r="D1631" s="927" t="s">
        <v>1332</v>
      </c>
      <c r="E1631" s="927" t="s">
        <v>1361</v>
      </c>
      <c r="F1631" s="927">
        <v>2</v>
      </c>
      <c r="G1631" s="927">
        <v>1624.0600000000002</v>
      </c>
      <c r="H1631" s="927" t="s">
        <v>5622</v>
      </c>
      <c r="I1631" s="927" t="s">
        <v>15</v>
      </c>
      <c r="J1631" s="927" t="s">
        <v>5547</v>
      </c>
      <c r="K1631" s="927" t="s">
        <v>287</v>
      </c>
      <c r="L1631" s="927" t="s">
        <v>15</v>
      </c>
      <c r="M1631" s="927" t="s">
        <v>5621</v>
      </c>
      <c r="N1631" s="927" t="s">
        <v>5597</v>
      </c>
      <c r="O1631" s="927" t="s">
        <v>5550</v>
      </c>
      <c r="P1631" s="1129" t="str">
        <f t="shared" si="287"/>
        <v>-</v>
      </c>
      <c r="Q1631" s="934" t="str">
        <f t="shared" si="288"/>
        <v>21-19971</v>
      </c>
      <c r="R1631" s="934" t="str">
        <f t="shared" si="289"/>
        <v>-</v>
      </c>
      <c r="S1631" s="935" t="str">
        <f t="shared" si="282"/>
        <v>-</v>
      </c>
      <c r="T1631" s="935" t="str">
        <f t="shared" si="283"/>
        <v>-</v>
      </c>
      <c r="U1631" s="935" t="str">
        <f t="shared" si="284"/>
        <v>-</v>
      </c>
      <c r="V1631" s="935" t="str">
        <f t="shared" si="290"/>
        <v>-</v>
      </c>
      <c r="W1631" s="934" t="str">
        <f t="shared" si="291"/>
        <v>-</v>
      </c>
      <c r="X1631" s="936" t="str">
        <f>IF(R1631="-","-",VLOOKUP($S1631,Forex!$B:$C,2,0))</f>
        <v>-</v>
      </c>
      <c r="Y1631" s="936" t="str">
        <f>IF(R1631="-","-",VLOOKUP($S1631,Forex!$B:$D,3,0))</f>
        <v>-</v>
      </c>
      <c r="Z1631" s="937" t="str">
        <f>IF($R1631="-","-",VLOOKUP($L1631,Legend!$E:$F,2,0))</f>
        <v>-</v>
      </c>
      <c r="AA1631" s="937"/>
      <c r="AB1631" s="1131" t="str">
        <f t="shared" si="285"/>
        <v>-</v>
      </c>
      <c r="AC1631" s="1131" t="str">
        <f>_xlfn.IFNA(VLOOKUP($B1631,'PO list'!$C:$E,3,0),$AB1631)</f>
        <v>-</v>
      </c>
      <c r="AD1631" s="1131" t="str">
        <f>IF($AC1631="-","-",VLOOKUP($AC1631,Forex!$B:$C,2,0))</f>
        <v>-</v>
      </c>
      <c r="AE1631" s="1131" t="str">
        <f t="shared" si="292"/>
        <v>-</v>
      </c>
      <c r="AF1631" s="1131" t="str">
        <f>IF($AE1631="-","-",VLOOKUP($AE1631,Forex!$B:$C,2,0))</f>
        <v>-</v>
      </c>
      <c r="AG1631" s="1132" t="str">
        <f t="shared" si="286"/>
        <v>-</v>
      </c>
    </row>
    <row r="1632" spans="1:33" x14ac:dyDescent="0.2">
      <c r="A1632" s="929">
        <v>1631</v>
      </c>
      <c r="B1632" s="927" t="s">
        <v>5623</v>
      </c>
      <c r="C1632" s="927" t="s">
        <v>244</v>
      </c>
      <c r="D1632" s="927" t="s">
        <v>201</v>
      </c>
      <c r="E1632" s="927" t="s">
        <v>231</v>
      </c>
      <c r="F1632" s="927">
        <v>1</v>
      </c>
      <c r="G1632" s="927">
        <v>624.4</v>
      </c>
      <c r="H1632" s="927" t="s">
        <v>5624</v>
      </c>
      <c r="I1632" s="927" t="s">
        <v>5625</v>
      </c>
      <c r="J1632" s="927" t="s">
        <v>5547</v>
      </c>
      <c r="K1632" s="927" t="s">
        <v>288</v>
      </c>
      <c r="L1632" s="927" t="s">
        <v>158</v>
      </c>
      <c r="M1632" s="927" t="s">
        <v>5590</v>
      </c>
      <c r="N1632" s="927" t="s">
        <v>5599</v>
      </c>
      <c r="O1632" s="927" t="s">
        <v>5556</v>
      </c>
      <c r="P1632" s="1129" t="str">
        <f t="shared" si="287"/>
        <v>ER)</v>
      </c>
      <c r="Q1632" s="934" t="str">
        <f t="shared" si="288"/>
        <v>21-19972</v>
      </c>
      <c r="R1632" s="934" t="str">
        <f t="shared" si="289"/>
        <v>LOCAL</v>
      </c>
      <c r="S1632" s="935">
        <f t="shared" si="282"/>
        <v>44317</v>
      </c>
      <c r="T1632" s="935">
        <f t="shared" si="283"/>
        <v>44348</v>
      </c>
      <c r="U1632" s="935">
        <f t="shared" si="284"/>
        <v>44348</v>
      </c>
      <c r="V1632" s="935">
        <f t="shared" si="290"/>
        <v>44348</v>
      </c>
      <c r="W1632" s="934" t="str">
        <f t="shared" si="291"/>
        <v>Disapproved</v>
      </c>
      <c r="X1632" s="936" t="str">
        <f>IF(R1632="-","-",VLOOKUP($S1632,Forex!$B:$C,2,0))</f>
        <v>FY2021</v>
      </c>
      <c r="Y1632" s="936" t="str">
        <f>IF(R1632="-","-",VLOOKUP($S1632,Forex!$B:$D,3,0))</f>
        <v>1H</v>
      </c>
      <c r="Z1632" s="937" t="str">
        <f>IF($R1632="-","-",VLOOKUP($L1632,Legend!$E:$F,2,0))</f>
        <v>ROD1</v>
      </c>
      <c r="AA1632" s="937"/>
      <c r="AB1632" s="1131">
        <f t="shared" si="285"/>
        <v>44348</v>
      </c>
      <c r="AC1632" s="1131">
        <f>_xlfn.IFNA(VLOOKUP($B1632,'PO list'!$C:$E,3,0),$AB1632)</f>
        <v>44348</v>
      </c>
      <c r="AD1632" s="1131" t="str">
        <f>IF($AC1632="-","-",VLOOKUP($AC1632,Forex!$B:$C,2,0))</f>
        <v>FY2021</v>
      </c>
      <c r="AE1632" s="1131">
        <f t="shared" si="292"/>
        <v>44348</v>
      </c>
      <c r="AF1632" s="1131" t="str">
        <f>IF($AE1632="-","-",VLOOKUP($AE1632,Forex!$B:$C,2,0))</f>
        <v>FY2021</v>
      </c>
      <c r="AG1632" s="1132" t="str">
        <f t="shared" si="286"/>
        <v>MY + MF</v>
      </c>
    </row>
    <row r="1633" spans="1:33" x14ac:dyDescent="0.2">
      <c r="A1633" s="929">
        <v>1632</v>
      </c>
      <c r="B1633" s="927" t="s">
        <v>5626</v>
      </c>
      <c r="C1633" s="927" t="s">
        <v>211</v>
      </c>
      <c r="D1633" s="927" t="s">
        <v>201</v>
      </c>
      <c r="E1633" s="927" t="s">
        <v>230</v>
      </c>
      <c r="F1633" s="927">
        <v>99</v>
      </c>
      <c r="G1633" s="927">
        <v>111336.90000000002</v>
      </c>
      <c r="H1633" s="927" t="s">
        <v>5627</v>
      </c>
      <c r="I1633" s="927" t="s">
        <v>5628</v>
      </c>
      <c r="J1633" s="927" t="s">
        <v>5621</v>
      </c>
      <c r="K1633" s="927" t="s">
        <v>288</v>
      </c>
      <c r="L1633" s="927" t="s">
        <v>1127</v>
      </c>
      <c r="M1633" s="927" t="s">
        <v>5629</v>
      </c>
      <c r="N1633" s="927" t="s">
        <v>5906</v>
      </c>
      <c r="O1633" s="927" t="s">
        <v>5630</v>
      </c>
      <c r="P1633" s="1129" t="str">
        <f t="shared" si="287"/>
        <v>REF</v>
      </c>
      <c r="Q1633" s="934" t="str">
        <f t="shared" si="288"/>
        <v>21-19973</v>
      </c>
      <c r="R1633" s="934" t="str">
        <f t="shared" si="289"/>
        <v>LOCAL</v>
      </c>
      <c r="S1633" s="935">
        <f t="shared" si="282"/>
        <v>44317</v>
      </c>
      <c r="T1633" s="935">
        <f t="shared" si="283"/>
        <v>44348</v>
      </c>
      <c r="U1633" s="935">
        <f t="shared" si="284"/>
        <v>44348</v>
      </c>
      <c r="V1633" s="935">
        <f t="shared" si="290"/>
        <v>44409</v>
      </c>
      <c r="W1633" s="934" t="str">
        <f t="shared" si="291"/>
        <v>-</v>
      </c>
      <c r="X1633" s="936" t="str">
        <f>IF(R1633="-","-",VLOOKUP($S1633,Forex!$B:$C,2,0))</f>
        <v>FY2021</v>
      </c>
      <c r="Y1633" s="936" t="str">
        <f>IF(R1633="-","-",VLOOKUP($S1633,Forex!$B:$D,3,0))</f>
        <v>1H</v>
      </c>
      <c r="Z1633" s="937" t="str">
        <f>IF($R1633="-","-",VLOOKUP($L1633,Legend!$E:$F,2,0))</f>
        <v>ROD4</v>
      </c>
      <c r="AA1633" s="937"/>
      <c r="AB1633" s="1131">
        <f t="shared" si="285"/>
        <v>44409</v>
      </c>
      <c r="AC1633" s="1131">
        <f>_xlfn.IFNA(VLOOKUP($B1633,'PO list'!$C:$E,3,0),$AB1633)</f>
        <v>44409</v>
      </c>
      <c r="AD1633" s="1131" t="str">
        <f>IF($AC1633="-","-",VLOOKUP($AC1633,Forex!$B:$C,2,0))</f>
        <v>FY2021</v>
      </c>
      <c r="AE1633" s="1131" t="str">
        <f t="shared" si="292"/>
        <v>-</v>
      </c>
      <c r="AF1633" s="1131" t="str">
        <f>IF($AE1633="-","-",VLOOKUP($AE1633,Forex!$B:$C,2,0))</f>
        <v>-</v>
      </c>
      <c r="AG1633" s="1132" t="str">
        <f t="shared" si="286"/>
        <v>MY + MF</v>
      </c>
    </row>
    <row r="1634" spans="1:33" x14ac:dyDescent="0.2">
      <c r="A1634" s="929">
        <v>1633</v>
      </c>
      <c r="B1634" s="927" t="s">
        <v>5582</v>
      </c>
      <c r="C1634" s="927" t="s">
        <v>205</v>
      </c>
      <c r="D1634" s="927" t="s">
        <v>201</v>
      </c>
      <c r="E1634" s="927" t="s">
        <v>231</v>
      </c>
      <c r="F1634" s="927">
        <v>2</v>
      </c>
      <c r="G1634" s="927">
        <v>505.30999999999995</v>
      </c>
      <c r="H1634" s="927" t="s">
        <v>5631</v>
      </c>
      <c r="I1634" s="927" t="s">
        <v>5917</v>
      </c>
      <c r="J1634" s="927" t="s">
        <v>5550</v>
      </c>
      <c r="K1634" s="927" t="s">
        <v>288</v>
      </c>
      <c r="L1634" s="927" t="s">
        <v>1127</v>
      </c>
      <c r="M1634" s="927" t="s">
        <v>5639</v>
      </c>
      <c r="N1634" s="927" t="s">
        <v>5906</v>
      </c>
      <c r="O1634" s="927" t="s">
        <v>5550</v>
      </c>
      <c r="P1634" s="1129" t="str">
        <f t="shared" si="287"/>
        <v>REF</v>
      </c>
      <c r="Q1634" s="934" t="str">
        <f t="shared" si="288"/>
        <v>21-19974</v>
      </c>
      <c r="R1634" s="934" t="str">
        <f t="shared" si="289"/>
        <v>LOCAL</v>
      </c>
      <c r="S1634" s="935">
        <f t="shared" si="282"/>
        <v>44348</v>
      </c>
      <c r="T1634" s="935">
        <f t="shared" si="283"/>
        <v>44348</v>
      </c>
      <c r="U1634" s="935">
        <f t="shared" si="284"/>
        <v>44348</v>
      </c>
      <c r="V1634" s="935">
        <f t="shared" si="290"/>
        <v>44409</v>
      </c>
      <c r="W1634" s="934" t="str">
        <f t="shared" si="291"/>
        <v>-</v>
      </c>
      <c r="X1634" s="936" t="str">
        <f>IF(R1634="-","-",VLOOKUP($S1634,Forex!$B:$C,2,0))</f>
        <v>FY2021</v>
      </c>
      <c r="Y1634" s="936" t="str">
        <f>IF(R1634="-","-",VLOOKUP($S1634,Forex!$B:$D,3,0))</f>
        <v>1H</v>
      </c>
      <c r="Z1634" s="937" t="str">
        <f>IF($R1634="-","-",VLOOKUP($L1634,Legend!$E:$F,2,0))</f>
        <v>ROD4</v>
      </c>
      <c r="AA1634" s="937"/>
      <c r="AB1634" s="1131">
        <f t="shared" si="285"/>
        <v>44409</v>
      </c>
      <c r="AC1634" s="1131">
        <f>_xlfn.IFNA(VLOOKUP($B1634,'PO list'!$C:$E,3,0),$AB1634)</f>
        <v>44409</v>
      </c>
      <c r="AD1634" s="1131" t="str">
        <f>IF($AC1634="-","-",VLOOKUP($AC1634,Forex!$B:$C,2,0))</f>
        <v>FY2021</v>
      </c>
      <c r="AE1634" s="1131" t="str">
        <f t="shared" si="292"/>
        <v>-</v>
      </c>
      <c r="AF1634" s="1131" t="str">
        <f>IF($AE1634="-","-",VLOOKUP($AE1634,Forex!$B:$C,2,0))</f>
        <v>-</v>
      </c>
      <c r="AG1634" s="1132" t="str">
        <f t="shared" si="286"/>
        <v>MY + MF</v>
      </c>
    </row>
    <row r="1635" spans="1:33" x14ac:dyDescent="0.2">
      <c r="A1635" s="929">
        <v>1634</v>
      </c>
      <c r="B1635" s="927" t="s">
        <v>5583</v>
      </c>
      <c r="C1635" s="927" t="s">
        <v>221</v>
      </c>
      <c r="D1635" s="927" t="s">
        <v>201</v>
      </c>
      <c r="E1635" s="927" t="s">
        <v>231</v>
      </c>
      <c r="F1635" s="927">
        <v>1</v>
      </c>
      <c r="G1635" s="927">
        <v>217.46</v>
      </c>
      <c r="H1635" s="927" t="s">
        <v>5632</v>
      </c>
      <c r="I1635" s="927" t="s">
        <v>5584</v>
      </c>
      <c r="J1635" s="927" t="s">
        <v>5550</v>
      </c>
      <c r="K1635" s="927" t="s">
        <v>287</v>
      </c>
      <c r="L1635" s="927" t="s">
        <v>15</v>
      </c>
      <c r="M1635" s="927" t="s">
        <v>5575</v>
      </c>
      <c r="N1635" s="927" t="s">
        <v>5589</v>
      </c>
      <c r="O1635" s="927" t="s">
        <v>5575</v>
      </c>
      <c r="P1635" s="1129" t="str">
        <f t="shared" si="287"/>
        <v>DIE</v>
      </c>
      <c r="Q1635" s="934" t="str">
        <f t="shared" si="288"/>
        <v>21-19975</v>
      </c>
      <c r="R1635" s="934" t="str">
        <f t="shared" si="289"/>
        <v>LOCAL</v>
      </c>
      <c r="S1635" s="935">
        <f t="shared" si="282"/>
        <v>44348</v>
      </c>
      <c r="T1635" s="935">
        <f t="shared" si="283"/>
        <v>44348</v>
      </c>
      <c r="U1635" s="935">
        <f t="shared" si="284"/>
        <v>44348</v>
      </c>
      <c r="V1635" s="935">
        <f t="shared" si="290"/>
        <v>44348</v>
      </c>
      <c r="W1635" s="934" t="str">
        <f t="shared" si="291"/>
        <v>Approved</v>
      </c>
      <c r="X1635" s="936" t="str">
        <f>IF(R1635="-","-",VLOOKUP($S1635,Forex!$B:$C,2,0))</f>
        <v>FY2021</v>
      </c>
      <c r="Y1635" s="936" t="str">
        <f>IF(R1635="-","-",VLOOKUP($S1635,Forex!$B:$D,3,0))</f>
        <v>1H</v>
      </c>
      <c r="Z1635" s="937" t="str">
        <f>IF($R1635="-","-",VLOOKUP($L1635,Legend!$E:$F,2,0))</f>
        <v>-</v>
      </c>
      <c r="AA1635" s="937"/>
      <c r="AB1635" s="1131">
        <f t="shared" si="285"/>
        <v>44348</v>
      </c>
      <c r="AC1635" s="1131">
        <f>_xlfn.IFNA(VLOOKUP($B1635,'PO list'!$C:$E,3,0),$AB1635)</f>
        <v>44348</v>
      </c>
      <c r="AD1635" s="1131" t="str">
        <f>IF($AC1635="-","-",VLOOKUP($AC1635,Forex!$B:$C,2,0))</f>
        <v>FY2021</v>
      </c>
      <c r="AE1635" s="1131">
        <f t="shared" si="292"/>
        <v>44348</v>
      </c>
      <c r="AF1635" s="1131" t="str">
        <f>IF($AE1635="-","-",VLOOKUP($AE1635,Forex!$B:$C,2,0))</f>
        <v>FY2021</v>
      </c>
      <c r="AG1635" s="1132" t="str">
        <f t="shared" si="286"/>
        <v>MY + MF</v>
      </c>
    </row>
    <row r="1636" spans="1:33" x14ac:dyDescent="0.2">
      <c r="A1636" s="929">
        <v>1635</v>
      </c>
      <c r="B1636" s="927" t="s">
        <v>5633</v>
      </c>
      <c r="C1636" s="927" t="s">
        <v>3294</v>
      </c>
      <c r="D1636" s="927" t="s">
        <v>1332</v>
      </c>
      <c r="E1636" s="927" t="s">
        <v>2551</v>
      </c>
      <c r="F1636" s="927">
        <v>2</v>
      </c>
      <c r="G1636" s="927">
        <v>160</v>
      </c>
      <c r="H1636" s="927" t="s">
        <v>5634</v>
      </c>
      <c r="I1636" s="927" t="s">
        <v>5635</v>
      </c>
      <c r="J1636" s="927" t="s">
        <v>5575</v>
      </c>
      <c r="K1636" s="927" t="s">
        <v>203</v>
      </c>
      <c r="L1636" s="927" t="s">
        <v>15</v>
      </c>
      <c r="M1636" s="927" t="s">
        <v>5575</v>
      </c>
      <c r="N1636" s="927" t="s">
        <v>15</v>
      </c>
      <c r="O1636" s="927" t="s">
        <v>5556</v>
      </c>
      <c r="P1636" s="1129" t="str">
        <f t="shared" si="287"/>
        <v>00X</v>
      </c>
      <c r="Q1636" s="934" t="str">
        <f t="shared" si="288"/>
        <v>21-19976</v>
      </c>
      <c r="R1636" s="934" t="str">
        <f t="shared" si="289"/>
        <v>-</v>
      </c>
      <c r="S1636" s="935" t="str">
        <f t="shared" si="282"/>
        <v>-</v>
      </c>
      <c r="T1636" s="935" t="str">
        <f t="shared" si="283"/>
        <v>-</v>
      </c>
      <c r="U1636" s="935" t="str">
        <f t="shared" si="284"/>
        <v>-</v>
      </c>
      <c r="V1636" s="935" t="str">
        <f t="shared" si="290"/>
        <v>-</v>
      </c>
      <c r="W1636" s="934" t="str">
        <f t="shared" si="291"/>
        <v>-</v>
      </c>
      <c r="X1636" s="936" t="str">
        <f>IF(R1636="-","-",VLOOKUP($S1636,Forex!$B:$C,2,0))</f>
        <v>-</v>
      </c>
      <c r="Y1636" s="936" t="str">
        <f>IF(R1636="-","-",VLOOKUP($S1636,Forex!$B:$D,3,0))</f>
        <v>-</v>
      </c>
      <c r="Z1636" s="937" t="str">
        <f>IF($R1636="-","-",VLOOKUP($L1636,Legend!$E:$F,2,0))</f>
        <v>-</v>
      </c>
      <c r="AA1636" s="937"/>
      <c r="AB1636" s="1131" t="str">
        <f t="shared" si="285"/>
        <v>-</v>
      </c>
      <c r="AC1636" s="1131" t="str">
        <f>_xlfn.IFNA(VLOOKUP($B1636,'PO list'!$C:$E,3,0),$AB1636)</f>
        <v>-</v>
      </c>
      <c r="AD1636" s="1131" t="str">
        <f>IF($AC1636="-","-",VLOOKUP($AC1636,Forex!$B:$C,2,0))</f>
        <v>-</v>
      </c>
      <c r="AE1636" s="1131" t="str">
        <f t="shared" si="292"/>
        <v>-</v>
      </c>
      <c r="AF1636" s="1131" t="str">
        <f>IF($AE1636="-","-",VLOOKUP($AE1636,Forex!$B:$C,2,0))</f>
        <v>-</v>
      </c>
      <c r="AG1636" s="1132" t="str">
        <f t="shared" si="286"/>
        <v>-</v>
      </c>
    </row>
    <row r="1637" spans="1:33" x14ac:dyDescent="0.2">
      <c r="A1637" s="929">
        <v>1636</v>
      </c>
      <c r="B1637" s="927" t="s">
        <v>5636</v>
      </c>
      <c r="C1637" s="927" t="s">
        <v>207</v>
      </c>
      <c r="D1637" s="927" t="s">
        <v>232</v>
      </c>
      <c r="E1637" s="927" t="s">
        <v>230</v>
      </c>
      <c r="F1637" s="927">
        <v>4</v>
      </c>
      <c r="G1637" s="927">
        <v>6747</v>
      </c>
      <c r="H1637" s="927" t="s">
        <v>5637</v>
      </c>
      <c r="I1637" s="927" t="s">
        <v>5638</v>
      </c>
      <c r="J1637" s="927" t="s">
        <v>5590</v>
      </c>
      <c r="K1637" s="927" t="s">
        <v>288</v>
      </c>
      <c r="L1637" s="927" t="s">
        <v>1127</v>
      </c>
      <c r="M1637" s="927" t="s">
        <v>5639</v>
      </c>
      <c r="N1637" s="927" t="s">
        <v>5589</v>
      </c>
      <c r="O1637" s="927" t="s">
        <v>5630</v>
      </c>
      <c r="P1637" s="1129" t="str">
        <f t="shared" si="287"/>
        <v>REF</v>
      </c>
      <c r="Q1637" s="934" t="str">
        <f t="shared" si="288"/>
        <v>21-19977</v>
      </c>
      <c r="R1637" s="934" t="str">
        <f t="shared" si="289"/>
        <v>FRONTECH</v>
      </c>
      <c r="S1637" s="935">
        <f t="shared" si="282"/>
        <v>44348</v>
      </c>
      <c r="T1637" s="935">
        <f t="shared" si="283"/>
        <v>44348</v>
      </c>
      <c r="U1637" s="935">
        <f t="shared" si="284"/>
        <v>44348</v>
      </c>
      <c r="V1637" s="935">
        <f t="shared" si="290"/>
        <v>44348</v>
      </c>
      <c r="W1637" s="934" t="str">
        <f t="shared" si="291"/>
        <v>-</v>
      </c>
      <c r="X1637" s="936" t="str">
        <f>IF(R1637="-","-",VLOOKUP($S1637,Forex!$B:$C,2,0))</f>
        <v>FY2021</v>
      </c>
      <c r="Y1637" s="936" t="str">
        <f>IF(R1637="-","-",VLOOKUP($S1637,Forex!$B:$D,3,0))</f>
        <v>1H</v>
      </c>
      <c r="Z1637" s="937" t="str">
        <f>IF($R1637="-","-",VLOOKUP($L1637,Legend!$E:$F,2,0))</f>
        <v>ROD4</v>
      </c>
      <c r="AA1637" s="937"/>
      <c r="AB1637" s="1131">
        <f t="shared" si="285"/>
        <v>44348</v>
      </c>
      <c r="AC1637" s="1131">
        <f>_xlfn.IFNA(VLOOKUP($B1637,'PO list'!$C:$E,3,0),$AB1637)</f>
        <v>44348</v>
      </c>
      <c r="AD1637" s="1131" t="str">
        <f>IF($AC1637="-","-",VLOOKUP($AC1637,Forex!$B:$C,2,0))</f>
        <v>FY2021</v>
      </c>
      <c r="AE1637" s="1131" t="str">
        <f t="shared" si="292"/>
        <v>-</v>
      </c>
      <c r="AF1637" s="1131" t="str">
        <f>IF($AE1637="-","-",VLOOKUP($AE1637,Forex!$B:$C,2,0))</f>
        <v>-</v>
      </c>
      <c r="AG1637" s="1132" t="str">
        <f t="shared" si="286"/>
        <v>MY + MF</v>
      </c>
    </row>
    <row r="1638" spans="1:33" x14ac:dyDescent="0.2">
      <c r="A1638" s="929">
        <v>1637</v>
      </c>
      <c r="B1638" s="927" t="s">
        <v>5640</v>
      </c>
      <c r="C1638" s="927" t="s">
        <v>221</v>
      </c>
      <c r="D1638" s="927" t="s">
        <v>201</v>
      </c>
      <c r="E1638" s="927" t="s">
        <v>1546</v>
      </c>
      <c r="F1638" s="927">
        <v>1</v>
      </c>
      <c r="G1638" s="927">
        <v>236</v>
      </c>
      <c r="H1638" s="927" t="s">
        <v>5641</v>
      </c>
      <c r="I1638" s="927" t="s">
        <v>5641</v>
      </c>
      <c r="J1638" s="927" t="s">
        <v>5590</v>
      </c>
      <c r="K1638" s="927" t="s">
        <v>203</v>
      </c>
      <c r="L1638" s="927" t="s">
        <v>15</v>
      </c>
      <c r="M1638" s="927" t="s">
        <v>5590</v>
      </c>
      <c r="N1638" s="927" t="s">
        <v>15</v>
      </c>
      <c r="O1638" s="927" t="s">
        <v>5642</v>
      </c>
      <c r="P1638" s="1129" t="str">
        <f t="shared" si="287"/>
        <v>E B</v>
      </c>
      <c r="Q1638" s="934" t="str">
        <f t="shared" si="288"/>
        <v>21-19978</v>
      </c>
      <c r="R1638" s="934" t="str">
        <f t="shared" si="289"/>
        <v>LOCAL</v>
      </c>
      <c r="S1638" s="935">
        <f t="shared" si="282"/>
        <v>44348</v>
      </c>
      <c r="T1638" s="935">
        <f t="shared" si="283"/>
        <v>44348</v>
      </c>
      <c r="U1638" s="935">
        <f t="shared" si="284"/>
        <v>44348</v>
      </c>
      <c r="V1638" s="935" t="str">
        <f t="shared" si="290"/>
        <v>-</v>
      </c>
      <c r="W1638" s="934" t="str">
        <f t="shared" si="291"/>
        <v>For Approval</v>
      </c>
      <c r="X1638" s="936" t="str">
        <f>IF(R1638="-","-",VLOOKUP($S1638,Forex!$B:$C,2,0))</f>
        <v>FY2021</v>
      </c>
      <c r="Y1638" s="936" t="str">
        <f>IF(R1638="-","-",VLOOKUP($S1638,Forex!$B:$D,3,0))</f>
        <v>1H</v>
      </c>
      <c r="Z1638" s="937" t="str">
        <f>IF($R1638="-","-",VLOOKUP($L1638,Legend!$E:$F,2,0))</f>
        <v>-</v>
      </c>
      <c r="AA1638" s="937"/>
      <c r="AB1638" s="1131" t="str">
        <f t="shared" si="285"/>
        <v>-</v>
      </c>
      <c r="AC1638" s="1131" t="str">
        <f>_xlfn.IFNA(VLOOKUP($B1638,'PO list'!$C:$E,3,0),$AB1638)</f>
        <v>-</v>
      </c>
      <c r="AD1638" s="1131" t="str">
        <f>IF($AC1638="-","-",VLOOKUP($AC1638,Forex!$B:$C,2,0))</f>
        <v>-</v>
      </c>
      <c r="AE1638" s="1131">
        <f t="shared" si="292"/>
        <v>44348</v>
      </c>
      <c r="AF1638" s="1131" t="str">
        <f>IF($AE1638="-","-",VLOOKUP($AE1638,Forex!$B:$C,2,0))</f>
        <v>FY2021</v>
      </c>
      <c r="AG1638" s="1132" t="str">
        <f t="shared" si="286"/>
        <v>MY + MF</v>
      </c>
    </row>
    <row r="1639" spans="1:33" x14ac:dyDescent="0.2">
      <c r="A1639" s="929">
        <v>1638</v>
      </c>
      <c r="B1639" s="927" t="s">
        <v>5643</v>
      </c>
      <c r="C1639" s="927" t="s">
        <v>205</v>
      </c>
      <c r="D1639" s="927" t="s">
        <v>201</v>
      </c>
      <c r="E1639" s="927" t="s">
        <v>231</v>
      </c>
      <c r="F1639" s="927">
        <v>3</v>
      </c>
      <c r="G1639" s="927">
        <v>9050.8799999999992</v>
      </c>
      <c r="H1639" s="927" t="s">
        <v>5644</v>
      </c>
      <c r="I1639" s="927" t="s">
        <v>5645</v>
      </c>
      <c r="J1639" s="927" t="s">
        <v>5590</v>
      </c>
      <c r="K1639" s="927" t="s">
        <v>288</v>
      </c>
      <c r="L1639" s="927" t="s">
        <v>1127</v>
      </c>
      <c r="M1639" s="927" t="s">
        <v>5639</v>
      </c>
      <c r="N1639" s="927" t="s">
        <v>5763</v>
      </c>
      <c r="O1639" s="927" t="s">
        <v>5642</v>
      </c>
      <c r="P1639" s="1129" t="str">
        <f t="shared" si="287"/>
        <v>REF</v>
      </c>
      <c r="Q1639" s="934" t="str">
        <f t="shared" si="288"/>
        <v>21-19979</v>
      </c>
      <c r="R1639" s="934" t="str">
        <f t="shared" si="289"/>
        <v>LOCAL</v>
      </c>
      <c r="S1639" s="935">
        <f t="shared" si="282"/>
        <v>44348</v>
      </c>
      <c r="T1639" s="935">
        <f t="shared" si="283"/>
        <v>44348</v>
      </c>
      <c r="U1639" s="935">
        <f t="shared" si="284"/>
        <v>44348</v>
      </c>
      <c r="V1639" s="935">
        <f t="shared" si="290"/>
        <v>44378</v>
      </c>
      <c r="W1639" s="934" t="str">
        <f t="shared" si="291"/>
        <v>-</v>
      </c>
      <c r="X1639" s="936" t="str">
        <f>IF(R1639="-","-",VLOOKUP($S1639,Forex!$B:$C,2,0))</f>
        <v>FY2021</v>
      </c>
      <c r="Y1639" s="936" t="str">
        <f>IF(R1639="-","-",VLOOKUP($S1639,Forex!$B:$D,3,0))</f>
        <v>1H</v>
      </c>
      <c r="Z1639" s="937" t="str">
        <f>IF($R1639="-","-",VLOOKUP($L1639,Legend!$E:$F,2,0))</f>
        <v>ROD4</v>
      </c>
      <c r="AA1639" s="937"/>
      <c r="AB1639" s="1131">
        <f t="shared" si="285"/>
        <v>44378</v>
      </c>
      <c r="AC1639" s="1131">
        <f>_xlfn.IFNA(VLOOKUP($B1639,'PO list'!$C:$E,3,0),$AB1639)</f>
        <v>44378</v>
      </c>
      <c r="AD1639" s="1131" t="str">
        <f>IF($AC1639="-","-",VLOOKUP($AC1639,Forex!$B:$C,2,0))</f>
        <v>FY2021</v>
      </c>
      <c r="AE1639" s="1131" t="str">
        <f t="shared" si="292"/>
        <v>-</v>
      </c>
      <c r="AF1639" s="1131" t="str">
        <f>IF($AE1639="-","-",VLOOKUP($AE1639,Forex!$B:$C,2,0))</f>
        <v>-</v>
      </c>
      <c r="AG1639" s="1132" t="str">
        <f t="shared" si="286"/>
        <v>MY + MF</v>
      </c>
    </row>
    <row r="1640" spans="1:33" x14ac:dyDescent="0.2">
      <c r="A1640" s="929">
        <v>1639</v>
      </c>
      <c r="B1640" s="927" t="s">
        <v>5646</v>
      </c>
      <c r="C1640" s="927" t="s">
        <v>244</v>
      </c>
      <c r="D1640" s="927" t="s">
        <v>201</v>
      </c>
      <c r="E1640" s="927" t="s">
        <v>231</v>
      </c>
      <c r="F1640" s="927">
        <v>3</v>
      </c>
      <c r="G1640" s="927">
        <v>3748</v>
      </c>
      <c r="H1640" s="927" t="s">
        <v>5647</v>
      </c>
      <c r="I1640" s="927" t="s">
        <v>1302</v>
      </c>
      <c r="J1640" s="927" t="s">
        <v>5648</v>
      </c>
      <c r="K1640" s="927" t="s">
        <v>288</v>
      </c>
      <c r="L1640" s="927" t="s">
        <v>158</v>
      </c>
      <c r="M1640" s="927" t="s">
        <v>5629</v>
      </c>
      <c r="N1640" s="927" t="s">
        <v>5599</v>
      </c>
      <c r="O1640" s="927" t="s">
        <v>5630</v>
      </c>
      <c r="P1640" s="1129" t="str">
        <f t="shared" si="287"/>
        <v>REF</v>
      </c>
      <c r="Q1640" s="934" t="str">
        <f t="shared" si="288"/>
        <v>21-19980</v>
      </c>
      <c r="R1640" s="934" t="str">
        <f t="shared" si="289"/>
        <v>LOCAL</v>
      </c>
      <c r="S1640" s="935">
        <f t="shared" si="282"/>
        <v>44348</v>
      </c>
      <c r="T1640" s="935">
        <f t="shared" si="283"/>
        <v>44348</v>
      </c>
      <c r="U1640" s="935">
        <f t="shared" si="284"/>
        <v>44348</v>
      </c>
      <c r="V1640" s="935">
        <f t="shared" si="290"/>
        <v>44348</v>
      </c>
      <c r="W1640" s="934" t="str">
        <f t="shared" si="291"/>
        <v>-</v>
      </c>
      <c r="X1640" s="936" t="str">
        <f>IF(R1640="-","-",VLOOKUP($S1640,Forex!$B:$C,2,0))</f>
        <v>FY2021</v>
      </c>
      <c r="Y1640" s="936" t="str">
        <f>IF(R1640="-","-",VLOOKUP($S1640,Forex!$B:$D,3,0))</f>
        <v>1H</v>
      </c>
      <c r="Z1640" s="937" t="str">
        <f>IF($R1640="-","-",VLOOKUP($L1640,Legend!$E:$F,2,0))</f>
        <v>ROD1</v>
      </c>
      <c r="AA1640" s="937"/>
      <c r="AB1640" s="1131">
        <f t="shared" si="285"/>
        <v>44348</v>
      </c>
      <c r="AC1640" s="1131">
        <f>_xlfn.IFNA(VLOOKUP($B1640,'PO list'!$C:$E,3,0),$AB1640)</f>
        <v>44348</v>
      </c>
      <c r="AD1640" s="1131" t="str">
        <f>IF($AC1640="-","-",VLOOKUP($AC1640,Forex!$B:$C,2,0))</f>
        <v>FY2021</v>
      </c>
      <c r="AE1640" s="1131" t="str">
        <f t="shared" si="292"/>
        <v>-</v>
      </c>
      <c r="AF1640" s="1131" t="str">
        <f>IF($AE1640="-","-",VLOOKUP($AE1640,Forex!$B:$C,2,0))</f>
        <v>-</v>
      </c>
      <c r="AG1640" s="1132" t="str">
        <f t="shared" si="286"/>
        <v>MY + MF</v>
      </c>
    </row>
    <row r="1641" spans="1:33" x14ac:dyDescent="0.2">
      <c r="A1641" s="929">
        <v>1640</v>
      </c>
      <c r="B1641" s="927" t="s">
        <v>5649</v>
      </c>
      <c r="C1641" s="927" t="s">
        <v>244</v>
      </c>
      <c r="D1641" s="927" t="s">
        <v>201</v>
      </c>
      <c r="E1641" s="927" t="s">
        <v>231</v>
      </c>
      <c r="F1641" s="927">
        <v>6</v>
      </c>
      <c r="G1641" s="927">
        <v>1848</v>
      </c>
      <c r="H1641" s="927" t="s">
        <v>5650</v>
      </c>
      <c r="I1641" s="927" t="s">
        <v>1302</v>
      </c>
      <c r="J1641" s="927" t="s">
        <v>5648</v>
      </c>
      <c r="K1641" s="927" t="s">
        <v>287</v>
      </c>
      <c r="L1641" s="927" t="s">
        <v>15</v>
      </c>
      <c r="M1641" s="927" t="s">
        <v>5629</v>
      </c>
      <c r="N1641" s="927" t="s">
        <v>5589</v>
      </c>
      <c r="O1641" s="927" t="s">
        <v>5630</v>
      </c>
      <c r="P1641" s="1129" t="str">
        <f t="shared" si="287"/>
        <v>REF</v>
      </c>
      <c r="Q1641" s="934" t="str">
        <f t="shared" si="288"/>
        <v>21-19981</v>
      </c>
      <c r="R1641" s="934" t="str">
        <f t="shared" si="289"/>
        <v>LOCAL</v>
      </c>
      <c r="S1641" s="935">
        <f t="shared" si="282"/>
        <v>44348</v>
      </c>
      <c r="T1641" s="935">
        <f t="shared" si="283"/>
        <v>44348</v>
      </c>
      <c r="U1641" s="935">
        <f t="shared" si="284"/>
        <v>44348</v>
      </c>
      <c r="V1641" s="935">
        <f t="shared" si="290"/>
        <v>44348</v>
      </c>
      <c r="W1641" s="934" t="str">
        <f t="shared" si="291"/>
        <v>-</v>
      </c>
      <c r="X1641" s="936" t="str">
        <f>IF(R1641="-","-",VLOOKUP($S1641,Forex!$B:$C,2,0))</f>
        <v>FY2021</v>
      </c>
      <c r="Y1641" s="936" t="str">
        <f>IF(R1641="-","-",VLOOKUP($S1641,Forex!$B:$D,3,0))</f>
        <v>1H</v>
      </c>
      <c r="Z1641" s="937" t="str">
        <f>IF($R1641="-","-",VLOOKUP($L1641,Legend!$E:$F,2,0))</f>
        <v>-</v>
      </c>
      <c r="AA1641" s="937"/>
      <c r="AB1641" s="1131">
        <f t="shared" si="285"/>
        <v>44348</v>
      </c>
      <c r="AC1641" s="1131">
        <f>_xlfn.IFNA(VLOOKUP($B1641,'PO list'!$C:$E,3,0),$AB1641)</f>
        <v>44348</v>
      </c>
      <c r="AD1641" s="1131" t="str">
        <f>IF($AC1641="-","-",VLOOKUP($AC1641,Forex!$B:$C,2,0))</f>
        <v>FY2021</v>
      </c>
      <c r="AE1641" s="1131" t="str">
        <f t="shared" si="292"/>
        <v>-</v>
      </c>
      <c r="AF1641" s="1131" t="str">
        <f>IF($AE1641="-","-",VLOOKUP($AE1641,Forex!$B:$C,2,0))</f>
        <v>-</v>
      </c>
      <c r="AG1641" s="1132" t="str">
        <f t="shared" si="286"/>
        <v>MY + MF</v>
      </c>
    </row>
    <row r="1642" spans="1:33" x14ac:dyDescent="0.2">
      <c r="A1642" s="929">
        <v>1641</v>
      </c>
      <c r="B1642" s="927" t="s">
        <v>5649</v>
      </c>
      <c r="C1642" s="927" t="s">
        <v>244</v>
      </c>
      <c r="D1642" s="927" t="s">
        <v>201</v>
      </c>
      <c r="E1642" s="927" t="s">
        <v>231</v>
      </c>
      <c r="F1642" s="927">
        <v>5</v>
      </c>
      <c r="G1642" s="927">
        <v>2172</v>
      </c>
      <c r="H1642" s="927" t="s">
        <v>5651</v>
      </c>
      <c r="I1642" s="927" t="s">
        <v>1302</v>
      </c>
      <c r="J1642" s="927" t="s">
        <v>5648</v>
      </c>
      <c r="K1642" s="927" t="s">
        <v>288</v>
      </c>
      <c r="L1642" s="927" t="s">
        <v>158</v>
      </c>
      <c r="M1642" s="927" t="s">
        <v>5629</v>
      </c>
      <c r="N1642" s="927" t="s">
        <v>5589</v>
      </c>
      <c r="O1642" s="927" t="s">
        <v>5630</v>
      </c>
      <c r="P1642" s="1129" t="str">
        <f t="shared" si="287"/>
        <v>REF</v>
      </c>
      <c r="Q1642" s="934" t="str">
        <f t="shared" si="288"/>
        <v>-</v>
      </c>
      <c r="R1642" s="934" t="str">
        <f t="shared" si="289"/>
        <v>-</v>
      </c>
      <c r="S1642" s="935" t="str">
        <f t="shared" si="282"/>
        <v>-</v>
      </c>
      <c r="T1642" s="935" t="str">
        <f t="shared" si="283"/>
        <v>-</v>
      </c>
      <c r="U1642" s="935" t="str">
        <f t="shared" si="284"/>
        <v>-</v>
      </c>
      <c r="V1642" s="935" t="str">
        <f t="shared" si="290"/>
        <v>-</v>
      </c>
      <c r="W1642" s="934" t="str">
        <f t="shared" si="291"/>
        <v>-</v>
      </c>
      <c r="X1642" s="936" t="str">
        <f>IF(R1642="-","-",VLOOKUP($S1642,Forex!$B:$C,2,0))</f>
        <v>-</v>
      </c>
      <c r="Y1642" s="936" t="str">
        <f>IF(R1642="-","-",VLOOKUP($S1642,Forex!$B:$D,3,0))</f>
        <v>-</v>
      </c>
      <c r="Z1642" s="937" t="str">
        <f>IF($R1642="-","-",VLOOKUP($L1642,Legend!$E:$F,2,0))</f>
        <v>-</v>
      </c>
      <c r="AA1642" s="937"/>
      <c r="AB1642" s="1131" t="str">
        <f t="shared" si="285"/>
        <v>-</v>
      </c>
      <c r="AC1642" s="1131">
        <f>_xlfn.IFNA(VLOOKUP($B1642,'PO list'!$C:$E,3,0),$AB1642)</f>
        <v>44348</v>
      </c>
      <c r="AD1642" s="1131" t="str">
        <f>IF($AC1642="-","-",VLOOKUP($AC1642,Forex!$B:$C,2,0))</f>
        <v>FY2021</v>
      </c>
      <c r="AE1642" s="1131" t="str">
        <f t="shared" si="292"/>
        <v>-</v>
      </c>
      <c r="AF1642" s="1131" t="str">
        <f>IF($AE1642="-","-",VLOOKUP($AE1642,Forex!$B:$C,2,0))</f>
        <v>-</v>
      </c>
      <c r="AG1642" s="1132" t="str">
        <f t="shared" si="286"/>
        <v>-</v>
      </c>
    </row>
    <row r="1643" spans="1:33" x14ac:dyDescent="0.2">
      <c r="A1643" s="929">
        <v>1642</v>
      </c>
      <c r="B1643" s="927" t="s">
        <v>5652</v>
      </c>
      <c r="C1643" s="927" t="s">
        <v>207</v>
      </c>
      <c r="D1643" s="927" t="s">
        <v>232</v>
      </c>
      <c r="E1643" s="927" t="s">
        <v>1333</v>
      </c>
      <c r="F1643" s="927">
        <v>1</v>
      </c>
      <c r="G1643" s="927">
        <v>637.79999999999995</v>
      </c>
      <c r="H1643" s="927" t="s">
        <v>5653</v>
      </c>
      <c r="I1643" s="927" t="s">
        <v>5654</v>
      </c>
      <c r="J1643" s="927" t="s">
        <v>5655</v>
      </c>
      <c r="K1643" s="927" t="s">
        <v>287</v>
      </c>
      <c r="L1643" s="927" t="s">
        <v>15</v>
      </c>
      <c r="M1643" s="927" t="s">
        <v>5655</v>
      </c>
      <c r="N1643" s="927" t="s">
        <v>5825</v>
      </c>
      <c r="O1643" s="927" t="s">
        <v>5630</v>
      </c>
      <c r="P1643" s="1129" t="str">
        <f t="shared" si="287"/>
        <v>15-</v>
      </c>
      <c r="Q1643" s="934" t="str">
        <f t="shared" si="288"/>
        <v>21-19982</v>
      </c>
      <c r="R1643" s="934" t="str">
        <f t="shared" si="289"/>
        <v>FRONTECH</v>
      </c>
      <c r="S1643" s="935">
        <f t="shared" si="282"/>
        <v>44348</v>
      </c>
      <c r="T1643" s="935">
        <f t="shared" si="283"/>
        <v>44348</v>
      </c>
      <c r="U1643" s="935">
        <f t="shared" si="284"/>
        <v>44348</v>
      </c>
      <c r="V1643" s="935">
        <f t="shared" si="290"/>
        <v>44378</v>
      </c>
      <c r="W1643" s="934" t="str">
        <f t="shared" si="291"/>
        <v>Approved</v>
      </c>
      <c r="X1643" s="936" t="str">
        <f>IF(R1643="-","-",VLOOKUP($S1643,Forex!$B:$C,2,0))</f>
        <v>FY2021</v>
      </c>
      <c r="Y1643" s="936" t="str">
        <f>IF(R1643="-","-",VLOOKUP($S1643,Forex!$B:$D,3,0))</f>
        <v>1H</v>
      </c>
      <c r="Z1643" s="937" t="str">
        <f>IF($R1643="-","-",VLOOKUP($L1643,Legend!$E:$F,2,0))</f>
        <v>-</v>
      </c>
      <c r="AA1643" s="937"/>
      <c r="AB1643" s="1131">
        <f t="shared" si="285"/>
        <v>44378</v>
      </c>
      <c r="AC1643" s="1131">
        <f>_xlfn.IFNA(VLOOKUP($B1643,'PO list'!$C:$E,3,0),$AB1643)</f>
        <v>44378</v>
      </c>
      <c r="AD1643" s="1131" t="str">
        <f>IF($AC1643="-","-",VLOOKUP($AC1643,Forex!$B:$C,2,0))</f>
        <v>FY2021</v>
      </c>
      <c r="AE1643" s="1131">
        <f t="shared" si="292"/>
        <v>44348</v>
      </c>
      <c r="AF1643" s="1131" t="str">
        <f>IF($AE1643="-","-",VLOOKUP($AE1643,Forex!$B:$C,2,0))</f>
        <v>FY2021</v>
      </c>
      <c r="AG1643" s="1132" t="str">
        <f t="shared" si="286"/>
        <v>MY + MF</v>
      </c>
    </row>
    <row r="1644" spans="1:33" x14ac:dyDescent="0.2">
      <c r="A1644" s="929">
        <v>1643</v>
      </c>
      <c r="B1644" s="927" t="s">
        <v>5656</v>
      </c>
      <c r="C1644" s="927" t="s">
        <v>207</v>
      </c>
      <c r="D1644" s="927" t="s">
        <v>232</v>
      </c>
      <c r="E1644" s="927" t="s">
        <v>230</v>
      </c>
      <c r="F1644" s="927">
        <v>37</v>
      </c>
      <c r="G1644" s="927">
        <v>91009</v>
      </c>
      <c r="H1644" s="927" t="s">
        <v>5657</v>
      </c>
      <c r="I1644" s="927" t="s">
        <v>5918</v>
      </c>
      <c r="J1644" s="927" t="s">
        <v>5655</v>
      </c>
      <c r="K1644" s="927" t="s">
        <v>288</v>
      </c>
      <c r="L1644" s="927" t="s">
        <v>1127</v>
      </c>
      <c r="M1644" s="927" t="s">
        <v>5595</v>
      </c>
      <c r="N1644" s="927" t="s">
        <v>5919</v>
      </c>
      <c r="O1644" s="927" t="s">
        <v>5610</v>
      </c>
      <c r="P1644" s="1129" t="str">
        <f t="shared" si="287"/>
        <v>REF</v>
      </c>
      <c r="Q1644" s="934" t="str">
        <f t="shared" si="288"/>
        <v>21-19983</v>
      </c>
      <c r="R1644" s="934" t="str">
        <f t="shared" si="289"/>
        <v>FRONTECH</v>
      </c>
      <c r="S1644" s="935">
        <f t="shared" si="282"/>
        <v>44348</v>
      </c>
      <c r="T1644" s="935">
        <f t="shared" si="283"/>
        <v>44348</v>
      </c>
      <c r="U1644" s="935">
        <f t="shared" si="284"/>
        <v>44348</v>
      </c>
      <c r="V1644" s="935">
        <f t="shared" si="290"/>
        <v>44409</v>
      </c>
      <c r="W1644" s="934" t="str">
        <f t="shared" si="291"/>
        <v>-</v>
      </c>
      <c r="X1644" s="936" t="str">
        <f>IF(R1644="-","-",VLOOKUP($S1644,Forex!$B:$C,2,0))</f>
        <v>FY2021</v>
      </c>
      <c r="Y1644" s="936" t="str">
        <f>IF(R1644="-","-",VLOOKUP($S1644,Forex!$B:$D,3,0))</f>
        <v>1H</v>
      </c>
      <c r="Z1644" s="937" t="str">
        <f>IF($R1644="-","-",VLOOKUP($L1644,Legend!$E:$F,2,0))</f>
        <v>ROD4</v>
      </c>
      <c r="AA1644" s="937"/>
      <c r="AB1644" s="1131">
        <f t="shared" si="285"/>
        <v>44409</v>
      </c>
      <c r="AC1644" s="1131">
        <f>_xlfn.IFNA(VLOOKUP($B1644,'PO list'!$C:$E,3,0),$AB1644)</f>
        <v>44409</v>
      </c>
      <c r="AD1644" s="1131" t="str">
        <f>IF($AC1644="-","-",VLOOKUP($AC1644,Forex!$B:$C,2,0))</f>
        <v>FY2021</v>
      </c>
      <c r="AE1644" s="1131" t="str">
        <f t="shared" si="292"/>
        <v>-</v>
      </c>
      <c r="AF1644" s="1131" t="str">
        <f>IF($AE1644="-","-",VLOOKUP($AE1644,Forex!$B:$C,2,0))</f>
        <v>-</v>
      </c>
      <c r="AG1644" s="1132" t="str">
        <f t="shared" si="286"/>
        <v>MY + MF</v>
      </c>
    </row>
    <row r="1645" spans="1:33" x14ac:dyDescent="0.2">
      <c r="A1645" s="929">
        <v>1644</v>
      </c>
      <c r="B1645" s="927" t="s">
        <v>5658</v>
      </c>
      <c r="C1645" s="927" t="s">
        <v>227</v>
      </c>
      <c r="D1645" s="927" t="s">
        <v>201</v>
      </c>
      <c r="E1645" s="927" t="s">
        <v>230</v>
      </c>
      <c r="F1645" s="927">
        <v>8</v>
      </c>
      <c r="G1645" s="927">
        <v>100446.40000000001</v>
      </c>
      <c r="H1645" s="927" t="s">
        <v>5659</v>
      </c>
      <c r="I1645" s="927" t="s">
        <v>5660</v>
      </c>
      <c r="J1645" s="927" t="s">
        <v>5629</v>
      </c>
      <c r="K1645" s="927" t="s">
        <v>288</v>
      </c>
      <c r="L1645" s="927" t="s">
        <v>1127</v>
      </c>
      <c r="M1645" s="927" t="s">
        <v>5661</v>
      </c>
      <c r="N1645" s="927" t="s">
        <v>5906</v>
      </c>
      <c r="O1645" s="927" t="s">
        <v>5610</v>
      </c>
      <c r="P1645" s="1129" t="str">
        <f t="shared" si="287"/>
        <v>REF</v>
      </c>
      <c r="Q1645" s="934" t="str">
        <f t="shared" si="288"/>
        <v>21-19984</v>
      </c>
      <c r="R1645" s="934" t="str">
        <f t="shared" si="289"/>
        <v>LOCAL</v>
      </c>
      <c r="S1645" s="935">
        <f t="shared" si="282"/>
        <v>44348</v>
      </c>
      <c r="T1645" s="935">
        <f t="shared" si="283"/>
        <v>44348</v>
      </c>
      <c r="U1645" s="935">
        <f t="shared" si="284"/>
        <v>44348</v>
      </c>
      <c r="V1645" s="935">
        <f t="shared" si="290"/>
        <v>44409</v>
      </c>
      <c r="W1645" s="934" t="str">
        <f t="shared" si="291"/>
        <v>-</v>
      </c>
      <c r="X1645" s="936" t="str">
        <f>IF(R1645="-","-",VLOOKUP($S1645,Forex!$B:$C,2,0))</f>
        <v>FY2021</v>
      </c>
      <c r="Y1645" s="936" t="str">
        <f>IF(R1645="-","-",VLOOKUP($S1645,Forex!$B:$D,3,0))</f>
        <v>1H</v>
      </c>
      <c r="Z1645" s="937" t="str">
        <f>IF($R1645="-","-",VLOOKUP($L1645,Legend!$E:$F,2,0))</f>
        <v>ROD4</v>
      </c>
      <c r="AA1645" s="937"/>
      <c r="AB1645" s="1131">
        <f t="shared" si="285"/>
        <v>44409</v>
      </c>
      <c r="AC1645" s="1131">
        <f>_xlfn.IFNA(VLOOKUP($B1645,'PO list'!$C:$E,3,0),$AB1645)</f>
        <v>44409</v>
      </c>
      <c r="AD1645" s="1131" t="str">
        <f>IF($AC1645="-","-",VLOOKUP($AC1645,Forex!$B:$C,2,0))</f>
        <v>FY2021</v>
      </c>
      <c r="AE1645" s="1131" t="str">
        <f t="shared" si="292"/>
        <v>-</v>
      </c>
      <c r="AF1645" s="1131" t="str">
        <f>IF($AE1645="-","-",VLOOKUP($AE1645,Forex!$B:$C,2,0))</f>
        <v>-</v>
      </c>
      <c r="AG1645" s="1132" t="str">
        <f t="shared" si="286"/>
        <v>MY + MF</v>
      </c>
    </row>
    <row r="1646" spans="1:33" x14ac:dyDescent="0.2">
      <c r="A1646" s="929">
        <v>1645</v>
      </c>
      <c r="B1646" s="927" t="s">
        <v>5662</v>
      </c>
      <c r="C1646" s="927" t="s">
        <v>221</v>
      </c>
      <c r="D1646" s="927" t="s">
        <v>201</v>
      </c>
      <c r="E1646" s="927" t="s">
        <v>231</v>
      </c>
      <c r="F1646" s="927">
        <v>1</v>
      </c>
      <c r="G1646" s="927">
        <v>843.01</v>
      </c>
      <c r="H1646" s="927" t="s">
        <v>5663</v>
      </c>
      <c r="I1646" s="927" t="s">
        <v>5664</v>
      </c>
      <c r="J1646" s="927" t="s">
        <v>5665</v>
      </c>
      <c r="K1646" s="927" t="s">
        <v>288</v>
      </c>
      <c r="L1646" s="927" t="s">
        <v>158</v>
      </c>
      <c r="M1646" s="927" t="s">
        <v>5666</v>
      </c>
      <c r="N1646" s="927" t="s">
        <v>5869</v>
      </c>
      <c r="O1646" s="927" t="s">
        <v>5630</v>
      </c>
      <c r="P1646" s="1129" t="str">
        <f t="shared" si="287"/>
        <v>EVE</v>
      </c>
      <c r="Q1646" s="934" t="str">
        <f t="shared" si="288"/>
        <v>21-19985</v>
      </c>
      <c r="R1646" s="934" t="str">
        <f t="shared" si="289"/>
        <v>LOCAL</v>
      </c>
      <c r="S1646" s="935">
        <f t="shared" si="282"/>
        <v>44348</v>
      </c>
      <c r="T1646" s="935">
        <f t="shared" si="283"/>
        <v>44348</v>
      </c>
      <c r="U1646" s="935">
        <f t="shared" si="284"/>
        <v>44348</v>
      </c>
      <c r="V1646" s="935">
        <f t="shared" si="290"/>
        <v>44378</v>
      </c>
      <c r="W1646" s="934" t="str">
        <f t="shared" si="291"/>
        <v>Disapproved</v>
      </c>
      <c r="X1646" s="936" t="str">
        <f>IF(R1646="-","-",VLOOKUP($S1646,Forex!$B:$C,2,0))</f>
        <v>FY2021</v>
      </c>
      <c r="Y1646" s="936" t="str">
        <f>IF(R1646="-","-",VLOOKUP($S1646,Forex!$B:$D,3,0))</f>
        <v>1H</v>
      </c>
      <c r="Z1646" s="937" t="str">
        <f>IF($R1646="-","-",VLOOKUP($L1646,Legend!$E:$F,2,0))</f>
        <v>ROD1</v>
      </c>
      <c r="AA1646" s="937"/>
      <c r="AB1646" s="1131">
        <f t="shared" si="285"/>
        <v>44378</v>
      </c>
      <c r="AC1646" s="1131">
        <f>_xlfn.IFNA(VLOOKUP($B1646,'PO list'!$C:$E,3,0),$AB1646)</f>
        <v>44378</v>
      </c>
      <c r="AD1646" s="1131" t="str">
        <f>IF($AC1646="-","-",VLOOKUP($AC1646,Forex!$B:$C,2,0))</f>
        <v>FY2021</v>
      </c>
      <c r="AE1646" s="1131">
        <f t="shared" si="292"/>
        <v>44348</v>
      </c>
      <c r="AF1646" s="1131" t="str">
        <f>IF($AE1646="-","-",VLOOKUP($AE1646,Forex!$B:$C,2,0))</f>
        <v>FY2021</v>
      </c>
      <c r="AG1646" s="1132" t="str">
        <f t="shared" si="286"/>
        <v>MY + MF</v>
      </c>
    </row>
    <row r="1647" spans="1:33" x14ac:dyDescent="0.2">
      <c r="A1647" s="929">
        <v>1646</v>
      </c>
      <c r="B1647" s="927" t="s">
        <v>5752</v>
      </c>
      <c r="C1647" s="927" t="s">
        <v>200</v>
      </c>
      <c r="D1647" s="927" t="s">
        <v>201</v>
      </c>
      <c r="E1647" s="927" t="s">
        <v>230</v>
      </c>
      <c r="F1647" s="927">
        <v>3</v>
      </c>
      <c r="G1647" s="927">
        <v>51571.4</v>
      </c>
      <c r="H1647" s="927" t="s">
        <v>5770</v>
      </c>
      <c r="I1647" s="927" t="s">
        <v>5771</v>
      </c>
      <c r="J1647" s="927" t="s">
        <v>5661</v>
      </c>
      <c r="K1647" s="927" t="s">
        <v>203</v>
      </c>
      <c r="L1647" s="927" t="s">
        <v>15</v>
      </c>
      <c r="M1647" s="927" t="s">
        <v>5772</v>
      </c>
      <c r="N1647" s="927" t="s">
        <v>15</v>
      </c>
      <c r="O1647" s="927" t="s">
        <v>5733</v>
      </c>
      <c r="P1647" s="1129" t="str">
        <f t="shared" si="287"/>
        <v>REF</v>
      </c>
      <c r="Q1647" s="934" t="str">
        <f t="shared" si="288"/>
        <v>21-19986</v>
      </c>
      <c r="R1647" s="934" t="str">
        <f t="shared" si="289"/>
        <v>LOCAL</v>
      </c>
      <c r="S1647" s="935">
        <f t="shared" si="282"/>
        <v>44348</v>
      </c>
      <c r="T1647" s="935">
        <f t="shared" si="283"/>
        <v>44378</v>
      </c>
      <c r="U1647" s="935">
        <f t="shared" si="284"/>
        <v>44378</v>
      </c>
      <c r="V1647" s="935" t="str">
        <f t="shared" si="290"/>
        <v>-</v>
      </c>
      <c r="W1647" s="934" t="str">
        <f t="shared" si="291"/>
        <v>-</v>
      </c>
      <c r="X1647" s="936" t="str">
        <f>IF(R1647="-","-",VLOOKUP($S1647,Forex!$B:$C,2,0))</f>
        <v>FY2021</v>
      </c>
      <c r="Y1647" s="936" t="str">
        <f>IF(R1647="-","-",VLOOKUP($S1647,Forex!$B:$D,3,0))</f>
        <v>1H</v>
      </c>
      <c r="Z1647" s="937" t="str">
        <f>IF($R1647="-","-",VLOOKUP($L1647,Legend!$E:$F,2,0))</f>
        <v>-</v>
      </c>
      <c r="AA1647" s="937"/>
      <c r="AB1647" s="1131" t="str">
        <f t="shared" si="285"/>
        <v>-</v>
      </c>
      <c r="AC1647" s="1131" t="str">
        <f>_xlfn.IFNA(VLOOKUP($B1647,'PO list'!$C:$E,3,0),$AB1647)</f>
        <v>-</v>
      </c>
      <c r="AD1647" s="1131" t="str">
        <f>IF($AC1647="-","-",VLOOKUP($AC1647,Forex!$B:$C,2,0))</f>
        <v>-</v>
      </c>
      <c r="AE1647" s="1131" t="str">
        <f t="shared" si="292"/>
        <v>-</v>
      </c>
      <c r="AF1647" s="1131" t="str">
        <f>IF($AE1647="-","-",VLOOKUP($AE1647,Forex!$B:$C,2,0))</f>
        <v>-</v>
      </c>
      <c r="AG1647" s="1132" t="str">
        <f t="shared" si="286"/>
        <v>MY + MF</v>
      </c>
    </row>
    <row r="1648" spans="1:33" x14ac:dyDescent="0.2">
      <c r="A1648" s="929">
        <v>1647</v>
      </c>
      <c r="B1648" s="927" t="s">
        <v>5667</v>
      </c>
      <c r="C1648" s="927" t="s">
        <v>244</v>
      </c>
      <c r="D1648" s="927" t="s">
        <v>201</v>
      </c>
      <c r="E1648" s="927" t="s">
        <v>231</v>
      </c>
      <c r="F1648" s="927">
        <v>1</v>
      </c>
      <c r="G1648" s="927">
        <v>223</v>
      </c>
      <c r="H1648" s="927" t="s">
        <v>5668</v>
      </c>
      <c r="I1648" s="927" t="s">
        <v>5669</v>
      </c>
      <c r="J1648" s="927" t="s">
        <v>5661</v>
      </c>
      <c r="K1648" s="927" t="s">
        <v>287</v>
      </c>
      <c r="L1648" s="927" t="s">
        <v>15</v>
      </c>
      <c r="M1648" s="927" t="s">
        <v>5666</v>
      </c>
      <c r="N1648" s="927" t="s">
        <v>5599</v>
      </c>
      <c r="O1648" s="927" t="s">
        <v>5610</v>
      </c>
      <c r="P1648" s="1129" t="str">
        <f t="shared" si="287"/>
        <v>TE)</v>
      </c>
      <c r="Q1648" s="934" t="str">
        <f t="shared" si="288"/>
        <v>21-19987</v>
      </c>
      <c r="R1648" s="934" t="str">
        <f t="shared" si="289"/>
        <v>LOCAL</v>
      </c>
      <c r="S1648" s="935">
        <f t="shared" si="282"/>
        <v>44348</v>
      </c>
      <c r="T1648" s="935">
        <f t="shared" si="283"/>
        <v>44348</v>
      </c>
      <c r="U1648" s="935">
        <f t="shared" si="284"/>
        <v>44348</v>
      </c>
      <c r="V1648" s="935">
        <f t="shared" si="290"/>
        <v>44348</v>
      </c>
      <c r="W1648" s="934" t="str">
        <f t="shared" si="291"/>
        <v>Approved</v>
      </c>
      <c r="X1648" s="936" t="str">
        <f>IF(R1648="-","-",VLOOKUP($S1648,Forex!$B:$C,2,0))</f>
        <v>FY2021</v>
      </c>
      <c r="Y1648" s="936" t="str">
        <f>IF(R1648="-","-",VLOOKUP($S1648,Forex!$B:$D,3,0))</f>
        <v>1H</v>
      </c>
      <c r="Z1648" s="937" t="str">
        <f>IF($R1648="-","-",VLOOKUP($L1648,Legend!$E:$F,2,0))</f>
        <v>-</v>
      </c>
      <c r="AA1648" s="937"/>
      <c r="AB1648" s="1131">
        <f t="shared" si="285"/>
        <v>44348</v>
      </c>
      <c r="AC1648" s="1131">
        <f>_xlfn.IFNA(VLOOKUP($B1648,'PO list'!$C:$E,3,0),$AB1648)</f>
        <v>44348</v>
      </c>
      <c r="AD1648" s="1131" t="str">
        <f>IF($AC1648="-","-",VLOOKUP($AC1648,Forex!$B:$C,2,0))</f>
        <v>FY2021</v>
      </c>
      <c r="AE1648" s="1131">
        <f t="shared" si="292"/>
        <v>44348</v>
      </c>
      <c r="AF1648" s="1131" t="str">
        <f>IF($AE1648="-","-",VLOOKUP($AE1648,Forex!$B:$C,2,0))</f>
        <v>FY2021</v>
      </c>
      <c r="AG1648" s="1132" t="str">
        <f t="shared" si="286"/>
        <v>MY + MF</v>
      </c>
    </row>
    <row r="1649" spans="1:33" x14ac:dyDescent="0.2">
      <c r="A1649" s="929">
        <v>1648</v>
      </c>
      <c r="B1649" s="927" t="s">
        <v>5670</v>
      </c>
      <c r="C1649" s="927" t="s">
        <v>207</v>
      </c>
      <c r="D1649" s="927" t="s">
        <v>232</v>
      </c>
      <c r="E1649" s="927" t="s">
        <v>230</v>
      </c>
      <c r="F1649" s="927">
        <v>7</v>
      </c>
      <c r="G1649" s="927">
        <v>11796</v>
      </c>
      <c r="H1649" s="927" t="s">
        <v>5671</v>
      </c>
      <c r="I1649" s="927" t="s">
        <v>5672</v>
      </c>
      <c r="J1649" s="927" t="s">
        <v>5666</v>
      </c>
      <c r="K1649" s="927" t="s">
        <v>288</v>
      </c>
      <c r="L1649" s="927" t="s">
        <v>1127</v>
      </c>
      <c r="M1649" s="927" t="s">
        <v>5597</v>
      </c>
      <c r="N1649" s="927" t="s">
        <v>5599</v>
      </c>
      <c r="O1649" s="927" t="s">
        <v>5610</v>
      </c>
      <c r="P1649" s="1129" t="str">
        <f t="shared" si="287"/>
        <v>REF</v>
      </c>
      <c r="Q1649" s="934" t="str">
        <f t="shared" si="288"/>
        <v>21-19988</v>
      </c>
      <c r="R1649" s="934" t="str">
        <f t="shared" si="289"/>
        <v>FRONTECH</v>
      </c>
      <c r="S1649" s="935">
        <f t="shared" si="282"/>
        <v>44348</v>
      </c>
      <c r="T1649" s="935">
        <f t="shared" si="283"/>
        <v>44348</v>
      </c>
      <c r="U1649" s="935">
        <f t="shared" si="284"/>
        <v>44348</v>
      </c>
      <c r="V1649" s="935">
        <f t="shared" si="290"/>
        <v>44348</v>
      </c>
      <c r="W1649" s="934" t="str">
        <f t="shared" si="291"/>
        <v>-</v>
      </c>
      <c r="X1649" s="936" t="str">
        <f>IF(R1649="-","-",VLOOKUP($S1649,Forex!$B:$C,2,0))</f>
        <v>FY2021</v>
      </c>
      <c r="Y1649" s="936" t="str">
        <f>IF(R1649="-","-",VLOOKUP($S1649,Forex!$B:$D,3,0))</f>
        <v>1H</v>
      </c>
      <c r="Z1649" s="937" t="str">
        <f>IF($R1649="-","-",VLOOKUP($L1649,Legend!$E:$F,2,0))</f>
        <v>ROD4</v>
      </c>
      <c r="AA1649" s="937"/>
      <c r="AB1649" s="1131">
        <f t="shared" si="285"/>
        <v>44348</v>
      </c>
      <c r="AC1649" s="1131">
        <f>_xlfn.IFNA(VLOOKUP($B1649,'PO list'!$C:$E,3,0),$AB1649)</f>
        <v>44348</v>
      </c>
      <c r="AD1649" s="1131" t="str">
        <f>IF($AC1649="-","-",VLOOKUP($AC1649,Forex!$B:$C,2,0))</f>
        <v>FY2021</v>
      </c>
      <c r="AE1649" s="1131" t="str">
        <f t="shared" si="292"/>
        <v>-</v>
      </c>
      <c r="AF1649" s="1131" t="str">
        <f>IF($AE1649="-","-",VLOOKUP($AE1649,Forex!$B:$C,2,0))</f>
        <v>-</v>
      </c>
      <c r="AG1649" s="1132" t="str">
        <f t="shared" si="286"/>
        <v>MY + MF</v>
      </c>
    </row>
    <row r="1650" spans="1:33" x14ac:dyDescent="0.2">
      <c r="A1650" s="929">
        <v>1649</v>
      </c>
      <c r="B1650" s="927" t="s">
        <v>5673</v>
      </c>
      <c r="C1650" s="927" t="s">
        <v>1331</v>
      </c>
      <c r="D1650" s="927" t="s">
        <v>1332</v>
      </c>
      <c r="E1650" s="927" t="s">
        <v>2551</v>
      </c>
      <c r="F1650" s="927">
        <v>1</v>
      </c>
      <c r="G1650" s="927">
        <v>99.9</v>
      </c>
      <c r="H1650" s="927" t="s">
        <v>5674</v>
      </c>
      <c r="I1650" s="927" t="s">
        <v>4602</v>
      </c>
      <c r="J1650" s="927" t="s">
        <v>5597</v>
      </c>
      <c r="K1650" s="927" t="s">
        <v>203</v>
      </c>
      <c r="L1650" s="927" t="s">
        <v>15</v>
      </c>
      <c r="M1650" s="927" t="s">
        <v>5597</v>
      </c>
      <c r="N1650" s="927" t="s">
        <v>15</v>
      </c>
      <c r="O1650" s="927" t="s">
        <v>5610</v>
      </c>
      <c r="P1650" s="1129" t="str">
        <f t="shared" si="287"/>
        <v>90-</v>
      </c>
      <c r="Q1650" s="934" t="str">
        <f t="shared" si="288"/>
        <v>21-19989</v>
      </c>
      <c r="R1650" s="934" t="str">
        <f t="shared" si="289"/>
        <v>-</v>
      </c>
      <c r="S1650" s="935" t="str">
        <f t="shared" si="282"/>
        <v>-</v>
      </c>
      <c r="T1650" s="935" t="str">
        <f t="shared" si="283"/>
        <v>-</v>
      </c>
      <c r="U1650" s="935" t="str">
        <f t="shared" si="284"/>
        <v>-</v>
      </c>
      <c r="V1650" s="935" t="str">
        <f t="shared" si="290"/>
        <v>-</v>
      </c>
      <c r="W1650" s="934" t="str">
        <f t="shared" si="291"/>
        <v>-</v>
      </c>
      <c r="X1650" s="936" t="str">
        <f>IF(R1650="-","-",VLOOKUP($S1650,Forex!$B:$C,2,0))</f>
        <v>-</v>
      </c>
      <c r="Y1650" s="936" t="str">
        <f>IF(R1650="-","-",VLOOKUP($S1650,Forex!$B:$D,3,0))</f>
        <v>-</v>
      </c>
      <c r="Z1650" s="937" t="str">
        <f>IF($R1650="-","-",VLOOKUP($L1650,Legend!$E:$F,2,0))</f>
        <v>-</v>
      </c>
      <c r="AA1650" s="937"/>
      <c r="AB1650" s="1131" t="str">
        <f t="shared" si="285"/>
        <v>-</v>
      </c>
      <c r="AC1650" s="1131" t="str">
        <f>_xlfn.IFNA(VLOOKUP($B1650,'PO list'!$C:$E,3,0),$AB1650)</f>
        <v>-</v>
      </c>
      <c r="AD1650" s="1131" t="str">
        <f>IF($AC1650="-","-",VLOOKUP($AC1650,Forex!$B:$C,2,0))</f>
        <v>-</v>
      </c>
      <c r="AE1650" s="1131" t="str">
        <f t="shared" si="292"/>
        <v>-</v>
      </c>
      <c r="AF1650" s="1131" t="str">
        <f>IF($AE1650="-","-",VLOOKUP($AE1650,Forex!$B:$C,2,0))</f>
        <v>-</v>
      </c>
      <c r="AG1650" s="1132" t="str">
        <f t="shared" si="286"/>
        <v>-</v>
      </c>
    </row>
    <row r="1651" spans="1:33" x14ac:dyDescent="0.2">
      <c r="A1651" s="929">
        <v>1650</v>
      </c>
      <c r="B1651" s="927" t="s">
        <v>5675</v>
      </c>
      <c r="C1651" s="927" t="s">
        <v>207</v>
      </c>
      <c r="D1651" s="927" t="s">
        <v>232</v>
      </c>
      <c r="E1651" s="927" t="s">
        <v>1788</v>
      </c>
      <c r="F1651" s="927">
        <v>23</v>
      </c>
      <c r="G1651" s="927">
        <v>2308</v>
      </c>
      <c r="H1651" s="927" t="s">
        <v>5676</v>
      </c>
      <c r="I1651" s="927" t="s">
        <v>5677</v>
      </c>
      <c r="J1651" s="927" t="s">
        <v>5597</v>
      </c>
      <c r="K1651" s="927" t="s">
        <v>287</v>
      </c>
      <c r="L1651" s="927" t="s">
        <v>15</v>
      </c>
      <c r="M1651" s="927" t="s">
        <v>5610</v>
      </c>
      <c r="N1651" s="927" t="s">
        <v>5727</v>
      </c>
      <c r="O1651" s="927" t="s">
        <v>5610</v>
      </c>
      <c r="P1651" s="1129" t="str">
        <f t="shared" si="287"/>
        <v>IG-</v>
      </c>
      <c r="Q1651" s="934" t="str">
        <f t="shared" si="288"/>
        <v>21-19990</v>
      </c>
      <c r="R1651" s="934" t="str">
        <f t="shared" si="289"/>
        <v>FRONTECH</v>
      </c>
      <c r="S1651" s="935">
        <f t="shared" si="282"/>
        <v>44348</v>
      </c>
      <c r="T1651" s="935">
        <f t="shared" si="283"/>
        <v>44348</v>
      </c>
      <c r="U1651" s="935">
        <f t="shared" si="284"/>
        <v>44348</v>
      </c>
      <c r="V1651" s="935">
        <f t="shared" si="290"/>
        <v>44378</v>
      </c>
      <c r="W1651" s="934" t="str">
        <f t="shared" si="291"/>
        <v>Approved</v>
      </c>
      <c r="X1651" s="936" t="str">
        <f>IF(R1651="-","-",VLOOKUP($S1651,Forex!$B:$C,2,0))</f>
        <v>FY2021</v>
      </c>
      <c r="Y1651" s="936" t="str">
        <f>IF(R1651="-","-",VLOOKUP($S1651,Forex!$B:$D,3,0))</f>
        <v>1H</v>
      </c>
      <c r="Z1651" s="937" t="str">
        <f>IF($R1651="-","-",VLOOKUP($L1651,Legend!$E:$F,2,0))</f>
        <v>-</v>
      </c>
      <c r="AA1651" s="937"/>
      <c r="AB1651" s="1131">
        <f t="shared" si="285"/>
        <v>44378</v>
      </c>
      <c r="AC1651" s="1131">
        <f>_xlfn.IFNA(VLOOKUP($B1651,'PO list'!$C:$E,3,0),$AB1651)</f>
        <v>44348</v>
      </c>
      <c r="AD1651" s="1131" t="str">
        <f>IF($AC1651="-","-",VLOOKUP($AC1651,Forex!$B:$C,2,0))</f>
        <v>FY2021</v>
      </c>
      <c r="AE1651" s="1131">
        <f t="shared" si="292"/>
        <v>44348</v>
      </c>
      <c r="AF1651" s="1131" t="str">
        <f>IF($AE1651="-","-",VLOOKUP($AE1651,Forex!$B:$C,2,0))</f>
        <v>FY2021</v>
      </c>
      <c r="AG1651" s="1132" t="str">
        <f t="shared" si="286"/>
        <v>MY + MF</v>
      </c>
    </row>
    <row r="1652" spans="1:33" x14ac:dyDescent="0.2">
      <c r="A1652" s="929">
        <v>1651</v>
      </c>
      <c r="B1652" s="927" t="s">
        <v>5678</v>
      </c>
      <c r="C1652" s="927" t="s">
        <v>207</v>
      </c>
      <c r="D1652" s="927" t="s">
        <v>232</v>
      </c>
      <c r="E1652" s="927" t="s">
        <v>2551</v>
      </c>
      <c r="F1652" s="927">
        <v>2</v>
      </c>
      <c r="G1652" s="927">
        <v>1295</v>
      </c>
      <c r="H1652" s="927" t="s">
        <v>5679</v>
      </c>
      <c r="I1652" s="927" t="s">
        <v>5680</v>
      </c>
      <c r="J1652" s="927" t="s">
        <v>5597</v>
      </c>
      <c r="K1652" s="927" t="s">
        <v>287</v>
      </c>
      <c r="L1652" s="927" t="s">
        <v>15</v>
      </c>
      <c r="M1652" s="927" t="s">
        <v>5597</v>
      </c>
      <c r="N1652" s="927" t="s">
        <v>5727</v>
      </c>
      <c r="O1652" s="927" t="s">
        <v>5610</v>
      </c>
      <c r="P1652" s="1129" t="str">
        <f t="shared" si="287"/>
        <v>51-</v>
      </c>
      <c r="Q1652" s="934" t="str">
        <f t="shared" si="288"/>
        <v>21-19991</v>
      </c>
      <c r="R1652" s="934" t="str">
        <f t="shared" si="289"/>
        <v>FRONTECH</v>
      </c>
      <c r="S1652" s="935">
        <f t="shared" si="282"/>
        <v>44348</v>
      </c>
      <c r="T1652" s="935">
        <f t="shared" si="283"/>
        <v>44348</v>
      </c>
      <c r="U1652" s="935">
        <f t="shared" si="284"/>
        <v>44348</v>
      </c>
      <c r="V1652" s="935">
        <f t="shared" si="290"/>
        <v>44378</v>
      </c>
      <c r="W1652" s="934" t="str">
        <f t="shared" si="291"/>
        <v>Approved</v>
      </c>
      <c r="X1652" s="936" t="str">
        <f>IF(R1652="-","-",VLOOKUP($S1652,Forex!$B:$C,2,0))</f>
        <v>FY2021</v>
      </c>
      <c r="Y1652" s="936" t="str">
        <f>IF(R1652="-","-",VLOOKUP($S1652,Forex!$B:$D,3,0))</f>
        <v>1H</v>
      </c>
      <c r="Z1652" s="937" t="str">
        <f>IF($R1652="-","-",VLOOKUP($L1652,Legend!$E:$F,2,0))</f>
        <v>-</v>
      </c>
      <c r="AA1652" s="937"/>
      <c r="AB1652" s="1131">
        <f t="shared" si="285"/>
        <v>44378</v>
      </c>
      <c r="AC1652" s="1131">
        <f>_xlfn.IFNA(VLOOKUP($B1652,'PO list'!$C:$E,3,0),$AB1652)</f>
        <v>44348</v>
      </c>
      <c r="AD1652" s="1131" t="str">
        <f>IF($AC1652="-","-",VLOOKUP($AC1652,Forex!$B:$C,2,0))</f>
        <v>FY2021</v>
      </c>
      <c r="AE1652" s="1131">
        <f t="shared" si="292"/>
        <v>44348</v>
      </c>
      <c r="AF1652" s="1131" t="str">
        <f>IF($AE1652="-","-",VLOOKUP($AE1652,Forex!$B:$C,2,0))</f>
        <v>FY2021</v>
      </c>
      <c r="AG1652" s="1132" t="str">
        <f t="shared" si="286"/>
        <v>MY + MF</v>
      </c>
    </row>
    <row r="1653" spans="1:33" x14ac:dyDescent="0.2">
      <c r="A1653" s="929">
        <v>1652</v>
      </c>
      <c r="B1653" s="927" t="s">
        <v>5681</v>
      </c>
      <c r="C1653" s="927" t="s">
        <v>205</v>
      </c>
      <c r="D1653" s="927" t="s">
        <v>201</v>
      </c>
      <c r="E1653" s="927" t="s">
        <v>1333</v>
      </c>
      <c r="F1653" s="927">
        <v>1</v>
      </c>
      <c r="G1653" s="927">
        <v>1360.7</v>
      </c>
      <c r="H1653" s="927" t="s">
        <v>5682</v>
      </c>
      <c r="I1653" s="927" t="s">
        <v>5683</v>
      </c>
      <c r="J1653" s="927" t="s">
        <v>5597</v>
      </c>
      <c r="K1653" s="927" t="s">
        <v>287</v>
      </c>
      <c r="L1653" s="927" t="s">
        <v>15</v>
      </c>
      <c r="M1653" s="927" t="s">
        <v>5684</v>
      </c>
      <c r="N1653" s="927" t="s">
        <v>5728</v>
      </c>
      <c r="O1653" s="927" t="s">
        <v>5610</v>
      </c>
      <c r="P1653" s="1129" t="str">
        <f t="shared" si="287"/>
        <v>#1-</v>
      </c>
      <c r="Q1653" s="934" t="str">
        <f t="shared" si="288"/>
        <v>21-19992</v>
      </c>
      <c r="R1653" s="934" t="str">
        <f t="shared" si="289"/>
        <v>LOCAL</v>
      </c>
      <c r="S1653" s="935">
        <f t="shared" si="282"/>
        <v>44348</v>
      </c>
      <c r="T1653" s="935">
        <f t="shared" si="283"/>
        <v>44348</v>
      </c>
      <c r="U1653" s="935">
        <f t="shared" si="284"/>
        <v>44348</v>
      </c>
      <c r="V1653" s="935">
        <f t="shared" si="290"/>
        <v>44378</v>
      </c>
      <c r="W1653" s="934" t="str">
        <f t="shared" si="291"/>
        <v>Approved</v>
      </c>
      <c r="X1653" s="936" t="str">
        <f>IF(R1653="-","-",VLOOKUP($S1653,Forex!$B:$C,2,0))</f>
        <v>FY2021</v>
      </c>
      <c r="Y1653" s="936" t="str">
        <f>IF(R1653="-","-",VLOOKUP($S1653,Forex!$B:$D,3,0))</f>
        <v>1H</v>
      </c>
      <c r="Z1653" s="937" t="str">
        <f>IF($R1653="-","-",VLOOKUP($L1653,Legend!$E:$F,2,0))</f>
        <v>-</v>
      </c>
      <c r="AA1653" s="937"/>
      <c r="AB1653" s="1131">
        <f t="shared" si="285"/>
        <v>44378</v>
      </c>
      <c r="AC1653" s="1131">
        <f>_xlfn.IFNA(VLOOKUP($B1653,'PO list'!$C:$E,3,0),$AB1653)</f>
        <v>44378</v>
      </c>
      <c r="AD1653" s="1131" t="str">
        <f>IF($AC1653="-","-",VLOOKUP($AC1653,Forex!$B:$C,2,0))</f>
        <v>FY2021</v>
      </c>
      <c r="AE1653" s="1131">
        <f t="shared" si="292"/>
        <v>44348</v>
      </c>
      <c r="AF1653" s="1131" t="str">
        <f>IF($AE1653="-","-",VLOOKUP($AE1653,Forex!$B:$C,2,0))</f>
        <v>FY2021</v>
      </c>
      <c r="AG1653" s="1132" t="str">
        <f t="shared" si="286"/>
        <v>MY + MF</v>
      </c>
    </row>
    <row r="1654" spans="1:33" x14ac:dyDescent="0.2">
      <c r="A1654" s="929">
        <v>1653</v>
      </c>
      <c r="B1654" s="927" t="s">
        <v>5685</v>
      </c>
      <c r="C1654" s="927" t="s">
        <v>207</v>
      </c>
      <c r="D1654" s="927" t="s">
        <v>232</v>
      </c>
      <c r="E1654" s="927" t="s">
        <v>230</v>
      </c>
      <c r="F1654" s="927">
        <v>4</v>
      </c>
      <c r="G1654" s="927">
        <v>7420</v>
      </c>
      <c r="H1654" s="927" t="s">
        <v>5686</v>
      </c>
      <c r="I1654" s="927" t="s">
        <v>5687</v>
      </c>
      <c r="J1654" s="927" t="s">
        <v>5609</v>
      </c>
      <c r="K1654" s="927" t="s">
        <v>288</v>
      </c>
      <c r="L1654" s="927" t="s">
        <v>158</v>
      </c>
      <c r="M1654" s="927" t="s">
        <v>5610</v>
      </c>
      <c r="N1654" s="927" t="s">
        <v>5826</v>
      </c>
      <c r="O1654" s="927" t="s">
        <v>5610</v>
      </c>
      <c r="P1654" s="1129" t="str">
        <f t="shared" si="287"/>
        <v>46]</v>
      </c>
      <c r="Q1654" s="934" t="str">
        <f t="shared" si="288"/>
        <v>21-19993</v>
      </c>
      <c r="R1654" s="934" t="str">
        <f t="shared" si="289"/>
        <v>FRONTECH</v>
      </c>
      <c r="S1654" s="935">
        <f t="shared" si="282"/>
        <v>44348</v>
      </c>
      <c r="T1654" s="935">
        <f t="shared" si="283"/>
        <v>44348</v>
      </c>
      <c r="U1654" s="935">
        <f t="shared" si="284"/>
        <v>44348</v>
      </c>
      <c r="V1654" s="935">
        <f t="shared" si="290"/>
        <v>44378</v>
      </c>
      <c r="W1654" s="934" t="str">
        <f t="shared" si="291"/>
        <v>Disapproved</v>
      </c>
      <c r="X1654" s="936" t="str">
        <f>IF(R1654="-","-",VLOOKUP($S1654,Forex!$B:$C,2,0))</f>
        <v>FY2021</v>
      </c>
      <c r="Y1654" s="936" t="str">
        <f>IF(R1654="-","-",VLOOKUP($S1654,Forex!$B:$D,3,0))</f>
        <v>1H</v>
      </c>
      <c r="Z1654" s="937" t="str">
        <f>IF($R1654="-","-",VLOOKUP($L1654,Legend!$E:$F,2,0))</f>
        <v>ROD1</v>
      </c>
      <c r="AA1654" s="937"/>
      <c r="AB1654" s="1131">
        <f t="shared" si="285"/>
        <v>44378</v>
      </c>
      <c r="AC1654" s="1131">
        <f>_xlfn.IFNA(VLOOKUP($B1654,'PO list'!$C:$E,3,0),$AB1654)</f>
        <v>44378</v>
      </c>
      <c r="AD1654" s="1131" t="str">
        <f>IF($AC1654="-","-",VLOOKUP($AC1654,Forex!$B:$C,2,0))</f>
        <v>FY2021</v>
      </c>
      <c r="AE1654" s="1131">
        <f t="shared" si="292"/>
        <v>44348</v>
      </c>
      <c r="AF1654" s="1131" t="str">
        <f>IF($AE1654="-","-",VLOOKUP($AE1654,Forex!$B:$C,2,0))</f>
        <v>FY2021</v>
      </c>
      <c r="AG1654" s="1132" t="str">
        <f t="shared" si="286"/>
        <v>MY + MF</v>
      </c>
    </row>
    <row r="1655" spans="1:33" x14ac:dyDescent="0.2">
      <c r="A1655" s="929">
        <v>1654</v>
      </c>
      <c r="B1655" s="927" t="s">
        <v>5688</v>
      </c>
      <c r="C1655" s="927" t="s">
        <v>207</v>
      </c>
      <c r="D1655" s="927" t="s">
        <v>232</v>
      </c>
      <c r="E1655" s="927" t="s">
        <v>230</v>
      </c>
      <c r="F1655" s="927">
        <v>2</v>
      </c>
      <c r="G1655" s="927">
        <v>3417</v>
      </c>
      <c r="H1655" s="927" t="s">
        <v>5689</v>
      </c>
      <c r="I1655" s="927" t="s">
        <v>5690</v>
      </c>
      <c r="J1655" s="927" t="s">
        <v>5609</v>
      </c>
      <c r="K1655" s="927" t="s">
        <v>287</v>
      </c>
      <c r="L1655" s="927" t="s">
        <v>15</v>
      </c>
      <c r="M1655" s="927" t="s">
        <v>5610</v>
      </c>
      <c r="N1655" s="927" t="s">
        <v>5826</v>
      </c>
      <c r="O1655" s="927" t="s">
        <v>5610</v>
      </c>
      <c r="P1655" s="1129" t="str">
        <f t="shared" si="287"/>
        <v>257</v>
      </c>
      <c r="Q1655" s="934" t="str">
        <f t="shared" si="288"/>
        <v>21-19994</v>
      </c>
      <c r="R1655" s="934" t="str">
        <f t="shared" si="289"/>
        <v>FRONTECH</v>
      </c>
      <c r="S1655" s="935">
        <f t="shared" si="282"/>
        <v>44348</v>
      </c>
      <c r="T1655" s="935">
        <f t="shared" si="283"/>
        <v>44348</v>
      </c>
      <c r="U1655" s="935">
        <f t="shared" si="284"/>
        <v>44348</v>
      </c>
      <c r="V1655" s="935">
        <f t="shared" si="290"/>
        <v>44378</v>
      </c>
      <c r="W1655" s="934" t="str">
        <f t="shared" si="291"/>
        <v>Approved</v>
      </c>
      <c r="X1655" s="936" t="str">
        <f>IF(R1655="-","-",VLOOKUP($S1655,Forex!$B:$C,2,0))</f>
        <v>FY2021</v>
      </c>
      <c r="Y1655" s="936" t="str">
        <f>IF(R1655="-","-",VLOOKUP($S1655,Forex!$B:$D,3,0))</f>
        <v>1H</v>
      </c>
      <c r="Z1655" s="937" t="str">
        <f>IF($R1655="-","-",VLOOKUP($L1655,Legend!$E:$F,2,0))</f>
        <v>-</v>
      </c>
      <c r="AA1655" s="937"/>
      <c r="AB1655" s="1131">
        <f t="shared" si="285"/>
        <v>44378</v>
      </c>
      <c r="AC1655" s="1131">
        <f>_xlfn.IFNA(VLOOKUP($B1655,'PO list'!$C:$E,3,0),$AB1655)</f>
        <v>44348</v>
      </c>
      <c r="AD1655" s="1131" t="str">
        <f>IF($AC1655="-","-",VLOOKUP($AC1655,Forex!$B:$C,2,0))</f>
        <v>FY2021</v>
      </c>
      <c r="AE1655" s="1131">
        <f t="shared" si="292"/>
        <v>44348</v>
      </c>
      <c r="AF1655" s="1131" t="str">
        <f>IF($AE1655="-","-",VLOOKUP($AE1655,Forex!$B:$C,2,0))</f>
        <v>FY2021</v>
      </c>
      <c r="AG1655" s="1132" t="str">
        <f t="shared" si="286"/>
        <v>MY + MF</v>
      </c>
    </row>
    <row r="1656" spans="1:33" x14ac:dyDescent="0.2">
      <c r="A1656" s="929">
        <v>1655</v>
      </c>
      <c r="B1656" s="927" t="s">
        <v>5691</v>
      </c>
      <c r="C1656" s="927" t="s">
        <v>205</v>
      </c>
      <c r="D1656" s="927" t="s">
        <v>201</v>
      </c>
      <c r="E1656" s="927" t="s">
        <v>1333</v>
      </c>
      <c r="F1656" s="927">
        <v>1</v>
      </c>
      <c r="G1656" s="927">
        <v>1869.63</v>
      </c>
      <c r="H1656" s="927" t="s">
        <v>5692</v>
      </c>
      <c r="I1656" s="927" t="s">
        <v>6152</v>
      </c>
      <c r="J1656" s="927" t="s">
        <v>5693</v>
      </c>
      <c r="K1656" s="927" t="s">
        <v>288</v>
      </c>
      <c r="L1656" s="927" t="s">
        <v>1127</v>
      </c>
      <c r="M1656" s="927" t="s">
        <v>5593</v>
      </c>
      <c r="N1656" s="927" t="s">
        <v>6146</v>
      </c>
      <c r="O1656" s="927" t="s">
        <v>5610</v>
      </c>
      <c r="P1656" s="1129" t="str">
        <f t="shared" si="287"/>
        <v>REF</v>
      </c>
      <c r="Q1656" s="934" t="str">
        <f t="shared" si="288"/>
        <v>21-19996</v>
      </c>
      <c r="R1656" s="934" t="str">
        <f t="shared" si="289"/>
        <v>LOCAL</v>
      </c>
      <c r="S1656" s="935">
        <f t="shared" si="282"/>
        <v>44348</v>
      </c>
      <c r="T1656" s="935">
        <f t="shared" si="283"/>
        <v>44348</v>
      </c>
      <c r="U1656" s="935">
        <f t="shared" si="284"/>
        <v>44348</v>
      </c>
      <c r="V1656" s="935">
        <f t="shared" si="290"/>
        <v>44440</v>
      </c>
      <c r="W1656" s="934" t="str">
        <f t="shared" si="291"/>
        <v>-</v>
      </c>
      <c r="X1656" s="936" t="str">
        <f>IF(R1656="-","-",VLOOKUP($S1656,Forex!$B:$C,2,0))</f>
        <v>FY2021</v>
      </c>
      <c r="Y1656" s="936" t="str">
        <f>IF(R1656="-","-",VLOOKUP($S1656,Forex!$B:$D,3,0))</f>
        <v>1H</v>
      </c>
      <c r="Z1656" s="937" t="str">
        <f>IF($R1656="-","-",VLOOKUP($L1656,Legend!$E:$F,2,0))</f>
        <v>ROD4</v>
      </c>
      <c r="AA1656" s="937"/>
      <c r="AB1656" s="1131">
        <f t="shared" si="285"/>
        <v>44440</v>
      </c>
      <c r="AC1656" s="1131">
        <f>_xlfn.IFNA(VLOOKUP($B1656,'PO list'!$C:$E,3,0),$AB1656)</f>
        <v>44440</v>
      </c>
      <c r="AD1656" s="1131" t="str">
        <f>IF($AC1656="-","-",VLOOKUP($AC1656,Forex!$B:$C,2,0))</f>
        <v>FY2021</v>
      </c>
      <c r="AE1656" s="1131" t="str">
        <f t="shared" si="292"/>
        <v>-</v>
      </c>
      <c r="AF1656" s="1131" t="str">
        <f>IF($AE1656="-","-",VLOOKUP($AE1656,Forex!$B:$C,2,0))</f>
        <v>-</v>
      </c>
      <c r="AG1656" s="1132" t="str">
        <f t="shared" si="286"/>
        <v>MY + MF</v>
      </c>
    </row>
    <row r="1657" spans="1:33" x14ac:dyDescent="0.2">
      <c r="A1657" s="929">
        <v>1656</v>
      </c>
      <c r="B1657" s="927" t="s">
        <v>5694</v>
      </c>
      <c r="C1657" s="927" t="s">
        <v>205</v>
      </c>
      <c r="D1657" s="927" t="s">
        <v>201</v>
      </c>
      <c r="E1657" s="927" t="s">
        <v>1333</v>
      </c>
      <c r="F1657" s="927">
        <v>1</v>
      </c>
      <c r="G1657" s="927">
        <v>2047.4</v>
      </c>
      <c r="H1657" s="927" t="s">
        <v>5695</v>
      </c>
      <c r="I1657" s="927" t="s">
        <v>5696</v>
      </c>
      <c r="J1657" s="927" t="s">
        <v>5693</v>
      </c>
      <c r="K1657" s="927" t="s">
        <v>287</v>
      </c>
      <c r="L1657" s="927" t="s">
        <v>15</v>
      </c>
      <c r="M1657" s="927" t="s">
        <v>5684</v>
      </c>
      <c r="N1657" s="927" t="s">
        <v>5728</v>
      </c>
      <c r="O1657" s="927" t="s">
        <v>5610</v>
      </c>
      <c r="P1657" s="1129" t="str">
        <f t="shared" si="287"/>
        <v>DIE</v>
      </c>
      <c r="Q1657" s="934" t="str">
        <f t="shared" si="288"/>
        <v>21-19997</v>
      </c>
      <c r="R1657" s="934" t="str">
        <f t="shared" si="289"/>
        <v>LOCAL</v>
      </c>
      <c r="S1657" s="935">
        <f t="shared" si="282"/>
        <v>44348</v>
      </c>
      <c r="T1657" s="935">
        <f t="shared" si="283"/>
        <v>44348</v>
      </c>
      <c r="U1657" s="935">
        <f t="shared" si="284"/>
        <v>44348</v>
      </c>
      <c r="V1657" s="935">
        <f t="shared" si="290"/>
        <v>44378</v>
      </c>
      <c r="W1657" s="934" t="str">
        <f t="shared" si="291"/>
        <v>Approved</v>
      </c>
      <c r="X1657" s="936" t="str">
        <f>IF(R1657="-","-",VLOOKUP($S1657,Forex!$B:$C,2,0))</f>
        <v>FY2021</v>
      </c>
      <c r="Y1657" s="936" t="str">
        <f>IF(R1657="-","-",VLOOKUP($S1657,Forex!$B:$D,3,0))</f>
        <v>1H</v>
      </c>
      <c r="Z1657" s="937" t="str">
        <f>IF($R1657="-","-",VLOOKUP($L1657,Legend!$E:$F,2,0))</f>
        <v>-</v>
      </c>
      <c r="AA1657" s="937"/>
      <c r="AB1657" s="1131">
        <f t="shared" si="285"/>
        <v>44378</v>
      </c>
      <c r="AC1657" s="1131">
        <f>_xlfn.IFNA(VLOOKUP($B1657,'PO list'!$C:$E,3,0),$AB1657)</f>
        <v>44378</v>
      </c>
      <c r="AD1657" s="1131" t="str">
        <f>IF($AC1657="-","-",VLOOKUP($AC1657,Forex!$B:$C,2,0))</f>
        <v>FY2021</v>
      </c>
      <c r="AE1657" s="1131">
        <f t="shared" si="292"/>
        <v>44348</v>
      </c>
      <c r="AF1657" s="1131" t="str">
        <f>IF($AE1657="-","-",VLOOKUP($AE1657,Forex!$B:$C,2,0))</f>
        <v>FY2021</v>
      </c>
      <c r="AG1657" s="1132" t="str">
        <f t="shared" si="286"/>
        <v>MY + MF</v>
      </c>
    </row>
    <row r="1658" spans="1:33" x14ac:dyDescent="0.2">
      <c r="A1658" s="929">
        <v>1657</v>
      </c>
      <c r="B1658" s="927" t="s">
        <v>5697</v>
      </c>
      <c r="C1658" s="927" t="s">
        <v>2339</v>
      </c>
      <c r="D1658" s="927" t="s">
        <v>1332</v>
      </c>
      <c r="E1658" s="927" t="s">
        <v>1361</v>
      </c>
      <c r="F1658" s="927">
        <v>1</v>
      </c>
      <c r="G1658" s="927">
        <v>94</v>
      </c>
      <c r="H1658" s="927" t="s">
        <v>5580</v>
      </c>
      <c r="I1658" s="927" t="s">
        <v>15</v>
      </c>
      <c r="J1658" s="927" t="s">
        <v>5610</v>
      </c>
      <c r="K1658" s="927" t="s">
        <v>203</v>
      </c>
      <c r="L1658" s="927" t="s">
        <v>15</v>
      </c>
      <c r="M1658" s="927" t="s">
        <v>5610</v>
      </c>
      <c r="N1658" s="927" t="s">
        <v>15</v>
      </c>
      <c r="O1658" s="927" t="s">
        <v>5698</v>
      </c>
      <c r="P1658" s="1129" t="str">
        <f t="shared" si="287"/>
        <v>-</v>
      </c>
      <c r="Q1658" s="934" t="str">
        <f t="shared" si="288"/>
        <v>21-19998</v>
      </c>
      <c r="R1658" s="934" t="str">
        <f t="shared" si="289"/>
        <v>-</v>
      </c>
      <c r="S1658" s="935" t="str">
        <f t="shared" si="282"/>
        <v>-</v>
      </c>
      <c r="T1658" s="935" t="str">
        <f t="shared" si="283"/>
        <v>-</v>
      </c>
      <c r="U1658" s="935" t="str">
        <f t="shared" si="284"/>
        <v>-</v>
      </c>
      <c r="V1658" s="935" t="str">
        <f t="shared" si="290"/>
        <v>-</v>
      </c>
      <c r="W1658" s="934" t="str">
        <f t="shared" si="291"/>
        <v>-</v>
      </c>
      <c r="X1658" s="936" t="str">
        <f>IF(R1658="-","-",VLOOKUP($S1658,Forex!$B:$C,2,0))</f>
        <v>-</v>
      </c>
      <c r="Y1658" s="936" t="str">
        <f>IF(R1658="-","-",VLOOKUP($S1658,Forex!$B:$D,3,0))</f>
        <v>-</v>
      </c>
      <c r="Z1658" s="937" t="str">
        <f>IF($R1658="-","-",VLOOKUP($L1658,Legend!$E:$F,2,0))</f>
        <v>-</v>
      </c>
      <c r="AA1658" s="937"/>
      <c r="AB1658" s="1131" t="str">
        <f t="shared" si="285"/>
        <v>-</v>
      </c>
      <c r="AC1658" s="1131" t="str">
        <f>_xlfn.IFNA(VLOOKUP($B1658,'PO list'!$C:$E,3,0),$AB1658)</f>
        <v>-</v>
      </c>
      <c r="AD1658" s="1131" t="str">
        <f>IF($AC1658="-","-",VLOOKUP($AC1658,Forex!$B:$C,2,0))</f>
        <v>-</v>
      </c>
      <c r="AE1658" s="1131" t="str">
        <f t="shared" si="292"/>
        <v>-</v>
      </c>
      <c r="AF1658" s="1131" t="str">
        <f>IF($AE1658="-","-",VLOOKUP($AE1658,Forex!$B:$C,2,0))</f>
        <v>-</v>
      </c>
      <c r="AG1658" s="1132" t="str">
        <f t="shared" si="286"/>
        <v>-</v>
      </c>
    </row>
    <row r="1659" spans="1:33" x14ac:dyDescent="0.2">
      <c r="A1659" s="929">
        <v>1658</v>
      </c>
      <c r="B1659" s="927" t="s">
        <v>5699</v>
      </c>
      <c r="C1659" s="927" t="s">
        <v>221</v>
      </c>
      <c r="D1659" s="927" t="s">
        <v>201</v>
      </c>
      <c r="E1659" s="927" t="s">
        <v>231</v>
      </c>
      <c r="F1659" s="927">
        <v>1</v>
      </c>
      <c r="G1659" s="927">
        <v>736</v>
      </c>
      <c r="H1659" s="927" t="s">
        <v>5700</v>
      </c>
      <c r="I1659" s="927" t="s">
        <v>5701</v>
      </c>
      <c r="J1659" s="927" t="s">
        <v>5639</v>
      </c>
      <c r="K1659" s="927" t="s">
        <v>288</v>
      </c>
      <c r="L1659" s="927" t="s">
        <v>158</v>
      </c>
      <c r="M1659" s="927" t="s">
        <v>5698</v>
      </c>
      <c r="N1659" s="927" t="s">
        <v>5869</v>
      </c>
      <c r="O1659" s="927" t="s">
        <v>5698</v>
      </c>
      <c r="P1659" s="1129" t="str">
        <f t="shared" si="287"/>
        <v>DIE</v>
      </c>
      <c r="Q1659" s="934" t="str">
        <f t="shared" si="288"/>
        <v>21-19999</v>
      </c>
      <c r="R1659" s="934" t="str">
        <f t="shared" si="289"/>
        <v>LOCAL</v>
      </c>
      <c r="S1659" s="935">
        <f t="shared" si="282"/>
        <v>44348</v>
      </c>
      <c r="T1659" s="935">
        <f t="shared" si="283"/>
        <v>44348</v>
      </c>
      <c r="U1659" s="935">
        <f t="shared" si="284"/>
        <v>44348</v>
      </c>
      <c r="V1659" s="935">
        <f t="shared" si="290"/>
        <v>44378</v>
      </c>
      <c r="W1659" s="934" t="str">
        <f t="shared" si="291"/>
        <v>Disapproved</v>
      </c>
      <c r="X1659" s="936" t="str">
        <f>IF(R1659="-","-",VLOOKUP($S1659,Forex!$B:$C,2,0))</f>
        <v>FY2021</v>
      </c>
      <c r="Y1659" s="936" t="str">
        <f>IF(R1659="-","-",VLOOKUP($S1659,Forex!$B:$D,3,0))</f>
        <v>1H</v>
      </c>
      <c r="Z1659" s="937" t="str">
        <f>IF($R1659="-","-",VLOOKUP($L1659,Legend!$E:$F,2,0))</f>
        <v>ROD1</v>
      </c>
      <c r="AA1659" s="937"/>
      <c r="AB1659" s="1131">
        <f t="shared" si="285"/>
        <v>44378</v>
      </c>
      <c r="AC1659" s="1131">
        <f>_xlfn.IFNA(VLOOKUP($B1659,'PO list'!$C:$E,3,0),$AB1659)</f>
        <v>44378</v>
      </c>
      <c r="AD1659" s="1131" t="str">
        <f>IF($AC1659="-","-",VLOOKUP($AC1659,Forex!$B:$C,2,0))</f>
        <v>FY2021</v>
      </c>
      <c r="AE1659" s="1131">
        <f t="shared" si="292"/>
        <v>44348</v>
      </c>
      <c r="AF1659" s="1131" t="str">
        <f>IF($AE1659="-","-",VLOOKUP($AE1659,Forex!$B:$C,2,0))</f>
        <v>FY2021</v>
      </c>
      <c r="AG1659" s="1132" t="str">
        <f t="shared" si="286"/>
        <v>MY + MF</v>
      </c>
    </row>
    <row r="1660" spans="1:33" x14ac:dyDescent="0.2">
      <c r="A1660" s="929">
        <v>1659</v>
      </c>
      <c r="B1660" s="927" t="s">
        <v>5702</v>
      </c>
      <c r="C1660" s="927" t="s">
        <v>227</v>
      </c>
      <c r="D1660" s="927" t="s">
        <v>201</v>
      </c>
      <c r="E1660" s="927" t="s">
        <v>231</v>
      </c>
      <c r="F1660" s="927">
        <v>4</v>
      </c>
      <c r="G1660" s="927">
        <v>1113</v>
      </c>
      <c r="H1660" s="927" t="s">
        <v>5703</v>
      </c>
      <c r="I1660" s="927" t="s">
        <v>5704</v>
      </c>
      <c r="J1660" s="927" t="s">
        <v>5639</v>
      </c>
      <c r="K1660" s="927" t="s">
        <v>287</v>
      </c>
      <c r="L1660" s="927" t="s">
        <v>15</v>
      </c>
      <c r="M1660" s="927" t="s">
        <v>5593</v>
      </c>
      <c r="N1660" s="927" t="s">
        <v>5728</v>
      </c>
      <c r="O1660" s="927" t="s">
        <v>5610</v>
      </c>
      <c r="P1660" s="1129" t="str">
        <f t="shared" si="287"/>
        <v>BLA</v>
      </c>
      <c r="Q1660" s="934" t="str">
        <f t="shared" si="288"/>
        <v>21-20000</v>
      </c>
      <c r="R1660" s="934" t="str">
        <f t="shared" si="289"/>
        <v>LOCAL</v>
      </c>
      <c r="S1660" s="935">
        <f t="shared" si="282"/>
        <v>44348</v>
      </c>
      <c r="T1660" s="935">
        <f t="shared" si="283"/>
        <v>44348</v>
      </c>
      <c r="U1660" s="935">
        <f t="shared" si="284"/>
        <v>44348</v>
      </c>
      <c r="V1660" s="935">
        <f t="shared" si="290"/>
        <v>44378</v>
      </c>
      <c r="W1660" s="934" t="str">
        <f t="shared" si="291"/>
        <v>Approved</v>
      </c>
      <c r="X1660" s="936" t="str">
        <f>IF(R1660="-","-",VLOOKUP($S1660,Forex!$B:$C,2,0))</f>
        <v>FY2021</v>
      </c>
      <c r="Y1660" s="936" t="str">
        <f>IF(R1660="-","-",VLOOKUP($S1660,Forex!$B:$D,3,0))</f>
        <v>1H</v>
      </c>
      <c r="Z1660" s="937" t="str">
        <f>IF($R1660="-","-",VLOOKUP($L1660,Legend!$E:$F,2,0))</f>
        <v>-</v>
      </c>
      <c r="AA1660" s="937"/>
      <c r="AB1660" s="1131">
        <f t="shared" si="285"/>
        <v>44378</v>
      </c>
      <c r="AC1660" s="1131">
        <f>_xlfn.IFNA(VLOOKUP($B1660,'PO list'!$C:$E,3,0),$AB1660)</f>
        <v>44378</v>
      </c>
      <c r="AD1660" s="1131" t="str">
        <f>IF($AC1660="-","-",VLOOKUP($AC1660,Forex!$B:$C,2,0))</f>
        <v>FY2021</v>
      </c>
      <c r="AE1660" s="1131">
        <f t="shared" si="292"/>
        <v>44348</v>
      </c>
      <c r="AF1660" s="1131" t="str">
        <f>IF($AE1660="-","-",VLOOKUP($AE1660,Forex!$B:$C,2,0))</f>
        <v>FY2021</v>
      </c>
      <c r="AG1660" s="1132" t="str">
        <f t="shared" si="286"/>
        <v>MY + MF</v>
      </c>
    </row>
    <row r="1661" spans="1:33" x14ac:dyDescent="0.2">
      <c r="A1661" s="929">
        <v>1660</v>
      </c>
      <c r="B1661" s="927" t="s">
        <v>5726</v>
      </c>
      <c r="C1661" s="927" t="s">
        <v>207</v>
      </c>
      <c r="D1661" s="927" t="s">
        <v>232</v>
      </c>
      <c r="E1661" s="927" t="s">
        <v>1788</v>
      </c>
      <c r="F1661" s="927">
        <v>16</v>
      </c>
      <c r="G1661" s="927">
        <v>14154.2</v>
      </c>
      <c r="H1661" s="927" t="s">
        <v>5729</v>
      </c>
      <c r="I1661" s="927" t="s">
        <v>5730</v>
      </c>
      <c r="J1661" s="927" t="s">
        <v>5610</v>
      </c>
      <c r="K1661" s="927" t="s">
        <v>287</v>
      </c>
      <c r="L1661" s="927" t="s">
        <v>15</v>
      </c>
      <c r="M1661" s="927" t="s">
        <v>5727</v>
      </c>
      <c r="N1661" s="927" t="s">
        <v>5769</v>
      </c>
      <c r="O1661" s="927" t="s">
        <v>5599</v>
      </c>
      <c r="P1661" s="1129" t="str">
        <f t="shared" si="287"/>
        <v>GS-</v>
      </c>
      <c r="Q1661" s="934" t="str">
        <f t="shared" si="288"/>
        <v>21-20001</v>
      </c>
      <c r="R1661" s="934" t="str">
        <f t="shared" si="289"/>
        <v>FRONTECH</v>
      </c>
      <c r="S1661" s="935">
        <f t="shared" si="282"/>
        <v>44348</v>
      </c>
      <c r="T1661" s="935">
        <f t="shared" si="283"/>
        <v>44348</v>
      </c>
      <c r="U1661" s="935">
        <f t="shared" si="284"/>
        <v>44378</v>
      </c>
      <c r="V1661" s="935">
        <f t="shared" si="290"/>
        <v>44378</v>
      </c>
      <c r="W1661" s="934" t="str">
        <f t="shared" si="291"/>
        <v>Approved</v>
      </c>
      <c r="X1661" s="936" t="str">
        <f>IF(R1661="-","-",VLOOKUP($S1661,Forex!$B:$C,2,0))</f>
        <v>FY2021</v>
      </c>
      <c r="Y1661" s="936" t="str">
        <f>IF(R1661="-","-",VLOOKUP($S1661,Forex!$B:$D,3,0))</f>
        <v>1H</v>
      </c>
      <c r="Z1661" s="937" t="str">
        <f>IF($R1661="-","-",VLOOKUP($L1661,Legend!$E:$F,2,0))</f>
        <v>-</v>
      </c>
      <c r="AA1661" s="937"/>
      <c r="AB1661" s="1131">
        <f t="shared" si="285"/>
        <v>44378</v>
      </c>
      <c r="AC1661" s="1131">
        <f>_xlfn.IFNA(VLOOKUP($B1661,'PO list'!$C:$E,3,0),$AB1661)</f>
        <v>44378</v>
      </c>
      <c r="AD1661" s="1131" t="str">
        <f>IF($AC1661="-","-",VLOOKUP($AC1661,Forex!$B:$C,2,0))</f>
        <v>FY2021</v>
      </c>
      <c r="AE1661" s="1131">
        <f t="shared" si="292"/>
        <v>44348</v>
      </c>
      <c r="AF1661" s="1131" t="str">
        <f>IF($AE1661="-","-",VLOOKUP($AE1661,Forex!$B:$C,2,0))</f>
        <v>FY2021</v>
      </c>
      <c r="AG1661" s="1132" t="str">
        <f t="shared" si="286"/>
        <v>MY + MF</v>
      </c>
    </row>
    <row r="1662" spans="1:33" x14ac:dyDescent="0.2">
      <c r="A1662" s="929">
        <v>1661</v>
      </c>
      <c r="B1662" s="927" t="s">
        <v>5705</v>
      </c>
      <c r="C1662" s="927" t="s">
        <v>1331</v>
      </c>
      <c r="D1662" s="927" t="s">
        <v>1332</v>
      </c>
      <c r="E1662" s="927" t="s">
        <v>231</v>
      </c>
      <c r="F1662" s="927">
        <v>17</v>
      </c>
      <c r="G1662" s="927">
        <v>1193.2099999999998</v>
      </c>
      <c r="H1662" s="927" t="s">
        <v>5706</v>
      </c>
      <c r="I1662" s="927" t="s">
        <v>5707</v>
      </c>
      <c r="J1662" s="927" t="s">
        <v>5610</v>
      </c>
      <c r="K1662" s="927" t="s">
        <v>203</v>
      </c>
      <c r="L1662" s="927" t="s">
        <v>15</v>
      </c>
      <c r="M1662" s="927" t="s">
        <v>5593</v>
      </c>
      <c r="N1662" s="927" t="s">
        <v>15</v>
      </c>
      <c r="O1662" s="927" t="s">
        <v>5698</v>
      </c>
      <c r="P1662" s="1129" t="str">
        <f t="shared" si="287"/>
        <v>NCH</v>
      </c>
      <c r="Q1662" s="934" t="str">
        <f t="shared" si="288"/>
        <v>21-20002</v>
      </c>
      <c r="R1662" s="934" t="str">
        <f t="shared" si="289"/>
        <v>-</v>
      </c>
      <c r="S1662" s="935" t="str">
        <f t="shared" si="282"/>
        <v>-</v>
      </c>
      <c r="T1662" s="935" t="str">
        <f t="shared" si="283"/>
        <v>-</v>
      </c>
      <c r="U1662" s="935" t="str">
        <f t="shared" si="284"/>
        <v>-</v>
      </c>
      <c r="V1662" s="935" t="str">
        <f t="shared" si="290"/>
        <v>-</v>
      </c>
      <c r="W1662" s="934" t="str">
        <f t="shared" si="291"/>
        <v>-</v>
      </c>
      <c r="X1662" s="936" t="str">
        <f>IF(R1662="-","-",VLOOKUP($S1662,Forex!$B:$C,2,0))</f>
        <v>-</v>
      </c>
      <c r="Y1662" s="936" t="str">
        <f>IF(R1662="-","-",VLOOKUP($S1662,Forex!$B:$D,3,0))</f>
        <v>-</v>
      </c>
      <c r="Z1662" s="937" t="str">
        <f>IF($R1662="-","-",VLOOKUP($L1662,Legend!$E:$F,2,0))</f>
        <v>-</v>
      </c>
      <c r="AA1662" s="937"/>
      <c r="AB1662" s="1131" t="str">
        <f t="shared" si="285"/>
        <v>-</v>
      </c>
      <c r="AC1662" s="1131" t="str">
        <f>_xlfn.IFNA(VLOOKUP($B1662,'PO list'!$C:$E,3,0),$AB1662)</f>
        <v>-</v>
      </c>
      <c r="AD1662" s="1131" t="str">
        <f>IF($AC1662="-","-",VLOOKUP($AC1662,Forex!$B:$C,2,0))</f>
        <v>-</v>
      </c>
      <c r="AE1662" s="1131" t="str">
        <f t="shared" si="292"/>
        <v>-</v>
      </c>
      <c r="AF1662" s="1131" t="str">
        <f>IF($AE1662="-","-",VLOOKUP($AE1662,Forex!$B:$C,2,0))</f>
        <v>-</v>
      </c>
      <c r="AG1662" s="1132" t="str">
        <f t="shared" si="286"/>
        <v>-</v>
      </c>
    </row>
    <row r="1663" spans="1:33" x14ac:dyDescent="0.2">
      <c r="A1663" s="929">
        <v>1662</v>
      </c>
      <c r="B1663" s="927" t="s">
        <v>5708</v>
      </c>
      <c r="C1663" s="927" t="s">
        <v>1379</v>
      </c>
      <c r="D1663" s="927" t="s">
        <v>1332</v>
      </c>
      <c r="E1663" s="927" t="s">
        <v>1361</v>
      </c>
      <c r="F1663" s="927">
        <v>3</v>
      </c>
      <c r="G1663" s="927">
        <v>122.19999999999999</v>
      </c>
      <c r="H1663" s="927" t="s">
        <v>5709</v>
      </c>
      <c r="I1663" s="927" t="s">
        <v>5710</v>
      </c>
      <c r="J1663" s="927" t="s">
        <v>5610</v>
      </c>
      <c r="K1663" s="927" t="s">
        <v>203</v>
      </c>
      <c r="L1663" s="927" t="s">
        <v>15</v>
      </c>
      <c r="M1663" s="927" t="s">
        <v>5610</v>
      </c>
      <c r="N1663" s="927" t="s">
        <v>15</v>
      </c>
      <c r="O1663" s="927" t="s">
        <v>5698</v>
      </c>
      <c r="P1663" s="1129" t="str">
        <f t="shared" si="287"/>
        <v>120</v>
      </c>
      <c r="Q1663" s="934" t="str">
        <f t="shared" si="288"/>
        <v>21-20003</v>
      </c>
      <c r="R1663" s="934" t="str">
        <f t="shared" si="289"/>
        <v>-</v>
      </c>
      <c r="S1663" s="935" t="str">
        <f t="shared" si="282"/>
        <v>-</v>
      </c>
      <c r="T1663" s="935" t="str">
        <f t="shared" si="283"/>
        <v>-</v>
      </c>
      <c r="U1663" s="935" t="str">
        <f t="shared" si="284"/>
        <v>-</v>
      </c>
      <c r="V1663" s="935" t="str">
        <f t="shared" si="290"/>
        <v>-</v>
      </c>
      <c r="W1663" s="934" t="str">
        <f t="shared" si="291"/>
        <v>-</v>
      </c>
      <c r="X1663" s="936" t="str">
        <f>IF(R1663="-","-",VLOOKUP($S1663,Forex!$B:$C,2,0))</f>
        <v>-</v>
      </c>
      <c r="Y1663" s="936" t="str">
        <f>IF(R1663="-","-",VLOOKUP($S1663,Forex!$B:$D,3,0))</f>
        <v>-</v>
      </c>
      <c r="Z1663" s="937" t="str">
        <f>IF($R1663="-","-",VLOOKUP($L1663,Legend!$E:$F,2,0))</f>
        <v>-</v>
      </c>
      <c r="AA1663" s="937"/>
      <c r="AB1663" s="1131" t="str">
        <f t="shared" si="285"/>
        <v>-</v>
      </c>
      <c r="AC1663" s="1131" t="str">
        <f>_xlfn.IFNA(VLOOKUP($B1663,'PO list'!$C:$E,3,0),$AB1663)</f>
        <v>-</v>
      </c>
      <c r="AD1663" s="1131" t="str">
        <f>IF($AC1663="-","-",VLOOKUP($AC1663,Forex!$B:$C,2,0))</f>
        <v>-</v>
      </c>
      <c r="AE1663" s="1131" t="str">
        <f t="shared" si="292"/>
        <v>-</v>
      </c>
      <c r="AF1663" s="1131" t="str">
        <f>IF($AE1663="-","-",VLOOKUP($AE1663,Forex!$B:$C,2,0))</f>
        <v>-</v>
      </c>
      <c r="AG1663" s="1132" t="str">
        <f t="shared" si="286"/>
        <v>-</v>
      </c>
    </row>
    <row r="1664" spans="1:33" x14ac:dyDescent="0.2">
      <c r="A1664" s="929">
        <v>1663</v>
      </c>
      <c r="B1664" s="927" t="s">
        <v>5711</v>
      </c>
      <c r="C1664" s="927" t="s">
        <v>5907</v>
      </c>
      <c r="D1664" s="927" t="s">
        <v>201</v>
      </c>
      <c r="E1664" s="927" t="s">
        <v>230</v>
      </c>
      <c r="F1664" s="927">
        <v>8</v>
      </c>
      <c r="G1664" s="927">
        <v>13635.03</v>
      </c>
      <c r="H1664" s="927" t="s">
        <v>5712</v>
      </c>
      <c r="I1664" s="927" t="s">
        <v>5920</v>
      </c>
      <c r="J1664" s="927" t="s">
        <v>5610</v>
      </c>
      <c r="K1664" s="927" t="s">
        <v>203</v>
      </c>
      <c r="L1664" s="927" t="s">
        <v>15</v>
      </c>
      <c r="M1664" s="927" t="s">
        <v>5595</v>
      </c>
      <c r="N1664" s="927" t="s">
        <v>15</v>
      </c>
      <c r="O1664" s="927" t="s">
        <v>5599</v>
      </c>
      <c r="P1664" s="1129" t="str">
        <f t="shared" si="287"/>
        <v>REF</v>
      </c>
      <c r="Q1664" s="934" t="str">
        <f t="shared" si="288"/>
        <v>21-20004</v>
      </c>
      <c r="R1664" s="934" t="str">
        <f t="shared" si="289"/>
        <v>LOCAL</v>
      </c>
      <c r="S1664" s="935">
        <f t="shared" si="282"/>
        <v>44348</v>
      </c>
      <c r="T1664" s="935">
        <f t="shared" si="283"/>
        <v>44348</v>
      </c>
      <c r="U1664" s="935">
        <f t="shared" si="284"/>
        <v>44348</v>
      </c>
      <c r="V1664" s="935" t="str">
        <f t="shared" si="290"/>
        <v>-</v>
      </c>
      <c r="W1664" s="934" t="str">
        <f t="shared" si="291"/>
        <v>-</v>
      </c>
      <c r="X1664" s="936" t="str">
        <f>IF(R1664="-","-",VLOOKUP($S1664,Forex!$B:$C,2,0))</f>
        <v>FY2021</v>
      </c>
      <c r="Y1664" s="936" t="str">
        <f>IF(R1664="-","-",VLOOKUP($S1664,Forex!$B:$D,3,0))</f>
        <v>1H</v>
      </c>
      <c r="Z1664" s="937" t="str">
        <f>IF($R1664="-","-",VLOOKUP($L1664,Legend!$E:$F,2,0))</f>
        <v>-</v>
      </c>
      <c r="AA1664" s="937"/>
      <c r="AB1664" s="1131" t="str">
        <f t="shared" si="285"/>
        <v>-</v>
      </c>
      <c r="AC1664" s="1131" t="str">
        <f>_xlfn.IFNA(VLOOKUP($B1664,'PO list'!$C:$E,3,0),$AB1664)</f>
        <v>-</v>
      </c>
      <c r="AD1664" s="1131" t="str">
        <f>IF($AC1664="-","-",VLOOKUP($AC1664,Forex!$B:$C,2,0))</f>
        <v>-</v>
      </c>
      <c r="AE1664" s="1131" t="str">
        <f t="shared" si="292"/>
        <v>-</v>
      </c>
      <c r="AF1664" s="1131" t="str">
        <f>IF($AE1664="-","-",VLOOKUP($AE1664,Forex!$B:$C,2,0))</f>
        <v>-</v>
      </c>
      <c r="AG1664" s="1132" t="str">
        <f t="shared" si="286"/>
        <v>MY + MF</v>
      </c>
    </row>
    <row r="1665" spans="1:33" x14ac:dyDescent="0.2">
      <c r="A1665" s="929">
        <v>1664</v>
      </c>
      <c r="B1665" s="927" t="s">
        <v>5713</v>
      </c>
      <c r="C1665" s="927" t="s">
        <v>227</v>
      </c>
      <c r="D1665" s="927" t="s">
        <v>201</v>
      </c>
      <c r="E1665" s="927" t="s">
        <v>1333</v>
      </c>
      <c r="F1665" s="927">
        <v>2</v>
      </c>
      <c r="G1665" s="927">
        <v>36427.4</v>
      </c>
      <c r="H1665" s="927" t="s">
        <v>5714</v>
      </c>
      <c r="I1665" s="927" t="s">
        <v>5715</v>
      </c>
      <c r="J1665" s="927" t="s">
        <v>5593</v>
      </c>
      <c r="K1665" s="927" t="s">
        <v>288</v>
      </c>
      <c r="L1665" s="927" t="s">
        <v>1127</v>
      </c>
      <c r="M1665" s="927" t="s">
        <v>5599</v>
      </c>
      <c r="N1665" s="927" t="s">
        <v>6146</v>
      </c>
      <c r="O1665" s="927" t="s">
        <v>5599</v>
      </c>
      <c r="P1665" s="1129" t="str">
        <f t="shared" si="287"/>
        <v>REF</v>
      </c>
      <c r="Q1665" s="934" t="str">
        <f t="shared" si="288"/>
        <v>21-20005</v>
      </c>
      <c r="R1665" s="934" t="str">
        <f t="shared" si="289"/>
        <v>LOCAL</v>
      </c>
      <c r="S1665" s="935">
        <f t="shared" si="282"/>
        <v>44348</v>
      </c>
      <c r="T1665" s="935">
        <f t="shared" si="283"/>
        <v>44348</v>
      </c>
      <c r="U1665" s="935">
        <f t="shared" si="284"/>
        <v>44348</v>
      </c>
      <c r="V1665" s="935">
        <f t="shared" si="290"/>
        <v>44440</v>
      </c>
      <c r="W1665" s="934" t="str">
        <f t="shared" si="291"/>
        <v>-</v>
      </c>
      <c r="X1665" s="936" t="str">
        <f>IF(R1665="-","-",VLOOKUP($S1665,Forex!$B:$C,2,0))</f>
        <v>FY2021</v>
      </c>
      <c r="Y1665" s="936" t="str">
        <f>IF(R1665="-","-",VLOOKUP($S1665,Forex!$B:$D,3,0))</f>
        <v>1H</v>
      </c>
      <c r="Z1665" s="937" t="str">
        <f>IF($R1665="-","-",VLOOKUP($L1665,Legend!$E:$F,2,0))</f>
        <v>ROD4</v>
      </c>
      <c r="AA1665" s="937"/>
      <c r="AB1665" s="1131">
        <f t="shared" si="285"/>
        <v>44440</v>
      </c>
      <c r="AC1665" s="1131">
        <f>_xlfn.IFNA(VLOOKUP($B1665,'PO list'!$C:$E,3,0),$AB1665)</f>
        <v>44440</v>
      </c>
      <c r="AD1665" s="1131" t="str">
        <f>IF($AC1665="-","-",VLOOKUP($AC1665,Forex!$B:$C,2,0))</f>
        <v>FY2021</v>
      </c>
      <c r="AE1665" s="1131" t="str">
        <f t="shared" si="292"/>
        <v>-</v>
      </c>
      <c r="AF1665" s="1131" t="str">
        <f>IF($AE1665="-","-",VLOOKUP($AE1665,Forex!$B:$C,2,0))</f>
        <v>-</v>
      </c>
      <c r="AG1665" s="1132" t="str">
        <f t="shared" si="286"/>
        <v>MY + MF</v>
      </c>
    </row>
    <row r="1666" spans="1:33" x14ac:dyDescent="0.2">
      <c r="A1666" s="929">
        <v>1665</v>
      </c>
      <c r="B1666" s="927" t="s">
        <v>5732</v>
      </c>
      <c r="C1666" s="927" t="s">
        <v>211</v>
      </c>
      <c r="D1666" s="927" t="s">
        <v>201</v>
      </c>
      <c r="E1666" s="927" t="s">
        <v>1788</v>
      </c>
      <c r="F1666" s="927">
        <v>2</v>
      </c>
      <c r="G1666" s="927">
        <v>12250.1</v>
      </c>
      <c r="H1666" s="927" t="s">
        <v>5773</v>
      </c>
      <c r="I1666" s="927" t="s">
        <v>5774</v>
      </c>
      <c r="J1666" s="927" t="s">
        <v>5593</v>
      </c>
      <c r="K1666" s="927" t="s">
        <v>288</v>
      </c>
      <c r="L1666" s="927" t="s">
        <v>1127</v>
      </c>
      <c r="M1666" s="927" t="s">
        <v>5763</v>
      </c>
      <c r="N1666" s="927" t="s">
        <v>5906</v>
      </c>
      <c r="O1666" s="927" t="s">
        <v>5733</v>
      </c>
      <c r="P1666" s="1129" t="str">
        <f t="shared" si="287"/>
        <v>REF</v>
      </c>
      <c r="Q1666" s="934" t="str">
        <f t="shared" si="288"/>
        <v>21-20006</v>
      </c>
      <c r="R1666" s="934" t="str">
        <f t="shared" si="289"/>
        <v>LOCAL</v>
      </c>
      <c r="S1666" s="935">
        <f t="shared" si="282"/>
        <v>44348</v>
      </c>
      <c r="T1666" s="935">
        <f t="shared" si="283"/>
        <v>44378</v>
      </c>
      <c r="U1666" s="935">
        <f t="shared" si="284"/>
        <v>44378</v>
      </c>
      <c r="V1666" s="935">
        <f t="shared" si="290"/>
        <v>44409</v>
      </c>
      <c r="W1666" s="934" t="str">
        <f t="shared" si="291"/>
        <v>-</v>
      </c>
      <c r="X1666" s="936" t="str">
        <f>IF(R1666="-","-",VLOOKUP($S1666,Forex!$B:$C,2,0))</f>
        <v>FY2021</v>
      </c>
      <c r="Y1666" s="936" t="str">
        <f>IF(R1666="-","-",VLOOKUP($S1666,Forex!$B:$D,3,0))</f>
        <v>1H</v>
      </c>
      <c r="Z1666" s="937" t="str">
        <f>IF($R1666="-","-",VLOOKUP($L1666,Legend!$E:$F,2,0))</f>
        <v>ROD4</v>
      </c>
      <c r="AA1666" s="937"/>
      <c r="AB1666" s="1131">
        <f t="shared" si="285"/>
        <v>44409</v>
      </c>
      <c r="AC1666" s="1131">
        <f>_xlfn.IFNA(VLOOKUP($B1666,'PO list'!$C:$E,3,0),$AB1666)</f>
        <v>44409</v>
      </c>
      <c r="AD1666" s="1131" t="str">
        <f>IF($AC1666="-","-",VLOOKUP($AC1666,Forex!$B:$C,2,0))</f>
        <v>FY2021</v>
      </c>
      <c r="AE1666" s="1131" t="str">
        <f t="shared" si="292"/>
        <v>-</v>
      </c>
      <c r="AF1666" s="1131" t="str">
        <f>IF($AE1666="-","-",VLOOKUP($AE1666,Forex!$B:$C,2,0))</f>
        <v>-</v>
      </c>
      <c r="AG1666" s="1132" t="str">
        <f t="shared" si="286"/>
        <v>MY + MF</v>
      </c>
    </row>
    <row r="1667" spans="1:33" x14ac:dyDescent="0.2">
      <c r="A1667" s="929">
        <v>1666</v>
      </c>
      <c r="B1667" s="927" t="s">
        <v>5734</v>
      </c>
      <c r="C1667" s="927" t="s">
        <v>211</v>
      </c>
      <c r="D1667" s="927" t="s">
        <v>201</v>
      </c>
      <c r="E1667" s="927" t="s">
        <v>1788</v>
      </c>
      <c r="F1667" s="927">
        <v>1</v>
      </c>
      <c r="G1667" s="927">
        <v>9258.9</v>
      </c>
      <c r="H1667" s="927" t="s">
        <v>5735</v>
      </c>
      <c r="I1667" s="927" t="s">
        <v>5775</v>
      </c>
      <c r="J1667" s="927" t="s">
        <v>5593</v>
      </c>
      <c r="K1667" s="927" t="s">
        <v>288</v>
      </c>
      <c r="L1667" s="927" t="s">
        <v>1127</v>
      </c>
      <c r="M1667" s="927" t="s">
        <v>5772</v>
      </c>
      <c r="N1667" s="927" t="s">
        <v>5906</v>
      </c>
      <c r="O1667" s="927" t="s">
        <v>5733</v>
      </c>
      <c r="P1667" s="1129" t="str">
        <f t="shared" si="287"/>
        <v>REF</v>
      </c>
      <c r="Q1667" s="934" t="str">
        <f t="shared" si="288"/>
        <v>21-20007</v>
      </c>
      <c r="R1667" s="934" t="str">
        <f t="shared" si="289"/>
        <v>LOCAL</v>
      </c>
      <c r="S1667" s="935">
        <f t="shared" ref="S1667:S1730" si="293">IF($R1667="-","-",$J1667-DAY($J1667)+1)</f>
        <v>44348</v>
      </c>
      <c r="T1667" s="935">
        <f t="shared" ref="T1667:T1730" si="294">IF($R1667="-","-",$O1667-DAY($O1667)+1)</f>
        <v>44378</v>
      </c>
      <c r="U1667" s="935">
        <f t="shared" ref="U1667:U1730" si="295">IF($R1667="-","-",$M1667-DAY($M1667)+1)</f>
        <v>44378</v>
      </c>
      <c r="V1667" s="935">
        <f t="shared" si="290"/>
        <v>44409</v>
      </c>
      <c r="W1667" s="934" t="str">
        <f t="shared" si="291"/>
        <v>-</v>
      </c>
      <c r="X1667" s="936" t="str">
        <f>IF(R1667="-","-",VLOOKUP($S1667,Forex!$B:$C,2,0))</f>
        <v>FY2021</v>
      </c>
      <c r="Y1667" s="936" t="str">
        <f>IF(R1667="-","-",VLOOKUP($S1667,Forex!$B:$D,3,0))</f>
        <v>1H</v>
      </c>
      <c r="Z1667" s="937" t="str">
        <f>IF($R1667="-","-",VLOOKUP($L1667,Legend!$E:$F,2,0))</f>
        <v>ROD4</v>
      </c>
      <c r="AA1667" s="937"/>
      <c r="AB1667" s="1131">
        <f t="shared" ref="AB1667:AB1730" si="296">IF($X1667="FY2021",$V1667,IF($X1667="FY2022",$V1667,IF($X1667="FY2023",$V1667,$T1667)))</f>
        <v>44409</v>
      </c>
      <c r="AC1667" s="1131">
        <f>_xlfn.IFNA(VLOOKUP($B1667,'PO list'!$C:$E,3,0),$AB1667)</f>
        <v>44409</v>
      </c>
      <c r="AD1667" s="1131" t="str">
        <f>IF($AC1667="-","-",VLOOKUP($AC1667,Forex!$B:$C,2,0))</f>
        <v>FY2021</v>
      </c>
      <c r="AE1667" s="1131" t="str">
        <f t="shared" si="292"/>
        <v>-</v>
      </c>
      <c r="AF1667" s="1131" t="str">
        <f>IF($AE1667="-","-",VLOOKUP($AE1667,Forex!$B:$C,2,0))</f>
        <v>-</v>
      </c>
      <c r="AG1667" s="1132" t="str">
        <f t="shared" ref="AG1667:AG1730" si="297">IF($R1667="-","-","MY + MF")</f>
        <v>MY + MF</v>
      </c>
    </row>
    <row r="1668" spans="1:33" x14ac:dyDescent="0.2">
      <c r="A1668" s="929">
        <v>1667</v>
      </c>
      <c r="B1668" s="927" t="s">
        <v>5736</v>
      </c>
      <c r="C1668" s="927" t="s">
        <v>211</v>
      </c>
      <c r="D1668" s="927" t="s">
        <v>201</v>
      </c>
      <c r="E1668" s="927" t="s">
        <v>1788</v>
      </c>
      <c r="F1668" s="927">
        <v>2</v>
      </c>
      <c r="G1668" s="927">
        <v>7158.8</v>
      </c>
      <c r="H1668" s="927" t="s">
        <v>5776</v>
      </c>
      <c r="I1668" s="927" t="s">
        <v>5777</v>
      </c>
      <c r="J1668" s="927" t="s">
        <v>5593</v>
      </c>
      <c r="K1668" s="927" t="s">
        <v>288</v>
      </c>
      <c r="L1668" s="927" t="s">
        <v>1127</v>
      </c>
      <c r="M1668" s="927" t="s">
        <v>5772</v>
      </c>
      <c r="N1668" s="927" t="s">
        <v>5906</v>
      </c>
      <c r="O1668" s="927" t="s">
        <v>5733</v>
      </c>
      <c r="P1668" s="1129" t="str">
        <f t="shared" si="287"/>
        <v>REF</v>
      </c>
      <c r="Q1668" s="934" t="str">
        <f t="shared" si="288"/>
        <v>21-20008</v>
      </c>
      <c r="R1668" s="934" t="str">
        <f t="shared" si="289"/>
        <v>LOCAL</v>
      </c>
      <c r="S1668" s="935">
        <f t="shared" si="293"/>
        <v>44348</v>
      </c>
      <c r="T1668" s="935">
        <f t="shared" si="294"/>
        <v>44378</v>
      </c>
      <c r="U1668" s="935">
        <f t="shared" si="295"/>
        <v>44378</v>
      </c>
      <c r="V1668" s="935">
        <f t="shared" si="290"/>
        <v>44409</v>
      </c>
      <c r="W1668" s="934" t="str">
        <f t="shared" si="291"/>
        <v>-</v>
      </c>
      <c r="X1668" s="936" t="str">
        <f>IF(R1668="-","-",VLOOKUP($S1668,Forex!$B:$C,2,0))</f>
        <v>FY2021</v>
      </c>
      <c r="Y1668" s="936" t="str">
        <f>IF(R1668="-","-",VLOOKUP($S1668,Forex!$B:$D,3,0))</f>
        <v>1H</v>
      </c>
      <c r="Z1668" s="937" t="str">
        <f>IF($R1668="-","-",VLOOKUP($L1668,Legend!$E:$F,2,0))</f>
        <v>ROD4</v>
      </c>
      <c r="AA1668" s="937"/>
      <c r="AB1668" s="1131">
        <f t="shared" si="296"/>
        <v>44409</v>
      </c>
      <c r="AC1668" s="1131">
        <f>_xlfn.IFNA(VLOOKUP($B1668,'PO list'!$C:$E,3,0),$AB1668)</f>
        <v>44409</v>
      </c>
      <c r="AD1668" s="1131" t="str">
        <f>IF($AC1668="-","-",VLOOKUP($AC1668,Forex!$B:$C,2,0))</f>
        <v>FY2021</v>
      </c>
      <c r="AE1668" s="1131" t="str">
        <f t="shared" si="292"/>
        <v>-</v>
      </c>
      <c r="AF1668" s="1131" t="str">
        <f>IF($AE1668="-","-",VLOOKUP($AE1668,Forex!$B:$C,2,0))</f>
        <v>-</v>
      </c>
      <c r="AG1668" s="1132" t="str">
        <f t="shared" si="297"/>
        <v>MY + MF</v>
      </c>
    </row>
    <row r="1669" spans="1:33" x14ac:dyDescent="0.2">
      <c r="A1669" s="929">
        <v>1668</v>
      </c>
      <c r="B1669" s="927" t="s">
        <v>5797</v>
      </c>
      <c r="C1669" s="927" t="s">
        <v>211</v>
      </c>
      <c r="D1669" s="927" t="s">
        <v>201</v>
      </c>
      <c r="E1669" s="927" t="s">
        <v>1788</v>
      </c>
      <c r="F1669" s="927">
        <v>2</v>
      </c>
      <c r="G1669" s="927">
        <v>12942.46</v>
      </c>
      <c r="H1669" s="927" t="s">
        <v>5827</v>
      </c>
      <c r="I1669" s="927" t="s">
        <v>5828</v>
      </c>
      <c r="J1669" s="927" t="s">
        <v>5593</v>
      </c>
      <c r="K1669" s="927" t="s">
        <v>288</v>
      </c>
      <c r="L1669" s="927" t="s">
        <v>1127</v>
      </c>
      <c r="M1669" s="927" t="s">
        <v>5817</v>
      </c>
      <c r="N1669" s="927" t="s">
        <v>5906</v>
      </c>
      <c r="O1669" s="927" t="s">
        <v>5769</v>
      </c>
      <c r="P1669" s="1129" t="str">
        <f t="shared" si="287"/>
        <v>REF</v>
      </c>
      <c r="Q1669" s="934" t="str">
        <f t="shared" si="288"/>
        <v>21-20009</v>
      </c>
      <c r="R1669" s="934" t="str">
        <f t="shared" si="289"/>
        <v>LOCAL</v>
      </c>
      <c r="S1669" s="935">
        <f t="shared" si="293"/>
        <v>44348</v>
      </c>
      <c r="T1669" s="935">
        <f t="shared" si="294"/>
        <v>44378</v>
      </c>
      <c r="U1669" s="935">
        <f t="shared" si="295"/>
        <v>44378</v>
      </c>
      <c r="V1669" s="935">
        <f t="shared" si="290"/>
        <v>44409</v>
      </c>
      <c r="W1669" s="934" t="str">
        <f t="shared" si="291"/>
        <v>-</v>
      </c>
      <c r="X1669" s="936" t="str">
        <f>IF(R1669="-","-",VLOOKUP($S1669,Forex!$B:$C,2,0))</f>
        <v>FY2021</v>
      </c>
      <c r="Y1669" s="936" t="str">
        <f>IF(R1669="-","-",VLOOKUP($S1669,Forex!$B:$D,3,0))</f>
        <v>1H</v>
      </c>
      <c r="Z1669" s="937" t="str">
        <f>IF($R1669="-","-",VLOOKUP($L1669,Legend!$E:$F,2,0))</f>
        <v>ROD4</v>
      </c>
      <c r="AA1669" s="937"/>
      <c r="AB1669" s="1131">
        <f t="shared" si="296"/>
        <v>44409</v>
      </c>
      <c r="AC1669" s="1131">
        <f>_xlfn.IFNA(VLOOKUP($B1669,'PO list'!$C:$E,3,0),$AB1669)</f>
        <v>44409</v>
      </c>
      <c r="AD1669" s="1131" t="str">
        <f>IF($AC1669="-","-",VLOOKUP($AC1669,Forex!$B:$C,2,0))</f>
        <v>FY2021</v>
      </c>
      <c r="AE1669" s="1131" t="str">
        <f t="shared" si="292"/>
        <v>-</v>
      </c>
      <c r="AF1669" s="1131" t="str">
        <f>IF($AE1669="-","-",VLOOKUP($AE1669,Forex!$B:$C,2,0))</f>
        <v>-</v>
      </c>
      <c r="AG1669" s="1132" t="str">
        <f t="shared" si="297"/>
        <v>MY + MF</v>
      </c>
    </row>
    <row r="1670" spans="1:33" x14ac:dyDescent="0.2">
      <c r="A1670" s="929">
        <v>1669</v>
      </c>
      <c r="B1670" s="927" t="s">
        <v>5716</v>
      </c>
      <c r="C1670" s="927" t="s">
        <v>207</v>
      </c>
      <c r="D1670" s="927" t="s">
        <v>232</v>
      </c>
      <c r="E1670" s="927" t="s">
        <v>1333</v>
      </c>
      <c r="F1670" s="927">
        <v>4</v>
      </c>
      <c r="G1670" s="927">
        <v>1063.24</v>
      </c>
      <c r="H1670" s="927" t="s">
        <v>5829</v>
      </c>
      <c r="I1670" s="927" t="s">
        <v>5830</v>
      </c>
      <c r="J1670" s="927" t="s">
        <v>5593</v>
      </c>
      <c r="K1670" s="927" t="s">
        <v>287</v>
      </c>
      <c r="L1670" s="927" t="s">
        <v>15</v>
      </c>
      <c r="M1670" s="927" t="s">
        <v>5763</v>
      </c>
      <c r="N1670" s="927" t="s">
        <v>5826</v>
      </c>
      <c r="O1670" s="927" t="s">
        <v>5698</v>
      </c>
      <c r="P1670" s="1129" t="str">
        <f t="shared" si="287"/>
        <v>71-</v>
      </c>
      <c r="Q1670" s="934" t="str">
        <f t="shared" si="288"/>
        <v>21-20010</v>
      </c>
      <c r="R1670" s="934" t="str">
        <f t="shared" si="289"/>
        <v>FRONTECH</v>
      </c>
      <c r="S1670" s="935">
        <f t="shared" si="293"/>
        <v>44348</v>
      </c>
      <c r="T1670" s="935">
        <f t="shared" si="294"/>
        <v>44348</v>
      </c>
      <c r="U1670" s="935">
        <f t="shared" si="295"/>
        <v>44378</v>
      </c>
      <c r="V1670" s="935">
        <f t="shared" si="290"/>
        <v>44378</v>
      </c>
      <c r="W1670" s="934" t="str">
        <f t="shared" si="291"/>
        <v>Approved</v>
      </c>
      <c r="X1670" s="936" t="str">
        <f>IF(R1670="-","-",VLOOKUP($S1670,Forex!$B:$C,2,0))</f>
        <v>FY2021</v>
      </c>
      <c r="Y1670" s="936" t="str">
        <f>IF(R1670="-","-",VLOOKUP($S1670,Forex!$B:$D,3,0))</f>
        <v>1H</v>
      </c>
      <c r="Z1670" s="937" t="str">
        <f>IF($R1670="-","-",VLOOKUP($L1670,Legend!$E:$F,2,0))</f>
        <v>-</v>
      </c>
      <c r="AA1670" s="937"/>
      <c r="AB1670" s="1131">
        <f t="shared" si="296"/>
        <v>44378</v>
      </c>
      <c r="AC1670" s="1131">
        <f>_xlfn.IFNA(VLOOKUP($B1670,'PO list'!$C:$E,3,0),$AB1670)</f>
        <v>44409</v>
      </c>
      <c r="AD1670" s="1131" t="str">
        <f>IF($AC1670="-","-",VLOOKUP($AC1670,Forex!$B:$C,2,0))</f>
        <v>FY2021</v>
      </c>
      <c r="AE1670" s="1131">
        <f t="shared" si="292"/>
        <v>44348</v>
      </c>
      <c r="AF1670" s="1131" t="str">
        <f>IF($AE1670="-","-",VLOOKUP($AE1670,Forex!$B:$C,2,0))</f>
        <v>FY2021</v>
      </c>
      <c r="AG1670" s="1132" t="str">
        <f t="shared" si="297"/>
        <v>MY + MF</v>
      </c>
    </row>
    <row r="1671" spans="1:33" x14ac:dyDescent="0.2">
      <c r="A1671" s="929">
        <v>1670</v>
      </c>
      <c r="B1671" s="927" t="s">
        <v>5717</v>
      </c>
      <c r="C1671" s="927" t="s">
        <v>227</v>
      </c>
      <c r="D1671" s="927" t="s">
        <v>201</v>
      </c>
      <c r="E1671" s="927" t="s">
        <v>230</v>
      </c>
      <c r="F1671" s="927">
        <v>12</v>
      </c>
      <c r="G1671" s="927">
        <v>52072.36</v>
      </c>
      <c r="H1671" s="927" t="s">
        <v>5718</v>
      </c>
      <c r="I1671" s="927" t="s">
        <v>5719</v>
      </c>
      <c r="J1671" s="927" t="s">
        <v>5593</v>
      </c>
      <c r="K1671" s="927" t="s">
        <v>203</v>
      </c>
      <c r="L1671" s="927" t="s">
        <v>15</v>
      </c>
      <c r="M1671" s="927" t="s">
        <v>5921</v>
      </c>
      <c r="N1671" s="927" t="s">
        <v>15</v>
      </c>
      <c r="O1671" s="927" t="s">
        <v>5599</v>
      </c>
      <c r="P1671" s="1129" t="str">
        <f t="shared" si="287"/>
        <v>LER</v>
      </c>
      <c r="Q1671" s="934" t="str">
        <f t="shared" si="288"/>
        <v>21-20011</v>
      </c>
      <c r="R1671" s="934" t="str">
        <f t="shared" si="289"/>
        <v>LOCAL</v>
      </c>
      <c r="S1671" s="935">
        <f t="shared" si="293"/>
        <v>44348</v>
      </c>
      <c r="T1671" s="935">
        <f t="shared" si="294"/>
        <v>44348</v>
      </c>
      <c r="U1671" s="935">
        <f t="shared" si="295"/>
        <v>44440</v>
      </c>
      <c r="V1671" s="935" t="str">
        <f t="shared" si="290"/>
        <v>-</v>
      </c>
      <c r="W1671" s="934" t="str">
        <f t="shared" si="291"/>
        <v>For Approval</v>
      </c>
      <c r="X1671" s="936" t="str">
        <f>IF(R1671="-","-",VLOOKUP($S1671,Forex!$B:$C,2,0))</f>
        <v>FY2021</v>
      </c>
      <c r="Y1671" s="936" t="str">
        <f>IF(R1671="-","-",VLOOKUP($S1671,Forex!$B:$D,3,0))</f>
        <v>1H</v>
      </c>
      <c r="Z1671" s="937" t="str">
        <f>IF($R1671="-","-",VLOOKUP($L1671,Legend!$E:$F,2,0))</f>
        <v>-</v>
      </c>
      <c r="AA1671" s="937"/>
      <c r="AB1671" s="1131" t="str">
        <f t="shared" si="296"/>
        <v>-</v>
      </c>
      <c r="AC1671" s="1131" t="str">
        <f>_xlfn.IFNA(VLOOKUP($B1671,'PO list'!$C:$E,3,0),$AB1671)</f>
        <v>-</v>
      </c>
      <c r="AD1671" s="1131" t="str">
        <f>IF($AC1671="-","-",VLOOKUP($AC1671,Forex!$B:$C,2,0))</f>
        <v>-</v>
      </c>
      <c r="AE1671" s="1131">
        <f t="shared" si="292"/>
        <v>44348</v>
      </c>
      <c r="AF1671" s="1131" t="str">
        <f>IF($AE1671="-","-",VLOOKUP($AE1671,Forex!$B:$C,2,0))</f>
        <v>FY2021</v>
      </c>
      <c r="AG1671" s="1132" t="str">
        <f t="shared" si="297"/>
        <v>MY + MF</v>
      </c>
    </row>
    <row r="1672" spans="1:33" x14ac:dyDescent="0.2">
      <c r="A1672" s="929">
        <v>1671</v>
      </c>
      <c r="B1672" s="927" t="s">
        <v>5758</v>
      </c>
      <c r="C1672" s="927" t="s">
        <v>207</v>
      </c>
      <c r="D1672" s="927" t="s">
        <v>232</v>
      </c>
      <c r="E1672" s="927" t="s">
        <v>230</v>
      </c>
      <c r="F1672" s="927">
        <v>1</v>
      </c>
      <c r="G1672" s="927">
        <v>5500</v>
      </c>
      <c r="H1672" s="927" t="s">
        <v>5778</v>
      </c>
      <c r="I1672" s="927" t="s">
        <v>5759</v>
      </c>
      <c r="J1672" s="927" t="s">
        <v>5733</v>
      </c>
      <c r="K1672" s="927" t="s">
        <v>288</v>
      </c>
      <c r="L1672" s="927" t="s">
        <v>158</v>
      </c>
      <c r="M1672" s="927" t="s">
        <v>5733</v>
      </c>
      <c r="N1672" s="927" t="s">
        <v>5910</v>
      </c>
      <c r="O1672" s="927" t="s">
        <v>5728</v>
      </c>
      <c r="P1672" s="1129" t="str">
        <f t="shared" si="287"/>
        <v>535</v>
      </c>
      <c r="Q1672" s="934" t="str">
        <f t="shared" si="288"/>
        <v>21-20012</v>
      </c>
      <c r="R1672" s="934" t="str">
        <f t="shared" si="289"/>
        <v>FRONTECH</v>
      </c>
      <c r="S1672" s="935">
        <f t="shared" si="293"/>
        <v>44378</v>
      </c>
      <c r="T1672" s="935">
        <f t="shared" si="294"/>
        <v>44378</v>
      </c>
      <c r="U1672" s="935">
        <f t="shared" si="295"/>
        <v>44378</v>
      </c>
      <c r="V1672" s="935">
        <f t="shared" si="290"/>
        <v>44409</v>
      </c>
      <c r="W1672" s="934" t="str">
        <f t="shared" si="291"/>
        <v>Disapproved</v>
      </c>
      <c r="X1672" s="936" t="str">
        <f>IF(R1672="-","-",VLOOKUP($S1672,Forex!$B:$C,2,0))</f>
        <v>FY2021</v>
      </c>
      <c r="Y1672" s="936" t="str">
        <f>IF(R1672="-","-",VLOOKUP($S1672,Forex!$B:$D,3,0))</f>
        <v>1H</v>
      </c>
      <c r="Z1672" s="937" t="str">
        <f>IF($R1672="-","-",VLOOKUP($L1672,Legend!$E:$F,2,0))</f>
        <v>ROD1</v>
      </c>
      <c r="AA1672" s="937"/>
      <c r="AB1672" s="1131">
        <f t="shared" si="296"/>
        <v>44409</v>
      </c>
      <c r="AC1672" s="1131">
        <f>_xlfn.IFNA(VLOOKUP($B1672,'PO list'!$C:$E,3,0),$AB1672)</f>
        <v>44409</v>
      </c>
      <c r="AD1672" s="1131" t="str">
        <f>IF($AC1672="-","-",VLOOKUP($AC1672,Forex!$B:$C,2,0))</f>
        <v>FY2021</v>
      </c>
      <c r="AE1672" s="1131">
        <f t="shared" si="292"/>
        <v>44378</v>
      </c>
      <c r="AF1672" s="1131" t="str">
        <f>IF($AE1672="-","-",VLOOKUP($AE1672,Forex!$B:$C,2,0))</f>
        <v>FY2021</v>
      </c>
      <c r="AG1672" s="1132" t="str">
        <f t="shared" si="297"/>
        <v>MY + MF</v>
      </c>
    </row>
    <row r="1673" spans="1:33" x14ac:dyDescent="0.2">
      <c r="A1673" s="929">
        <v>1672</v>
      </c>
      <c r="B1673" s="927" t="s">
        <v>5720</v>
      </c>
      <c r="C1673" s="927" t="s">
        <v>225</v>
      </c>
      <c r="D1673" s="927" t="s">
        <v>201</v>
      </c>
      <c r="E1673" s="927" t="s">
        <v>231</v>
      </c>
      <c r="F1673" s="927">
        <v>3</v>
      </c>
      <c r="G1673" s="927">
        <v>5315</v>
      </c>
      <c r="H1673" s="927" t="s">
        <v>5721</v>
      </c>
      <c r="I1673" s="927" t="s">
        <v>5722</v>
      </c>
      <c r="J1673" s="927" t="s">
        <v>5698</v>
      </c>
      <c r="K1673" s="927" t="s">
        <v>287</v>
      </c>
      <c r="L1673" s="927" t="s">
        <v>15</v>
      </c>
      <c r="M1673" s="927" t="s">
        <v>5595</v>
      </c>
      <c r="N1673" s="927" t="s">
        <v>5728</v>
      </c>
      <c r="O1673" s="927" t="s">
        <v>5599</v>
      </c>
      <c r="P1673" s="1129" t="str">
        <f t="shared" si="287"/>
        <v>W58</v>
      </c>
      <c r="Q1673" s="934" t="str">
        <f t="shared" si="288"/>
        <v>21-20013</v>
      </c>
      <c r="R1673" s="934" t="str">
        <f t="shared" si="289"/>
        <v>LOCAL</v>
      </c>
      <c r="S1673" s="935">
        <f t="shared" si="293"/>
        <v>44348</v>
      </c>
      <c r="T1673" s="935">
        <f t="shared" si="294"/>
        <v>44348</v>
      </c>
      <c r="U1673" s="935">
        <f t="shared" si="295"/>
        <v>44348</v>
      </c>
      <c r="V1673" s="935">
        <f t="shared" si="290"/>
        <v>44378</v>
      </c>
      <c r="W1673" s="934" t="str">
        <f t="shared" si="291"/>
        <v>Approved</v>
      </c>
      <c r="X1673" s="936" t="str">
        <f>IF(R1673="-","-",VLOOKUP($S1673,Forex!$B:$C,2,0))</f>
        <v>FY2021</v>
      </c>
      <c r="Y1673" s="936" t="str">
        <f>IF(R1673="-","-",VLOOKUP($S1673,Forex!$B:$D,3,0))</f>
        <v>1H</v>
      </c>
      <c r="Z1673" s="937" t="str">
        <f>IF($R1673="-","-",VLOOKUP($L1673,Legend!$E:$F,2,0))</f>
        <v>-</v>
      </c>
      <c r="AA1673" s="937"/>
      <c r="AB1673" s="1131">
        <f t="shared" si="296"/>
        <v>44378</v>
      </c>
      <c r="AC1673" s="1131">
        <f>_xlfn.IFNA(VLOOKUP($B1673,'PO list'!$C:$E,3,0),$AB1673)</f>
        <v>44378</v>
      </c>
      <c r="AD1673" s="1131" t="str">
        <f>IF($AC1673="-","-",VLOOKUP($AC1673,Forex!$B:$C,2,0))</f>
        <v>FY2021</v>
      </c>
      <c r="AE1673" s="1131">
        <f t="shared" si="292"/>
        <v>44348</v>
      </c>
      <c r="AF1673" s="1131" t="str">
        <f>IF($AE1673="-","-",VLOOKUP($AE1673,Forex!$B:$C,2,0))</f>
        <v>FY2021</v>
      </c>
      <c r="AG1673" s="1132" t="str">
        <f t="shared" si="297"/>
        <v>MY + MF</v>
      </c>
    </row>
    <row r="1674" spans="1:33" x14ac:dyDescent="0.2">
      <c r="A1674" s="929">
        <v>1673</v>
      </c>
      <c r="B1674" s="927" t="s">
        <v>5723</v>
      </c>
      <c r="C1674" s="927" t="s">
        <v>205</v>
      </c>
      <c r="D1674" s="927" t="s">
        <v>201</v>
      </c>
      <c r="E1674" s="927" t="s">
        <v>1333</v>
      </c>
      <c r="F1674" s="927">
        <v>1</v>
      </c>
      <c r="G1674" s="927">
        <v>830</v>
      </c>
      <c r="H1674" s="927" t="s">
        <v>5724</v>
      </c>
      <c r="I1674" s="927" t="s">
        <v>5725</v>
      </c>
      <c r="J1674" s="927" t="s">
        <v>5599</v>
      </c>
      <c r="K1674" s="927" t="s">
        <v>288</v>
      </c>
      <c r="L1674" s="927" t="s">
        <v>1127</v>
      </c>
      <c r="M1674" s="927" t="s">
        <v>5595</v>
      </c>
      <c r="N1674" s="927" t="s">
        <v>5906</v>
      </c>
      <c r="O1674" s="927" t="s">
        <v>5599</v>
      </c>
      <c r="P1674" s="1129" t="str">
        <f t="shared" si="287"/>
        <v>REF</v>
      </c>
      <c r="Q1674" s="934" t="str">
        <f t="shared" si="288"/>
        <v>21-20014</v>
      </c>
      <c r="R1674" s="934" t="str">
        <f t="shared" si="289"/>
        <v>LOCAL</v>
      </c>
      <c r="S1674" s="935">
        <f t="shared" si="293"/>
        <v>44348</v>
      </c>
      <c r="T1674" s="935">
        <f t="shared" si="294"/>
        <v>44348</v>
      </c>
      <c r="U1674" s="935">
        <f t="shared" si="295"/>
        <v>44348</v>
      </c>
      <c r="V1674" s="935">
        <f t="shared" si="290"/>
        <v>44409</v>
      </c>
      <c r="W1674" s="934" t="str">
        <f t="shared" si="291"/>
        <v>-</v>
      </c>
      <c r="X1674" s="936" t="str">
        <f>IF(R1674="-","-",VLOOKUP($S1674,Forex!$B:$C,2,0))</f>
        <v>FY2021</v>
      </c>
      <c r="Y1674" s="936" t="str">
        <f>IF(R1674="-","-",VLOOKUP($S1674,Forex!$B:$D,3,0))</f>
        <v>1H</v>
      </c>
      <c r="Z1674" s="937" t="str">
        <f>IF($R1674="-","-",VLOOKUP($L1674,Legend!$E:$F,2,0))</f>
        <v>ROD4</v>
      </c>
      <c r="AA1674" s="937"/>
      <c r="AB1674" s="1131">
        <f t="shared" si="296"/>
        <v>44409</v>
      </c>
      <c r="AC1674" s="1131">
        <f>_xlfn.IFNA(VLOOKUP($B1674,'PO list'!$C:$E,3,0),$AB1674)</f>
        <v>44409</v>
      </c>
      <c r="AD1674" s="1131" t="str">
        <f>IF($AC1674="-","-",VLOOKUP($AC1674,Forex!$B:$C,2,0))</f>
        <v>FY2021</v>
      </c>
      <c r="AE1674" s="1131" t="str">
        <f t="shared" si="292"/>
        <v>-</v>
      </c>
      <c r="AF1674" s="1131" t="str">
        <f>IF($AE1674="-","-",VLOOKUP($AE1674,Forex!$B:$C,2,0))</f>
        <v>-</v>
      </c>
      <c r="AG1674" s="1132" t="str">
        <f t="shared" si="297"/>
        <v>MY + MF</v>
      </c>
    </row>
    <row r="1675" spans="1:33" x14ac:dyDescent="0.2">
      <c r="A1675" s="929">
        <v>1674</v>
      </c>
      <c r="B1675" s="927" t="s">
        <v>5737</v>
      </c>
      <c r="C1675" s="927" t="s">
        <v>207</v>
      </c>
      <c r="D1675" s="927" t="s">
        <v>232</v>
      </c>
      <c r="E1675" s="927" t="s">
        <v>1788</v>
      </c>
      <c r="F1675" s="927">
        <v>2</v>
      </c>
      <c r="G1675" s="927">
        <v>11755.5</v>
      </c>
      <c r="H1675" s="927" t="s">
        <v>5779</v>
      </c>
      <c r="I1675" s="927" t="s">
        <v>5780</v>
      </c>
      <c r="J1675" s="927" t="s">
        <v>5595</v>
      </c>
      <c r="K1675" s="927" t="s">
        <v>203</v>
      </c>
      <c r="L1675" s="927" t="s">
        <v>15</v>
      </c>
      <c r="M1675" s="927" t="s">
        <v>5738</v>
      </c>
      <c r="N1675" s="927" t="s">
        <v>15</v>
      </c>
      <c r="O1675" s="927" t="s">
        <v>5738</v>
      </c>
      <c r="P1675" s="1129" t="str">
        <f t="shared" si="287"/>
        <v>01-</v>
      </c>
      <c r="Q1675" s="934" t="str">
        <f t="shared" si="288"/>
        <v>21-20015</v>
      </c>
      <c r="R1675" s="934" t="str">
        <f t="shared" si="289"/>
        <v>FRONTECH</v>
      </c>
      <c r="S1675" s="935">
        <f t="shared" si="293"/>
        <v>44348</v>
      </c>
      <c r="T1675" s="935">
        <f t="shared" si="294"/>
        <v>44378</v>
      </c>
      <c r="U1675" s="935">
        <f t="shared" si="295"/>
        <v>44378</v>
      </c>
      <c r="V1675" s="935" t="str">
        <f t="shared" si="290"/>
        <v>-</v>
      </c>
      <c r="W1675" s="934" t="str">
        <f t="shared" si="291"/>
        <v>For Approval</v>
      </c>
      <c r="X1675" s="936" t="str">
        <f>IF(R1675="-","-",VLOOKUP($S1675,Forex!$B:$C,2,0))</f>
        <v>FY2021</v>
      </c>
      <c r="Y1675" s="936" t="str">
        <f>IF(R1675="-","-",VLOOKUP($S1675,Forex!$B:$D,3,0))</f>
        <v>1H</v>
      </c>
      <c r="Z1675" s="937" t="str">
        <f>IF($R1675="-","-",VLOOKUP($L1675,Legend!$E:$F,2,0))</f>
        <v>-</v>
      </c>
      <c r="AA1675" s="937"/>
      <c r="AB1675" s="1131" t="str">
        <f t="shared" si="296"/>
        <v>-</v>
      </c>
      <c r="AC1675" s="1131" t="str">
        <f>_xlfn.IFNA(VLOOKUP($B1675,'PO list'!$C:$E,3,0),$AB1675)</f>
        <v>-</v>
      </c>
      <c r="AD1675" s="1131" t="str">
        <f>IF($AC1675="-","-",VLOOKUP($AC1675,Forex!$B:$C,2,0))</f>
        <v>-</v>
      </c>
      <c r="AE1675" s="1131">
        <f t="shared" si="292"/>
        <v>44378</v>
      </c>
      <c r="AF1675" s="1131" t="str">
        <f>IF($AE1675="-","-",VLOOKUP($AE1675,Forex!$B:$C,2,0))</f>
        <v>FY2021</v>
      </c>
      <c r="AG1675" s="1132" t="str">
        <f t="shared" si="297"/>
        <v>MY + MF</v>
      </c>
    </row>
    <row r="1676" spans="1:33" x14ac:dyDescent="0.2">
      <c r="A1676" s="929">
        <v>1675</v>
      </c>
      <c r="B1676" s="927" t="s">
        <v>5739</v>
      </c>
      <c r="C1676" s="927" t="s">
        <v>205</v>
      </c>
      <c r="D1676" s="927" t="s">
        <v>201</v>
      </c>
      <c r="E1676" s="927" t="s">
        <v>1333</v>
      </c>
      <c r="F1676" s="927">
        <v>1</v>
      </c>
      <c r="G1676" s="927">
        <v>2293.64</v>
      </c>
      <c r="H1676" s="927" t="s">
        <v>5781</v>
      </c>
      <c r="I1676" s="927" t="s">
        <v>6153</v>
      </c>
      <c r="J1676" s="927" t="s">
        <v>5595</v>
      </c>
      <c r="K1676" s="927" t="s">
        <v>288</v>
      </c>
      <c r="L1676" s="927" t="s">
        <v>1127</v>
      </c>
      <c r="M1676" s="927" t="s">
        <v>5755</v>
      </c>
      <c r="N1676" s="927" t="s">
        <v>6146</v>
      </c>
      <c r="O1676" s="927" t="s">
        <v>5738</v>
      </c>
      <c r="P1676" s="1129" t="str">
        <f t="shared" si="287"/>
        <v>REF</v>
      </c>
      <c r="Q1676" s="934" t="str">
        <f t="shared" si="288"/>
        <v>21-20016</v>
      </c>
      <c r="R1676" s="934" t="str">
        <f t="shared" si="289"/>
        <v>LOCAL</v>
      </c>
      <c r="S1676" s="935">
        <f t="shared" si="293"/>
        <v>44348</v>
      </c>
      <c r="T1676" s="935">
        <f t="shared" si="294"/>
        <v>44378</v>
      </c>
      <c r="U1676" s="935">
        <f t="shared" si="295"/>
        <v>44378</v>
      </c>
      <c r="V1676" s="935">
        <f t="shared" si="290"/>
        <v>44440</v>
      </c>
      <c r="W1676" s="934" t="str">
        <f t="shared" si="291"/>
        <v>-</v>
      </c>
      <c r="X1676" s="936" t="str">
        <f>IF(R1676="-","-",VLOOKUP($S1676,Forex!$B:$C,2,0))</f>
        <v>FY2021</v>
      </c>
      <c r="Y1676" s="936" t="str">
        <f>IF(R1676="-","-",VLOOKUP($S1676,Forex!$B:$D,3,0))</f>
        <v>1H</v>
      </c>
      <c r="Z1676" s="937" t="str">
        <f>IF($R1676="-","-",VLOOKUP($L1676,Legend!$E:$F,2,0))</f>
        <v>ROD4</v>
      </c>
      <c r="AA1676" s="937"/>
      <c r="AB1676" s="1131">
        <f t="shared" si="296"/>
        <v>44440</v>
      </c>
      <c r="AC1676" s="1131">
        <f>_xlfn.IFNA(VLOOKUP($B1676,'PO list'!$C:$E,3,0),$AB1676)</f>
        <v>44440</v>
      </c>
      <c r="AD1676" s="1131" t="str">
        <f>IF($AC1676="-","-",VLOOKUP($AC1676,Forex!$B:$C,2,0))</f>
        <v>FY2021</v>
      </c>
      <c r="AE1676" s="1131" t="str">
        <f t="shared" si="292"/>
        <v>-</v>
      </c>
      <c r="AF1676" s="1131" t="str">
        <f>IF($AE1676="-","-",VLOOKUP($AE1676,Forex!$B:$C,2,0))</f>
        <v>-</v>
      </c>
      <c r="AG1676" s="1132" t="str">
        <f t="shared" si="297"/>
        <v>MY + MF</v>
      </c>
    </row>
    <row r="1677" spans="1:33" x14ac:dyDescent="0.2">
      <c r="A1677" s="929">
        <v>1676</v>
      </c>
      <c r="B1677" s="927" t="s">
        <v>5753</v>
      </c>
      <c r="C1677" s="927" t="s">
        <v>207</v>
      </c>
      <c r="D1677" s="927" t="s">
        <v>232</v>
      </c>
      <c r="E1677" s="927" t="s">
        <v>230</v>
      </c>
      <c r="F1677" s="927">
        <v>5</v>
      </c>
      <c r="G1677" s="927">
        <v>12790</v>
      </c>
      <c r="H1677" s="927" t="s">
        <v>5782</v>
      </c>
      <c r="I1677" s="927" t="s">
        <v>5922</v>
      </c>
      <c r="J1677" s="927" t="s">
        <v>5595</v>
      </c>
      <c r="K1677" s="927" t="s">
        <v>288</v>
      </c>
      <c r="L1677" s="927" t="s">
        <v>1127</v>
      </c>
      <c r="M1677" s="927" t="s">
        <v>5767</v>
      </c>
      <c r="N1677" s="927" t="s">
        <v>5910</v>
      </c>
      <c r="O1677" s="927" t="s">
        <v>5738</v>
      </c>
      <c r="P1677" s="1129" t="str">
        <f t="shared" si="287"/>
        <v>REF</v>
      </c>
      <c r="Q1677" s="934" t="str">
        <f t="shared" si="288"/>
        <v>21-20017</v>
      </c>
      <c r="R1677" s="934" t="str">
        <f t="shared" si="289"/>
        <v>FRONTECH</v>
      </c>
      <c r="S1677" s="935">
        <f t="shared" si="293"/>
        <v>44348</v>
      </c>
      <c r="T1677" s="935">
        <f t="shared" si="294"/>
        <v>44378</v>
      </c>
      <c r="U1677" s="935">
        <f t="shared" si="295"/>
        <v>44378</v>
      </c>
      <c r="V1677" s="935">
        <f t="shared" si="290"/>
        <v>44409</v>
      </c>
      <c r="W1677" s="934" t="str">
        <f t="shared" si="291"/>
        <v>-</v>
      </c>
      <c r="X1677" s="936" t="str">
        <f>IF(R1677="-","-",VLOOKUP($S1677,Forex!$B:$C,2,0))</f>
        <v>FY2021</v>
      </c>
      <c r="Y1677" s="936" t="str">
        <f>IF(R1677="-","-",VLOOKUP($S1677,Forex!$B:$D,3,0))</f>
        <v>1H</v>
      </c>
      <c r="Z1677" s="937" t="str">
        <f>IF($R1677="-","-",VLOOKUP($L1677,Legend!$E:$F,2,0))</f>
        <v>ROD4</v>
      </c>
      <c r="AA1677" s="937"/>
      <c r="AB1677" s="1131">
        <f t="shared" si="296"/>
        <v>44409</v>
      </c>
      <c r="AC1677" s="1131">
        <f>_xlfn.IFNA(VLOOKUP($B1677,'PO list'!$C:$E,3,0),$AB1677)</f>
        <v>44409</v>
      </c>
      <c r="AD1677" s="1131" t="str">
        <f>IF($AC1677="-","-",VLOOKUP($AC1677,Forex!$B:$C,2,0))</f>
        <v>FY2021</v>
      </c>
      <c r="AE1677" s="1131" t="str">
        <f t="shared" si="292"/>
        <v>-</v>
      </c>
      <c r="AF1677" s="1131" t="str">
        <f>IF($AE1677="-","-",VLOOKUP($AE1677,Forex!$B:$C,2,0))</f>
        <v>-</v>
      </c>
      <c r="AG1677" s="1132" t="str">
        <f t="shared" si="297"/>
        <v>MY + MF</v>
      </c>
    </row>
    <row r="1678" spans="1:33" x14ac:dyDescent="0.2">
      <c r="A1678" s="929">
        <v>1677</v>
      </c>
      <c r="B1678" s="927" t="s">
        <v>5740</v>
      </c>
      <c r="C1678" s="927" t="s">
        <v>211</v>
      </c>
      <c r="D1678" s="927" t="s">
        <v>201</v>
      </c>
      <c r="E1678" s="927" t="s">
        <v>231</v>
      </c>
      <c r="F1678" s="927">
        <v>1</v>
      </c>
      <c r="G1678" s="927">
        <v>368</v>
      </c>
      <c r="H1678" s="927" t="s">
        <v>5783</v>
      </c>
      <c r="I1678" s="927" t="s">
        <v>5784</v>
      </c>
      <c r="J1678" s="927" t="s">
        <v>5727</v>
      </c>
      <c r="K1678" s="927" t="s">
        <v>288</v>
      </c>
      <c r="L1678" s="927" t="s">
        <v>1127</v>
      </c>
      <c r="M1678" s="927" t="s">
        <v>5772</v>
      </c>
      <c r="N1678" s="927" t="s">
        <v>5906</v>
      </c>
      <c r="O1678" s="927" t="s">
        <v>5733</v>
      </c>
      <c r="P1678" s="1129" t="str">
        <f t="shared" si="287"/>
        <v>REF</v>
      </c>
      <c r="Q1678" s="934" t="str">
        <f t="shared" si="288"/>
        <v>21-20018</v>
      </c>
      <c r="R1678" s="934" t="str">
        <f t="shared" si="289"/>
        <v>LOCAL</v>
      </c>
      <c r="S1678" s="935">
        <f t="shared" si="293"/>
        <v>44378</v>
      </c>
      <c r="T1678" s="935">
        <f t="shared" si="294"/>
        <v>44378</v>
      </c>
      <c r="U1678" s="935">
        <f t="shared" si="295"/>
        <v>44378</v>
      </c>
      <c r="V1678" s="935">
        <f t="shared" si="290"/>
        <v>44409</v>
      </c>
      <c r="W1678" s="934" t="str">
        <f t="shared" si="291"/>
        <v>-</v>
      </c>
      <c r="X1678" s="936" t="str">
        <f>IF(R1678="-","-",VLOOKUP($S1678,Forex!$B:$C,2,0))</f>
        <v>FY2021</v>
      </c>
      <c r="Y1678" s="936" t="str">
        <f>IF(R1678="-","-",VLOOKUP($S1678,Forex!$B:$D,3,0))</f>
        <v>1H</v>
      </c>
      <c r="Z1678" s="937" t="str">
        <f>IF($R1678="-","-",VLOOKUP($L1678,Legend!$E:$F,2,0))</f>
        <v>ROD4</v>
      </c>
      <c r="AA1678" s="937"/>
      <c r="AB1678" s="1131">
        <f t="shared" si="296"/>
        <v>44409</v>
      </c>
      <c r="AC1678" s="1131">
        <f>_xlfn.IFNA(VLOOKUP($B1678,'PO list'!$C:$E,3,0),$AB1678)</f>
        <v>44409</v>
      </c>
      <c r="AD1678" s="1131" t="str">
        <f>IF($AC1678="-","-",VLOOKUP($AC1678,Forex!$B:$C,2,0))</f>
        <v>FY2021</v>
      </c>
      <c r="AE1678" s="1131" t="str">
        <f t="shared" si="292"/>
        <v>-</v>
      </c>
      <c r="AF1678" s="1131" t="str">
        <f>IF($AE1678="-","-",VLOOKUP($AE1678,Forex!$B:$C,2,0))</f>
        <v>-</v>
      </c>
      <c r="AG1678" s="1132" t="str">
        <f t="shared" si="297"/>
        <v>MY + MF</v>
      </c>
    </row>
    <row r="1679" spans="1:33" x14ac:dyDescent="0.2">
      <c r="A1679" s="929">
        <v>1678</v>
      </c>
      <c r="B1679" s="927" t="s">
        <v>5741</v>
      </c>
      <c r="C1679" s="927" t="s">
        <v>211</v>
      </c>
      <c r="D1679" s="927" t="s">
        <v>201</v>
      </c>
      <c r="E1679" s="927" t="s">
        <v>231</v>
      </c>
      <c r="F1679" s="927">
        <v>6</v>
      </c>
      <c r="G1679" s="927">
        <v>4544</v>
      </c>
      <c r="H1679" s="927" t="s">
        <v>5785</v>
      </c>
      <c r="I1679" s="927" t="s">
        <v>5786</v>
      </c>
      <c r="J1679" s="927" t="s">
        <v>5727</v>
      </c>
      <c r="K1679" s="927" t="s">
        <v>288</v>
      </c>
      <c r="L1679" s="927" t="s">
        <v>1127</v>
      </c>
      <c r="M1679" s="927" t="s">
        <v>5755</v>
      </c>
      <c r="N1679" s="927" t="s">
        <v>5906</v>
      </c>
      <c r="O1679" s="927" t="s">
        <v>5738</v>
      </c>
      <c r="P1679" s="1129" t="str">
        <f t="shared" si="287"/>
        <v>REF</v>
      </c>
      <c r="Q1679" s="934" t="str">
        <f t="shared" si="288"/>
        <v>21-20019</v>
      </c>
      <c r="R1679" s="934" t="str">
        <f t="shared" si="289"/>
        <v>LOCAL</v>
      </c>
      <c r="S1679" s="935">
        <f t="shared" si="293"/>
        <v>44378</v>
      </c>
      <c r="T1679" s="935">
        <f t="shared" si="294"/>
        <v>44378</v>
      </c>
      <c r="U1679" s="935">
        <f t="shared" si="295"/>
        <v>44378</v>
      </c>
      <c r="V1679" s="935">
        <f t="shared" si="290"/>
        <v>44409</v>
      </c>
      <c r="W1679" s="934" t="str">
        <f t="shared" si="291"/>
        <v>-</v>
      </c>
      <c r="X1679" s="936" t="str">
        <f>IF(R1679="-","-",VLOOKUP($S1679,Forex!$B:$C,2,0))</f>
        <v>FY2021</v>
      </c>
      <c r="Y1679" s="936" t="str">
        <f>IF(R1679="-","-",VLOOKUP($S1679,Forex!$B:$D,3,0))</f>
        <v>1H</v>
      </c>
      <c r="Z1679" s="937" t="str">
        <f>IF($R1679="-","-",VLOOKUP($L1679,Legend!$E:$F,2,0))</f>
        <v>ROD4</v>
      </c>
      <c r="AA1679" s="937"/>
      <c r="AB1679" s="1131">
        <f t="shared" si="296"/>
        <v>44409</v>
      </c>
      <c r="AC1679" s="1131">
        <f>_xlfn.IFNA(VLOOKUP($B1679,'PO list'!$C:$E,3,0),$AB1679)</f>
        <v>44409</v>
      </c>
      <c r="AD1679" s="1131" t="str">
        <f>IF($AC1679="-","-",VLOOKUP($AC1679,Forex!$B:$C,2,0))</f>
        <v>FY2021</v>
      </c>
      <c r="AE1679" s="1131" t="str">
        <f t="shared" si="292"/>
        <v>-</v>
      </c>
      <c r="AF1679" s="1131" t="str">
        <f>IF($AE1679="-","-",VLOOKUP($AE1679,Forex!$B:$C,2,0))</f>
        <v>-</v>
      </c>
      <c r="AG1679" s="1132" t="str">
        <f t="shared" si="297"/>
        <v>MY + MF</v>
      </c>
    </row>
    <row r="1680" spans="1:33" x14ac:dyDescent="0.2">
      <c r="A1680" s="929">
        <v>1679</v>
      </c>
      <c r="B1680" s="927" t="s">
        <v>5742</v>
      </c>
      <c r="C1680" s="927" t="s">
        <v>205</v>
      </c>
      <c r="D1680" s="927" t="s">
        <v>201</v>
      </c>
      <c r="E1680" s="927" t="s">
        <v>231</v>
      </c>
      <c r="F1680" s="927">
        <v>3</v>
      </c>
      <c r="G1680" s="927">
        <v>10896.52</v>
      </c>
      <c r="H1680" s="927" t="s">
        <v>5787</v>
      </c>
      <c r="I1680" s="927" t="s">
        <v>5645</v>
      </c>
      <c r="J1680" s="927" t="s">
        <v>5743</v>
      </c>
      <c r="K1680" s="927" t="s">
        <v>288</v>
      </c>
      <c r="L1680" s="927" t="s">
        <v>1127</v>
      </c>
      <c r="M1680" s="927" t="s">
        <v>5743</v>
      </c>
      <c r="N1680" s="927" t="s">
        <v>5916</v>
      </c>
      <c r="O1680" s="927" t="s">
        <v>5738</v>
      </c>
      <c r="P1680" s="1129" t="str">
        <f t="shared" si="287"/>
        <v>REF</v>
      </c>
      <c r="Q1680" s="934" t="str">
        <f t="shared" si="288"/>
        <v>21-20020</v>
      </c>
      <c r="R1680" s="934" t="str">
        <f t="shared" si="289"/>
        <v>LOCAL</v>
      </c>
      <c r="S1680" s="935">
        <f t="shared" si="293"/>
        <v>44378</v>
      </c>
      <c r="T1680" s="935">
        <f t="shared" si="294"/>
        <v>44378</v>
      </c>
      <c r="U1680" s="935">
        <f t="shared" si="295"/>
        <v>44378</v>
      </c>
      <c r="V1680" s="935">
        <f t="shared" si="290"/>
        <v>44409</v>
      </c>
      <c r="W1680" s="934" t="str">
        <f t="shared" si="291"/>
        <v>-</v>
      </c>
      <c r="X1680" s="936" t="str">
        <f>IF(R1680="-","-",VLOOKUP($S1680,Forex!$B:$C,2,0))</f>
        <v>FY2021</v>
      </c>
      <c r="Y1680" s="936" t="str">
        <f>IF(R1680="-","-",VLOOKUP($S1680,Forex!$B:$D,3,0))</f>
        <v>1H</v>
      </c>
      <c r="Z1680" s="937" t="str">
        <f>IF($R1680="-","-",VLOOKUP($L1680,Legend!$E:$F,2,0))</f>
        <v>ROD4</v>
      </c>
      <c r="AA1680" s="937"/>
      <c r="AB1680" s="1131">
        <f t="shared" si="296"/>
        <v>44409</v>
      </c>
      <c r="AC1680" s="1131">
        <f>_xlfn.IFNA(VLOOKUP($B1680,'PO list'!$C:$E,3,0),$AB1680)</f>
        <v>44409</v>
      </c>
      <c r="AD1680" s="1131" t="str">
        <f>IF($AC1680="-","-",VLOOKUP($AC1680,Forex!$B:$C,2,0))</f>
        <v>FY2021</v>
      </c>
      <c r="AE1680" s="1131" t="str">
        <f t="shared" si="292"/>
        <v>-</v>
      </c>
      <c r="AF1680" s="1131" t="str">
        <f>IF($AE1680="-","-",VLOOKUP($AE1680,Forex!$B:$C,2,0))</f>
        <v>-</v>
      </c>
      <c r="AG1680" s="1132" t="str">
        <f t="shared" si="297"/>
        <v>MY + MF</v>
      </c>
    </row>
    <row r="1681" spans="1:33" x14ac:dyDescent="0.2">
      <c r="A1681" s="929">
        <v>1680</v>
      </c>
      <c r="B1681" s="927" t="s">
        <v>5744</v>
      </c>
      <c r="C1681" s="927" t="s">
        <v>205</v>
      </c>
      <c r="D1681" s="927" t="s">
        <v>201</v>
      </c>
      <c r="E1681" s="927" t="s">
        <v>230</v>
      </c>
      <c r="F1681" s="927">
        <v>3</v>
      </c>
      <c r="G1681" s="927">
        <v>16317.84</v>
      </c>
      <c r="H1681" s="927" t="s">
        <v>5788</v>
      </c>
      <c r="I1681" s="927" t="s">
        <v>6154</v>
      </c>
      <c r="J1681" s="927" t="s">
        <v>5743</v>
      </c>
      <c r="K1681" s="927" t="s">
        <v>288</v>
      </c>
      <c r="L1681" s="927" t="s">
        <v>1127</v>
      </c>
      <c r="M1681" s="927" t="s">
        <v>5743</v>
      </c>
      <c r="N1681" s="927" t="s">
        <v>6146</v>
      </c>
      <c r="O1681" s="927" t="s">
        <v>5738</v>
      </c>
      <c r="P1681" s="1129" t="str">
        <f t="shared" si="287"/>
        <v>REF</v>
      </c>
      <c r="Q1681" s="934" t="str">
        <f t="shared" si="288"/>
        <v>21-20021</v>
      </c>
      <c r="R1681" s="934" t="str">
        <f t="shared" si="289"/>
        <v>LOCAL</v>
      </c>
      <c r="S1681" s="935">
        <f t="shared" si="293"/>
        <v>44378</v>
      </c>
      <c r="T1681" s="935">
        <f t="shared" si="294"/>
        <v>44378</v>
      </c>
      <c r="U1681" s="935">
        <f t="shared" si="295"/>
        <v>44378</v>
      </c>
      <c r="V1681" s="935">
        <f t="shared" si="290"/>
        <v>44440</v>
      </c>
      <c r="W1681" s="934" t="str">
        <f t="shared" si="291"/>
        <v>-</v>
      </c>
      <c r="X1681" s="936" t="str">
        <f>IF(R1681="-","-",VLOOKUP($S1681,Forex!$B:$C,2,0))</f>
        <v>FY2021</v>
      </c>
      <c r="Y1681" s="936" t="str">
        <f>IF(R1681="-","-",VLOOKUP($S1681,Forex!$B:$D,3,0))</f>
        <v>1H</v>
      </c>
      <c r="Z1681" s="937" t="str">
        <f>IF($R1681="-","-",VLOOKUP($L1681,Legend!$E:$F,2,0))</f>
        <v>ROD4</v>
      </c>
      <c r="AA1681" s="937"/>
      <c r="AB1681" s="1131">
        <f t="shared" si="296"/>
        <v>44440</v>
      </c>
      <c r="AC1681" s="1131">
        <f>_xlfn.IFNA(VLOOKUP($B1681,'PO list'!$C:$E,3,0),$AB1681)</f>
        <v>44440</v>
      </c>
      <c r="AD1681" s="1131" t="str">
        <f>IF($AC1681="-","-",VLOOKUP($AC1681,Forex!$B:$C,2,0))</f>
        <v>FY2021</v>
      </c>
      <c r="AE1681" s="1131" t="str">
        <f t="shared" si="292"/>
        <v>-</v>
      </c>
      <c r="AF1681" s="1131" t="str">
        <f>IF($AE1681="-","-",VLOOKUP($AE1681,Forex!$B:$C,2,0))</f>
        <v>-</v>
      </c>
      <c r="AG1681" s="1132" t="str">
        <f t="shared" si="297"/>
        <v>MY + MF</v>
      </c>
    </row>
    <row r="1682" spans="1:33" x14ac:dyDescent="0.2">
      <c r="A1682" s="929">
        <v>1681</v>
      </c>
      <c r="B1682" s="927" t="s">
        <v>5754</v>
      </c>
      <c r="C1682" s="927" t="s">
        <v>207</v>
      </c>
      <c r="D1682" s="927" t="s">
        <v>232</v>
      </c>
      <c r="E1682" s="927" t="s">
        <v>230</v>
      </c>
      <c r="F1682" s="927">
        <v>16</v>
      </c>
      <c r="G1682" s="927">
        <v>91760</v>
      </c>
      <c r="H1682" s="927" t="s">
        <v>5789</v>
      </c>
      <c r="I1682" s="927" t="s">
        <v>5923</v>
      </c>
      <c r="J1682" s="927" t="s">
        <v>5755</v>
      </c>
      <c r="K1682" s="927" t="s">
        <v>288</v>
      </c>
      <c r="L1682" s="927" t="s">
        <v>1127</v>
      </c>
      <c r="M1682" s="927" t="s">
        <v>5767</v>
      </c>
      <c r="N1682" s="927" t="s">
        <v>5910</v>
      </c>
      <c r="O1682" s="927" t="s">
        <v>5756</v>
      </c>
      <c r="P1682" s="1129" t="str">
        <f t="shared" si="287"/>
        <v>REF</v>
      </c>
      <c r="Q1682" s="934" t="str">
        <f t="shared" si="288"/>
        <v>21-20022</v>
      </c>
      <c r="R1682" s="934" t="str">
        <f t="shared" si="289"/>
        <v>FRONTECH</v>
      </c>
      <c r="S1682" s="935">
        <f t="shared" si="293"/>
        <v>44378</v>
      </c>
      <c r="T1682" s="935">
        <f t="shared" si="294"/>
        <v>44378</v>
      </c>
      <c r="U1682" s="935">
        <f t="shared" si="295"/>
        <v>44378</v>
      </c>
      <c r="V1682" s="935">
        <f t="shared" si="290"/>
        <v>44409</v>
      </c>
      <c r="W1682" s="934" t="str">
        <f t="shared" si="291"/>
        <v>-</v>
      </c>
      <c r="X1682" s="936" t="str">
        <f>IF(R1682="-","-",VLOOKUP($S1682,Forex!$B:$C,2,0))</f>
        <v>FY2021</v>
      </c>
      <c r="Y1682" s="936" t="str">
        <f>IF(R1682="-","-",VLOOKUP($S1682,Forex!$B:$D,3,0))</f>
        <v>1H</v>
      </c>
      <c r="Z1682" s="937" t="str">
        <f>IF($R1682="-","-",VLOOKUP($L1682,Legend!$E:$F,2,0))</f>
        <v>ROD4</v>
      </c>
      <c r="AA1682" s="937"/>
      <c r="AB1682" s="1131">
        <f t="shared" si="296"/>
        <v>44409</v>
      </c>
      <c r="AC1682" s="1131">
        <f>_xlfn.IFNA(VLOOKUP($B1682,'PO list'!$C:$E,3,0),$AB1682)</f>
        <v>44409</v>
      </c>
      <c r="AD1682" s="1131" t="str">
        <f>IF($AC1682="-","-",VLOOKUP($AC1682,Forex!$B:$C,2,0))</f>
        <v>FY2021</v>
      </c>
      <c r="AE1682" s="1131" t="str">
        <f t="shared" si="292"/>
        <v>-</v>
      </c>
      <c r="AF1682" s="1131" t="str">
        <f>IF($AE1682="-","-",VLOOKUP($AE1682,Forex!$B:$C,2,0))</f>
        <v>-</v>
      </c>
      <c r="AG1682" s="1132" t="str">
        <f t="shared" si="297"/>
        <v>MY + MF</v>
      </c>
    </row>
    <row r="1683" spans="1:33" x14ac:dyDescent="0.2">
      <c r="A1683" s="929">
        <v>1682</v>
      </c>
      <c r="B1683" s="927" t="s">
        <v>5757</v>
      </c>
      <c r="C1683" s="927" t="s">
        <v>207</v>
      </c>
      <c r="D1683" s="927" t="s">
        <v>232</v>
      </c>
      <c r="E1683" s="927" t="s">
        <v>230</v>
      </c>
      <c r="F1683" s="927">
        <v>6</v>
      </c>
      <c r="G1683" s="927">
        <v>49000</v>
      </c>
      <c r="H1683" s="927" t="s">
        <v>5790</v>
      </c>
      <c r="I1683" s="927" t="s">
        <v>5924</v>
      </c>
      <c r="J1683" s="927" t="s">
        <v>5755</v>
      </c>
      <c r="K1683" s="927" t="s">
        <v>288</v>
      </c>
      <c r="L1683" s="927" t="s">
        <v>1127</v>
      </c>
      <c r="M1683" s="927" t="s">
        <v>5767</v>
      </c>
      <c r="N1683" s="927" t="s">
        <v>5910</v>
      </c>
      <c r="O1683" s="927" t="s">
        <v>5756</v>
      </c>
      <c r="P1683" s="1129" t="str">
        <f t="shared" si="287"/>
        <v>REF</v>
      </c>
      <c r="Q1683" s="934" t="str">
        <f t="shared" si="288"/>
        <v>21-20023</v>
      </c>
      <c r="R1683" s="934" t="str">
        <f t="shared" si="289"/>
        <v>FRONTECH</v>
      </c>
      <c r="S1683" s="935">
        <f t="shared" si="293"/>
        <v>44378</v>
      </c>
      <c r="T1683" s="935">
        <f t="shared" si="294"/>
        <v>44378</v>
      </c>
      <c r="U1683" s="935">
        <f t="shared" si="295"/>
        <v>44378</v>
      </c>
      <c r="V1683" s="935">
        <f t="shared" si="290"/>
        <v>44409</v>
      </c>
      <c r="W1683" s="934" t="str">
        <f t="shared" si="291"/>
        <v>-</v>
      </c>
      <c r="X1683" s="936" t="str">
        <f>IF(R1683="-","-",VLOOKUP($S1683,Forex!$B:$C,2,0))</f>
        <v>FY2021</v>
      </c>
      <c r="Y1683" s="936" t="str">
        <f>IF(R1683="-","-",VLOOKUP($S1683,Forex!$B:$D,3,0))</f>
        <v>1H</v>
      </c>
      <c r="Z1683" s="937" t="str">
        <f>IF($R1683="-","-",VLOOKUP($L1683,Legend!$E:$F,2,0))</f>
        <v>ROD4</v>
      </c>
      <c r="AA1683" s="937"/>
      <c r="AB1683" s="1131">
        <f t="shared" si="296"/>
        <v>44409</v>
      </c>
      <c r="AC1683" s="1131">
        <f>_xlfn.IFNA(VLOOKUP($B1683,'PO list'!$C:$E,3,0),$AB1683)</f>
        <v>44409</v>
      </c>
      <c r="AD1683" s="1131" t="str">
        <f>IF($AC1683="-","-",VLOOKUP($AC1683,Forex!$B:$C,2,0))</f>
        <v>FY2021</v>
      </c>
      <c r="AE1683" s="1131" t="str">
        <f t="shared" si="292"/>
        <v>-</v>
      </c>
      <c r="AF1683" s="1131" t="str">
        <f>IF($AE1683="-","-",VLOOKUP($AE1683,Forex!$B:$C,2,0))</f>
        <v>-</v>
      </c>
      <c r="AG1683" s="1132" t="str">
        <f t="shared" si="297"/>
        <v>MY + MF</v>
      </c>
    </row>
    <row r="1684" spans="1:33" x14ac:dyDescent="0.2">
      <c r="A1684" s="929">
        <v>1683</v>
      </c>
      <c r="B1684" s="927" t="s">
        <v>5745</v>
      </c>
      <c r="C1684" s="927" t="s">
        <v>244</v>
      </c>
      <c r="D1684" s="927" t="s">
        <v>201</v>
      </c>
      <c r="E1684" s="927" t="s">
        <v>231</v>
      </c>
      <c r="F1684" s="927">
        <v>1</v>
      </c>
      <c r="G1684" s="927">
        <v>126</v>
      </c>
      <c r="H1684" s="927" t="s">
        <v>5746</v>
      </c>
      <c r="I1684" s="927" t="s">
        <v>5925</v>
      </c>
      <c r="J1684" s="927" t="s">
        <v>5731</v>
      </c>
      <c r="K1684" s="927" t="s">
        <v>288</v>
      </c>
      <c r="L1684" s="927" t="s">
        <v>1127</v>
      </c>
      <c r="M1684" s="927" t="s">
        <v>5767</v>
      </c>
      <c r="N1684" s="927" t="s">
        <v>5926</v>
      </c>
      <c r="O1684" s="927" t="s">
        <v>5733</v>
      </c>
      <c r="P1684" s="1129" t="str">
        <f t="shared" ref="P1684:P1747" si="298">RIGHT(I1684,3)</f>
        <v>REF</v>
      </c>
      <c r="Q1684" s="934" t="str">
        <f t="shared" ref="Q1684:Q1747" si="299">IF(B1684=B1683,"-",B1684)</f>
        <v>21-20024</v>
      </c>
      <c r="R1684" s="934" t="str">
        <f t="shared" ref="R1684:R1747" si="300">IF(Q1684="-","-",IF(D1684="INTERNAL","-",D1684))</f>
        <v>LOCAL</v>
      </c>
      <c r="S1684" s="935">
        <f t="shared" si="293"/>
        <v>44378</v>
      </c>
      <c r="T1684" s="935">
        <f t="shared" si="294"/>
        <v>44378</v>
      </c>
      <c r="U1684" s="935">
        <f t="shared" si="295"/>
        <v>44378</v>
      </c>
      <c r="V1684" s="935">
        <f t="shared" ref="V1684:V1747" si="301">IF($R1684="-","-",IF(N1684="-","-",$N1684-DAY($N1684)+1))</f>
        <v>44409</v>
      </c>
      <c r="W1684" s="934" t="str">
        <f t="shared" ref="W1684:W1747" si="302">IF(R1684="-","-",IF(P1684="Ref","-",$K1684))</f>
        <v>-</v>
      </c>
      <c r="X1684" s="936" t="str">
        <f>IF(R1684="-","-",VLOOKUP($S1684,Forex!$B:$C,2,0))</f>
        <v>FY2021</v>
      </c>
      <c r="Y1684" s="936" t="str">
        <f>IF(R1684="-","-",VLOOKUP($S1684,Forex!$B:$D,3,0))</f>
        <v>1H</v>
      </c>
      <c r="Z1684" s="937" t="str">
        <f>IF($R1684="-","-",VLOOKUP($L1684,Legend!$E:$F,2,0))</f>
        <v>ROD4</v>
      </c>
      <c r="AA1684" s="937"/>
      <c r="AB1684" s="1131">
        <f t="shared" si="296"/>
        <v>44409</v>
      </c>
      <c r="AC1684" s="1131">
        <f>_xlfn.IFNA(VLOOKUP($B1684,'PO list'!$C:$E,3,0),$AB1684)</f>
        <v>44409</v>
      </c>
      <c r="AD1684" s="1131" t="str">
        <f>IF($AC1684="-","-",VLOOKUP($AC1684,Forex!$B:$C,2,0))</f>
        <v>FY2021</v>
      </c>
      <c r="AE1684" s="1131" t="str">
        <f t="shared" ref="AE1684:AE1747" si="303">IF($Q1684="-","-",IF(W1684="-","-",IF($O1684="-","-",$O1684-DAY($O1684)+1)))</f>
        <v>-</v>
      </c>
      <c r="AF1684" s="1131" t="str">
        <f>IF($AE1684="-","-",VLOOKUP($AE1684,Forex!$B:$C,2,0))</f>
        <v>-</v>
      </c>
      <c r="AG1684" s="1132" t="str">
        <f t="shared" si="297"/>
        <v>MY + MF</v>
      </c>
    </row>
    <row r="1685" spans="1:33" x14ac:dyDescent="0.2">
      <c r="A1685" s="929">
        <v>1684</v>
      </c>
      <c r="B1685" s="927" t="s">
        <v>5747</v>
      </c>
      <c r="C1685" s="927" t="s">
        <v>227</v>
      </c>
      <c r="D1685" s="927" t="s">
        <v>201</v>
      </c>
      <c r="E1685" s="927" t="s">
        <v>231</v>
      </c>
      <c r="F1685" s="927">
        <v>2</v>
      </c>
      <c r="G1685" s="927">
        <v>627</v>
      </c>
      <c r="H1685" s="927" t="s">
        <v>5791</v>
      </c>
      <c r="I1685" s="927" t="s">
        <v>5792</v>
      </c>
      <c r="J1685" s="927" t="s">
        <v>5748</v>
      </c>
      <c r="K1685" s="927" t="s">
        <v>287</v>
      </c>
      <c r="L1685" s="927" t="s">
        <v>15</v>
      </c>
      <c r="M1685" s="927" t="s">
        <v>5751</v>
      </c>
      <c r="N1685" s="927" t="s">
        <v>5793</v>
      </c>
      <c r="O1685" s="927" t="s">
        <v>5733</v>
      </c>
      <c r="P1685" s="1129" t="str">
        <f t="shared" si="298"/>
        <v>REF</v>
      </c>
      <c r="Q1685" s="934" t="str">
        <f t="shared" si="299"/>
        <v>21-20025</v>
      </c>
      <c r="R1685" s="934" t="str">
        <f t="shared" si="300"/>
        <v>LOCAL</v>
      </c>
      <c r="S1685" s="935">
        <f t="shared" si="293"/>
        <v>44378</v>
      </c>
      <c r="T1685" s="935">
        <f t="shared" si="294"/>
        <v>44378</v>
      </c>
      <c r="U1685" s="935">
        <f t="shared" si="295"/>
        <v>44378</v>
      </c>
      <c r="V1685" s="935">
        <f t="shared" si="301"/>
        <v>44378</v>
      </c>
      <c r="W1685" s="934" t="str">
        <f t="shared" si="302"/>
        <v>-</v>
      </c>
      <c r="X1685" s="936" t="str">
        <f>IF(R1685="-","-",VLOOKUP($S1685,Forex!$B:$C,2,0))</f>
        <v>FY2021</v>
      </c>
      <c r="Y1685" s="936" t="str">
        <f>IF(R1685="-","-",VLOOKUP($S1685,Forex!$B:$D,3,0))</f>
        <v>1H</v>
      </c>
      <c r="Z1685" s="937" t="str">
        <f>IF($R1685="-","-",VLOOKUP($L1685,Legend!$E:$F,2,0))</f>
        <v>-</v>
      </c>
      <c r="AA1685" s="937"/>
      <c r="AB1685" s="1131">
        <f t="shared" si="296"/>
        <v>44378</v>
      </c>
      <c r="AC1685" s="1131">
        <f>_xlfn.IFNA(VLOOKUP($B1685,'PO list'!$C:$E,3,0),$AB1685)</f>
        <v>44378</v>
      </c>
      <c r="AD1685" s="1131" t="str">
        <f>IF($AC1685="-","-",VLOOKUP($AC1685,Forex!$B:$C,2,0))</f>
        <v>FY2021</v>
      </c>
      <c r="AE1685" s="1131" t="str">
        <f t="shared" si="303"/>
        <v>-</v>
      </c>
      <c r="AF1685" s="1131" t="str">
        <f>IF($AE1685="-","-",VLOOKUP($AE1685,Forex!$B:$C,2,0))</f>
        <v>-</v>
      </c>
      <c r="AG1685" s="1132" t="str">
        <f t="shared" si="297"/>
        <v>MY + MF</v>
      </c>
    </row>
    <row r="1686" spans="1:33" x14ac:dyDescent="0.2">
      <c r="A1686" s="929">
        <v>1685</v>
      </c>
      <c r="B1686" s="927" t="s">
        <v>5749</v>
      </c>
      <c r="C1686" s="927" t="s">
        <v>211</v>
      </c>
      <c r="D1686" s="927" t="s">
        <v>201</v>
      </c>
      <c r="E1686" s="927" t="s">
        <v>231</v>
      </c>
      <c r="F1686" s="927">
        <v>2</v>
      </c>
      <c r="G1686" s="927">
        <v>1462</v>
      </c>
      <c r="H1686" s="927" t="s">
        <v>5794</v>
      </c>
      <c r="I1686" s="927" t="s">
        <v>5795</v>
      </c>
      <c r="J1686" s="927" t="s">
        <v>5748</v>
      </c>
      <c r="K1686" s="927" t="s">
        <v>288</v>
      </c>
      <c r="L1686" s="927" t="s">
        <v>1127</v>
      </c>
      <c r="M1686" s="927" t="s">
        <v>5733</v>
      </c>
      <c r="N1686" s="927" t="s">
        <v>5910</v>
      </c>
      <c r="O1686" s="927" t="s">
        <v>5733</v>
      </c>
      <c r="P1686" s="1129" t="str">
        <f t="shared" si="298"/>
        <v>REF</v>
      </c>
      <c r="Q1686" s="934" t="str">
        <f t="shared" si="299"/>
        <v>21-20026</v>
      </c>
      <c r="R1686" s="934" t="str">
        <f t="shared" si="300"/>
        <v>LOCAL</v>
      </c>
      <c r="S1686" s="935">
        <f t="shared" si="293"/>
        <v>44378</v>
      </c>
      <c r="T1686" s="935">
        <f t="shared" si="294"/>
        <v>44378</v>
      </c>
      <c r="U1686" s="935">
        <f t="shared" si="295"/>
        <v>44378</v>
      </c>
      <c r="V1686" s="935">
        <f t="shared" si="301"/>
        <v>44409</v>
      </c>
      <c r="W1686" s="934" t="str">
        <f t="shared" si="302"/>
        <v>-</v>
      </c>
      <c r="X1686" s="936" t="str">
        <f>IF(R1686="-","-",VLOOKUP($S1686,Forex!$B:$C,2,0))</f>
        <v>FY2021</v>
      </c>
      <c r="Y1686" s="936" t="str">
        <f>IF(R1686="-","-",VLOOKUP($S1686,Forex!$B:$D,3,0))</f>
        <v>1H</v>
      </c>
      <c r="Z1686" s="937" t="str">
        <f>IF($R1686="-","-",VLOOKUP($L1686,Legend!$E:$F,2,0))</f>
        <v>ROD4</v>
      </c>
      <c r="AA1686" s="937"/>
      <c r="AB1686" s="1131">
        <f t="shared" si="296"/>
        <v>44409</v>
      </c>
      <c r="AC1686" s="1131">
        <f>_xlfn.IFNA(VLOOKUP($B1686,'PO list'!$C:$E,3,0),$AB1686)</f>
        <v>44409</v>
      </c>
      <c r="AD1686" s="1131" t="str">
        <f>IF($AC1686="-","-",VLOOKUP($AC1686,Forex!$B:$C,2,0))</f>
        <v>FY2021</v>
      </c>
      <c r="AE1686" s="1131" t="str">
        <f t="shared" si="303"/>
        <v>-</v>
      </c>
      <c r="AF1686" s="1131" t="str">
        <f>IF($AE1686="-","-",VLOOKUP($AE1686,Forex!$B:$C,2,0))</f>
        <v>-</v>
      </c>
      <c r="AG1686" s="1132" t="str">
        <f t="shared" si="297"/>
        <v>MY + MF</v>
      </c>
    </row>
    <row r="1687" spans="1:33" x14ac:dyDescent="0.2">
      <c r="A1687" s="929">
        <v>1686</v>
      </c>
      <c r="B1687" s="927" t="s">
        <v>5750</v>
      </c>
      <c r="C1687" s="927" t="s">
        <v>211</v>
      </c>
      <c r="D1687" s="927" t="s">
        <v>201</v>
      </c>
      <c r="E1687" s="927" t="s">
        <v>231</v>
      </c>
      <c r="F1687" s="927">
        <v>4</v>
      </c>
      <c r="G1687" s="927">
        <v>1386</v>
      </c>
      <c r="H1687" s="927" t="s">
        <v>5796</v>
      </c>
      <c r="I1687" s="927" t="s">
        <v>5831</v>
      </c>
      <c r="J1687" s="927" t="s">
        <v>5751</v>
      </c>
      <c r="K1687" s="927" t="s">
        <v>287</v>
      </c>
      <c r="L1687" s="927" t="s">
        <v>15</v>
      </c>
      <c r="M1687" s="927" t="s">
        <v>5769</v>
      </c>
      <c r="N1687" s="927" t="s">
        <v>5826</v>
      </c>
      <c r="O1687" s="927" t="s">
        <v>5733</v>
      </c>
      <c r="P1687" s="1129" t="str">
        <f t="shared" si="298"/>
        <v>BE1</v>
      </c>
      <c r="Q1687" s="934" t="str">
        <f t="shared" si="299"/>
        <v>21-20027</v>
      </c>
      <c r="R1687" s="934" t="str">
        <f t="shared" si="300"/>
        <v>LOCAL</v>
      </c>
      <c r="S1687" s="935">
        <f t="shared" si="293"/>
        <v>44378</v>
      </c>
      <c r="T1687" s="935">
        <f t="shared" si="294"/>
        <v>44378</v>
      </c>
      <c r="U1687" s="935">
        <f t="shared" si="295"/>
        <v>44378</v>
      </c>
      <c r="V1687" s="935">
        <f t="shared" si="301"/>
        <v>44378</v>
      </c>
      <c r="W1687" s="934" t="str">
        <f t="shared" si="302"/>
        <v>Approved</v>
      </c>
      <c r="X1687" s="936" t="str">
        <f>IF(R1687="-","-",VLOOKUP($S1687,Forex!$B:$C,2,0))</f>
        <v>FY2021</v>
      </c>
      <c r="Y1687" s="936" t="str">
        <f>IF(R1687="-","-",VLOOKUP($S1687,Forex!$B:$D,3,0))</f>
        <v>1H</v>
      </c>
      <c r="Z1687" s="937" t="str">
        <f>IF($R1687="-","-",VLOOKUP($L1687,Legend!$E:$F,2,0))</f>
        <v>-</v>
      </c>
      <c r="AA1687" s="937"/>
      <c r="AB1687" s="1131">
        <f t="shared" si="296"/>
        <v>44378</v>
      </c>
      <c r="AC1687" s="1131">
        <f>_xlfn.IFNA(VLOOKUP($B1687,'PO list'!$C:$E,3,0),$AB1687)</f>
        <v>44378</v>
      </c>
      <c r="AD1687" s="1131" t="str">
        <f>IF($AC1687="-","-",VLOOKUP($AC1687,Forex!$B:$C,2,0))</f>
        <v>FY2021</v>
      </c>
      <c r="AE1687" s="1131">
        <f t="shared" si="303"/>
        <v>44378</v>
      </c>
      <c r="AF1687" s="1131" t="str">
        <f>IF($AE1687="-","-",VLOOKUP($AE1687,Forex!$B:$C,2,0))</f>
        <v>FY2021</v>
      </c>
      <c r="AG1687" s="1132" t="str">
        <f t="shared" si="297"/>
        <v>MY + MF</v>
      </c>
    </row>
    <row r="1688" spans="1:33" x14ac:dyDescent="0.2">
      <c r="A1688" s="929">
        <v>1687</v>
      </c>
      <c r="B1688" s="927" t="s">
        <v>5798</v>
      </c>
      <c r="C1688" s="927" t="s">
        <v>207</v>
      </c>
      <c r="D1688" s="927" t="s">
        <v>232</v>
      </c>
      <c r="E1688" s="927" t="s">
        <v>1788</v>
      </c>
      <c r="F1688" s="927">
        <v>32</v>
      </c>
      <c r="G1688" s="927">
        <v>39867.99</v>
      </c>
      <c r="H1688" s="927" t="s">
        <v>5927</v>
      </c>
      <c r="I1688" s="927" t="s">
        <v>5832</v>
      </c>
      <c r="J1688" s="927" t="s">
        <v>5751</v>
      </c>
      <c r="K1688" s="927" t="s">
        <v>203</v>
      </c>
      <c r="L1688" s="927" t="s">
        <v>15</v>
      </c>
      <c r="M1688" s="927" t="s">
        <v>5928</v>
      </c>
      <c r="N1688" s="927" t="s">
        <v>15</v>
      </c>
      <c r="O1688" s="927" t="s">
        <v>5799</v>
      </c>
      <c r="P1688" s="1129" t="str">
        <f t="shared" si="298"/>
        <v>JIG</v>
      </c>
      <c r="Q1688" s="934" t="str">
        <f t="shared" si="299"/>
        <v>21-20028</v>
      </c>
      <c r="R1688" s="934" t="str">
        <f t="shared" si="300"/>
        <v>FRONTECH</v>
      </c>
      <c r="S1688" s="935">
        <f t="shared" si="293"/>
        <v>44378</v>
      </c>
      <c r="T1688" s="935">
        <f t="shared" si="294"/>
        <v>44378</v>
      </c>
      <c r="U1688" s="935">
        <f t="shared" si="295"/>
        <v>44440</v>
      </c>
      <c r="V1688" s="935" t="str">
        <f t="shared" si="301"/>
        <v>-</v>
      </c>
      <c r="W1688" s="934" t="str">
        <f t="shared" si="302"/>
        <v>For Approval</v>
      </c>
      <c r="X1688" s="936" t="str">
        <f>IF(R1688="-","-",VLOOKUP($S1688,Forex!$B:$C,2,0))</f>
        <v>FY2021</v>
      </c>
      <c r="Y1688" s="936" t="str">
        <f>IF(R1688="-","-",VLOOKUP($S1688,Forex!$B:$D,3,0))</f>
        <v>1H</v>
      </c>
      <c r="Z1688" s="937" t="str">
        <f>IF($R1688="-","-",VLOOKUP($L1688,Legend!$E:$F,2,0))</f>
        <v>-</v>
      </c>
      <c r="AA1688" s="937"/>
      <c r="AB1688" s="1131" t="str">
        <f t="shared" si="296"/>
        <v>-</v>
      </c>
      <c r="AC1688" s="1131" t="str">
        <f>_xlfn.IFNA(VLOOKUP($B1688,'PO list'!$C:$E,3,0),$AB1688)</f>
        <v>-</v>
      </c>
      <c r="AD1688" s="1131" t="str">
        <f>IF($AC1688="-","-",VLOOKUP($AC1688,Forex!$B:$C,2,0))</f>
        <v>-</v>
      </c>
      <c r="AE1688" s="1131">
        <f t="shared" si="303"/>
        <v>44378</v>
      </c>
      <c r="AF1688" s="1131" t="str">
        <f>IF($AE1688="-","-",VLOOKUP($AE1688,Forex!$B:$C,2,0))</f>
        <v>FY2021</v>
      </c>
      <c r="AG1688" s="1132" t="str">
        <f t="shared" si="297"/>
        <v>MY + MF</v>
      </c>
    </row>
    <row r="1689" spans="1:33" x14ac:dyDescent="0.2">
      <c r="A1689" s="929">
        <v>1688</v>
      </c>
      <c r="B1689" s="927" t="s">
        <v>5800</v>
      </c>
      <c r="C1689" s="927" t="s">
        <v>5907</v>
      </c>
      <c r="D1689" s="927" t="s">
        <v>201</v>
      </c>
      <c r="E1689" s="927" t="s">
        <v>230</v>
      </c>
      <c r="F1689" s="927">
        <v>28</v>
      </c>
      <c r="G1689" s="927">
        <v>42460.11</v>
      </c>
      <c r="H1689" s="927" t="s">
        <v>5833</v>
      </c>
      <c r="I1689" s="927" t="s">
        <v>1302</v>
      </c>
      <c r="J1689" s="927" t="s">
        <v>5756</v>
      </c>
      <c r="K1689" s="927" t="s">
        <v>203</v>
      </c>
      <c r="L1689" s="927" t="s">
        <v>15</v>
      </c>
      <c r="M1689" s="927" t="s">
        <v>5826</v>
      </c>
      <c r="N1689" s="927" t="s">
        <v>15</v>
      </c>
      <c r="O1689" s="927" t="s">
        <v>5793</v>
      </c>
      <c r="P1689" s="1129" t="str">
        <f t="shared" si="298"/>
        <v>REF</v>
      </c>
      <c r="Q1689" s="934" t="str">
        <f t="shared" si="299"/>
        <v>21-20029</v>
      </c>
      <c r="R1689" s="934" t="str">
        <f t="shared" si="300"/>
        <v>LOCAL</v>
      </c>
      <c r="S1689" s="935">
        <f t="shared" si="293"/>
        <v>44378</v>
      </c>
      <c r="T1689" s="935">
        <f t="shared" si="294"/>
        <v>44378</v>
      </c>
      <c r="U1689" s="935">
        <f t="shared" si="295"/>
        <v>44378</v>
      </c>
      <c r="V1689" s="935" t="str">
        <f t="shared" si="301"/>
        <v>-</v>
      </c>
      <c r="W1689" s="934" t="str">
        <f t="shared" si="302"/>
        <v>-</v>
      </c>
      <c r="X1689" s="936" t="str">
        <f>IF(R1689="-","-",VLOOKUP($S1689,Forex!$B:$C,2,0))</f>
        <v>FY2021</v>
      </c>
      <c r="Y1689" s="936" t="str">
        <f>IF(R1689="-","-",VLOOKUP($S1689,Forex!$B:$D,3,0))</f>
        <v>1H</v>
      </c>
      <c r="Z1689" s="937" t="str">
        <f>IF($R1689="-","-",VLOOKUP($L1689,Legend!$E:$F,2,0))</f>
        <v>-</v>
      </c>
      <c r="AA1689" s="937"/>
      <c r="AB1689" s="1131" t="str">
        <f t="shared" si="296"/>
        <v>-</v>
      </c>
      <c r="AC1689" s="1131" t="str">
        <f>_xlfn.IFNA(VLOOKUP($B1689,'PO list'!$C:$E,3,0),$AB1689)</f>
        <v>-</v>
      </c>
      <c r="AD1689" s="1131" t="str">
        <f>IF($AC1689="-","-",VLOOKUP($AC1689,Forex!$B:$C,2,0))</f>
        <v>-</v>
      </c>
      <c r="AE1689" s="1131" t="str">
        <f t="shared" si="303"/>
        <v>-</v>
      </c>
      <c r="AF1689" s="1131" t="str">
        <f>IF($AE1689="-","-",VLOOKUP($AE1689,Forex!$B:$C,2,0))</f>
        <v>-</v>
      </c>
      <c r="AG1689" s="1132" t="str">
        <f t="shared" si="297"/>
        <v>MY + MF</v>
      </c>
    </row>
    <row r="1690" spans="1:33" x14ac:dyDescent="0.2">
      <c r="A1690" s="929">
        <v>1689</v>
      </c>
      <c r="B1690" s="927" t="s">
        <v>5801</v>
      </c>
      <c r="C1690" s="927" t="s">
        <v>225</v>
      </c>
      <c r="D1690" s="927" t="s">
        <v>201</v>
      </c>
      <c r="E1690" s="927" t="s">
        <v>231</v>
      </c>
      <c r="F1690" s="927">
        <v>1</v>
      </c>
      <c r="G1690" s="927">
        <v>4190</v>
      </c>
      <c r="H1690" s="927" t="s">
        <v>5834</v>
      </c>
      <c r="I1690" s="927" t="s">
        <v>5802</v>
      </c>
      <c r="J1690" s="927" t="s">
        <v>5760</v>
      </c>
      <c r="K1690" s="927" t="s">
        <v>287</v>
      </c>
      <c r="L1690" s="927" t="s">
        <v>15</v>
      </c>
      <c r="M1690" s="927" t="s">
        <v>5763</v>
      </c>
      <c r="N1690" s="927" t="s">
        <v>5825</v>
      </c>
      <c r="O1690" s="927" t="s">
        <v>5799</v>
      </c>
      <c r="P1690" s="1129" t="str">
        <f t="shared" si="298"/>
        <v>WER</v>
      </c>
      <c r="Q1690" s="934" t="str">
        <f t="shared" si="299"/>
        <v>21-20030</v>
      </c>
      <c r="R1690" s="934" t="str">
        <f t="shared" si="300"/>
        <v>LOCAL</v>
      </c>
      <c r="S1690" s="935">
        <f t="shared" si="293"/>
        <v>44378</v>
      </c>
      <c r="T1690" s="935">
        <f t="shared" si="294"/>
        <v>44378</v>
      </c>
      <c r="U1690" s="935">
        <f t="shared" si="295"/>
        <v>44378</v>
      </c>
      <c r="V1690" s="935">
        <f t="shared" si="301"/>
        <v>44378</v>
      </c>
      <c r="W1690" s="934" t="str">
        <f t="shared" si="302"/>
        <v>Approved</v>
      </c>
      <c r="X1690" s="936" t="str">
        <f>IF(R1690="-","-",VLOOKUP($S1690,Forex!$B:$C,2,0))</f>
        <v>FY2021</v>
      </c>
      <c r="Y1690" s="936" t="str">
        <f>IF(R1690="-","-",VLOOKUP($S1690,Forex!$B:$D,3,0))</f>
        <v>1H</v>
      </c>
      <c r="Z1690" s="937" t="str">
        <f>IF($R1690="-","-",VLOOKUP($L1690,Legend!$E:$F,2,0))</f>
        <v>-</v>
      </c>
      <c r="AA1690" s="937"/>
      <c r="AB1690" s="1131">
        <f t="shared" si="296"/>
        <v>44378</v>
      </c>
      <c r="AC1690" s="1131">
        <f>_xlfn.IFNA(VLOOKUP($B1690,'PO list'!$C:$E,3,0),$AB1690)</f>
        <v>44378</v>
      </c>
      <c r="AD1690" s="1131" t="str">
        <f>IF($AC1690="-","-",VLOOKUP($AC1690,Forex!$B:$C,2,0))</f>
        <v>FY2021</v>
      </c>
      <c r="AE1690" s="1131">
        <f t="shared" si="303"/>
        <v>44378</v>
      </c>
      <c r="AF1690" s="1131" t="str">
        <f>IF($AE1690="-","-",VLOOKUP($AE1690,Forex!$B:$C,2,0))</f>
        <v>FY2021</v>
      </c>
      <c r="AG1690" s="1132" t="str">
        <f t="shared" si="297"/>
        <v>MY + MF</v>
      </c>
    </row>
    <row r="1691" spans="1:33" x14ac:dyDescent="0.2">
      <c r="A1691" s="929">
        <v>1690</v>
      </c>
      <c r="B1691" s="927" t="s">
        <v>5803</v>
      </c>
      <c r="C1691" s="927" t="s">
        <v>608</v>
      </c>
      <c r="D1691" s="927" t="s">
        <v>201</v>
      </c>
      <c r="E1691" s="927" t="s">
        <v>231</v>
      </c>
      <c r="F1691" s="927">
        <v>1</v>
      </c>
      <c r="G1691" s="927">
        <v>560</v>
      </c>
      <c r="H1691" s="927" t="s">
        <v>5835</v>
      </c>
      <c r="I1691" s="927" t="s">
        <v>5804</v>
      </c>
      <c r="J1691" s="927" t="s">
        <v>5760</v>
      </c>
      <c r="K1691" s="927" t="s">
        <v>287</v>
      </c>
      <c r="L1691" s="927" t="s">
        <v>15</v>
      </c>
      <c r="M1691" s="927" t="s">
        <v>5799</v>
      </c>
      <c r="N1691" s="927" t="s">
        <v>5825</v>
      </c>
      <c r="O1691" s="927" t="s">
        <v>5799</v>
      </c>
      <c r="P1691" s="1129" t="str">
        <f t="shared" si="298"/>
        <v>110</v>
      </c>
      <c r="Q1691" s="934" t="str">
        <f t="shared" si="299"/>
        <v>21-20031</v>
      </c>
      <c r="R1691" s="934" t="str">
        <f t="shared" si="300"/>
        <v>LOCAL</v>
      </c>
      <c r="S1691" s="935">
        <f t="shared" si="293"/>
        <v>44378</v>
      </c>
      <c r="T1691" s="935">
        <f t="shared" si="294"/>
        <v>44378</v>
      </c>
      <c r="U1691" s="935">
        <f t="shared" si="295"/>
        <v>44378</v>
      </c>
      <c r="V1691" s="935">
        <f t="shared" si="301"/>
        <v>44378</v>
      </c>
      <c r="W1691" s="934" t="str">
        <f t="shared" si="302"/>
        <v>Approved</v>
      </c>
      <c r="X1691" s="936" t="str">
        <f>IF(R1691="-","-",VLOOKUP($S1691,Forex!$B:$C,2,0))</f>
        <v>FY2021</v>
      </c>
      <c r="Y1691" s="936" t="str">
        <f>IF(R1691="-","-",VLOOKUP($S1691,Forex!$B:$D,3,0))</f>
        <v>1H</v>
      </c>
      <c r="Z1691" s="937" t="str">
        <f>IF($R1691="-","-",VLOOKUP($L1691,Legend!$E:$F,2,0))</f>
        <v>-</v>
      </c>
      <c r="AA1691" s="937"/>
      <c r="AB1691" s="1131">
        <f t="shared" si="296"/>
        <v>44378</v>
      </c>
      <c r="AC1691" s="1131">
        <f>_xlfn.IFNA(VLOOKUP($B1691,'PO list'!$C:$E,3,0),$AB1691)</f>
        <v>44378</v>
      </c>
      <c r="AD1691" s="1131" t="str">
        <f>IF($AC1691="-","-",VLOOKUP($AC1691,Forex!$B:$C,2,0))</f>
        <v>FY2021</v>
      </c>
      <c r="AE1691" s="1131">
        <f t="shared" si="303"/>
        <v>44378</v>
      </c>
      <c r="AF1691" s="1131" t="str">
        <f>IF($AE1691="-","-",VLOOKUP($AE1691,Forex!$B:$C,2,0))</f>
        <v>FY2021</v>
      </c>
      <c r="AG1691" s="1132" t="str">
        <f t="shared" si="297"/>
        <v>MY + MF</v>
      </c>
    </row>
    <row r="1692" spans="1:33" x14ac:dyDescent="0.2">
      <c r="A1692" s="929">
        <v>1691</v>
      </c>
      <c r="B1692" s="927" t="s">
        <v>5819</v>
      </c>
      <c r="C1692" s="927" t="s">
        <v>205</v>
      </c>
      <c r="D1692" s="927" t="s">
        <v>201</v>
      </c>
      <c r="E1692" s="927" t="s">
        <v>230</v>
      </c>
      <c r="F1692" s="927">
        <v>12</v>
      </c>
      <c r="G1692" s="927">
        <v>41927.040000000008</v>
      </c>
      <c r="H1692" s="927" t="s">
        <v>4955</v>
      </c>
      <c r="I1692" s="927" t="s">
        <v>5820</v>
      </c>
      <c r="J1692" s="927" t="s">
        <v>5760</v>
      </c>
      <c r="K1692" s="927" t="s">
        <v>203</v>
      </c>
      <c r="L1692" s="927" t="s">
        <v>15</v>
      </c>
      <c r="M1692" s="927" t="s">
        <v>6146</v>
      </c>
      <c r="N1692" s="927" t="s">
        <v>15</v>
      </c>
      <c r="O1692" s="927" t="s">
        <v>5769</v>
      </c>
      <c r="P1692" s="1129" t="str">
        <f t="shared" si="298"/>
        <v>AV)</v>
      </c>
      <c r="Q1692" s="934" t="str">
        <f t="shared" si="299"/>
        <v>21-20032</v>
      </c>
      <c r="R1692" s="934" t="str">
        <f t="shared" si="300"/>
        <v>LOCAL</v>
      </c>
      <c r="S1692" s="935">
        <f t="shared" si="293"/>
        <v>44378</v>
      </c>
      <c r="T1692" s="935">
        <f t="shared" si="294"/>
        <v>44378</v>
      </c>
      <c r="U1692" s="935">
        <f t="shared" si="295"/>
        <v>44440</v>
      </c>
      <c r="V1692" s="935" t="str">
        <f t="shared" si="301"/>
        <v>-</v>
      </c>
      <c r="W1692" s="934" t="str">
        <f t="shared" si="302"/>
        <v>For Approval</v>
      </c>
      <c r="X1692" s="936" t="str">
        <f>IF(R1692="-","-",VLOOKUP($S1692,Forex!$B:$C,2,0))</f>
        <v>FY2021</v>
      </c>
      <c r="Y1692" s="936" t="str">
        <f>IF(R1692="-","-",VLOOKUP($S1692,Forex!$B:$D,3,0))</f>
        <v>1H</v>
      </c>
      <c r="Z1692" s="937" t="str">
        <f>IF($R1692="-","-",VLOOKUP($L1692,Legend!$E:$F,2,0))</f>
        <v>-</v>
      </c>
      <c r="AA1692" s="937"/>
      <c r="AB1692" s="1131" t="str">
        <f t="shared" si="296"/>
        <v>-</v>
      </c>
      <c r="AC1692" s="1131" t="str">
        <f>_xlfn.IFNA(VLOOKUP($B1692,'PO list'!$C:$E,3,0),$AB1692)</f>
        <v>-</v>
      </c>
      <c r="AD1692" s="1131" t="str">
        <f>IF($AC1692="-","-",VLOOKUP($AC1692,Forex!$B:$C,2,0))</f>
        <v>-</v>
      </c>
      <c r="AE1692" s="1131">
        <f t="shared" si="303"/>
        <v>44378</v>
      </c>
      <c r="AF1692" s="1131" t="str">
        <f>IF($AE1692="-","-",VLOOKUP($AE1692,Forex!$B:$C,2,0))</f>
        <v>FY2021</v>
      </c>
      <c r="AG1692" s="1132" t="str">
        <f t="shared" si="297"/>
        <v>MY + MF</v>
      </c>
    </row>
    <row r="1693" spans="1:33" x14ac:dyDescent="0.2">
      <c r="A1693" s="929">
        <v>1692</v>
      </c>
      <c r="B1693" s="927" t="s">
        <v>5813</v>
      </c>
      <c r="C1693" s="927" t="s">
        <v>205</v>
      </c>
      <c r="D1693" s="927" t="s">
        <v>201</v>
      </c>
      <c r="E1693" s="927" t="s">
        <v>1333</v>
      </c>
      <c r="F1693" s="927">
        <v>3</v>
      </c>
      <c r="G1693" s="927">
        <v>4648.1499999999996</v>
      </c>
      <c r="H1693" s="927" t="s">
        <v>5836</v>
      </c>
      <c r="I1693" s="927" t="s">
        <v>6155</v>
      </c>
      <c r="J1693" s="927" t="s">
        <v>5799</v>
      </c>
      <c r="K1693" s="927" t="s">
        <v>287</v>
      </c>
      <c r="L1693" s="927" t="s">
        <v>15</v>
      </c>
      <c r="M1693" s="927" t="s">
        <v>6146</v>
      </c>
      <c r="N1693" s="927" t="s">
        <v>6156</v>
      </c>
      <c r="O1693" s="927" t="s">
        <v>5793</v>
      </c>
      <c r="P1693" s="1129" t="str">
        <f t="shared" si="298"/>
        <v>T)-</v>
      </c>
      <c r="Q1693" s="934" t="str">
        <f t="shared" si="299"/>
        <v>21-20033</v>
      </c>
      <c r="R1693" s="934" t="str">
        <f t="shared" si="300"/>
        <v>LOCAL</v>
      </c>
      <c r="S1693" s="935">
        <f t="shared" si="293"/>
        <v>44378</v>
      </c>
      <c r="T1693" s="935">
        <f t="shared" si="294"/>
        <v>44378</v>
      </c>
      <c r="U1693" s="935">
        <f t="shared" si="295"/>
        <v>44440</v>
      </c>
      <c r="V1693" s="935">
        <f t="shared" si="301"/>
        <v>44470</v>
      </c>
      <c r="W1693" s="934" t="str">
        <f t="shared" si="302"/>
        <v>Approved</v>
      </c>
      <c r="X1693" s="936" t="str">
        <f>IF(R1693="-","-",VLOOKUP($S1693,Forex!$B:$C,2,0))</f>
        <v>FY2021</v>
      </c>
      <c r="Y1693" s="936" t="str">
        <f>IF(R1693="-","-",VLOOKUP($S1693,Forex!$B:$D,3,0))</f>
        <v>1H</v>
      </c>
      <c r="Z1693" s="937" t="str">
        <f>IF($R1693="-","-",VLOOKUP($L1693,Legend!$E:$F,2,0))</f>
        <v>-</v>
      </c>
      <c r="AA1693" s="937"/>
      <c r="AB1693" s="1131">
        <f t="shared" si="296"/>
        <v>44470</v>
      </c>
      <c r="AC1693" s="1131">
        <f>_xlfn.IFNA(VLOOKUP($B1693,'PO list'!$C:$E,3,0),$AB1693)</f>
        <v>44470</v>
      </c>
      <c r="AD1693" s="1131" t="str">
        <f>IF($AC1693="-","-",VLOOKUP($AC1693,Forex!$B:$C,2,0))</f>
        <v>FY2021</v>
      </c>
      <c r="AE1693" s="1131">
        <f t="shared" si="303"/>
        <v>44378</v>
      </c>
      <c r="AF1693" s="1131" t="str">
        <f>IF($AE1693="-","-",VLOOKUP($AE1693,Forex!$B:$C,2,0))</f>
        <v>FY2021</v>
      </c>
      <c r="AG1693" s="1132" t="str">
        <f t="shared" si="297"/>
        <v>MY + MF</v>
      </c>
    </row>
    <row r="1694" spans="1:33" x14ac:dyDescent="0.2">
      <c r="A1694" s="929">
        <v>1693</v>
      </c>
      <c r="B1694" s="927" t="s">
        <v>5813</v>
      </c>
      <c r="C1694" s="927" t="s">
        <v>205</v>
      </c>
      <c r="D1694" s="927" t="s">
        <v>201</v>
      </c>
      <c r="E1694" s="927" t="s">
        <v>1333</v>
      </c>
      <c r="F1694" s="927">
        <v>1</v>
      </c>
      <c r="G1694" s="927">
        <v>1879.87</v>
      </c>
      <c r="H1694" s="927" t="s">
        <v>6157</v>
      </c>
      <c r="I1694" s="927" t="s">
        <v>6155</v>
      </c>
      <c r="J1694" s="927" t="s">
        <v>5799</v>
      </c>
      <c r="K1694" s="927" t="s">
        <v>288</v>
      </c>
      <c r="L1694" s="927" t="s">
        <v>1127</v>
      </c>
      <c r="M1694" s="927" t="s">
        <v>6146</v>
      </c>
      <c r="N1694" s="927" t="s">
        <v>6156</v>
      </c>
      <c r="O1694" s="927" t="s">
        <v>5793</v>
      </c>
      <c r="P1694" s="1129" t="str">
        <f t="shared" si="298"/>
        <v>T)-</v>
      </c>
      <c r="Q1694" s="934" t="str">
        <f t="shared" si="299"/>
        <v>-</v>
      </c>
      <c r="R1694" s="934" t="str">
        <f t="shared" si="300"/>
        <v>-</v>
      </c>
      <c r="S1694" s="935" t="str">
        <f t="shared" si="293"/>
        <v>-</v>
      </c>
      <c r="T1694" s="935" t="str">
        <f t="shared" si="294"/>
        <v>-</v>
      </c>
      <c r="U1694" s="935" t="str">
        <f t="shared" si="295"/>
        <v>-</v>
      </c>
      <c r="V1694" s="935" t="str">
        <f t="shared" si="301"/>
        <v>-</v>
      </c>
      <c r="W1694" s="934" t="str">
        <f t="shared" si="302"/>
        <v>-</v>
      </c>
      <c r="X1694" s="936" t="str">
        <f>IF(R1694="-","-",VLOOKUP($S1694,Forex!$B:$C,2,0))</f>
        <v>-</v>
      </c>
      <c r="Y1694" s="936" t="str">
        <f>IF(R1694="-","-",VLOOKUP($S1694,Forex!$B:$D,3,0))</f>
        <v>-</v>
      </c>
      <c r="Z1694" s="937" t="str">
        <f>IF($R1694="-","-",VLOOKUP($L1694,Legend!$E:$F,2,0))</f>
        <v>-</v>
      </c>
      <c r="AA1694" s="937"/>
      <c r="AB1694" s="1131" t="str">
        <f t="shared" si="296"/>
        <v>-</v>
      </c>
      <c r="AC1694" s="1131" t="str">
        <f>_xlfn.IFNA(VLOOKUP($B1694,'PO list'!$C:$E,3,0),$AB1694)</f>
        <v>-</v>
      </c>
      <c r="AD1694" s="1131" t="str">
        <f>IF($AC1694="-","-",VLOOKUP($AC1694,Forex!$B:$C,2,0))</f>
        <v>-</v>
      </c>
      <c r="AE1694" s="1131" t="str">
        <f t="shared" si="303"/>
        <v>-</v>
      </c>
      <c r="AF1694" s="1131" t="str">
        <f>IF($AE1694="-","-",VLOOKUP($AE1694,Forex!$B:$C,2,0))</f>
        <v>-</v>
      </c>
      <c r="AG1694" s="1132" t="str">
        <f t="shared" si="297"/>
        <v>-</v>
      </c>
    </row>
    <row r="1695" spans="1:33" x14ac:dyDescent="0.2">
      <c r="A1695" s="929">
        <v>1694</v>
      </c>
      <c r="B1695" s="927" t="s">
        <v>5805</v>
      </c>
      <c r="C1695" s="927" t="s">
        <v>227</v>
      </c>
      <c r="D1695" s="927" t="s">
        <v>201</v>
      </c>
      <c r="E1695" s="927" t="s">
        <v>1333</v>
      </c>
      <c r="F1695" s="927">
        <v>1</v>
      </c>
      <c r="G1695" s="927">
        <v>5173.9399999999996</v>
      </c>
      <c r="H1695" s="927" t="s">
        <v>5837</v>
      </c>
      <c r="I1695" s="927" t="s">
        <v>5838</v>
      </c>
      <c r="J1695" s="927" t="s">
        <v>5763</v>
      </c>
      <c r="K1695" s="927" t="s">
        <v>287</v>
      </c>
      <c r="L1695" s="927" t="s">
        <v>15</v>
      </c>
      <c r="M1695" s="927" t="s">
        <v>5919</v>
      </c>
      <c r="N1695" s="927" t="s">
        <v>5919</v>
      </c>
      <c r="O1695" s="927" t="s">
        <v>5769</v>
      </c>
      <c r="P1695" s="1129" t="str">
        <f t="shared" si="298"/>
        <v xml:space="preserve"> A-</v>
      </c>
      <c r="Q1695" s="934" t="str">
        <f t="shared" si="299"/>
        <v>21-20034</v>
      </c>
      <c r="R1695" s="934" t="str">
        <f t="shared" si="300"/>
        <v>LOCAL</v>
      </c>
      <c r="S1695" s="935">
        <f t="shared" si="293"/>
        <v>44378</v>
      </c>
      <c r="T1695" s="935">
        <f t="shared" si="294"/>
        <v>44378</v>
      </c>
      <c r="U1695" s="935">
        <f t="shared" si="295"/>
        <v>44409</v>
      </c>
      <c r="V1695" s="935">
        <f t="shared" si="301"/>
        <v>44409</v>
      </c>
      <c r="W1695" s="934" t="str">
        <f t="shared" si="302"/>
        <v>Approved</v>
      </c>
      <c r="X1695" s="936" t="str">
        <f>IF(R1695="-","-",VLOOKUP($S1695,Forex!$B:$C,2,0))</f>
        <v>FY2021</v>
      </c>
      <c r="Y1695" s="936" t="str">
        <f>IF(R1695="-","-",VLOOKUP($S1695,Forex!$B:$D,3,0))</f>
        <v>1H</v>
      </c>
      <c r="Z1695" s="937" t="str">
        <f>IF($R1695="-","-",VLOOKUP($L1695,Legend!$E:$F,2,0))</f>
        <v>-</v>
      </c>
      <c r="AA1695" s="937"/>
      <c r="AB1695" s="1131">
        <f t="shared" si="296"/>
        <v>44409</v>
      </c>
      <c r="AC1695" s="1131">
        <f>_xlfn.IFNA(VLOOKUP($B1695,'PO list'!$C:$E,3,0),$AB1695)</f>
        <v>44378</v>
      </c>
      <c r="AD1695" s="1131" t="str">
        <f>IF($AC1695="-","-",VLOOKUP($AC1695,Forex!$B:$C,2,0))</f>
        <v>FY2021</v>
      </c>
      <c r="AE1695" s="1131">
        <f t="shared" si="303"/>
        <v>44378</v>
      </c>
      <c r="AF1695" s="1131" t="str">
        <f>IF($AE1695="-","-",VLOOKUP($AE1695,Forex!$B:$C,2,0))</f>
        <v>FY2021</v>
      </c>
      <c r="AG1695" s="1132" t="str">
        <f t="shared" si="297"/>
        <v>MY + MF</v>
      </c>
    </row>
    <row r="1696" spans="1:33" x14ac:dyDescent="0.2">
      <c r="A1696" s="929">
        <v>1695</v>
      </c>
      <c r="B1696" s="927" t="s">
        <v>5806</v>
      </c>
      <c r="C1696" s="927" t="s">
        <v>680</v>
      </c>
      <c r="D1696" s="927" t="s">
        <v>201</v>
      </c>
      <c r="E1696" s="927" t="s">
        <v>231</v>
      </c>
      <c r="F1696" s="927">
        <v>5</v>
      </c>
      <c r="G1696" s="927">
        <v>1843</v>
      </c>
      <c r="H1696" s="927" t="s">
        <v>5840</v>
      </c>
      <c r="I1696" s="927" t="s">
        <v>4976</v>
      </c>
      <c r="J1696" s="927" t="s">
        <v>5763</v>
      </c>
      <c r="K1696" s="927" t="s">
        <v>287</v>
      </c>
      <c r="L1696" s="927" t="s">
        <v>15</v>
      </c>
      <c r="M1696" s="927" t="s">
        <v>5841</v>
      </c>
      <c r="N1696" s="927" t="s">
        <v>5826</v>
      </c>
      <c r="O1696" s="927" t="s">
        <v>5769</v>
      </c>
      <c r="P1696" s="1129" t="str">
        <f t="shared" si="298"/>
        <v>C7P</v>
      </c>
      <c r="Q1696" s="934" t="str">
        <f t="shared" si="299"/>
        <v>21-20035</v>
      </c>
      <c r="R1696" s="934" t="str">
        <f t="shared" si="300"/>
        <v>LOCAL</v>
      </c>
      <c r="S1696" s="935">
        <f t="shared" si="293"/>
        <v>44378</v>
      </c>
      <c r="T1696" s="935">
        <f t="shared" si="294"/>
        <v>44378</v>
      </c>
      <c r="U1696" s="935">
        <f t="shared" si="295"/>
        <v>44378</v>
      </c>
      <c r="V1696" s="935">
        <f t="shared" si="301"/>
        <v>44378</v>
      </c>
      <c r="W1696" s="934" t="str">
        <f t="shared" si="302"/>
        <v>Approved</v>
      </c>
      <c r="X1696" s="936" t="str">
        <f>IF(R1696="-","-",VLOOKUP($S1696,Forex!$B:$C,2,0))</f>
        <v>FY2021</v>
      </c>
      <c r="Y1696" s="936" t="str">
        <f>IF(R1696="-","-",VLOOKUP($S1696,Forex!$B:$D,3,0))</f>
        <v>1H</v>
      </c>
      <c r="Z1696" s="937" t="str">
        <f>IF($R1696="-","-",VLOOKUP($L1696,Legend!$E:$F,2,0))</f>
        <v>-</v>
      </c>
      <c r="AA1696" s="937"/>
      <c r="AB1696" s="1131">
        <f t="shared" si="296"/>
        <v>44378</v>
      </c>
      <c r="AC1696" s="1131">
        <f>_xlfn.IFNA(VLOOKUP($B1696,'PO list'!$C:$E,3,0),$AB1696)</f>
        <v>44378</v>
      </c>
      <c r="AD1696" s="1131" t="str">
        <f>IF($AC1696="-","-",VLOOKUP($AC1696,Forex!$B:$C,2,0))</f>
        <v>FY2021</v>
      </c>
      <c r="AE1696" s="1131">
        <f t="shared" si="303"/>
        <v>44378</v>
      </c>
      <c r="AF1696" s="1131" t="str">
        <f>IF($AE1696="-","-",VLOOKUP($AE1696,Forex!$B:$C,2,0))</f>
        <v>FY2021</v>
      </c>
      <c r="AG1696" s="1132" t="str">
        <f t="shared" si="297"/>
        <v>MY + MF</v>
      </c>
    </row>
    <row r="1697" spans="1:33" x14ac:dyDescent="0.2">
      <c r="A1697" s="929">
        <v>1696</v>
      </c>
      <c r="B1697" s="927" t="s">
        <v>5807</v>
      </c>
      <c r="C1697" s="927" t="s">
        <v>680</v>
      </c>
      <c r="D1697" s="927" t="s">
        <v>201</v>
      </c>
      <c r="E1697" s="927" t="s">
        <v>1333</v>
      </c>
      <c r="F1697" s="927">
        <v>5</v>
      </c>
      <c r="G1697" s="927">
        <v>2530.2800000000002</v>
      </c>
      <c r="H1697" s="927" t="s">
        <v>5840</v>
      </c>
      <c r="I1697" s="927" t="s">
        <v>4976</v>
      </c>
      <c r="J1697" s="927" t="s">
        <v>5763</v>
      </c>
      <c r="K1697" s="927" t="s">
        <v>287</v>
      </c>
      <c r="L1697" s="927" t="s">
        <v>15</v>
      </c>
      <c r="M1697" s="927" t="s">
        <v>5841</v>
      </c>
      <c r="N1697" s="927" t="s">
        <v>5826</v>
      </c>
      <c r="O1697" s="927" t="s">
        <v>5769</v>
      </c>
      <c r="P1697" s="1129" t="str">
        <f t="shared" si="298"/>
        <v>C7P</v>
      </c>
      <c r="Q1697" s="934" t="str">
        <f t="shared" si="299"/>
        <v>21-20036</v>
      </c>
      <c r="R1697" s="934" t="str">
        <f t="shared" si="300"/>
        <v>LOCAL</v>
      </c>
      <c r="S1697" s="935">
        <f t="shared" si="293"/>
        <v>44378</v>
      </c>
      <c r="T1697" s="935">
        <f t="shared" si="294"/>
        <v>44378</v>
      </c>
      <c r="U1697" s="935">
        <f t="shared" si="295"/>
        <v>44378</v>
      </c>
      <c r="V1697" s="935">
        <f t="shared" si="301"/>
        <v>44378</v>
      </c>
      <c r="W1697" s="934" t="str">
        <f t="shared" si="302"/>
        <v>Approved</v>
      </c>
      <c r="X1697" s="936" t="str">
        <f>IF(R1697="-","-",VLOOKUP($S1697,Forex!$B:$C,2,0))</f>
        <v>FY2021</v>
      </c>
      <c r="Y1697" s="936" t="str">
        <f>IF(R1697="-","-",VLOOKUP($S1697,Forex!$B:$D,3,0))</f>
        <v>1H</v>
      </c>
      <c r="Z1697" s="937" t="str">
        <f>IF($R1697="-","-",VLOOKUP($L1697,Legend!$E:$F,2,0))</f>
        <v>-</v>
      </c>
      <c r="AA1697" s="937"/>
      <c r="AB1697" s="1131">
        <f t="shared" si="296"/>
        <v>44378</v>
      </c>
      <c r="AC1697" s="1131">
        <f>_xlfn.IFNA(VLOOKUP($B1697,'PO list'!$C:$E,3,0),$AB1697)</f>
        <v>44440</v>
      </c>
      <c r="AD1697" s="1131" t="str">
        <f>IF($AC1697="-","-",VLOOKUP($AC1697,Forex!$B:$C,2,0))</f>
        <v>FY2021</v>
      </c>
      <c r="AE1697" s="1131">
        <f t="shared" si="303"/>
        <v>44378</v>
      </c>
      <c r="AF1697" s="1131" t="str">
        <f>IF($AE1697="-","-",VLOOKUP($AE1697,Forex!$B:$C,2,0))</f>
        <v>FY2021</v>
      </c>
      <c r="AG1697" s="1132" t="str">
        <f t="shared" si="297"/>
        <v>MY + MF</v>
      </c>
    </row>
    <row r="1698" spans="1:33" x14ac:dyDescent="0.2">
      <c r="A1698" s="929">
        <v>1697</v>
      </c>
      <c r="B1698" s="927" t="s">
        <v>5808</v>
      </c>
      <c r="C1698" s="927" t="s">
        <v>211</v>
      </c>
      <c r="D1698" s="927" t="s">
        <v>201</v>
      </c>
      <c r="E1698" s="927" t="s">
        <v>231</v>
      </c>
      <c r="F1698" s="927">
        <v>3</v>
      </c>
      <c r="G1698" s="927">
        <v>215</v>
      </c>
      <c r="H1698" s="927" t="s">
        <v>5842</v>
      </c>
      <c r="I1698" s="927" t="s">
        <v>5843</v>
      </c>
      <c r="J1698" s="927" t="s">
        <v>5766</v>
      </c>
      <c r="K1698" s="927" t="s">
        <v>288</v>
      </c>
      <c r="L1698" s="927" t="s">
        <v>1127</v>
      </c>
      <c r="M1698" s="927" t="s">
        <v>5799</v>
      </c>
      <c r="N1698" s="927" t="s">
        <v>5930</v>
      </c>
      <c r="O1698" s="927" t="s">
        <v>5769</v>
      </c>
      <c r="P1698" s="1129" t="str">
        <f t="shared" si="298"/>
        <v>REF</v>
      </c>
      <c r="Q1698" s="934" t="str">
        <f t="shared" si="299"/>
        <v>21-20037</v>
      </c>
      <c r="R1698" s="934" t="str">
        <f t="shared" si="300"/>
        <v>LOCAL</v>
      </c>
      <c r="S1698" s="935">
        <f t="shared" si="293"/>
        <v>44378</v>
      </c>
      <c r="T1698" s="935">
        <f t="shared" si="294"/>
        <v>44378</v>
      </c>
      <c r="U1698" s="935">
        <f t="shared" si="295"/>
        <v>44378</v>
      </c>
      <c r="V1698" s="935">
        <f t="shared" si="301"/>
        <v>44440</v>
      </c>
      <c r="W1698" s="934" t="str">
        <f t="shared" si="302"/>
        <v>-</v>
      </c>
      <c r="X1698" s="936" t="str">
        <f>IF(R1698="-","-",VLOOKUP($S1698,Forex!$B:$C,2,0))</f>
        <v>FY2021</v>
      </c>
      <c r="Y1698" s="936" t="str">
        <f>IF(R1698="-","-",VLOOKUP($S1698,Forex!$B:$D,3,0))</f>
        <v>1H</v>
      </c>
      <c r="Z1698" s="937" t="str">
        <f>IF($R1698="-","-",VLOOKUP($L1698,Legend!$E:$F,2,0))</f>
        <v>ROD4</v>
      </c>
      <c r="AA1698" s="937"/>
      <c r="AB1698" s="1131">
        <f t="shared" si="296"/>
        <v>44440</v>
      </c>
      <c r="AC1698" s="1131">
        <f>_xlfn.IFNA(VLOOKUP($B1698,'PO list'!$C:$E,3,0),$AB1698)</f>
        <v>44440</v>
      </c>
      <c r="AD1698" s="1131" t="str">
        <f>IF($AC1698="-","-",VLOOKUP($AC1698,Forex!$B:$C,2,0))</f>
        <v>FY2021</v>
      </c>
      <c r="AE1698" s="1131" t="str">
        <f t="shared" si="303"/>
        <v>-</v>
      </c>
      <c r="AF1698" s="1131" t="str">
        <f>IF($AE1698="-","-",VLOOKUP($AE1698,Forex!$B:$C,2,0))</f>
        <v>-</v>
      </c>
      <c r="AG1698" s="1132" t="str">
        <f t="shared" si="297"/>
        <v>MY + MF</v>
      </c>
    </row>
    <row r="1699" spans="1:33" x14ac:dyDescent="0.2">
      <c r="A1699" s="929">
        <v>1698</v>
      </c>
      <c r="B1699" s="927" t="s">
        <v>5809</v>
      </c>
      <c r="C1699" s="927" t="s">
        <v>211</v>
      </c>
      <c r="D1699" s="927" t="s">
        <v>201</v>
      </c>
      <c r="E1699" s="927" t="s">
        <v>231</v>
      </c>
      <c r="F1699" s="927">
        <v>11</v>
      </c>
      <c r="G1699" s="927">
        <v>6138</v>
      </c>
      <c r="H1699" s="927" t="s">
        <v>5844</v>
      </c>
      <c r="I1699" s="927" t="s">
        <v>5845</v>
      </c>
      <c r="J1699" s="927" t="s">
        <v>5766</v>
      </c>
      <c r="K1699" s="927" t="s">
        <v>288</v>
      </c>
      <c r="L1699" s="927" t="s">
        <v>1127</v>
      </c>
      <c r="M1699" s="927" t="s">
        <v>5825</v>
      </c>
      <c r="N1699" s="927" t="s">
        <v>5906</v>
      </c>
      <c r="O1699" s="927" t="s">
        <v>5793</v>
      </c>
      <c r="P1699" s="1129" t="str">
        <f t="shared" si="298"/>
        <v>REF</v>
      </c>
      <c r="Q1699" s="934" t="str">
        <f t="shared" si="299"/>
        <v>21-20038</v>
      </c>
      <c r="R1699" s="934" t="str">
        <f t="shared" si="300"/>
        <v>LOCAL</v>
      </c>
      <c r="S1699" s="935">
        <f t="shared" si="293"/>
        <v>44378</v>
      </c>
      <c r="T1699" s="935">
        <f t="shared" si="294"/>
        <v>44378</v>
      </c>
      <c r="U1699" s="935">
        <f t="shared" si="295"/>
        <v>44378</v>
      </c>
      <c r="V1699" s="935">
        <f t="shared" si="301"/>
        <v>44409</v>
      </c>
      <c r="W1699" s="934" t="str">
        <f t="shared" si="302"/>
        <v>-</v>
      </c>
      <c r="X1699" s="936" t="str">
        <f>IF(R1699="-","-",VLOOKUP($S1699,Forex!$B:$C,2,0))</f>
        <v>FY2021</v>
      </c>
      <c r="Y1699" s="936" t="str">
        <f>IF(R1699="-","-",VLOOKUP($S1699,Forex!$B:$D,3,0))</f>
        <v>1H</v>
      </c>
      <c r="Z1699" s="937" t="str">
        <f>IF($R1699="-","-",VLOOKUP($L1699,Legend!$E:$F,2,0))</f>
        <v>ROD4</v>
      </c>
      <c r="AA1699" s="937"/>
      <c r="AB1699" s="1131">
        <f t="shared" si="296"/>
        <v>44409</v>
      </c>
      <c r="AC1699" s="1131">
        <f>_xlfn.IFNA(VLOOKUP($B1699,'PO list'!$C:$E,3,0),$AB1699)</f>
        <v>44409</v>
      </c>
      <c r="AD1699" s="1131" t="str">
        <f>IF($AC1699="-","-",VLOOKUP($AC1699,Forex!$B:$C,2,0))</f>
        <v>FY2021</v>
      </c>
      <c r="AE1699" s="1131" t="str">
        <f t="shared" si="303"/>
        <v>-</v>
      </c>
      <c r="AF1699" s="1131" t="str">
        <f>IF($AE1699="-","-",VLOOKUP($AE1699,Forex!$B:$C,2,0))</f>
        <v>-</v>
      </c>
      <c r="AG1699" s="1132" t="str">
        <f t="shared" si="297"/>
        <v>MY + MF</v>
      </c>
    </row>
    <row r="1700" spans="1:33" x14ac:dyDescent="0.2">
      <c r="A1700" s="929">
        <v>1699</v>
      </c>
      <c r="B1700" s="927" t="s">
        <v>5931</v>
      </c>
      <c r="C1700" s="927" t="s">
        <v>211</v>
      </c>
      <c r="D1700" s="927" t="s">
        <v>201</v>
      </c>
      <c r="E1700" s="927" t="s">
        <v>1788</v>
      </c>
      <c r="F1700" s="927">
        <v>4</v>
      </c>
      <c r="G1700" s="927">
        <v>14255.9</v>
      </c>
      <c r="H1700" s="927" t="s">
        <v>5932</v>
      </c>
      <c r="I1700" s="927" t="s">
        <v>5933</v>
      </c>
      <c r="J1700" s="927" t="s">
        <v>5766</v>
      </c>
      <c r="K1700" s="927" t="s">
        <v>288</v>
      </c>
      <c r="L1700" s="927" t="s">
        <v>1127</v>
      </c>
      <c r="M1700" s="927" t="s">
        <v>5912</v>
      </c>
      <c r="N1700" s="927" t="s">
        <v>5912</v>
      </c>
      <c r="O1700" s="927" t="s">
        <v>5934</v>
      </c>
      <c r="P1700" s="1129" t="str">
        <f t="shared" si="298"/>
        <v>REF</v>
      </c>
      <c r="Q1700" s="934" t="str">
        <f t="shared" si="299"/>
        <v>21-20039</v>
      </c>
      <c r="R1700" s="934" t="str">
        <f t="shared" si="300"/>
        <v>LOCAL</v>
      </c>
      <c r="S1700" s="935">
        <f t="shared" si="293"/>
        <v>44378</v>
      </c>
      <c r="T1700" s="935">
        <f t="shared" si="294"/>
        <v>44409</v>
      </c>
      <c r="U1700" s="935">
        <f t="shared" si="295"/>
        <v>44409</v>
      </c>
      <c r="V1700" s="935">
        <f t="shared" si="301"/>
        <v>44409</v>
      </c>
      <c r="W1700" s="934" t="str">
        <f t="shared" si="302"/>
        <v>-</v>
      </c>
      <c r="X1700" s="936" t="str">
        <f>IF(R1700="-","-",VLOOKUP($S1700,Forex!$B:$C,2,0))</f>
        <v>FY2021</v>
      </c>
      <c r="Y1700" s="936" t="str">
        <f>IF(R1700="-","-",VLOOKUP($S1700,Forex!$B:$D,3,0))</f>
        <v>1H</v>
      </c>
      <c r="Z1700" s="937" t="str">
        <f>IF($R1700="-","-",VLOOKUP($L1700,Legend!$E:$F,2,0))</f>
        <v>ROD4</v>
      </c>
      <c r="AA1700" s="937"/>
      <c r="AB1700" s="1131">
        <f t="shared" si="296"/>
        <v>44409</v>
      </c>
      <c r="AC1700" s="1131">
        <f>_xlfn.IFNA(VLOOKUP($B1700,'PO list'!$C:$E,3,0),$AB1700)</f>
        <v>44409</v>
      </c>
      <c r="AD1700" s="1131" t="str">
        <f>IF($AC1700="-","-",VLOOKUP($AC1700,Forex!$B:$C,2,0))</f>
        <v>FY2021</v>
      </c>
      <c r="AE1700" s="1131" t="str">
        <f t="shared" si="303"/>
        <v>-</v>
      </c>
      <c r="AF1700" s="1131" t="str">
        <f>IF($AE1700="-","-",VLOOKUP($AE1700,Forex!$B:$C,2,0))</f>
        <v>-</v>
      </c>
      <c r="AG1700" s="1132" t="str">
        <f t="shared" si="297"/>
        <v>MY + MF</v>
      </c>
    </row>
    <row r="1701" spans="1:33" x14ac:dyDescent="0.2">
      <c r="A1701" s="929">
        <v>1700</v>
      </c>
      <c r="B1701" s="927" t="s">
        <v>5821</v>
      </c>
      <c r="C1701" s="927" t="s">
        <v>211</v>
      </c>
      <c r="D1701" s="927" t="s">
        <v>201</v>
      </c>
      <c r="E1701" s="927" t="s">
        <v>230</v>
      </c>
      <c r="F1701" s="927">
        <v>135</v>
      </c>
      <c r="G1701" s="927">
        <v>265605</v>
      </c>
      <c r="H1701" s="927" t="s">
        <v>5846</v>
      </c>
      <c r="I1701" s="927" t="s">
        <v>5847</v>
      </c>
      <c r="J1701" s="927" t="s">
        <v>5766</v>
      </c>
      <c r="K1701" s="927" t="s">
        <v>288</v>
      </c>
      <c r="L1701" s="927" t="s">
        <v>1127</v>
      </c>
      <c r="M1701" s="927" t="s">
        <v>5817</v>
      </c>
      <c r="N1701" s="927" t="s">
        <v>5906</v>
      </c>
      <c r="O1701" s="927" t="s">
        <v>5793</v>
      </c>
      <c r="P1701" s="1129" t="str">
        <f t="shared" si="298"/>
        <v>REF</v>
      </c>
      <c r="Q1701" s="934" t="str">
        <f t="shared" si="299"/>
        <v>21-20040</v>
      </c>
      <c r="R1701" s="934" t="str">
        <f t="shared" si="300"/>
        <v>LOCAL</v>
      </c>
      <c r="S1701" s="935">
        <f t="shared" si="293"/>
        <v>44378</v>
      </c>
      <c r="T1701" s="935">
        <f t="shared" si="294"/>
        <v>44378</v>
      </c>
      <c r="U1701" s="935">
        <f t="shared" si="295"/>
        <v>44378</v>
      </c>
      <c r="V1701" s="935">
        <f t="shared" si="301"/>
        <v>44409</v>
      </c>
      <c r="W1701" s="934" t="str">
        <f t="shared" si="302"/>
        <v>-</v>
      </c>
      <c r="X1701" s="936" t="str">
        <f>IF(R1701="-","-",VLOOKUP($S1701,Forex!$B:$C,2,0))</f>
        <v>FY2021</v>
      </c>
      <c r="Y1701" s="936" t="str">
        <f>IF(R1701="-","-",VLOOKUP($S1701,Forex!$B:$D,3,0))</f>
        <v>1H</v>
      </c>
      <c r="Z1701" s="937" t="str">
        <f>IF($R1701="-","-",VLOOKUP($L1701,Legend!$E:$F,2,0))</f>
        <v>ROD4</v>
      </c>
      <c r="AA1701" s="937"/>
      <c r="AB1701" s="1131">
        <f t="shared" si="296"/>
        <v>44409</v>
      </c>
      <c r="AC1701" s="1131">
        <f>_xlfn.IFNA(VLOOKUP($B1701,'PO list'!$C:$E,3,0),$AB1701)</f>
        <v>44409</v>
      </c>
      <c r="AD1701" s="1131" t="str">
        <f>IF($AC1701="-","-",VLOOKUP($AC1701,Forex!$B:$C,2,0))</f>
        <v>FY2021</v>
      </c>
      <c r="AE1701" s="1131" t="str">
        <f t="shared" si="303"/>
        <v>-</v>
      </c>
      <c r="AF1701" s="1131" t="str">
        <f>IF($AE1701="-","-",VLOOKUP($AE1701,Forex!$B:$C,2,0))</f>
        <v>-</v>
      </c>
      <c r="AG1701" s="1132" t="str">
        <f t="shared" si="297"/>
        <v>MY + MF</v>
      </c>
    </row>
    <row r="1702" spans="1:33" x14ac:dyDescent="0.2">
      <c r="A1702" s="929">
        <v>1701</v>
      </c>
      <c r="B1702" s="927" t="s">
        <v>5810</v>
      </c>
      <c r="C1702" s="927" t="s">
        <v>211</v>
      </c>
      <c r="D1702" s="927" t="s">
        <v>201</v>
      </c>
      <c r="E1702" s="927" t="s">
        <v>231</v>
      </c>
      <c r="F1702" s="927">
        <v>2</v>
      </c>
      <c r="G1702" s="927">
        <v>439</v>
      </c>
      <c r="H1702" s="927" t="s">
        <v>5848</v>
      </c>
      <c r="I1702" s="927" t="s">
        <v>5849</v>
      </c>
      <c r="J1702" s="927" t="s">
        <v>5811</v>
      </c>
      <c r="K1702" s="927" t="s">
        <v>288</v>
      </c>
      <c r="L1702" s="927" t="s">
        <v>1127</v>
      </c>
      <c r="M1702" s="927" t="s">
        <v>5817</v>
      </c>
      <c r="N1702" s="927" t="s">
        <v>5906</v>
      </c>
      <c r="O1702" s="927" t="s">
        <v>5793</v>
      </c>
      <c r="P1702" s="1129" t="str">
        <f t="shared" si="298"/>
        <v>REF</v>
      </c>
      <c r="Q1702" s="934" t="str">
        <f t="shared" si="299"/>
        <v>21-20041</v>
      </c>
      <c r="R1702" s="934" t="str">
        <f t="shared" si="300"/>
        <v>LOCAL</v>
      </c>
      <c r="S1702" s="935">
        <f t="shared" si="293"/>
        <v>44378</v>
      </c>
      <c r="T1702" s="935">
        <f t="shared" si="294"/>
        <v>44378</v>
      </c>
      <c r="U1702" s="935">
        <f t="shared" si="295"/>
        <v>44378</v>
      </c>
      <c r="V1702" s="935">
        <f t="shared" si="301"/>
        <v>44409</v>
      </c>
      <c r="W1702" s="934" t="str">
        <f t="shared" si="302"/>
        <v>-</v>
      </c>
      <c r="X1702" s="936" t="str">
        <f>IF(R1702="-","-",VLOOKUP($S1702,Forex!$B:$C,2,0))</f>
        <v>FY2021</v>
      </c>
      <c r="Y1702" s="936" t="str">
        <f>IF(R1702="-","-",VLOOKUP($S1702,Forex!$B:$D,3,0))</f>
        <v>1H</v>
      </c>
      <c r="Z1702" s="937" t="str">
        <f>IF($R1702="-","-",VLOOKUP($L1702,Legend!$E:$F,2,0))</f>
        <v>ROD4</v>
      </c>
      <c r="AA1702" s="937"/>
      <c r="AB1702" s="1131">
        <f t="shared" si="296"/>
        <v>44409</v>
      </c>
      <c r="AC1702" s="1131">
        <f>_xlfn.IFNA(VLOOKUP($B1702,'PO list'!$C:$E,3,0),$AB1702)</f>
        <v>44409</v>
      </c>
      <c r="AD1702" s="1131" t="str">
        <f>IF($AC1702="-","-",VLOOKUP($AC1702,Forex!$B:$C,2,0))</f>
        <v>FY2021</v>
      </c>
      <c r="AE1702" s="1131" t="str">
        <f t="shared" si="303"/>
        <v>-</v>
      </c>
      <c r="AF1702" s="1131" t="str">
        <f>IF($AE1702="-","-",VLOOKUP($AE1702,Forex!$B:$C,2,0))</f>
        <v>-</v>
      </c>
      <c r="AG1702" s="1132" t="str">
        <f t="shared" si="297"/>
        <v>MY + MF</v>
      </c>
    </row>
    <row r="1703" spans="1:33" x14ac:dyDescent="0.2">
      <c r="A1703" s="929">
        <v>1702</v>
      </c>
      <c r="B1703" s="927" t="s">
        <v>5812</v>
      </c>
      <c r="C1703" s="927" t="s">
        <v>211</v>
      </c>
      <c r="D1703" s="927" t="s">
        <v>201</v>
      </c>
      <c r="E1703" s="927" t="s">
        <v>1788</v>
      </c>
      <c r="F1703" s="927">
        <v>3</v>
      </c>
      <c r="G1703" s="927">
        <v>10950</v>
      </c>
      <c r="H1703" s="927" t="s">
        <v>5850</v>
      </c>
      <c r="I1703" s="927" t="s">
        <v>5851</v>
      </c>
      <c r="J1703" s="927" t="s">
        <v>5811</v>
      </c>
      <c r="K1703" s="927" t="s">
        <v>288</v>
      </c>
      <c r="L1703" s="927" t="s">
        <v>1127</v>
      </c>
      <c r="M1703" s="927" t="s">
        <v>5825</v>
      </c>
      <c r="N1703" s="927" t="s">
        <v>5906</v>
      </c>
      <c r="O1703" s="927" t="s">
        <v>5793</v>
      </c>
      <c r="P1703" s="1129" t="str">
        <f t="shared" si="298"/>
        <v>REF</v>
      </c>
      <c r="Q1703" s="934" t="str">
        <f t="shared" si="299"/>
        <v>21-20042</v>
      </c>
      <c r="R1703" s="934" t="str">
        <f t="shared" si="300"/>
        <v>LOCAL</v>
      </c>
      <c r="S1703" s="935">
        <f t="shared" si="293"/>
        <v>44378</v>
      </c>
      <c r="T1703" s="935">
        <f t="shared" si="294"/>
        <v>44378</v>
      </c>
      <c r="U1703" s="935">
        <f t="shared" si="295"/>
        <v>44378</v>
      </c>
      <c r="V1703" s="935">
        <f t="shared" si="301"/>
        <v>44409</v>
      </c>
      <c r="W1703" s="934" t="str">
        <f t="shared" si="302"/>
        <v>-</v>
      </c>
      <c r="X1703" s="936" t="str">
        <f>IF(R1703="-","-",VLOOKUP($S1703,Forex!$B:$C,2,0))</f>
        <v>FY2021</v>
      </c>
      <c r="Y1703" s="936" t="str">
        <f>IF(R1703="-","-",VLOOKUP($S1703,Forex!$B:$D,3,0))</f>
        <v>1H</v>
      </c>
      <c r="Z1703" s="937" t="str">
        <f>IF($R1703="-","-",VLOOKUP($L1703,Legend!$E:$F,2,0))</f>
        <v>ROD4</v>
      </c>
      <c r="AA1703" s="937"/>
      <c r="AB1703" s="1131">
        <f t="shared" si="296"/>
        <v>44409</v>
      </c>
      <c r="AC1703" s="1131">
        <f>_xlfn.IFNA(VLOOKUP($B1703,'PO list'!$C:$E,3,0),$AB1703)</f>
        <v>44409</v>
      </c>
      <c r="AD1703" s="1131" t="str">
        <f>IF($AC1703="-","-",VLOOKUP($AC1703,Forex!$B:$C,2,0))</f>
        <v>FY2021</v>
      </c>
      <c r="AE1703" s="1131" t="str">
        <f t="shared" si="303"/>
        <v>-</v>
      </c>
      <c r="AF1703" s="1131" t="str">
        <f>IF($AE1703="-","-",VLOOKUP($AE1703,Forex!$B:$C,2,0))</f>
        <v>-</v>
      </c>
      <c r="AG1703" s="1132" t="str">
        <f t="shared" si="297"/>
        <v>MY + MF</v>
      </c>
    </row>
    <row r="1704" spans="1:33" x14ac:dyDescent="0.2">
      <c r="A1704" s="929">
        <v>1703</v>
      </c>
      <c r="B1704" s="927" t="s">
        <v>5814</v>
      </c>
      <c r="C1704" s="927" t="s">
        <v>207</v>
      </c>
      <c r="D1704" s="927" t="s">
        <v>232</v>
      </c>
      <c r="E1704" s="927" t="s">
        <v>2551</v>
      </c>
      <c r="F1704" s="927">
        <v>10</v>
      </c>
      <c r="G1704" s="927">
        <v>3246</v>
      </c>
      <c r="H1704" s="927" t="s">
        <v>5852</v>
      </c>
      <c r="I1704" s="927" t="s">
        <v>5853</v>
      </c>
      <c r="J1704" s="927" t="s">
        <v>5799</v>
      </c>
      <c r="K1704" s="927" t="s">
        <v>287</v>
      </c>
      <c r="L1704" s="927" t="s">
        <v>15</v>
      </c>
      <c r="M1704" s="927" t="s">
        <v>5935</v>
      </c>
      <c r="N1704" s="927" t="s">
        <v>5911</v>
      </c>
      <c r="O1704" s="927" t="s">
        <v>5793</v>
      </c>
      <c r="P1704" s="1129" t="str">
        <f t="shared" si="298"/>
        <v>IG-</v>
      </c>
      <c r="Q1704" s="934" t="str">
        <f t="shared" si="299"/>
        <v>21-20043</v>
      </c>
      <c r="R1704" s="934" t="str">
        <f t="shared" si="300"/>
        <v>FRONTECH</v>
      </c>
      <c r="S1704" s="935">
        <f t="shared" si="293"/>
        <v>44378</v>
      </c>
      <c r="T1704" s="935">
        <f t="shared" si="294"/>
        <v>44378</v>
      </c>
      <c r="U1704" s="935">
        <f t="shared" si="295"/>
        <v>44409</v>
      </c>
      <c r="V1704" s="935">
        <f t="shared" si="301"/>
        <v>44440</v>
      </c>
      <c r="W1704" s="934" t="str">
        <f t="shared" si="302"/>
        <v>Approved</v>
      </c>
      <c r="X1704" s="936" t="str">
        <f>IF(R1704="-","-",VLOOKUP($S1704,Forex!$B:$C,2,0))</f>
        <v>FY2021</v>
      </c>
      <c r="Y1704" s="936" t="str">
        <f>IF(R1704="-","-",VLOOKUP($S1704,Forex!$B:$D,3,0))</f>
        <v>1H</v>
      </c>
      <c r="Z1704" s="937" t="str">
        <f>IF($R1704="-","-",VLOOKUP($L1704,Legend!$E:$F,2,0))</f>
        <v>-</v>
      </c>
      <c r="AA1704" s="937"/>
      <c r="AB1704" s="1131">
        <f t="shared" si="296"/>
        <v>44440</v>
      </c>
      <c r="AC1704" s="1131">
        <f>_xlfn.IFNA(VLOOKUP($B1704,'PO list'!$C:$E,3,0),$AB1704)</f>
        <v>44409</v>
      </c>
      <c r="AD1704" s="1131" t="str">
        <f>IF($AC1704="-","-",VLOOKUP($AC1704,Forex!$B:$C,2,0))</f>
        <v>FY2021</v>
      </c>
      <c r="AE1704" s="1131">
        <f t="shared" si="303"/>
        <v>44378</v>
      </c>
      <c r="AF1704" s="1131" t="str">
        <f>IF($AE1704="-","-",VLOOKUP($AE1704,Forex!$B:$C,2,0))</f>
        <v>FY2021</v>
      </c>
      <c r="AG1704" s="1132" t="str">
        <f t="shared" si="297"/>
        <v>MY + MF</v>
      </c>
    </row>
    <row r="1705" spans="1:33" x14ac:dyDescent="0.2">
      <c r="A1705" s="929">
        <v>1704</v>
      </c>
      <c r="B1705" s="927" t="s">
        <v>5815</v>
      </c>
      <c r="C1705" s="927" t="s">
        <v>207</v>
      </c>
      <c r="D1705" s="927" t="s">
        <v>232</v>
      </c>
      <c r="E1705" s="927" t="s">
        <v>1333</v>
      </c>
      <c r="F1705" s="927">
        <v>1</v>
      </c>
      <c r="G1705" s="927">
        <v>792.79</v>
      </c>
      <c r="H1705" s="927" t="s">
        <v>5854</v>
      </c>
      <c r="I1705" s="927" t="s">
        <v>5855</v>
      </c>
      <c r="J1705" s="927" t="s">
        <v>5799</v>
      </c>
      <c r="K1705" s="927" t="s">
        <v>287</v>
      </c>
      <c r="L1705" s="927" t="s">
        <v>15</v>
      </c>
      <c r="M1705" s="927" t="s">
        <v>5839</v>
      </c>
      <c r="N1705" s="927" t="s">
        <v>5906</v>
      </c>
      <c r="O1705" s="927" t="s">
        <v>5793</v>
      </c>
      <c r="P1705" s="1129" t="str">
        <f t="shared" si="298"/>
        <v>5]-</v>
      </c>
      <c r="Q1705" s="934" t="str">
        <f t="shared" si="299"/>
        <v>21-20044</v>
      </c>
      <c r="R1705" s="934" t="str">
        <f t="shared" si="300"/>
        <v>FRONTECH</v>
      </c>
      <c r="S1705" s="935">
        <f t="shared" si="293"/>
        <v>44378</v>
      </c>
      <c r="T1705" s="935">
        <f t="shared" si="294"/>
        <v>44378</v>
      </c>
      <c r="U1705" s="935">
        <f t="shared" si="295"/>
        <v>44378</v>
      </c>
      <c r="V1705" s="935">
        <f t="shared" si="301"/>
        <v>44409</v>
      </c>
      <c r="W1705" s="934" t="str">
        <f t="shared" si="302"/>
        <v>Approved</v>
      </c>
      <c r="X1705" s="936" t="str">
        <f>IF(R1705="-","-",VLOOKUP($S1705,Forex!$B:$C,2,0))</f>
        <v>FY2021</v>
      </c>
      <c r="Y1705" s="936" t="str">
        <f>IF(R1705="-","-",VLOOKUP($S1705,Forex!$B:$D,3,0))</f>
        <v>1H</v>
      </c>
      <c r="Z1705" s="937" t="str">
        <f>IF($R1705="-","-",VLOOKUP($L1705,Legend!$E:$F,2,0))</f>
        <v>-</v>
      </c>
      <c r="AA1705" s="937"/>
      <c r="AB1705" s="1131">
        <f t="shared" si="296"/>
        <v>44409</v>
      </c>
      <c r="AC1705" s="1131">
        <f>_xlfn.IFNA(VLOOKUP($B1705,'PO list'!$C:$E,3,0),$AB1705)</f>
        <v>44409</v>
      </c>
      <c r="AD1705" s="1131" t="str">
        <f>IF($AC1705="-","-",VLOOKUP($AC1705,Forex!$B:$C,2,0))</f>
        <v>FY2021</v>
      </c>
      <c r="AE1705" s="1131">
        <f t="shared" si="303"/>
        <v>44378</v>
      </c>
      <c r="AF1705" s="1131" t="str">
        <f>IF($AE1705="-","-",VLOOKUP($AE1705,Forex!$B:$C,2,0))</f>
        <v>FY2021</v>
      </c>
      <c r="AG1705" s="1132" t="str">
        <f t="shared" si="297"/>
        <v>MY + MF</v>
      </c>
    </row>
    <row r="1706" spans="1:33" x14ac:dyDescent="0.2">
      <c r="A1706" s="929">
        <v>1705</v>
      </c>
      <c r="B1706" s="927" t="s">
        <v>5816</v>
      </c>
      <c r="C1706" s="927" t="s">
        <v>205</v>
      </c>
      <c r="D1706" s="927" t="s">
        <v>201</v>
      </c>
      <c r="E1706" s="927" t="s">
        <v>1333</v>
      </c>
      <c r="F1706" s="927">
        <v>1</v>
      </c>
      <c r="G1706" s="927">
        <v>346</v>
      </c>
      <c r="H1706" s="927" t="s">
        <v>5856</v>
      </c>
      <c r="I1706" s="927" t="s">
        <v>5857</v>
      </c>
      <c r="J1706" s="927" t="s">
        <v>5817</v>
      </c>
      <c r="K1706" s="927" t="s">
        <v>287</v>
      </c>
      <c r="L1706" s="927" t="s">
        <v>15</v>
      </c>
      <c r="M1706" s="927" t="s">
        <v>5839</v>
      </c>
      <c r="N1706" s="927" t="s">
        <v>5825</v>
      </c>
      <c r="O1706" s="927" t="s">
        <v>5793</v>
      </c>
      <c r="P1706" s="1129" t="str">
        <f t="shared" si="298"/>
        <v>IR-</v>
      </c>
      <c r="Q1706" s="934" t="str">
        <f t="shared" si="299"/>
        <v>21-20045</v>
      </c>
      <c r="R1706" s="934" t="str">
        <f t="shared" si="300"/>
        <v>LOCAL</v>
      </c>
      <c r="S1706" s="935">
        <f t="shared" si="293"/>
        <v>44378</v>
      </c>
      <c r="T1706" s="935">
        <f t="shared" si="294"/>
        <v>44378</v>
      </c>
      <c r="U1706" s="935">
        <f t="shared" si="295"/>
        <v>44378</v>
      </c>
      <c r="V1706" s="935">
        <f t="shared" si="301"/>
        <v>44378</v>
      </c>
      <c r="W1706" s="934" t="str">
        <f t="shared" si="302"/>
        <v>Approved</v>
      </c>
      <c r="X1706" s="936" t="str">
        <f>IF(R1706="-","-",VLOOKUP($S1706,Forex!$B:$C,2,0))</f>
        <v>FY2021</v>
      </c>
      <c r="Y1706" s="936" t="str">
        <f>IF(R1706="-","-",VLOOKUP($S1706,Forex!$B:$D,3,0))</f>
        <v>1H</v>
      </c>
      <c r="Z1706" s="937" t="str">
        <f>IF($R1706="-","-",VLOOKUP($L1706,Legend!$E:$F,2,0))</f>
        <v>-</v>
      </c>
      <c r="AA1706" s="937"/>
      <c r="AB1706" s="1131">
        <f t="shared" si="296"/>
        <v>44378</v>
      </c>
      <c r="AC1706" s="1131">
        <f>_xlfn.IFNA(VLOOKUP($B1706,'PO list'!$C:$E,3,0),$AB1706)</f>
        <v>44378</v>
      </c>
      <c r="AD1706" s="1131" t="str">
        <f>IF($AC1706="-","-",VLOOKUP($AC1706,Forex!$B:$C,2,0))</f>
        <v>FY2021</v>
      </c>
      <c r="AE1706" s="1131">
        <f t="shared" si="303"/>
        <v>44378</v>
      </c>
      <c r="AF1706" s="1131" t="str">
        <f>IF($AE1706="-","-",VLOOKUP($AE1706,Forex!$B:$C,2,0))</f>
        <v>FY2021</v>
      </c>
      <c r="AG1706" s="1132" t="str">
        <f t="shared" si="297"/>
        <v>MY + MF</v>
      </c>
    </row>
    <row r="1707" spans="1:33" x14ac:dyDescent="0.2">
      <c r="A1707" s="929">
        <v>1706</v>
      </c>
      <c r="B1707" s="927" t="s">
        <v>5818</v>
      </c>
      <c r="C1707" s="927" t="s">
        <v>207</v>
      </c>
      <c r="D1707" s="927" t="s">
        <v>232</v>
      </c>
      <c r="E1707" s="927" t="s">
        <v>1333</v>
      </c>
      <c r="F1707" s="927">
        <v>1</v>
      </c>
      <c r="G1707" s="927">
        <v>2019</v>
      </c>
      <c r="H1707" s="927" t="s">
        <v>5858</v>
      </c>
      <c r="I1707" s="927" t="s">
        <v>5859</v>
      </c>
      <c r="J1707" s="927" t="s">
        <v>5817</v>
      </c>
      <c r="K1707" s="927" t="s">
        <v>203</v>
      </c>
      <c r="L1707" s="927" t="s">
        <v>15</v>
      </c>
      <c r="M1707" s="927" t="s">
        <v>5860</v>
      </c>
      <c r="N1707" s="927" t="s">
        <v>15</v>
      </c>
      <c r="O1707" s="927" t="s">
        <v>5793</v>
      </c>
      <c r="P1707" s="1129" t="str">
        <f t="shared" si="298"/>
        <v>41-</v>
      </c>
      <c r="Q1707" s="934" t="str">
        <f t="shared" si="299"/>
        <v>21-20046</v>
      </c>
      <c r="R1707" s="934" t="str">
        <f t="shared" si="300"/>
        <v>FRONTECH</v>
      </c>
      <c r="S1707" s="935">
        <f t="shared" si="293"/>
        <v>44378</v>
      </c>
      <c r="T1707" s="935">
        <f t="shared" si="294"/>
        <v>44378</v>
      </c>
      <c r="U1707" s="935">
        <f t="shared" si="295"/>
        <v>44378</v>
      </c>
      <c r="V1707" s="935" t="str">
        <f t="shared" si="301"/>
        <v>-</v>
      </c>
      <c r="W1707" s="934" t="str">
        <f t="shared" si="302"/>
        <v>For Approval</v>
      </c>
      <c r="X1707" s="936" t="str">
        <f>IF(R1707="-","-",VLOOKUP($S1707,Forex!$B:$C,2,0))</f>
        <v>FY2021</v>
      </c>
      <c r="Y1707" s="936" t="str">
        <f>IF(R1707="-","-",VLOOKUP($S1707,Forex!$B:$D,3,0))</f>
        <v>1H</v>
      </c>
      <c r="Z1707" s="937" t="str">
        <f>IF($R1707="-","-",VLOOKUP($L1707,Legend!$E:$F,2,0))</f>
        <v>-</v>
      </c>
      <c r="AA1707" s="937"/>
      <c r="AB1707" s="1131" t="str">
        <f t="shared" si="296"/>
        <v>-</v>
      </c>
      <c r="AC1707" s="1131" t="str">
        <f>_xlfn.IFNA(VLOOKUP($B1707,'PO list'!$C:$E,3,0),$AB1707)</f>
        <v>-</v>
      </c>
      <c r="AD1707" s="1131" t="str">
        <f>IF($AC1707="-","-",VLOOKUP($AC1707,Forex!$B:$C,2,0))</f>
        <v>-</v>
      </c>
      <c r="AE1707" s="1131">
        <f t="shared" si="303"/>
        <v>44378</v>
      </c>
      <c r="AF1707" s="1131" t="str">
        <f>IF($AE1707="-","-",VLOOKUP($AE1707,Forex!$B:$C,2,0))</f>
        <v>FY2021</v>
      </c>
      <c r="AG1707" s="1132" t="str">
        <f t="shared" si="297"/>
        <v>MY + MF</v>
      </c>
    </row>
    <row r="1708" spans="1:33" x14ac:dyDescent="0.2">
      <c r="A1708" s="929">
        <v>1707</v>
      </c>
      <c r="B1708" s="927" t="s">
        <v>5822</v>
      </c>
      <c r="C1708" s="927" t="s">
        <v>207</v>
      </c>
      <c r="D1708" s="927" t="s">
        <v>232</v>
      </c>
      <c r="E1708" s="927" t="s">
        <v>230</v>
      </c>
      <c r="F1708" s="927">
        <v>6</v>
      </c>
      <c r="G1708" s="927">
        <v>11380</v>
      </c>
      <c r="H1708" s="927" t="s">
        <v>5861</v>
      </c>
      <c r="I1708" s="927" t="s">
        <v>5823</v>
      </c>
      <c r="J1708" s="927" t="s">
        <v>5817</v>
      </c>
      <c r="K1708" s="927" t="s">
        <v>288</v>
      </c>
      <c r="L1708" s="927" t="s">
        <v>158</v>
      </c>
      <c r="M1708" s="927" t="s">
        <v>5769</v>
      </c>
      <c r="N1708" s="927" t="s">
        <v>5910</v>
      </c>
      <c r="O1708" s="927" t="s">
        <v>5793</v>
      </c>
      <c r="P1708" s="1129" t="str">
        <f t="shared" si="298"/>
        <v>06]</v>
      </c>
      <c r="Q1708" s="934" t="str">
        <f t="shared" si="299"/>
        <v>21-20047</v>
      </c>
      <c r="R1708" s="934" t="str">
        <f t="shared" si="300"/>
        <v>FRONTECH</v>
      </c>
      <c r="S1708" s="935">
        <f t="shared" si="293"/>
        <v>44378</v>
      </c>
      <c r="T1708" s="935">
        <f t="shared" si="294"/>
        <v>44378</v>
      </c>
      <c r="U1708" s="935">
        <f t="shared" si="295"/>
        <v>44378</v>
      </c>
      <c r="V1708" s="935">
        <f t="shared" si="301"/>
        <v>44409</v>
      </c>
      <c r="W1708" s="934" t="str">
        <f t="shared" si="302"/>
        <v>Disapproved</v>
      </c>
      <c r="X1708" s="936" t="str">
        <f>IF(R1708="-","-",VLOOKUP($S1708,Forex!$B:$C,2,0))</f>
        <v>FY2021</v>
      </c>
      <c r="Y1708" s="936" t="str">
        <f>IF(R1708="-","-",VLOOKUP($S1708,Forex!$B:$D,3,0))</f>
        <v>1H</v>
      </c>
      <c r="Z1708" s="937" t="str">
        <f>IF($R1708="-","-",VLOOKUP($L1708,Legend!$E:$F,2,0))</f>
        <v>ROD1</v>
      </c>
      <c r="AA1708" s="937"/>
      <c r="AB1708" s="1131">
        <f t="shared" si="296"/>
        <v>44409</v>
      </c>
      <c r="AC1708" s="1131">
        <f>_xlfn.IFNA(VLOOKUP($B1708,'PO list'!$C:$E,3,0),$AB1708)</f>
        <v>44409</v>
      </c>
      <c r="AD1708" s="1131" t="str">
        <f>IF($AC1708="-","-",VLOOKUP($AC1708,Forex!$B:$C,2,0))</f>
        <v>FY2021</v>
      </c>
      <c r="AE1708" s="1131">
        <f t="shared" si="303"/>
        <v>44378</v>
      </c>
      <c r="AF1708" s="1131" t="str">
        <f>IF($AE1708="-","-",VLOOKUP($AE1708,Forex!$B:$C,2,0))</f>
        <v>FY2021</v>
      </c>
      <c r="AG1708" s="1132" t="str">
        <f t="shared" si="297"/>
        <v>MY + MF</v>
      </c>
    </row>
    <row r="1709" spans="1:33" x14ac:dyDescent="0.2">
      <c r="A1709" s="929">
        <v>1708</v>
      </c>
      <c r="B1709" s="927" t="s">
        <v>5824</v>
      </c>
      <c r="C1709" s="927" t="s">
        <v>207</v>
      </c>
      <c r="D1709" s="927" t="s">
        <v>232</v>
      </c>
      <c r="E1709" s="927" t="s">
        <v>1333</v>
      </c>
      <c r="F1709" s="927">
        <v>4</v>
      </c>
      <c r="G1709" s="927">
        <v>11540</v>
      </c>
      <c r="H1709" s="927" t="s">
        <v>5862</v>
      </c>
      <c r="I1709" s="927" t="s">
        <v>5863</v>
      </c>
      <c r="J1709" s="927" t="s">
        <v>5769</v>
      </c>
      <c r="K1709" s="927" t="s">
        <v>287</v>
      </c>
      <c r="L1709" s="927" t="s">
        <v>15</v>
      </c>
      <c r="M1709" s="927" t="s">
        <v>5906</v>
      </c>
      <c r="N1709" s="927" t="s">
        <v>5911</v>
      </c>
      <c r="O1709" s="927" t="s">
        <v>5793</v>
      </c>
      <c r="P1709" s="1129" t="str">
        <f t="shared" si="298"/>
        <v>10]</v>
      </c>
      <c r="Q1709" s="934" t="str">
        <f t="shared" si="299"/>
        <v>21-20048</v>
      </c>
      <c r="R1709" s="934" t="str">
        <f t="shared" si="300"/>
        <v>FRONTECH</v>
      </c>
      <c r="S1709" s="935">
        <f t="shared" si="293"/>
        <v>44378</v>
      </c>
      <c r="T1709" s="935">
        <f t="shared" si="294"/>
        <v>44378</v>
      </c>
      <c r="U1709" s="935">
        <f t="shared" si="295"/>
        <v>44409</v>
      </c>
      <c r="V1709" s="935">
        <f t="shared" si="301"/>
        <v>44440</v>
      </c>
      <c r="W1709" s="934" t="str">
        <f t="shared" si="302"/>
        <v>Approved</v>
      </c>
      <c r="X1709" s="936" t="str">
        <f>IF(R1709="-","-",VLOOKUP($S1709,Forex!$B:$C,2,0))</f>
        <v>FY2021</v>
      </c>
      <c r="Y1709" s="936" t="str">
        <f>IF(R1709="-","-",VLOOKUP($S1709,Forex!$B:$D,3,0))</f>
        <v>1H</v>
      </c>
      <c r="Z1709" s="937" t="str">
        <f>IF($R1709="-","-",VLOOKUP($L1709,Legend!$E:$F,2,0))</f>
        <v>-</v>
      </c>
      <c r="AA1709" s="937"/>
      <c r="AB1709" s="1131">
        <f t="shared" si="296"/>
        <v>44440</v>
      </c>
      <c r="AC1709" s="1131">
        <f>_xlfn.IFNA(VLOOKUP($B1709,'PO list'!$C:$E,3,0),$AB1709)</f>
        <v>44409</v>
      </c>
      <c r="AD1709" s="1131" t="str">
        <f>IF($AC1709="-","-",VLOOKUP($AC1709,Forex!$B:$C,2,0))</f>
        <v>FY2021</v>
      </c>
      <c r="AE1709" s="1131">
        <f t="shared" si="303"/>
        <v>44378</v>
      </c>
      <c r="AF1709" s="1131" t="str">
        <f>IF($AE1709="-","-",VLOOKUP($AE1709,Forex!$B:$C,2,0))</f>
        <v>FY2021</v>
      </c>
      <c r="AG1709" s="1132" t="str">
        <f t="shared" si="297"/>
        <v>MY + MF</v>
      </c>
    </row>
    <row r="1710" spans="1:33" x14ac:dyDescent="0.2">
      <c r="A1710" s="929">
        <v>1709</v>
      </c>
      <c r="B1710" s="927" t="s">
        <v>6126</v>
      </c>
      <c r="C1710" s="927" t="s">
        <v>207</v>
      </c>
      <c r="D1710" s="927" t="s">
        <v>232</v>
      </c>
      <c r="E1710" s="927" t="s">
        <v>1333</v>
      </c>
      <c r="F1710" s="927">
        <v>1</v>
      </c>
      <c r="G1710" s="927">
        <v>9613</v>
      </c>
      <c r="H1710" s="927" t="s">
        <v>6127</v>
      </c>
      <c r="I1710" s="927" t="s">
        <v>6127</v>
      </c>
      <c r="J1710" s="927" t="s">
        <v>5841</v>
      </c>
      <c r="K1710" s="927" t="s">
        <v>287</v>
      </c>
      <c r="L1710" s="927" t="s">
        <v>15</v>
      </c>
      <c r="M1710" s="927" t="s">
        <v>5826</v>
      </c>
      <c r="N1710" s="927" t="s">
        <v>6146</v>
      </c>
      <c r="O1710" s="927" t="s">
        <v>5934</v>
      </c>
      <c r="P1710" s="1129" t="str">
        <f t="shared" si="298"/>
        <v>175</v>
      </c>
      <c r="Q1710" s="934" t="str">
        <f t="shared" si="299"/>
        <v>21-20049</v>
      </c>
      <c r="R1710" s="934" t="str">
        <f t="shared" si="300"/>
        <v>FRONTECH</v>
      </c>
      <c r="S1710" s="935">
        <f t="shared" si="293"/>
        <v>44378</v>
      </c>
      <c r="T1710" s="935">
        <f t="shared" si="294"/>
        <v>44409</v>
      </c>
      <c r="U1710" s="935">
        <f t="shared" si="295"/>
        <v>44378</v>
      </c>
      <c r="V1710" s="935">
        <f t="shared" si="301"/>
        <v>44440</v>
      </c>
      <c r="W1710" s="934" t="str">
        <f t="shared" si="302"/>
        <v>Approved</v>
      </c>
      <c r="X1710" s="936" t="str">
        <f>IF(R1710="-","-",VLOOKUP($S1710,Forex!$B:$C,2,0))</f>
        <v>FY2021</v>
      </c>
      <c r="Y1710" s="936" t="str">
        <f>IF(R1710="-","-",VLOOKUP($S1710,Forex!$B:$D,3,0))</f>
        <v>1H</v>
      </c>
      <c r="Z1710" s="937" t="str">
        <f>IF($R1710="-","-",VLOOKUP($L1710,Legend!$E:$F,2,0))</f>
        <v>-</v>
      </c>
      <c r="AA1710" s="937"/>
      <c r="AB1710" s="1131">
        <f t="shared" si="296"/>
        <v>44440</v>
      </c>
      <c r="AC1710" s="1131">
        <f>_xlfn.IFNA(VLOOKUP($B1710,'PO list'!$C:$E,3,0),$AB1710)</f>
        <v>44440</v>
      </c>
      <c r="AD1710" s="1131" t="str">
        <f>IF($AC1710="-","-",VLOOKUP($AC1710,Forex!$B:$C,2,0))</f>
        <v>FY2021</v>
      </c>
      <c r="AE1710" s="1131">
        <f t="shared" si="303"/>
        <v>44409</v>
      </c>
      <c r="AF1710" s="1131" t="str">
        <f>IF($AE1710="-","-",VLOOKUP($AE1710,Forex!$B:$C,2,0))</f>
        <v>FY2021</v>
      </c>
      <c r="AG1710" s="1132" t="str">
        <f t="shared" si="297"/>
        <v>MY + MF</v>
      </c>
    </row>
    <row r="1711" spans="1:33" x14ac:dyDescent="0.2">
      <c r="A1711" s="929">
        <v>1710</v>
      </c>
      <c r="B1711" s="927" t="s">
        <v>5864</v>
      </c>
      <c r="C1711" s="927" t="s">
        <v>209</v>
      </c>
      <c r="D1711" s="927" t="s">
        <v>232</v>
      </c>
      <c r="E1711" s="927" t="s">
        <v>231</v>
      </c>
      <c r="F1711" s="927">
        <v>1</v>
      </c>
      <c r="G1711" s="927">
        <v>24023</v>
      </c>
      <c r="H1711" s="927" t="s">
        <v>5865</v>
      </c>
      <c r="I1711" s="927" t="s">
        <v>5866</v>
      </c>
      <c r="J1711" s="927" t="s">
        <v>5860</v>
      </c>
      <c r="K1711" s="927" t="s">
        <v>287</v>
      </c>
      <c r="L1711" s="927" t="s">
        <v>15</v>
      </c>
      <c r="M1711" s="927" t="s">
        <v>5825</v>
      </c>
      <c r="N1711" s="927" t="s">
        <v>5825</v>
      </c>
      <c r="O1711" s="927" t="s">
        <v>5825</v>
      </c>
      <c r="P1711" s="1129" t="str">
        <f t="shared" si="298"/>
        <v>RT)</v>
      </c>
      <c r="Q1711" s="934" t="str">
        <f t="shared" si="299"/>
        <v>21-20050</v>
      </c>
      <c r="R1711" s="934" t="str">
        <f t="shared" si="300"/>
        <v>FRONTECH</v>
      </c>
      <c r="S1711" s="935">
        <f t="shared" si="293"/>
        <v>44378</v>
      </c>
      <c r="T1711" s="935">
        <f t="shared" si="294"/>
        <v>44378</v>
      </c>
      <c r="U1711" s="935">
        <f t="shared" si="295"/>
        <v>44378</v>
      </c>
      <c r="V1711" s="935">
        <f t="shared" si="301"/>
        <v>44378</v>
      </c>
      <c r="W1711" s="934" t="str">
        <f t="shared" si="302"/>
        <v>Approved</v>
      </c>
      <c r="X1711" s="936" t="str">
        <f>IF(R1711="-","-",VLOOKUP($S1711,Forex!$B:$C,2,0))</f>
        <v>FY2021</v>
      </c>
      <c r="Y1711" s="936" t="str">
        <f>IF(R1711="-","-",VLOOKUP($S1711,Forex!$B:$D,3,0))</f>
        <v>1H</v>
      </c>
      <c r="Z1711" s="937" t="str">
        <f>IF($R1711="-","-",VLOOKUP($L1711,Legend!$E:$F,2,0))</f>
        <v>-</v>
      </c>
      <c r="AA1711" s="937"/>
      <c r="AB1711" s="1131">
        <f t="shared" si="296"/>
        <v>44378</v>
      </c>
      <c r="AC1711" s="1131">
        <f>_xlfn.IFNA(VLOOKUP($B1711,'PO list'!$C:$E,3,0),$AB1711)</f>
        <v>44409</v>
      </c>
      <c r="AD1711" s="1131" t="str">
        <f>IF($AC1711="-","-",VLOOKUP($AC1711,Forex!$B:$C,2,0))</f>
        <v>FY2021</v>
      </c>
      <c r="AE1711" s="1131">
        <f t="shared" si="303"/>
        <v>44378</v>
      </c>
      <c r="AF1711" s="1131" t="str">
        <f>IF($AE1711="-","-",VLOOKUP($AE1711,Forex!$B:$C,2,0))</f>
        <v>FY2021</v>
      </c>
      <c r="AG1711" s="1132" t="str">
        <f t="shared" si="297"/>
        <v>MY + MF</v>
      </c>
    </row>
    <row r="1712" spans="1:33" x14ac:dyDescent="0.2">
      <c r="A1712" s="929">
        <v>1711</v>
      </c>
      <c r="B1712" s="927" t="s">
        <v>5867</v>
      </c>
      <c r="C1712" s="927" t="s">
        <v>227</v>
      </c>
      <c r="D1712" s="927" t="s">
        <v>201</v>
      </c>
      <c r="E1712" s="927" t="s">
        <v>230</v>
      </c>
      <c r="F1712" s="927">
        <v>8</v>
      </c>
      <c r="G1712" s="927">
        <v>14020</v>
      </c>
      <c r="H1712" s="927" t="s">
        <v>5868</v>
      </c>
      <c r="I1712" s="927" t="s">
        <v>6158</v>
      </c>
      <c r="J1712" s="927" t="s">
        <v>5860</v>
      </c>
      <c r="K1712" s="927" t="s">
        <v>288</v>
      </c>
      <c r="L1712" s="927" t="s">
        <v>1127</v>
      </c>
      <c r="M1712" s="927" t="s">
        <v>5826</v>
      </c>
      <c r="N1712" s="927" t="s">
        <v>6146</v>
      </c>
      <c r="O1712" s="927" t="s">
        <v>5826</v>
      </c>
      <c r="P1712" s="1129" t="str">
        <f t="shared" si="298"/>
        <v>REF</v>
      </c>
      <c r="Q1712" s="934" t="str">
        <f t="shared" si="299"/>
        <v>21-20051</v>
      </c>
      <c r="R1712" s="934" t="str">
        <f t="shared" si="300"/>
        <v>LOCAL</v>
      </c>
      <c r="S1712" s="935">
        <f t="shared" si="293"/>
        <v>44378</v>
      </c>
      <c r="T1712" s="935">
        <f t="shared" si="294"/>
        <v>44378</v>
      </c>
      <c r="U1712" s="935">
        <f t="shared" si="295"/>
        <v>44378</v>
      </c>
      <c r="V1712" s="935">
        <f t="shared" si="301"/>
        <v>44440</v>
      </c>
      <c r="W1712" s="934" t="str">
        <f t="shared" si="302"/>
        <v>-</v>
      </c>
      <c r="X1712" s="936" t="str">
        <f>IF(R1712="-","-",VLOOKUP($S1712,Forex!$B:$C,2,0))</f>
        <v>FY2021</v>
      </c>
      <c r="Y1712" s="936" t="str">
        <f>IF(R1712="-","-",VLOOKUP($S1712,Forex!$B:$D,3,0))</f>
        <v>1H</v>
      </c>
      <c r="Z1712" s="937" t="str">
        <f>IF($R1712="-","-",VLOOKUP($L1712,Legend!$E:$F,2,0))</f>
        <v>ROD4</v>
      </c>
      <c r="AA1712" s="937"/>
      <c r="AB1712" s="1131">
        <f t="shared" si="296"/>
        <v>44440</v>
      </c>
      <c r="AC1712" s="1131">
        <f>_xlfn.IFNA(VLOOKUP($B1712,'PO list'!$C:$E,3,0),$AB1712)</f>
        <v>44440</v>
      </c>
      <c r="AD1712" s="1131" t="str">
        <f>IF($AC1712="-","-",VLOOKUP($AC1712,Forex!$B:$C,2,0))</f>
        <v>FY2021</v>
      </c>
      <c r="AE1712" s="1131" t="str">
        <f t="shared" si="303"/>
        <v>-</v>
      </c>
      <c r="AF1712" s="1131" t="str">
        <f>IF($AE1712="-","-",VLOOKUP($AE1712,Forex!$B:$C,2,0))</f>
        <v>-</v>
      </c>
      <c r="AG1712" s="1132" t="str">
        <f t="shared" si="297"/>
        <v>MY + MF</v>
      </c>
    </row>
    <row r="1713" spans="1:33" x14ac:dyDescent="0.2">
      <c r="A1713" s="929">
        <v>1712</v>
      </c>
      <c r="B1713" s="927" t="s">
        <v>5936</v>
      </c>
      <c r="C1713" s="927" t="s">
        <v>200</v>
      </c>
      <c r="D1713" s="927" t="s">
        <v>201</v>
      </c>
      <c r="E1713" s="927" t="s">
        <v>230</v>
      </c>
      <c r="F1713" s="927">
        <v>72</v>
      </c>
      <c r="G1713" s="927">
        <v>117819.55000000005</v>
      </c>
      <c r="H1713" s="927" t="s">
        <v>5937</v>
      </c>
      <c r="I1713" s="927" t="s">
        <v>5938</v>
      </c>
      <c r="J1713" s="927" t="s">
        <v>5826</v>
      </c>
      <c r="K1713" s="927" t="s">
        <v>203</v>
      </c>
      <c r="L1713" s="927" t="s">
        <v>15</v>
      </c>
      <c r="M1713" s="927" t="s">
        <v>5939</v>
      </c>
      <c r="N1713" s="927" t="s">
        <v>15</v>
      </c>
      <c r="O1713" s="927" t="s">
        <v>5934</v>
      </c>
      <c r="P1713" s="1129" t="str">
        <f t="shared" si="298"/>
        <v>REF</v>
      </c>
      <c r="Q1713" s="934" t="str">
        <f t="shared" si="299"/>
        <v>21-20053</v>
      </c>
      <c r="R1713" s="934" t="str">
        <f t="shared" si="300"/>
        <v>LOCAL</v>
      </c>
      <c r="S1713" s="935">
        <f t="shared" si="293"/>
        <v>44378</v>
      </c>
      <c r="T1713" s="935">
        <f t="shared" si="294"/>
        <v>44409</v>
      </c>
      <c r="U1713" s="935">
        <f t="shared" si="295"/>
        <v>44409</v>
      </c>
      <c r="V1713" s="935" t="str">
        <f t="shared" si="301"/>
        <v>-</v>
      </c>
      <c r="W1713" s="934" t="str">
        <f t="shared" si="302"/>
        <v>-</v>
      </c>
      <c r="X1713" s="936" t="str">
        <f>IF(R1713="-","-",VLOOKUP($S1713,Forex!$B:$C,2,0))</f>
        <v>FY2021</v>
      </c>
      <c r="Y1713" s="936" t="str">
        <f>IF(R1713="-","-",VLOOKUP($S1713,Forex!$B:$D,3,0))</f>
        <v>1H</v>
      </c>
      <c r="Z1713" s="937" t="str">
        <f>IF($R1713="-","-",VLOOKUP($L1713,Legend!$E:$F,2,0))</f>
        <v>-</v>
      </c>
      <c r="AA1713" s="937"/>
      <c r="AB1713" s="1131" t="str">
        <f t="shared" si="296"/>
        <v>-</v>
      </c>
      <c r="AC1713" s="1131" t="str">
        <f>_xlfn.IFNA(VLOOKUP($B1713,'PO list'!$C:$E,3,0),$AB1713)</f>
        <v>-</v>
      </c>
      <c r="AD1713" s="1131" t="str">
        <f>IF($AC1713="-","-",VLOOKUP($AC1713,Forex!$B:$C,2,0))</f>
        <v>-</v>
      </c>
      <c r="AE1713" s="1131" t="str">
        <f t="shared" si="303"/>
        <v>-</v>
      </c>
      <c r="AF1713" s="1131" t="str">
        <f>IF($AE1713="-","-",VLOOKUP($AE1713,Forex!$B:$C,2,0))</f>
        <v>-</v>
      </c>
      <c r="AG1713" s="1132" t="str">
        <f t="shared" si="297"/>
        <v>MY + MF</v>
      </c>
    </row>
    <row r="1714" spans="1:33" x14ac:dyDescent="0.2">
      <c r="A1714" s="929">
        <v>1713</v>
      </c>
      <c r="B1714" s="927" t="s">
        <v>5940</v>
      </c>
      <c r="C1714" s="927" t="s">
        <v>207</v>
      </c>
      <c r="D1714" s="927" t="s">
        <v>232</v>
      </c>
      <c r="E1714" s="927" t="s">
        <v>1333</v>
      </c>
      <c r="F1714" s="927">
        <v>1</v>
      </c>
      <c r="G1714" s="927">
        <v>416</v>
      </c>
      <c r="H1714" s="927" t="s">
        <v>5941</v>
      </c>
      <c r="I1714" s="927" t="s">
        <v>5942</v>
      </c>
      <c r="J1714" s="927" t="s">
        <v>5871</v>
      </c>
      <c r="K1714" s="927" t="s">
        <v>203</v>
      </c>
      <c r="L1714" s="927" t="s">
        <v>15</v>
      </c>
      <c r="M1714" s="927" t="s">
        <v>5934</v>
      </c>
      <c r="N1714" s="927" t="s">
        <v>15</v>
      </c>
      <c r="O1714" s="927" t="s">
        <v>5934</v>
      </c>
      <c r="P1714" s="1129" t="str">
        <f t="shared" si="298"/>
        <v>4)-</v>
      </c>
      <c r="Q1714" s="934" t="str">
        <f t="shared" si="299"/>
        <v>21-20054</v>
      </c>
      <c r="R1714" s="934" t="str">
        <f t="shared" si="300"/>
        <v>FRONTECH</v>
      </c>
      <c r="S1714" s="935">
        <f t="shared" si="293"/>
        <v>44409</v>
      </c>
      <c r="T1714" s="935">
        <f t="shared" si="294"/>
        <v>44409</v>
      </c>
      <c r="U1714" s="935">
        <f t="shared" si="295"/>
        <v>44409</v>
      </c>
      <c r="V1714" s="935" t="str">
        <f t="shared" si="301"/>
        <v>-</v>
      </c>
      <c r="W1714" s="934" t="str">
        <f t="shared" si="302"/>
        <v>For Approval</v>
      </c>
      <c r="X1714" s="936" t="str">
        <f>IF(R1714="-","-",VLOOKUP($S1714,Forex!$B:$C,2,0))</f>
        <v>FY2021</v>
      </c>
      <c r="Y1714" s="936" t="str">
        <f>IF(R1714="-","-",VLOOKUP($S1714,Forex!$B:$D,3,0))</f>
        <v>1H</v>
      </c>
      <c r="Z1714" s="937" t="str">
        <f>IF($R1714="-","-",VLOOKUP($L1714,Legend!$E:$F,2,0))</f>
        <v>-</v>
      </c>
      <c r="AA1714" s="937"/>
      <c r="AB1714" s="1131" t="str">
        <f t="shared" si="296"/>
        <v>-</v>
      </c>
      <c r="AC1714" s="1131" t="str">
        <f>_xlfn.IFNA(VLOOKUP($B1714,'PO list'!$C:$E,3,0),$AB1714)</f>
        <v>-</v>
      </c>
      <c r="AD1714" s="1131" t="str">
        <f>IF($AC1714="-","-",VLOOKUP($AC1714,Forex!$B:$C,2,0))</f>
        <v>-</v>
      </c>
      <c r="AE1714" s="1131">
        <f t="shared" si="303"/>
        <v>44409</v>
      </c>
      <c r="AF1714" s="1131" t="str">
        <f>IF($AE1714="-","-",VLOOKUP($AE1714,Forex!$B:$C,2,0))</f>
        <v>FY2021</v>
      </c>
      <c r="AG1714" s="1132" t="str">
        <f t="shared" si="297"/>
        <v>MY + MF</v>
      </c>
    </row>
    <row r="1715" spans="1:33" x14ac:dyDescent="0.2">
      <c r="A1715" s="929">
        <v>1714</v>
      </c>
      <c r="B1715" s="927" t="s">
        <v>5943</v>
      </c>
      <c r="C1715" s="927" t="s">
        <v>244</v>
      </c>
      <c r="D1715" s="927" t="s">
        <v>201</v>
      </c>
      <c r="E1715" s="927" t="s">
        <v>231</v>
      </c>
      <c r="F1715" s="927">
        <v>4</v>
      </c>
      <c r="G1715" s="927">
        <v>3101</v>
      </c>
      <c r="H1715" s="927" t="s">
        <v>5944</v>
      </c>
      <c r="I1715" s="927" t="s">
        <v>5945</v>
      </c>
      <c r="J1715" s="927" t="s">
        <v>5871</v>
      </c>
      <c r="K1715" s="927" t="s">
        <v>288</v>
      </c>
      <c r="L1715" s="927" t="s">
        <v>158</v>
      </c>
      <c r="M1715" s="927" t="s">
        <v>5906</v>
      </c>
      <c r="N1715" s="927" t="s">
        <v>5916</v>
      </c>
      <c r="O1715" s="927" t="s">
        <v>5934</v>
      </c>
      <c r="P1715" s="1129" t="str">
        <f t="shared" si="298"/>
        <v>RTS</v>
      </c>
      <c r="Q1715" s="934" t="str">
        <f t="shared" si="299"/>
        <v>21-20055</v>
      </c>
      <c r="R1715" s="934" t="str">
        <f t="shared" si="300"/>
        <v>LOCAL</v>
      </c>
      <c r="S1715" s="935">
        <f t="shared" si="293"/>
        <v>44409</v>
      </c>
      <c r="T1715" s="935">
        <f t="shared" si="294"/>
        <v>44409</v>
      </c>
      <c r="U1715" s="935">
        <f t="shared" si="295"/>
        <v>44409</v>
      </c>
      <c r="V1715" s="935">
        <f t="shared" si="301"/>
        <v>44409</v>
      </c>
      <c r="W1715" s="934" t="str">
        <f t="shared" si="302"/>
        <v>Disapproved</v>
      </c>
      <c r="X1715" s="936" t="str">
        <f>IF(R1715="-","-",VLOOKUP($S1715,Forex!$B:$C,2,0))</f>
        <v>FY2021</v>
      </c>
      <c r="Y1715" s="936" t="str">
        <f>IF(R1715="-","-",VLOOKUP($S1715,Forex!$B:$D,3,0))</f>
        <v>1H</v>
      </c>
      <c r="Z1715" s="937" t="str">
        <f>IF($R1715="-","-",VLOOKUP($L1715,Legend!$E:$F,2,0))</f>
        <v>ROD1</v>
      </c>
      <c r="AA1715" s="937"/>
      <c r="AB1715" s="1131">
        <f t="shared" si="296"/>
        <v>44409</v>
      </c>
      <c r="AC1715" s="1131">
        <f>_xlfn.IFNA(VLOOKUP($B1715,'PO list'!$C:$E,3,0),$AB1715)</f>
        <v>44409</v>
      </c>
      <c r="AD1715" s="1131" t="str">
        <f>IF($AC1715="-","-",VLOOKUP($AC1715,Forex!$B:$C,2,0))</f>
        <v>FY2021</v>
      </c>
      <c r="AE1715" s="1131">
        <f t="shared" si="303"/>
        <v>44409</v>
      </c>
      <c r="AF1715" s="1131" t="str">
        <f>IF($AE1715="-","-",VLOOKUP($AE1715,Forex!$B:$C,2,0))</f>
        <v>FY2021</v>
      </c>
      <c r="AG1715" s="1132" t="str">
        <f t="shared" si="297"/>
        <v>MY + MF</v>
      </c>
    </row>
    <row r="1716" spans="1:33" x14ac:dyDescent="0.2">
      <c r="A1716" s="929">
        <v>1715</v>
      </c>
      <c r="B1716" s="927" t="s">
        <v>5946</v>
      </c>
      <c r="C1716" s="927" t="s">
        <v>211</v>
      </c>
      <c r="D1716" s="927" t="s">
        <v>201</v>
      </c>
      <c r="E1716" s="927" t="s">
        <v>231</v>
      </c>
      <c r="F1716" s="927">
        <v>3</v>
      </c>
      <c r="G1716" s="927">
        <v>1083</v>
      </c>
      <c r="H1716" s="927" t="s">
        <v>5947</v>
      </c>
      <c r="I1716" s="927" t="s">
        <v>5948</v>
      </c>
      <c r="J1716" s="927" t="s">
        <v>5871</v>
      </c>
      <c r="K1716" s="927" t="s">
        <v>288</v>
      </c>
      <c r="L1716" s="927" t="s">
        <v>1127</v>
      </c>
      <c r="M1716" s="927" t="s">
        <v>5934</v>
      </c>
      <c r="N1716" s="927" t="s">
        <v>5929</v>
      </c>
      <c r="O1716" s="927" t="s">
        <v>5934</v>
      </c>
      <c r="P1716" s="1129" t="str">
        <f t="shared" si="298"/>
        <v>REF</v>
      </c>
      <c r="Q1716" s="934" t="str">
        <f t="shared" si="299"/>
        <v>21-20056</v>
      </c>
      <c r="R1716" s="934" t="str">
        <f t="shared" si="300"/>
        <v>LOCAL</v>
      </c>
      <c r="S1716" s="935">
        <f t="shared" si="293"/>
        <v>44409</v>
      </c>
      <c r="T1716" s="935">
        <f t="shared" si="294"/>
        <v>44409</v>
      </c>
      <c r="U1716" s="935">
        <f t="shared" si="295"/>
        <v>44409</v>
      </c>
      <c r="V1716" s="935">
        <f t="shared" si="301"/>
        <v>44440</v>
      </c>
      <c r="W1716" s="934" t="str">
        <f t="shared" si="302"/>
        <v>-</v>
      </c>
      <c r="X1716" s="936" t="str">
        <f>IF(R1716="-","-",VLOOKUP($S1716,Forex!$B:$C,2,0))</f>
        <v>FY2021</v>
      </c>
      <c r="Y1716" s="936" t="str">
        <f>IF(R1716="-","-",VLOOKUP($S1716,Forex!$B:$D,3,0))</f>
        <v>1H</v>
      </c>
      <c r="Z1716" s="937" t="str">
        <f>IF($R1716="-","-",VLOOKUP($L1716,Legend!$E:$F,2,0))</f>
        <v>ROD4</v>
      </c>
      <c r="AA1716" s="937"/>
      <c r="AB1716" s="1131">
        <f t="shared" si="296"/>
        <v>44440</v>
      </c>
      <c r="AC1716" s="1131">
        <f>_xlfn.IFNA(VLOOKUP($B1716,'PO list'!$C:$E,3,0),$AB1716)</f>
        <v>44440</v>
      </c>
      <c r="AD1716" s="1131" t="str">
        <f>IF($AC1716="-","-",VLOOKUP($AC1716,Forex!$B:$C,2,0))</f>
        <v>FY2021</v>
      </c>
      <c r="AE1716" s="1131" t="str">
        <f t="shared" si="303"/>
        <v>-</v>
      </c>
      <c r="AF1716" s="1131" t="str">
        <f>IF($AE1716="-","-",VLOOKUP($AE1716,Forex!$B:$C,2,0))</f>
        <v>-</v>
      </c>
      <c r="AG1716" s="1132" t="str">
        <f t="shared" si="297"/>
        <v>MY + MF</v>
      </c>
    </row>
    <row r="1717" spans="1:33" x14ac:dyDescent="0.2">
      <c r="A1717" s="929">
        <v>1716</v>
      </c>
      <c r="B1717" s="927" t="s">
        <v>5949</v>
      </c>
      <c r="C1717" s="927" t="s">
        <v>207</v>
      </c>
      <c r="D1717" s="927" t="s">
        <v>232</v>
      </c>
      <c r="E1717" s="927" t="s">
        <v>230</v>
      </c>
      <c r="F1717" s="927">
        <v>3</v>
      </c>
      <c r="G1717" s="927">
        <v>18100</v>
      </c>
      <c r="H1717" s="927" t="s">
        <v>5950</v>
      </c>
      <c r="I1717" s="927" t="s">
        <v>5951</v>
      </c>
      <c r="J1717" s="927" t="s">
        <v>5871</v>
      </c>
      <c r="K1717" s="927" t="s">
        <v>203</v>
      </c>
      <c r="L1717" s="927" t="s">
        <v>15</v>
      </c>
      <c r="M1717" s="927" t="s">
        <v>5934</v>
      </c>
      <c r="N1717" s="927" t="s">
        <v>15</v>
      </c>
      <c r="O1717" s="927" t="s">
        <v>5934</v>
      </c>
      <c r="P1717" s="1129" t="str">
        <f t="shared" si="298"/>
        <v>24]</v>
      </c>
      <c r="Q1717" s="934" t="str">
        <f t="shared" si="299"/>
        <v>21-20057</v>
      </c>
      <c r="R1717" s="934" t="str">
        <f t="shared" si="300"/>
        <v>FRONTECH</v>
      </c>
      <c r="S1717" s="935">
        <f t="shared" si="293"/>
        <v>44409</v>
      </c>
      <c r="T1717" s="935">
        <f t="shared" si="294"/>
        <v>44409</v>
      </c>
      <c r="U1717" s="935">
        <f t="shared" si="295"/>
        <v>44409</v>
      </c>
      <c r="V1717" s="935" t="str">
        <f t="shared" si="301"/>
        <v>-</v>
      </c>
      <c r="W1717" s="934" t="str">
        <f t="shared" si="302"/>
        <v>For Approval</v>
      </c>
      <c r="X1717" s="936" t="str">
        <f>IF(R1717="-","-",VLOOKUP($S1717,Forex!$B:$C,2,0))</f>
        <v>FY2021</v>
      </c>
      <c r="Y1717" s="936" t="str">
        <f>IF(R1717="-","-",VLOOKUP($S1717,Forex!$B:$D,3,0))</f>
        <v>1H</v>
      </c>
      <c r="Z1717" s="937" t="str">
        <f>IF($R1717="-","-",VLOOKUP($L1717,Legend!$E:$F,2,0))</f>
        <v>-</v>
      </c>
      <c r="AA1717" s="937"/>
      <c r="AB1717" s="1131" t="str">
        <f t="shared" si="296"/>
        <v>-</v>
      </c>
      <c r="AC1717" s="1131" t="str">
        <f>_xlfn.IFNA(VLOOKUP($B1717,'PO list'!$C:$E,3,0),$AB1717)</f>
        <v>-</v>
      </c>
      <c r="AD1717" s="1131" t="str">
        <f>IF($AC1717="-","-",VLOOKUP($AC1717,Forex!$B:$C,2,0))</f>
        <v>-</v>
      </c>
      <c r="AE1717" s="1131">
        <f t="shared" si="303"/>
        <v>44409</v>
      </c>
      <c r="AF1717" s="1131" t="str">
        <f>IF($AE1717="-","-",VLOOKUP($AE1717,Forex!$B:$C,2,0))</f>
        <v>FY2021</v>
      </c>
      <c r="AG1717" s="1132" t="str">
        <f t="shared" si="297"/>
        <v>MY + MF</v>
      </c>
    </row>
    <row r="1718" spans="1:33" x14ac:dyDescent="0.2">
      <c r="A1718" s="929">
        <v>1717</v>
      </c>
      <c r="B1718" s="927" t="s">
        <v>5952</v>
      </c>
      <c r="C1718" s="927" t="s">
        <v>211</v>
      </c>
      <c r="D1718" s="927" t="s">
        <v>201</v>
      </c>
      <c r="E1718" s="927" t="s">
        <v>1788</v>
      </c>
      <c r="F1718" s="927">
        <v>1</v>
      </c>
      <c r="G1718" s="927">
        <v>18999.990000000002</v>
      </c>
      <c r="H1718" s="927" t="s">
        <v>5953</v>
      </c>
      <c r="I1718" s="927" t="s">
        <v>5954</v>
      </c>
      <c r="J1718" s="927" t="s">
        <v>5939</v>
      </c>
      <c r="K1718" s="927" t="s">
        <v>288</v>
      </c>
      <c r="L1718" s="927" t="s">
        <v>1127</v>
      </c>
      <c r="M1718" s="927" t="s">
        <v>5919</v>
      </c>
      <c r="N1718" s="927" t="s">
        <v>5929</v>
      </c>
      <c r="O1718" s="927" t="s">
        <v>5910</v>
      </c>
      <c r="P1718" s="1129" t="str">
        <f t="shared" si="298"/>
        <v>REF</v>
      </c>
      <c r="Q1718" s="934" t="str">
        <f t="shared" si="299"/>
        <v>21-20058</v>
      </c>
      <c r="R1718" s="934" t="str">
        <f t="shared" si="300"/>
        <v>LOCAL</v>
      </c>
      <c r="S1718" s="935">
        <f t="shared" si="293"/>
        <v>44409</v>
      </c>
      <c r="T1718" s="935">
        <f t="shared" si="294"/>
        <v>44409</v>
      </c>
      <c r="U1718" s="935">
        <f t="shared" si="295"/>
        <v>44409</v>
      </c>
      <c r="V1718" s="935">
        <f t="shared" si="301"/>
        <v>44440</v>
      </c>
      <c r="W1718" s="934" t="str">
        <f t="shared" si="302"/>
        <v>-</v>
      </c>
      <c r="X1718" s="936" t="str">
        <f>IF(R1718="-","-",VLOOKUP($S1718,Forex!$B:$C,2,0))</f>
        <v>FY2021</v>
      </c>
      <c r="Y1718" s="936" t="str">
        <f>IF(R1718="-","-",VLOOKUP($S1718,Forex!$B:$D,3,0))</f>
        <v>1H</v>
      </c>
      <c r="Z1718" s="937" t="str">
        <f>IF($R1718="-","-",VLOOKUP($L1718,Legend!$E:$F,2,0))</f>
        <v>ROD4</v>
      </c>
      <c r="AA1718" s="937"/>
      <c r="AB1718" s="1131">
        <f t="shared" si="296"/>
        <v>44440</v>
      </c>
      <c r="AC1718" s="1131">
        <f>_xlfn.IFNA(VLOOKUP($B1718,'PO list'!$C:$E,3,0),$AB1718)</f>
        <v>44440</v>
      </c>
      <c r="AD1718" s="1131" t="str">
        <f>IF($AC1718="-","-",VLOOKUP($AC1718,Forex!$B:$C,2,0))</f>
        <v>FY2021</v>
      </c>
      <c r="AE1718" s="1131" t="str">
        <f t="shared" si="303"/>
        <v>-</v>
      </c>
      <c r="AF1718" s="1131" t="str">
        <f>IF($AE1718="-","-",VLOOKUP($AE1718,Forex!$B:$C,2,0))</f>
        <v>-</v>
      </c>
      <c r="AG1718" s="1132" t="str">
        <f t="shared" si="297"/>
        <v>MY + MF</v>
      </c>
    </row>
    <row r="1719" spans="1:33" x14ac:dyDescent="0.2">
      <c r="A1719" s="929">
        <v>1718</v>
      </c>
      <c r="B1719" s="927" t="s">
        <v>5955</v>
      </c>
      <c r="C1719" s="927" t="s">
        <v>211</v>
      </c>
      <c r="D1719" s="927" t="s">
        <v>201</v>
      </c>
      <c r="E1719" s="927" t="s">
        <v>1788</v>
      </c>
      <c r="F1719" s="927">
        <v>1</v>
      </c>
      <c r="G1719" s="927">
        <v>5742</v>
      </c>
      <c r="H1719" s="927" t="s">
        <v>5956</v>
      </c>
      <c r="I1719" s="927" t="s">
        <v>5957</v>
      </c>
      <c r="J1719" s="927" t="s">
        <v>5939</v>
      </c>
      <c r="K1719" s="927" t="s">
        <v>288</v>
      </c>
      <c r="L1719" s="927" t="s">
        <v>1127</v>
      </c>
      <c r="M1719" s="927" t="s">
        <v>5919</v>
      </c>
      <c r="N1719" s="927" t="s">
        <v>5929</v>
      </c>
      <c r="O1719" s="927" t="s">
        <v>5910</v>
      </c>
      <c r="P1719" s="1129" t="str">
        <f t="shared" si="298"/>
        <v>REF</v>
      </c>
      <c r="Q1719" s="934" t="str">
        <f t="shared" si="299"/>
        <v>21-20059</v>
      </c>
      <c r="R1719" s="934" t="str">
        <f t="shared" si="300"/>
        <v>LOCAL</v>
      </c>
      <c r="S1719" s="935">
        <f t="shared" si="293"/>
        <v>44409</v>
      </c>
      <c r="T1719" s="935">
        <f t="shared" si="294"/>
        <v>44409</v>
      </c>
      <c r="U1719" s="935">
        <f t="shared" si="295"/>
        <v>44409</v>
      </c>
      <c r="V1719" s="935">
        <f t="shared" si="301"/>
        <v>44440</v>
      </c>
      <c r="W1719" s="934" t="str">
        <f t="shared" si="302"/>
        <v>-</v>
      </c>
      <c r="X1719" s="936" t="str">
        <f>IF(R1719="-","-",VLOOKUP($S1719,Forex!$B:$C,2,0))</f>
        <v>FY2021</v>
      </c>
      <c r="Y1719" s="936" t="str">
        <f>IF(R1719="-","-",VLOOKUP($S1719,Forex!$B:$D,3,0))</f>
        <v>1H</v>
      </c>
      <c r="Z1719" s="937" t="str">
        <f>IF($R1719="-","-",VLOOKUP($L1719,Legend!$E:$F,2,0))</f>
        <v>ROD4</v>
      </c>
      <c r="AA1719" s="937"/>
      <c r="AB1719" s="1131">
        <f t="shared" si="296"/>
        <v>44440</v>
      </c>
      <c r="AC1719" s="1131">
        <f>_xlfn.IFNA(VLOOKUP($B1719,'PO list'!$C:$E,3,0),$AB1719)</f>
        <v>44440</v>
      </c>
      <c r="AD1719" s="1131" t="str">
        <f>IF($AC1719="-","-",VLOOKUP($AC1719,Forex!$B:$C,2,0))</f>
        <v>FY2021</v>
      </c>
      <c r="AE1719" s="1131" t="str">
        <f t="shared" si="303"/>
        <v>-</v>
      </c>
      <c r="AF1719" s="1131" t="str">
        <f>IF($AE1719="-","-",VLOOKUP($AE1719,Forex!$B:$C,2,0))</f>
        <v>-</v>
      </c>
      <c r="AG1719" s="1132" t="str">
        <f t="shared" si="297"/>
        <v>MY + MF</v>
      </c>
    </row>
    <row r="1720" spans="1:33" x14ac:dyDescent="0.2">
      <c r="A1720" s="929">
        <v>1719</v>
      </c>
      <c r="B1720" s="927" t="s">
        <v>5958</v>
      </c>
      <c r="C1720" s="927" t="s">
        <v>211</v>
      </c>
      <c r="D1720" s="927" t="s">
        <v>201</v>
      </c>
      <c r="E1720" s="927" t="s">
        <v>1788</v>
      </c>
      <c r="F1720" s="927">
        <v>4</v>
      </c>
      <c r="G1720" s="927">
        <v>3017.58</v>
      </c>
      <c r="H1720" s="927" t="s">
        <v>5959</v>
      </c>
      <c r="I1720" s="927" t="s">
        <v>5960</v>
      </c>
      <c r="J1720" s="927" t="s">
        <v>5939</v>
      </c>
      <c r="K1720" s="927" t="s">
        <v>288</v>
      </c>
      <c r="L1720" s="927" t="s">
        <v>1127</v>
      </c>
      <c r="M1720" s="927" t="s">
        <v>5919</v>
      </c>
      <c r="N1720" s="927" t="s">
        <v>5930</v>
      </c>
      <c r="O1720" s="927" t="s">
        <v>5910</v>
      </c>
      <c r="P1720" s="1129" t="str">
        <f t="shared" si="298"/>
        <v>REF</v>
      </c>
      <c r="Q1720" s="934" t="str">
        <f t="shared" si="299"/>
        <v>21-20060</v>
      </c>
      <c r="R1720" s="934" t="str">
        <f t="shared" si="300"/>
        <v>LOCAL</v>
      </c>
      <c r="S1720" s="935">
        <f t="shared" si="293"/>
        <v>44409</v>
      </c>
      <c r="T1720" s="935">
        <f t="shared" si="294"/>
        <v>44409</v>
      </c>
      <c r="U1720" s="935">
        <f t="shared" si="295"/>
        <v>44409</v>
      </c>
      <c r="V1720" s="935">
        <f t="shared" si="301"/>
        <v>44440</v>
      </c>
      <c r="W1720" s="934" t="str">
        <f t="shared" si="302"/>
        <v>-</v>
      </c>
      <c r="X1720" s="936" t="str">
        <f>IF(R1720="-","-",VLOOKUP($S1720,Forex!$B:$C,2,0))</f>
        <v>FY2021</v>
      </c>
      <c r="Y1720" s="936" t="str">
        <f>IF(R1720="-","-",VLOOKUP($S1720,Forex!$B:$D,3,0))</f>
        <v>1H</v>
      </c>
      <c r="Z1720" s="937" t="str">
        <f>IF($R1720="-","-",VLOOKUP($L1720,Legend!$E:$F,2,0))</f>
        <v>ROD4</v>
      </c>
      <c r="AA1720" s="937"/>
      <c r="AB1720" s="1131">
        <f t="shared" si="296"/>
        <v>44440</v>
      </c>
      <c r="AC1720" s="1131">
        <f>_xlfn.IFNA(VLOOKUP($B1720,'PO list'!$C:$E,3,0),$AB1720)</f>
        <v>44440</v>
      </c>
      <c r="AD1720" s="1131" t="str">
        <f>IF($AC1720="-","-",VLOOKUP($AC1720,Forex!$B:$C,2,0))</f>
        <v>FY2021</v>
      </c>
      <c r="AE1720" s="1131" t="str">
        <f t="shared" si="303"/>
        <v>-</v>
      </c>
      <c r="AF1720" s="1131" t="str">
        <f>IF($AE1720="-","-",VLOOKUP($AE1720,Forex!$B:$C,2,0))</f>
        <v>-</v>
      </c>
      <c r="AG1720" s="1132" t="str">
        <f t="shared" si="297"/>
        <v>MY + MF</v>
      </c>
    </row>
    <row r="1721" spans="1:33" x14ac:dyDescent="0.2">
      <c r="A1721" s="929">
        <v>1720</v>
      </c>
      <c r="B1721" s="927" t="s">
        <v>5902</v>
      </c>
      <c r="C1721" s="927" t="s">
        <v>227</v>
      </c>
      <c r="D1721" s="927" t="s">
        <v>201</v>
      </c>
      <c r="E1721" s="927" t="s">
        <v>1333</v>
      </c>
      <c r="F1721" s="927">
        <v>3</v>
      </c>
      <c r="G1721" s="927">
        <v>3252</v>
      </c>
      <c r="H1721" s="927" t="s">
        <v>5961</v>
      </c>
      <c r="I1721" s="927" t="s">
        <v>5962</v>
      </c>
      <c r="J1721" s="927" t="s">
        <v>5939</v>
      </c>
      <c r="K1721" s="927" t="s">
        <v>287</v>
      </c>
      <c r="L1721" s="927" t="s">
        <v>15</v>
      </c>
      <c r="M1721" s="927" t="s">
        <v>5934</v>
      </c>
      <c r="N1721" s="927" t="s">
        <v>5912</v>
      </c>
      <c r="O1721" s="927" t="s">
        <v>5934</v>
      </c>
      <c r="P1721" s="1129" t="str">
        <f t="shared" si="298"/>
        <v>91-</v>
      </c>
      <c r="Q1721" s="934" t="str">
        <f t="shared" si="299"/>
        <v>21-20061</v>
      </c>
      <c r="R1721" s="934" t="str">
        <f t="shared" si="300"/>
        <v>LOCAL</v>
      </c>
      <c r="S1721" s="935">
        <f t="shared" si="293"/>
        <v>44409</v>
      </c>
      <c r="T1721" s="935">
        <f t="shared" si="294"/>
        <v>44409</v>
      </c>
      <c r="U1721" s="935">
        <f t="shared" si="295"/>
        <v>44409</v>
      </c>
      <c r="V1721" s="935">
        <f t="shared" si="301"/>
        <v>44409</v>
      </c>
      <c r="W1721" s="934" t="str">
        <f t="shared" si="302"/>
        <v>Approved</v>
      </c>
      <c r="X1721" s="936" t="str">
        <f>IF(R1721="-","-",VLOOKUP($S1721,Forex!$B:$C,2,0))</f>
        <v>FY2021</v>
      </c>
      <c r="Y1721" s="936" t="str">
        <f>IF(R1721="-","-",VLOOKUP($S1721,Forex!$B:$D,3,0))</f>
        <v>1H</v>
      </c>
      <c r="Z1721" s="937" t="str">
        <f>IF($R1721="-","-",VLOOKUP($L1721,Legend!$E:$F,2,0))</f>
        <v>-</v>
      </c>
      <c r="AA1721" s="937"/>
      <c r="AB1721" s="1131">
        <f t="shared" si="296"/>
        <v>44409</v>
      </c>
      <c r="AC1721" s="1131">
        <f>_xlfn.IFNA(VLOOKUP($B1721,'PO list'!$C:$E,3,0),$AB1721)</f>
        <v>44409</v>
      </c>
      <c r="AD1721" s="1131" t="str">
        <f>IF($AC1721="-","-",VLOOKUP($AC1721,Forex!$B:$C,2,0))</f>
        <v>FY2021</v>
      </c>
      <c r="AE1721" s="1131">
        <f t="shared" si="303"/>
        <v>44409</v>
      </c>
      <c r="AF1721" s="1131" t="str">
        <f>IF($AE1721="-","-",VLOOKUP($AE1721,Forex!$B:$C,2,0))</f>
        <v>FY2021</v>
      </c>
      <c r="AG1721" s="1132" t="str">
        <f t="shared" si="297"/>
        <v>MY + MF</v>
      </c>
    </row>
    <row r="1722" spans="1:33" x14ac:dyDescent="0.2">
      <c r="A1722" s="929">
        <v>1721</v>
      </c>
      <c r="B1722" s="927" t="s">
        <v>5905</v>
      </c>
      <c r="C1722" s="927" t="s">
        <v>211</v>
      </c>
      <c r="D1722" s="927" t="s">
        <v>201</v>
      </c>
      <c r="E1722" s="927" t="s">
        <v>230</v>
      </c>
      <c r="F1722" s="927">
        <v>3</v>
      </c>
      <c r="G1722" s="927">
        <v>15865</v>
      </c>
      <c r="H1722" s="927" t="s">
        <v>6159</v>
      </c>
      <c r="I1722" s="927" t="s">
        <v>6129</v>
      </c>
      <c r="J1722" s="927" t="s">
        <v>5939</v>
      </c>
      <c r="K1722" s="927" t="s">
        <v>287</v>
      </c>
      <c r="L1722" s="927" t="s">
        <v>15</v>
      </c>
      <c r="M1722" s="927" t="s">
        <v>6059</v>
      </c>
      <c r="N1722" s="927" t="s">
        <v>6146</v>
      </c>
      <c r="O1722" s="927" t="s">
        <v>5910</v>
      </c>
      <c r="P1722" s="1129" t="str">
        <f t="shared" si="298"/>
        <v>ROG</v>
      </c>
      <c r="Q1722" s="934" t="str">
        <f t="shared" si="299"/>
        <v>21-20062</v>
      </c>
      <c r="R1722" s="934" t="str">
        <f t="shared" si="300"/>
        <v>LOCAL</v>
      </c>
      <c r="S1722" s="935">
        <f t="shared" si="293"/>
        <v>44409</v>
      </c>
      <c r="T1722" s="935">
        <f t="shared" si="294"/>
        <v>44409</v>
      </c>
      <c r="U1722" s="935">
        <f t="shared" si="295"/>
        <v>44440</v>
      </c>
      <c r="V1722" s="935">
        <f t="shared" si="301"/>
        <v>44440</v>
      </c>
      <c r="W1722" s="934" t="str">
        <f t="shared" si="302"/>
        <v>Approved</v>
      </c>
      <c r="X1722" s="936" t="str">
        <f>IF(R1722="-","-",VLOOKUP($S1722,Forex!$B:$C,2,0))</f>
        <v>FY2021</v>
      </c>
      <c r="Y1722" s="936" t="str">
        <f>IF(R1722="-","-",VLOOKUP($S1722,Forex!$B:$D,3,0))</f>
        <v>1H</v>
      </c>
      <c r="Z1722" s="937" t="str">
        <f>IF($R1722="-","-",VLOOKUP($L1722,Legend!$E:$F,2,0))</f>
        <v>-</v>
      </c>
      <c r="AA1722" s="937"/>
      <c r="AB1722" s="1131">
        <f t="shared" si="296"/>
        <v>44440</v>
      </c>
      <c r="AC1722" s="1131">
        <f>_xlfn.IFNA(VLOOKUP($B1722,'PO list'!$C:$E,3,0),$AB1722)</f>
        <v>44409</v>
      </c>
      <c r="AD1722" s="1131" t="str">
        <f>IF($AC1722="-","-",VLOOKUP($AC1722,Forex!$B:$C,2,0))</f>
        <v>FY2021</v>
      </c>
      <c r="AE1722" s="1131">
        <f t="shared" si="303"/>
        <v>44409</v>
      </c>
      <c r="AF1722" s="1131" t="str">
        <f>IF($AE1722="-","-",VLOOKUP($AE1722,Forex!$B:$C,2,0))</f>
        <v>FY2021</v>
      </c>
      <c r="AG1722" s="1132" t="str">
        <f t="shared" si="297"/>
        <v>MY + MF</v>
      </c>
    </row>
    <row r="1723" spans="1:33" x14ac:dyDescent="0.2">
      <c r="A1723" s="929">
        <v>1722</v>
      </c>
      <c r="B1723" s="927" t="s">
        <v>5963</v>
      </c>
      <c r="C1723" s="927" t="s">
        <v>207</v>
      </c>
      <c r="D1723" s="927" t="s">
        <v>232</v>
      </c>
      <c r="E1723" s="927" t="s">
        <v>2551</v>
      </c>
      <c r="F1723" s="927">
        <v>2</v>
      </c>
      <c r="G1723" s="927">
        <v>1748</v>
      </c>
      <c r="H1723" s="927" t="s">
        <v>5964</v>
      </c>
      <c r="I1723" s="927" t="s">
        <v>5965</v>
      </c>
      <c r="J1723" s="927" t="s">
        <v>5934</v>
      </c>
      <c r="K1723" s="927" t="s">
        <v>287</v>
      </c>
      <c r="L1723" s="927" t="s">
        <v>15</v>
      </c>
      <c r="M1723" s="927" t="s">
        <v>5934</v>
      </c>
      <c r="N1723" s="927" t="s">
        <v>5911</v>
      </c>
      <c r="O1723" s="927" t="s">
        <v>5934</v>
      </c>
      <c r="P1723" s="1129" t="str">
        <f t="shared" si="298"/>
        <v>DE-</v>
      </c>
      <c r="Q1723" s="934" t="str">
        <f t="shared" si="299"/>
        <v>21-20063</v>
      </c>
      <c r="R1723" s="934" t="str">
        <f t="shared" si="300"/>
        <v>FRONTECH</v>
      </c>
      <c r="S1723" s="935">
        <f t="shared" si="293"/>
        <v>44409</v>
      </c>
      <c r="T1723" s="935">
        <f t="shared" si="294"/>
        <v>44409</v>
      </c>
      <c r="U1723" s="935">
        <f t="shared" si="295"/>
        <v>44409</v>
      </c>
      <c r="V1723" s="935">
        <f t="shared" si="301"/>
        <v>44440</v>
      </c>
      <c r="W1723" s="934" t="str">
        <f t="shared" si="302"/>
        <v>Approved</v>
      </c>
      <c r="X1723" s="936" t="str">
        <f>IF(R1723="-","-",VLOOKUP($S1723,Forex!$B:$C,2,0))</f>
        <v>FY2021</v>
      </c>
      <c r="Y1723" s="936" t="str">
        <f>IF(R1723="-","-",VLOOKUP($S1723,Forex!$B:$D,3,0))</f>
        <v>1H</v>
      </c>
      <c r="Z1723" s="937" t="str">
        <f>IF($R1723="-","-",VLOOKUP($L1723,Legend!$E:$F,2,0))</f>
        <v>-</v>
      </c>
      <c r="AA1723" s="937"/>
      <c r="AB1723" s="1131">
        <f t="shared" si="296"/>
        <v>44440</v>
      </c>
      <c r="AC1723" s="1131">
        <f>_xlfn.IFNA(VLOOKUP($B1723,'PO list'!$C:$E,3,0),$AB1723)</f>
        <v>44409</v>
      </c>
      <c r="AD1723" s="1131" t="str">
        <f>IF($AC1723="-","-",VLOOKUP($AC1723,Forex!$B:$C,2,0))</f>
        <v>FY2021</v>
      </c>
      <c r="AE1723" s="1131">
        <f t="shared" si="303"/>
        <v>44409</v>
      </c>
      <c r="AF1723" s="1131" t="str">
        <f>IF($AE1723="-","-",VLOOKUP($AE1723,Forex!$B:$C,2,0))</f>
        <v>FY2021</v>
      </c>
      <c r="AG1723" s="1132" t="str">
        <f t="shared" si="297"/>
        <v>MY + MF</v>
      </c>
    </row>
    <row r="1724" spans="1:33" x14ac:dyDescent="0.2">
      <c r="A1724" s="929">
        <v>1723</v>
      </c>
      <c r="B1724" s="927" t="s">
        <v>5901</v>
      </c>
      <c r="C1724" s="927" t="s">
        <v>680</v>
      </c>
      <c r="D1724" s="927" t="s">
        <v>201</v>
      </c>
      <c r="E1724" s="927" t="s">
        <v>231</v>
      </c>
      <c r="F1724" s="927">
        <v>2</v>
      </c>
      <c r="G1724" s="927">
        <v>1100</v>
      </c>
      <c r="H1724" s="927" t="s">
        <v>5966</v>
      </c>
      <c r="I1724" s="927" t="s">
        <v>5967</v>
      </c>
      <c r="J1724" s="927" t="s">
        <v>5934</v>
      </c>
      <c r="K1724" s="927" t="s">
        <v>287</v>
      </c>
      <c r="L1724" s="927" t="s">
        <v>15</v>
      </c>
      <c r="M1724" s="927" t="s">
        <v>5968</v>
      </c>
      <c r="N1724" s="927" t="s">
        <v>5912</v>
      </c>
      <c r="O1724" s="927" t="s">
        <v>5934</v>
      </c>
      <c r="P1724" s="1129" t="str">
        <f t="shared" si="298"/>
        <v>4/8</v>
      </c>
      <c r="Q1724" s="934" t="str">
        <f t="shared" si="299"/>
        <v>21-20064</v>
      </c>
      <c r="R1724" s="934" t="str">
        <f t="shared" si="300"/>
        <v>LOCAL</v>
      </c>
      <c r="S1724" s="935">
        <f t="shared" si="293"/>
        <v>44409</v>
      </c>
      <c r="T1724" s="935">
        <f t="shared" si="294"/>
        <v>44409</v>
      </c>
      <c r="U1724" s="935">
        <f t="shared" si="295"/>
        <v>44409</v>
      </c>
      <c r="V1724" s="935">
        <f t="shared" si="301"/>
        <v>44409</v>
      </c>
      <c r="W1724" s="934" t="str">
        <f t="shared" si="302"/>
        <v>Approved</v>
      </c>
      <c r="X1724" s="936" t="str">
        <f>IF(R1724="-","-",VLOOKUP($S1724,Forex!$B:$C,2,0))</f>
        <v>FY2021</v>
      </c>
      <c r="Y1724" s="936" t="str">
        <f>IF(R1724="-","-",VLOOKUP($S1724,Forex!$B:$D,3,0))</f>
        <v>1H</v>
      </c>
      <c r="Z1724" s="937" t="str">
        <f>IF($R1724="-","-",VLOOKUP($L1724,Legend!$E:$F,2,0))</f>
        <v>-</v>
      </c>
      <c r="AA1724" s="937"/>
      <c r="AB1724" s="1131">
        <f t="shared" si="296"/>
        <v>44409</v>
      </c>
      <c r="AC1724" s="1131">
        <f>_xlfn.IFNA(VLOOKUP($B1724,'PO list'!$C:$E,3,0),$AB1724)</f>
        <v>44409</v>
      </c>
      <c r="AD1724" s="1131" t="str">
        <f>IF($AC1724="-","-",VLOOKUP($AC1724,Forex!$B:$C,2,0))</f>
        <v>FY2021</v>
      </c>
      <c r="AE1724" s="1131">
        <f t="shared" si="303"/>
        <v>44409</v>
      </c>
      <c r="AF1724" s="1131" t="str">
        <f>IF($AE1724="-","-",VLOOKUP($AE1724,Forex!$B:$C,2,0))</f>
        <v>FY2021</v>
      </c>
      <c r="AG1724" s="1132" t="str">
        <f t="shared" si="297"/>
        <v>MY + MF</v>
      </c>
    </row>
    <row r="1725" spans="1:33" x14ac:dyDescent="0.2">
      <c r="A1725" s="929">
        <v>1724</v>
      </c>
      <c r="B1725" s="927" t="s">
        <v>5969</v>
      </c>
      <c r="C1725" s="927" t="s">
        <v>207</v>
      </c>
      <c r="D1725" s="927" t="s">
        <v>232</v>
      </c>
      <c r="E1725" s="927" t="s">
        <v>1788</v>
      </c>
      <c r="F1725" s="927">
        <v>2</v>
      </c>
      <c r="G1725" s="927">
        <v>2352</v>
      </c>
      <c r="H1725" s="927" t="s">
        <v>5970</v>
      </c>
      <c r="I1725" s="927" t="s">
        <v>5971</v>
      </c>
      <c r="J1725" s="927" t="s">
        <v>5934</v>
      </c>
      <c r="K1725" s="927" t="s">
        <v>287</v>
      </c>
      <c r="L1725" s="927" t="s">
        <v>15</v>
      </c>
      <c r="M1725" s="927" t="s">
        <v>5926</v>
      </c>
      <c r="N1725" s="927" t="s">
        <v>5911</v>
      </c>
      <c r="O1725" s="927" t="s">
        <v>5910</v>
      </c>
      <c r="P1725" s="1129" t="str">
        <f t="shared" si="298"/>
        <v>CK-</v>
      </c>
      <c r="Q1725" s="934" t="str">
        <f t="shared" si="299"/>
        <v>21-20065</v>
      </c>
      <c r="R1725" s="934" t="str">
        <f t="shared" si="300"/>
        <v>FRONTECH</v>
      </c>
      <c r="S1725" s="935">
        <f t="shared" si="293"/>
        <v>44409</v>
      </c>
      <c r="T1725" s="935">
        <f t="shared" si="294"/>
        <v>44409</v>
      </c>
      <c r="U1725" s="935">
        <f t="shared" si="295"/>
        <v>44409</v>
      </c>
      <c r="V1725" s="935">
        <f t="shared" si="301"/>
        <v>44440</v>
      </c>
      <c r="W1725" s="934" t="str">
        <f t="shared" si="302"/>
        <v>Approved</v>
      </c>
      <c r="X1725" s="936" t="str">
        <f>IF(R1725="-","-",VLOOKUP($S1725,Forex!$B:$C,2,0))</f>
        <v>FY2021</v>
      </c>
      <c r="Y1725" s="936" t="str">
        <f>IF(R1725="-","-",VLOOKUP($S1725,Forex!$B:$D,3,0))</f>
        <v>1H</v>
      </c>
      <c r="Z1725" s="937" t="str">
        <f>IF($R1725="-","-",VLOOKUP($L1725,Legend!$E:$F,2,0))</f>
        <v>-</v>
      </c>
      <c r="AA1725" s="937"/>
      <c r="AB1725" s="1131">
        <f t="shared" si="296"/>
        <v>44440</v>
      </c>
      <c r="AC1725" s="1131">
        <f>_xlfn.IFNA(VLOOKUP($B1725,'PO list'!$C:$E,3,0),$AB1725)</f>
        <v>44440</v>
      </c>
      <c r="AD1725" s="1131" t="str">
        <f>IF($AC1725="-","-",VLOOKUP($AC1725,Forex!$B:$C,2,0))</f>
        <v>FY2021</v>
      </c>
      <c r="AE1725" s="1131">
        <f t="shared" si="303"/>
        <v>44409</v>
      </c>
      <c r="AF1725" s="1131" t="str">
        <f>IF($AE1725="-","-",VLOOKUP($AE1725,Forex!$B:$C,2,0))</f>
        <v>FY2021</v>
      </c>
      <c r="AG1725" s="1132" t="str">
        <f t="shared" si="297"/>
        <v>MY + MF</v>
      </c>
    </row>
    <row r="1726" spans="1:33" x14ac:dyDescent="0.2">
      <c r="A1726" s="929">
        <v>1725</v>
      </c>
      <c r="B1726" s="927" t="s">
        <v>5972</v>
      </c>
      <c r="C1726" s="927" t="s">
        <v>1331</v>
      </c>
      <c r="D1726" s="927" t="s">
        <v>1332</v>
      </c>
      <c r="E1726" s="927" t="s">
        <v>1788</v>
      </c>
      <c r="F1726" s="927">
        <v>1</v>
      </c>
      <c r="G1726" s="927">
        <v>178</v>
      </c>
      <c r="H1726" s="927" t="s">
        <v>5973</v>
      </c>
      <c r="I1726" s="927" t="s">
        <v>5974</v>
      </c>
      <c r="J1726" s="927" t="s">
        <v>5934</v>
      </c>
      <c r="K1726" s="927" t="s">
        <v>287</v>
      </c>
      <c r="L1726" s="927" t="s">
        <v>15</v>
      </c>
      <c r="M1726" s="927" t="s">
        <v>5906</v>
      </c>
      <c r="N1726" s="927" t="s">
        <v>5921</v>
      </c>
      <c r="O1726" s="927" t="s">
        <v>5910</v>
      </c>
      <c r="P1726" s="1129" t="str">
        <f t="shared" si="298"/>
        <v>120</v>
      </c>
      <c r="Q1726" s="934" t="str">
        <f t="shared" si="299"/>
        <v>21-20066</v>
      </c>
      <c r="R1726" s="934" t="str">
        <f t="shared" si="300"/>
        <v>-</v>
      </c>
      <c r="S1726" s="935" t="str">
        <f t="shared" si="293"/>
        <v>-</v>
      </c>
      <c r="T1726" s="935" t="str">
        <f t="shared" si="294"/>
        <v>-</v>
      </c>
      <c r="U1726" s="935" t="str">
        <f t="shared" si="295"/>
        <v>-</v>
      </c>
      <c r="V1726" s="935" t="str">
        <f t="shared" si="301"/>
        <v>-</v>
      </c>
      <c r="W1726" s="934" t="str">
        <f t="shared" si="302"/>
        <v>-</v>
      </c>
      <c r="X1726" s="936" t="str">
        <f>IF(R1726="-","-",VLOOKUP($S1726,Forex!$B:$C,2,0))</f>
        <v>-</v>
      </c>
      <c r="Y1726" s="936" t="str">
        <f>IF(R1726="-","-",VLOOKUP($S1726,Forex!$B:$D,3,0))</f>
        <v>-</v>
      </c>
      <c r="Z1726" s="937" t="str">
        <f>IF($R1726="-","-",VLOOKUP($L1726,Legend!$E:$F,2,0))</f>
        <v>-</v>
      </c>
      <c r="AA1726" s="937"/>
      <c r="AB1726" s="1131" t="str">
        <f t="shared" si="296"/>
        <v>-</v>
      </c>
      <c r="AC1726" s="1131" t="str">
        <f>_xlfn.IFNA(VLOOKUP($B1726,'PO list'!$C:$E,3,0),$AB1726)</f>
        <v>-</v>
      </c>
      <c r="AD1726" s="1131" t="str">
        <f>IF($AC1726="-","-",VLOOKUP($AC1726,Forex!$B:$C,2,0))</f>
        <v>-</v>
      </c>
      <c r="AE1726" s="1131" t="str">
        <f t="shared" si="303"/>
        <v>-</v>
      </c>
      <c r="AF1726" s="1131" t="str">
        <f>IF($AE1726="-","-",VLOOKUP($AE1726,Forex!$B:$C,2,0))</f>
        <v>-</v>
      </c>
      <c r="AG1726" s="1132" t="str">
        <f t="shared" si="297"/>
        <v>-</v>
      </c>
    </row>
    <row r="1727" spans="1:33" x14ac:dyDescent="0.2">
      <c r="A1727" s="929">
        <v>1726</v>
      </c>
      <c r="B1727" s="927" t="s">
        <v>5894</v>
      </c>
      <c r="C1727" s="927" t="s">
        <v>221</v>
      </c>
      <c r="D1727" s="927" t="s">
        <v>201</v>
      </c>
      <c r="E1727" s="927" t="s">
        <v>231</v>
      </c>
      <c r="F1727" s="927">
        <v>1</v>
      </c>
      <c r="G1727" s="927">
        <v>312</v>
      </c>
      <c r="H1727" s="927" t="s">
        <v>5975</v>
      </c>
      <c r="I1727" s="927" t="s">
        <v>5976</v>
      </c>
      <c r="J1727" s="927" t="s">
        <v>5977</v>
      </c>
      <c r="K1727" s="927" t="s">
        <v>287</v>
      </c>
      <c r="L1727" s="927" t="s">
        <v>15</v>
      </c>
      <c r="M1727" s="927" t="s">
        <v>5977</v>
      </c>
      <c r="N1727" s="927" t="s">
        <v>5911</v>
      </c>
      <c r="O1727" s="927" t="s">
        <v>5912</v>
      </c>
      <c r="P1727" s="1129" t="str">
        <f t="shared" si="298"/>
        <v>DIE</v>
      </c>
      <c r="Q1727" s="934" t="str">
        <f t="shared" si="299"/>
        <v>21-20067</v>
      </c>
      <c r="R1727" s="934" t="str">
        <f t="shared" si="300"/>
        <v>LOCAL</v>
      </c>
      <c r="S1727" s="935">
        <f t="shared" si="293"/>
        <v>44409</v>
      </c>
      <c r="T1727" s="935">
        <f t="shared" si="294"/>
        <v>44409</v>
      </c>
      <c r="U1727" s="935">
        <f t="shared" si="295"/>
        <v>44409</v>
      </c>
      <c r="V1727" s="935">
        <f t="shared" si="301"/>
        <v>44440</v>
      </c>
      <c r="W1727" s="934" t="str">
        <f t="shared" si="302"/>
        <v>Approved</v>
      </c>
      <c r="X1727" s="936" t="str">
        <f>IF(R1727="-","-",VLOOKUP($S1727,Forex!$B:$C,2,0))</f>
        <v>FY2021</v>
      </c>
      <c r="Y1727" s="936" t="str">
        <f>IF(R1727="-","-",VLOOKUP($S1727,Forex!$B:$D,3,0))</f>
        <v>1H</v>
      </c>
      <c r="Z1727" s="937" t="str">
        <f>IF($R1727="-","-",VLOOKUP($L1727,Legend!$E:$F,2,0))</f>
        <v>-</v>
      </c>
      <c r="AA1727" s="937"/>
      <c r="AB1727" s="1131">
        <f t="shared" si="296"/>
        <v>44440</v>
      </c>
      <c r="AC1727" s="1131">
        <f>_xlfn.IFNA(VLOOKUP($B1727,'PO list'!$C:$E,3,0),$AB1727)</f>
        <v>44409</v>
      </c>
      <c r="AD1727" s="1131" t="str">
        <f>IF($AC1727="-","-",VLOOKUP($AC1727,Forex!$B:$C,2,0))</f>
        <v>FY2021</v>
      </c>
      <c r="AE1727" s="1131">
        <f t="shared" si="303"/>
        <v>44409</v>
      </c>
      <c r="AF1727" s="1131" t="str">
        <f>IF($AE1727="-","-",VLOOKUP($AE1727,Forex!$B:$C,2,0))</f>
        <v>FY2021</v>
      </c>
      <c r="AG1727" s="1132" t="str">
        <f t="shared" si="297"/>
        <v>MY + MF</v>
      </c>
    </row>
    <row r="1728" spans="1:33" x14ac:dyDescent="0.2">
      <c r="A1728" s="929">
        <v>1727</v>
      </c>
      <c r="B1728" s="927" t="s">
        <v>5978</v>
      </c>
      <c r="C1728" s="927" t="s">
        <v>207</v>
      </c>
      <c r="D1728" s="927" t="s">
        <v>232</v>
      </c>
      <c r="E1728" s="927" t="s">
        <v>1333</v>
      </c>
      <c r="F1728" s="927">
        <v>2</v>
      </c>
      <c r="G1728" s="927">
        <v>302</v>
      </c>
      <c r="H1728" s="927" t="s">
        <v>5979</v>
      </c>
      <c r="I1728" s="927" t="s">
        <v>5980</v>
      </c>
      <c r="J1728" s="927" t="s">
        <v>5906</v>
      </c>
      <c r="K1728" s="927" t="s">
        <v>287</v>
      </c>
      <c r="L1728" s="927" t="s">
        <v>15</v>
      </c>
      <c r="M1728" s="927" t="s">
        <v>5916</v>
      </c>
      <c r="N1728" s="927" t="s">
        <v>5911</v>
      </c>
      <c r="O1728" s="927" t="s">
        <v>5910</v>
      </c>
      <c r="P1728" s="1129" t="str">
        <f t="shared" si="298"/>
        <v>80-</v>
      </c>
      <c r="Q1728" s="934" t="str">
        <f t="shared" si="299"/>
        <v>21-20068</v>
      </c>
      <c r="R1728" s="934" t="str">
        <f t="shared" si="300"/>
        <v>FRONTECH</v>
      </c>
      <c r="S1728" s="935">
        <f t="shared" si="293"/>
        <v>44409</v>
      </c>
      <c r="T1728" s="935">
        <f t="shared" si="294"/>
        <v>44409</v>
      </c>
      <c r="U1728" s="935">
        <f t="shared" si="295"/>
        <v>44409</v>
      </c>
      <c r="V1728" s="935">
        <f t="shared" si="301"/>
        <v>44440</v>
      </c>
      <c r="W1728" s="934" t="str">
        <f t="shared" si="302"/>
        <v>Approved</v>
      </c>
      <c r="X1728" s="936" t="str">
        <f>IF(R1728="-","-",VLOOKUP($S1728,Forex!$B:$C,2,0))</f>
        <v>FY2021</v>
      </c>
      <c r="Y1728" s="936" t="str">
        <f>IF(R1728="-","-",VLOOKUP($S1728,Forex!$B:$D,3,0))</f>
        <v>1H</v>
      </c>
      <c r="Z1728" s="937" t="str">
        <f>IF($R1728="-","-",VLOOKUP($L1728,Legend!$E:$F,2,0))</f>
        <v>-</v>
      </c>
      <c r="AA1728" s="937"/>
      <c r="AB1728" s="1131">
        <f t="shared" si="296"/>
        <v>44440</v>
      </c>
      <c r="AC1728" s="1131">
        <f>_xlfn.IFNA(VLOOKUP($B1728,'PO list'!$C:$E,3,0),$AB1728)</f>
        <v>44440</v>
      </c>
      <c r="AD1728" s="1131" t="str">
        <f>IF($AC1728="-","-",VLOOKUP($AC1728,Forex!$B:$C,2,0))</f>
        <v>FY2021</v>
      </c>
      <c r="AE1728" s="1131">
        <f t="shared" si="303"/>
        <v>44409</v>
      </c>
      <c r="AF1728" s="1131" t="str">
        <f>IF($AE1728="-","-",VLOOKUP($AE1728,Forex!$B:$C,2,0))</f>
        <v>FY2021</v>
      </c>
      <c r="AG1728" s="1132" t="str">
        <f t="shared" si="297"/>
        <v>MY + MF</v>
      </c>
    </row>
    <row r="1729" spans="1:33" x14ac:dyDescent="0.2">
      <c r="A1729" s="929">
        <v>1728</v>
      </c>
      <c r="B1729" s="927" t="s">
        <v>5981</v>
      </c>
      <c r="C1729" s="927" t="s">
        <v>207</v>
      </c>
      <c r="D1729" s="927" t="s">
        <v>232</v>
      </c>
      <c r="E1729" s="927" t="s">
        <v>230</v>
      </c>
      <c r="F1729" s="927">
        <v>48</v>
      </c>
      <c r="G1729" s="927">
        <v>319789.36000000004</v>
      </c>
      <c r="H1729" s="927" t="s">
        <v>5982</v>
      </c>
      <c r="I1729" s="927" t="s">
        <v>5983</v>
      </c>
      <c r="J1729" s="927" t="s">
        <v>5926</v>
      </c>
      <c r="K1729" s="927" t="s">
        <v>203</v>
      </c>
      <c r="L1729" s="927" t="s">
        <v>15</v>
      </c>
      <c r="M1729" s="927" t="s">
        <v>5912</v>
      </c>
      <c r="N1729" s="927" t="s">
        <v>15</v>
      </c>
      <c r="O1729" s="927" t="s">
        <v>5912</v>
      </c>
      <c r="P1729" s="1129" t="str">
        <f t="shared" si="298"/>
        <v>33]</v>
      </c>
      <c r="Q1729" s="934" t="str">
        <f t="shared" si="299"/>
        <v>21-20069</v>
      </c>
      <c r="R1729" s="934" t="str">
        <f t="shared" si="300"/>
        <v>FRONTECH</v>
      </c>
      <c r="S1729" s="935">
        <f t="shared" si="293"/>
        <v>44409</v>
      </c>
      <c r="T1729" s="935">
        <f t="shared" si="294"/>
        <v>44409</v>
      </c>
      <c r="U1729" s="935">
        <f t="shared" si="295"/>
        <v>44409</v>
      </c>
      <c r="V1729" s="935" t="str">
        <f t="shared" si="301"/>
        <v>-</v>
      </c>
      <c r="W1729" s="934" t="str">
        <f t="shared" si="302"/>
        <v>For Approval</v>
      </c>
      <c r="X1729" s="936" t="str">
        <f>IF(R1729="-","-",VLOOKUP($S1729,Forex!$B:$C,2,0))</f>
        <v>FY2021</v>
      </c>
      <c r="Y1729" s="936" t="str">
        <f>IF(R1729="-","-",VLOOKUP($S1729,Forex!$B:$D,3,0))</f>
        <v>1H</v>
      </c>
      <c r="Z1729" s="937" t="str">
        <f>IF($R1729="-","-",VLOOKUP($L1729,Legend!$E:$F,2,0))</f>
        <v>-</v>
      </c>
      <c r="AA1729" s="937"/>
      <c r="AB1729" s="1131" t="str">
        <f t="shared" si="296"/>
        <v>-</v>
      </c>
      <c r="AC1729" s="1131" t="str">
        <f>_xlfn.IFNA(VLOOKUP($B1729,'PO list'!$C:$E,3,0),$AB1729)</f>
        <v>-</v>
      </c>
      <c r="AD1729" s="1131" t="str">
        <f>IF($AC1729="-","-",VLOOKUP($AC1729,Forex!$B:$C,2,0))</f>
        <v>-</v>
      </c>
      <c r="AE1729" s="1131">
        <f t="shared" si="303"/>
        <v>44409</v>
      </c>
      <c r="AF1729" s="1131" t="str">
        <f>IF($AE1729="-","-",VLOOKUP($AE1729,Forex!$B:$C,2,0))</f>
        <v>FY2021</v>
      </c>
      <c r="AG1729" s="1132" t="str">
        <f t="shared" si="297"/>
        <v>MY + MF</v>
      </c>
    </row>
    <row r="1730" spans="1:33" x14ac:dyDescent="0.2">
      <c r="A1730" s="929">
        <v>1729</v>
      </c>
      <c r="B1730" s="927" t="s">
        <v>5984</v>
      </c>
      <c r="C1730" s="927" t="s">
        <v>207</v>
      </c>
      <c r="D1730" s="927" t="s">
        <v>232</v>
      </c>
      <c r="E1730" s="927" t="s">
        <v>230</v>
      </c>
      <c r="F1730" s="927">
        <v>5</v>
      </c>
      <c r="G1730" s="927">
        <v>7450</v>
      </c>
      <c r="H1730" s="927" t="s">
        <v>5985</v>
      </c>
      <c r="I1730" s="927" t="s">
        <v>5986</v>
      </c>
      <c r="J1730" s="927" t="s">
        <v>5919</v>
      </c>
      <c r="K1730" s="927" t="s">
        <v>288</v>
      </c>
      <c r="L1730" s="927" t="s">
        <v>158</v>
      </c>
      <c r="M1730" s="927" t="s">
        <v>5910</v>
      </c>
      <c r="N1730" s="927" t="s">
        <v>6146</v>
      </c>
      <c r="O1730" s="927" t="s">
        <v>5910</v>
      </c>
      <c r="P1730" s="1129" t="str">
        <f t="shared" si="298"/>
        <v>39]</v>
      </c>
      <c r="Q1730" s="934" t="str">
        <f t="shared" si="299"/>
        <v>21-20071</v>
      </c>
      <c r="R1730" s="934" t="str">
        <f t="shared" si="300"/>
        <v>FRONTECH</v>
      </c>
      <c r="S1730" s="935">
        <f t="shared" si="293"/>
        <v>44409</v>
      </c>
      <c r="T1730" s="935">
        <f t="shared" si="294"/>
        <v>44409</v>
      </c>
      <c r="U1730" s="935">
        <f t="shared" si="295"/>
        <v>44409</v>
      </c>
      <c r="V1730" s="935">
        <f t="shared" si="301"/>
        <v>44440</v>
      </c>
      <c r="W1730" s="934" t="str">
        <f t="shared" si="302"/>
        <v>Disapproved</v>
      </c>
      <c r="X1730" s="936" t="str">
        <f>IF(R1730="-","-",VLOOKUP($S1730,Forex!$B:$C,2,0))</f>
        <v>FY2021</v>
      </c>
      <c r="Y1730" s="936" t="str">
        <f>IF(R1730="-","-",VLOOKUP($S1730,Forex!$B:$D,3,0))</f>
        <v>1H</v>
      </c>
      <c r="Z1730" s="937" t="str">
        <f>IF($R1730="-","-",VLOOKUP($L1730,Legend!$E:$F,2,0))</f>
        <v>ROD1</v>
      </c>
      <c r="AA1730" s="937"/>
      <c r="AB1730" s="1131">
        <f t="shared" si="296"/>
        <v>44440</v>
      </c>
      <c r="AC1730" s="1131">
        <f>_xlfn.IFNA(VLOOKUP($B1730,'PO list'!$C:$E,3,0),$AB1730)</f>
        <v>44440</v>
      </c>
      <c r="AD1730" s="1131" t="str">
        <f>IF($AC1730="-","-",VLOOKUP($AC1730,Forex!$B:$C,2,0))</f>
        <v>FY2021</v>
      </c>
      <c r="AE1730" s="1131">
        <f t="shared" si="303"/>
        <v>44409</v>
      </c>
      <c r="AF1730" s="1131" t="str">
        <f>IF($AE1730="-","-",VLOOKUP($AE1730,Forex!$B:$C,2,0))</f>
        <v>FY2021</v>
      </c>
      <c r="AG1730" s="1132" t="str">
        <f t="shared" si="297"/>
        <v>MY + MF</v>
      </c>
    </row>
    <row r="1731" spans="1:33" x14ac:dyDescent="0.2">
      <c r="A1731" s="929">
        <v>1730</v>
      </c>
      <c r="B1731" s="927" t="s">
        <v>5987</v>
      </c>
      <c r="C1731" s="927" t="s">
        <v>227</v>
      </c>
      <c r="D1731" s="927" t="s">
        <v>201</v>
      </c>
      <c r="E1731" s="927" t="s">
        <v>1333</v>
      </c>
      <c r="F1731" s="927">
        <v>1</v>
      </c>
      <c r="G1731" s="927">
        <v>758.27</v>
      </c>
      <c r="H1731" s="927" t="s">
        <v>5988</v>
      </c>
      <c r="I1731" s="927" t="s">
        <v>5989</v>
      </c>
      <c r="J1731" s="927" t="s">
        <v>5919</v>
      </c>
      <c r="K1731" s="927" t="s">
        <v>203</v>
      </c>
      <c r="L1731" s="927" t="s">
        <v>15</v>
      </c>
      <c r="M1731" s="927" t="s">
        <v>5990</v>
      </c>
      <c r="N1731" s="927" t="s">
        <v>15</v>
      </c>
      <c r="O1731" s="927" t="s">
        <v>5912</v>
      </c>
      <c r="P1731" s="1129" t="str">
        <f t="shared" si="298"/>
        <v xml:space="preserve"> A-</v>
      </c>
      <c r="Q1731" s="934" t="str">
        <f t="shared" si="299"/>
        <v>21-20072</v>
      </c>
      <c r="R1731" s="934" t="str">
        <f t="shared" si="300"/>
        <v>LOCAL</v>
      </c>
      <c r="S1731" s="935">
        <f t="shared" ref="S1731:S1788" si="304">IF($R1731="-","-",$J1731-DAY($J1731)+1)</f>
        <v>44409</v>
      </c>
      <c r="T1731" s="935">
        <f t="shared" ref="T1731:T1788" si="305">IF($R1731="-","-",$O1731-DAY($O1731)+1)</f>
        <v>44409</v>
      </c>
      <c r="U1731" s="935">
        <f t="shared" ref="U1731:U1788" si="306">IF($R1731="-","-",$M1731-DAY($M1731)+1)</f>
        <v>44440</v>
      </c>
      <c r="V1731" s="935" t="str">
        <f t="shared" si="301"/>
        <v>-</v>
      </c>
      <c r="W1731" s="934" t="str">
        <f t="shared" si="302"/>
        <v>For Approval</v>
      </c>
      <c r="X1731" s="936" t="str">
        <f>IF(R1731="-","-",VLOOKUP($S1731,Forex!$B:$C,2,0))</f>
        <v>FY2021</v>
      </c>
      <c r="Y1731" s="936" t="str">
        <f>IF(R1731="-","-",VLOOKUP($S1731,Forex!$B:$D,3,0))</f>
        <v>1H</v>
      </c>
      <c r="Z1731" s="937" t="str">
        <f>IF($R1731="-","-",VLOOKUP($L1731,Legend!$E:$F,2,0))</f>
        <v>-</v>
      </c>
      <c r="AA1731" s="937"/>
      <c r="AB1731" s="1131" t="str">
        <f t="shared" ref="AB1731:AB1788" si="307">IF($X1731="FY2021",$V1731,IF($X1731="FY2022",$V1731,IF($X1731="FY2023",$V1731,$T1731)))</f>
        <v>-</v>
      </c>
      <c r="AC1731" s="1131" t="str">
        <f>_xlfn.IFNA(VLOOKUP($B1731,'PO list'!$C:$E,3,0),$AB1731)</f>
        <v>-</v>
      </c>
      <c r="AD1731" s="1131" t="str">
        <f>IF($AC1731="-","-",VLOOKUP($AC1731,Forex!$B:$C,2,0))</f>
        <v>-</v>
      </c>
      <c r="AE1731" s="1131">
        <f t="shared" si="303"/>
        <v>44409</v>
      </c>
      <c r="AF1731" s="1131" t="str">
        <f>IF($AE1731="-","-",VLOOKUP($AE1731,Forex!$B:$C,2,0))</f>
        <v>FY2021</v>
      </c>
      <c r="AG1731" s="1132" t="str">
        <f t="shared" ref="AG1731:AG1788" si="308">IF($R1731="-","-","MY + MF")</f>
        <v>MY + MF</v>
      </c>
    </row>
    <row r="1732" spans="1:33" x14ac:dyDescent="0.2">
      <c r="A1732" s="929">
        <v>1731</v>
      </c>
      <c r="B1732" s="927" t="s">
        <v>5991</v>
      </c>
      <c r="C1732" s="927" t="s">
        <v>227</v>
      </c>
      <c r="D1732" s="927" t="s">
        <v>201</v>
      </c>
      <c r="E1732" s="927" t="s">
        <v>231</v>
      </c>
      <c r="F1732" s="927">
        <v>2</v>
      </c>
      <c r="G1732" s="927">
        <v>859.59</v>
      </c>
      <c r="H1732" s="927" t="s">
        <v>5992</v>
      </c>
      <c r="I1732" s="927" t="s">
        <v>5993</v>
      </c>
      <c r="J1732" s="927" t="s">
        <v>5919</v>
      </c>
      <c r="K1732" s="927" t="s">
        <v>203</v>
      </c>
      <c r="L1732" s="927" t="s">
        <v>15</v>
      </c>
      <c r="M1732" s="927" t="s">
        <v>5990</v>
      </c>
      <c r="N1732" s="927" t="s">
        <v>15</v>
      </c>
      <c r="O1732" s="927" t="s">
        <v>5912</v>
      </c>
      <c r="P1732" s="1129" t="str">
        <f t="shared" si="298"/>
        <v>E B</v>
      </c>
      <c r="Q1732" s="934" t="str">
        <f t="shared" si="299"/>
        <v>21-20073</v>
      </c>
      <c r="R1732" s="934" t="str">
        <f t="shared" si="300"/>
        <v>LOCAL</v>
      </c>
      <c r="S1732" s="935">
        <f t="shared" si="304"/>
        <v>44409</v>
      </c>
      <c r="T1732" s="935">
        <f t="shared" si="305"/>
        <v>44409</v>
      </c>
      <c r="U1732" s="935">
        <f t="shared" si="306"/>
        <v>44440</v>
      </c>
      <c r="V1732" s="935" t="str">
        <f t="shared" si="301"/>
        <v>-</v>
      </c>
      <c r="W1732" s="934" t="str">
        <f t="shared" si="302"/>
        <v>For Approval</v>
      </c>
      <c r="X1732" s="936" t="str">
        <f>IF(R1732="-","-",VLOOKUP($S1732,Forex!$B:$C,2,0))</f>
        <v>FY2021</v>
      </c>
      <c r="Y1732" s="936" t="str">
        <f>IF(R1732="-","-",VLOOKUP($S1732,Forex!$B:$D,3,0))</f>
        <v>1H</v>
      </c>
      <c r="Z1732" s="937" t="str">
        <f>IF($R1732="-","-",VLOOKUP($L1732,Legend!$E:$F,2,0))</f>
        <v>-</v>
      </c>
      <c r="AA1732" s="937"/>
      <c r="AB1732" s="1131" t="str">
        <f t="shared" si="307"/>
        <v>-</v>
      </c>
      <c r="AC1732" s="1131" t="str">
        <f>_xlfn.IFNA(VLOOKUP($B1732,'PO list'!$C:$E,3,0),$AB1732)</f>
        <v>-</v>
      </c>
      <c r="AD1732" s="1131" t="str">
        <f>IF($AC1732="-","-",VLOOKUP($AC1732,Forex!$B:$C,2,0))</f>
        <v>-</v>
      </c>
      <c r="AE1732" s="1131">
        <f t="shared" si="303"/>
        <v>44409</v>
      </c>
      <c r="AF1732" s="1131" t="str">
        <f>IF($AE1732="-","-",VLOOKUP($AE1732,Forex!$B:$C,2,0))</f>
        <v>FY2021</v>
      </c>
      <c r="AG1732" s="1132" t="str">
        <f t="shared" si="308"/>
        <v>MY + MF</v>
      </c>
    </row>
    <row r="1733" spans="1:33" x14ac:dyDescent="0.2">
      <c r="A1733" s="929">
        <v>1732</v>
      </c>
      <c r="B1733" s="927" t="s">
        <v>5994</v>
      </c>
      <c r="C1733" s="927" t="s">
        <v>207</v>
      </c>
      <c r="D1733" s="927" t="s">
        <v>232</v>
      </c>
      <c r="E1733" s="927" t="s">
        <v>1788</v>
      </c>
      <c r="F1733" s="927">
        <v>2</v>
      </c>
      <c r="G1733" s="927">
        <v>640</v>
      </c>
      <c r="H1733" s="927" t="s">
        <v>5995</v>
      </c>
      <c r="I1733" s="927" t="s">
        <v>5996</v>
      </c>
      <c r="J1733" s="927" t="s">
        <v>5919</v>
      </c>
      <c r="K1733" s="927" t="s">
        <v>287</v>
      </c>
      <c r="L1733" s="927" t="s">
        <v>15</v>
      </c>
      <c r="M1733" s="927" t="s">
        <v>5910</v>
      </c>
      <c r="N1733" s="927" t="s">
        <v>6160</v>
      </c>
      <c r="O1733" s="927" t="s">
        <v>5910</v>
      </c>
      <c r="P1733" s="1129" t="str">
        <f t="shared" si="298"/>
        <v>JIG</v>
      </c>
      <c r="Q1733" s="934" t="str">
        <f t="shared" si="299"/>
        <v>21-20074</v>
      </c>
      <c r="R1733" s="934" t="str">
        <f t="shared" si="300"/>
        <v>FRONTECH</v>
      </c>
      <c r="S1733" s="935">
        <f t="shared" si="304"/>
        <v>44409</v>
      </c>
      <c r="T1733" s="935">
        <f t="shared" si="305"/>
        <v>44409</v>
      </c>
      <c r="U1733" s="935">
        <f t="shared" si="306"/>
        <v>44409</v>
      </c>
      <c r="V1733" s="935">
        <f t="shared" si="301"/>
        <v>44440</v>
      </c>
      <c r="W1733" s="934" t="str">
        <f t="shared" si="302"/>
        <v>Approved</v>
      </c>
      <c r="X1733" s="936" t="str">
        <f>IF(R1733="-","-",VLOOKUP($S1733,Forex!$B:$C,2,0))</f>
        <v>FY2021</v>
      </c>
      <c r="Y1733" s="936" t="str">
        <f>IF(R1733="-","-",VLOOKUP($S1733,Forex!$B:$D,3,0))</f>
        <v>1H</v>
      </c>
      <c r="Z1733" s="937" t="str">
        <f>IF($R1733="-","-",VLOOKUP($L1733,Legend!$E:$F,2,0))</f>
        <v>-</v>
      </c>
      <c r="AA1733" s="937"/>
      <c r="AB1733" s="1131">
        <f t="shared" si="307"/>
        <v>44440</v>
      </c>
      <c r="AC1733" s="1131">
        <f>_xlfn.IFNA(VLOOKUP($B1733,'PO list'!$C:$E,3,0),$AB1733)</f>
        <v>44440</v>
      </c>
      <c r="AD1733" s="1131" t="str">
        <f>IF($AC1733="-","-",VLOOKUP($AC1733,Forex!$B:$C,2,0))</f>
        <v>FY2021</v>
      </c>
      <c r="AE1733" s="1131">
        <f t="shared" si="303"/>
        <v>44409</v>
      </c>
      <c r="AF1733" s="1131" t="str">
        <f>IF($AE1733="-","-",VLOOKUP($AE1733,Forex!$B:$C,2,0))</f>
        <v>FY2021</v>
      </c>
      <c r="AG1733" s="1132" t="str">
        <f t="shared" si="308"/>
        <v>MY + MF</v>
      </c>
    </row>
    <row r="1734" spans="1:33" x14ac:dyDescent="0.2">
      <c r="A1734" s="929">
        <v>1733</v>
      </c>
      <c r="B1734" s="927" t="s">
        <v>5997</v>
      </c>
      <c r="C1734" s="927" t="s">
        <v>207</v>
      </c>
      <c r="D1734" s="927" t="s">
        <v>232</v>
      </c>
      <c r="E1734" s="927" t="s">
        <v>2551</v>
      </c>
      <c r="F1734" s="927">
        <v>1</v>
      </c>
      <c r="G1734" s="927">
        <v>390</v>
      </c>
      <c r="H1734" s="927" t="s">
        <v>5998</v>
      </c>
      <c r="I1734" s="927" t="s">
        <v>5999</v>
      </c>
      <c r="J1734" s="927" t="s">
        <v>5910</v>
      </c>
      <c r="K1734" s="927" t="s">
        <v>203</v>
      </c>
      <c r="L1734" s="927" t="s">
        <v>15</v>
      </c>
      <c r="M1734" s="927" t="s">
        <v>5912</v>
      </c>
      <c r="N1734" s="927" t="s">
        <v>15</v>
      </c>
      <c r="O1734" s="927" t="s">
        <v>5912</v>
      </c>
      <c r="P1734" s="1129" t="str">
        <f t="shared" si="298"/>
        <v>LEY</v>
      </c>
      <c r="Q1734" s="934" t="str">
        <f t="shared" si="299"/>
        <v>21-20075</v>
      </c>
      <c r="R1734" s="934" t="str">
        <f t="shared" si="300"/>
        <v>FRONTECH</v>
      </c>
      <c r="S1734" s="935">
        <f t="shared" si="304"/>
        <v>44409</v>
      </c>
      <c r="T1734" s="935">
        <f t="shared" si="305"/>
        <v>44409</v>
      </c>
      <c r="U1734" s="935">
        <f t="shared" si="306"/>
        <v>44409</v>
      </c>
      <c r="V1734" s="935" t="str">
        <f t="shared" si="301"/>
        <v>-</v>
      </c>
      <c r="W1734" s="934" t="str">
        <f t="shared" si="302"/>
        <v>For Approval</v>
      </c>
      <c r="X1734" s="936" t="str">
        <f>IF(R1734="-","-",VLOOKUP($S1734,Forex!$B:$C,2,0))</f>
        <v>FY2021</v>
      </c>
      <c r="Y1734" s="936" t="str">
        <f>IF(R1734="-","-",VLOOKUP($S1734,Forex!$B:$D,3,0))</f>
        <v>1H</v>
      </c>
      <c r="Z1734" s="937" t="str">
        <f>IF($R1734="-","-",VLOOKUP($L1734,Legend!$E:$F,2,0))</f>
        <v>-</v>
      </c>
      <c r="AA1734" s="937"/>
      <c r="AB1734" s="1131" t="str">
        <f t="shared" si="307"/>
        <v>-</v>
      </c>
      <c r="AC1734" s="1131" t="str">
        <f>_xlfn.IFNA(VLOOKUP($B1734,'PO list'!$C:$E,3,0),$AB1734)</f>
        <v>-</v>
      </c>
      <c r="AD1734" s="1131" t="str">
        <f>IF($AC1734="-","-",VLOOKUP($AC1734,Forex!$B:$C,2,0))</f>
        <v>-</v>
      </c>
      <c r="AE1734" s="1131">
        <f t="shared" si="303"/>
        <v>44409</v>
      </c>
      <c r="AF1734" s="1131" t="str">
        <f>IF($AE1734="-","-",VLOOKUP($AE1734,Forex!$B:$C,2,0))</f>
        <v>FY2021</v>
      </c>
      <c r="AG1734" s="1132" t="str">
        <f t="shared" si="308"/>
        <v>MY + MF</v>
      </c>
    </row>
    <row r="1735" spans="1:33" x14ac:dyDescent="0.2">
      <c r="A1735" s="929">
        <v>1734</v>
      </c>
      <c r="B1735" s="927" t="s">
        <v>6000</v>
      </c>
      <c r="C1735" s="927" t="s">
        <v>244</v>
      </c>
      <c r="D1735" s="927" t="s">
        <v>201</v>
      </c>
      <c r="E1735" s="927" t="s">
        <v>231</v>
      </c>
      <c r="F1735" s="927">
        <v>8</v>
      </c>
      <c r="G1735" s="927">
        <v>4404</v>
      </c>
      <c r="H1735" s="927" t="s">
        <v>6001</v>
      </c>
      <c r="I1735" s="927" t="s">
        <v>6002</v>
      </c>
      <c r="J1735" s="927" t="s">
        <v>5968</v>
      </c>
      <c r="K1735" s="927" t="s">
        <v>203</v>
      </c>
      <c r="L1735" s="927" t="s">
        <v>15</v>
      </c>
      <c r="M1735" s="927" t="s">
        <v>5929</v>
      </c>
      <c r="N1735" s="927" t="s">
        <v>15</v>
      </c>
      <c r="O1735" s="927" t="s">
        <v>5912</v>
      </c>
      <c r="P1735" s="1129" t="str">
        <f t="shared" si="298"/>
        <v>DER</v>
      </c>
      <c r="Q1735" s="934" t="str">
        <f t="shared" si="299"/>
        <v>21-20076</v>
      </c>
      <c r="R1735" s="934" t="str">
        <f t="shared" si="300"/>
        <v>LOCAL</v>
      </c>
      <c r="S1735" s="935">
        <f t="shared" si="304"/>
        <v>44409</v>
      </c>
      <c r="T1735" s="935">
        <f t="shared" si="305"/>
        <v>44409</v>
      </c>
      <c r="U1735" s="935">
        <f t="shared" si="306"/>
        <v>44440</v>
      </c>
      <c r="V1735" s="935" t="str">
        <f t="shared" si="301"/>
        <v>-</v>
      </c>
      <c r="W1735" s="934" t="str">
        <f t="shared" si="302"/>
        <v>For Approval</v>
      </c>
      <c r="X1735" s="936" t="str">
        <f>IF(R1735="-","-",VLOOKUP($S1735,Forex!$B:$C,2,0))</f>
        <v>FY2021</v>
      </c>
      <c r="Y1735" s="936" t="str">
        <f>IF(R1735="-","-",VLOOKUP($S1735,Forex!$B:$D,3,0))</f>
        <v>1H</v>
      </c>
      <c r="Z1735" s="937" t="str">
        <f>IF($R1735="-","-",VLOOKUP($L1735,Legend!$E:$F,2,0))</f>
        <v>-</v>
      </c>
      <c r="AA1735" s="937"/>
      <c r="AB1735" s="1131" t="str">
        <f t="shared" si="307"/>
        <v>-</v>
      </c>
      <c r="AC1735" s="1131" t="str">
        <f>_xlfn.IFNA(VLOOKUP($B1735,'PO list'!$C:$E,3,0),$AB1735)</f>
        <v>-</v>
      </c>
      <c r="AD1735" s="1131" t="str">
        <f>IF($AC1735="-","-",VLOOKUP($AC1735,Forex!$B:$C,2,0))</f>
        <v>-</v>
      </c>
      <c r="AE1735" s="1131">
        <f t="shared" si="303"/>
        <v>44409</v>
      </c>
      <c r="AF1735" s="1131" t="str">
        <f>IF($AE1735="-","-",VLOOKUP($AE1735,Forex!$B:$C,2,0))</f>
        <v>FY2021</v>
      </c>
      <c r="AG1735" s="1132" t="str">
        <f t="shared" si="308"/>
        <v>MY + MF</v>
      </c>
    </row>
    <row r="1736" spans="1:33" x14ac:dyDescent="0.2">
      <c r="A1736" s="929">
        <v>1735</v>
      </c>
      <c r="B1736" s="927" t="s">
        <v>6128</v>
      </c>
      <c r="C1736" s="927" t="s">
        <v>1331</v>
      </c>
      <c r="D1736" s="927" t="s">
        <v>1332</v>
      </c>
      <c r="E1736" s="927" t="s">
        <v>2551</v>
      </c>
      <c r="F1736" s="927">
        <v>1</v>
      </c>
      <c r="G1736" s="927">
        <v>76</v>
      </c>
      <c r="H1736" s="927" t="s">
        <v>6161</v>
      </c>
      <c r="I1736" s="927" t="s">
        <v>6162</v>
      </c>
      <c r="J1736" s="927" t="s">
        <v>5968</v>
      </c>
      <c r="K1736" s="927" t="s">
        <v>203</v>
      </c>
      <c r="L1736" s="927" t="s">
        <v>15</v>
      </c>
      <c r="M1736" s="927" t="s">
        <v>5916</v>
      </c>
      <c r="N1736" s="927" t="s">
        <v>15</v>
      </c>
      <c r="O1736" s="927" t="s">
        <v>5912</v>
      </c>
      <c r="P1736" s="1129" t="str">
        <f t="shared" si="298"/>
        <v>20-</v>
      </c>
      <c r="Q1736" s="934" t="str">
        <f t="shared" si="299"/>
        <v>21-20077</v>
      </c>
      <c r="R1736" s="934" t="str">
        <f t="shared" si="300"/>
        <v>-</v>
      </c>
      <c r="S1736" s="935" t="str">
        <f t="shared" si="304"/>
        <v>-</v>
      </c>
      <c r="T1736" s="935" t="str">
        <f t="shared" si="305"/>
        <v>-</v>
      </c>
      <c r="U1736" s="935" t="str">
        <f t="shared" si="306"/>
        <v>-</v>
      </c>
      <c r="V1736" s="935" t="str">
        <f t="shared" si="301"/>
        <v>-</v>
      </c>
      <c r="W1736" s="934" t="str">
        <f t="shared" si="302"/>
        <v>-</v>
      </c>
      <c r="X1736" s="936" t="str">
        <f>IF(R1736="-","-",VLOOKUP($S1736,Forex!$B:$C,2,0))</f>
        <v>-</v>
      </c>
      <c r="Y1736" s="936" t="str">
        <f>IF(R1736="-","-",VLOOKUP($S1736,Forex!$B:$D,3,0))</f>
        <v>-</v>
      </c>
      <c r="Z1736" s="937" t="str">
        <f>IF($R1736="-","-",VLOOKUP($L1736,Legend!$E:$F,2,0))</f>
        <v>-</v>
      </c>
      <c r="AA1736" s="937"/>
      <c r="AB1736" s="1131" t="str">
        <f t="shared" si="307"/>
        <v>-</v>
      </c>
      <c r="AC1736" s="1131" t="str">
        <f>_xlfn.IFNA(VLOOKUP($B1736,'PO list'!$C:$E,3,0),$AB1736)</f>
        <v>-</v>
      </c>
      <c r="AD1736" s="1131" t="str">
        <f>IF($AC1736="-","-",VLOOKUP($AC1736,Forex!$B:$C,2,0))</f>
        <v>-</v>
      </c>
      <c r="AE1736" s="1131" t="str">
        <f t="shared" si="303"/>
        <v>-</v>
      </c>
      <c r="AF1736" s="1131" t="str">
        <f>IF($AE1736="-","-",VLOOKUP($AE1736,Forex!$B:$C,2,0))</f>
        <v>-</v>
      </c>
      <c r="AG1736" s="1132" t="str">
        <f t="shared" si="308"/>
        <v>-</v>
      </c>
    </row>
    <row r="1737" spans="1:33" x14ac:dyDescent="0.2">
      <c r="A1737" s="929">
        <v>1736</v>
      </c>
      <c r="B1737" s="927" t="s">
        <v>6003</v>
      </c>
      <c r="C1737" s="927" t="s">
        <v>211</v>
      </c>
      <c r="D1737" s="927" t="s">
        <v>201</v>
      </c>
      <c r="E1737" s="927" t="s">
        <v>1788</v>
      </c>
      <c r="F1737" s="927">
        <v>11</v>
      </c>
      <c r="G1737" s="927">
        <v>1974</v>
      </c>
      <c r="H1737" s="927" t="s">
        <v>6004</v>
      </c>
      <c r="I1737" s="927" t="s">
        <v>6005</v>
      </c>
      <c r="J1737" s="927" t="s">
        <v>6006</v>
      </c>
      <c r="K1737" s="927" t="s">
        <v>203</v>
      </c>
      <c r="L1737" s="927" t="s">
        <v>15</v>
      </c>
      <c r="M1737" s="927" t="s">
        <v>5912</v>
      </c>
      <c r="N1737" s="927" t="s">
        <v>15</v>
      </c>
      <c r="O1737" s="927" t="s">
        <v>5912</v>
      </c>
      <c r="P1737" s="1129" t="str">
        <f t="shared" si="298"/>
        <v>REF</v>
      </c>
      <c r="Q1737" s="934" t="str">
        <f t="shared" si="299"/>
        <v>21-20078</v>
      </c>
      <c r="R1737" s="934" t="str">
        <f t="shared" si="300"/>
        <v>LOCAL</v>
      </c>
      <c r="S1737" s="935">
        <f t="shared" si="304"/>
        <v>44409</v>
      </c>
      <c r="T1737" s="935">
        <f t="shared" si="305"/>
        <v>44409</v>
      </c>
      <c r="U1737" s="935">
        <f t="shared" si="306"/>
        <v>44409</v>
      </c>
      <c r="V1737" s="935" t="str">
        <f t="shared" si="301"/>
        <v>-</v>
      </c>
      <c r="W1737" s="934" t="str">
        <f t="shared" si="302"/>
        <v>-</v>
      </c>
      <c r="X1737" s="936" t="str">
        <f>IF(R1737="-","-",VLOOKUP($S1737,Forex!$B:$C,2,0))</f>
        <v>FY2021</v>
      </c>
      <c r="Y1737" s="936" t="str">
        <f>IF(R1737="-","-",VLOOKUP($S1737,Forex!$B:$D,3,0))</f>
        <v>1H</v>
      </c>
      <c r="Z1737" s="937" t="str">
        <f>IF($R1737="-","-",VLOOKUP($L1737,Legend!$E:$F,2,0))</f>
        <v>-</v>
      </c>
      <c r="AA1737" s="937"/>
      <c r="AB1737" s="1131" t="str">
        <f t="shared" si="307"/>
        <v>-</v>
      </c>
      <c r="AC1737" s="1131" t="str">
        <f>_xlfn.IFNA(VLOOKUP($B1737,'PO list'!$C:$E,3,0),$AB1737)</f>
        <v>-</v>
      </c>
      <c r="AD1737" s="1131" t="str">
        <f>IF($AC1737="-","-",VLOOKUP($AC1737,Forex!$B:$C,2,0))</f>
        <v>-</v>
      </c>
      <c r="AE1737" s="1131" t="str">
        <f t="shared" si="303"/>
        <v>-</v>
      </c>
      <c r="AF1737" s="1131" t="str">
        <f>IF($AE1737="-","-",VLOOKUP($AE1737,Forex!$B:$C,2,0))</f>
        <v>-</v>
      </c>
      <c r="AG1737" s="1132" t="str">
        <f t="shared" si="308"/>
        <v>MY + MF</v>
      </c>
    </row>
    <row r="1738" spans="1:33" x14ac:dyDescent="0.2">
      <c r="A1738" s="929">
        <v>1737</v>
      </c>
      <c r="B1738" s="927" t="s">
        <v>6007</v>
      </c>
      <c r="C1738" s="927" t="s">
        <v>244</v>
      </c>
      <c r="D1738" s="927" t="s">
        <v>201</v>
      </c>
      <c r="E1738" s="927" t="s">
        <v>231</v>
      </c>
      <c r="F1738" s="927">
        <v>1</v>
      </c>
      <c r="G1738" s="927">
        <v>445</v>
      </c>
      <c r="H1738" s="927" t="s">
        <v>6008</v>
      </c>
      <c r="I1738" s="927" t="s">
        <v>6009</v>
      </c>
      <c r="J1738" s="927" t="s">
        <v>6006</v>
      </c>
      <c r="K1738" s="927" t="s">
        <v>288</v>
      </c>
      <c r="L1738" s="927" t="s">
        <v>158</v>
      </c>
      <c r="M1738" s="927" t="s">
        <v>5977</v>
      </c>
      <c r="N1738" s="927" t="s">
        <v>6156</v>
      </c>
      <c r="O1738" s="927" t="s">
        <v>5912</v>
      </c>
      <c r="P1738" s="1129" t="str">
        <f t="shared" si="298"/>
        <v>LOT</v>
      </c>
      <c r="Q1738" s="934" t="str">
        <f t="shared" si="299"/>
        <v>21-20079</v>
      </c>
      <c r="R1738" s="934" t="str">
        <f t="shared" si="300"/>
        <v>LOCAL</v>
      </c>
      <c r="S1738" s="935">
        <f t="shared" si="304"/>
        <v>44409</v>
      </c>
      <c r="T1738" s="935">
        <f t="shared" si="305"/>
        <v>44409</v>
      </c>
      <c r="U1738" s="935">
        <f t="shared" si="306"/>
        <v>44409</v>
      </c>
      <c r="V1738" s="935">
        <f t="shared" si="301"/>
        <v>44470</v>
      </c>
      <c r="W1738" s="934" t="str">
        <f t="shared" si="302"/>
        <v>Disapproved</v>
      </c>
      <c r="X1738" s="936" t="str">
        <f>IF(R1738="-","-",VLOOKUP($S1738,Forex!$B:$C,2,0))</f>
        <v>FY2021</v>
      </c>
      <c r="Y1738" s="936" t="str">
        <f>IF(R1738="-","-",VLOOKUP($S1738,Forex!$B:$D,3,0))</f>
        <v>1H</v>
      </c>
      <c r="Z1738" s="937" t="str">
        <f>IF($R1738="-","-",VLOOKUP($L1738,Legend!$E:$F,2,0))</f>
        <v>ROD1</v>
      </c>
      <c r="AA1738" s="937"/>
      <c r="AB1738" s="1131">
        <f t="shared" si="307"/>
        <v>44470</v>
      </c>
      <c r="AC1738" s="1131">
        <f>_xlfn.IFNA(VLOOKUP($B1738,'PO list'!$C:$E,3,0),$AB1738)</f>
        <v>44470</v>
      </c>
      <c r="AD1738" s="1131" t="str">
        <f>IF($AC1738="-","-",VLOOKUP($AC1738,Forex!$B:$C,2,0))</f>
        <v>FY2021</v>
      </c>
      <c r="AE1738" s="1131">
        <f t="shared" si="303"/>
        <v>44409</v>
      </c>
      <c r="AF1738" s="1131" t="str">
        <f>IF($AE1738="-","-",VLOOKUP($AE1738,Forex!$B:$C,2,0))</f>
        <v>FY2021</v>
      </c>
      <c r="AG1738" s="1132" t="str">
        <f t="shared" si="308"/>
        <v>MY + MF</v>
      </c>
    </row>
    <row r="1739" spans="1:33" x14ac:dyDescent="0.2">
      <c r="A1739" s="929">
        <v>1738</v>
      </c>
      <c r="B1739" s="927" t="s">
        <v>6010</v>
      </c>
      <c r="C1739" s="927" t="s">
        <v>211</v>
      </c>
      <c r="D1739" s="927" t="s">
        <v>201</v>
      </c>
      <c r="E1739" s="927" t="s">
        <v>230</v>
      </c>
      <c r="F1739" s="927">
        <v>84</v>
      </c>
      <c r="G1739" s="927">
        <v>171789.99999999997</v>
      </c>
      <c r="H1739" s="927" t="s">
        <v>6011</v>
      </c>
      <c r="I1739" s="927" t="s">
        <v>5847</v>
      </c>
      <c r="J1739" s="927" t="s">
        <v>6006</v>
      </c>
      <c r="K1739" s="927" t="s">
        <v>203</v>
      </c>
      <c r="L1739" s="927" t="s">
        <v>15</v>
      </c>
      <c r="M1739" s="927" t="s">
        <v>5911</v>
      </c>
      <c r="N1739" s="927" t="s">
        <v>15</v>
      </c>
      <c r="O1739" s="927" t="s">
        <v>5921</v>
      </c>
      <c r="P1739" s="1129" t="str">
        <f t="shared" si="298"/>
        <v>REF</v>
      </c>
      <c r="Q1739" s="934" t="str">
        <f t="shared" si="299"/>
        <v>21-20080</v>
      </c>
      <c r="R1739" s="934" t="str">
        <f t="shared" si="300"/>
        <v>LOCAL</v>
      </c>
      <c r="S1739" s="935">
        <f t="shared" si="304"/>
        <v>44409</v>
      </c>
      <c r="T1739" s="935">
        <f t="shared" si="305"/>
        <v>44440</v>
      </c>
      <c r="U1739" s="935">
        <f t="shared" si="306"/>
        <v>44440</v>
      </c>
      <c r="V1739" s="935" t="str">
        <f t="shared" si="301"/>
        <v>-</v>
      </c>
      <c r="W1739" s="934" t="str">
        <f t="shared" si="302"/>
        <v>-</v>
      </c>
      <c r="X1739" s="936" t="str">
        <f>IF(R1739="-","-",VLOOKUP($S1739,Forex!$B:$C,2,0))</f>
        <v>FY2021</v>
      </c>
      <c r="Y1739" s="936" t="str">
        <f>IF(R1739="-","-",VLOOKUP($S1739,Forex!$B:$D,3,0))</f>
        <v>1H</v>
      </c>
      <c r="Z1739" s="937" t="str">
        <f>IF($R1739="-","-",VLOOKUP($L1739,Legend!$E:$F,2,0))</f>
        <v>-</v>
      </c>
      <c r="AA1739" s="937"/>
      <c r="AB1739" s="1131" t="str">
        <f t="shared" si="307"/>
        <v>-</v>
      </c>
      <c r="AC1739" s="1131" t="str">
        <f>_xlfn.IFNA(VLOOKUP($B1739,'PO list'!$C:$E,3,0),$AB1739)</f>
        <v>-</v>
      </c>
      <c r="AD1739" s="1131" t="str">
        <f>IF($AC1739="-","-",VLOOKUP($AC1739,Forex!$B:$C,2,0))</f>
        <v>-</v>
      </c>
      <c r="AE1739" s="1131" t="str">
        <f t="shared" si="303"/>
        <v>-</v>
      </c>
      <c r="AF1739" s="1131" t="str">
        <f>IF($AE1739="-","-",VLOOKUP($AE1739,Forex!$B:$C,2,0))</f>
        <v>-</v>
      </c>
      <c r="AG1739" s="1132" t="str">
        <f t="shared" si="308"/>
        <v>MY + MF</v>
      </c>
    </row>
    <row r="1740" spans="1:33" x14ac:dyDescent="0.2">
      <c r="A1740" s="929">
        <v>1739</v>
      </c>
      <c r="B1740" s="927" t="s">
        <v>6012</v>
      </c>
      <c r="C1740" s="927" t="s">
        <v>207</v>
      </c>
      <c r="D1740" s="927" t="s">
        <v>232</v>
      </c>
      <c r="E1740" s="927" t="s">
        <v>230</v>
      </c>
      <c r="F1740" s="927">
        <v>1</v>
      </c>
      <c r="G1740" s="927">
        <v>8760</v>
      </c>
      <c r="H1740" s="927" t="s">
        <v>6013</v>
      </c>
      <c r="I1740" s="927" t="s">
        <v>6014</v>
      </c>
      <c r="J1740" s="927" t="s">
        <v>5977</v>
      </c>
      <c r="K1740" s="927" t="s">
        <v>203</v>
      </c>
      <c r="L1740" s="927" t="s">
        <v>15</v>
      </c>
      <c r="M1740" s="927" t="s">
        <v>5912</v>
      </c>
      <c r="N1740" s="927" t="s">
        <v>15</v>
      </c>
      <c r="O1740" s="927" t="s">
        <v>5912</v>
      </c>
      <c r="P1740" s="1129" t="str">
        <f t="shared" si="298"/>
        <v>02)</v>
      </c>
      <c r="Q1740" s="934" t="str">
        <f t="shared" si="299"/>
        <v>21-20081</v>
      </c>
      <c r="R1740" s="934" t="str">
        <f t="shared" si="300"/>
        <v>FRONTECH</v>
      </c>
      <c r="S1740" s="935">
        <f t="shared" si="304"/>
        <v>44409</v>
      </c>
      <c r="T1740" s="935">
        <f t="shared" si="305"/>
        <v>44409</v>
      </c>
      <c r="U1740" s="935">
        <f t="shared" si="306"/>
        <v>44409</v>
      </c>
      <c r="V1740" s="935" t="str">
        <f t="shared" si="301"/>
        <v>-</v>
      </c>
      <c r="W1740" s="934" t="str">
        <f t="shared" si="302"/>
        <v>For Approval</v>
      </c>
      <c r="X1740" s="936" t="str">
        <f>IF(R1740="-","-",VLOOKUP($S1740,Forex!$B:$C,2,0))</f>
        <v>FY2021</v>
      </c>
      <c r="Y1740" s="936" t="str">
        <f>IF(R1740="-","-",VLOOKUP($S1740,Forex!$B:$D,3,0))</f>
        <v>1H</v>
      </c>
      <c r="Z1740" s="937" t="str">
        <f>IF($R1740="-","-",VLOOKUP($L1740,Legend!$E:$F,2,0))</f>
        <v>-</v>
      </c>
      <c r="AA1740" s="937"/>
      <c r="AB1740" s="1131" t="str">
        <f t="shared" si="307"/>
        <v>-</v>
      </c>
      <c r="AC1740" s="1131" t="str">
        <f>_xlfn.IFNA(VLOOKUP($B1740,'PO list'!$C:$E,3,0),$AB1740)</f>
        <v>-</v>
      </c>
      <c r="AD1740" s="1131" t="str">
        <f>IF($AC1740="-","-",VLOOKUP($AC1740,Forex!$B:$C,2,0))</f>
        <v>-</v>
      </c>
      <c r="AE1740" s="1131">
        <f t="shared" si="303"/>
        <v>44409</v>
      </c>
      <c r="AF1740" s="1131" t="str">
        <f>IF($AE1740="-","-",VLOOKUP($AE1740,Forex!$B:$C,2,0))</f>
        <v>FY2021</v>
      </c>
      <c r="AG1740" s="1132" t="str">
        <f t="shared" si="308"/>
        <v>MY + MF</v>
      </c>
    </row>
    <row r="1741" spans="1:33" x14ac:dyDescent="0.2">
      <c r="A1741" s="929">
        <v>1740</v>
      </c>
      <c r="B1741" s="927" t="s">
        <v>6015</v>
      </c>
      <c r="C1741" s="927" t="s">
        <v>1573</v>
      </c>
      <c r="D1741" s="927" t="s">
        <v>1332</v>
      </c>
      <c r="E1741" s="927" t="s">
        <v>1788</v>
      </c>
      <c r="F1741" s="927">
        <v>1</v>
      </c>
      <c r="G1741" s="927">
        <v>6</v>
      </c>
      <c r="H1741" s="927" t="s">
        <v>6016</v>
      </c>
      <c r="I1741" s="927" t="s">
        <v>6016</v>
      </c>
      <c r="J1741" s="927" t="s">
        <v>5977</v>
      </c>
      <c r="K1741" s="927" t="s">
        <v>203</v>
      </c>
      <c r="L1741" s="927" t="s">
        <v>15</v>
      </c>
      <c r="M1741" s="927" t="s">
        <v>6017</v>
      </c>
      <c r="N1741" s="927" t="s">
        <v>15</v>
      </c>
      <c r="O1741" s="927" t="s">
        <v>6018</v>
      </c>
      <c r="P1741" s="1129" t="str">
        <f t="shared" si="298"/>
        <v>NET</v>
      </c>
      <c r="Q1741" s="934" t="str">
        <f t="shared" si="299"/>
        <v>21-20082</v>
      </c>
      <c r="R1741" s="934" t="str">
        <f t="shared" si="300"/>
        <v>-</v>
      </c>
      <c r="S1741" s="935" t="str">
        <f t="shared" si="304"/>
        <v>-</v>
      </c>
      <c r="T1741" s="935" t="str">
        <f t="shared" si="305"/>
        <v>-</v>
      </c>
      <c r="U1741" s="935" t="str">
        <f t="shared" si="306"/>
        <v>-</v>
      </c>
      <c r="V1741" s="935" t="str">
        <f t="shared" si="301"/>
        <v>-</v>
      </c>
      <c r="W1741" s="934" t="str">
        <f t="shared" si="302"/>
        <v>-</v>
      </c>
      <c r="X1741" s="936" t="str">
        <f>IF(R1741="-","-",VLOOKUP($S1741,Forex!$B:$C,2,0))</f>
        <v>-</v>
      </c>
      <c r="Y1741" s="936" t="str">
        <f>IF(R1741="-","-",VLOOKUP($S1741,Forex!$B:$D,3,0))</f>
        <v>-</v>
      </c>
      <c r="Z1741" s="937" t="str">
        <f>IF($R1741="-","-",VLOOKUP($L1741,Legend!$E:$F,2,0))</f>
        <v>-</v>
      </c>
      <c r="AA1741" s="937"/>
      <c r="AB1741" s="1131" t="str">
        <f t="shared" si="307"/>
        <v>-</v>
      </c>
      <c r="AC1741" s="1131" t="str">
        <f>_xlfn.IFNA(VLOOKUP($B1741,'PO list'!$C:$E,3,0),$AB1741)</f>
        <v>-</v>
      </c>
      <c r="AD1741" s="1131" t="str">
        <f>IF($AC1741="-","-",VLOOKUP($AC1741,Forex!$B:$C,2,0))</f>
        <v>-</v>
      </c>
      <c r="AE1741" s="1131" t="str">
        <f t="shared" si="303"/>
        <v>-</v>
      </c>
      <c r="AF1741" s="1131" t="str">
        <f>IF($AE1741="-","-",VLOOKUP($AE1741,Forex!$B:$C,2,0))</f>
        <v>-</v>
      </c>
      <c r="AG1741" s="1132" t="str">
        <f t="shared" si="308"/>
        <v>-</v>
      </c>
    </row>
    <row r="1742" spans="1:33" x14ac:dyDescent="0.2">
      <c r="A1742" s="929">
        <v>1741</v>
      </c>
      <c r="B1742" s="927" t="s">
        <v>6019</v>
      </c>
      <c r="C1742" s="927" t="s">
        <v>6020</v>
      </c>
      <c r="D1742" s="927" t="s">
        <v>201</v>
      </c>
      <c r="E1742" s="927" t="s">
        <v>230</v>
      </c>
      <c r="F1742" s="927">
        <v>3</v>
      </c>
      <c r="G1742" s="927">
        <v>1850.1</v>
      </c>
      <c r="H1742" s="927" t="s">
        <v>6021</v>
      </c>
      <c r="I1742" s="927" t="s">
        <v>6022</v>
      </c>
      <c r="J1742" s="927" t="s">
        <v>5977</v>
      </c>
      <c r="K1742" s="927" t="s">
        <v>203</v>
      </c>
      <c r="L1742" s="927" t="s">
        <v>15</v>
      </c>
      <c r="M1742" s="927" t="s">
        <v>5912</v>
      </c>
      <c r="N1742" s="927" t="s">
        <v>15</v>
      </c>
      <c r="O1742" s="927" t="s">
        <v>5912</v>
      </c>
      <c r="P1742" s="1129" t="str">
        <f t="shared" si="298"/>
        <v>t;-</v>
      </c>
      <c r="Q1742" s="934" t="str">
        <f t="shared" si="299"/>
        <v>21-20083</v>
      </c>
      <c r="R1742" s="934" t="str">
        <f t="shared" si="300"/>
        <v>LOCAL</v>
      </c>
      <c r="S1742" s="935">
        <f t="shared" si="304"/>
        <v>44409</v>
      </c>
      <c r="T1742" s="935">
        <f t="shared" si="305"/>
        <v>44409</v>
      </c>
      <c r="U1742" s="935">
        <f t="shared" si="306"/>
        <v>44409</v>
      </c>
      <c r="V1742" s="935" t="str">
        <f t="shared" si="301"/>
        <v>-</v>
      </c>
      <c r="W1742" s="934" t="str">
        <f t="shared" si="302"/>
        <v>For Approval</v>
      </c>
      <c r="X1742" s="936" t="str">
        <f>IF(R1742="-","-",VLOOKUP($S1742,Forex!$B:$C,2,0))</f>
        <v>FY2021</v>
      </c>
      <c r="Y1742" s="936" t="str">
        <f>IF(R1742="-","-",VLOOKUP($S1742,Forex!$B:$D,3,0))</f>
        <v>1H</v>
      </c>
      <c r="Z1742" s="937" t="str">
        <f>IF($R1742="-","-",VLOOKUP($L1742,Legend!$E:$F,2,0))</f>
        <v>-</v>
      </c>
      <c r="AA1742" s="937"/>
      <c r="AB1742" s="1131" t="str">
        <f t="shared" si="307"/>
        <v>-</v>
      </c>
      <c r="AC1742" s="1131" t="str">
        <f>_xlfn.IFNA(VLOOKUP($B1742,'PO list'!$C:$E,3,0),$AB1742)</f>
        <v>-</v>
      </c>
      <c r="AD1742" s="1131" t="str">
        <f>IF($AC1742="-","-",VLOOKUP($AC1742,Forex!$B:$C,2,0))</f>
        <v>-</v>
      </c>
      <c r="AE1742" s="1131">
        <f t="shared" si="303"/>
        <v>44409</v>
      </c>
      <c r="AF1742" s="1131" t="str">
        <f>IF($AE1742="-","-",VLOOKUP($AE1742,Forex!$B:$C,2,0))</f>
        <v>FY2021</v>
      </c>
      <c r="AG1742" s="1132" t="str">
        <f t="shared" si="308"/>
        <v>MY + MF</v>
      </c>
    </row>
    <row r="1743" spans="1:33" x14ac:dyDescent="0.2">
      <c r="A1743" s="929">
        <v>1742</v>
      </c>
      <c r="B1743" s="927" t="s">
        <v>6023</v>
      </c>
      <c r="C1743" s="927" t="s">
        <v>1331</v>
      </c>
      <c r="D1743" s="927" t="s">
        <v>1332</v>
      </c>
      <c r="E1743" s="927" t="s">
        <v>1788</v>
      </c>
      <c r="F1743" s="927">
        <v>3</v>
      </c>
      <c r="G1743" s="927">
        <v>2539.25</v>
      </c>
      <c r="H1743" s="927" t="s">
        <v>6024</v>
      </c>
      <c r="I1743" s="927" t="s">
        <v>15</v>
      </c>
      <c r="J1743" s="927" t="s">
        <v>6025</v>
      </c>
      <c r="K1743" s="927" t="s">
        <v>287</v>
      </c>
      <c r="L1743" s="927" t="s">
        <v>15</v>
      </c>
      <c r="M1743" s="927" t="s">
        <v>6026</v>
      </c>
      <c r="N1743" s="927" t="s">
        <v>5921</v>
      </c>
      <c r="O1743" s="927" t="s">
        <v>6018</v>
      </c>
      <c r="P1743" s="1129" t="str">
        <f t="shared" si="298"/>
        <v>-</v>
      </c>
      <c r="Q1743" s="934" t="str">
        <f t="shared" si="299"/>
        <v>21-20086</v>
      </c>
      <c r="R1743" s="934" t="str">
        <f t="shared" si="300"/>
        <v>-</v>
      </c>
      <c r="S1743" s="935" t="str">
        <f t="shared" si="304"/>
        <v>-</v>
      </c>
      <c r="T1743" s="935" t="str">
        <f t="shared" si="305"/>
        <v>-</v>
      </c>
      <c r="U1743" s="935" t="str">
        <f t="shared" si="306"/>
        <v>-</v>
      </c>
      <c r="V1743" s="935" t="str">
        <f t="shared" si="301"/>
        <v>-</v>
      </c>
      <c r="W1743" s="934" t="str">
        <f t="shared" si="302"/>
        <v>-</v>
      </c>
      <c r="X1743" s="936" t="str">
        <f>IF(R1743="-","-",VLOOKUP($S1743,Forex!$B:$C,2,0))</f>
        <v>-</v>
      </c>
      <c r="Y1743" s="936" t="str">
        <f>IF(R1743="-","-",VLOOKUP($S1743,Forex!$B:$D,3,0))</f>
        <v>-</v>
      </c>
      <c r="Z1743" s="937" t="str">
        <f>IF($R1743="-","-",VLOOKUP($L1743,Legend!$E:$F,2,0))</f>
        <v>-</v>
      </c>
      <c r="AA1743" s="937"/>
      <c r="AB1743" s="1131" t="str">
        <f t="shared" si="307"/>
        <v>-</v>
      </c>
      <c r="AC1743" s="1131" t="str">
        <f>_xlfn.IFNA(VLOOKUP($B1743,'PO list'!$C:$E,3,0),$AB1743)</f>
        <v>-</v>
      </c>
      <c r="AD1743" s="1131" t="str">
        <f>IF($AC1743="-","-",VLOOKUP($AC1743,Forex!$B:$C,2,0))</f>
        <v>-</v>
      </c>
      <c r="AE1743" s="1131" t="str">
        <f t="shared" si="303"/>
        <v>-</v>
      </c>
      <c r="AF1743" s="1131" t="str">
        <f>IF($AE1743="-","-",VLOOKUP($AE1743,Forex!$B:$C,2,0))</f>
        <v>-</v>
      </c>
      <c r="AG1743" s="1132" t="str">
        <f t="shared" si="308"/>
        <v>-</v>
      </c>
    </row>
    <row r="1744" spans="1:33" x14ac:dyDescent="0.2">
      <c r="A1744" s="929">
        <v>1743</v>
      </c>
      <c r="B1744" s="927" t="s">
        <v>6130</v>
      </c>
      <c r="C1744" s="927" t="s">
        <v>211</v>
      </c>
      <c r="D1744" s="927" t="s">
        <v>201</v>
      </c>
      <c r="E1744" s="927" t="s">
        <v>230</v>
      </c>
      <c r="F1744" s="927">
        <v>3</v>
      </c>
      <c r="G1744" s="927">
        <v>6955</v>
      </c>
      <c r="H1744" s="927" t="s">
        <v>6163</v>
      </c>
      <c r="I1744" s="927" t="s">
        <v>6164</v>
      </c>
      <c r="J1744" s="927" t="s">
        <v>6025</v>
      </c>
      <c r="K1744" s="927" t="s">
        <v>203</v>
      </c>
      <c r="L1744" s="927" t="s">
        <v>15</v>
      </c>
      <c r="M1744" s="927" t="s">
        <v>5929</v>
      </c>
      <c r="N1744" s="927" t="s">
        <v>15</v>
      </c>
      <c r="O1744" s="927" t="s">
        <v>5921</v>
      </c>
      <c r="P1744" s="1129" t="str">
        <f t="shared" si="298"/>
        <v>REF</v>
      </c>
      <c r="Q1744" s="934" t="str">
        <f t="shared" si="299"/>
        <v>21-20087</v>
      </c>
      <c r="R1744" s="934" t="str">
        <f t="shared" si="300"/>
        <v>LOCAL</v>
      </c>
      <c r="S1744" s="935">
        <f t="shared" si="304"/>
        <v>44409</v>
      </c>
      <c r="T1744" s="935">
        <f t="shared" si="305"/>
        <v>44440</v>
      </c>
      <c r="U1744" s="935">
        <f t="shared" si="306"/>
        <v>44440</v>
      </c>
      <c r="V1744" s="935" t="str">
        <f t="shared" si="301"/>
        <v>-</v>
      </c>
      <c r="W1744" s="934" t="str">
        <f t="shared" si="302"/>
        <v>-</v>
      </c>
      <c r="X1744" s="936" t="str">
        <f>IF(R1744="-","-",VLOOKUP($S1744,Forex!$B:$C,2,0))</f>
        <v>FY2021</v>
      </c>
      <c r="Y1744" s="936" t="str">
        <f>IF(R1744="-","-",VLOOKUP($S1744,Forex!$B:$D,3,0))</f>
        <v>1H</v>
      </c>
      <c r="Z1744" s="937" t="str">
        <f>IF($R1744="-","-",VLOOKUP($L1744,Legend!$E:$F,2,0))</f>
        <v>-</v>
      </c>
      <c r="AA1744" s="937"/>
      <c r="AB1744" s="1131" t="str">
        <f t="shared" si="307"/>
        <v>-</v>
      </c>
      <c r="AC1744" s="1131" t="str">
        <f>_xlfn.IFNA(VLOOKUP($B1744,'PO list'!$C:$E,3,0),$AB1744)</f>
        <v>-</v>
      </c>
      <c r="AD1744" s="1131" t="str">
        <f>IF($AC1744="-","-",VLOOKUP($AC1744,Forex!$B:$C,2,0))</f>
        <v>-</v>
      </c>
      <c r="AE1744" s="1131" t="str">
        <f t="shared" si="303"/>
        <v>-</v>
      </c>
      <c r="AF1744" s="1131" t="str">
        <f>IF($AE1744="-","-",VLOOKUP($AE1744,Forex!$B:$C,2,0))</f>
        <v>-</v>
      </c>
      <c r="AG1744" s="1132" t="str">
        <f t="shared" si="308"/>
        <v>MY + MF</v>
      </c>
    </row>
    <row r="1745" spans="1:33" x14ac:dyDescent="0.2">
      <c r="A1745" s="929">
        <v>1744</v>
      </c>
      <c r="B1745" s="927" t="s">
        <v>6027</v>
      </c>
      <c r="C1745" s="927" t="s">
        <v>207</v>
      </c>
      <c r="D1745" s="927" t="s">
        <v>232</v>
      </c>
      <c r="E1745" s="927" t="s">
        <v>230</v>
      </c>
      <c r="F1745" s="927">
        <v>8</v>
      </c>
      <c r="G1745" s="927">
        <v>29946</v>
      </c>
      <c r="H1745" s="927" t="s">
        <v>6028</v>
      </c>
      <c r="I1745" s="927" t="s">
        <v>6029</v>
      </c>
      <c r="J1745" s="927" t="s">
        <v>6030</v>
      </c>
      <c r="K1745" s="927" t="s">
        <v>203</v>
      </c>
      <c r="L1745" s="927" t="s">
        <v>15</v>
      </c>
      <c r="M1745" s="927" t="s">
        <v>6026</v>
      </c>
      <c r="N1745" s="927" t="s">
        <v>15</v>
      </c>
      <c r="O1745" s="927" t="s">
        <v>6026</v>
      </c>
      <c r="P1745" s="1129" t="str">
        <f t="shared" si="298"/>
        <v>75]</v>
      </c>
      <c r="Q1745" s="934" t="str">
        <f t="shared" si="299"/>
        <v>21-20088</v>
      </c>
      <c r="R1745" s="934" t="str">
        <f t="shared" si="300"/>
        <v>FRONTECH</v>
      </c>
      <c r="S1745" s="935">
        <f t="shared" si="304"/>
        <v>44409</v>
      </c>
      <c r="T1745" s="935">
        <f t="shared" si="305"/>
        <v>44440</v>
      </c>
      <c r="U1745" s="935">
        <f t="shared" si="306"/>
        <v>44440</v>
      </c>
      <c r="V1745" s="935" t="str">
        <f t="shared" si="301"/>
        <v>-</v>
      </c>
      <c r="W1745" s="934" t="str">
        <f t="shared" si="302"/>
        <v>For Approval</v>
      </c>
      <c r="X1745" s="936" t="str">
        <f>IF(R1745="-","-",VLOOKUP($S1745,Forex!$B:$C,2,0))</f>
        <v>FY2021</v>
      </c>
      <c r="Y1745" s="936" t="str">
        <f>IF(R1745="-","-",VLOOKUP($S1745,Forex!$B:$D,3,0))</f>
        <v>1H</v>
      </c>
      <c r="Z1745" s="937" t="str">
        <f>IF($R1745="-","-",VLOOKUP($L1745,Legend!$E:$F,2,0))</f>
        <v>-</v>
      </c>
      <c r="AA1745" s="937"/>
      <c r="AB1745" s="1131" t="str">
        <f t="shared" si="307"/>
        <v>-</v>
      </c>
      <c r="AC1745" s="1131" t="str">
        <f>_xlfn.IFNA(VLOOKUP($B1745,'PO list'!$C:$E,3,0),$AB1745)</f>
        <v>-</v>
      </c>
      <c r="AD1745" s="1131" t="str">
        <f>IF($AC1745="-","-",VLOOKUP($AC1745,Forex!$B:$C,2,0))</f>
        <v>-</v>
      </c>
      <c r="AE1745" s="1131">
        <f t="shared" si="303"/>
        <v>44440</v>
      </c>
      <c r="AF1745" s="1131" t="str">
        <f>IF($AE1745="-","-",VLOOKUP($AE1745,Forex!$B:$C,2,0))</f>
        <v>FY2021</v>
      </c>
      <c r="AG1745" s="1132" t="str">
        <f t="shared" si="308"/>
        <v>MY + MF</v>
      </c>
    </row>
    <row r="1746" spans="1:33" x14ac:dyDescent="0.2">
      <c r="A1746" s="929">
        <v>1745</v>
      </c>
      <c r="B1746" s="927" t="s">
        <v>6031</v>
      </c>
      <c r="C1746" s="927" t="s">
        <v>207</v>
      </c>
      <c r="D1746" s="927" t="s">
        <v>232</v>
      </c>
      <c r="E1746" s="927" t="s">
        <v>230</v>
      </c>
      <c r="F1746" s="927">
        <v>107</v>
      </c>
      <c r="G1746" s="927">
        <v>305297</v>
      </c>
      <c r="H1746" s="927" t="s">
        <v>6032</v>
      </c>
      <c r="I1746" s="927" t="s">
        <v>6033</v>
      </c>
      <c r="J1746" s="927" t="s">
        <v>6030</v>
      </c>
      <c r="K1746" s="927" t="s">
        <v>203</v>
      </c>
      <c r="L1746" s="927" t="s">
        <v>15</v>
      </c>
      <c r="M1746" s="927" t="s">
        <v>6034</v>
      </c>
      <c r="N1746" s="927" t="s">
        <v>15</v>
      </c>
      <c r="O1746" s="927" t="s">
        <v>5921</v>
      </c>
      <c r="P1746" s="1129" t="str">
        <f t="shared" si="298"/>
        <v>68]</v>
      </c>
      <c r="Q1746" s="934" t="str">
        <f t="shared" si="299"/>
        <v>21-20089</v>
      </c>
      <c r="R1746" s="934" t="str">
        <f t="shared" si="300"/>
        <v>FRONTECH</v>
      </c>
      <c r="S1746" s="935">
        <f t="shared" si="304"/>
        <v>44409</v>
      </c>
      <c r="T1746" s="935">
        <f t="shared" si="305"/>
        <v>44440</v>
      </c>
      <c r="U1746" s="935">
        <f t="shared" si="306"/>
        <v>44440</v>
      </c>
      <c r="V1746" s="935" t="str">
        <f t="shared" si="301"/>
        <v>-</v>
      </c>
      <c r="W1746" s="934" t="str">
        <f t="shared" si="302"/>
        <v>For Approval</v>
      </c>
      <c r="X1746" s="936" t="str">
        <f>IF(R1746="-","-",VLOOKUP($S1746,Forex!$B:$C,2,0))</f>
        <v>FY2021</v>
      </c>
      <c r="Y1746" s="936" t="str">
        <f>IF(R1746="-","-",VLOOKUP($S1746,Forex!$B:$D,3,0))</f>
        <v>1H</v>
      </c>
      <c r="Z1746" s="937" t="str">
        <f>IF($R1746="-","-",VLOOKUP($L1746,Legend!$E:$F,2,0))</f>
        <v>-</v>
      </c>
      <c r="AA1746" s="937"/>
      <c r="AB1746" s="1131" t="str">
        <f t="shared" si="307"/>
        <v>-</v>
      </c>
      <c r="AC1746" s="1131" t="str">
        <f>_xlfn.IFNA(VLOOKUP($B1746,'PO list'!$C:$E,3,0),$AB1746)</f>
        <v>-</v>
      </c>
      <c r="AD1746" s="1131" t="str">
        <f>IF($AC1746="-","-",VLOOKUP($AC1746,Forex!$B:$C,2,0))</f>
        <v>-</v>
      </c>
      <c r="AE1746" s="1131">
        <f t="shared" si="303"/>
        <v>44440</v>
      </c>
      <c r="AF1746" s="1131" t="str">
        <f>IF($AE1746="-","-",VLOOKUP($AE1746,Forex!$B:$C,2,0))</f>
        <v>FY2021</v>
      </c>
      <c r="AG1746" s="1132" t="str">
        <f t="shared" si="308"/>
        <v>MY + MF</v>
      </c>
    </row>
    <row r="1747" spans="1:33" x14ac:dyDescent="0.2">
      <c r="A1747" s="929">
        <v>1746</v>
      </c>
      <c r="B1747" s="927" t="s">
        <v>6131</v>
      </c>
      <c r="C1747" s="927" t="s">
        <v>5907</v>
      </c>
      <c r="D1747" s="927" t="s">
        <v>201</v>
      </c>
      <c r="E1747" s="927" t="s">
        <v>230</v>
      </c>
      <c r="F1747" s="927">
        <v>10</v>
      </c>
      <c r="G1747" s="927">
        <v>20926.920000000002</v>
      </c>
      <c r="H1747" s="927" t="s">
        <v>1159</v>
      </c>
      <c r="I1747" s="927" t="s">
        <v>5591</v>
      </c>
      <c r="J1747" s="927" t="s">
        <v>6030</v>
      </c>
      <c r="K1747" s="927" t="s">
        <v>203</v>
      </c>
      <c r="L1747" s="927" t="s">
        <v>15</v>
      </c>
      <c r="M1747" s="927" t="s">
        <v>5929</v>
      </c>
      <c r="N1747" s="927" t="s">
        <v>15</v>
      </c>
      <c r="O1747" s="927" t="s">
        <v>5921</v>
      </c>
      <c r="P1747" s="1129" t="str">
        <f t="shared" si="298"/>
        <v xml:space="preserve"> RH</v>
      </c>
      <c r="Q1747" s="934" t="str">
        <f t="shared" si="299"/>
        <v>21-20090</v>
      </c>
      <c r="R1747" s="934" t="str">
        <f t="shared" si="300"/>
        <v>LOCAL</v>
      </c>
      <c r="S1747" s="935">
        <f t="shared" si="304"/>
        <v>44409</v>
      </c>
      <c r="T1747" s="935">
        <f t="shared" si="305"/>
        <v>44440</v>
      </c>
      <c r="U1747" s="935">
        <f t="shared" si="306"/>
        <v>44440</v>
      </c>
      <c r="V1747" s="935" t="str">
        <f t="shared" si="301"/>
        <v>-</v>
      </c>
      <c r="W1747" s="934" t="str">
        <f t="shared" si="302"/>
        <v>For Approval</v>
      </c>
      <c r="X1747" s="936" t="str">
        <f>IF(R1747="-","-",VLOOKUP($S1747,Forex!$B:$C,2,0))</f>
        <v>FY2021</v>
      </c>
      <c r="Y1747" s="936" t="str">
        <f>IF(R1747="-","-",VLOOKUP($S1747,Forex!$B:$D,3,0))</f>
        <v>1H</v>
      </c>
      <c r="Z1747" s="937" t="str">
        <f>IF($R1747="-","-",VLOOKUP($L1747,Legend!$E:$F,2,0))</f>
        <v>-</v>
      </c>
      <c r="AA1747" s="937"/>
      <c r="AB1747" s="1131" t="str">
        <f t="shared" si="307"/>
        <v>-</v>
      </c>
      <c r="AC1747" s="1131" t="str">
        <f>_xlfn.IFNA(VLOOKUP($B1747,'PO list'!$C:$E,3,0),$AB1747)</f>
        <v>-</v>
      </c>
      <c r="AD1747" s="1131" t="str">
        <f>IF($AC1747="-","-",VLOOKUP($AC1747,Forex!$B:$C,2,0))</f>
        <v>-</v>
      </c>
      <c r="AE1747" s="1131">
        <f t="shared" si="303"/>
        <v>44440</v>
      </c>
      <c r="AF1747" s="1131" t="str">
        <f>IF($AE1747="-","-",VLOOKUP($AE1747,Forex!$B:$C,2,0))</f>
        <v>FY2021</v>
      </c>
      <c r="AG1747" s="1132" t="str">
        <f t="shared" si="308"/>
        <v>MY + MF</v>
      </c>
    </row>
    <row r="1748" spans="1:33" x14ac:dyDescent="0.2">
      <c r="A1748" s="929">
        <v>1747</v>
      </c>
      <c r="B1748" s="927" t="s">
        <v>6035</v>
      </c>
      <c r="C1748" s="927" t="s">
        <v>207</v>
      </c>
      <c r="D1748" s="927" t="s">
        <v>232</v>
      </c>
      <c r="E1748" s="927" t="s">
        <v>1788</v>
      </c>
      <c r="F1748" s="927">
        <v>20</v>
      </c>
      <c r="G1748" s="927">
        <v>18590</v>
      </c>
      <c r="H1748" s="927" t="s">
        <v>6036</v>
      </c>
      <c r="I1748" s="927" t="s">
        <v>5730</v>
      </c>
      <c r="J1748" s="927" t="s">
        <v>6030</v>
      </c>
      <c r="K1748" s="927" t="s">
        <v>287</v>
      </c>
      <c r="L1748" s="927" t="s">
        <v>15</v>
      </c>
      <c r="M1748" s="927" t="s">
        <v>6037</v>
      </c>
      <c r="N1748" s="927" t="s">
        <v>5911</v>
      </c>
      <c r="O1748" s="927" t="s">
        <v>5921</v>
      </c>
      <c r="P1748" s="1129" t="str">
        <f t="shared" ref="P1748:P1788" si="309">RIGHT(I1748,3)</f>
        <v>GS-</v>
      </c>
      <c r="Q1748" s="934" t="str">
        <f t="shared" ref="Q1748:Q1788" si="310">IF(B1748=B1747,"-",B1748)</f>
        <v>21-20091</v>
      </c>
      <c r="R1748" s="934" t="str">
        <f t="shared" ref="R1748:R1788" si="311">IF(Q1748="-","-",IF(D1748="INTERNAL","-",D1748))</f>
        <v>FRONTECH</v>
      </c>
      <c r="S1748" s="935">
        <f t="shared" si="304"/>
        <v>44409</v>
      </c>
      <c r="T1748" s="935">
        <f t="shared" si="305"/>
        <v>44440</v>
      </c>
      <c r="U1748" s="935">
        <f t="shared" si="306"/>
        <v>44409</v>
      </c>
      <c r="V1748" s="935">
        <f t="shared" ref="V1748:V1788" si="312">IF($R1748="-","-",IF(N1748="-","-",$N1748-DAY($N1748)+1))</f>
        <v>44440</v>
      </c>
      <c r="W1748" s="934" t="str">
        <f t="shared" ref="W1748:W1788" si="313">IF(R1748="-","-",IF(P1748="Ref","-",$K1748))</f>
        <v>Approved</v>
      </c>
      <c r="X1748" s="936" t="str">
        <f>IF(R1748="-","-",VLOOKUP($S1748,Forex!$B:$C,2,0))</f>
        <v>FY2021</v>
      </c>
      <c r="Y1748" s="936" t="str">
        <f>IF(R1748="-","-",VLOOKUP($S1748,Forex!$B:$D,3,0))</f>
        <v>1H</v>
      </c>
      <c r="Z1748" s="937" t="str">
        <f>IF($R1748="-","-",VLOOKUP($L1748,Legend!$E:$F,2,0))</f>
        <v>-</v>
      </c>
      <c r="AA1748" s="937"/>
      <c r="AB1748" s="1131">
        <f t="shared" si="307"/>
        <v>44440</v>
      </c>
      <c r="AC1748" s="1131">
        <f>_xlfn.IFNA(VLOOKUP($B1748,'PO list'!$C:$E,3,0),$AB1748)</f>
        <v>44440</v>
      </c>
      <c r="AD1748" s="1131" t="str">
        <f>IF($AC1748="-","-",VLOOKUP($AC1748,Forex!$B:$C,2,0))</f>
        <v>FY2021</v>
      </c>
      <c r="AE1748" s="1131">
        <f t="shared" ref="AE1748:AE1788" si="314">IF($Q1748="-","-",IF(W1748="-","-",IF($O1748="-","-",$O1748-DAY($O1748)+1)))</f>
        <v>44440</v>
      </c>
      <c r="AF1748" s="1131" t="str">
        <f>IF($AE1748="-","-",VLOOKUP($AE1748,Forex!$B:$C,2,0))</f>
        <v>FY2021</v>
      </c>
      <c r="AG1748" s="1132" t="str">
        <f t="shared" si="308"/>
        <v>MY + MF</v>
      </c>
    </row>
    <row r="1749" spans="1:33" x14ac:dyDescent="0.2">
      <c r="A1749" s="929">
        <v>1748</v>
      </c>
      <c r="B1749" s="927" t="s">
        <v>6038</v>
      </c>
      <c r="C1749" s="927" t="s">
        <v>207</v>
      </c>
      <c r="D1749" s="927" t="s">
        <v>232</v>
      </c>
      <c r="E1749" s="927" t="s">
        <v>230</v>
      </c>
      <c r="F1749" s="927">
        <v>1</v>
      </c>
      <c r="G1749" s="927">
        <v>5710</v>
      </c>
      <c r="H1749" s="927" t="s">
        <v>6039</v>
      </c>
      <c r="I1749" s="927" t="s">
        <v>6040</v>
      </c>
      <c r="J1749" s="927" t="s">
        <v>6041</v>
      </c>
      <c r="K1749" s="927" t="s">
        <v>288</v>
      </c>
      <c r="L1749" s="927" t="s">
        <v>158</v>
      </c>
      <c r="M1749" s="927" t="s">
        <v>6037</v>
      </c>
      <c r="N1749" s="927" t="s">
        <v>6146</v>
      </c>
      <c r="O1749" s="927" t="s">
        <v>6026</v>
      </c>
      <c r="P1749" s="1129" t="str">
        <f t="shared" si="309"/>
        <v>82]</v>
      </c>
      <c r="Q1749" s="934" t="str">
        <f t="shared" si="310"/>
        <v>21-20092</v>
      </c>
      <c r="R1749" s="934" t="str">
        <f t="shared" si="311"/>
        <v>FRONTECH</v>
      </c>
      <c r="S1749" s="935">
        <f t="shared" si="304"/>
        <v>44409</v>
      </c>
      <c r="T1749" s="935">
        <f t="shared" si="305"/>
        <v>44440</v>
      </c>
      <c r="U1749" s="935">
        <f t="shared" si="306"/>
        <v>44409</v>
      </c>
      <c r="V1749" s="935">
        <f t="shared" si="312"/>
        <v>44440</v>
      </c>
      <c r="W1749" s="934" t="str">
        <f t="shared" si="313"/>
        <v>Disapproved</v>
      </c>
      <c r="X1749" s="936" t="str">
        <f>IF(R1749="-","-",VLOOKUP($S1749,Forex!$B:$C,2,0))</f>
        <v>FY2021</v>
      </c>
      <c r="Y1749" s="936" t="str">
        <f>IF(R1749="-","-",VLOOKUP($S1749,Forex!$B:$D,3,0))</f>
        <v>1H</v>
      </c>
      <c r="Z1749" s="937" t="str">
        <f>IF($R1749="-","-",VLOOKUP($L1749,Legend!$E:$F,2,0))</f>
        <v>ROD1</v>
      </c>
      <c r="AA1749" s="937"/>
      <c r="AB1749" s="1131">
        <f t="shared" si="307"/>
        <v>44440</v>
      </c>
      <c r="AC1749" s="1131">
        <f>_xlfn.IFNA(VLOOKUP($B1749,'PO list'!$C:$E,3,0),$AB1749)</f>
        <v>44440</v>
      </c>
      <c r="AD1749" s="1131" t="str">
        <f>IF($AC1749="-","-",VLOOKUP($AC1749,Forex!$B:$C,2,0))</f>
        <v>FY2021</v>
      </c>
      <c r="AE1749" s="1131">
        <f t="shared" si="314"/>
        <v>44440</v>
      </c>
      <c r="AF1749" s="1131" t="str">
        <f>IF($AE1749="-","-",VLOOKUP($AE1749,Forex!$B:$C,2,0))</f>
        <v>FY2021</v>
      </c>
      <c r="AG1749" s="1132" t="str">
        <f t="shared" si="308"/>
        <v>MY + MF</v>
      </c>
    </row>
    <row r="1750" spans="1:33" x14ac:dyDescent="0.2">
      <c r="A1750" s="929">
        <v>1749</v>
      </c>
      <c r="B1750" s="927" t="s">
        <v>6042</v>
      </c>
      <c r="C1750" s="927" t="s">
        <v>205</v>
      </c>
      <c r="D1750" s="927" t="s">
        <v>201</v>
      </c>
      <c r="E1750" s="927" t="s">
        <v>1546</v>
      </c>
      <c r="F1750" s="927">
        <v>1</v>
      </c>
      <c r="G1750" s="927">
        <v>365.98</v>
      </c>
      <c r="H1750" s="927" t="s">
        <v>6043</v>
      </c>
      <c r="I1750" s="927" t="s">
        <v>6044</v>
      </c>
      <c r="J1750" s="927" t="s">
        <v>6041</v>
      </c>
      <c r="K1750" s="927" t="s">
        <v>287</v>
      </c>
      <c r="L1750" s="927" t="s">
        <v>15</v>
      </c>
      <c r="M1750" s="927" t="s">
        <v>6041</v>
      </c>
      <c r="N1750" s="927" t="s">
        <v>5911</v>
      </c>
      <c r="O1750" s="927" t="s">
        <v>5921</v>
      </c>
      <c r="P1750" s="1129" t="str">
        <f t="shared" si="309"/>
        <v>DIE</v>
      </c>
      <c r="Q1750" s="934" t="str">
        <f t="shared" si="310"/>
        <v>21-20093</v>
      </c>
      <c r="R1750" s="934" t="str">
        <f t="shared" si="311"/>
        <v>LOCAL</v>
      </c>
      <c r="S1750" s="935">
        <f t="shared" si="304"/>
        <v>44409</v>
      </c>
      <c r="T1750" s="935">
        <f t="shared" si="305"/>
        <v>44440</v>
      </c>
      <c r="U1750" s="935">
        <f t="shared" si="306"/>
        <v>44409</v>
      </c>
      <c r="V1750" s="935">
        <f t="shared" si="312"/>
        <v>44440</v>
      </c>
      <c r="W1750" s="934" t="str">
        <f t="shared" si="313"/>
        <v>Approved</v>
      </c>
      <c r="X1750" s="936" t="str">
        <f>IF(R1750="-","-",VLOOKUP($S1750,Forex!$B:$C,2,0))</f>
        <v>FY2021</v>
      </c>
      <c r="Y1750" s="936" t="str">
        <f>IF(R1750="-","-",VLOOKUP($S1750,Forex!$B:$D,3,0))</f>
        <v>1H</v>
      </c>
      <c r="Z1750" s="937" t="str">
        <f>IF($R1750="-","-",VLOOKUP($L1750,Legend!$E:$F,2,0))</f>
        <v>-</v>
      </c>
      <c r="AA1750" s="937"/>
      <c r="AB1750" s="1131">
        <f t="shared" si="307"/>
        <v>44440</v>
      </c>
      <c r="AC1750" s="1131">
        <f>_xlfn.IFNA(VLOOKUP($B1750,'PO list'!$C:$E,3,0),$AB1750)</f>
        <v>44440</v>
      </c>
      <c r="AD1750" s="1131" t="str">
        <f>IF($AC1750="-","-",VLOOKUP($AC1750,Forex!$B:$C,2,0))</f>
        <v>FY2021</v>
      </c>
      <c r="AE1750" s="1131">
        <f t="shared" si="314"/>
        <v>44440</v>
      </c>
      <c r="AF1750" s="1131" t="str">
        <f>IF($AE1750="-","-",VLOOKUP($AE1750,Forex!$B:$C,2,0))</f>
        <v>FY2021</v>
      </c>
      <c r="AG1750" s="1132" t="str">
        <f t="shared" si="308"/>
        <v>MY + MF</v>
      </c>
    </row>
    <row r="1751" spans="1:33" x14ac:dyDescent="0.2">
      <c r="A1751" s="929">
        <v>1750</v>
      </c>
      <c r="B1751" s="927" t="s">
        <v>6045</v>
      </c>
      <c r="C1751" s="927" t="s">
        <v>209</v>
      </c>
      <c r="D1751" s="927" t="s">
        <v>232</v>
      </c>
      <c r="E1751" s="927" t="s">
        <v>231</v>
      </c>
      <c r="F1751" s="927">
        <v>7</v>
      </c>
      <c r="G1751" s="927">
        <v>50200</v>
      </c>
      <c r="H1751" s="927" t="s">
        <v>6046</v>
      </c>
      <c r="I1751" s="927" t="s">
        <v>6047</v>
      </c>
      <c r="J1751" s="927" t="s">
        <v>6048</v>
      </c>
      <c r="K1751" s="927" t="s">
        <v>287</v>
      </c>
      <c r="L1751" s="927" t="s">
        <v>15</v>
      </c>
      <c r="M1751" s="927" t="s">
        <v>6049</v>
      </c>
      <c r="N1751" s="927" t="s">
        <v>5911</v>
      </c>
      <c r="O1751" s="927" t="s">
        <v>6018</v>
      </c>
      <c r="P1751" s="1129" t="str">
        <f t="shared" si="309"/>
        <v>ARY</v>
      </c>
      <c r="Q1751" s="934" t="str">
        <f t="shared" si="310"/>
        <v>21-20094</v>
      </c>
      <c r="R1751" s="934" t="str">
        <f t="shared" si="311"/>
        <v>FRONTECH</v>
      </c>
      <c r="S1751" s="935">
        <f t="shared" si="304"/>
        <v>44409</v>
      </c>
      <c r="T1751" s="935">
        <f t="shared" si="305"/>
        <v>44440</v>
      </c>
      <c r="U1751" s="935">
        <f t="shared" si="306"/>
        <v>44440</v>
      </c>
      <c r="V1751" s="935">
        <f t="shared" si="312"/>
        <v>44440</v>
      </c>
      <c r="W1751" s="934" t="str">
        <f t="shared" si="313"/>
        <v>Approved</v>
      </c>
      <c r="X1751" s="936" t="str">
        <f>IF(R1751="-","-",VLOOKUP($S1751,Forex!$B:$C,2,0))</f>
        <v>FY2021</v>
      </c>
      <c r="Y1751" s="936" t="str">
        <f>IF(R1751="-","-",VLOOKUP($S1751,Forex!$B:$D,3,0))</f>
        <v>1H</v>
      </c>
      <c r="Z1751" s="937" t="str">
        <f>IF($R1751="-","-",VLOOKUP($L1751,Legend!$E:$F,2,0))</f>
        <v>-</v>
      </c>
      <c r="AA1751" s="937"/>
      <c r="AB1751" s="1131">
        <f t="shared" si="307"/>
        <v>44440</v>
      </c>
      <c r="AC1751" s="1131">
        <f>_xlfn.IFNA(VLOOKUP($B1751,'PO list'!$C:$E,3,0),$AB1751)</f>
        <v>44440</v>
      </c>
      <c r="AD1751" s="1131" t="str">
        <f>IF($AC1751="-","-",VLOOKUP($AC1751,Forex!$B:$C,2,0))</f>
        <v>FY2021</v>
      </c>
      <c r="AE1751" s="1131">
        <f t="shared" si="314"/>
        <v>44440</v>
      </c>
      <c r="AF1751" s="1131" t="str">
        <f>IF($AE1751="-","-",VLOOKUP($AE1751,Forex!$B:$C,2,0))</f>
        <v>FY2021</v>
      </c>
      <c r="AG1751" s="1132" t="str">
        <f t="shared" si="308"/>
        <v>MY + MF</v>
      </c>
    </row>
    <row r="1752" spans="1:33" x14ac:dyDescent="0.2">
      <c r="A1752" s="929">
        <v>1751</v>
      </c>
      <c r="B1752" s="927" t="s">
        <v>6050</v>
      </c>
      <c r="C1752" s="927" t="s">
        <v>207</v>
      </c>
      <c r="D1752" s="927" t="s">
        <v>232</v>
      </c>
      <c r="E1752" s="927" t="s">
        <v>230</v>
      </c>
      <c r="F1752" s="927">
        <v>9</v>
      </c>
      <c r="G1752" s="927">
        <v>28157</v>
      </c>
      <c r="H1752" s="927" t="s">
        <v>6051</v>
      </c>
      <c r="I1752" s="927" t="s">
        <v>6052</v>
      </c>
      <c r="J1752" s="927" t="s">
        <v>6037</v>
      </c>
      <c r="K1752" s="927" t="s">
        <v>288</v>
      </c>
      <c r="L1752" s="927" t="s">
        <v>158</v>
      </c>
      <c r="M1752" s="927" t="s">
        <v>6018</v>
      </c>
      <c r="N1752" s="927" t="s">
        <v>6146</v>
      </c>
      <c r="O1752" s="927" t="s">
        <v>6026</v>
      </c>
      <c r="P1752" s="1129" t="str">
        <f t="shared" si="309"/>
        <v>83]</v>
      </c>
      <c r="Q1752" s="934" t="str">
        <f t="shared" si="310"/>
        <v>21-20095</v>
      </c>
      <c r="R1752" s="934" t="str">
        <f t="shared" si="311"/>
        <v>FRONTECH</v>
      </c>
      <c r="S1752" s="935">
        <f t="shared" si="304"/>
        <v>44409</v>
      </c>
      <c r="T1752" s="935">
        <f t="shared" si="305"/>
        <v>44440</v>
      </c>
      <c r="U1752" s="935">
        <f t="shared" si="306"/>
        <v>44440</v>
      </c>
      <c r="V1752" s="935">
        <f t="shared" si="312"/>
        <v>44440</v>
      </c>
      <c r="W1752" s="934" t="str">
        <f t="shared" si="313"/>
        <v>Disapproved</v>
      </c>
      <c r="X1752" s="936" t="str">
        <f>IF(R1752="-","-",VLOOKUP($S1752,Forex!$B:$C,2,0))</f>
        <v>FY2021</v>
      </c>
      <c r="Y1752" s="936" t="str">
        <f>IF(R1752="-","-",VLOOKUP($S1752,Forex!$B:$D,3,0))</f>
        <v>1H</v>
      </c>
      <c r="Z1752" s="937" t="str">
        <f>IF($R1752="-","-",VLOOKUP($L1752,Legend!$E:$F,2,0))</f>
        <v>ROD1</v>
      </c>
      <c r="AA1752" s="937"/>
      <c r="AB1752" s="1131">
        <f t="shared" si="307"/>
        <v>44440</v>
      </c>
      <c r="AC1752" s="1131">
        <f>_xlfn.IFNA(VLOOKUP($B1752,'PO list'!$C:$E,3,0),$AB1752)</f>
        <v>44440</v>
      </c>
      <c r="AD1752" s="1131" t="str">
        <f>IF($AC1752="-","-",VLOOKUP($AC1752,Forex!$B:$C,2,0))</f>
        <v>FY2021</v>
      </c>
      <c r="AE1752" s="1131">
        <f t="shared" si="314"/>
        <v>44440</v>
      </c>
      <c r="AF1752" s="1131" t="str">
        <f>IF($AE1752="-","-",VLOOKUP($AE1752,Forex!$B:$C,2,0))</f>
        <v>FY2021</v>
      </c>
      <c r="AG1752" s="1132" t="str">
        <f t="shared" si="308"/>
        <v>MY + MF</v>
      </c>
    </row>
    <row r="1753" spans="1:33" x14ac:dyDescent="0.2">
      <c r="A1753" s="929">
        <v>1752</v>
      </c>
      <c r="B1753" s="927" t="s">
        <v>6053</v>
      </c>
      <c r="C1753" s="927" t="s">
        <v>211</v>
      </c>
      <c r="D1753" s="927" t="s">
        <v>201</v>
      </c>
      <c r="E1753" s="927" t="s">
        <v>231</v>
      </c>
      <c r="F1753" s="927">
        <v>1</v>
      </c>
      <c r="G1753" s="927">
        <v>260</v>
      </c>
      <c r="H1753" s="927" t="s">
        <v>6054</v>
      </c>
      <c r="I1753" s="927" t="s">
        <v>6055</v>
      </c>
      <c r="J1753" s="927" t="s">
        <v>6037</v>
      </c>
      <c r="K1753" s="927" t="s">
        <v>203</v>
      </c>
      <c r="L1753" s="927" t="s">
        <v>15</v>
      </c>
      <c r="M1753" s="927" t="s">
        <v>6026</v>
      </c>
      <c r="N1753" s="927" t="s">
        <v>15</v>
      </c>
      <c r="O1753" s="927" t="s">
        <v>6026</v>
      </c>
      <c r="P1753" s="1129" t="str">
        <f t="shared" si="309"/>
        <v>REF</v>
      </c>
      <c r="Q1753" s="934" t="str">
        <f t="shared" si="310"/>
        <v>21-20096</v>
      </c>
      <c r="R1753" s="934" t="str">
        <f t="shared" si="311"/>
        <v>LOCAL</v>
      </c>
      <c r="S1753" s="935">
        <f t="shared" si="304"/>
        <v>44409</v>
      </c>
      <c r="T1753" s="935">
        <f t="shared" si="305"/>
        <v>44440</v>
      </c>
      <c r="U1753" s="935">
        <f t="shared" si="306"/>
        <v>44440</v>
      </c>
      <c r="V1753" s="935" t="str">
        <f t="shared" si="312"/>
        <v>-</v>
      </c>
      <c r="W1753" s="934" t="str">
        <f t="shared" si="313"/>
        <v>-</v>
      </c>
      <c r="X1753" s="936" t="str">
        <f>IF(R1753="-","-",VLOOKUP($S1753,Forex!$B:$C,2,0))</f>
        <v>FY2021</v>
      </c>
      <c r="Y1753" s="936" t="str">
        <f>IF(R1753="-","-",VLOOKUP($S1753,Forex!$B:$D,3,0))</f>
        <v>1H</v>
      </c>
      <c r="Z1753" s="937" t="str">
        <f>IF($R1753="-","-",VLOOKUP($L1753,Legend!$E:$F,2,0))</f>
        <v>-</v>
      </c>
      <c r="AA1753" s="937"/>
      <c r="AB1753" s="1131" t="str">
        <f t="shared" si="307"/>
        <v>-</v>
      </c>
      <c r="AC1753" s="1131" t="str">
        <f>_xlfn.IFNA(VLOOKUP($B1753,'PO list'!$C:$E,3,0),$AB1753)</f>
        <v>-</v>
      </c>
      <c r="AD1753" s="1131" t="str">
        <f>IF($AC1753="-","-",VLOOKUP($AC1753,Forex!$B:$C,2,0))</f>
        <v>-</v>
      </c>
      <c r="AE1753" s="1131" t="str">
        <f t="shared" si="314"/>
        <v>-</v>
      </c>
      <c r="AF1753" s="1131" t="str">
        <f>IF($AE1753="-","-",VLOOKUP($AE1753,Forex!$B:$C,2,0))</f>
        <v>-</v>
      </c>
      <c r="AG1753" s="1132" t="str">
        <f t="shared" si="308"/>
        <v>MY + MF</v>
      </c>
    </row>
    <row r="1754" spans="1:33" x14ac:dyDescent="0.2">
      <c r="A1754" s="929">
        <v>1753</v>
      </c>
      <c r="B1754" s="927" t="s">
        <v>6056</v>
      </c>
      <c r="C1754" s="927" t="s">
        <v>207</v>
      </c>
      <c r="D1754" s="927" t="s">
        <v>232</v>
      </c>
      <c r="E1754" s="927" t="s">
        <v>230</v>
      </c>
      <c r="F1754" s="927">
        <v>1</v>
      </c>
      <c r="G1754" s="927">
        <v>6300</v>
      </c>
      <c r="H1754" s="927" t="s">
        <v>6057</v>
      </c>
      <c r="I1754" s="927" t="s">
        <v>6058</v>
      </c>
      <c r="J1754" s="927" t="s">
        <v>6026</v>
      </c>
      <c r="K1754" s="927" t="s">
        <v>287</v>
      </c>
      <c r="L1754" s="927" t="s">
        <v>15</v>
      </c>
      <c r="M1754" s="927" t="s">
        <v>6059</v>
      </c>
      <c r="N1754" s="927" t="s">
        <v>5911</v>
      </c>
      <c r="O1754" s="927" t="s">
        <v>6026</v>
      </c>
      <c r="P1754" s="1129" t="str">
        <f t="shared" si="309"/>
        <v>86]</v>
      </c>
      <c r="Q1754" s="934" t="str">
        <f t="shared" si="310"/>
        <v>21-20097</v>
      </c>
      <c r="R1754" s="934" t="str">
        <f t="shared" si="311"/>
        <v>FRONTECH</v>
      </c>
      <c r="S1754" s="935">
        <f t="shared" si="304"/>
        <v>44440</v>
      </c>
      <c r="T1754" s="935">
        <f t="shared" si="305"/>
        <v>44440</v>
      </c>
      <c r="U1754" s="935">
        <f t="shared" si="306"/>
        <v>44440</v>
      </c>
      <c r="V1754" s="935">
        <f t="shared" si="312"/>
        <v>44440</v>
      </c>
      <c r="W1754" s="934" t="str">
        <f t="shared" si="313"/>
        <v>Approved</v>
      </c>
      <c r="X1754" s="936" t="str">
        <f>IF(R1754="-","-",VLOOKUP($S1754,Forex!$B:$C,2,0))</f>
        <v>FY2021</v>
      </c>
      <c r="Y1754" s="936" t="str">
        <f>IF(R1754="-","-",VLOOKUP($S1754,Forex!$B:$D,3,0))</f>
        <v>1H</v>
      </c>
      <c r="Z1754" s="937" t="str">
        <f>IF($R1754="-","-",VLOOKUP($L1754,Legend!$E:$F,2,0))</f>
        <v>-</v>
      </c>
      <c r="AA1754" s="937"/>
      <c r="AB1754" s="1131">
        <f t="shared" si="307"/>
        <v>44440</v>
      </c>
      <c r="AC1754" s="1131">
        <f>_xlfn.IFNA(VLOOKUP($B1754,'PO list'!$C:$E,3,0),$AB1754)</f>
        <v>44440</v>
      </c>
      <c r="AD1754" s="1131" t="str">
        <f>IF($AC1754="-","-",VLOOKUP($AC1754,Forex!$B:$C,2,0))</f>
        <v>FY2021</v>
      </c>
      <c r="AE1754" s="1131">
        <f t="shared" si="314"/>
        <v>44440</v>
      </c>
      <c r="AF1754" s="1131" t="str">
        <f>IF($AE1754="-","-",VLOOKUP($AE1754,Forex!$B:$C,2,0))</f>
        <v>FY2021</v>
      </c>
      <c r="AG1754" s="1132" t="str">
        <f t="shared" si="308"/>
        <v>MY + MF</v>
      </c>
    </row>
    <row r="1755" spans="1:33" x14ac:dyDescent="0.2">
      <c r="A1755" s="929">
        <v>1754</v>
      </c>
      <c r="B1755" s="927" t="s">
        <v>6060</v>
      </c>
      <c r="C1755" s="927" t="s">
        <v>209</v>
      </c>
      <c r="D1755" s="927" t="s">
        <v>232</v>
      </c>
      <c r="E1755" s="927" t="s">
        <v>231</v>
      </c>
      <c r="F1755" s="927">
        <v>5</v>
      </c>
      <c r="G1755" s="927">
        <v>38800</v>
      </c>
      <c r="H1755" s="927" t="s">
        <v>6061</v>
      </c>
      <c r="I1755" s="927" t="s">
        <v>6047</v>
      </c>
      <c r="J1755" s="927" t="s">
        <v>6049</v>
      </c>
      <c r="K1755" s="927" t="s">
        <v>287</v>
      </c>
      <c r="L1755" s="927" t="s">
        <v>15</v>
      </c>
      <c r="M1755" s="927" t="s">
        <v>6049</v>
      </c>
      <c r="N1755" s="927" t="s">
        <v>5911</v>
      </c>
      <c r="O1755" s="927" t="s">
        <v>6018</v>
      </c>
      <c r="P1755" s="1129" t="str">
        <f t="shared" si="309"/>
        <v>ARY</v>
      </c>
      <c r="Q1755" s="934" t="str">
        <f t="shared" si="310"/>
        <v>21-20098</v>
      </c>
      <c r="R1755" s="934" t="str">
        <f t="shared" si="311"/>
        <v>FRONTECH</v>
      </c>
      <c r="S1755" s="935">
        <f t="shared" si="304"/>
        <v>44440</v>
      </c>
      <c r="T1755" s="935">
        <f t="shared" si="305"/>
        <v>44440</v>
      </c>
      <c r="U1755" s="935">
        <f t="shared" si="306"/>
        <v>44440</v>
      </c>
      <c r="V1755" s="935">
        <f t="shared" si="312"/>
        <v>44440</v>
      </c>
      <c r="W1755" s="934" t="str">
        <f t="shared" si="313"/>
        <v>Approved</v>
      </c>
      <c r="X1755" s="936" t="str">
        <f>IF(R1755="-","-",VLOOKUP($S1755,Forex!$B:$C,2,0))</f>
        <v>FY2021</v>
      </c>
      <c r="Y1755" s="936" t="str">
        <f>IF(R1755="-","-",VLOOKUP($S1755,Forex!$B:$D,3,0))</f>
        <v>1H</v>
      </c>
      <c r="Z1755" s="937" t="str">
        <f>IF($R1755="-","-",VLOOKUP($L1755,Legend!$E:$F,2,0))</f>
        <v>-</v>
      </c>
      <c r="AA1755" s="937"/>
      <c r="AB1755" s="1131">
        <f t="shared" si="307"/>
        <v>44440</v>
      </c>
      <c r="AC1755" s="1131">
        <f>_xlfn.IFNA(VLOOKUP($B1755,'PO list'!$C:$E,3,0),$AB1755)</f>
        <v>44440</v>
      </c>
      <c r="AD1755" s="1131" t="str">
        <f>IF($AC1755="-","-",VLOOKUP($AC1755,Forex!$B:$C,2,0))</f>
        <v>FY2021</v>
      </c>
      <c r="AE1755" s="1131">
        <f t="shared" si="314"/>
        <v>44440</v>
      </c>
      <c r="AF1755" s="1131" t="str">
        <f>IF($AE1755="-","-",VLOOKUP($AE1755,Forex!$B:$C,2,0))</f>
        <v>FY2021</v>
      </c>
      <c r="AG1755" s="1132" t="str">
        <f t="shared" si="308"/>
        <v>MY + MF</v>
      </c>
    </row>
    <row r="1756" spans="1:33" x14ac:dyDescent="0.2">
      <c r="A1756" s="929">
        <v>1755</v>
      </c>
      <c r="B1756" s="927" t="s">
        <v>6062</v>
      </c>
      <c r="C1756" s="927" t="s">
        <v>244</v>
      </c>
      <c r="D1756" s="927" t="s">
        <v>201</v>
      </c>
      <c r="E1756" s="927" t="s">
        <v>231</v>
      </c>
      <c r="F1756" s="927">
        <v>17</v>
      </c>
      <c r="G1756" s="927">
        <v>7905</v>
      </c>
      <c r="H1756" s="927" t="s">
        <v>6063</v>
      </c>
      <c r="I1756" s="927" t="s">
        <v>1302</v>
      </c>
      <c r="J1756" s="927" t="s">
        <v>6049</v>
      </c>
      <c r="K1756" s="927" t="s">
        <v>288</v>
      </c>
      <c r="L1756" s="927" t="s">
        <v>1127</v>
      </c>
      <c r="M1756" s="927" t="s">
        <v>6156</v>
      </c>
      <c r="N1756" s="927" t="s">
        <v>6156</v>
      </c>
      <c r="O1756" s="927" t="s">
        <v>6018</v>
      </c>
      <c r="P1756" s="1129" t="str">
        <f t="shared" si="309"/>
        <v>REF</v>
      </c>
      <c r="Q1756" s="934" t="str">
        <f t="shared" si="310"/>
        <v>21-20099</v>
      </c>
      <c r="R1756" s="934" t="str">
        <f t="shared" si="311"/>
        <v>LOCAL</v>
      </c>
      <c r="S1756" s="935">
        <f t="shared" si="304"/>
        <v>44440</v>
      </c>
      <c r="T1756" s="935">
        <f t="shared" si="305"/>
        <v>44440</v>
      </c>
      <c r="U1756" s="935">
        <f t="shared" si="306"/>
        <v>44470</v>
      </c>
      <c r="V1756" s="935">
        <f t="shared" si="312"/>
        <v>44470</v>
      </c>
      <c r="W1756" s="934" t="str">
        <f t="shared" si="313"/>
        <v>-</v>
      </c>
      <c r="X1756" s="936" t="str">
        <f>IF(R1756="-","-",VLOOKUP($S1756,Forex!$B:$C,2,0))</f>
        <v>FY2021</v>
      </c>
      <c r="Y1756" s="936" t="str">
        <f>IF(R1756="-","-",VLOOKUP($S1756,Forex!$B:$D,3,0))</f>
        <v>1H</v>
      </c>
      <c r="Z1756" s="937" t="str">
        <f>IF($R1756="-","-",VLOOKUP($L1756,Legend!$E:$F,2,0))</f>
        <v>ROD4</v>
      </c>
      <c r="AA1756" s="937"/>
      <c r="AB1756" s="1131">
        <f t="shared" si="307"/>
        <v>44470</v>
      </c>
      <c r="AC1756" s="1131">
        <f>_xlfn.IFNA(VLOOKUP($B1756,'PO list'!$C:$E,3,0),$AB1756)</f>
        <v>44470</v>
      </c>
      <c r="AD1756" s="1131" t="str">
        <f>IF($AC1756="-","-",VLOOKUP($AC1756,Forex!$B:$C,2,0))</f>
        <v>FY2021</v>
      </c>
      <c r="AE1756" s="1131" t="str">
        <f t="shared" si="314"/>
        <v>-</v>
      </c>
      <c r="AF1756" s="1131" t="str">
        <f>IF($AE1756="-","-",VLOOKUP($AE1756,Forex!$B:$C,2,0))</f>
        <v>-</v>
      </c>
      <c r="AG1756" s="1132" t="str">
        <f t="shared" si="308"/>
        <v>MY + MF</v>
      </c>
    </row>
    <row r="1757" spans="1:33" x14ac:dyDescent="0.2">
      <c r="A1757" s="929">
        <v>1756</v>
      </c>
      <c r="B1757" s="927" t="s">
        <v>6064</v>
      </c>
      <c r="C1757" s="927" t="s">
        <v>207</v>
      </c>
      <c r="D1757" s="927" t="s">
        <v>232</v>
      </c>
      <c r="E1757" s="927" t="s">
        <v>230</v>
      </c>
      <c r="F1757" s="927">
        <v>2</v>
      </c>
      <c r="G1757" s="927">
        <v>12575</v>
      </c>
      <c r="H1757" s="927" t="s">
        <v>6065</v>
      </c>
      <c r="I1757" s="927" t="s">
        <v>6066</v>
      </c>
      <c r="J1757" s="927" t="s">
        <v>6049</v>
      </c>
      <c r="K1757" s="927" t="s">
        <v>203</v>
      </c>
      <c r="L1757" s="927" t="s">
        <v>15</v>
      </c>
      <c r="M1757" s="927" t="s">
        <v>6067</v>
      </c>
      <c r="N1757" s="927" t="s">
        <v>15</v>
      </c>
      <c r="O1757" s="927" t="s">
        <v>6018</v>
      </c>
      <c r="P1757" s="1129" t="str">
        <f t="shared" si="309"/>
        <v>88]</v>
      </c>
      <c r="Q1757" s="934" t="str">
        <f t="shared" si="310"/>
        <v>21-20100</v>
      </c>
      <c r="R1757" s="934" t="str">
        <f t="shared" si="311"/>
        <v>FRONTECH</v>
      </c>
      <c r="S1757" s="935">
        <f t="shared" si="304"/>
        <v>44440</v>
      </c>
      <c r="T1757" s="935">
        <f t="shared" si="305"/>
        <v>44440</v>
      </c>
      <c r="U1757" s="935">
        <f t="shared" si="306"/>
        <v>44440</v>
      </c>
      <c r="V1757" s="935" t="str">
        <f t="shared" si="312"/>
        <v>-</v>
      </c>
      <c r="W1757" s="934" t="str">
        <f t="shared" si="313"/>
        <v>For Approval</v>
      </c>
      <c r="X1757" s="936" t="str">
        <f>IF(R1757="-","-",VLOOKUP($S1757,Forex!$B:$C,2,0))</f>
        <v>FY2021</v>
      </c>
      <c r="Y1757" s="936" t="str">
        <f>IF(R1757="-","-",VLOOKUP($S1757,Forex!$B:$D,3,0))</f>
        <v>1H</v>
      </c>
      <c r="Z1757" s="937" t="str">
        <f>IF($R1757="-","-",VLOOKUP($L1757,Legend!$E:$F,2,0))</f>
        <v>-</v>
      </c>
      <c r="AA1757" s="937"/>
      <c r="AB1757" s="1131" t="str">
        <f t="shared" si="307"/>
        <v>-</v>
      </c>
      <c r="AC1757" s="1131" t="str">
        <f>_xlfn.IFNA(VLOOKUP($B1757,'PO list'!$C:$E,3,0),$AB1757)</f>
        <v>-</v>
      </c>
      <c r="AD1757" s="1131" t="str">
        <f>IF($AC1757="-","-",VLOOKUP($AC1757,Forex!$B:$C,2,0))</f>
        <v>-</v>
      </c>
      <c r="AE1757" s="1131">
        <f t="shared" si="314"/>
        <v>44440</v>
      </c>
      <c r="AF1757" s="1131" t="str">
        <f>IF($AE1757="-","-",VLOOKUP($AE1757,Forex!$B:$C,2,0))</f>
        <v>FY2021</v>
      </c>
      <c r="AG1757" s="1132" t="str">
        <f t="shared" si="308"/>
        <v>MY + MF</v>
      </c>
    </row>
    <row r="1758" spans="1:33" x14ac:dyDescent="0.2">
      <c r="A1758" s="929">
        <v>1757</v>
      </c>
      <c r="B1758" s="927" t="s">
        <v>6068</v>
      </c>
      <c r="C1758" s="927" t="s">
        <v>207</v>
      </c>
      <c r="D1758" s="927" t="s">
        <v>232</v>
      </c>
      <c r="E1758" s="927" t="s">
        <v>230</v>
      </c>
      <c r="F1758" s="927">
        <v>1</v>
      </c>
      <c r="G1758" s="927">
        <v>4550</v>
      </c>
      <c r="H1758" s="927" t="s">
        <v>6069</v>
      </c>
      <c r="I1758" s="927" t="s">
        <v>6070</v>
      </c>
      <c r="J1758" s="927" t="s">
        <v>6049</v>
      </c>
      <c r="K1758" s="927" t="s">
        <v>288</v>
      </c>
      <c r="L1758" s="927" t="s">
        <v>158</v>
      </c>
      <c r="M1758" s="927" t="s">
        <v>6067</v>
      </c>
      <c r="N1758" s="927" t="s">
        <v>6146</v>
      </c>
      <c r="O1758" s="927" t="s">
        <v>6018</v>
      </c>
      <c r="P1758" s="1129" t="str">
        <f t="shared" si="309"/>
        <v>87]</v>
      </c>
      <c r="Q1758" s="934" t="str">
        <f t="shared" si="310"/>
        <v>21-20101</v>
      </c>
      <c r="R1758" s="934" t="str">
        <f t="shared" si="311"/>
        <v>FRONTECH</v>
      </c>
      <c r="S1758" s="935">
        <f t="shared" si="304"/>
        <v>44440</v>
      </c>
      <c r="T1758" s="935">
        <f t="shared" si="305"/>
        <v>44440</v>
      </c>
      <c r="U1758" s="935">
        <f t="shared" si="306"/>
        <v>44440</v>
      </c>
      <c r="V1758" s="935">
        <f t="shared" si="312"/>
        <v>44440</v>
      </c>
      <c r="W1758" s="934" t="str">
        <f t="shared" si="313"/>
        <v>Disapproved</v>
      </c>
      <c r="X1758" s="936" t="str">
        <f>IF(R1758="-","-",VLOOKUP($S1758,Forex!$B:$C,2,0))</f>
        <v>FY2021</v>
      </c>
      <c r="Y1758" s="936" t="str">
        <f>IF(R1758="-","-",VLOOKUP($S1758,Forex!$B:$D,3,0))</f>
        <v>1H</v>
      </c>
      <c r="Z1758" s="937" t="str">
        <f>IF($R1758="-","-",VLOOKUP($L1758,Legend!$E:$F,2,0))</f>
        <v>ROD1</v>
      </c>
      <c r="AA1758" s="937"/>
      <c r="AB1758" s="1131">
        <f t="shared" si="307"/>
        <v>44440</v>
      </c>
      <c r="AC1758" s="1131">
        <f>_xlfn.IFNA(VLOOKUP($B1758,'PO list'!$C:$E,3,0),$AB1758)</f>
        <v>44440</v>
      </c>
      <c r="AD1758" s="1131" t="str">
        <f>IF($AC1758="-","-",VLOOKUP($AC1758,Forex!$B:$C,2,0))</f>
        <v>FY2021</v>
      </c>
      <c r="AE1758" s="1131">
        <f t="shared" si="314"/>
        <v>44440</v>
      </c>
      <c r="AF1758" s="1131" t="str">
        <f>IF($AE1758="-","-",VLOOKUP($AE1758,Forex!$B:$C,2,0))</f>
        <v>FY2021</v>
      </c>
      <c r="AG1758" s="1132" t="str">
        <f t="shared" si="308"/>
        <v>MY + MF</v>
      </c>
    </row>
    <row r="1759" spans="1:33" x14ac:dyDescent="0.2">
      <c r="A1759" s="929">
        <v>1758</v>
      </c>
      <c r="B1759" s="927" t="s">
        <v>6071</v>
      </c>
      <c r="C1759" s="927" t="s">
        <v>207</v>
      </c>
      <c r="D1759" s="927" t="s">
        <v>232</v>
      </c>
      <c r="E1759" s="927" t="s">
        <v>1361</v>
      </c>
      <c r="F1759" s="927">
        <v>3</v>
      </c>
      <c r="G1759" s="927">
        <v>3282.6</v>
      </c>
      <c r="H1759" s="927" t="s">
        <v>6072</v>
      </c>
      <c r="I1759" s="927" t="s">
        <v>6073</v>
      </c>
      <c r="J1759" s="927" t="s">
        <v>6067</v>
      </c>
      <c r="K1759" s="927" t="s">
        <v>203</v>
      </c>
      <c r="L1759" s="927" t="s">
        <v>15</v>
      </c>
      <c r="M1759" s="927" t="s">
        <v>6074</v>
      </c>
      <c r="N1759" s="927" t="s">
        <v>15</v>
      </c>
      <c r="O1759" s="927" t="s">
        <v>6018</v>
      </c>
      <c r="P1759" s="1129" t="str">
        <f t="shared" si="309"/>
        <v>ORK</v>
      </c>
      <c r="Q1759" s="934" t="str">
        <f t="shared" si="310"/>
        <v>21-20105</v>
      </c>
      <c r="R1759" s="934" t="str">
        <f t="shared" si="311"/>
        <v>FRONTECH</v>
      </c>
      <c r="S1759" s="935">
        <f t="shared" si="304"/>
        <v>44440</v>
      </c>
      <c r="T1759" s="935">
        <f t="shared" si="305"/>
        <v>44440</v>
      </c>
      <c r="U1759" s="935">
        <f t="shared" si="306"/>
        <v>44440</v>
      </c>
      <c r="V1759" s="935" t="str">
        <f t="shared" si="312"/>
        <v>-</v>
      </c>
      <c r="W1759" s="934" t="str">
        <f t="shared" si="313"/>
        <v>For Approval</v>
      </c>
      <c r="X1759" s="936" t="str">
        <f>IF(R1759="-","-",VLOOKUP($S1759,Forex!$B:$C,2,0))</f>
        <v>FY2021</v>
      </c>
      <c r="Y1759" s="936" t="str">
        <f>IF(R1759="-","-",VLOOKUP($S1759,Forex!$B:$D,3,0))</f>
        <v>1H</v>
      </c>
      <c r="Z1759" s="937" t="str">
        <f>IF($R1759="-","-",VLOOKUP($L1759,Legend!$E:$F,2,0))</f>
        <v>-</v>
      </c>
      <c r="AA1759" s="937"/>
      <c r="AB1759" s="1131" t="str">
        <f t="shared" si="307"/>
        <v>-</v>
      </c>
      <c r="AC1759" s="1131" t="str">
        <f>_xlfn.IFNA(VLOOKUP($B1759,'PO list'!$C:$E,3,0),$AB1759)</f>
        <v>-</v>
      </c>
      <c r="AD1759" s="1131" t="str">
        <f>IF($AC1759="-","-",VLOOKUP($AC1759,Forex!$B:$C,2,0))</f>
        <v>-</v>
      </c>
      <c r="AE1759" s="1131">
        <f t="shared" si="314"/>
        <v>44440</v>
      </c>
      <c r="AF1759" s="1131" t="str">
        <f>IF($AE1759="-","-",VLOOKUP($AE1759,Forex!$B:$C,2,0))</f>
        <v>FY2021</v>
      </c>
      <c r="AG1759" s="1132" t="str">
        <f t="shared" si="308"/>
        <v>MY + MF</v>
      </c>
    </row>
    <row r="1760" spans="1:33" x14ac:dyDescent="0.2">
      <c r="A1760" s="929">
        <v>1759</v>
      </c>
      <c r="B1760" s="927" t="s">
        <v>6075</v>
      </c>
      <c r="C1760" s="927" t="s">
        <v>680</v>
      </c>
      <c r="D1760" s="927" t="s">
        <v>201</v>
      </c>
      <c r="E1760" s="927" t="s">
        <v>231</v>
      </c>
      <c r="F1760" s="927">
        <v>7</v>
      </c>
      <c r="G1760" s="927">
        <v>4051</v>
      </c>
      <c r="H1760" s="927" t="s">
        <v>6076</v>
      </c>
      <c r="I1760" s="927" t="s">
        <v>15</v>
      </c>
      <c r="J1760" s="927" t="s">
        <v>6067</v>
      </c>
      <c r="K1760" s="927" t="s">
        <v>287</v>
      </c>
      <c r="L1760" s="927" t="s">
        <v>15</v>
      </c>
      <c r="M1760" s="927" t="s">
        <v>6077</v>
      </c>
      <c r="N1760" s="927" t="s">
        <v>5911</v>
      </c>
      <c r="O1760" s="927" t="s">
        <v>6018</v>
      </c>
      <c r="P1760" s="1129" t="str">
        <f t="shared" si="309"/>
        <v>-</v>
      </c>
      <c r="Q1760" s="934" t="str">
        <f t="shared" si="310"/>
        <v>21-20106</v>
      </c>
      <c r="R1760" s="934" t="str">
        <f t="shared" si="311"/>
        <v>LOCAL</v>
      </c>
      <c r="S1760" s="935">
        <f t="shared" si="304"/>
        <v>44440</v>
      </c>
      <c r="T1760" s="935">
        <f t="shared" si="305"/>
        <v>44440</v>
      </c>
      <c r="U1760" s="935">
        <f t="shared" si="306"/>
        <v>44440</v>
      </c>
      <c r="V1760" s="935">
        <f t="shared" si="312"/>
        <v>44440</v>
      </c>
      <c r="W1760" s="934" t="str">
        <f t="shared" si="313"/>
        <v>Approved</v>
      </c>
      <c r="X1760" s="936" t="str">
        <f>IF(R1760="-","-",VLOOKUP($S1760,Forex!$B:$C,2,0))</f>
        <v>FY2021</v>
      </c>
      <c r="Y1760" s="936" t="str">
        <f>IF(R1760="-","-",VLOOKUP($S1760,Forex!$B:$D,3,0))</f>
        <v>1H</v>
      </c>
      <c r="Z1760" s="937" t="str">
        <f>IF($R1760="-","-",VLOOKUP($L1760,Legend!$E:$F,2,0))</f>
        <v>-</v>
      </c>
      <c r="AA1760" s="937"/>
      <c r="AB1760" s="1131">
        <f t="shared" si="307"/>
        <v>44440</v>
      </c>
      <c r="AC1760" s="1131">
        <f>_xlfn.IFNA(VLOOKUP($B1760,'PO list'!$C:$E,3,0),$AB1760)</f>
        <v>44440</v>
      </c>
      <c r="AD1760" s="1131" t="str">
        <f>IF($AC1760="-","-",VLOOKUP($AC1760,Forex!$B:$C,2,0))</f>
        <v>FY2021</v>
      </c>
      <c r="AE1760" s="1131">
        <f t="shared" si="314"/>
        <v>44440</v>
      </c>
      <c r="AF1760" s="1131" t="str">
        <f>IF($AE1760="-","-",VLOOKUP($AE1760,Forex!$B:$C,2,0))</f>
        <v>FY2021</v>
      </c>
      <c r="AG1760" s="1132" t="str">
        <f t="shared" si="308"/>
        <v>MY + MF</v>
      </c>
    </row>
    <row r="1761" spans="1:33" x14ac:dyDescent="0.2">
      <c r="A1761" s="929">
        <v>1760</v>
      </c>
      <c r="B1761" s="927" t="s">
        <v>6165</v>
      </c>
      <c r="C1761" s="927" t="s">
        <v>207</v>
      </c>
      <c r="D1761" s="927" t="s">
        <v>232</v>
      </c>
      <c r="E1761" s="927" t="s">
        <v>1333</v>
      </c>
      <c r="F1761" s="927">
        <v>5</v>
      </c>
      <c r="G1761" s="927">
        <v>4211</v>
      </c>
      <c r="H1761" s="927" t="s">
        <v>6166</v>
      </c>
      <c r="I1761" s="927" t="s">
        <v>6167</v>
      </c>
      <c r="J1761" s="927" t="s">
        <v>6077</v>
      </c>
      <c r="K1761" s="927" t="s">
        <v>287</v>
      </c>
      <c r="L1761" s="927" t="s">
        <v>15</v>
      </c>
      <c r="M1761" s="927" t="s">
        <v>5990</v>
      </c>
      <c r="N1761" s="927" t="s">
        <v>6146</v>
      </c>
      <c r="O1761" s="927" t="s">
        <v>5921</v>
      </c>
      <c r="P1761" s="1129" t="str">
        <f t="shared" si="309"/>
        <v>133</v>
      </c>
      <c r="Q1761" s="934" t="str">
        <f t="shared" si="310"/>
        <v>21-20107</v>
      </c>
      <c r="R1761" s="934" t="str">
        <f t="shared" si="311"/>
        <v>FRONTECH</v>
      </c>
      <c r="S1761" s="935">
        <f t="shared" si="304"/>
        <v>44440</v>
      </c>
      <c r="T1761" s="935">
        <f t="shared" si="305"/>
        <v>44440</v>
      </c>
      <c r="U1761" s="935">
        <f t="shared" si="306"/>
        <v>44440</v>
      </c>
      <c r="V1761" s="935">
        <f t="shared" si="312"/>
        <v>44440</v>
      </c>
      <c r="W1761" s="934" t="str">
        <f t="shared" si="313"/>
        <v>Approved</v>
      </c>
      <c r="X1761" s="936" t="str">
        <f>IF(R1761="-","-",VLOOKUP($S1761,Forex!$B:$C,2,0))</f>
        <v>FY2021</v>
      </c>
      <c r="Y1761" s="936" t="str">
        <f>IF(R1761="-","-",VLOOKUP($S1761,Forex!$B:$D,3,0))</f>
        <v>1H</v>
      </c>
      <c r="Z1761" s="937" t="str">
        <f>IF($R1761="-","-",VLOOKUP($L1761,Legend!$E:$F,2,0))</f>
        <v>-</v>
      </c>
      <c r="AA1761" s="937"/>
      <c r="AB1761" s="1131">
        <f t="shared" si="307"/>
        <v>44440</v>
      </c>
      <c r="AC1761" s="1131">
        <f>_xlfn.IFNA(VLOOKUP($B1761,'PO list'!$C:$E,3,0),$AB1761)</f>
        <v>44440</v>
      </c>
      <c r="AD1761" s="1131" t="str">
        <f>IF($AC1761="-","-",VLOOKUP($AC1761,Forex!$B:$C,2,0))</f>
        <v>FY2021</v>
      </c>
      <c r="AE1761" s="1131">
        <f t="shared" si="314"/>
        <v>44440</v>
      </c>
      <c r="AF1761" s="1131" t="str">
        <f>IF($AE1761="-","-",VLOOKUP($AE1761,Forex!$B:$C,2,0))</f>
        <v>FY2021</v>
      </c>
      <c r="AG1761" s="1132" t="str">
        <f t="shared" si="308"/>
        <v>MY + MF</v>
      </c>
    </row>
    <row r="1762" spans="1:33" x14ac:dyDescent="0.2">
      <c r="A1762" s="929">
        <v>1761</v>
      </c>
      <c r="B1762" s="927" t="s">
        <v>6078</v>
      </c>
      <c r="C1762" s="927" t="s">
        <v>207</v>
      </c>
      <c r="D1762" s="927" t="s">
        <v>232</v>
      </c>
      <c r="E1762" s="927" t="s">
        <v>230</v>
      </c>
      <c r="F1762" s="927">
        <v>7</v>
      </c>
      <c r="G1762" s="927">
        <v>37499</v>
      </c>
      <c r="H1762" s="927" t="s">
        <v>5602</v>
      </c>
      <c r="I1762" s="927" t="s">
        <v>6079</v>
      </c>
      <c r="J1762" s="927" t="s">
        <v>6034</v>
      </c>
      <c r="K1762" s="927" t="s">
        <v>287</v>
      </c>
      <c r="L1762" s="927" t="s">
        <v>15</v>
      </c>
      <c r="M1762" s="927" t="s">
        <v>6034</v>
      </c>
      <c r="N1762" s="927" t="s">
        <v>6146</v>
      </c>
      <c r="O1762" s="927" t="s">
        <v>6018</v>
      </c>
      <c r="P1762" s="1129" t="str">
        <f t="shared" si="309"/>
        <v>97]</v>
      </c>
      <c r="Q1762" s="934" t="str">
        <f t="shared" si="310"/>
        <v>21-20108</v>
      </c>
      <c r="R1762" s="934" t="str">
        <f t="shared" si="311"/>
        <v>FRONTECH</v>
      </c>
      <c r="S1762" s="935">
        <f t="shared" si="304"/>
        <v>44440</v>
      </c>
      <c r="T1762" s="935">
        <f t="shared" si="305"/>
        <v>44440</v>
      </c>
      <c r="U1762" s="935">
        <f t="shared" si="306"/>
        <v>44440</v>
      </c>
      <c r="V1762" s="935">
        <f t="shared" si="312"/>
        <v>44440</v>
      </c>
      <c r="W1762" s="934" t="str">
        <f t="shared" si="313"/>
        <v>Approved</v>
      </c>
      <c r="X1762" s="936" t="str">
        <f>IF(R1762="-","-",VLOOKUP($S1762,Forex!$B:$C,2,0))</f>
        <v>FY2021</v>
      </c>
      <c r="Y1762" s="936" t="str">
        <f>IF(R1762="-","-",VLOOKUP($S1762,Forex!$B:$D,3,0))</f>
        <v>1H</v>
      </c>
      <c r="Z1762" s="937" t="str">
        <f>IF($R1762="-","-",VLOOKUP($L1762,Legend!$E:$F,2,0))</f>
        <v>-</v>
      </c>
      <c r="AA1762" s="937"/>
      <c r="AB1762" s="1131">
        <f t="shared" si="307"/>
        <v>44440</v>
      </c>
      <c r="AC1762" s="1131">
        <f>_xlfn.IFNA(VLOOKUP($B1762,'PO list'!$C:$E,3,0),$AB1762)</f>
        <v>44440</v>
      </c>
      <c r="AD1762" s="1131" t="str">
        <f>IF($AC1762="-","-",VLOOKUP($AC1762,Forex!$B:$C,2,0))</f>
        <v>FY2021</v>
      </c>
      <c r="AE1762" s="1131">
        <f t="shared" si="314"/>
        <v>44440</v>
      </c>
      <c r="AF1762" s="1131" t="str">
        <f>IF($AE1762="-","-",VLOOKUP($AE1762,Forex!$B:$C,2,0))</f>
        <v>FY2021</v>
      </c>
      <c r="AG1762" s="1132" t="str">
        <f t="shared" si="308"/>
        <v>MY + MF</v>
      </c>
    </row>
    <row r="1763" spans="1:33" x14ac:dyDescent="0.2">
      <c r="A1763" s="929">
        <v>1762</v>
      </c>
      <c r="B1763" s="927" t="s">
        <v>6080</v>
      </c>
      <c r="C1763" s="927" t="s">
        <v>207</v>
      </c>
      <c r="D1763" s="927" t="s">
        <v>232</v>
      </c>
      <c r="E1763" s="927" t="s">
        <v>230</v>
      </c>
      <c r="F1763" s="927">
        <v>8</v>
      </c>
      <c r="G1763" s="927">
        <v>14680</v>
      </c>
      <c r="H1763" s="927" t="s">
        <v>6168</v>
      </c>
      <c r="I1763" s="927" t="s">
        <v>6082</v>
      </c>
      <c r="J1763" s="927" t="s">
        <v>6034</v>
      </c>
      <c r="K1763" s="927" t="s">
        <v>287</v>
      </c>
      <c r="L1763" s="927" t="s">
        <v>15</v>
      </c>
      <c r="M1763" s="927" t="s">
        <v>6146</v>
      </c>
      <c r="N1763" s="927" t="s">
        <v>6169</v>
      </c>
      <c r="O1763" s="927" t="s">
        <v>6018</v>
      </c>
      <c r="P1763" s="1129" t="str">
        <f t="shared" si="309"/>
        <v>00]</v>
      </c>
      <c r="Q1763" s="934" t="str">
        <f t="shared" si="310"/>
        <v>21-20109</v>
      </c>
      <c r="R1763" s="934" t="str">
        <f t="shared" si="311"/>
        <v>FRONTECH</v>
      </c>
      <c r="S1763" s="935">
        <f t="shared" si="304"/>
        <v>44440</v>
      </c>
      <c r="T1763" s="935">
        <f t="shared" si="305"/>
        <v>44440</v>
      </c>
      <c r="U1763" s="935">
        <f t="shared" si="306"/>
        <v>44440</v>
      </c>
      <c r="V1763" s="935">
        <f t="shared" si="312"/>
        <v>44470</v>
      </c>
      <c r="W1763" s="934" t="str">
        <f t="shared" si="313"/>
        <v>Approved</v>
      </c>
      <c r="X1763" s="936" t="str">
        <f>IF(R1763="-","-",VLOOKUP($S1763,Forex!$B:$C,2,0))</f>
        <v>FY2021</v>
      </c>
      <c r="Y1763" s="936" t="str">
        <f>IF(R1763="-","-",VLOOKUP($S1763,Forex!$B:$D,3,0))</f>
        <v>1H</v>
      </c>
      <c r="Z1763" s="937" t="str">
        <f>IF($R1763="-","-",VLOOKUP($L1763,Legend!$E:$F,2,0))</f>
        <v>-</v>
      </c>
      <c r="AA1763" s="937"/>
      <c r="AB1763" s="1131">
        <f t="shared" si="307"/>
        <v>44470</v>
      </c>
      <c r="AC1763" s="1131">
        <f>_xlfn.IFNA(VLOOKUP($B1763,'PO list'!$C:$E,3,0),$AB1763)</f>
        <v>44470</v>
      </c>
      <c r="AD1763" s="1131" t="str">
        <f>IF($AC1763="-","-",VLOOKUP($AC1763,Forex!$B:$C,2,0))</f>
        <v>FY2021</v>
      </c>
      <c r="AE1763" s="1131">
        <f t="shared" si="314"/>
        <v>44440</v>
      </c>
      <c r="AF1763" s="1131" t="str">
        <f>IF($AE1763="-","-",VLOOKUP($AE1763,Forex!$B:$C,2,0))</f>
        <v>FY2021</v>
      </c>
      <c r="AG1763" s="1132" t="str">
        <f t="shared" si="308"/>
        <v>MY + MF</v>
      </c>
    </row>
    <row r="1764" spans="1:33" x14ac:dyDescent="0.2">
      <c r="A1764" s="929">
        <v>1763</v>
      </c>
      <c r="B1764" s="927" t="s">
        <v>6080</v>
      </c>
      <c r="C1764" s="927" t="s">
        <v>207</v>
      </c>
      <c r="D1764" s="927" t="s">
        <v>232</v>
      </c>
      <c r="E1764" s="927" t="s">
        <v>230</v>
      </c>
      <c r="F1764" s="927">
        <v>4</v>
      </c>
      <c r="G1764" s="927">
        <v>8530</v>
      </c>
      <c r="H1764" s="927" t="s">
        <v>6081</v>
      </c>
      <c r="I1764" s="927" t="s">
        <v>6082</v>
      </c>
      <c r="J1764" s="927" t="s">
        <v>6034</v>
      </c>
      <c r="K1764" s="927" t="s">
        <v>288</v>
      </c>
      <c r="L1764" s="927" t="s">
        <v>158</v>
      </c>
      <c r="M1764" s="927" t="s">
        <v>6146</v>
      </c>
      <c r="N1764" s="927" t="s">
        <v>6169</v>
      </c>
      <c r="O1764" s="927" t="s">
        <v>6018</v>
      </c>
      <c r="P1764" s="1129" t="str">
        <f t="shared" si="309"/>
        <v>00]</v>
      </c>
      <c r="Q1764" s="934" t="str">
        <f t="shared" si="310"/>
        <v>-</v>
      </c>
      <c r="R1764" s="934" t="str">
        <f t="shared" si="311"/>
        <v>-</v>
      </c>
      <c r="S1764" s="935" t="str">
        <f t="shared" si="304"/>
        <v>-</v>
      </c>
      <c r="T1764" s="935" t="str">
        <f t="shared" si="305"/>
        <v>-</v>
      </c>
      <c r="U1764" s="935" t="str">
        <f t="shared" si="306"/>
        <v>-</v>
      </c>
      <c r="V1764" s="935" t="str">
        <f t="shared" si="312"/>
        <v>-</v>
      </c>
      <c r="W1764" s="934" t="str">
        <f t="shared" si="313"/>
        <v>-</v>
      </c>
      <c r="X1764" s="936" t="str">
        <f>IF(R1764="-","-",VLOOKUP($S1764,Forex!$B:$C,2,0))</f>
        <v>-</v>
      </c>
      <c r="Y1764" s="936" t="str">
        <f>IF(R1764="-","-",VLOOKUP($S1764,Forex!$B:$D,3,0))</f>
        <v>-</v>
      </c>
      <c r="Z1764" s="937" t="str">
        <f>IF($R1764="-","-",VLOOKUP($L1764,Legend!$E:$F,2,0))</f>
        <v>-</v>
      </c>
      <c r="AA1764" s="937"/>
      <c r="AB1764" s="1131" t="str">
        <f t="shared" si="307"/>
        <v>-</v>
      </c>
      <c r="AC1764" s="1131" t="str">
        <f>_xlfn.IFNA(VLOOKUP($B1764,'PO list'!$C:$E,3,0),$AB1764)</f>
        <v>-</v>
      </c>
      <c r="AD1764" s="1131" t="str">
        <f>IF($AC1764="-","-",VLOOKUP($AC1764,Forex!$B:$C,2,0))</f>
        <v>-</v>
      </c>
      <c r="AE1764" s="1131" t="str">
        <f t="shared" si="314"/>
        <v>-</v>
      </c>
      <c r="AF1764" s="1131" t="str">
        <f>IF($AE1764="-","-",VLOOKUP($AE1764,Forex!$B:$C,2,0))</f>
        <v>-</v>
      </c>
      <c r="AG1764" s="1132" t="str">
        <f t="shared" si="308"/>
        <v>-</v>
      </c>
    </row>
    <row r="1765" spans="1:33" x14ac:dyDescent="0.2">
      <c r="A1765" s="929">
        <v>1764</v>
      </c>
      <c r="B1765" s="927" t="s">
        <v>6083</v>
      </c>
      <c r="C1765" s="927" t="s">
        <v>207</v>
      </c>
      <c r="D1765" s="927" t="s">
        <v>232</v>
      </c>
      <c r="E1765" s="927" t="s">
        <v>1333</v>
      </c>
      <c r="F1765" s="927">
        <v>2</v>
      </c>
      <c r="G1765" s="927">
        <v>1135</v>
      </c>
      <c r="H1765" s="927" t="s">
        <v>6084</v>
      </c>
      <c r="I1765" s="927" t="s">
        <v>6085</v>
      </c>
      <c r="J1765" s="927" t="s">
        <v>6034</v>
      </c>
      <c r="K1765" s="927" t="s">
        <v>287</v>
      </c>
      <c r="L1765" s="927" t="s">
        <v>15</v>
      </c>
      <c r="M1765" s="927" t="s">
        <v>5990</v>
      </c>
      <c r="N1765" s="927" t="s">
        <v>6146</v>
      </c>
      <c r="O1765" s="927" t="s">
        <v>6018</v>
      </c>
      <c r="P1765" s="1129" t="str">
        <f t="shared" si="309"/>
        <v>03]</v>
      </c>
      <c r="Q1765" s="934" t="str">
        <f t="shared" si="310"/>
        <v>21-20110</v>
      </c>
      <c r="R1765" s="934" t="str">
        <f t="shared" si="311"/>
        <v>FRONTECH</v>
      </c>
      <c r="S1765" s="935">
        <f t="shared" si="304"/>
        <v>44440</v>
      </c>
      <c r="T1765" s="935">
        <f t="shared" si="305"/>
        <v>44440</v>
      </c>
      <c r="U1765" s="935">
        <f t="shared" si="306"/>
        <v>44440</v>
      </c>
      <c r="V1765" s="935">
        <f t="shared" si="312"/>
        <v>44440</v>
      </c>
      <c r="W1765" s="934" t="str">
        <f t="shared" si="313"/>
        <v>Approved</v>
      </c>
      <c r="X1765" s="936" t="str">
        <f>IF(R1765="-","-",VLOOKUP($S1765,Forex!$B:$C,2,0))</f>
        <v>FY2021</v>
      </c>
      <c r="Y1765" s="936" t="str">
        <f>IF(R1765="-","-",VLOOKUP($S1765,Forex!$B:$D,3,0))</f>
        <v>1H</v>
      </c>
      <c r="Z1765" s="937" t="str">
        <f>IF($R1765="-","-",VLOOKUP($L1765,Legend!$E:$F,2,0))</f>
        <v>-</v>
      </c>
      <c r="AA1765" s="937"/>
      <c r="AB1765" s="1131">
        <f t="shared" si="307"/>
        <v>44440</v>
      </c>
      <c r="AC1765" s="1131">
        <f>_xlfn.IFNA(VLOOKUP($B1765,'PO list'!$C:$E,3,0),$AB1765)</f>
        <v>44440</v>
      </c>
      <c r="AD1765" s="1131" t="str">
        <f>IF($AC1765="-","-",VLOOKUP($AC1765,Forex!$B:$C,2,0))</f>
        <v>FY2021</v>
      </c>
      <c r="AE1765" s="1131">
        <f t="shared" si="314"/>
        <v>44440</v>
      </c>
      <c r="AF1765" s="1131" t="str">
        <f>IF($AE1765="-","-",VLOOKUP($AE1765,Forex!$B:$C,2,0))</f>
        <v>FY2021</v>
      </c>
      <c r="AG1765" s="1132" t="str">
        <f t="shared" si="308"/>
        <v>MY + MF</v>
      </c>
    </row>
    <row r="1766" spans="1:33" x14ac:dyDescent="0.2">
      <c r="A1766" s="929">
        <v>1765</v>
      </c>
      <c r="B1766" s="927" t="s">
        <v>6086</v>
      </c>
      <c r="C1766" s="927" t="s">
        <v>5907</v>
      </c>
      <c r="D1766" s="927" t="s">
        <v>201</v>
      </c>
      <c r="E1766" s="927" t="s">
        <v>230</v>
      </c>
      <c r="F1766" s="927">
        <v>20</v>
      </c>
      <c r="G1766" s="927">
        <v>45353.099999999991</v>
      </c>
      <c r="H1766" s="927" t="s">
        <v>6087</v>
      </c>
      <c r="I1766" s="927" t="s">
        <v>6088</v>
      </c>
      <c r="J1766" s="927" t="s">
        <v>6034</v>
      </c>
      <c r="K1766" s="927" t="s">
        <v>203</v>
      </c>
      <c r="L1766" s="927" t="s">
        <v>15</v>
      </c>
      <c r="M1766" s="927" t="s">
        <v>6017</v>
      </c>
      <c r="N1766" s="927" t="s">
        <v>15</v>
      </c>
      <c r="O1766" s="927" t="s">
        <v>6018</v>
      </c>
      <c r="P1766" s="1129" t="str">
        <f t="shared" si="309"/>
        <v>REF</v>
      </c>
      <c r="Q1766" s="934" t="str">
        <f t="shared" si="310"/>
        <v>21-20111</v>
      </c>
      <c r="R1766" s="934" t="str">
        <f t="shared" si="311"/>
        <v>LOCAL</v>
      </c>
      <c r="S1766" s="935">
        <f t="shared" si="304"/>
        <v>44440</v>
      </c>
      <c r="T1766" s="935">
        <f t="shared" si="305"/>
        <v>44440</v>
      </c>
      <c r="U1766" s="935">
        <f t="shared" si="306"/>
        <v>44440</v>
      </c>
      <c r="V1766" s="935" t="str">
        <f t="shared" si="312"/>
        <v>-</v>
      </c>
      <c r="W1766" s="934" t="str">
        <f t="shared" si="313"/>
        <v>-</v>
      </c>
      <c r="X1766" s="936" t="str">
        <f>IF(R1766="-","-",VLOOKUP($S1766,Forex!$B:$C,2,0))</f>
        <v>FY2021</v>
      </c>
      <c r="Y1766" s="936" t="str">
        <f>IF(R1766="-","-",VLOOKUP($S1766,Forex!$B:$D,3,0))</f>
        <v>1H</v>
      </c>
      <c r="Z1766" s="937" t="str">
        <f>IF($R1766="-","-",VLOOKUP($L1766,Legend!$E:$F,2,0))</f>
        <v>-</v>
      </c>
      <c r="AA1766" s="937"/>
      <c r="AB1766" s="1131" t="str">
        <f t="shared" si="307"/>
        <v>-</v>
      </c>
      <c r="AC1766" s="1131" t="str">
        <f>_xlfn.IFNA(VLOOKUP($B1766,'PO list'!$C:$E,3,0),$AB1766)</f>
        <v>-</v>
      </c>
      <c r="AD1766" s="1131" t="str">
        <f>IF($AC1766="-","-",VLOOKUP($AC1766,Forex!$B:$C,2,0))</f>
        <v>-</v>
      </c>
      <c r="AE1766" s="1131" t="str">
        <f t="shared" si="314"/>
        <v>-</v>
      </c>
      <c r="AF1766" s="1131" t="str">
        <f>IF($AE1766="-","-",VLOOKUP($AE1766,Forex!$B:$C,2,0))</f>
        <v>-</v>
      </c>
      <c r="AG1766" s="1132" t="str">
        <f t="shared" si="308"/>
        <v>MY + MF</v>
      </c>
    </row>
    <row r="1767" spans="1:33" x14ac:dyDescent="0.2">
      <c r="A1767" s="929">
        <v>1766</v>
      </c>
      <c r="B1767" s="927" t="s">
        <v>6089</v>
      </c>
      <c r="C1767" s="927" t="s">
        <v>5907</v>
      </c>
      <c r="D1767" s="927" t="s">
        <v>201</v>
      </c>
      <c r="E1767" s="927" t="s">
        <v>230</v>
      </c>
      <c r="F1767" s="927">
        <v>20</v>
      </c>
      <c r="G1767" s="927">
        <v>48126.799999999988</v>
      </c>
      <c r="H1767" s="927" t="s">
        <v>6087</v>
      </c>
      <c r="I1767" s="927" t="s">
        <v>6090</v>
      </c>
      <c r="J1767" s="927" t="s">
        <v>6059</v>
      </c>
      <c r="K1767" s="927" t="s">
        <v>203</v>
      </c>
      <c r="L1767" s="927" t="s">
        <v>15</v>
      </c>
      <c r="M1767" s="927" t="s">
        <v>6017</v>
      </c>
      <c r="N1767" s="927" t="s">
        <v>15</v>
      </c>
      <c r="O1767" s="927" t="s">
        <v>6018</v>
      </c>
      <c r="P1767" s="1129" t="str">
        <f t="shared" si="309"/>
        <v>REF</v>
      </c>
      <c r="Q1767" s="934" t="str">
        <f t="shared" si="310"/>
        <v>21-20112</v>
      </c>
      <c r="R1767" s="934" t="str">
        <f t="shared" si="311"/>
        <v>LOCAL</v>
      </c>
      <c r="S1767" s="935">
        <f t="shared" si="304"/>
        <v>44440</v>
      </c>
      <c r="T1767" s="935">
        <f t="shared" si="305"/>
        <v>44440</v>
      </c>
      <c r="U1767" s="935">
        <f t="shared" si="306"/>
        <v>44440</v>
      </c>
      <c r="V1767" s="935" t="str">
        <f t="shared" si="312"/>
        <v>-</v>
      </c>
      <c r="W1767" s="934" t="str">
        <f t="shared" si="313"/>
        <v>-</v>
      </c>
      <c r="X1767" s="936" t="str">
        <f>IF(R1767="-","-",VLOOKUP($S1767,Forex!$B:$C,2,0))</f>
        <v>FY2021</v>
      </c>
      <c r="Y1767" s="936" t="str">
        <f>IF(R1767="-","-",VLOOKUP($S1767,Forex!$B:$D,3,0))</f>
        <v>1H</v>
      </c>
      <c r="Z1767" s="937" t="str">
        <f>IF($R1767="-","-",VLOOKUP($L1767,Legend!$E:$F,2,0))</f>
        <v>-</v>
      </c>
      <c r="AA1767" s="937"/>
      <c r="AB1767" s="1131" t="str">
        <f t="shared" si="307"/>
        <v>-</v>
      </c>
      <c r="AC1767" s="1131" t="str">
        <f>_xlfn.IFNA(VLOOKUP($B1767,'PO list'!$C:$E,3,0),$AB1767)</f>
        <v>-</v>
      </c>
      <c r="AD1767" s="1131" t="str">
        <f>IF($AC1767="-","-",VLOOKUP($AC1767,Forex!$B:$C,2,0))</f>
        <v>-</v>
      </c>
      <c r="AE1767" s="1131" t="str">
        <f t="shared" si="314"/>
        <v>-</v>
      </c>
      <c r="AF1767" s="1131" t="str">
        <f>IF($AE1767="-","-",VLOOKUP($AE1767,Forex!$B:$C,2,0))</f>
        <v>-</v>
      </c>
      <c r="AG1767" s="1132" t="str">
        <f t="shared" si="308"/>
        <v>MY + MF</v>
      </c>
    </row>
    <row r="1768" spans="1:33" x14ac:dyDescent="0.2">
      <c r="A1768" s="929">
        <v>1767</v>
      </c>
      <c r="B1768" s="927" t="s">
        <v>6091</v>
      </c>
      <c r="C1768" s="927" t="s">
        <v>207</v>
      </c>
      <c r="D1768" s="927" t="s">
        <v>232</v>
      </c>
      <c r="E1768" s="927" t="s">
        <v>230</v>
      </c>
      <c r="F1768" s="927">
        <v>6</v>
      </c>
      <c r="G1768" s="927">
        <v>33550</v>
      </c>
      <c r="H1768" s="927" t="s">
        <v>6092</v>
      </c>
      <c r="I1768" s="927" t="s">
        <v>6170</v>
      </c>
      <c r="J1768" s="927" t="s">
        <v>6017</v>
      </c>
      <c r="K1768" s="927" t="s">
        <v>288</v>
      </c>
      <c r="L1768" s="927" t="s">
        <v>1127</v>
      </c>
      <c r="M1768" s="927" t="s">
        <v>5911</v>
      </c>
      <c r="N1768" s="927" t="s">
        <v>6146</v>
      </c>
      <c r="O1768" s="927" t="s">
        <v>5911</v>
      </c>
      <c r="P1768" s="1129" t="str">
        <f t="shared" si="309"/>
        <v>REF</v>
      </c>
      <c r="Q1768" s="934" t="str">
        <f t="shared" si="310"/>
        <v>21-20114</v>
      </c>
      <c r="R1768" s="934" t="str">
        <f t="shared" si="311"/>
        <v>FRONTECH</v>
      </c>
      <c r="S1768" s="935">
        <f t="shared" si="304"/>
        <v>44440</v>
      </c>
      <c r="T1768" s="935">
        <f t="shared" si="305"/>
        <v>44440</v>
      </c>
      <c r="U1768" s="935">
        <f t="shared" si="306"/>
        <v>44440</v>
      </c>
      <c r="V1768" s="935">
        <f t="shared" si="312"/>
        <v>44440</v>
      </c>
      <c r="W1768" s="934" t="str">
        <f t="shared" si="313"/>
        <v>-</v>
      </c>
      <c r="X1768" s="936" t="str">
        <f>IF(R1768="-","-",VLOOKUP($S1768,Forex!$B:$C,2,0))</f>
        <v>FY2021</v>
      </c>
      <c r="Y1768" s="936" t="str">
        <f>IF(R1768="-","-",VLOOKUP($S1768,Forex!$B:$D,3,0))</f>
        <v>1H</v>
      </c>
      <c r="Z1768" s="937" t="str">
        <f>IF($R1768="-","-",VLOOKUP($L1768,Legend!$E:$F,2,0))</f>
        <v>ROD4</v>
      </c>
      <c r="AA1768" s="937"/>
      <c r="AB1768" s="1131">
        <f t="shared" si="307"/>
        <v>44440</v>
      </c>
      <c r="AC1768" s="1131">
        <f>_xlfn.IFNA(VLOOKUP($B1768,'PO list'!$C:$E,3,0),$AB1768)</f>
        <v>44440</v>
      </c>
      <c r="AD1768" s="1131" t="str">
        <f>IF($AC1768="-","-",VLOOKUP($AC1768,Forex!$B:$C,2,0))</f>
        <v>FY2021</v>
      </c>
      <c r="AE1768" s="1131" t="str">
        <f t="shared" si="314"/>
        <v>-</v>
      </c>
      <c r="AF1768" s="1131" t="str">
        <f>IF($AE1768="-","-",VLOOKUP($AE1768,Forex!$B:$C,2,0))</f>
        <v>-</v>
      </c>
      <c r="AG1768" s="1132" t="str">
        <f t="shared" si="308"/>
        <v>MY + MF</v>
      </c>
    </row>
    <row r="1769" spans="1:33" x14ac:dyDescent="0.2">
      <c r="A1769" s="929">
        <v>1768</v>
      </c>
      <c r="B1769" s="927" t="s">
        <v>6093</v>
      </c>
      <c r="C1769" s="927" t="s">
        <v>227</v>
      </c>
      <c r="D1769" s="927" t="s">
        <v>201</v>
      </c>
      <c r="E1769" s="927" t="s">
        <v>1333</v>
      </c>
      <c r="F1769" s="927">
        <v>2</v>
      </c>
      <c r="G1769" s="927">
        <v>687.54</v>
      </c>
      <c r="H1769" s="927" t="s">
        <v>6094</v>
      </c>
      <c r="I1769" s="927" t="s">
        <v>6095</v>
      </c>
      <c r="J1769" s="927" t="s">
        <v>6074</v>
      </c>
      <c r="K1769" s="927" t="s">
        <v>287</v>
      </c>
      <c r="L1769" s="927" t="s">
        <v>15</v>
      </c>
      <c r="M1769" s="927" t="s">
        <v>6096</v>
      </c>
      <c r="N1769" s="927" t="s">
        <v>5911</v>
      </c>
      <c r="O1769" s="927" t="s">
        <v>5921</v>
      </c>
      <c r="P1769" s="1129" t="str">
        <f t="shared" si="309"/>
        <v>P A</v>
      </c>
      <c r="Q1769" s="934" t="str">
        <f t="shared" si="310"/>
        <v>21-20115</v>
      </c>
      <c r="R1769" s="934" t="str">
        <f t="shared" si="311"/>
        <v>LOCAL</v>
      </c>
      <c r="S1769" s="935">
        <f t="shared" si="304"/>
        <v>44440</v>
      </c>
      <c r="T1769" s="935">
        <f t="shared" si="305"/>
        <v>44440</v>
      </c>
      <c r="U1769" s="935">
        <f t="shared" si="306"/>
        <v>44440</v>
      </c>
      <c r="V1769" s="935">
        <f t="shared" si="312"/>
        <v>44440</v>
      </c>
      <c r="W1769" s="934" t="str">
        <f t="shared" si="313"/>
        <v>Approved</v>
      </c>
      <c r="X1769" s="936" t="str">
        <f>IF(R1769="-","-",VLOOKUP($S1769,Forex!$B:$C,2,0))</f>
        <v>FY2021</v>
      </c>
      <c r="Y1769" s="936" t="str">
        <f>IF(R1769="-","-",VLOOKUP($S1769,Forex!$B:$D,3,0))</f>
        <v>1H</v>
      </c>
      <c r="Z1769" s="937" t="str">
        <f>IF($R1769="-","-",VLOOKUP($L1769,Legend!$E:$F,2,0))</f>
        <v>-</v>
      </c>
      <c r="AA1769" s="937"/>
      <c r="AB1769" s="1131">
        <f t="shared" si="307"/>
        <v>44440</v>
      </c>
      <c r="AC1769" s="1131">
        <f>_xlfn.IFNA(VLOOKUP($B1769,'PO list'!$C:$E,3,0),$AB1769)</f>
        <v>44440</v>
      </c>
      <c r="AD1769" s="1131" t="str">
        <f>IF($AC1769="-","-",VLOOKUP($AC1769,Forex!$B:$C,2,0))</f>
        <v>FY2021</v>
      </c>
      <c r="AE1769" s="1131">
        <f t="shared" si="314"/>
        <v>44440</v>
      </c>
      <c r="AF1769" s="1131" t="str">
        <f>IF($AE1769="-","-",VLOOKUP($AE1769,Forex!$B:$C,2,0))</f>
        <v>FY2021</v>
      </c>
      <c r="AG1769" s="1132" t="str">
        <f t="shared" si="308"/>
        <v>MY + MF</v>
      </c>
    </row>
    <row r="1770" spans="1:33" x14ac:dyDescent="0.2">
      <c r="A1770" s="929">
        <v>1769</v>
      </c>
      <c r="B1770" s="927" t="s">
        <v>6097</v>
      </c>
      <c r="C1770" s="927" t="s">
        <v>207</v>
      </c>
      <c r="D1770" s="927" t="s">
        <v>232</v>
      </c>
      <c r="E1770" s="927" t="s">
        <v>1333</v>
      </c>
      <c r="F1770" s="927">
        <v>3</v>
      </c>
      <c r="G1770" s="927">
        <v>2005</v>
      </c>
      <c r="H1770" s="927" t="s">
        <v>6098</v>
      </c>
      <c r="I1770" s="927" t="s">
        <v>6099</v>
      </c>
      <c r="J1770" s="927" t="s">
        <v>6074</v>
      </c>
      <c r="K1770" s="927" t="s">
        <v>287</v>
      </c>
      <c r="L1770" s="927" t="s">
        <v>15</v>
      </c>
      <c r="M1770" s="927" t="s">
        <v>5990</v>
      </c>
      <c r="N1770" s="927" t="s">
        <v>6146</v>
      </c>
      <c r="O1770" s="927" t="s">
        <v>5921</v>
      </c>
      <c r="P1770" s="1129" t="str">
        <f t="shared" si="309"/>
        <v>9]-</v>
      </c>
      <c r="Q1770" s="934" t="str">
        <f t="shared" si="310"/>
        <v>21-20116</v>
      </c>
      <c r="R1770" s="934" t="str">
        <f t="shared" si="311"/>
        <v>FRONTECH</v>
      </c>
      <c r="S1770" s="935">
        <f t="shared" si="304"/>
        <v>44440</v>
      </c>
      <c r="T1770" s="935">
        <f t="shared" si="305"/>
        <v>44440</v>
      </c>
      <c r="U1770" s="935">
        <f t="shared" si="306"/>
        <v>44440</v>
      </c>
      <c r="V1770" s="935">
        <f t="shared" si="312"/>
        <v>44440</v>
      </c>
      <c r="W1770" s="934" t="str">
        <f t="shared" si="313"/>
        <v>Approved</v>
      </c>
      <c r="X1770" s="936" t="str">
        <f>IF(R1770="-","-",VLOOKUP($S1770,Forex!$B:$C,2,0))</f>
        <v>FY2021</v>
      </c>
      <c r="Y1770" s="936" t="str">
        <f>IF(R1770="-","-",VLOOKUP($S1770,Forex!$B:$D,3,0))</f>
        <v>1H</v>
      </c>
      <c r="Z1770" s="937" t="str">
        <f>IF($R1770="-","-",VLOOKUP($L1770,Legend!$E:$F,2,0))</f>
        <v>-</v>
      </c>
      <c r="AA1770" s="937"/>
      <c r="AB1770" s="1131">
        <f t="shared" si="307"/>
        <v>44440</v>
      </c>
      <c r="AC1770" s="1131">
        <f>_xlfn.IFNA(VLOOKUP($B1770,'PO list'!$C:$E,3,0),$AB1770)</f>
        <v>44440</v>
      </c>
      <c r="AD1770" s="1131" t="str">
        <f>IF($AC1770="-","-",VLOOKUP($AC1770,Forex!$B:$C,2,0))</f>
        <v>FY2021</v>
      </c>
      <c r="AE1770" s="1131">
        <f t="shared" si="314"/>
        <v>44440</v>
      </c>
      <c r="AF1770" s="1131" t="str">
        <f>IF($AE1770="-","-",VLOOKUP($AE1770,Forex!$B:$C,2,0))</f>
        <v>FY2021</v>
      </c>
      <c r="AG1770" s="1132" t="str">
        <f t="shared" si="308"/>
        <v>MY + MF</v>
      </c>
    </row>
    <row r="1771" spans="1:33" x14ac:dyDescent="0.2">
      <c r="A1771" s="929">
        <v>1770</v>
      </c>
      <c r="B1771" s="927" t="s">
        <v>6100</v>
      </c>
      <c r="C1771" s="927" t="s">
        <v>207</v>
      </c>
      <c r="D1771" s="927" t="s">
        <v>232</v>
      </c>
      <c r="E1771" s="927" t="s">
        <v>1333</v>
      </c>
      <c r="F1771" s="927">
        <v>4</v>
      </c>
      <c r="G1771" s="927">
        <v>2670</v>
      </c>
      <c r="H1771" s="927" t="s">
        <v>6101</v>
      </c>
      <c r="I1771" s="927" t="s">
        <v>6102</v>
      </c>
      <c r="J1771" s="927" t="s">
        <v>6096</v>
      </c>
      <c r="K1771" s="927" t="s">
        <v>287</v>
      </c>
      <c r="L1771" s="927" t="s">
        <v>15</v>
      </c>
      <c r="M1771" s="927" t="s">
        <v>6103</v>
      </c>
      <c r="N1771" s="927" t="s">
        <v>6160</v>
      </c>
      <c r="O1771" s="927" t="s">
        <v>6018</v>
      </c>
      <c r="P1771" s="1129" t="str">
        <f t="shared" si="309"/>
        <v>8]-</v>
      </c>
      <c r="Q1771" s="934" t="str">
        <f t="shared" si="310"/>
        <v>21-20117</v>
      </c>
      <c r="R1771" s="934" t="str">
        <f t="shared" si="311"/>
        <v>FRONTECH</v>
      </c>
      <c r="S1771" s="935">
        <f t="shared" si="304"/>
        <v>44440</v>
      </c>
      <c r="T1771" s="935">
        <f t="shared" si="305"/>
        <v>44440</v>
      </c>
      <c r="U1771" s="935">
        <f t="shared" si="306"/>
        <v>44440</v>
      </c>
      <c r="V1771" s="935">
        <f t="shared" si="312"/>
        <v>44440</v>
      </c>
      <c r="W1771" s="934" t="str">
        <f t="shared" si="313"/>
        <v>Approved</v>
      </c>
      <c r="X1771" s="936" t="str">
        <f>IF(R1771="-","-",VLOOKUP($S1771,Forex!$B:$C,2,0))</f>
        <v>FY2021</v>
      </c>
      <c r="Y1771" s="936" t="str">
        <f>IF(R1771="-","-",VLOOKUP($S1771,Forex!$B:$D,3,0))</f>
        <v>1H</v>
      </c>
      <c r="Z1771" s="937" t="str">
        <f>IF($R1771="-","-",VLOOKUP($L1771,Legend!$E:$F,2,0))</f>
        <v>-</v>
      </c>
      <c r="AA1771" s="937"/>
      <c r="AB1771" s="1131">
        <f t="shared" si="307"/>
        <v>44440</v>
      </c>
      <c r="AC1771" s="1131">
        <f>_xlfn.IFNA(VLOOKUP($B1771,'PO list'!$C:$E,3,0),$AB1771)</f>
        <v>44440</v>
      </c>
      <c r="AD1771" s="1131" t="str">
        <f>IF($AC1771="-","-",VLOOKUP($AC1771,Forex!$B:$C,2,0))</f>
        <v>FY2021</v>
      </c>
      <c r="AE1771" s="1131">
        <f t="shared" si="314"/>
        <v>44440</v>
      </c>
      <c r="AF1771" s="1131" t="str">
        <f>IF($AE1771="-","-",VLOOKUP($AE1771,Forex!$B:$C,2,0))</f>
        <v>FY2021</v>
      </c>
      <c r="AG1771" s="1132" t="str">
        <f t="shared" si="308"/>
        <v>MY + MF</v>
      </c>
    </row>
    <row r="1772" spans="1:33" x14ac:dyDescent="0.2">
      <c r="A1772" s="929">
        <v>1771</v>
      </c>
      <c r="B1772" s="927" t="s">
        <v>6100</v>
      </c>
      <c r="C1772" s="927" t="s">
        <v>207</v>
      </c>
      <c r="D1772" s="927" t="s">
        <v>232</v>
      </c>
      <c r="E1772" s="927" t="s">
        <v>1333</v>
      </c>
      <c r="F1772" s="927">
        <v>5</v>
      </c>
      <c r="G1772" s="927">
        <v>9418</v>
      </c>
      <c r="H1772" s="927" t="s">
        <v>6171</v>
      </c>
      <c r="I1772" s="927" t="s">
        <v>6102</v>
      </c>
      <c r="J1772" s="927" t="s">
        <v>6096</v>
      </c>
      <c r="K1772" s="927" t="s">
        <v>288</v>
      </c>
      <c r="L1772" s="927" t="s">
        <v>158</v>
      </c>
      <c r="M1772" s="927" t="s">
        <v>6103</v>
      </c>
      <c r="N1772" s="927" t="s">
        <v>6160</v>
      </c>
      <c r="O1772" s="927" t="s">
        <v>6018</v>
      </c>
      <c r="P1772" s="1129" t="str">
        <f t="shared" si="309"/>
        <v>8]-</v>
      </c>
      <c r="Q1772" s="934" t="str">
        <f t="shared" si="310"/>
        <v>-</v>
      </c>
      <c r="R1772" s="934" t="str">
        <f t="shared" si="311"/>
        <v>-</v>
      </c>
      <c r="S1772" s="935" t="str">
        <f t="shared" si="304"/>
        <v>-</v>
      </c>
      <c r="T1772" s="935" t="str">
        <f t="shared" si="305"/>
        <v>-</v>
      </c>
      <c r="U1772" s="935" t="str">
        <f t="shared" si="306"/>
        <v>-</v>
      </c>
      <c r="V1772" s="935" t="str">
        <f t="shared" si="312"/>
        <v>-</v>
      </c>
      <c r="W1772" s="934" t="str">
        <f t="shared" si="313"/>
        <v>-</v>
      </c>
      <c r="X1772" s="936" t="str">
        <f>IF(R1772="-","-",VLOOKUP($S1772,Forex!$B:$C,2,0))</f>
        <v>-</v>
      </c>
      <c r="Y1772" s="936" t="str">
        <f>IF(R1772="-","-",VLOOKUP($S1772,Forex!$B:$D,3,0))</f>
        <v>-</v>
      </c>
      <c r="Z1772" s="937" t="str">
        <f>IF($R1772="-","-",VLOOKUP($L1772,Legend!$E:$F,2,0))</f>
        <v>-</v>
      </c>
      <c r="AA1772" s="937"/>
      <c r="AB1772" s="1131" t="str">
        <f t="shared" si="307"/>
        <v>-</v>
      </c>
      <c r="AC1772" s="1131" t="str">
        <f>_xlfn.IFNA(VLOOKUP($B1772,'PO list'!$C:$E,3,0),$AB1772)</f>
        <v>-</v>
      </c>
      <c r="AD1772" s="1131" t="str">
        <f>IF($AC1772="-","-",VLOOKUP($AC1772,Forex!$B:$C,2,0))</f>
        <v>-</v>
      </c>
      <c r="AE1772" s="1131" t="str">
        <f t="shared" si="314"/>
        <v>-</v>
      </c>
      <c r="AF1772" s="1131" t="str">
        <f>IF($AE1772="-","-",VLOOKUP($AE1772,Forex!$B:$C,2,0))</f>
        <v>-</v>
      </c>
      <c r="AG1772" s="1132" t="str">
        <f t="shared" si="308"/>
        <v>-</v>
      </c>
    </row>
    <row r="1773" spans="1:33" x14ac:dyDescent="0.2">
      <c r="A1773" s="929">
        <v>1772</v>
      </c>
      <c r="B1773" s="927" t="s">
        <v>6104</v>
      </c>
      <c r="C1773" s="927" t="s">
        <v>221</v>
      </c>
      <c r="D1773" s="927" t="s">
        <v>201</v>
      </c>
      <c r="E1773" s="927" t="s">
        <v>231</v>
      </c>
      <c r="F1773" s="927">
        <v>1</v>
      </c>
      <c r="G1773" s="927">
        <v>510</v>
      </c>
      <c r="H1773" s="927" t="s">
        <v>6105</v>
      </c>
      <c r="I1773" s="927" t="s">
        <v>6105</v>
      </c>
      <c r="J1773" s="927" t="s">
        <v>6096</v>
      </c>
      <c r="K1773" s="927" t="s">
        <v>203</v>
      </c>
      <c r="L1773" s="927" t="s">
        <v>15</v>
      </c>
      <c r="M1773" s="927" t="s">
        <v>6018</v>
      </c>
      <c r="N1773" s="927" t="s">
        <v>15</v>
      </c>
      <c r="O1773" s="927" t="s">
        <v>6018</v>
      </c>
      <c r="P1773" s="1129" t="str">
        <f t="shared" si="309"/>
        <v>NCH</v>
      </c>
      <c r="Q1773" s="934" t="str">
        <f t="shared" si="310"/>
        <v>21-20118</v>
      </c>
      <c r="R1773" s="934" t="str">
        <f t="shared" si="311"/>
        <v>LOCAL</v>
      </c>
      <c r="S1773" s="935">
        <f t="shared" si="304"/>
        <v>44440</v>
      </c>
      <c r="T1773" s="935">
        <f t="shared" si="305"/>
        <v>44440</v>
      </c>
      <c r="U1773" s="935">
        <f t="shared" si="306"/>
        <v>44440</v>
      </c>
      <c r="V1773" s="935" t="str">
        <f t="shared" si="312"/>
        <v>-</v>
      </c>
      <c r="W1773" s="934" t="str">
        <f t="shared" si="313"/>
        <v>For Approval</v>
      </c>
      <c r="X1773" s="936" t="str">
        <f>IF(R1773="-","-",VLOOKUP($S1773,Forex!$B:$C,2,0))</f>
        <v>FY2021</v>
      </c>
      <c r="Y1773" s="936" t="str">
        <f>IF(R1773="-","-",VLOOKUP($S1773,Forex!$B:$D,3,0))</f>
        <v>1H</v>
      </c>
      <c r="Z1773" s="937" t="str">
        <f>IF($R1773="-","-",VLOOKUP($L1773,Legend!$E:$F,2,0))</f>
        <v>-</v>
      </c>
      <c r="AA1773" s="937"/>
      <c r="AB1773" s="1131" t="str">
        <f t="shared" si="307"/>
        <v>-</v>
      </c>
      <c r="AC1773" s="1131" t="str">
        <f>_xlfn.IFNA(VLOOKUP($B1773,'PO list'!$C:$E,3,0),$AB1773)</f>
        <v>-</v>
      </c>
      <c r="AD1773" s="1131" t="str">
        <f>IF($AC1773="-","-",VLOOKUP($AC1773,Forex!$B:$C,2,0))</f>
        <v>-</v>
      </c>
      <c r="AE1773" s="1131">
        <f t="shared" si="314"/>
        <v>44440</v>
      </c>
      <c r="AF1773" s="1131" t="str">
        <f>IF($AE1773="-","-",VLOOKUP($AE1773,Forex!$B:$C,2,0))</f>
        <v>FY2021</v>
      </c>
      <c r="AG1773" s="1132" t="str">
        <f t="shared" si="308"/>
        <v>MY + MF</v>
      </c>
    </row>
    <row r="1774" spans="1:33" x14ac:dyDescent="0.2">
      <c r="A1774" s="929">
        <v>1773</v>
      </c>
      <c r="B1774" s="927" t="s">
        <v>6106</v>
      </c>
      <c r="C1774" s="927" t="s">
        <v>227</v>
      </c>
      <c r="D1774" s="927" t="s">
        <v>201</v>
      </c>
      <c r="E1774" s="927" t="s">
        <v>231</v>
      </c>
      <c r="F1774" s="927">
        <v>10</v>
      </c>
      <c r="G1774" s="927">
        <v>1820</v>
      </c>
      <c r="H1774" s="927" t="s">
        <v>6107</v>
      </c>
      <c r="I1774" s="927" t="s">
        <v>6108</v>
      </c>
      <c r="J1774" s="927" t="s">
        <v>6096</v>
      </c>
      <c r="K1774" s="927" t="s">
        <v>203</v>
      </c>
      <c r="L1774" s="927" t="s">
        <v>15</v>
      </c>
      <c r="M1774" s="927" t="s">
        <v>6018</v>
      </c>
      <c r="N1774" s="927" t="s">
        <v>15</v>
      </c>
      <c r="O1774" s="927" t="s">
        <v>6018</v>
      </c>
      <c r="P1774" s="1129" t="str">
        <f t="shared" si="309"/>
        <v>VER</v>
      </c>
      <c r="Q1774" s="934" t="str">
        <f t="shared" si="310"/>
        <v>21-20119</v>
      </c>
      <c r="R1774" s="934" t="str">
        <f t="shared" si="311"/>
        <v>LOCAL</v>
      </c>
      <c r="S1774" s="935">
        <f t="shared" si="304"/>
        <v>44440</v>
      </c>
      <c r="T1774" s="935">
        <f t="shared" si="305"/>
        <v>44440</v>
      </c>
      <c r="U1774" s="935">
        <f t="shared" si="306"/>
        <v>44440</v>
      </c>
      <c r="V1774" s="935" t="str">
        <f t="shared" si="312"/>
        <v>-</v>
      </c>
      <c r="W1774" s="934" t="str">
        <f t="shared" si="313"/>
        <v>For Approval</v>
      </c>
      <c r="X1774" s="936" t="str">
        <f>IF(R1774="-","-",VLOOKUP($S1774,Forex!$B:$C,2,0))</f>
        <v>FY2021</v>
      </c>
      <c r="Y1774" s="936" t="str">
        <f>IF(R1774="-","-",VLOOKUP($S1774,Forex!$B:$D,3,0))</f>
        <v>1H</v>
      </c>
      <c r="Z1774" s="937" t="str">
        <f>IF($R1774="-","-",VLOOKUP($L1774,Legend!$E:$F,2,0))</f>
        <v>-</v>
      </c>
      <c r="AA1774" s="937"/>
      <c r="AB1774" s="1131" t="str">
        <f t="shared" si="307"/>
        <v>-</v>
      </c>
      <c r="AC1774" s="1131" t="str">
        <f>_xlfn.IFNA(VLOOKUP($B1774,'PO list'!$C:$E,3,0),$AB1774)</f>
        <v>-</v>
      </c>
      <c r="AD1774" s="1131" t="str">
        <f>IF($AC1774="-","-",VLOOKUP($AC1774,Forex!$B:$C,2,0))</f>
        <v>-</v>
      </c>
      <c r="AE1774" s="1131">
        <f t="shared" si="314"/>
        <v>44440</v>
      </c>
      <c r="AF1774" s="1131" t="str">
        <f>IF($AE1774="-","-",VLOOKUP($AE1774,Forex!$B:$C,2,0))</f>
        <v>FY2021</v>
      </c>
      <c r="AG1774" s="1132" t="str">
        <f t="shared" si="308"/>
        <v>MY + MF</v>
      </c>
    </row>
    <row r="1775" spans="1:33" x14ac:dyDescent="0.2">
      <c r="A1775" s="929">
        <v>1774</v>
      </c>
      <c r="B1775" s="927" t="s">
        <v>6109</v>
      </c>
      <c r="C1775" s="927" t="s">
        <v>221</v>
      </c>
      <c r="D1775" s="927" t="s">
        <v>201</v>
      </c>
      <c r="E1775" s="927" t="s">
        <v>231</v>
      </c>
      <c r="F1775" s="927">
        <v>1</v>
      </c>
      <c r="G1775" s="927">
        <v>497</v>
      </c>
      <c r="H1775" s="927" t="s">
        <v>6110</v>
      </c>
      <c r="I1775" s="927" t="s">
        <v>6111</v>
      </c>
      <c r="J1775" s="927" t="s">
        <v>6096</v>
      </c>
      <c r="K1775" s="927" t="s">
        <v>287</v>
      </c>
      <c r="L1775" s="927" t="s">
        <v>15</v>
      </c>
      <c r="M1775" s="927" t="s">
        <v>6103</v>
      </c>
      <c r="N1775" s="927" t="s">
        <v>5911</v>
      </c>
      <c r="O1775" s="927" t="s">
        <v>6018</v>
      </c>
      <c r="P1775" s="1129" t="str">
        <f t="shared" si="309"/>
        <v>DER</v>
      </c>
      <c r="Q1775" s="934" t="str">
        <f t="shared" si="310"/>
        <v>21-20120</v>
      </c>
      <c r="R1775" s="934" t="str">
        <f t="shared" si="311"/>
        <v>LOCAL</v>
      </c>
      <c r="S1775" s="935">
        <f t="shared" si="304"/>
        <v>44440</v>
      </c>
      <c r="T1775" s="935">
        <f t="shared" si="305"/>
        <v>44440</v>
      </c>
      <c r="U1775" s="935">
        <f t="shared" si="306"/>
        <v>44440</v>
      </c>
      <c r="V1775" s="935">
        <f t="shared" si="312"/>
        <v>44440</v>
      </c>
      <c r="W1775" s="934" t="str">
        <f t="shared" si="313"/>
        <v>Approved</v>
      </c>
      <c r="X1775" s="936" t="str">
        <f>IF(R1775="-","-",VLOOKUP($S1775,Forex!$B:$C,2,0))</f>
        <v>FY2021</v>
      </c>
      <c r="Y1775" s="936" t="str">
        <f>IF(R1775="-","-",VLOOKUP($S1775,Forex!$B:$D,3,0))</f>
        <v>1H</v>
      </c>
      <c r="Z1775" s="937" t="str">
        <f>IF($R1775="-","-",VLOOKUP($L1775,Legend!$E:$F,2,0))</f>
        <v>-</v>
      </c>
      <c r="AA1775" s="937"/>
      <c r="AB1775" s="1131">
        <f t="shared" si="307"/>
        <v>44440</v>
      </c>
      <c r="AC1775" s="1131">
        <f>_xlfn.IFNA(VLOOKUP($B1775,'PO list'!$C:$E,3,0),$AB1775)</f>
        <v>44440</v>
      </c>
      <c r="AD1775" s="1131" t="str">
        <f>IF($AC1775="-","-",VLOOKUP($AC1775,Forex!$B:$C,2,0))</f>
        <v>FY2021</v>
      </c>
      <c r="AE1775" s="1131">
        <f t="shared" si="314"/>
        <v>44440</v>
      </c>
      <c r="AF1775" s="1131" t="str">
        <f>IF($AE1775="-","-",VLOOKUP($AE1775,Forex!$B:$C,2,0))</f>
        <v>FY2021</v>
      </c>
      <c r="AG1775" s="1132" t="str">
        <f t="shared" si="308"/>
        <v>MY + MF</v>
      </c>
    </row>
    <row r="1776" spans="1:33" x14ac:dyDescent="0.2">
      <c r="A1776" s="929">
        <v>1775</v>
      </c>
      <c r="B1776" s="927" t="s">
        <v>6112</v>
      </c>
      <c r="C1776" s="927" t="s">
        <v>205</v>
      </c>
      <c r="D1776" s="927" t="s">
        <v>201</v>
      </c>
      <c r="E1776" s="927" t="s">
        <v>230</v>
      </c>
      <c r="F1776" s="927">
        <v>6</v>
      </c>
      <c r="G1776" s="927">
        <v>20051.089999999997</v>
      </c>
      <c r="H1776" s="927" t="s">
        <v>6113</v>
      </c>
      <c r="I1776" s="927" t="s">
        <v>6114</v>
      </c>
      <c r="J1776" s="927" t="s">
        <v>6018</v>
      </c>
      <c r="K1776" s="927" t="s">
        <v>203</v>
      </c>
      <c r="L1776" s="927" t="s">
        <v>15</v>
      </c>
      <c r="M1776" s="927" t="s">
        <v>5929</v>
      </c>
      <c r="N1776" s="927" t="s">
        <v>15</v>
      </c>
      <c r="O1776" s="927" t="s">
        <v>5921</v>
      </c>
      <c r="P1776" s="1129" t="str">
        <f t="shared" si="309"/>
        <v>AST</v>
      </c>
      <c r="Q1776" s="934" t="str">
        <f t="shared" si="310"/>
        <v>21-20121</v>
      </c>
      <c r="R1776" s="934" t="str">
        <f t="shared" si="311"/>
        <v>LOCAL</v>
      </c>
      <c r="S1776" s="935">
        <f t="shared" si="304"/>
        <v>44440</v>
      </c>
      <c r="T1776" s="935">
        <f t="shared" si="305"/>
        <v>44440</v>
      </c>
      <c r="U1776" s="935">
        <f t="shared" si="306"/>
        <v>44440</v>
      </c>
      <c r="V1776" s="935" t="str">
        <f t="shared" si="312"/>
        <v>-</v>
      </c>
      <c r="W1776" s="934" t="str">
        <f t="shared" si="313"/>
        <v>For Approval</v>
      </c>
      <c r="X1776" s="936" t="str">
        <f>IF(R1776="-","-",VLOOKUP($S1776,Forex!$B:$C,2,0))</f>
        <v>FY2021</v>
      </c>
      <c r="Y1776" s="936" t="str">
        <f>IF(R1776="-","-",VLOOKUP($S1776,Forex!$B:$D,3,0))</f>
        <v>1H</v>
      </c>
      <c r="Z1776" s="937" t="str">
        <f>IF($R1776="-","-",VLOOKUP($L1776,Legend!$E:$F,2,0))</f>
        <v>-</v>
      </c>
      <c r="AA1776" s="937"/>
      <c r="AB1776" s="1131" t="str">
        <f t="shared" si="307"/>
        <v>-</v>
      </c>
      <c r="AC1776" s="1131" t="str">
        <f>_xlfn.IFNA(VLOOKUP($B1776,'PO list'!$C:$E,3,0),$AB1776)</f>
        <v>-</v>
      </c>
      <c r="AD1776" s="1131" t="str">
        <f>IF($AC1776="-","-",VLOOKUP($AC1776,Forex!$B:$C,2,0))</f>
        <v>-</v>
      </c>
      <c r="AE1776" s="1131">
        <f t="shared" si="314"/>
        <v>44440</v>
      </c>
      <c r="AF1776" s="1131" t="str">
        <f>IF($AE1776="-","-",VLOOKUP($AE1776,Forex!$B:$C,2,0))</f>
        <v>FY2021</v>
      </c>
      <c r="AG1776" s="1132" t="str">
        <f t="shared" si="308"/>
        <v>MY + MF</v>
      </c>
    </row>
    <row r="1777" spans="1:33" x14ac:dyDescent="0.2">
      <c r="A1777" s="929">
        <v>1776</v>
      </c>
      <c r="B1777" s="927" t="s">
        <v>6115</v>
      </c>
      <c r="C1777" s="927" t="s">
        <v>205</v>
      </c>
      <c r="D1777" s="927" t="s">
        <v>201</v>
      </c>
      <c r="E1777" s="927" t="s">
        <v>230</v>
      </c>
      <c r="F1777" s="927">
        <v>6</v>
      </c>
      <c r="G1777" s="927">
        <v>9404.7199999999993</v>
      </c>
      <c r="H1777" s="927" t="s">
        <v>6116</v>
      </c>
      <c r="I1777" s="927" t="s">
        <v>6117</v>
      </c>
      <c r="J1777" s="927" t="s">
        <v>6018</v>
      </c>
      <c r="K1777" s="927" t="s">
        <v>203</v>
      </c>
      <c r="L1777" s="927" t="s">
        <v>15</v>
      </c>
      <c r="M1777" s="927" t="s">
        <v>5921</v>
      </c>
      <c r="N1777" s="927" t="s">
        <v>15</v>
      </c>
      <c r="O1777" s="927" t="s">
        <v>5921</v>
      </c>
      <c r="P1777" s="1129" t="str">
        <f t="shared" si="309"/>
        <v>E)-</v>
      </c>
      <c r="Q1777" s="934" t="str">
        <f t="shared" si="310"/>
        <v>21-20122</v>
      </c>
      <c r="R1777" s="934" t="str">
        <f t="shared" si="311"/>
        <v>LOCAL</v>
      </c>
      <c r="S1777" s="935">
        <f t="shared" si="304"/>
        <v>44440</v>
      </c>
      <c r="T1777" s="935">
        <f t="shared" si="305"/>
        <v>44440</v>
      </c>
      <c r="U1777" s="935">
        <f t="shared" si="306"/>
        <v>44440</v>
      </c>
      <c r="V1777" s="935" t="str">
        <f t="shared" si="312"/>
        <v>-</v>
      </c>
      <c r="W1777" s="934" t="str">
        <f t="shared" si="313"/>
        <v>For Approval</v>
      </c>
      <c r="X1777" s="936" t="str">
        <f>IF(R1777="-","-",VLOOKUP($S1777,Forex!$B:$C,2,0))</f>
        <v>FY2021</v>
      </c>
      <c r="Y1777" s="936" t="str">
        <f>IF(R1777="-","-",VLOOKUP($S1777,Forex!$B:$D,3,0))</f>
        <v>1H</v>
      </c>
      <c r="Z1777" s="937" t="str">
        <f>IF($R1777="-","-",VLOOKUP($L1777,Legend!$E:$F,2,0))</f>
        <v>-</v>
      </c>
      <c r="AA1777" s="937"/>
      <c r="AB1777" s="1131" t="str">
        <f t="shared" si="307"/>
        <v>-</v>
      </c>
      <c r="AC1777" s="1131" t="str">
        <f>_xlfn.IFNA(VLOOKUP($B1777,'PO list'!$C:$E,3,0),$AB1777)</f>
        <v>-</v>
      </c>
      <c r="AD1777" s="1131" t="str">
        <f>IF($AC1777="-","-",VLOOKUP($AC1777,Forex!$B:$C,2,0))</f>
        <v>-</v>
      </c>
      <c r="AE1777" s="1131">
        <f t="shared" si="314"/>
        <v>44440</v>
      </c>
      <c r="AF1777" s="1131" t="str">
        <f>IF($AE1777="-","-",VLOOKUP($AE1777,Forex!$B:$C,2,0))</f>
        <v>FY2021</v>
      </c>
      <c r="AG1777" s="1132" t="str">
        <f t="shared" si="308"/>
        <v>MY + MF</v>
      </c>
    </row>
    <row r="1778" spans="1:33" x14ac:dyDescent="0.2">
      <c r="A1778" s="929">
        <v>1777</v>
      </c>
      <c r="B1778" s="927" t="s">
        <v>6118</v>
      </c>
      <c r="C1778" s="927" t="s">
        <v>211</v>
      </c>
      <c r="D1778" s="927" t="s">
        <v>201</v>
      </c>
      <c r="E1778" s="927" t="s">
        <v>231</v>
      </c>
      <c r="F1778" s="927">
        <v>4</v>
      </c>
      <c r="G1778" s="927">
        <v>1231</v>
      </c>
      <c r="H1778" s="927" t="s">
        <v>6119</v>
      </c>
      <c r="I1778" s="927" t="s">
        <v>6120</v>
      </c>
      <c r="J1778" s="927" t="s">
        <v>6096</v>
      </c>
      <c r="K1778" s="927" t="s">
        <v>203</v>
      </c>
      <c r="L1778" s="927" t="s">
        <v>15</v>
      </c>
      <c r="M1778" s="927" t="s">
        <v>5921</v>
      </c>
      <c r="N1778" s="927" t="s">
        <v>15</v>
      </c>
      <c r="O1778" s="927" t="s">
        <v>5921</v>
      </c>
      <c r="P1778" s="1129" t="str">
        <f t="shared" si="309"/>
        <v>REF</v>
      </c>
      <c r="Q1778" s="934" t="str">
        <f t="shared" si="310"/>
        <v>21-20123</v>
      </c>
      <c r="R1778" s="934" t="str">
        <f t="shared" si="311"/>
        <v>LOCAL</v>
      </c>
      <c r="S1778" s="935">
        <f t="shared" si="304"/>
        <v>44440</v>
      </c>
      <c r="T1778" s="935">
        <f t="shared" si="305"/>
        <v>44440</v>
      </c>
      <c r="U1778" s="935">
        <f t="shared" si="306"/>
        <v>44440</v>
      </c>
      <c r="V1778" s="935" t="str">
        <f t="shared" si="312"/>
        <v>-</v>
      </c>
      <c r="W1778" s="934" t="str">
        <f t="shared" si="313"/>
        <v>-</v>
      </c>
      <c r="X1778" s="936" t="str">
        <f>IF(R1778="-","-",VLOOKUP($S1778,Forex!$B:$C,2,0))</f>
        <v>FY2021</v>
      </c>
      <c r="Y1778" s="936" t="str">
        <f>IF(R1778="-","-",VLOOKUP($S1778,Forex!$B:$D,3,0))</f>
        <v>1H</v>
      </c>
      <c r="Z1778" s="937" t="str">
        <f>IF($R1778="-","-",VLOOKUP($L1778,Legend!$E:$F,2,0))</f>
        <v>-</v>
      </c>
      <c r="AA1778" s="937"/>
      <c r="AB1778" s="1131" t="str">
        <f t="shared" si="307"/>
        <v>-</v>
      </c>
      <c r="AC1778" s="1131" t="str">
        <f>_xlfn.IFNA(VLOOKUP($B1778,'PO list'!$C:$E,3,0),$AB1778)</f>
        <v>-</v>
      </c>
      <c r="AD1778" s="1131" t="str">
        <f>IF($AC1778="-","-",VLOOKUP($AC1778,Forex!$B:$C,2,0))</f>
        <v>-</v>
      </c>
      <c r="AE1778" s="1131" t="str">
        <f t="shared" si="314"/>
        <v>-</v>
      </c>
      <c r="AF1778" s="1131" t="str">
        <f>IF($AE1778="-","-",VLOOKUP($AE1778,Forex!$B:$C,2,0))</f>
        <v>-</v>
      </c>
      <c r="AG1778" s="1132" t="str">
        <f t="shared" si="308"/>
        <v>MY + MF</v>
      </c>
    </row>
    <row r="1779" spans="1:33" x14ac:dyDescent="0.2">
      <c r="A1779" s="929">
        <v>1778</v>
      </c>
      <c r="B1779" s="927" t="s">
        <v>6172</v>
      </c>
      <c r="C1779" s="927" t="s">
        <v>207</v>
      </c>
      <c r="D1779" s="927" t="s">
        <v>232</v>
      </c>
      <c r="E1779" s="927" t="s">
        <v>1361</v>
      </c>
      <c r="F1779" s="927">
        <v>1</v>
      </c>
      <c r="G1779" s="927">
        <v>62</v>
      </c>
      <c r="H1779" s="927" t="s">
        <v>6173</v>
      </c>
      <c r="I1779" s="927" t="s">
        <v>6174</v>
      </c>
      <c r="J1779" s="927" t="s">
        <v>5921</v>
      </c>
      <c r="K1779" s="927" t="s">
        <v>287</v>
      </c>
      <c r="L1779" s="927" t="s">
        <v>15</v>
      </c>
      <c r="M1779" s="927" t="s">
        <v>5921</v>
      </c>
      <c r="N1779" s="927" t="s">
        <v>6146</v>
      </c>
      <c r="O1779" s="927" t="s">
        <v>6160</v>
      </c>
      <c r="P1779" s="1129" t="str">
        <f t="shared" si="309"/>
        <v>815</v>
      </c>
      <c r="Q1779" s="934" t="str">
        <f t="shared" si="310"/>
        <v>21-20125</v>
      </c>
      <c r="R1779" s="934" t="str">
        <f t="shared" si="311"/>
        <v>FRONTECH</v>
      </c>
      <c r="S1779" s="935">
        <f t="shared" si="304"/>
        <v>44440</v>
      </c>
      <c r="T1779" s="935">
        <f t="shared" si="305"/>
        <v>44440</v>
      </c>
      <c r="U1779" s="935">
        <f t="shared" si="306"/>
        <v>44440</v>
      </c>
      <c r="V1779" s="935">
        <f t="shared" si="312"/>
        <v>44440</v>
      </c>
      <c r="W1779" s="934" t="str">
        <f t="shared" si="313"/>
        <v>Approved</v>
      </c>
      <c r="X1779" s="936" t="str">
        <f>IF(R1779="-","-",VLOOKUP($S1779,Forex!$B:$C,2,0))</f>
        <v>FY2021</v>
      </c>
      <c r="Y1779" s="936" t="str">
        <f>IF(R1779="-","-",VLOOKUP($S1779,Forex!$B:$D,3,0))</f>
        <v>1H</v>
      </c>
      <c r="Z1779" s="937" t="str">
        <f>IF($R1779="-","-",VLOOKUP($L1779,Legend!$E:$F,2,0))</f>
        <v>-</v>
      </c>
      <c r="AA1779" s="937"/>
      <c r="AB1779" s="1131">
        <f t="shared" si="307"/>
        <v>44440</v>
      </c>
      <c r="AC1779" s="1131">
        <f>_xlfn.IFNA(VLOOKUP($B1779,'PO list'!$C:$E,3,0),$AB1779)</f>
        <v>44440</v>
      </c>
      <c r="AD1779" s="1131" t="str">
        <f>IF($AC1779="-","-",VLOOKUP($AC1779,Forex!$B:$C,2,0))</f>
        <v>FY2021</v>
      </c>
      <c r="AE1779" s="1131">
        <f t="shared" si="314"/>
        <v>44440</v>
      </c>
      <c r="AF1779" s="1131" t="str">
        <f>IF($AE1779="-","-",VLOOKUP($AE1779,Forex!$B:$C,2,0))</f>
        <v>FY2021</v>
      </c>
      <c r="AG1779" s="1132" t="str">
        <f t="shared" si="308"/>
        <v>MY + MF</v>
      </c>
    </row>
    <row r="1780" spans="1:33" x14ac:dyDescent="0.2">
      <c r="A1780" s="929">
        <v>1779</v>
      </c>
      <c r="B1780" s="927" t="s">
        <v>6121</v>
      </c>
      <c r="C1780" s="927" t="s">
        <v>227</v>
      </c>
      <c r="D1780" s="927" t="s">
        <v>201</v>
      </c>
      <c r="E1780" s="927" t="s">
        <v>1546</v>
      </c>
      <c r="F1780" s="927">
        <v>1</v>
      </c>
      <c r="G1780" s="927">
        <v>238</v>
      </c>
      <c r="H1780" s="927" t="s">
        <v>6122</v>
      </c>
      <c r="I1780" s="927" t="s">
        <v>6123</v>
      </c>
      <c r="J1780" s="927" t="s">
        <v>6018</v>
      </c>
      <c r="K1780" s="927" t="s">
        <v>287</v>
      </c>
      <c r="L1780" s="927" t="s">
        <v>15</v>
      </c>
      <c r="M1780" s="927" t="s">
        <v>5921</v>
      </c>
      <c r="N1780" s="927" t="s">
        <v>5911</v>
      </c>
      <c r="O1780" s="927" t="s">
        <v>5921</v>
      </c>
      <c r="P1780" s="1129" t="str">
        <f t="shared" si="309"/>
        <v>CH-</v>
      </c>
      <c r="Q1780" s="934" t="str">
        <f t="shared" si="310"/>
        <v>21-20127</v>
      </c>
      <c r="R1780" s="934" t="str">
        <f t="shared" si="311"/>
        <v>LOCAL</v>
      </c>
      <c r="S1780" s="935">
        <f t="shared" si="304"/>
        <v>44440</v>
      </c>
      <c r="T1780" s="935">
        <f t="shared" si="305"/>
        <v>44440</v>
      </c>
      <c r="U1780" s="935">
        <f t="shared" si="306"/>
        <v>44440</v>
      </c>
      <c r="V1780" s="935">
        <f t="shared" si="312"/>
        <v>44440</v>
      </c>
      <c r="W1780" s="934" t="str">
        <f t="shared" si="313"/>
        <v>Approved</v>
      </c>
      <c r="X1780" s="936" t="str">
        <f>IF(R1780="-","-",VLOOKUP($S1780,Forex!$B:$C,2,0))</f>
        <v>FY2021</v>
      </c>
      <c r="Y1780" s="936" t="str">
        <f>IF(R1780="-","-",VLOOKUP($S1780,Forex!$B:$D,3,0))</f>
        <v>1H</v>
      </c>
      <c r="Z1780" s="937" t="str">
        <f>IF($R1780="-","-",VLOOKUP($L1780,Legend!$E:$F,2,0))</f>
        <v>-</v>
      </c>
      <c r="AA1780" s="937"/>
      <c r="AB1780" s="1131">
        <f t="shared" si="307"/>
        <v>44440</v>
      </c>
      <c r="AC1780" s="1131">
        <f>_xlfn.IFNA(VLOOKUP($B1780,'PO list'!$C:$E,3,0),$AB1780)</f>
        <v>44440</v>
      </c>
      <c r="AD1780" s="1131" t="str">
        <f>IF($AC1780="-","-",VLOOKUP($AC1780,Forex!$B:$C,2,0))</f>
        <v>FY2021</v>
      </c>
      <c r="AE1780" s="1131">
        <f t="shared" si="314"/>
        <v>44440</v>
      </c>
      <c r="AF1780" s="1131" t="str">
        <f>IF($AE1780="-","-",VLOOKUP($AE1780,Forex!$B:$C,2,0))</f>
        <v>FY2021</v>
      </c>
      <c r="AG1780" s="1132" t="str">
        <f t="shared" si="308"/>
        <v>MY + MF</v>
      </c>
    </row>
    <row r="1781" spans="1:33" x14ac:dyDescent="0.2">
      <c r="A1781" s="929">
        <v>1780</v>
      </c>
      <c r="B1781" s="927" t="s">
        <v>6175</v>
      </c>
      <c r="C1781" s="927" t="s">
        <v>207</v>
      </c>
      <c r="D1781" s="927" t="s">
        <v>232</v>
      </c>
      <c r="E1781" s="927" t="s">
        <v>230</v>
      </c>
      <c r="F1781" s="927">
        <v>1</v>
      </c>
      <c r="G1781" s="927">
        <v>7510</v>
      </c>
      <c r="H1781" s="927" t="s">
        <v>6176</v>
      </c>
      <c r="I1781" s="927" t="s">
        <v>6177</v>
      </c>
      <c r="J1781" s="927" t="s">
        <v>5911</v>
      </c>
      <c r="K1781" s="927" t="s">
        <v>287</v>
      </c>
      <c r="L1781" s="927" t="s">
        <v>15</v>
      </c>
      <c r="M1781" s="927" t="s">
        <v>5930</v>
      </c>
      <c r="N1781" s="927" t="s">
        <v>6160</v>
      </c>
      <c r="O1781" s="927" t="s">
        <v>6160</v>
      </c>
      <c r="P1781" s="1129" t="str">
        <f t="shared" si="309"/>
        <v xml:space="preserve"> BR</v>
      </c>
      <c r="Q1781" s="934" t="str">
        <f t="shared" si="310"/>
        <v>21-20128</v>
      </c>
      <c r="R1781" s="934" t="str">
        <f t="shared" si="311"/>
        <v>FRONTECH</v>
      </c>
      <c r="S1781" s="935">
        <f t="shared" si="304"/>
        <v>44440</v>
      </c>
      <c r="T1781" s="935">
        <f t="shared" si="305"/>
        <v>44440</v>
      </c>
      <c r="U1781" s="935">
        <f t="shared" si="306"/>
        <v>44440</v>
      </c>
      <c r="V1781" s="935">
        <f t="shared" si="312"/>
        <v>44440</v>
      </c>
      <c r="W1781" s="934" t="str">
        <f t="shared" si="313"/>
        <v>Approved</v>
      </c>
      <c r="X1781" s="936" t="str">
        <f>IF(R1781="-","-",VLOOKUP($S1781,Forex!$B:$C,2,0))</f>
        <v>FY2021</v>
      </c>
      <c r="Y1781" s="936" t="str">
        <f>IF(R1781="-","-",VLOOKUP($S1781,Forex!$B:$D,3,0))</f>
        <v>1H</v>
      </c>
      <c r="Z1781" s="937" t="str">
        <f>IF($R1781="-","-",VLOOKUP($L1781,Legend!$E:$F,2,0))</f>
        <v>-</v>
      </c>
      <c r="AA1781" s="937"/>
      <c r="AB1781" s="1131">
        <f t="shared" si="307"/>
        <v>44440</v>
      </c>
      <c r="AC1781" s="1131">
        <f>_xlfn.IFNA(VLOOKUP($B1781,'PO list'!$C:$E,3,0),$AB1781)</f>
        <v>44440</v>
      </c>
      <c r="AD1781" s="1131" t="str">
        <f>IF($AC1781="-","-",VLOOKUP($AC1781,Forex!$B:$C,2,0))</f>
        <v>FY2021</v>
      </c>
      <c r="AE1781" s="1131">
        <f t="shared" si="314"/>
        <v>44440</v>
      </c>
      <c r="AF1781" s="1131" t="str">
        <f>IF($AE1781="-","-",VLOOKUP($AE1781,Forex!$B:$C,2,0))</f>
        <v>FY2021</v>
      </c>
      <c r="AG1781" s="1132" t="str">
        <f t="shared" si="308"/>
        <v>MY + MF</v>
      </c>
    </row>
    <row r="1782" spans="1:33" x14ac:dyDescent="0.2">
      <c r="A1782" s="929">
        <v>1781</v>
      </c>
      <c r="B1782" s="927" t="s">
        <v>6178</v>
      </c>
      <c r="C1782" s="927" t="s">
        <v>211</v>
      </c>
      <c r="D1782" s="927" t="s">
        <v>201</v>
      </c>
      <c r="E1782" s="927" t="s">
        <v>1788</v>
      </c>
      <c r="F1782" s="927">
        <v>1</v>
      </c>
      <c r="G1782" s="927">
        <v>1140</v>
      </c>
      <c r="H1782" s="927" t="s">
        <v>6179</v>
      </c>
      <c r="I1782" s="927" t="s">
        <v>6180</v>
      </c>
      <c r="J1782" s="927" t="s">
        <v>5911</v>
      </c>
      <c r="K1782" s="927" t="s">
        <v>203</v>
      </c>
      <c r="L1782" s="927" t="s">
        <v>15</v>
      </c>
      <c r="M1782" s="927" t="s">
        <v>5930</v>
      </c>
      <c r="N1782" s="927" t="s">
        <v>15</v>
      </c>
      <c r="O1782" s="927" t="s">
        <v>6160</v>
      </c>
      <c r="P1782" s="1129" t="str">
        <f t="shared" si="309"/>
        <v>REF</v>
      </c>
      <c r="Q1782" s="934" t="str">
        <f t="shared" si="310"/>
        <v>21-20130</v>
      </c>
      <c r="R1782" s="934" t="str">
        <f t="shared" si="311"/>
        <v>LOCAL</v>
      </c>
      <c r="S1782" s="935">
        <f t="shared" si="304"/>
        <v>44440</v>
      </c>
      <c r="T1782" s="935">
        <f t="shared" si="305"/>
        <v>44440</v>
      </c>
      <c r="U1782" s="935">
        <f t="shared" si="306"/>
        <v>44440</v>
      </c>
      <c r="V1782" s="935" t="str">
        <f t="shared" si="312"/>
        <v>-</v>
      </c>
      <c r="W1782" s="934" t="str">
        <f t="shared" si="313"/>
        <v>-</v>
      </c>
      <c r="X1782" s="936" t="str">
        <f>IF(R1782="-","-",VLOOKUP($S1782,Forex!$B:$C,2,0))</f>
        <v>FY2021</v>
      </c>
      <c r="Y1782" s="936" t="str">
        <f>IF(R1782="-","-",VLOOKUP($S1782,Forex!$B:$D,3,0))</f>
        <v>1H</v>
      </c>
      <c r="Z1782" s="937" t="str">
        <f>IF($R1782="-","-",VLOOKUP($L1782,Legend!$E:$F,2,0))</f>
        <v>-</v>
      </c>
      <c r="AA1782" s="937"/>
      <c r="AB1782" s="1131" t="str">
        <f t="shared" si="307"/>
        <v>-</v>
      </c>
      <c r="AC1782" s="1131" t="str">
        <f>_xlfn.IFNA(VLOOKUP($B1782,'PO list'!$C:$E,3,0),$AB1782)</f>
        <v>-</v>
      </c>
      <c r="AD1782" s="1131" t="str">
        <f>IF($AC1782="-","-",VLOOKUP($AC1782,Forex!$B:$C,2,0))</f>
        <v>-</v>
      </c>
      <c r="AE1782" s="1131" t="str">
        <f t="shared" si="314"/>
        <v>-</v>
      </c>
      <c r="AF1782" s="1131" t="str">
        <f>IF($AE1782="-","-",VLOOKUP($AE1782,Forex!$B:$C,2,0))</f>
        <v>-</v>
      </c>
      <c r="AG1782" s="1132" t="str">
        <f t="shared" si="308"/>
        <v>MY + MF</v>
      </c>
    </row>
    <row r="1783" spans="1:33" x14ac:dyDescent="0.2">
      <c r="A1783" s="929">
        <v>1782</v>
      </c>
      <c r="B1783" s="927" t="s">
        <v>6181</v>
      </c>
      <c r="C1783" s="927" t="s">
        <v>680</v>
      </c>
      <c r="D1783" s="927" t="s">
        <v>201</v>
      </c>
      <c r="E1783" s="927" t="s">
        <v>231</v>
      </c>
      <c r="F1783" s="927">
        <v>1</v>
      </c>
      <c r="G1783" s="927">
        <v>156</v>
      </c>
      <c r="H1783" s="927" t="s">
        <v>6182</v>
      </c>
      <c r="I1783" s="927" t="s">
        <v>6183</v>
      </c>
      <c r="J1783" s="927" t="s">
        <v>5930</v>
      </c>
      <c r="K1783" s="927" t="s">
        <v>287</v>
      </c>
      <c r="L1783" s="927" t="s">
        <v>15</v>
      </c>
      <c r="M1783" s="927" t="s">
        <v>5930</v>
      </c>
      <c r="N1783" s="927" t="s">
        <v>6160</v>
      </c>
      <c r="O1783" s="927" t="s">
        <v>6160</v>
      </c>
      <c r="P1783" s="1129" t="str">
        <f t="shared" si="309"/>
        <v>203</v>
      </c>
      <c r="Q1783" s="934" t="str">
        <f t="shared" si="310"/>
        <v>21-20131</v>
      </c>
      <c r="R1783" s="934" t="str">
        <f t="shared" si="311"/>
        <v>LOCAL</v>
      </c>
      <c r="S1783" s="935">
        <f t="shared" si="304"/>
        <v>44440</v>
      </c>
      <c r="T1783" s="935">
        <f t="shared" si="305"/>
        <v>44440</v>
      </c>
      <c r="U1783" s="935">
        <f t="shared" si="306"/>
        <v>44440</v>
      </c>
      <c r="V1783" s="935">
        <f t="shared" si="312"/>
        <v>44440</v>
      </c>
      <c r="W1783" s="934" t="str">
        <f t="shared" si="313"/>
        <v>Approved</v>
      </c>
      <c r="X1783" s="936" t="str">
        <f>IF(R1783="-","-",VLOOKUP($S1783,Forex!$B:$C,2,0))</f>
        <v>FY2021</v>
      </c>
      <c r="Y1783" s="936" t="str">
        <f>IF(R1783="-","-",VLOOKUP($S1783,Forex!$B:$D,3,0))</f>
        <v>1H</v>
      </c>
      <c r="Z1783" s="937" t="str">
        <f>IF($R1783="-","-",VLOOKUP($L1783,Legend!$E:$F,2,0))</f>
        <v>-</v>
      </c>
      <c r="AA1783" s="937"/>
      <c r="AB1783" s="1131">
        <f t="shared" si="307"/>
        <v>44440</v>
      </c>
      <c r="AC1783" s="1131">
        <f>_xlfn.IFNA(VLOOKUP($B1783,'PO list'!$C:$E,3,0),$AB1783)</f>
        <v>44440</v>
      </c>
      <c r="AD1783" s="1131" t="str">
        <f>IF($AC1783="-","-",VLOOKUP($AC1783,Forex!$B:$C,2,0))</f>
        <v>FY2021</v>
      </c>
      <c r="AE1783" s="1131">
        <f t="shared" si="314"/>
        <v>44440</v>
      </c>
      <c r="AF1783" s="1131" t="str">
        <f>IF($AE1783="-","-",VLOOKUP($AE1783,Forex!$B:$C,2,0))</f>
        <v>FY2021</v>
      </c>
      <c r="AG1783" s="1132" t="str">
        <f t="shared" si="308"/>
        <v>MY + MF</v>
      </c>
    </row>
    <row r="1784" spans="1:33" x14ac:dyDescent="0.2">
      <c r="A1784" s="929">
        <v>1783</v>
      </c>
      <c r="B1784" s="927" t="s">
        <v>6184</v>
      </c>
      <c r="C1784" s="927" t="s">
        <v>211</v>
      </c>
      <c r="D1784" s="927" t="s">
        <v>201</v>
      </c>
      <c r="E1784" s="927" t="s">
        <v>230</v>
      </c>
      <c r="F1784" s="927">
        <v>69</v>
      </c>
      <c r="G1784" s="927">
        <v>75700.060000000027</v>
      </c>
      <c r="H1784" s="927" t="s">
        <v>6185</v>
      </c>
      <c r="I1784" s="927" t="s">
        <v>6186</v>
      </c>
      <c r="J1784" s="927" t="s">
        <v>5930</v>
      </c>
      <c r="K1784" s="927" t="s">
        <v>203</v>
      </c>
      <c r="L1784" s="927" t="s">
        <v>15</v>
      </c>
      <c r="M1784" s="927" t="s">
        <v>6160</v>
      </c>
      <c r="N1784" s="927" t="s">
        <v>15</v>
      </c>
      <c r="O1784" s="927" t="s">
        <v>6160</v>
      </c>
      <c r="P1784" s="1129" t="str">
        <f t="shared" si="309"/>
        <v>REF</v>
      </c>
      <c r="Q1784" s="934" t="str">
        <f t="shared" si="310"/>
        <v>21-20132</v>
      </c>
      <c r="R1784" s="934" t="str">
        <f t="shared" si="311"/>
        <v>LOCAL</v>
      </c>
      <c r="S1784" s="935">
        <f t="shared" si="304"/>
        <v>44440</v>
      </c>
      <c r="T1784" s="935">
        <f t="shared" si="305"/>
        <v>44440</v>
      </c>
      <c r="U1784" s="935">
        <f t="shared" si="306"/>
        <v>44440</v>
      </c>
      <c r="V1784" s="935" t="str">
        <f t="shared" si="312"/>
        <v>-</v>
      </c>
      <c r="W1784" s="934" t="str">
        <f t="shared" si="313"/>
        <v>-</v>
      </c>
      <c r="X1784" s="936" t="str">
        <f>IF(R1784="-","-",VLOOKUP($S1784,Forex!$B:$C,2,0))</f>
        <v>FY2021</v>
      </c>
      <c r="Y1784" s="936" t="str">
        <f>IF(R1784="-","-",VLOOKUP($S1784,Forex!$B:$D,3,0))</f>
        <v>1H</v>
      </c>
      <c r="Z1784" s="937" t="str">
        <f>IF($R1784="-","-",VLOOKUP($L1784,Legend!$E:$F,2,0))</f>
        <v>-</v>
      </c>
      <c r="AA1784" s="937"/>
      <c r="AB1784" s="1131" t="str">
        <f t="shared" si="307"/>
        <v>-</v>
      </c>
      <c r="AC1784" s="1131" t="str">
        <f>_xlfn.IFNA(VLOOKUP($B1784,'PO list'!$C:$E,3,0),$AB1784)</f>
        <v>-</v>
      </c>
      <c r="AD1784" s="1131" t="str">
        <f>IF($AC1784="-","-",VLOOKUP($AC1784,Forex!$B:$C,2,0))</f>
        <v>-</v>
      </c>
      <c r="AE1784" s="1131" t="str">
        <f t="shared" si="314"/>
        <v>-</v>
      </c>
      <c r="AF1784" s="1131" t="str">
        <f>IF($AE1784="-","-",VLOOKUP($AE1784,Forex!$B:$C,2,0))</f>
        <v>-</v>
      </c>
      <c r="AG1784" s="1132" t="str">
        <f t="shared" si="308"/>
        <v>MY + MF</v>
      </c>
    </row>
    <row r="1785" spans="1:33" x14ac:dyDescent="0.2">
      <c r="A1785" s="929">
        <v>1784</v>
      </c>
      <c r="B1785" s="927" t="s">
        <v>6187</v>
      </c>
      <c r="C1785" s="927" t="s">
        <v>221</v>
      </c>
      <c r="D1785" s="927" t="s">
        <v>201</v>
      </c>
      <c r="E1785" s="927" t="s">
        <v>231</v>
      </c>
      <c r="F1785" s="927">
        <v>2</v>
      </c>
      <c r="G1785" s="927">
        <v>835</v>
      </c>
      <c r="H1785" s="927" t="s">
        <v>6188</v>
      </c>
      <c r="I1785" s="927" t="s">
        <v>6189</v>
      </c>
      <c r="J1785" s="927" t="s">
        <v>5928</v>
      </c>
      <c r="K1785" s="927" t="s">
        <v>203</v>
      </c>
      <c r="L1785" s="927" t="s">
        <v>15</v>
      </c>
      <c r="M1785" s="927" t="s">
        <v>6190</v>
      </c>
      <c r="N1785" s="927" t="s">
        <v>15</v>
      </c>
      <c r="O1785" s="927" t="s">
        <v>6160</v>
      </c>
      <c r="P1785" s="1129" t="str">
        <f t="shared" si="309"/>
        <v>igs</v>
      </c>
      <c r="Q1785" s="934" t="str">
        <f t="shared" si="310"/>
        <v>21-20134</v>
      </c>
      <c r="R1785" s="934" t="str">
        <f t="shared" si="311"/>
        <v>LOCAL</v>
      </c>
      <c r="S1785" s="935">
        <f t="shared" si="304"/>
        <v>44440</v>
      </c>
      <c r="T1785" s="935">
        <f t="shared" si="305"/>
        <v>44440</v>
      </c>
      <c r="U1785" s="935">
        <f t="shared" si="306"/>
        <v>44440</v>
      </c>
      <c r="V1785" s="935" t="str">
        <f t="shared" si="312"/>
        <v>-</v>
      </c>
      <c r="W1785" s="934" t="str">
        <f t="shared" si="313"/>
        <v>For Approval</v>
      </c>
      <c r="X1785" s="936" t="str">
        <f>IF(R1785="-","-",VLOOKUP($S1785,Forex!$B:$C,2,0))</f>
        <v>FY2021</v>
      </c>
      <c r="Y1785" s="936" t="str">
        <f>IF(R1785="-","-",VLOOKUP($S1785,Forex!$B:$D,3,0))</f>
        <v>1H</v>
      </c>
      <c r="Z1785" s="937" t="str">
        <f>IF($R1785="-","-",VLOOKUP($L1785,Legend!$E:$F,2,0))</f>
        <v>-</v>
      </c>
      <c r="AA1785" s="937"/>
      <c r="AB1785" s="1131" t="str">
        <f t="shared" si="307"/>
        <v>-</v>
      </c>
      <c r="AC1785" s="1131" t="str">
        <f>_xlfn.IFNA(VLOOKUP($B1785,'PO list'!$C:$E,3,0),$AB1785)</f>
        <v>-</v>
      </c>
      <c r="AD1785" s="1131" t="str">
        <f>IF($AC1785="-","-",VLOOKUP($AC1785,Forex!$B:$C,2,0))</f>
        <v>-</v>
      </c>
      <c r="AE1785" s="1131">
        <f t="shared" si="314"/>
        <v>44440</v>
      </c>
      <c r="AF1785" s="1131" t="str">
        <f>IF($AE1785="-","-",VLOOKUP($AE1785,Forex!$B:$C,2,0))</f>
        <v>FY2021</v>
      </c>
      <c r="AG1785" s="1132" t="str">
        <f t="shared" si="308"/>
        <v>MY + MF</v>
      </c>
    </row>
    <row r="1786" spans="1:33" x14ac:dyDescent="0.2">
      <c r="A1786" s="929">
        <v>1785</v>
      </c>
      <c r="B1786" s="927" t="s">
        <v>6191</v>
      </c>
      <c r="C1786" s="927" t="s">
        <v>221</v>
      </c>
      <c r="D1786" s="927" t="s">
        <v>201</v>
      </c>
      <c r="E1786" s="927" t="s">
        <v>231</v>
      </c>
      <c r="F1786" s="927">
        <v>4</v>
      </c>
      <c r="G1786" s="927">
        <v>1654</v>
      </c>
      <c r="H1786" s="927" t="s">
        <v>6192</v>
      </c>
      <c r="I1786" s="927" t="s">
        <v>6193</v>
      </c>
      <c r="J1786" s="927" t="s">
        <v>5990</v>
      </c>
      <c r="K1786" s="927" t="s">
        <v>203</v>
      </c>
      <c r="L1786" s="927" t="s">
        <v>15</v>
      </c>
      <c r="M1786" s="927" t="s">
        <v>6194</v>
      </c>
      <c r="N1786" s="927" t="s">
        <v>15</v>
      </c>
      <c r="O1786" s="927" t="s">
        <v>6160</v>
      </c>
      <c r="P1786" s="1129" t="str">
        <f t="shared" si="309"/>
        <v>DER</v>
      </c>
      <c r="Q1786" s="934" t="str">
        <f t="shared" si="310"/>
        <v>21-20135</v>
      </c>
      <c r="R1786" s="934" t="str">
        <f t="shared" si="311"/>
        <v>LOCAL</v>
      </c>
      <c r="S1786" s="935">
        <f t="shared" si="304"/>
        <v>44440</v>
      </c>
      <c r="T1786" s="935">
        <f t="shared" si="305"/>
        <v>44440</v>
      </c>
      <c r="U1786" s="935">
        <f t="shared" si="306"/>
        <v>44440</v>
      </c>
      <c r="V1786" s="935" t="str">
        <f t="shared" si="312"/>
        <v>-</v>
      </c>
      <c r="W1786" s="934" t="str">
        <f t="shared" si="313"/>
        <v>For Approval</v>
      </c>
      <c r="X1786" s="936" t="str">
        <f>IF(R1786="-","-",VLOOKUP($S1786,Forex!$B:$C,2,0))</f>
        <v>FY2021</v>
      </c>
      <c r="Y1786" s="936" t="str">
        <f>IF(R1786="-","-",VLOOKUP($S1786,Forex!$B:$D,3,0))</f>
        <v>1H</v>
      </c>
      <c r="Z1786" s="937" t="str">
        <f>IF($R1786="-","-",VLOOKUP($L1786,Legend!$E:$F,2,0))</f>
        <v>-</v>
      </c>
      <c r="AA1786" s="937"/>
      <c r="AB1786" s="1131" t="str">
        <f t="shared" si="307"/>
        <v>-</v>
      </c>
      <c r="AC1786" s="1131" t="str">
        <f>_xlfn.IFNA(VLOOKUP($B1786,'PO list'!$C:$E,3,0),$AB1786)</f>
        <v>-</v>
      </c>
      <c r="AD1786" s="1131" t="str">
        <f>IF($AC1786="-","-",VLOOKUP($AC1786,Forex!$B:$C,2,0))</f>
        <v>-</v>
      </c>
      <c r="AE1786" s="1131">
        <f t="shared" si="314"/>
        <v>44440</v>
      </c>
      <c r="AF1786" s="1131" t="str">
        <f>IF($AE1786="-","-",VLOOKUP($AE1786,Forex!$B:$C,2,0))</f>
        <v>FY2021</v>
      </c>
      <c r="AG1786" s="1132" t="str">
        <f t="shared" si="308"/>
        <v>MY + MF</v>
      </c>
    </row>
    <row r="1787" spans="1:33" x14ac:dyDescent="0.2">
      <c r="A1787" s="929">
        <v>1786</v>
      </c>
      <c r="B1787" s="927" t="s">
        <v>6195</v>
      </c>
      <c r="C1787" s="927" t="s">
        <v>207</v>
      </c>
      <c r="D1787" s="927" t="s">
        <v>232</v>
      </c>
      <c r="E1787" s="927" t="s">
        <v>231</v>
      </c>
      <c r="F1787" s="927">
        <v>3</v>
      </c>
      <c r="G1787" s="927">
        <v>1900</v>
      </c>
      <c r="H1787" s="927" t="s">
        <v>6196</v>
      </c>
      <c r="I1787" s="927" t="s">
        <v>6197</v>
      </c>
      <c r="J1787" s="927" t="s">
        <v>5990</v>
      </c>
      <c r="K1787" s="927" t="s">
        <v>203</v>
      </c>
      <c r="L1787" s="927" t="s">
        <v>15</v>
      </c>
      <c r="M1787" s="927" t="s">
        <v>6194</v>
      </c>
      <c r="N1787" s="927" t="s">
        <v>15</v>
      </c>
      <c r="O1787" s="927" t="s">
        <v>6160</v>
      </c>
      <c r="P1787" s="1129" t="str">
        <f t="shared" si="309"/>
        <v>37]</v>
      </c>
      <c r="Q1787" s="934" t="str">
        <f t="shared" si="310"/>
        <v>21-20136</v>
      </c>
      <c r="R1787" s="934" t="str">
        <f t="shared" si="311"/>
        <v>FRONTECH</v>
      </c>
      <c r="S1787" s="935">
        <f t="shared" si="304"/>
        <v>44440</v>
      </c>
      <c r="T1787" s="935">
        <f t="shared" si="305"/>
        <v>44440</v>
      </c>
      <c r="U1787" s="935">
        <f t="shared" si="306"/>
        <v>44440</v>
      </c>
      <c r="V1787" s="935" t="str">
        <f t="shared" si="312"/>
        <v>-</v>
      </c>
      <c r="W1787" s="934" t="str">
        <f t="shared" si="313"/>
        <v>For Approval</v>
      </c>
      <c r="X1787" s="936" t="str">
        <f>IF(R1787="-","-",VLOOKUP($S1787,Forex!$B:$C,2,0))</f>
        <v>FY2021</v>
      </c>
      <c r="Y1787" s="936" t="str">
        <f>IF(R1787="-","-",VLOOKUP($S1787,Forex!$B:$D,3,0))</f>
        <v>1H</v>
      </c>
      <c r="Z1787" s="937" t="str">
        <f>IF($R1787="-","-",VLOOKUP($L1787,Legend!$E:$F,2,0))</f>
        <v>-</v>
      </c>
      <c r="AA1787" s="937"/>
      <c r="AB1787" s="1131" t="str">
        <f t="shared" si="307"/>
        <v>-</v>
      </c>
      <c r="AC1787" s="1131" t="str">
        <f>_xlfn.IFNA(VLOOKUP($B1787,'PO list'!$C:$E,3,0),$AB1787)</f>
        <v>-</v>
      </c>
      <c r="AD1787" s="1131" t="str">
        <f>IF($AC1787="-","-",VLOOKUP($AC1787,Forex!$B:$C,2,0))</f>
        <v>-</v>
      </c>
      <c r="AE1787" s="1131">
        <f t="shared" si="314"/>
        <v>44440</v>
      </c>
      <c r="AF1787" s="1131" t="str">
        <f>IF($AE1787="-","-",VLOOKUP($AE1787,Forex!$B:$C,2,0))</f>
        <v>FY2021</v>
      </c>
      <c r="AG1787" s="1132" t="str">
        <f t="shared" si="308"/>
        <v>MY + MF</v>
      </c>
    </row>
    <row r="1788" spans="1:33" x14ac:dyDescent="0.2">
      <c r="A1788" s="929">
        <v>1787</v>
      </c>
      <c r="B1788" s="927" t="s">
        <v>6198</v>
      </c>
      <c r="C1788" s="927" t="s">
        <v>221</v>
      </c>
      <c r="D1788" s="927" t="s">
        <v>201</v>
      </c>
      <c r="E1788" s="927" t="s">
        <v>231</v>
      </c>
      <c r="F1788" s="927">
        <v>1</v>
      </c>
      <c r="G1788" s="927">
        <v>737</v>
      </c>
      <c r="H1788" s="927" t="s">
        <v>6199</v>
      </c>
      <c r="I1788" s="927" t="s">
        <v>6189</v>
      </c>
      <c r="J1788" s="927" t="s">
        <v>6200</v>
      </c>
      <c r="K1788" s="927" t="s">
        <v>203</v>
      </c>
      <c r="L1788" s="927" t="s">
        <v>15</v>
      </c>
      <c r="M1788" s="927" t="s">
        <v>6190</v>
      </c>
      <c r="N1788" s="927" t="s">
        <v>15</v>
      </c>
      <c r="O1788" s="927" t="s">
        <v>6160</v>
      </c>
      <c r="P1788" s="1129" t="str">
        <f t="shared" si="309"/>
        <v>igs</v>
      </c>
      <c r="Q1788" s="934" t="str">
        <f t="shared" si="310"/>
        <v>21-20137</v>
      </c>
      <c r="R1788" s="934" t="str">
        <f t="shared" si="311"/>
        <v>LOCAL</v>
      </c>
      <c r="S1788" s="935">
        <f t="shared" si="304"/>
        <v>44440</v>
      </c>
      <c r="T1788" s="935">
        <f t="shared" si="305"/>
        <v>44440</v>
      </c>
      <c r="U1788" s="935">
        <f t="shared" si="306"/>
        <v>44440</v>
      </c>
      <c r="V1788" s="935" t="str">
        <f t="shared" si="312"/>
        <v>-</v>
      </c>
      <c r="W1788" s="934" t="str">
        <f t="shared" si="313"/>
        <v>For Approval</v>
      </c>
      <c r="X1788" s="936" t="str">
        <f>IF(R1788="-","-",VLOOKUP($S1788,Forex!$B:$C,2,0))</f>
        <v>FY2021</v>
      </c>
      <c r="Y1788" s="936" t="str">
        <f>IF(R1788="-","-",VLOOKUP($S1788,Forex!$B:$D,3,0))</f>
        <v>1H</v>
      </c>
      <c r="Z1788" s="937" t="str">
        <f>IF($R1788="-","-",VLOOKUP($L1788,Legend!$E:$F,2,0))</f>
        <v>-</v>
      </c>
      <c r="AA1788" s="937"/>
      <c r="AB1788" s="1131" t="str">
        <f t="shared" si="307"/>
        <v>-</v>
      </c>
      <c r="AC1788" s="1131" t="str">
        <f>_xlfn.IFNA(VLOOKUP($B1788,'PO list'!$C:$E,3,0),$AB1788)</f>
        <v>-</v>
      </c>
      <c r="AD1788" s="1131" t="str">
        <f>IF($AC1788="-","-",VLOOKUP($AC1788,Forex!$B:$C,2,0))</f>
        <v>-</v>
      </c>
      <c r="AE1788" s="1131">
        <f t="shared" si="314"/>
        <v>44440</v>
      </c>
      <c r="AF1788" s="1131" t="str">
        <f>IF($AE1788="-","-",VLOOKUP($AE1788,Forex!$B:$C,2,0))</f>
        <v>FY2021</v>
      </c>
      <c r="AG1788" s="1132" t="str">
        <f t="shared" si="308"/>
        <v>MY + MF</v>
      </c>
    </row>
  </sheetData>
  <sheetProtection formatCells="0" formatColumns="0" formatRows="0" insertColumns="0" insertRows="0" insertHyperlinks="0" deleteColumns="0" deleteRows="0" sort="0" autoFilter="0" pivotTables="0"/>
  <autoFilter ref="A1:AK1"/>
  <conditionalFormatting sqref="B1591:B1606 B1 B1609:B1610 B1613:B1684 B1710:B1048576">
    <cfRule type="duplicateValues" dxfId="81" priority="13"/>
  </conditionalFormatting>
  <conditionalFormatting sqref="B2:B1590">
    <cfRule type="duplicateValues" dxfId="80" priority="145"/>
  </conditionalFormatting>
  <conditionalFormatting sqref="B1607:B1608">
    <cfRule type="duplicateValues" dxfId="79" priority="3"/>
  </conditionalFormatting>
  <conditionalFormatting sqref="B1611:B1612">
    <cfRule type="duplicateValues" dxfId="78" priority="2"/>
  </conditionalFormatting>
  <conditionalFormatting sqref="B1685:B1709">
    <cfRule type="duplicateValues" dxfId="77" priority="1"/>
  </conditionalFormatting>
  <pageMargins left="0.7" right="0.7" top="0.75" bottom="0.75" header="0.3" footer="0.3"/>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sheetPr>
  <dimension ref="A1:AA49"/>
  <sheetViews>
    <sheetView zoomScale="90" zoomScaleNormal="90" workbookViewId="0">
      <pane xSplit="9" ySplit="4" topLeftCell="J23" activePane="bottomRight" state="frozen"/>
      <selection pane="topRight" activeCell="J1" sqref="J1"/>
      <selection pane="bottomLeft" activeCell="A5" sqref="A5"/>
      <selection pane="bottomRight" activeCell="AD21" sqref="AD21"/>
    </sheetView>
  </sheetViews>
  <sheetFormatPr defaultRowHeight="15" outlineLevelCol="1" x14ac:dyDescent="0.25"/>
  <cols>
    <col min="1" max="1" width="9.5703125" customWidth="1"/>
    <col min="2" max="2" width="25" bestFit="1" customWidth="1"/>
    <col min="3" max="5" width="15.28515625" customWidth="1"/>
    <col min="6" max="6" width="19.28515625" customWidth="1"/>
    <col min="7" max="7" width="1.5703125" style="620" customWidth="1"/>
    <col min="8" max="8" width="13.5703125" customWidth="1"/>
    <col min="9" max="9" width="4.85546875" customWidth="1"/>
    <col min="10" max="10" width="3.140625" customWidth="1"/>
    <col min="11" max="11" width="16.42578125" style="837" hidden="1" customWidth="1" outlineLevel="1"/>
    <col min="12" max="18" width="13.85546875" style="837" hidden="1" customWidth="1" outlineLevel="1"/>
    <col min="19" max="19" width="15.85546875" customWidth="1" collapsed="1"/>
    <col min="20" max="20" width="16.42578125" style="837" customWidth="1"/>
    <col min="21" max="27" width="12.85546875" style="837" customWidth="1"/>
  </cols>
  <sheetData>
    <row r="1" spans="1:27" x14ac:dyDescent="0.25">
      <c r="K1" s="838"/>
      <c r="L1" s="838"/>
      <c r="M1" s="838"/>
      <c r="N1" s="838"/>
      <c r="O1" s="838"/>
      <c r="P1" s="838"/>
      <c r="Q1" s="838"/>
      <c r="R1" s="838"/>
      <c r="T1" s="838"/>
      <c r="U1" s="838"/>
      <c r="V1" s="838"/>
      <c r="W1" s="838"/>
      <c r="X1" s="838"/>
      <c r="Y1" s="838"/>
      <c r="Z1" s="838"/>
      <c r="AA1" s="838"/>
    </row>
    <row r="2" spans="1:27" ht="15.75" thickBot="1" x14ac:dyDescent="0.3">
      <c r="B2" s="848" t="s">
        <v>1185</v>
      </c>
      <c r="C2" s="888"/>
      <c r="D2" s="1026"/>
      <c r="E2" s="616"/>
      <c r="F2" s="616"/>
      <c r="G2" s="990"/>
      <c r="H2" s="871"/>
    </row>
    <row r="3" spans="1:27" ht="15.75" thickTop="1" x14ac:dyDescent="0.25">
      <c r="B3" s="842"/>
      <c r="C3" s="926"/>
      <c r="D3" s="1025"/>
      <c r="E3" s="842"/>
      <c r="F3" s="926" t="s">
        <v>1194</v>
      </c>
      <c r="G3" s="990"/>
      <c r="H3" s="992"/>
      <c r="K3" s="1090" t="s">
        <v>201</v>
      </c>
      <c r="L3" s="904"/>
      <c r="M3" s="905"/>
      <c r="N3" s="905"/>
      <c r="O3" s="905"/>
      <c r="P3" s="905"/>
      <c r="Q3" s="905"/>
      <c r="R3" s="913" t="s">
        <v>1180</v>
      </c>
      <c r="T3" s="1090" t="s">
        <v>201</v>
      </c>
      <c r="U3" s="904"/>
      <c r="V3" s="905"/>
      <c r="W3" s="905"/>
      <c r="X3" s="905"/>
      <c r="Y3" s="905"/>
      <c r="Z3" s="905"/>
      <c r="AA3" s="913" t="s">
        <v>1194</v>
      </c>
    </row>
    <row r="4" spans="1:27" ht="15.75" thickBot="1" x14ac:dyDescent="0.3">
      <c r="B4" s="844" t="s">
        <v>1197</v>
      </c>
      <c r="C4" s="1124" t="s">
        <v>287</v>
      </c>
      <c r="D4" s="1125" t="s">
        <v>288</v>
      </c>
      <c r="E4" s="1126" t="s">
        <v>1186</v>
      </c>
      <c r="F4" s="1127" t="s">
        <v>1183</v>
      </c>
      <c r="G4" s="990"/>
      <c r="H4" s="993" t="s">
        <v>203</v>
      </c>
      <c r="K4" s="844" t="s">
        <v>1181</v>
      </c>
      <c r="L4" s="903">
        <v>44105</v>
      </c>
      <c r="M4" s="903">
        <v>44136</v>
      </c>
      <c r="N4" s="903">
        <v>44166</v>
      </c>
      <c r="O4" s="903">
        <v>44197</v>
      </c>
      <c r="P4" s="903">
        <v>44228</v>
      </c>
      <c r="Q4" s="907">
        <v>44256</v>
      </c>
      <c r="R4" s="914" t="s">
        <v>249</v>
      </c>
      <c r="T4" s="844" t="s">
        <v>1197</v>
      </c>
      <c r="U4" s="903">
        <v>44287</v>
      </c>
      <c r="V4" s="903">
        <v>44317</v>
      </c>
      <c r="W4" s="903">
        <v>44348</v>
      </c>
      <c r="X4" s="903">
        <v>44378</v>
      </c>
      <c r="Y4" s="903">
        <v>44409</v>
      </c>
      <c r="Z4" s="907">
        <v>44440</v>
      </c>
      <c r="AA4" s="914" t="s">
        <v>249</v>
      </c>
    </row>
    <row r="5" spans="1:27" ht="16.5" thickTop="1" thickBot="1" x14ac:dyDescent="0.3">
      <c r="A5" s="1094" t="s">
        <v>15</v>
      </c>
      <c r="B5" s="858" t="s">
        <v>652</v>
      </c>
      <c r="C5" s="880">
        <f>COUNTIFS('QM DL_10-01'!$C:$C,QM!$B5,'QM DL_10-01'!$AD:$AD,QM!$B$4,'QM DL_10-01'!$W:$W,QM!C$4)</f>
        <v>0</v>
      </c>
      <c r="D5" s="875">
        <f>COUNTIFS('QM DL_10-01'!$C:$C,QM!$B5,'QM DL_10-01'!$AD:$AD,QM!$B$4,'QM DL_10-01'!$W:$W,QM!D$4)</f>
        <v>0</v>
      </c>
      <c r="E5" s="859">
        <f>SUM(C5:D5)</f>
        <v>0</v>
      </c>
      <c r="F5" s="860" t="str">
        <f t="shared" ref="F5:F43" si="0">IFERROR(C5/E5,"-")</f>
        <v>-</v>
      </c>
      <c r="G5" s="990"/>
      <c r="H5" s="997">
        <f>COUNTIFS('QM DL_10-01'!$C:$C,QM!$B5,'QM DL_10-01'!$AF:$AF,QM!$B$4,'QM DL_10-01'!$W:$W,QM!H$4)</f>
        <v>0</v>
      </c>
      <c r="K5" s="889" t="s">
        <v>1182</v>
      </c>
      <c r="L5" s="890" t="e">
        <f>COUNTIFS('QM DL_10-01'!#REF!,QM!$K$3,'QM DL_10-01'!#REF!,QM!L$4)</f>
        <v>#REF!</v>
      </c>
      <c r="M5" s="890" t="e">
        <f>COUNTIFS('QM DL_10-01'!#REF!,QM!$K$3,'QM DL_10-01'!#REF!,QM!M$4)</f>
        <v>#REF!</v>
      </c>
      <c r="N5" s="890" t="e">
        <f>COUNTIFS('QM DL_10-01'!#REF!,QM!$K$3,'QM DL_10-01'!#REF!,QM!N$4)</f>
        <v>#REF!</v>
      </c>
      <c r="O5" s="890" t="e">
        <f>COUNTIFS('QM DL_10-01'!#REF!,QM!$K$3,'QM DL_10-01'!#REF!,QM!O$4)</f>
        <v>#REF!</v>
      </c>
      <c r="P5" s="890" t="e">
        <f>COUNTIFS('QM DL_10-01'!#REF!,QM!$K$3,'QM DL_10-01'!#REF!,QM!P$4)</f>
        <v>#REF!</v>
      </c>
      <c r="Q5" s="908" t="e">
        <f>COUNTIFS('QM DL_10-01'!#REF!,QM!$K$3,'QM DL_10-01'!#REF!,QM!Q$4)</f>
        <v>#REF!</v>
      </c>
      <c r="R5" s="915" t="e">
        <f>SUM(L5:Q5)</f>
        <v>#REF!</v>
      </c>
      <c r="T5" s="889" t="s">
        <v>1182</v>
      </c>
      <c r="U5" s="890">
        <f>COUNTIFS('QM DL_10-01'!$R:$R,QM!$T$3,'QM DL_10-01'!$AE:$AE,QM!U$4)</f>
        <v>7</v>
      </c>
      <c r="V5" s="890">
        <f>COUNTIFS('QM DL_10-01'!$R:$R,QM!$T$3,'QM DL_10-01'!$AE:$AE,QM!V$4)</f>
        <v>7</v>
      </c>
      <c r="W5" s="890">
        <f>COUNTIFS('QM DL_10-01'!$R:$R,QM!$T$3,'QM DL_10-01'!$AE:$AE,QM!W$4)</f>
        <v>13</v>
      </c>
      <c r="X5" s="890">
        <f>COUNTIFS('QM DL_10-01'!$R:$R,QM!$T$3,'QM DL_10-01'!$AE:$AE,QM!X$4)</f>
        <v>9</v>
      </c>
      <c r="Y5" s="890">
        <f>COUNTIFS('QM DL_10-01'!$R:$R,QM!$T$3,'QM DL_10-01'!$AE:$AE,QM!Y$4)</f>
        <v>11</v>
      </c>
      <c r="Z5" s="908">
        <f>COUNTIFS('QM DL_10-01'!$R:$R,QM!$T$3,'QM DL_10-01'!$AE:$AE,QM!Z$4)</f>
        <v>14</v>
      </c>
      <c r="AA5" s="915">
        <f>SUM(U5:Z5)</f>
        <v>61</v>
      </c>
    </row>
    <row r="6" spans="1:27" ht="15.75" thickTop="1" x14ac:dyDescent="0.25">
      <c r="A6" s="1094" t="s">
        <v>15</v>
      </c>
      <c r="B6" s="858" t="s">
        <v>1115</v>
      </c>
      <c r="C6" s="880">
        <f>COUNTIFS('QM DL_10-01'!$C:$C,QM!$B6,'QM DL_10-01'!$AD:$AD,QM!$B$4,'QM DL_10-01'!$W:$W,QM!C$4)</f>
        <v>0</v>
      </c>
      <c r="D6" s="875">
        <f>COUNTIFS('QM DL_10-01'!$C:$C,QM!$B6,'QM DL_10-01'!$AD:$AD,QM!$B$4,'QM DL_10-01'!$W:$W,QM!D$4)</f>
        <v>0</v>
      </c>
      <c r="E6" s="859">
        <f t="shared" ref="E6:E42" si="1">SUM(C6:D6)</f>
        <v>0</v>
      </c>
      <c r="F6" s="860" t="str">
        <f t="shared" si="0"/>
        <v>-</v>
      </c>
      <c r="G6" s="990"/>
      <c r="H6" s="997">
        <f>COUNTIFS('QM DL_10-01'!$C:$C,QM!$B6,'QM DL_10-01'!$AF:$AF,QM!$B$4,'QM DL_10-01'!$W:$W,QM!H$4)</f>
        <v>0</v>
      </c>
      <c r="K6" s="891" t="s">
        <v>287</v>
      </c>
      <c r="L6" s="892" t="e">
        <f>COUNTIFS('QM DL_10-01'!#REF!,QM!$K6,'QM DL_10-01'!#REF!,QM!$K$3,'QM DL_10-01'!#REF!,QM!L$4)</f>
        <v>#REF!</v>
      </c>
      <c r="M6" s="892" t="e">
        <f>COUNTIFS('QM DL_10-01'!#REF!,QM!$K6,'QM DL_10-01'!#REF!,QM!$K$3,'QM DL_10-01'!#REF!,QM!M$4)</f>
        <v>#REF!</v>
      </c>
      <c r="N6" s="892" t="e">
        <f>COUNTIFS('QM DL_10-01'!#REF!,QM!$K6,'QM DL_10-01'!#REF!,QM!$K$3,'QM DL_10-01'!#REF!,QM!N$4)</f>
        <v>#REF!</v>
      </c>
      <c r="O6" s="892" t="e">
        <f>COUNTIFS('QM DL_10-01'!#REF!,QM!$K6,'QM DL_10-01'!#REF!,QM!$K$3,'QM DL_10-01'!#REF!,QM!O$4)</f>
        <v>#REF!</v>
      </c>
      <c r="P6" s="892" t="e">
        <f>COUNTIFS('QM DL_10-01'!#REF!,QM!$K6,'QM DL_10-01'!#REF!,QM!$K$3,'QM DL_10-01'!#REF!,QM!P$4)</f>
        <v>#REF!</v>
      </c>
      <c r="Q6" s="909" t="e">
        <f>COUNTIFS('QM DL_10-01'!#REF!,QM!$K6,'QM DL_10-01'!#REF!,QM!$K$3,'QM DL_10-01'!#REF!,QM!Q$4)</f>
        <v>#REF!</v>
      </c>
      <c r="R6" s="916" t="e">
        <f>SUM(L6:Q6)</f>
        <v>#REF!</v>
      </c>
      <c r="T6" s="891" t="s">
        <v>287</v>
      </c>
      <c r="U6" s="892">
        <f>COUNTIFS('QM DL_10-01'!$W:$W,QM!$T6,'QM DL_10-01'!$R:$R,QM!$T$3,'QM DL_10-01'!$AC:$AC,QM!U$4)</f>
        <v>7</v>
      </c>
      <c r="V6" s="892">
        <f>COUNTIFS('QM DL_10-01'!$W:$W,QM!$T6,'QM DL_10-01'!$R:$R,QM!$T$3,'QM DL_10-01'!$AC:$AC,QM!V$4)</f>
        <v>6</v>
      </c>
      <c r="W6" s="892">
        <f>COUNTIFS('QM DL_10-01'!$W:$W,QM!$T6,'QM DL_10-01'!$R:$R,QM!$T$3,'QM DL_10-01'!$AC:$AC,QM!W$4)</f>
        <v>10</v>
      </c>
      <c r="X6" s="892">
        <f>COUNTIFS('QM DL_10-01'!$W:$W,QM!$T6,'QM DL_10-01'!$R:$R,QM!$T$3,'QM DL_10-01'!$AC:$AC,QM!X$4)</f>
        <v>12</v>
      </c>
      <c r="Y6" s="892">
        <f>COUNTIFS('QM DL_10-01'!$W:$W,QM!$T6,'QM DL_10-01'!$R:$R,QM!$T$3,'QM DL_10-01'!$AC:$AC,QM!Y$4)</f>
        <v>7</v>
      </c>
      <c r="Z6" s="909">
        <f>COUNTIFS('QM DL_10-01'!$W:$W,QM!$T6,'QM DL_10-01'!$R:$R,QM!$T$3,'QM DL_10-01'!$AC:$AC,QM!Z$4)</f>
        <v>8</v>
      </c>
      <c r="AA6" s="916">
        <f>SUM(U6:Z6)</f>
        <v>50</v>
      </c>
    </row>
    <row r="7" spans="1:27" ht="15.75" thickBot="1" x14ac:dyDescent="0.3">
      <c r="A7" s="1094" t="s">
        <v>1257</v>
      </c>
      <c r="B7" s="858" t="s">
        <v>200</v>
      </c>
      <c r="C7" s="880">
        <f>COUNTIFS('QM DL_10-01'!$C:$C,QM!$B7,'QM DL_10-01'!$AD:$AD,QM!$B$4,'QM DL_10-01'!$W:$W,QM!C$4)</f>
        <v>2</v>
      </c>
      <c r="D7" s="875">
        <f>COUNTIFS('QM DL_10-01'!$C:$C,QM!$B7,'QM DL_10-01'!$AD:$AD,QM!$B$4,'QM DL_10-01'!$W:$W,QM!D$4)</f>
        <v>0</v>
      </c>
      <c r="E7" s="859">
        <f t="shared" si="1"/>
        <v>2</v>
      </c>
      <c r="F7" s="860">
        <f t="shared" si="0"/>
        <v>1</v>
      </c>
      <c r="G7" s="990"/>
      <c r="H7" s="997">
        <f>COUNTIFS('QM DL_10-01'!$C:$C,QM!$B7,'QM DL_10-01'!$AF:$AF,QM!$B$4,'QM DL_10-01'!$W:$W,QM!H$4)</f>
        <v>1</v>
      </c>
      <c r="K7" s="894" t="s">
        <v>288</v>
      </c>
      <c r="L7" s="895" t="e">
        <f>COUNTIFS('QM DL_10-01'!#REF!,QM!$K7,'QM DL_10-01'!#REF!,QM!$K$3,'QM DL_10-01'!#REF!,QM!L$4)</f>
        <v>#REF!</v>
      </c>
      <c r="M7" s="895" t="e">
        <f>COUNTIFS('QM DL_10-01'!#REF!,QM!$K7,'QM DL_10-01'!#REF!,QM!$K$3,'QM DL_10-01'!#REF!,QM!M$4)</f>
        <v>#REF!</v>
      </c>
      <c r="N7" s="895" t="e">
        <f>COUNTIFS('QM DL_10-01'!#REF!,QM!$K7,'QM DL_10-01'!#REF!,QM!$K$3,'QM DL_10-01'!#REF!,QM!N$4)</f>
        <v>#REF!</v>
      </c>
      <c r="O7" s="895" t="e">
        <f>COUNTIFS('QM DL_10-01'!#REF!,QM!$K7,'QM DL_10-01'!#REF!,QM!$K$3,'QM DL_10-01'!#REF!,QM!O$4)</f>
        <v>#REF!</v>
      </c>
      <c r="P7" s="895" t="e">
        <f>COUNTIFS('QM DL_10-01'!#REF!,QM!$K7,'QM DL_10-01'!#REF!,QM!$K$3,'QM DL_10-01'!#REF!,QM!P$4)</f>
        <v>#REF!</v>
      </c>
      <c r="Q7" s="910" t="e">
        <f>COUNTIFS('QM DL_10-01'!#REF!,QM!$K7,'QM DL_10-01'!#REF!,QM!$K$3,'QM DL_10-01'!#REF!,QM!Q$4)</f>
        <v>#REF!</v>
      </c>
      <c r="R7" s="917" t="e">
        <f t="shared" ref="R7" si="2">SUM(L7:Q7)</f>
        <v>#REF!</v>
      </c>
      <c r="S7" s="888"/>
      <c r="T7" s="894" t="s">
        <v>288</v>
      </c>
      <c r="U7" s="895">
        <f>COUNTIFS('QM DL_10-01'!$W:$W,QM!$T7,'QM DL_10-01'!$R:$R,QM!$T$3,'QM DL_10-01'!$AC:$AC,QM!U$4)</f>
        <v>0</v>
      </c>
      <c r="V7" s="895">
        <f>COUNTIFS('QM DL_10-01'!$W:$W,QM!$T7,'QM DL_10-01'!$R:$R,QM!$T$3,'QM DL_10-01'!$AC:$AC,QM!V$4)</f>
        <v>3</v>
      </c>
      <c r="W7" s="895">
        <f>COUNTIFS('QM DL_10-01'!$W:$W,QM!$T7,'QM DL_10-01'!$R:$R,QM!$T$3,'QM DL_10-01'!$AC:$AC,QM!W$4)</f>
        <v>1</v>
      </c>
      <c r="X7" s="895">
        <f>COUNTIFS('QM DL_10-01'!$W:$W,QM!$T7,'QM DL_10-01'!$R:$R,QM!$T$3,'QM DL_10-01'!$AC:$AC,QM!X$4)</f>
        <v>2</v>
      </c>
      <c r="Y7" s="895">
        <f>COUNTIFS('QM DL_10-01'!$W:$W,QM!$T7,'QM DL_10-01'!$R:$R,QM!$T$3,'QM DL_10-01'!$AC:$AC,QM!Y$4)</f>
        <v>1</v>
      </c>
      <c r="Z7" s="910">
        <f>COUNTIFS('QM DL_10-01'!$W:$W,QM!$T7,'QM DL_10-01'!$R:$R,QM!$T$3,'QM DL_10-01'!$AC:$AC,QM!Z$4)</f>
        <v>0</v>
      </c>
      <c r="AA7" s="917">
        <f>SUM(U7:Z7)</f>
        <v>7</v>
      </c>
    </row>
    <row r="8" spans="1:27" ht="15.75" thickBot="1" x14ac:dyDescent="0.3">
      <c r="A8" s="1094" t="s">
        <v>15</v>
      </c>
      <c r="B8" s="858" t="s">
        <v>1116</v>
      </c>
      <c r="C8" s="880">
        <f>COUNTIFS('QM DL_10-01'!$C:$C,QM!$B8,'QM DL_10-01'!$AD:$AD,QM!$B$4,'QM DL_10-01'!$W:$W,QM!C$4)</f>
        <v>0</v>
      </c>
      <c r="D8" s="875">
        <f>COUNTIFS('QM DL_10-01'!$C:$C,QM!$B8,'QM DL_10-01'!$AD:$AD,QM!$B$4,'QM DL_10-01'!$W:$W,QM!D$4)</f>
        <v>0</v>
      </c>
      <c r="E8" s="859">
        <f t="shared" si="1"/>
        <v>0</v>
      </c>
      <c r="F8" s="860" t="str">
        <f t="shared" si="0"/>
        <v>-</v>
      </c>
      <c r="G8" s="990"/>
      <c r="H8" s="997">
        <f>COUNTIFS('QM DL_10-01'!$C:$C,QM!$B8,'QM DL_10-01'!$AF:$AF,QM!$B$4,'QM DL_10-01'!$W:$W,QM!H$4)</f>
        <v>0</v>
      </c>
      <c r="K8" s="897" t="s">
        <v>248</v>
      </c>
      <c r="L8" s="898" t="e">
        <f>SUM(L6:L7)</f>
        <v>#REF!</v>
      </c>
      <c r="M8" s="898" t="e">
        <f t="shared" ref="M8:Q8" si="3">SUM(M6:M7)</f>
        <v>#REF!</v>
      </c>
      <c r="N8" s="898" t="e">
        <f>SUM(N6:N7)</f>
        <v>#REF!</v>
      </c>
      <c r="O8" s="898" t="e">
        <f t="shared" si="3"/>
        <v>#REF!</v>
      </c>
      <c r="P8" s="898" t="e">
        <f t="shared" si="3"/>
        <v>#REF!</v>
      </c>
      <c r="Q8" s="911" t="e">
        <f t="shared" si="3"/>
        <v>#REF!</v>
      </c>
      <c r="R8" s="918" t="e">
        <f>SUM(R6:R7)</f>
        <v>#REF!</v>
      </c>
      <c r="T8" s="897" t="s">
        <v>248</v>
      </c>
      <c r="U8" s="898">
        <f>SUM(U6:U7)</f>
        <v>7</v>
      </c>
      <c r="V8" s="898">
        <f>SUM(V6:V7)</f>
        <v>9</v>
      </c>
      <c r="W8" s="898">
        <f>SUM(W6:W7)</f>
        <v>11</v>
      </c>
      <c r="X8" s="898">
        <f t="shared" ref="X8:Z8" si="4">SUM(X6:X7)</f>
        <v>14</v>
      </c>
      <c r="Y8" s="898">
        <f t="shared" si="4"/>
        <v>8</v>
      </c>
      <c r="Z8" s="911">
        <f t="shared" si="4"/>
        <v>8</v>
      </c>
      <c r="AA8" s="918">
        <f>SUM(AA6:AA7)</f>
        <v>57</v>
      </c>
    </row>
    <row r="9" spans="1:27" ht="15.75" thickTop="1" x14ac:dyDescent="0.25">
      <c r="A9" s="1094" t="s">
        <v>1258</v>
      </c>
      <c r="B9" s="858" t="s">
        <v>241</v>
      </c>
      <c r="C9" s="880">
        <f>COUNTIFS('QM DL_10-01'!$C:$C,QM!$B9,'QM DL_10-01'!$AD:$AD,QM!$B$4,'QM DL_10-01'!$W:$W,QM!C$4)</f>
        <v>0</v>
      </c>
      <c r="D9" s="875">
        <f>COUNTIFS('QM DL_10-01'!$C:$C,QM!$B9,'QM DL_10-01'!$AD:$AD,QM!$B$4,'QM DL_10-01'!$W:$W,QM!D$4)</f>
        <v>0</v>
      </c>
      <c r="E9" s="859">
        <f t="shared" si="1"/>
        <v>0</v>
      </c>
      <c r="F9" s="860" t="str">
        <f t="shared" si="0"/>
        <v>-</v>
      </c>
      <c r="G9" s="990"/>
      <c r="H9" s="997">
        <f>COUNTIFS('QM DL_10-01'!$C:$C,QM!$B9,'QM DL_10-01'!$AF:$AF,QM!$B$4,'QM DL_10-01'!$W:$W,QM!H$4)</f>
        <v>0</v>
      </c>
      <c r="K9" s="1220" t="s">
        <v>1183</v>
      </c>
      <c r="L9" s="1218" t="e">
        <f>L6/L8</f>
        <v>#REF!</v>
      </c>
      <c r="M9" s="1218" t="e">
        <f>M6/M8</f>
        <v>#REF!</v>
      </c>
      <c r="N9" s="1218" t="e">
        <f t="shared" ref="N9:P9" si="5">N6/N8</f>
        <v>#REF!</v>
      </c>
      <c r="O9" s="1218" t="e">
        <f t="shared" si="5"/>
        <v>#REF!</v>
      </c>
      <c r="P9" s="1218" t="e">
        <f t="shared" si="5"/>
        <v>#REF!</v>
      </c>
      <c r="Q9" s="1224" t="e">
        <f>Q6/Q8</f>
        <v>#REF!</v>
      </c>
      <c r="R9" s="1222" t="e">
        <f>R6/R8</f>
        <v>#REF!</v>
      </c>
      <c r="T9" s="1220" t="s">
        <v>1183</v>
      </c>
      <c r="U9" s="1218">
        <f>U6/U8</f>
        <v>1</v>
      </c>
      <c r="V9" s="1218">
        <f>V6/V8</f>
        <v>0.66666666666666663</v>
      </c>
      <c r="W9" s="1218">
        <f>W6/W8</f>
        <v>0.90909090909090906</v>
      </c>
      <c r="X9" s="1218">
        <f t="shared" ref="X9:Y9" si="6">X6/X8</f>
        <v>0.8571428571428571</v>
      </c>
      <c r="Y9" s="1218">
        <f t="shared" si="6"/>
        <v>0.875</v>
      </c>
      <c r="Z9" s="1224">
        <f>Z6/Z8</f>
        <v>1</v>
      </c>
      <c r="AA9" s="1222">
        <f>AA6/AA8</f>
        <v>0.8771929824561403</v>
      </c>
    </row>
    <row r="10" spans="1:27" x14ac:dyDescent="0.25">
      <c r="A10" s="1094" t="s">
        <v>1259</v>
      </c>
      <c r="B10" s="858" t="s">
        <v>205</v>
      </c>
      <c r="C10" s="880">
        <f>COUNTIFS('QM DL_10-01'!$C:$C,QM!$B10,'QM DL_10-01'!$AD:$AD,QM!$B$4,'QM DL_10-01'!$W:$W,QM!C$4)</f>
        <v>6</v>
      </c>
      <c r="D10" s="875">
        <f>COUNTIFS('QM DL_10-01'!$C:$C,QM!$B10,'QM DL_10-01'!$AD:$AD,QM!$B$4,'QM DL_10-01'!$W:$W,QM!D$4)</f>
        <v>0</v>
      </c>
      <c r="E10" s="859">
        <f t="shared" si="1"/>
        <v>6</v>
      </c>
      <c r="F10" s="860">
        <f t="shared" si="0"/>
        <v>1</v>
      </c>
      <c r="G10" s="991"/>
      <c r="H10" s="997">
        <f>COUNTIFS('QM DL_10-01'!$C:$C,QM!$B10,'QM DL_10-01'!$AF:$AF,QM!$B$4,'QM DL_10-01'!$W:$W,QM!H$4)</f>
        <v>3</v>
      </c>
      <c r="K10" s="1221"/>
      <c r="L10" s="1219"/>
      <c r="M10" s="1219"/>
      <c r="N10" s="1219"/>
      <c r="O10" s="1219"/>
      <c r="P10" s="1219"/>
      <c r="Q10" s="1225"/>
      <c r="R10" s="1223"/>
      <c r="T10" s="1221"/>
      <c r="U10" s="1219"/>
      <c r="V10" s="1219"/>
      <c r="W10" s="1219"/>
      <c r="X10" s="1219"/>
      <c r="Y10" s="1219"/>
      <c r="Z10" s="1225"/>
      <c r="AA10" s="1223"/>
    </row>
    <row r="11" spans="1:27" ht="15.75" thickBot="1" x14ac:dyDescent="0.3">
      <c r="A11" s="1094" t="s">
        <v>1260</v>
      </c>
      <c r="B11" s="858" t="s">
        <v>1104</v>
      </c>
      <c r="C11" s="880">
        <f>COUNTIFS('QM DL_10-01'!$C:$C,QM!$B11,'QM DL_10-01'!$AD:$AD,QM!$B$4,'QM DL_10-01'!$W:$W,QM!C$4)</f>
        <v>0</v>
      </c>
      <c r="D11" s="875">
        <f>COUNTIFS('QM DL_10-01'!$C:$C,QM!$B11,'QM DL_10-01'!$AD:$AD,QM!$B$4,'QM DL_10-01'!$W:$W,QM!D$4)</f>
        <v>0</v>
      </c>
      <c r="E11" s="859">
        <f t="shared" si="1"/>
        <v>0</v>
      </c>
      <c r="F11" s="860" t="str">
        <f t="shared" si="0"/>
        <v>-</v>
      </c>
      <c r="G11" s="991"/>
      <c r="H11" s="997">
        <f>COUNTIFS('QM DL_10-01'!$C:$C,QM!$B11,'QM DL_10-01'!$AF:$AF,QM!$B$4,'QM DL_10-01'!$W:$W,QM!H$4)</f>
        <v>0</v>
      </c>
      <c r="K11" s="846" t="s">
        <v>1184</v>
      </c>
      <c r="L11" s="847" t="e">
        <f t="shared" ref="L11:R11" si="7">IF(L9&gt;=60%,"Achieved","Not Achieved")</f>
        <v>#REF!</v>
      </c>
      <c r="M11" s="847" t="e">
        <f t="shared" si="7"/>
        <v>#REF!</v>
      </c>
      <c r="N11" s="847" t="e">
        <f t="shared" si="7"/>
        <v>#REF!</v>
      </c>
      <c r="O11" s="847" t="e">
        <f t="shared" si="7"/>
        <v>#REF!</v>
      </c>
      <c r="P11" s="847" t="e">
        <f t="shared" si="7"/>
        <v>#REF!</v>
      </c>
      <c r="Q11" s="912" t="e">
        <f t="shared" si="7"/>
        <v>#REF!</v>
      </c>
      <c r="R11" s="1109" t="e">
        <f t="shared" si="7"/>
        <v>#REF!</v>
      </c>
      <c r="T11" s="846" t="s">
        <v>1184</v>
      </c>
      <c r="U11" s="847" t="str">
        <f t="shared" ref="U11:AA11" si="8">IF(U9&gt;=60%,"Achieved","Not Achieved")</f>
        <v>Achieved</v>
      </c>
      <c r="V11" s="847" t="str">
        <f>IF(V9&gt;=60%,"Achieved","Not Achieved")</f>
        <v>Achieved</v>
      </c>
      <c r="W11" s="847" t="str">
        <f t="shared" si="8"/>
        <v>Achieved</v>
      </c>
      <c r="X11" s="847" t="str">
        <f t="shared" si="8"/>
        <v>Achieved</v>
      </c>
      <c r="Y11" s="847" t="str">
        <f t="shared" si="8"/>
        <v>Achieved</v>
      </c>
      <c r="Z11" s="912" t="str">
        <f t="shared" si="8"/>
        <v>Achieved</v>
      </c>
      <c r="AA11" s="1109" t="str">
        <f t="shared" si="8"/>
        <v>Achieved</v>
      </c>
    </row>
    <row r="12" spans="1:27" ht="16.5" thickTop="1" thickBot="1" x14ac:dyDescent="0.3">
      <c r="A12" s="1094" t="s">
        <v>1261</v>
      </c>
      <c r="B12" s="858" t="s">
        <v>1120</v>
      </c>
      <c r="C12" s="880">
        <f>COUNTIFS('QM DL_10-01'!$C:$C,QM!$B12,'QM DL_10-01'!$AD:$AD,QM!$B$4,'QM DL_10-01'!$W:$W,QM!C$4)</f>
        <v>0</v>
      </c>
      <c r="D12" s="875">
        <f>COUNTIFS('QM DL_10-01'!$C:$C,QM!$B12,'QM DL_10-01'!$AD:$AD,QM!$B$4,'QM DL_10-01'!$W:$W,QM!D$4)</f>
        <v>0</v>
      </c>
      <c r="E12" s="859">
        <f t="shared" si="1"/>
        <v>0</v>
      </c>
      <c r="F12" s="860" t="str">
        <f t="shared" si="0"/>
        <v>-</v>
      </c>
      <c r="G12" s="991"/>
      <c r="H12" s="997">
        <f>COUNTIFS('QM DL_10-01'!$C:$C,QM!$B12,'QM DL_10-01'!$AF:$AF,QM!$B$4,'QM DL_10-01'!$W:$W,QM!H$4)</f>
        <v>0</v>
      </c>
      <c r="L12" s="901"/>
      <c r="M12" s="901"/>
      <c r="N12" s="901"/>
      <c r="O12" s="901"/>
      <c r="P12" s="901"/>
      <c r="Q12" s="901"/>
      <c r="R12" s="906"/>
      <c r="U12" s="901"/>
      <c r="V12" s="901"/>
      <c r="W12" s="901"/>
      <c r="X12" s="901"/>
      <c r="Y12" s="901"/>
      <c r="Z12" s="901"/>
      <c r="AA12" s="906"/>
    </row>
    <row r="13" spans="1:27" ht="16.5" thickTop="1" thickBot="1" x14ac:dyDescent="0.3">
      <c r="A13" s="1094" t="s">
        <v>15</v>
      </c>
      <c r="B13" s="858" t="s">
        <v>1113</v>
      </c>
      <c r="C13" s="880">
        <f>COUNTIFS('QM DL_10-01'!$C:$C,QM!$B13,'QM DL_10-01'!$AD:$AD,QM!$B$4,'QM DL_10-01'!$W:$W,QM!C$4)</f>
        <v>0</v>
      </c>
      <c r="D13" s="875">
        <f>COUNTIFS('QM DL_10-01'!$C:$C,QM!$B13,'QM DL_10-01'!$AD:$AD,QM!$B$4,'QM DL_10-01'!$W:$W,QM!D$4)</f>
        <v>0</v>
      </c>
      <c r="E13" s="859">
        <f t="shared" si="1"/>
        <v>0</v>
      </c>
      <c r="F13" s="860" t="str">
        <f t="shared" si="0"/>
        <v>-</v>
      </c>
      <c r="G13" s="991"/>
      <c r="H13" s="997">
        <f>COUNTIFS('QM DL_10-01'!$C:$C,QM!$B13,'QM DL_10-01'!$AF:$AF,QM!$B$4,'QM DL_10-01'!$W:$W,QM!H$4)</f>
        <v>0</v>
      </c>
      <c r="K13" s="1000" t="s">
        <v>203</v>
      </c>
      <c r="L13" s="1001" t="e">
        <f>COUNTIFS('QM DL_10-01'!#REF!,QM!$K13,'QM DL_10-01'!#REF!,QM!$K$3,'QM DL_10-01'!#REF!,QM!L$4)</f>
        <v>#REF!</v>
      </c>
      <c r="M13" s="1001" t="e">
        <f>COUNTIFS('QM DL_10-01'!#REF!,QM!$K13,'QM DL_10-01'!#REF!,QM!$K$3,'QM DL_10-01'!#REF!,QM!M$4)</f>
        <v>#REF!</v>
      </c>
      <c r="N13" s="1001" t="e">
        <f>COUNTIFS('QM DL_10-01'!#REF!,QM!$K13,'QM DL_10-01'!#REF!,QM!$K$3,'QM DL_10-01'!#REF!,QM!N$4)</f>
        <v>#REF!</v>
      </c>
      <c r="O13" s="1001" t="e">
        <f>COUNTIFS('QM DL_10-01'!#REF!,QM!$K13,'QM DL_10-01'!#REF!,QM!$K$3,'QM DL_10-01'!#REF!,QM!O$4)</f>
        <v>#REF!</v>
      </c>
      <c r="P13" s="1001" t="e">
        <f>COUNTIFS('QM DL_10-01'!#REF!,QM!$K13,'QM DL_10-01'!#REF!,QM!$K$3,'QM DL_10-01'!#REF!,QM!P$4)</f>
        <v>#REF!</v>
      </c>
      <c r="Q13" s="1002" t="e">
        <f>COUNTIFS('QM DL_10-01'!#REF!,QM!$K13,'QM DL_10-01'!#REF!,QM!$K$3,'QM DL_10-01'!#REF!,QM!Q$4)</f>
        <v>#REF!</v>
      </c>
      <c r="R13" s="1003" t="e">
        <f>SUM(L13:Q13)</f>
        <v>#REF!</v>
      </c>
      <c r="S13" s="888"/>
      <c r="T13" s="1000" t="s">
        <v>203</v>
      </c>
      <c r="U13" s="1001">
        <f>COUNTIFS('QM DL_10-01'!$W:$W,QM!$T13,'QM DL_10-01'!$R:$R,QM!$T$3,'QM DL_10-01'!$AE:$AE,QM!U$4)</f>
        <v>0</v>
      </c>
      <c r="V13" s="1001">
        <f>COUNTIFS('QM DL_10-01'!$W:$W,QM!$T13,'QM DL_10-01'!$R:$R,QM!$T$3,'QM DL_10-01'!$AE:$AE,QM!V$4)</f>
        <v>1</v>
      </c>
      <c r="W13" s="1001">
        <f>COUNTIFS('QM DL_10-01'!$W:$W,QM!$T13,'QM DL_10-01'!$R:$R,QM!$T$3,'QM DL_10-01'!$AE:$AE,QM!W$4)</f>
        <v>2</v>
      </c>
      <c r="X13" s="1001">
        <f>COUNTIFS('QM DL_10-01'!$W:$W,QM!$T13,'QM DL_10-01'!$R:$R,QM!$T$3,'QM DL_10-01'!$AE:$AE,QM!X$4)</f>
        <v>1</v>
      </c>
      <c r="Y13" s="1001">
        <f>COUNTIFS('QM DL_10-01'!$W:$W,QM!$T13,'QM DL_10-01'!$R:$R,QM!$T$3,'QM DL_10-01'!$AE:$AE,QM!Y$4)</f>
        <v>4</v>
      </c>
      <c r="Z13" s="1002">
        <f>COUNTIFS('QM DL_10-01'!$W:$W,QM!$T13,'QM DL_10-01'!$R:$R,QM!$T$3,'QM DL_10-01'!$AE:$AE,QM!Z$4)</f>
        <v>8</v>
      </c>
      <c r="AA13" s="1003">
        <f>SUM(U13:Z13)</f>
        <v>16</v>
      </c>
    </row>
    <row r="14" spans="1:27" ht="15.75" thickTop="1" x14ac:dyDescent="0.25">
      <c r="A14" s="1094" t="s">
        <v>15</v>
      </c>
      <c r="B14" s="858" t="s">
        <v>1103</v>
      </c>
      <c r="C14" s="880">
        <f>COUNTIFS('QM DL_10-01'!$C:$C,QM!$B14,'QM DL_10-01'!$AD:$AD,QM!$B$4,'QM DL_10-01'!$W:$W,QM!C$4)</f>
        <v>0</v>
      </c>
      <c r="D14" s="875">
        <f>COUNTIFS('QM DL_10-01'!$C:$C,QM!$B14,'QM DL_10-01'!$AD:$AD,QM!$B$4,'QM DL_10-01'!$W:$W,QM!D$4)</f>
        <v>0</v>
      </c>
      <c r="E14" s="859">
        <f t="shared" si="1"/>
        <v>0</v>
      </c>
      <c r="F14" s="860" t="str">
        <f t="shared" si="0"/>
        <v>-</v>
      </c>
      <c r="G14" s="991"/>
      <c r="H14" s="997">
        <f>COUNTIFS('QM DL_10-01'!$C:$C,QM!$B14,'QM DL_10-01'!$AF:$AF,QM!$B$4,'QM DL_10-01'!$W:$W,QM!H$4)</f>
        <v>0</v>
      </c>
      <c r="L14" s="900"/>
      <c r="M14" s="900"/>
      <c r="N14" s="900"/>
      <c r="O14" s="900"/>
      <c r="P14" s="900"/>
      <c r="Q14" s="900"/>
      <c r="R14" s="900"/>
      <c r="U14" s="900"/>
      <c r="V14" s="900"/>
      <c r="W14" s="900"/>
      <c r="X14" s="900"/>
      <c r="Y14" s="900"/>
      <c r="Z14" s="900"/>
      <c r="AA14" s="900"/>
    </row>
    <row r="15" spans="1:27" ht="15.75" thickBot="1" x14ac:dyDescent="0.3">
      <c r="A15" s="1094" t="s">
        <v>1262</v>
      </c>
      <c r="B15" s="858" t="s">
        <v>211</v>
      </c>
      <c r="C15" s="880">
        <f>COUNTIFS('QM DL_10-01'!$C:$C,QM!$B15,'QM DL_10-01'!$AD:$AD,QM!$B$4,'QM DL_10-01'!$W:$W,QM!C$4)</f>
        <v>3</v>
      </c>
      <c r="D15" s="875">
        <f>COUNTIFS('QM DL_10-01'!$C:$C,QM!$B15,'QM DL_10-01'!$AD:$AD,QM!$B$4,'QM DL_10-01'!$W:$W,QM!D$4)</f>
        <v>0</v>
      </c>
      <c r="E15" s="859">
        <f t="shared" si="1"/>
        <v>3</v>
      </c>
      <c r="F15" s="860">
        <f t="shared" si="0"/>
        <v>1</v>
      </c>
      <c r="G15" s="991"/>
      <c r="H15" s="997">
        <f>COUNTIFS('QM DL_10-01'!$C:$C,QM!$B15,'QM DL_10-01'!$AF:$AF,QM!$B$4,'QM DL_10-01'!$W:$W,QM!H$4)</f>
        <v>0</v>
      </c>
      <c r="R15" s="900"/>
      <c r="AA15" s="900"/>
    </row>
    <row r="16" spans="1:27" ht="15.75" thickTop="1" x14ac:dyDescent="0.25">
      <c r="A16" s="1094" t="s">
        <v>15</v>
      </c>
      <c r="B16" s="858" t="s">
        <v>213</v>
      </c>
      <c r="C16" s="880">
        <f>COUNTIFS('QM DL_10-01'!$C:$C,QM!$B16,'QM DL_10-01'!$AD:$AD,QM!$B$4,'QM DL_10-01'!$W:$W,QM!C$4)</f>
        <v>0</v>
      </c>
      <c r="D16" s="875">
        <f>COUNTIFS('QM DL_10-01'!$C:$C,QM!$B16,'QM DL_10-01'!$AD:$AD,QM!$B$4,'QM DL_10-01'!$W:$W,QM!D$4)</f>
        <v>0</v>
      </c>
      <c r="E16" s="859">
        <f t="shared" si="1"/>
        <v>0</v>
      </c>
      <c r="F16" s="860" t="str">
        <f t="shared" si="0"/>
        <v>-</v>
      </c>
      <c r="G16" s="991"/>
      <c r="H16" s="997">
        <f>COUNTIFS('QM DL_10-01'!$C:$C,QM!$B16,'QM DL_10-01'!$AF:$AF,QM!$B$4,'QM DL_10-01'!$W:$W,QM!H$4)</f>
        <v>0</v>
      </c>
      <c r="K16" s="1090" t="s">
        <v>232</v>
      </c>
      <c r="L16" s="904"/>
      <c r="M16" s="905"/>
      <c r="N16" s="905"/>
      <c r="O16" s="905"/>
      <c r="P16" s="905"/>
      <c r="Q16" s="905"/>
      <c r="R16" s="913" t="s">
        <v>1180</v>
      </c>
      <c r="S16" s="888"/>
      <c r="T16" s="1090" t="s">
        <v>232</v>
      </c>
      <c r="U16" s="904"/>
      <c r="V16" s="905"/>
      <c r="W16" s="905"/>
      <c r="X16" s="905"/>
      <c r="Y16" s="905"/>
      <c r="Z16" s="905"/>
      <c r="AA16" s="913" t="s">
        <v>1194</v>
      </c>
    </row>
    <row r="17" spans="1:27" ht="15.75" thickBot="1" x14ac:dyDescent="0.3">
      <c r="A17" s="1094" t="s">
        <v>1263</v>
      </c>
      <c r="B17" s="858" t="s">
        <v>1112</v>
      </c>
      <c r="C17" s="880">
        <f>COUNTIFS('QM DL_10-01'!$C:$C,QM!$B17,'QM DL_10-01'!$AD:$AD,QM!$B$4,'QM DL_10-01'!$W:$W,QM!C$4)</f>
        <v>0</v>
      </c>
      <c r="D17" s="875">
        <f>COUNTIFS('QM DL_10-01'!$C:$C,QM!$B17,'QM DL_10-01'!$AD:$AD,QM!$B$4,'QM DL_10-01'!$W:$W,QM!D$4)</f>
        <v>0</v>
      </c>
      <c r="E17" s="859">
        <f t="shared" si="1"/>
        <v>0</v>
      </c>
      <c r="F17" s="860" t="str">
        <f t="shared" si="0"/>
        <v>-</v>
      </c>
      <c r="G17" s="991"/>
      <c r="H17" s="997">
        <f>COUNTIFS('QM DL_10-01'!$C:$C,QM!$B17,'QM DL_10-01'!$AF:$AF,QM!$B$4,'QM DL_10-01'!$W:$W,QM!H$4)</f>
        <v>0</v>
      </c>
      <c r="K17" s="844" t="s">
        <v>1181</v>
      </c>
      <c r="L17" s="903">
        <v>44105</v>
      </c>
      <c r="M17" s="903">
        <v>44136</v>
      </c>
      <c r="N17" s="903">
        <v>44166</v>
      </c>
      <c r="O17" s="903">
        <v>44197</v>
      </c>
      <c r="P17" s="903">
        <v>44228</v>
      </c>
      <c r="Q17" s="907">
        <v>44256</v>
      </c>
      <c r="R17" s="914" t="s">
        <v>249</v>
      </c>
      <c r="S17" s="888"/>
      <c r="T17" s="844" t="s">
        <v>1197</v>
      </c>
      <c r="U17" s="903">
        <v>44287</v>
      </c>
      <c r="V17" s="903">
        <v>44317</v>
      </c>
      <c r="W17" s="903">
        <v>44348</v>
      </c>
      <c r="X17" s="903">
        <v>44378</v>
      </c>
      <c r="Y17" s="903">
        <v>44409</v>
      </c>
      <c r="Z17" s="907">
        <v>44440</v>
      </c>
      <c r="AA17" s="914" t="s">
        <v>249</v>
      </c>
    </row>
    <row r="18" spans="1:27" ht="16.5" thickTop="1" thickBot="1" x14ac:dyDescent="0.3">
      <c r="A18" s="1094" t="s">
        <v>1264</v>
      </c>
      <c r="B18" s="858" t="s">
        <v>680</v>
      </c>
      <c r="C18" s="880">
        <f>COUNTIFS('QM DL_10-01'!$C:$C,QM!$B18,'QM DL_10-01'!$AD:$AD,QM!$B$4,'QM DL_10-01'!$W:$W,QM!C$4)</f>
        <v>6</v>
      </c>
      <c r="D18" s="875">
        <f>COUNTIFS('QM DL_10-01'!$C:$C,QM!$B18,'QM DL_10-01'!$AD:$AD,QM!$B$4,'QM DL_10-01'!$W:$W,QM!D$4)</f>
        <v>0</v>
      </c>
      <c r="E18" s="859">
        <f t="shared" si="1"/>
        <v>6</v>
      </c>
      <c r="F18" s="860">
        <f t="shared" si="0"/>
        <v>1</v>
      </c>
      <c r="G18" s="991"/>
      <c r="H18" s="997">
        <f>COUNTIFS('QM DL_10-01'!$C:$C,QM!$B18,'QM DL_10-01'!$AF:$AF,QM!$B$4,'QM DL_10-01'!$W:$W,QM!H$4)</f>
        <v>0</v>
      </c>
      <c r="K18" s="889" t="s">
        <v>1187</v>
      </c>
      <c r="L18" s="890" t="e">
        <f>COUNTIFS('QM DL_10-01'!#REF!,QM!$K$16,'QM DL_10-01'!#REF!,QM!L$17)</f>
        <v>#REF!</v>
      </c>
      <c r="M18" s="890" t="e">
        <f>COUNTIFS('QM DL_10-01'!#REF!,QM!$K$16,'QM DL_10-01'!#REF!,QM!M$17)</f>
        <v>#REF!</v>
      </c>
      <c r="N18" s="890" t="e">
        <f>COUNTIFS('QM DL_10-01'!#REF!,QM!$K$16,'QM DL_10-01'!#REF!,QM!N$17)</f>
        <v>#REF!</v>
      </c>
      <c r="O18" s="890" t="e">
        <f>COUNTIFS('QM DL_10-01'!#REF!,QM!$K$16,'QM DL_10-01'!#REF!,QM!O$17)</f>
        <v>#REF!</v>
      </c>
      <c r="P18" s="890" t="e">
        <f>COUNTIFS('QM DL_10-01'!#REF!,QM!$K$16,'QM DL_10-01'!#REF!,QM!P$17)</f>
        <v>#REF!</v>
      </c>
      <c r="Q18" s="908" t="e">
        <f>COUNTIFS('QM DL_10-01'!#REF!,QM!$K$16,'QM DL_10-01'!#REF!,QM!Q$17)</f>
        <v>#REF!</v>
      </c>
      <c r="R18" s="915" t="e">
        <f>SUM(L18:Q18)</f>
        <v>#REF!</v>
      </c>
      <c r="S18" s="888"/>
      <c r="T18" s="889" t="s">
        <v>1187</v>
      </c>
      <c r="U18" s="890">
        <f>COUNTIFS('QM DL_10-01'!$R:$R,QM!$T$16,'QM DL_10-01'!$AE:$AE,QM!U$17)</f>
        <v>7</v>
      </c>
      <c r="V18" s="890">
        <f>COUNTIFS('QM DL_10-01'!$R:$R,QM!$T$16,'QM DL_10-01'!$AE:$AE,QM!V$17)</f>
        <v>9</v>
      </c>
      <c r="W18" s="890">
        <f>COUNTIFS('QM DL_10-01'!$R:$R,QM!$T$16,'QM DL_10-01'!$AE:$AE,QM!W$17)</f>
        <v>8</v>
      </c>
      <c r="X18" s="890">
        <f>COUNTIFS('QM DL_10-01'!$R:$R,QM!$T$16,'QM DL_10-01'!$AE:$AE,QM!X$17)</f>
        <v>9</v>
      </c>
      <c r="Y18" s="890">
        <f>COUNTIFS('QM DL_10-01'!$R:$R,QM!$T$16,'QM DL_10-01'!$AE:$AE,QM!Y$17)</f>
        <v>11</v>
      </c>
      <c r="Z18" s="908">
        <f>COUNTIFS('QM DL_10-01'!$R:$R,QM!$T$16,'QM DL_10-01'!$AE:$AE,QM!Z$17)</f>
        <v>20</v>
      </c>
      <c r="AA18" s="915">
        <f>SUM(U18:Z18)</f>
        <v>64</v>
      </c>
    </row>
    <row r="19" spans="1:27" ht="15.75" thickTop="1" x14ac:dyDescent="0.25">
      <c r="A19" s="1094" t="s">
        <v>15</v>
      </c>
      <c r="B19" s="858" t="s">
        <v>1121</v>
      </c>
      <c r="C19" s="880">
        <f>COUNTIFS('QM DL_10-01'!$C:$C,QM!$B19,'QM DL_10-01'!$AD:$AD,QM!$B$4,'QM DL_10-01'!$W:$W,QM!C$4)</f>
        <v>0</v>
      </c>
      <c r="D19" s="875">
        <f>COUNTIFS('QM DL_10-01'!$C:$C,QM!$B19,'QM DL_10-01'!$AD:$AD,QM!$B$4,'QM DL_10-01'!$W:$W,QM!D$4)</f>
        <v>0</v>
      </c>
      <c r="E19" s="859">
        <f t="shared" si="1"/>
        <v>0</v>
      </c>
      <c r="F19" s="860" t="str">
        <f t="shared" si="0"/>
        <v>-</v>
      </c>
      <c r="G19" s="991"/>
      <c r="H19" s="997">
        <f>COUNTIFS('QM DL_10-01'!$C:$C,QM!$B19,'QM DL_10-01'!$AF:$AF,QM!$B$4,'QM DL_10-01'!$W:$W,QM!H$4)</f>
        <v>0</v>
      </c>
      <c r="K19" s="891" t="s">
        <v>287</v>
      </c>
      <c r="L19" s="892" t="e">
        <f>COUNTIFS('QM DL_10-01'!#REF!,QM!$K19,'QM DL_10-01'!#REF!,QM!$K$16,'QM DL_10-01'!#REF!,QM!L$17)</f>
        <v>#REF!</v>
      </c>
      <c r="M19" s="892" t="e">
        <f>COUNTIFS('QM DL_10-01'!#REF!,QM!$K19,'QM DL_10-01'!#REF!,QM!$K$16,'QM DL_10-01'!#REF!,QM!M$17)</f>
        <v>#REF!</v>
      </c>
      <c r="N19" s="892" t="e">
        <f>COUNTIFS('QM DL_10-01'!#REF!,QM!$K19,'QM DL_10-01'!#REF!,QM!$K$16,'QM DL_10-01'!#REF!,QM!N$17)</f>
        <v>#REF!</v>
      </c>
      <c r="O19" s="892" t="e">
        <f>COUNTIFS('QM DL_10-01'!#REF!,QM!$K19,'QM DL_10-01'!#REF!,QM!$K$16,'QM DL_10-01'!#REF!,QM!O$17)</f>
        <v>#REF!</v>
      </c>
      <c r="P19" s="892" t="e">
        <f>COUNTIFS('QM DL_10-01'!#REF!,QM!$K19,'QM DL_10-01'!#REF!,QM!$K$16,'QM DL_10-01'!#REF!,QM!P$17)</f>
        <v>#REF!</v>
      </c>
      <c r="Q19" s="909" t="e">
        <f>COUNTIFS('QM DL_10-01'!#REF!,QM!$K19,'QM DL_10-01'!#REF!,QM!$K$16,'QM DL_10-01'!#REF!,QM!Q$17)</f>
        <v>#REF!</v>
      </c>
      <c r="R19" s="916" t="e">
        <f>SUM(L19:Q19)</f>
        <v>#REF!</v>
      </c>
      <c r="S19" s="888"/>
      <c r="T19" s="891" t="s">
        <v>287</v>
      </c>
      <c r="U19" s="892">
        <f>COUNTIFS('QM DL_10-01'!$W:$W,QM!$T19,'QM DL_10-01'!$R:$R,QM!$T$16,'QM DL_10-01'!$AC:$AC,QM!U$17)</f>
        <v>7</v>
      </c>
      <c r="V19" s="892">
        <f>COUNTIFS('QM DL_10-01'!$W:$W,QM!$T19,'QM DL_10-01'!$R:$R,QM!$T$16,'QM DL_10-01'!$AC:$AC,QM!V$17)</f>
        <v>11</v>
      </c>
      <c r="W19" s="892">
        <f>COUNTIFS('QM DL_10-01'!$W:$W,QM!$T19,'QM DL_10-01'!$R:$R,QM!$T$16,'QM DL_10-01'!$AC:$AC,QM!W$17)</f>
        <v>3</v>
      </c>
      <c r="X19" s="892">
        <f>COUNTIFS('QM DL_10-01'!$W:$W,QM!$T19,'QM DL_10-01'!$R:$R,QM!$T$16,'QM DL_10-01'!$AC:$AC,QM!X$17)</f>
        <v>2</v>
      </c>
      <c r="Y19" s="892">
        <f>COUNTIFS('QM DL_10-01'!$W:$W,QM!$T19,'QM DL_10-01'!$R:$R,QM!$T$16,'QM DL_10-01'!$AC:$AC,QM!Y$17)</f>
        <v>8</v>
      </c>
      <c r="Z19" s="909">
        <f>COUNTIFS('QM DL_10-01'!$W:$W,QM!$T19,'QM DL_10-01'!$R:$R,QM!$T$16,'QM DL_10-01'!$AC:$AC,QM!Z$17)</f>
        <v>15</v>
      </c>
      <c r="AA19" s="916">
        <f>SUM(U19:Z19)</f>
        <v>46</v>
      </c>
    </row>
    <row r="20" spans="1:27" ht="15.75" thickBot="1" x14ac:dyDescent="0.3">
      <c r="A20" s="1094" t="s">
        <v>1265</v>
      </c>
      <c r="B20" s="858" t="s">
        <v>608</v>
      </c>
      <c r="C20" s="880">
        <f>COUNTIFS('QM DL_10-01'!$C:$C,QM!$B20,'QM DL_10-01'!$AD:$AD,QM!$B$4,'QM DL_10-01'!$W:$W,QM!C$4)</f>
        <v>1</v>
      </c>
      <c r="D20" s="875">
        <f>COUNTIFS('QM DL_10-01'!$C:$C,QM!$B20,'QM DL_10-01'!$AD:$AD,QM!$B$4,'QM DL_10-01'!$W:$W,QM!D$4)</f>
        <v>0</v>
      </c>
      <c r="E20" s="859">
        <f t="shared" si="1"/>
        <v>1</v>
      </c>
      <c r="F20" s="860">
        <f t="shared" si="0"/>
        <v>1</v>
      </c>
      <c r="G20" s="991"/>
      <c r="H20" s="997">
        <f>COUNTIFS('QM DL_10-01'!$C:$C,QM!$B20,'QM DL_10-01'!$AF:$AF,QM!$B$4,'QM DL_10-01'!$W:$W,QM!H$4)</f>
        <v>0</v>
      </c>
      <c r="K20" s="894" t="s">
        <v>288</v>
      </c>
      <c r="L20" s="895" t="e">
        <f>COUNTIFS('QM DL_10-01'!#REF!,QM!$K20,'QM DL_10-01'!#REF!,QM!$K$16,'QM DL_10-01'!#REF!,QM!L$17)</f>
        <v>#REF!</v>
      </c>
      <c r="M20" s="895" t="e">
        <f>COUNTIFS('QM DL_10-01'!#REF!,QM!$K20,'QM DL_10-01'!#REF!,QM!$K$16,'QM DL_10-01'!#REF!,QM!M$17)</f>
        <v>#REF!</v>
      </c>
      <c r="N20" s="895" t="e">
        <f>COUNTIFS('QM DL_10-01'!#REF!,QM!$K20,'QM DL_10-01'!#REF!,QM!$K$16,'QM DL_10-01'!#REF!,QM!N$17)</f>
        <v>#REF!</v>
      </c>
      <c r="O20" s="895" t="e">
        <f>COUNTIFS('QM DL_10-01'!#REF!,QM!$K20,'QM DL_10-01'!#REF!,QM!$K$16,'QM DL_10-01'!#REF!,QM!O$17)</f>
        <v>#REF!</v>
      </c>
      <c r="P20" s="895" t="e">
        <f>COUNTIFS('QM DL_10-01'!#REF!,QM!$K20,'QM DL_10-01'!#REF!,QM!$K$16,'QM DL_10-01'!#REF!,QM!P$17)</f>
        <v>#REF!</v>
      </c>
      <c r="Q20" s="910" t="e">
        <f>COUNTIFS('QM DL_10-01'!#REF!,QM!$K20,'QM DL_10-01'!#REF!,QM!$K$16,'QM DL_10-01'!#REF!,QM!Q$17)</f>
        <v>#REF!</v>
      </c>
      <c r="R20" s="917" t="e">
        <f t="shared" ref="R20" si="9">SUM(L20:Q20)</f>
        <v>#REF!</v>
      </c>
      <c r="S20" s="888"/>
      <c r="T20" s="894" t="s">
        <v>288</v>
      </c>
      <c r="U20" s="895">
        <f>COUNTIFS('QM DL_10-01'!$W:$W,QM!$T20,'QM DL_10-01'!$R:$R,QM!$T$16,'QM DL_10-01'!$AC:$AC,QM!U$17)</f>
        <v>0</v>
      </c>
      <c r="V20" s="895">
        <f>COUNTIFS('QM DL_10-01'!$W:$W,QM!$T20,'QM DL_10-01'!$R:$R,QM!$T$16,'QM DL_10-01'!$AC:$AC,QM!V$17)</f>
        <v>0</v>
      </c>
      <c r="W20" s="895">
        <f>COUNTIFS('QM DL_10-01'!$W:$W,QM!$T20,'QM DL_10-01'!$R:$R,QM!$T$16,'QM DL_10-01'!$AC:$AC,QM!W$17)</f>
        <v>0</v>
      </c>
      <c r="X20" s="895">
        <f>COUNTIFS('QM DL_10-01'!$W:$W,QM!$T20,'QM DL_10-01'!$R:$R,QM!$T$16,'QM DL_10-01'!$AC:$AC,QM!X$17)</f>
        <v>1</v>
      </c>
      <c r="Y20" s="895">
        <f>COUNTIFS('QM DL_10-01'!$W:$W,QM!$T20,'QM DL_10-01'!$R:$R,QM!$T$16,'QM DL_10-01'!$AC:$AC,QM!Y$17)</f>
        <v>2</v>
      </c>
      <c r="Z20" s="910">
        <f>COUNTIFS('QM DL_10-01'!$W:$W,QM!$T20,'QM DL_10-01'!$R:$R,QM!$T$16,'QM DL_10-01'!$AC:$AC,QM!Z$17)</f>
        <v>4</v>
      </c>
      <c r="AA20" s="917">
        <f t="shared" ref="AA20" si="10">SUM(U20:Z20)</f>
        <v>7</v>
      </c>
    </row>
    <row r="21" spans="1:27" ht="15.75" thickBot="1" x14ac:dyDescent="0.3">
      <c r="A21" s="1094" t="s">
        <v>15</v>
      </c>
      <c r="B21" s="858" t="s">
        <v>794</v>
      </c>
      <c r="C21" s="880">
        <f>COUNTIFS('QM DL_10-01'!$C:$C,QM!$B21,'QM DL_10-01'!$AD:$AD,QM!$B$4,'QM DL_10-01'!$W:$W,QM!C$4)</f>
        <v>0</v>
      </c>
      <c r="D21" s="875">
        <f>COUNTIFS('QM DL_10-01'!$C:$C,QM!$B21,'QM DL_10-01'!$AD:$AD,QM!$B$4,'QM DL_10-01'!$W:$W,QM!D$4)</f>
        <v>0</v>
      </c>
      <c r="E21" s="859">
        <f t="shared" si="1"/>
        <v>0</v>
      </c>
      <c r="F21" s="860" t="str">
        <f t="shared" si="0"/>
        <v>-</v>
      </c>
      <c r="G21" s="991"/>
      <c r="H21" s="997">
        <f>COUNTIFS('QM DL_10-01'!$C:$C,QM!$B21,'QM DL_10-01'!$AF:$AF,QM!$B$4,'QM DL_10-01'!$W:$W,QM!H$4)</f>
        <v>0</v>
      </c>
      <c r="K21" s="897" t="s">
        <v>248</v>
      </c>
      <c r="L21" s="898" t="e">
        <f>SUM(L19:L20)</f>
        <v>#REF!</v>
      </c>
      <c r="M21" s="898" t="e">
        <f t="shared" ref="M21" si="11">SUM(M19:M20)</f>
        <v>#REF!</v>
      </c>
      <c r="N21" s="898" t="e">
        <f>SUM(N19:N20)</f>
        <v>#REF!</v>
      </c>
      <c r="O21" s="898" t="e">
        <f t="shared" ref="O21:Q21" si="12">SUM(O19:O20)</f>
        <v>#REF!</v>
      </c>
      <c r="P21" s="898" t="e">
        <f t="shared" si="12"/>
        <v>#REF!</v>
      </c>
      <c r="Q21" s="911" t="e">
        <f t="shared" si="12"/>
        <v>#REF!</v>
      </c>
      <c r="R21" s="918" t="e">
        <f>SUM(R19:R20)</f>
        <v>#REF!</v>
      </c>
      <c r="S21" s="888"/>
      <c r="T21" s="897" t="s">
        <v>248</v>
      </c>
      <c r="U21" s="898">
        <f>SUM(U19:U20)</f>
        <v>7</v>
      </c>
      <c r="V21" s="898">
        <f t="shared" ref="V21" si="13">SUM(V19:V20)</f>
        <v>11</v>
      </c>
      <c r="W21" s="898">
        <f>SUM(W19:W20)</f>
        <v>3</v>
      </c>
      <c r="X21" s="898">
        <f t="shared" ref="X21:Z21" si="14">SUM(X19:X20)</f>
        <v>3</v>
      </c>
      <c r="Y21" s="898">
        <f t="shared" si="14"/>
        <v>10</v>
      </c>
      <c r="Z21" s="911">
        <f t="shared" si="14"/>
        <v>19</v>
      </c>
      <c r="AA21" s="918">
        <f>SUM(AA19:AA20)</f>
        <v>53</v>
      </c>
    </row>
    <row r="22" spans="1:27" ht="15.75" thickTop="1" x14ac:dyDescent="0.25">
      <c r="A22" s="1094" t="s">
        <v>15</v>
      </c>
      <c r="B22" s="858" t="s">
        <v>1105</v>
      </c>
      <c r="C22" s="880">
        <f>COUNTIFS('QM DL_10-01'!$C:$C,QM!$B22,'QM DL_10-01'!$AD:$AD,QM!$B$4,'QM DL_10-01'!$W:$W,QM!C$4)</f>
        <v>0</v>
      </c>
      <c r="D22" s="875">
        <f>COUNTIFS('QM DL_10-01'!$C:$C,QM!$B22,'QM DL_10-01'!$AD:$AD,QM!$B$4,'QM DL_10-01'!$W:$W,QM!D$4)</f>
        <v>0</v>
      </c>
      <c r="E22" s="859">
        <f t="shared" si="1"/>
        <v>0</v>
      </c>
      <c r="F22" s="860" t="str">
        <f t="shared" si="0"/>
        <v>-</v>
      </c>
      <c r="G22" s="991"/>
      <c r="H22" s="997">
        <f>COUNTIFS('QM DL_10-01'!$C:$C,QM!$B22,'QM DL_10-01'!$AF:$AF,QM!$B$4,'QM DL_10-01'!$W:$W,QM!H$4)</f>
        <v>0</v>
      </c>
      <c r="K22" s="1220" t="s">
        <v>1183</v>
      </c>
      <c r="L22" s="1218" t="e">
        <f>L19/L21</f>
        <v>#REF!</v>
      </c>
      <c r="M22" s="1218" t="e">
        <f>M19/M21</f>
        <v>#REF!</v>
      </c>
      <c r="N22" s="1218" t="e">
        <f t="shared" ref="N22:P22" si="15">N19/N21</f>
        <v>#REF!</v>
      </c>
      <c r="O22" s="1218" t="e">
        <f t="shared" si="15"/>
        <v>#REF!</v>
      </c>
      <c r="P22" s="1218" t="e">
        <f t="shared" si="15"/>
        <v>#REF!</v>
      </c>
      <c r="Q22" s="1224" t="e">
        <f>Q19/Q21</f>
        <v>#REF!</v>
      </c>
      <c r="R22" s="1222" t="e">
        <f>R19/R21</f>
        <v>#REF!</v>
      </c>
      <c r="S22" s="888"/>
      <c r="T22" s="1220" t="s">
        <v>1183</v>
      </c>
      <c r="U22" s="1218">
        <f>U19/U21</f>
        <v>1</v>
      </c>
      <c r="V22" s="1218">
        <f>V19/V21</f>
        <v>1</v>
      </c>
      <c r="W22" s="1218">
        <f>W19/W21</f>
        <v>1</v>
      </c>
      <c r="X22" s="1218">
        <f t="shared" ref="X22" si="16">X19/X21</f>
        <v>0.66666666666666663</v>
      </c>
      <c r="Y22" s="1218">
        <f>Y19/Y21</f>
        <v>0.8</v>
      </c>
      <c r="Z22" s="1224">
        <f>Z19/Z21</f>
        <v>0.78947368421052633</v>
      </c>
      <c r="AA22" s="1222">
        <f>AA19/AA21</f>
        <v>0.86792452830188682</v>
      </c>
    </row>
    <row r="23" spans="1:27" x14ac:dyDescent="0.25">
      <c r="A23" s="1094" t="s">
        <v>1266</v>
      </c>
      <c r="B23" s="858" t="s">
        <v>215</v>
      </c>
      <c r="C23" s="880">
        <f>COUNTIFS('QM DL_10-01'!$C:$C,QM!$B23,'QM DL_10-01'!$AD:$AD,QM!$B$4,'QM DL_10-01'!$W:$W,QM!C$4)</f>
        <v>0</v>
      </c>
      <c r="D23" s="875">
        <f>COUNTIFS('QM DL_10-01'!$C:$C,QM!$B23,'QM DL_10-01'!$AD:$AD,QM!$B$4,'QM DL_10-01'!$W:$W,QM!D$4)</f>
        <v>0</v>
      </c>
      <c r="E23" s="859">
        <f t="shared" si="1"/>
        <v>0</v>
      </c>
      <c r="F23" s="860" t="str">
        <f t="shared" si="0"/>
        <v>-</v>
      </c>
      <c r="G23" s="991"/>
      <c r="H23" s="997">
        <f>COUNTIFS('QM DL_10-01'!$C:$C,QM!$B23,'QM DL_10-01'!$AF:$AF,QM!$B$4,'QM DL_10-01'!$W:$W,QM!H$4)</f>
        <v>0</v>
      </c>
      <c r="K23" s="1221"/>
      <c r="L23" s="1219"/>
      <c r="M23" s="1219"/>
      <c r="N23" s="1219"/>
      <c r="O23" s="1219"/>
      <c r="P23" s="1219"/>
      <c r="Q23" s="1225"/>
      <c r="R23" s="1223"/>
      <c r="S23" s="888"/>
      <c r="T23" s="1221"/>
      <c r="U23" s="1219"/>
      <c r="V23" s="1219"/>
      <c r="W23" s="1219"/>
      <c r="X23" s="1219"/>
      <c r="Y23" s="1219"/>
      <c r="Z23" s="1225"/>
      <c r="AA23" s="1223"/>
    </row>
    <row r="24" spans="1:27" ht="15.75" thickBot="1" x14ac:dyDescent="0.3">
      <c r="A24" s="1094" t="s">
        <v>1267</v>
      </c>
      <c r="B24" s="858" t="s">
        <v>1108</v>
      </c>
      <c r="C24" s="880">
        <f>COUNTIFS('QM DL_10-01'!$C:$C,QM!$B24,'QM DL_10-01'!$AD:$AD,QM!$B$4,'QM DL_10-01'!$W:$W,QM!C$4)</f>
        <v>0</v>
      </c>
      <c r="D24" s="875">
        <f>COUNTIFS('QM DL_10-01'!$C:$C,QM!$B24,'QM DL_10-01'!$AD:$AD,QM!$B$4,'QM DL_10-01'!$W:$W,QM!D$4)</f>
        <v>0</v>
      </c>
      <c r="E24" s="859">
        <f t="shared" si="1"/>
        <v>0</v>
      </c>
      <c r="F24" s="860" t="str">
        <f t="shared" si="0"/>
        <v>-</v>
      </c>
      <c r="G24" s="991"/>
      <c r="H24" s="997">
        <f>COUNTIFS('QM DL_10-01'!$C:$C,QM!$B24,'QM DL_10-01'!$AF:$AF,QM!$B$4,'QM DL_10-01'!$W:$W,QM!H$4)</f>
        <v>0</v>
      </c>
      <c r="K24" s="846" t="s">
        <v>1184</v>
      </c>
      <c r="L24" s="847" t="e">
        <f t="shared" ref="L24:R24" si="17">IF(L22&gt;=60%,"Achieved","Not Achieved")</f>
        <v>#REF!</v>
      </c>
      <c r="M24" s="847" t="e">
        <f t="shared" si="17"/>
        <v>#REF!</v>
      </c>
      <c r="N24" s="847" t="e">
        <f t="shared" si="17"/>
        <v>#REF!</v>
      </c>
      <c r="O24" s="847" t="e">
        <f t="shared" si="17"/>
        <v>#REF!</v>
      </c>
      <c r="P24" s="847" t="e">
        <f t="shared" si="17"/>
        <v>#REF!</v>
      </c>
      <c r="Q24" s="912" t="e">
        <f t="shared" si="17"/>
        <v>#REF!</v>
      </c>
      <c r="R24" s="1109" t="e">
        <f t="shared" si="17"/>
        <v>#REF!</v>
      </c>
      <c r="S24" s="888"/>
      <c r="T24" s="846" t="s">
        <v>1184</v>
      </c>
      <c r="U24" s="847" t="str">
        <f t="shared" ref="U24:AA24" si="18">IF(U22&gt;=60%,"Achieved","Not Achieved")</f>
        <v>Achieved</v>
      </c>
      <c r="V24" s="847" t="str">
        <f>IF(V22&gt;=60%,"Achieved","Not Achieved")</f>
        <v>Achieved</v>
      </c>
      <c r="W24" s="847" t="str">
        <f>IF(W22&gt;=60%,"Achieved","Not Achieved")</f>
        <v>Achieved</v>
      </c>
      <c r="X24" s="847" t="str">
        <f t="shared" si="18"/>
        <v>Achieved</v>
      </c>
      <c r="Y24" s="847" t="str">
        <f>IF(Y22&gt;=60%,"Achieved","Not Achieved")</f>
        <v>Achieved</v>
      </c>
      <c r="Z24" s="912" t="str">
        <f t="shared" si="18"/>
        <v>Achieved</v>
      </c>
      <c r="AA24" s="1109" t="str">
        <f t="shared" si="18"/>
        <v>Achieved</v>
      </c>
    </row>
    <row r="25" spans="1:27" ht="16.5" thickTop="1" thickBot="1" x14ac:dyDescent="0.3">
      <c r="A25" s="1094" t="s">
        <v>1268</v>
      </c>
      <c r="B25" s="858" t="s">
        <v>221</v>
      </c>
      <c r="C25" s="880">
        <f>COUNTIFS('QM DL_10-01'!$C:$C,QM!$B25,'QM DL_10-01'!$AD:$AD,QM!$B$4,'QM DL_10-01'!$W:$W,QM!C$4)</f>
        <v>8</v>
      </c>
      <c r="D25" s="875">
        <f>COUNTIFS('QM DL_10-01'!$C:$C,QM!$B25,'QM DL_10-01'!$AD:$AD,QM!$B$4,'QM DL_10-01'!$W:$W,QM!D$4)</f>
        <v>2</v>
      </c>
      <c r="E25" s="859">
        <f t="shared" si="1"/>
        <v>10</v>
      </c>
      <c r="F25" s="860">
        <f t="shared" si="0"/>
        <v>0.8</v>
      </c>
      <c r="G25" s="991"/>
      <c r="H25" s="997">
        <f>COUNTIFS('QM DL_10-01'!$C:$C,QM!$B25,'QM DL_10-01'!$AF:$AF,QM!$B$4,'QM DL_10-01'!$W:$W,QM!H$4)</f>
        <v>5</v>
      </c>
      <c r="L25" s="901"/>
      <c r="M25" s="901"/>
      <c r="N25" s="901"/>
      <c r="O25" s="901"/>
      <c r="P25" s="901"/>
      <c r="Q25" s="901"/>
      <c r="R25" s="906"/>
      <c r="S25" s="888"/>
      <c r="U25" s="901"/>
      <c r="V25" s="901"/>
      <c r="W25" s="901"/>
      <c r="X25" s="901"/>
      <c r="Y25" s="901"/>
      <c r="Z25" s="901"/>
      <c r="AA25" s="906"/>
    </row>
    <row r="26" spans="1:27" ht="16.5" thickTop="1" thickBot="1" x14ac:dyDescent="0.3">
      <c r="A26" s="1094" t="s">
        <v>1269</v>
      </c>
      <c r="B26" s="858" t="s">
        <v>1109</v>
      </c>
      <c r="C26" s="880">
        <f>COUNTIFS('QM DL_10-01'!$C:$C,QM!$B26,'QM DL_10-01'!$AD:$AD,QM!$B$4,'QM DL_10-01'!$W:$W,QM!C$4)</f>
        <v>0</v>
      </c>
      <c r="D26" s="875">
        <f>COUNTIFS('QM DL_10-01'!$C:$C,QM!$B26,'QM DL_10-01'!$AD:$AD,QM!$B$4,'QM DL_10-01'!$W:$W,QM!D$4)</f>
        <v>0</v>
      </c>
      <c r="E26" s="859">
        <f t="shared" si="1"/>
        <v>0</v>
      </c>
      <c r="F26" s="860" t="str">
        <f t="shared" si="0"/>
        <v>-</v>
      </c>
      <c r="G26" s="991"/>
      <c r="H26" s="997">
        <f>COUNTIFS('QM DL_10-01'!$C:$C,QM!$B26,'QM DL_10-01'!$AF:$AF,QM!$B$4,'QM DL_10-01'!$W:$W,QM!H$4)</f>
        <v>0</v>
      </c>
      <c r="K26" s="1000" t="s">
        <v>203</v>
      </c>
      <c r="L26" s="1001" t="e">
        <f>COUNTIFS('QM DL_10-01'!#REF!,QM!$K26,'QM DL_10-01'!#REF!,QM!$K$16,'QM DL_10-01'!#REF!,QM!L$17)</f>
        <v>#REF!</v>
      </c>
      <c r="M26" s="1001" t="e">
        <f>COUNTIFS('QM DL_10-01'!#REF!,QM!$K26,'QM DL_10-01'!#REF!,QM!$K$16,'QM DL_10-01'!#REF!,QM!M$17)</f>
        <v>#REF!</v>
      </c>
      <c r="N26" s="1001" t="e">
        <f>COUNTIFS('QM DL_10-01'!#REF!,QM!$K26,'QM DL_10-01'!#REF!,QM!$K$16,'QM DL_10-01'!#REF!,QM!N$17)</f>
        <v>#REF!</v>
      </c>
      <c r="O26" s="1001" t="e">
        <f>COUNTIFS('QM DL_10-01'!#REF!,QM!$K26,'QM DL_10-01'!#REF!,QM!$K$16,'QM DL_10-01'!#REF!,QM!O$17)</f>
        <v>#REF!</v>
      </c>
      <c r="P26" s="1001" t="e">
        <f>COUNTIFS('QM DL_10-01'!#REF!,QM!$K26,'QM DL_10-01'!#REF!,QM!$K$16,'QM DL_10-01'!#REF!,QM!P$17)</f>
        <v>#REF!</v>
      </c>
      <c r="Q26" s="1002" t="e">
        <f>COUNTIFS('QM DL_10-01'!#REF!,QM!$K26,'QM DL_10-01'!#REF!,QM!$K$16,'QM DL_10-01'!#REF!,QM!Q$17)</f>
        <v>#REF!</v>
      </c>
      <c r="R26" s="1003" t="e">
        <f>SUM(L26:Q26)</f>
        <v>#REF!</v>
      </c>
      <c r="S26" s="888"/>
      <c r="T26" s="1000" t="s">
        <v>203</v>
      </c>
      <c r="U26" s="1001">
        <f>COUNTIFS('QM DL_10-01'!$W:$W,QM!$T26,'QM DL_10-01'!$R:$R,QM!$T$16,'QM DL_10-01'!$AE:$AE,QM!U$17)</f>
        <v>0</v>
      </c>
      <c r="V26" s="1001">
        <f>COUNTIFS('QM DL_10-01'!$W:$W,QM!$T26,'QM DL_10-01'!$R:$R,QM!$T$16,'QM DL_10-01'!$AE:$AE,QM!V$17)</f>
        <v>0</v>
      </c>
      <c r="W26" s="1001">
        <f>COUNTIFS('QM DL_10-01'!$W:$W,QM!$T26,'QM DL_10-01'!$R:$R,QM!$T$16,'QM DL_10-01'!$AE:$AE,QM!W$17)</f>
        <v>0</v>
      </c>
      <c r="X26" s="1001">
        <f>COUNTIFS('QM DL_10-01'!$W:$W,QM!$T26,'QM DL_10-01'!$R:$R,QM!$T$16,'QM DL_10-01'!$AE:$AE,QM!X$17)</f>
        <v>3</v>
      </c>
      <c r="Y26" s="1001">
        <f>COUNTIFS('QM DL_10-01'!$W:$W,QM!$T26,'QM DL_10-01'!$R:$R,QM!$T$16,'QM DL_10-01'!$AE:$AE,QM!Y$17)</f>
        <v>5</v>
      </c>
      <c r="Z26" s="1002">
        <f>COUNTIFS('QM DL_10-01'!$W:$W,QM!$T26,'QM DL_10-01'!$R:$R,QM!$T$16,'QM DL_10-01'!$AE:$AE,QM!Z$17)</f>
        <v>5</v>
      </c>
      <c r="AA26" s="1003">
        <f>SUM(U26:Z26)</f>
        <v>13</v>
      </c>
    </row>
    <row r="27" spans="1:27" ht="15.75" thickTop="1" x14ac:dyDescent="0.25">
      <c r="A27" s="1094" t="s">
        <v>1270</v>
      </c>
      <c r="B27" s="858" t="s">
        <v>1107</v>
      </c>
      <c r="C27" s="880">
        <f>COUNTIFS('QM DL_10-01'!$C:$C,QM!$B27,'QM DL_10-01'!$AD:$AD,QM!$B$4,'QM DL_10-01'!$W:$W,QM!C$4)</f>
        <v>0</v>
      </c>
      <c r="D27" s="875">
        <f>COUNTIFS('QM DL_10-01'!$C:$C,QM!$B27,'QM DL_10-01'!$AD:$AD,QM!$B$4,'QM DL_10-01'!$W:$W,QM!D$4)</f>
        <v>0</v>
      </c>
      <c r="E27" s="859">
        <f t="shared" si="1"/>
        <v>0</v>
      </c>
      <c r="F27" s="860" t="str">
        <f t="shared" si="0"/>
        <v>-</v>
      </c>
      <c r="G27" s="991"/>
      <c r="H27" s="997">
        <f>COUNTIFS('QM DL_10-01'!$C:$C,QM!$B27,'QM DL_10-01'!$AF:$AF,QM!$B$4,'QM DL_10-01'!$W:$W,QM!H$4)</f>
        <v>0</v>
      </c>
      <c r="S27" s="888"/>
    </row>
    <row r="28" spans="1:27" ht="15.75" thickBot="1" x14ac:dyDescent="0.3">
      <c r="A28" s="1094" t="s">
        <v>1271</v>
      </c>
      <c r="B28" s="858" t="s">
        <v>223</v>
      </c>
      <c r="C28" s="880">
        <f>COUNTIFS('QM DL_10-01'!$C:$C,QM!$B28,'QM DL_10-01'!$AD:$AD,QM!$B$4,'QM DL_10-01'!$W:$W,QM!C$4)</f>
        <v>0</v>
      </c>
      <c r="D28" s="875">
        <f>COUNTIFS('QM DL_10-01'!$C:$C,QM!$B28,'QM DL_10-01'!$AD:$AD,QM!$B$4,'QM DL_10-01'!$W:$W,QM!D$4)</f>
        <v>0</v>
      </c>
      <c r="E28" s="859">
        <f t="shared" si="1"/>
        <v>0</v>
      </c>
      <c r="F28" s="860" t="str">
        <f t="shared" si="0"/>
        <v>-</v>
      </c>
      <c r="G28" s="991"/>
      <c r="H28" s="997">
        <f>COUNTIFS('QM DL_10-01'!$C:$C,QM!$B28,'QM DL_10-01'!$AF:$AF,QM!$B$4,'QM DL_10-01'!$W:$W,QM!H$4)</f>
        <v>0</v>
      </c>
      <c r="S28" s="888"/>
    </row>
    <row r="29" spans="1:27" ht="15.75" thickTop="1" x14ac:dyDescent="0.25">
      <c r="A29" s="1094" t="s">
        <v>15</v>
      </c>
      <c r="B29" s="858" t="s">
        <v>466</v>
      </c>
      <c r="C29" s="880">
        <f>COUNTIFS('QM DL_10-01'!$C:$C,QM!$B29,'QM DL_10-01'!$AD:$AD,QM!$B$4,'QM DL_10-01'!$W:$W,QM!C$4)</f>
        <v>0</v>
      </c>
      <c r="D29" s="876">
        <f>COUNTIFS('QM DL_10-01'!$C:$C,QM!$B29,'QM DL_10-01'!$AD:$AD,QM!$B$4,'QM DL_10-01'!$W:$W,QM!D$4)</f>
        <v>0</v>
      </c>
      <c r="E29" s="859">
        <f t="shared" si="1"/>
        <v>0</v>
      </c>
      <c r="F29" s="860" t="str">
        <f t="shared" si="0"/>
        <v>-</v>
      </c>
      <c r="G29" s="991"/>
      <c r="H29" s="998">
        <f>COUNTIFS('QM DL_10-01'!$C:$C,QM!$B29,'QM DL_10-01'!$AF:$AF,QM!$B$4,'QM DL_10-01'!$W:$W,QM!H$4)</f>
        <v>0</v>
      </c>
      <c r="S29" s="888"/>
      <c r="T29" s="1090" t="s">
        <v>1281</v>
      </c>
      <c r="U29" s="904"/>
      <c r="V29" s="905"/>
      <c r="W29" s="905"/>
      <c r="X29" s="905"/>
      <c r="Y29" s="905"/>
      <c r="Z29" s="905"/>
      <c r="AA29" s="913" t="s">
        <v>1194</v>
      </c>
    </row>
    <row r="30" spans="1:27" ht="15.75" thickBot="1" x14ac:dyDescent="0.3">
      <c r="A30" s="1094" t="s">
        <v>15</v>
      </c>
      <c r="B30" s="858" t="s">
        <v>243</v>
      </c>
      <c r="C30" s="880">
        <f>COUNTIFS('QM DL_10-01'!$C:$C,QM!$B30,'QM DL_10-01'!$AD:$AD,QM!$B$4,'QM DL_10-01'!$W:$W,QM!C$4)</f>
        <v>0</v>
      </c>
      <c r="D30" s="876">
        <f>COUNTIFS('QM DL_10-01'!$C:$C,QM!$B30,'QM DL_10-01'!$AD:$AD,QM!$B$4,'QM DL_10-01'!$W:$W,QM!D$4)</f>
        <v>0</v>
      </c>
      <c r="E30" s="859">
        <f t="shared" si="1"/>
        <v>0</v>
      </c>
      <c r="F30" s="860" t="str">
        <f t="shared" si="0"/>
        <v>-</v>
      </c>
      <c r="G30" s="991"/>
      <c r="H30" s="998">
        <f>COUNTIFS('QM DL_10-01'!$C:$C,QM!$B30,'QM DL_10-01'!$AF:$AF,QM!$B$4,'QM DL_10-01'!$W:$W,QM!H$4)</f>
        <v>0</v>
      </c>
      <c r="S30" s="888"/>
      <c r="T30" s="844" t="s">
        <v>1197</v>
      </c>
      <c r="U30" s="903">
        <v>44287</v>
      </c>
      <c r="V30" s="903">
        <v>44317</v>
      </c>
      <c r="W30" s="903">
        <v>44348</v>
      </c>
      <c r="X30" s="903">
        <v>44378</v>
      </c>
      <c r="Y30" s="903">
        <v>44409</v>
      </c>
      <c r="Z30" s="907">
        <v>44440</v>
      </c>
      <c r="AA30" s="914" t="s">
        <v>249</v>
      </c>
    </row>
    <row r="31" spans="1:27" ht="16.5" thickTop="1" thickBot="1" x14ac:dyDescent="0.3">
      <c r="A31" s="1094" t="s">
        <v>1272</v>
      </c>
      <c r="B31" s="858" t="s">
        <v>244</v>
      </c>
      <c r="C31" s="880">
        <f>COUNTIFS('QM DL_10-01'!$C:$C,QM!$B31,'QM DL_10-01'!$AD:$AD,QM!$B$4,'QM DL_10-01'!$W:$W,QM!C$4)</f>
        <v>5</v>
      </c>
      <c r="D31" s="876">
        <f>COUNTIFS('QM DL_10-01'!$C:$C,QM!$B31,'QM DL_10-01'!$AD:$AD,QM!$B$4,'QM DL_10-01'!$W:$W,QM!D$4)</f>
        <v>6</v>
      </c>
      <c r="E31" s="859">
        <f t="shared" si="1"/>
        <v>11</v>
      </c>
      <c r="F31" s="860">
        <f t="shared" si="0"/>
        <v>0.45454545454545453</v>
      </c>
      <c r="G31" s="991"/>
      <c r="H31" s="998">
        <f>COUNTIFS('QM DL_10-01'!$C:$C,QM!$B31,'QM DL_10-01'!$AF:$AF,QM!$B$4,'QM DL_10-01'!$W:$W,QM!H$4)</f>
        <v>1</v>
      </c>
      <c r="S31" s="888"/>
      <c r="T31" s="889" t="s">
        <v>1287</v>
      </c>
      <c r="U31" s="890">
        <f>COUNTIFS('QM DL_10-01'!$AG:$AG,QM!$T$29,'QM DL_10-01'!$AE:$AE,QM!U$30)</f>
        <v>14</v>
      </c>
      <c r="V31" s="890">
        <f>COUNTIFS('QM DL_10-01'!$AG:$AG,QM!$T$29,'QM DL_10-01'!$AE:$AE,QM!V$30)</f>
        <v>16</v>
      </c>
      <c r="W31" s="890">
        <f>COUNTIFS('QM DL_10-01'!$AG:$AG,QM!$T$29,'QM DL_10-01'!$AE:$AE,QM!W$30)</f>
        <v>21</v>
      </c>
      <c r="X31" s="890">
        <f>COUNTIFS('QM DL_10-01'!$AG:$AG,QM!$T$29,'QM DL_10-01'!$AE:$AE,QM!X$30)</f>
        <v>18</v>
      </c>
      <c r="Y31" s="890">
        <f>COUNTIFS('QM DL_10-01'!$AG:$AG,QM!$T$29,'QM DL_10-01'!$AE:$AE,QM!Y$30)</f>
        <v>22</v>
      </c>
      <c r="Z31" s="908">
        <f>COUNTIFS('QM DL_10-01'!$AG:$AG,QM!$T$29,'QM DL_10-01'!$AE:$AE,QM!Z$30)</f>
        <v>34</v>
      </c>
      <c r="AA31" s="915">
        <f>SUM(U31:Z31)</f>
        <v>125</v>
      </c>
    </row>
    <row r="32" spans="1:27" ht="15.75" thickTop="1" x14ac:dyDescent="0.25">
      <c r="A32" s="1094" t="s">
        <v>15</v>
      </c>
      <c r="B32" s="858" t="s">
        <v>516</v>
      </c>
      <c r="C32" s="880">
        <f>COUNTIFS('QM DL_10-01'!$C:$C,QM!$B32,'QM DL_10-01'!$AD:$AD,QM!$B$4,'QM DL_10-01'!$W:$W,QM!C$4)</f>
        <v>0</v>
      </c>
      <c r="D32" s="876">
        <f>COUNTIFS('QM DL_10-01'!$C:$C,QM!$B32,'QM DL_10-01'!$AD:$AD,QM!$B$4,'QM DL_10-01'!$W:$W,QM!D$4)</f>
        <v>0</v>
      </c>
      <c r="E32" s="859">
        <f t="shared" si="1"/>
        <v>0</v>
      </c>
      <c r="F32" s="860" t="str">
        <f t="shared" si="0"/>
        <v>-</v>
      </c>
      <c r="G32" s="991"/>
      <c r="H32" s="998">
        <f>COUNTIFS('QM DL_10-01'!$C:$C,QM!$B32,'QM DL_10-01'!$AF:$AF,QM!$B$4,'QM DL_10-01'!$W:$W,QM!H$4)</f>
        <v>0</v>
      </c>
      <c r="S32" s="888"/>
      <c r="T32" s="891" t="s">
        <v>287</v>
      </c>
      <c r="U32" s="892">
        <f>COUNTIFS('QM DL_10-01'!$W:$W,QM!$T32,'QM DL_10-01'!$AG:$AG,QM!$T$29,'QM DL_10-01'!$AC:$AC,QM!U$30)</f>
        <v>14</v>
      </c>
      <c r="V32" s="892">
        <f>COUNTIFS('QM DL_10-01'!$W:$W,QM!$T32,'QM DL_10-01'!$AG:$AG,QM!$T$29,'QM DL_10-01'!$AC:$AC,QM!V$30)</f>
        <v>17</v>
      </c>
      <c r="W32" s="892">
        <f>COUNTIFS('QM DL_10-01'!$W:$W,QM!$T32,'QM DL_10-01'!$AG:$AG,QM!$T$29,'QM DL_10-01'!$AC:$AC,QM!W$30)</f>
        <v>13</v>
      </c>
      <c r="X32" s="892">
        <f>COUNTIFS('QM DL_10-01'!$W:$W,QM!$T32,'QM DL_10-01'!$AG:$AG,QM!$T$29,'QM DL_10-01'!$AC:$AC,QM!X$30)</f>
        <v>14</v>
      </c>
      <c r="Y32" s="892">
        <f>COUNTIFS('QM DL_10-01'!$W:$W,QM!$T32,'QM DL_10-01'!$AG:$AG,QM!$T$29,'QM DL_10-01'!$AC:$AC,QM!Y$30)</f>
        <v>15</v>
      </c>
      <c r="Z32" s="892">
        <f>COUNTIFS('QM DL_10-01'!$W:$W,QM!$T32,'QM DL_10-01'!$AG:$AG,QM!$T$29,'QM DL_10-01'!$AC:$AC,QM!Z$30)</f>
        <v>23</v>
      </c>
      <c r="AA32" s="916">
        <f>SUM(U32:Z32)</f>
        <v>96</v>
      </c>
    </row>
    <row r="33" spans="1:27" ht="15.75" thickBot="1" x14ac:dyDescent="0.3">
      <c r="A33" s="1094" t="s">
        <v>1273</v>
      </c>
      <c r="B33" s="858" t="s">
        <v>245</v>
      </c>
      <c r="C33" s="880">
        <f>COUNTIFS('QM DL_10-01'!$C:$C,QM!$B33,'QM DL_10-01'!$AD:$AD,QM!$B$4,'QM DL_10-01'!$W:$W,QM!C$4)</f>
        <v>0</v>
      </c>
      <c r="D33" s="875">
        <f>COUNTIFS('QM DL_10-01'!$C:$C,QM!$B33,'QM DL_10-01'!$AD:$AD,QM!$B$4,'QM DL_10-01'!$W:$W,QM!D$4)</f>
        <v>0</v>
      </c>
      <c r="E33" s="859">
        <f t="shared" si="1"/>
        <v>0</v>
      </c>
      <c r="F33" s="860" t="str">
        <f t="shared" si="0"/>
        <v>-</v>
      </c>
      <c r="G33" s="991"/>
      <c r="H33" s="997">
        <f>COUNTIFS('QM DL_10-01'!$C:$C,QM!$B33,'QM DL_10-01'!$AF:$AF,QM!$B$4,'QM DL_10-01'!$W:$W,QM!H$4)</f>
        <v>0</v>
      </c>
      <c r="S33" s="888"/>
      <c r="T33" s="894" t="s">
        <v>288</v>
      </c>
      <c r="U33" s="895">
        <f>COUNTIFS('QM DL_10-01'!$W:$W,QM!$T33,'QM DL_10-01'!$AG:$AG,QM!$T$29,'QM DL_10-01'!$AC:$AC,QM!U$30)</f>
        <v>0</v>
      </c>
      <c r="V33" s="895">
        <f>COUNTIFS('QM DL_10-01'!$W:$W,QM!$T33,'QM DL_10-01'!$AG:$AG,QM!$T$29,'QM DL_10-01'!$AC:$AC,QM!V$30)</f>
        <v>3</v>
      </c>
      <c r="W33" s="895">
        <f>COUNTIFS('QM DL_10-01'!$W:$W,QM!$T33,'QM DL_10-01'!$AG:$AG,QM!$T$29,'QM DL_10-01'!$AC:$AC,QM!W$30)</f>
        <v>1</v>
      </c>
      <c r="X33" s="895">
        <f>COUNTIFS('QM DL_10-01'!$W:$W,QM!$T33,'QM DL_10-01'!$AG:$AG,QM!$T$29,'QM DL_10-01'!$AC:$AC,QM!X$30)</f>
        <v>3</v>
      </c>
      <c r="Y33" s="895">
        <f>COUNTIFS('QM DL_10-01'!$W:$W,QM!$T33,'QM DL_10-01'!$AG:$AG,QM!$T$29,'QM DL_10-01'!$AC:$AC,QM!Y$30)</f>
        <v>3</v>
      </c>
      <c r="Z33" s="910">
        <f>COUNTIFS('QM DL_10-01'!$W:$W,QM!$T33,'QM DL_10-01'!$AG:$AG,QM!$T$29,'QM DL_10-01'!$AC:$AC,QM!Z$30)</f>
        <v>4</v>
      </c>
      <c r="AA33" s="917">
        <f>SUM(U33:Z33)</f>
        <v>14</v>
      </c>
    </row>
    <row r="34" spans="1:27" ht="15.75" thickBot="1" x14ac:dyDescent="0.3">
      <c r="A34" s="1094" t="s">
        <v>1274</v>
      </c>
      <c r="B34" s="858" t="s">
        <v>518</v>
      </c>
      <c r="C34" s="880">
        <f>COUNTIFS('QM DL_10-01'!$C:$C,QM!$B34,'QM DL_10-01'!$AD:$AD,QM!$B$4,'QM DL_10-01'!$W:$W,QM!C$4)</f>
        <v>0</v>
      </c>
      <c r="D34" s="875">
        <f>COUNTIFS('QM DL_10-01'!$C:$C,QM!$B34,'QM DL_10-01'!$AD:$AD,QM!$B$4,'QM DL_10-01'!$W:$W,QM!D$4)</f>
        <v>0</v>
      </c>
      <c r="E34" s="859">
        <f t="shared" si="1"/>
        <v>0</v>
      </c>
      <c r="F34" s="860" t="str">
        <f t="shared" si="0"/>
        <v>-</v>
      </c>
      <c r="G34" s="991"/>
      <c r="H34" s="997">
        <f>COUNTIFS('QM DL_10-01'!$C:$C,QM!$B34,'QM DL_10-01'!$AF:$AF,QM!$B$4,'QM DL_10-01'!$W:$W,QM!H$4)</f>
        <v>0</v>
      </c>
      <c r="S34" s="888"/>
      <c r="T34" s="897" t="s">
        <v>248</v>
      </c>
      <c r="U34" s="898">
        <f>SUM(U32:U33)</f>
        <v>14</v>
      </c>
      <c r="V34" s="898">
        <f>SUM(V32:V33)</f>
        <v>20</v>
      </c>
      <c r="W34" s="898">
        <f>SUM(W32:W33)</f>
        <v>14</v>
      </c>
      <c r="X34" s="898">
        <f t="shared" ref="X34:Z34" si="19">SUM(X32:X33)</f>
        <v>17</v>
      </c>
      <c r="Y34" s="898">
        <f t="shared" si="19"/>
        <v>18</v>
      </c>
      <c r="Z34" s="911">
        <f t="shared" si="19"/>
        <v>27</v>
      </c>
      <c r="AA34" s="918">
        <f>SUM(AA32:AA33)</f>
        <v>110</v>
      </c>
    </row>
    <row r="35" spans="1:27" ht="15.75" thickTop="1" x14ac:dyDescent="0.25">
      <c r="A35" s="1094" t="s">
        <v>15</v>
      </c>
      <c r="B35" s="858" t="s">
        <v>1119</v>
      </c>
      <c r="C35" s="880">
        <f>COUNTIFS('QM DL_10-01'!$C:$C,QM!$B35,'QM DL_10-01'!$AD:$AD,QM!$B$4,'QM DL_10-01'!$W:$W,QM!C$4)</f>
        <v>0</v>
      </c>
      <c r="D35" s="875">
        <f>COUNTIFS('QM DL_10-01'!$C:$C,QM!$B35,'QM DL_10-01'!$AD:$AD,QM!$B$4,'QM DL_10-01'!$W:$W,QM!D$4)</f>
        <v>0</v>
      </c>
      <c r="E35" s="859">
        <f t="shared" si="1"/>
        <v>0</v>
      </c>
      <c r="F35" s="860" t="str">
        <f t="shared" si="0"/>
        <v>-</v>
      </c>
      <c r="G35" s="991"/>
      <c r="H35" s="997">
        <f>COUNTIFS('QM DL_10-01'!$C:$C,QM!$B35,'QM DL_10-01'!$AF:$AF,QM!$B$4,'QM DL_10-01'!$W:$W,QM!H$4)</f>
        <v>0</v>
      </c>
      <c r="S35" s="888"/>
      <c r="T35" s="1220" t="s">
        <v>1183</v>
      </c>
      <c r="U35" s="1218">
        <f>U32/U34</f>
        <v>1</v>
      </c>
      <c r="V35" s="1218">
        <f>V32/V34</f>
        <v>0.85</v>
      </c>
      <c r="W35" s="1218">
        <f t="shared" ref="W35:Y35" si="20">W32/W34</f>
        <v>0.9285714285714286</v>
      </c>
      <c r="X35" s="1218">
        <f t="shared" si="20"/>
        <v>0.82352941176470584</v>
      </c>
      <c r="Y35" s="1218">
        <f t="shared" si="20"/>
        <v>0.83333333333333337</v>
      </c>
      <c r="Z35" s="1224">
        <f>Z32/Z34</f>
        <v>0.85185185185185186</v>
      </c>
      <c r="AA35" s="1222">
        <f>AA32/AA34</f>
        <v>0.87272727272727268</v>
      </c>
    </row>
    <row r="36" spans="1:27" x14ac:dyDescent="0.25">
      <c r="A36" s="1094" t="s">
        <v>1275</v>
      </c>
      <c r="B36" s="858" t="s">
        <v>1106</v>
      </c>
      <c r="C36" s="880">
        <f>COUNTIFS('QM DL_10-01'!$C:$C,QM!$B36,'QM DL_10-01'!$AD:$AD,QM!$B$4,'QM DL_10-01'!$W:$W,QM!C$4)</f>
        <v>0</v>
      </c>
      <c r="D36" s="875">
        <f>COUNTIFS('QM DL_10-01'!$C:$C,QM!$B36,'QM DL_10-01'!$AD:$AD,QM!$B$4,'QM DL_10-01'!$W:$W,QM!D$4)</f>
        <v>0</v>
      </c>
      <c r="E36" s="859">
        <f t="shared" si="1"/>
        <v>0</v>
      </c>
      <c r="F36" s="860" t="str">
        <f t="shared" si="0"/>
        <v>-</v>
      </c>
      <c r="G36" s="991"/>
      <c r="H36" s="997">
        <f>COUNTIFS('QM DL_10-01'!$C:$C,QM!$B36,'QM DL_10-01'!$AF:$AF,QM!$B$4,'QM DL_10-01'!$W:$W,QM!H$4)</f>
        <v>0</v>
      </c>
      <c r="S36" s="888"/>
      <c r="T36" s="1221"/>
      <c r="U36" s="1219"/>
      <c r="V36" s="1219"/>
      <c r="W36" s="1219"/>
      <c r="X36" s="1219"/>
      <c r="Y36" s="1219"/>
      <c r="Z36" s="1225"/>
      <c r="AA36" s="1223"/>
    </row>
    <row r="37" spans="1:27" ht="15.75" thickBot="1" x14ac:dyDescent="0.3">
      <c r="A37" s="1094" t="s">
        <v>1276</v>
      </c>
      <c r="B37" s="858" t="s">
        <v>782</v>
      </c>
      <c r="C37" s="880">
        <f>COUNTIFS('QM DL_10-01'!$C:$C,QM!$B37,'QM DL_10-01'!$AD:$AD,QM!$B$4,'QM DL_10-01'!$W:$W,QM!C$4)</f>
        <v>0</v>
      </c>
      <c r="D37" s="875">
        <f>COUNTIFS('QM DL_10-01'!$C:$C,QM!$B37,'QM DL_10-01'!$AD:$AD,QM!$B$4,'QM DL_10-01'!$W:$W,QM!D$4)</f>
        <v>0</v>
      </c>
      <c r="E37" s="859">
        <f t="shared" si="1"/>
        <v>0</v>
      </c>
      <c r="F37" s="860" t="str">
        <f t="shared" si="0"/>
        <v>-</v>
      </c>
      <c r="G37" s="991"/>
      <c r="H37" s="997">
        <f>COUNTIFS('QM DL_10-01'!$C:$C,QM!$B37,'QM DL_10-01'!$AF:$AF,QM!$B$4,'QM DL_10-01'!$W:$W,QM!H$4)</f>
        <v>0</v>
      </c>
      <c r="S37" s="888"/>
      <c r="T37" s="846" t="s">
        <v>1184</v>
      </c>
      <c r="U37" s="847" t="str">
        <f t="shared" ref="U37:AA37" si="21">IF(U35&gt;=60%,"Achieved","Not Achieved")</f>
        <v>Achieved</v>
      </c>
      <c r="V37" s="847" t="str">
        <f t="shared" si="21"/>
        <v>Achieved</v>
      </c>
      <c r="W37" s="847" t="str">
        <f t="shared" si="21"/>
        <v>Achieved</v>
      </c>
      <c r="X37" s="847" t="str">
        <f t="shared" si="21"/>
        <v>Achieved</v>
      </c>
      <c r="Y37" s="847" t="str">
        <f t="shared" si="21"/>
        <v>Achieved</v>
      </c>
      <c r="Z37" s="912" t="str">
        <f t="shared" si="21"/>
        <v>Achieved</v>
      </c>
      <c r="AA37" s="1109" t="str">
        <f t="shared" si="21"/>
        <v>Achieved</v>
      </c>
    </row>
    <row r="38" spans="1:27" ht="16.5" thickTop="1" thickBot="1" x14ac:dyDescent="0.3">
      <c r="A38" s="1094" t="s">
        <v>1277</v>
      </c>
      <c r="B38" s="858" t="s">
        <v>246</v>
      </c>
      <c r="C38" s="880">
        <f>COUNTIFS('QM DL_10-01'!$C:$C,QM!$B38,'QM DL_10-01'!$AD:$AD,QM!$B$4,'QM DL_10-01'!$W:$W,QM!C$4)</f>
        <v>0</v>
      </c>
      <c r="D38" s="876">
        <f>COUNTIFS('QM DL_10-01'!$C:$C,QM!$B38,'QM DL_10-01'!$AD:$AD,QM!$B$4,'QM DL_10-01'!$W:$W,QM!D$4)</f>
        <v>0</v>
      </c>
      <c r="E38" s="859">
        <f t="shared" si="1"/>
        <v>0</v>
      </c>
      <c r="F38" s="860" t="str">
        <f t="shared" si="0"/>
        <v>-</v>
      </c>
      <c r="G38" s="991"/>
      <c r="H38" s="998">
        <f>COUNTIFS('QM DL_10-01'!$C:$C,QM!$B38,'QM DL_10-01'!$AF:$AF,QM!$B$4,'QM DL_10-01'!$W:$W,QM!H$4)</f>
        <v>0</v>
      </c>
      <c r="U38" s="901"/>
      <c r="V38" s="901"/>
      <c r="W38" s="901"/>
      <c r="X38" s="901"/>
      <c r="Y38" s="901"/>
      <c r="Z38" s="901"/>
      <c r="AA38" s="906"/>
    </row>
    <row r="39" spans="1:27" ht="16.5" thickTop="1" thickBot="1" x14ac:dyDescent="0.3">
      <c r="A39" s="1094" t="s">
        <v>15</v>
      </c>
      <c r="B39" s="858" t="s">
        <v>1037</v>
      </c>
      <c r="C39" s="880">
        <f>COUNTIFS('QM DL_10-01'!$C:$C,QM!$B39,'QM DL_10-01'!$AD:$AD,QM!$B$4,'QM DL_10-01'!$W:$W,QM!C$4)</f>
        <v>0</v>
      </c>
      <c r="D39" s="876">
        <f>COUNTIFS('QM DL_10-01'!$C:$C,QM!$B39,'QM DL_10-01'!$AD:$AD,QM!$B$4,'QM DL_10-01'!$W:$W,QM!D$4)</f>
        <v>0</v>
      </c>
      <c r="E39" s="859">
        <f t="shared" si="1"/>
        <v>0</v>
      </c>
      <c r="F39" s="860" t="str">
        <f t="shared" si="0"/>
        <v>-</v>
      </c>
      <c r="G39" s="991"/>
      <c r="H39" s="998">
        <f>COUNTIFS('QM DL_10-01'!$C:$C,QM!$B39,'QM DL_10-01'!$AF:$AF,QM!$B$4,'QM DL_10-01'!$W:$W,QM!H$4)</f>
        <v>0</v>
      </c>
      <c r="T39" s="1000" t="s">
        <v>203</v>
      </c>
      <c r="U39" s="1001">
        <f>COUNTIFS('QM DL_10-01'!$W:$W,QM!$T39,'QM DL_10-01'!$AG:$AG,QM!$T$29,'QM DL_10-01'!$AE:$AE,QM!U$30)</f>
        <v>0</v>
      </c>
      <c r="V39" s="1001">
        <f>COUNTIFS('QM DL_10-01'!$W:$W,QM!$T39,'QM DL_10-01'!$AG:$AG,QM!$T$29,'QM DL_10-01'!$AE:$AE,QM!V$30)</f>
        <v>1</v>
      </c>
      <c r="W39" s="1001">
        <f>COUNTIFS('QM DL_10-01'!$W:$W,QM!$T39,'QM DL_10-01'!$AG:$AG,QM!$T$29,'QM DL_10-01'!$AE:$AE,QM!W$30)</f>
        <v>2</v>
      </c>
      <c r="X39" s="1001">
        <f>COUNTIFS('QM DL_10-01'!$W:$W,QM!$T39,'QM DL_10-01'!$AG:$AG,QM!$T$29,'QM DL_10-01'!$AE:$AE,QM!X$30)</f>
        <v>4</v>
      </c>
      <c r="Y39" s="1001">
        <f>COUNTIFS('QM DL_10-01'!$W:$W,QM!$T39,'QM DL_10-01'!$AG:$AG,QM!$T$29,'QM DL_10-01'!$AE:$AE,QM!Y$30)</f>
        <v>9</v>
      </c>
      <c r="Z39" s="1002">
        <f>COUNTIFS('QM DL_10-01'!$W:$W,QM!$T39,'QM DL_10-01'!$AG:$AG,QM!$T$29,'QM DL_10-01'!$AE:$AE,QM!Z$30)</f>
        <v>13</v>
      </c>
      <c r="AA39" s="1003">
        <f>SUM(U39:Z39)</f>
        <v>29</v>
      </c>
    </row>
    <row r="40" spans="1:27" ht="15.75" thickTop="1" x14ac:dyDescent="0.25">
      <c r="A40" s="1094" t="s">
        <v>1278</v>
      </c>
      <c r="B40" s="858" t="s">
        <v>225</v>
      </c>
      <c r="C40" s="880">
        <f>COUNTIFS('QM DL_10-01'!$C:$C,QM!$B40,'QM DL_10-01'!$AD:$AD,QM!$B$4,'QM DL_10-01'!$W:$W,QM!C$4)</f>
        <v>5</v>
      </c>
      <c r="D40" s="876">
        <f>COUNTIFS('QM DL_10-01'!$C:$C,QM!$B40,'QM DL_10-01'!$AD:$AD,QM!$B$4,'QM DL_10-01'!$W:$W,QM!D$4)</f>
        <v>0</v>
      </c>
      <c r="E40" s="859">
        <f t="shared" si="1"/>
        <v>5</v>
      </c>
      <c r="F40" s="860">
        <f t="shared" si="0"/>
        <v>1</v>
      </c>
      <c r="G40" s="991"/>
      <c r="H40" s="998">
        <f>COUNTIFS('QM DL_10-01'!$C:$C,QM!$B40,'QM DL_10-01'!$AF:$AF,QM!$B$4,'QM DL_10-01'!$W:$W,QM!H$4)</f>
        <v>0</v>
      </c>
    </row>
    <row r="41" spans="1:27" x14ac:dyDescent="0.25">
      <c r="A41" s="1094" t="s">
        <v>15</v>
      </c>
      <c r="B41" s="858" t="s">
        <v>1114</v>
      </c>
      <c r="C41" s="880">
        <f>COUNTIFS('QM DL_10-01'!$C:$C,QM!$B41,'QM DL_10-01'!$AD:$AD,QM!$B$4,'QM DL_10-01'!$W:$W,QM!C$4)</f>
        <v>0</v>
      </c>
      <c r="D41" s="876">
        <f>COUNTIFS('QM DL_10-01'!$C:$C,QM!$B41,'QM DL_10-01'!$AD:$AD,QM!$B$4,'QM DL_10-01'!$W:$W,QM!D$4)</f>
        <v>0</v>
      </c>
      <c r="E41" s="859">
        <f t="shared" si="1"/>
        <v>0</v>
      </c>
      <c r="F41" s="860" t="str">
        <f t="shared" si="0"/>
        <v>-</v>
      </c>
      <c r="G41" s="991"/>
      <c r="H41" s="998">
        <f>COUNTIFS('QM DL_10-01'!$C:$C,QM!$B41,'QM DL_10-01'!$AF:$AF,QM!$B$4,'QM DL_10-01'!$W:$W,QM!H$4)</f>
        <v>0</v>
      </c>
      <c r="V41" s="900"/>
    </row>
    <row r="42" spans="1:27" ht="15.75" thickBot="1" x14ac:dyDescent="0.3">
      <c r="A42" s="1094" t="s">
        <v>1279</v>
      </c>
      <c r="B42" s="858" t="s">
        <v>227</v>
      </c>
      <c r="C42" s="880">
        <f>COUNTIFS('QM DL_10-01'!$C:$C,QM!$B42,'QM DL_10-01'!$AD:$AD,QM!$B$4,'QM DL_10-01'!$W:$W,QM!C$4)</f>
        <v>15</v>
      </c>
      <c r="D42" s="876">
        <f>COUNTIFS('QM DL_10-01'!$C:$C,QM!$B42,'QM DL_10-01'!$AD:$AD,QM!$B$4,'QM DL_10-01'!$W:$W,QM!D$4)</f>
        <v>0</v>
      </c>
      <c r="E42" s="859">
        <f t="shared" si="1"/>
        <v>15</v>
      </c>
      <c r="F42" s="860">
        <f t="shared" si="0"/>
        <v>1</v>
      </c>
      <c r="G42" s="991"/>
      <c r="H42" s="998">
        <f>COUNTIFS('QM DL_10-01'!$C:$C,QM!$B42,'QM DL_10-01'!$AF:$AF,QM!$B$4,'QM DL_10-01'!$W:$W,QM!H$4)</f>
        <v>4</v>
      </c>
    </row>
    <row r="43" spans="1:27" ht="16.5" thickTop="1" thickBot="1" x14ac:dyDescent="0.3">
      <c r="B43" s="861" t="s">
        <v>1182</v>
      </c>
      <c r="C43" s="862">
        <f>SUM(C5:C42)</f>
        <v>51</v>
      </c>
      <c r="D43" s="863">
        <f>SUM(D5:D42)</f>
        <v>8</v>
      </c>
      <c r="E43" s="864">
        <f>SUM(E5:E42)</f>
        <v>59</v>
      </c>
      <c r="F43" s="865">
        <f t="shared" si="0"/>
        <v>0.86440677966101698</v>
      </c>
      <c r="G43" s="991"/>
      <c r="H43" s="999">
        <f>SUM(H5:H42)</f>
        <v>14</v>
      </c>
    </row>
    <row r="44" spans="1:27" ht="15.75" thickTop="1" x14ac:dyDescent="0.25">
      <c r="B44" s="849" t="s">
        <v>207</v>
      </c>
      <c r="C44" s="877">
        <f>COUNTIFS('QM DL_10-01'!$C:$C,QM!$B44,'QM DL_10-01'!$AD:$AD,QM!$B$4,'QM DL_10-01'!$W:$W,QM!C$4)</f>
        <v>44</v>
      </c>
      <c r="D44" s="872">
        <f>COUNTIFS('QM DL_10-01'!$C:$C,QM!$B44,'QM DL_10-01'!$AD:$AD,QM!$B$4,'QM DL_10-01'!$W:$W,QM!D$4)</f>
        <v>7</v>
      </c>
      <c r="E44" s="850">
        <f>SUM(C44:D44)</f>
        <v>51</v>
      </c>
      <c r="F44" s="851">
        <f t="shared" ref="F44:F46" si="22">IFERROR(C44/E44,"-")</f>
        <v>0.86274509803921573</v>
      </c>
      <c r="G44" s="990"/>
      <c r="H44" s="994">
        <f>COUNTIFS('QM DL_10-01'!$C:$C,QM!$B44,'QM DL_10-01'!$AF:$AF,QM!$B$4,'QM DL_10-01'!$W:$W,QM!H$4)</f>
        <v>13</v>
      </c>
    </row>
    <row r="45" spans="1:27" ht="15.75" thickBot="1" x14ac:dyDescent="0.3">
      <c r="B45" s="852" t="s">
        <v>209</v>
      </c>
      <c r="C45" s="878">
        <f>COUNTIFS('QM DL_10-01'!$C:$C,QM!$B45,'QM DL_10-01'!$AD:$AD,QM!$B$4,'QM DL_10-01'!$W:$W,QM!C$4)</f>
        <v>3</v>
      </c>
      <c r="D45" s="873">
        <f>COUNTIFS('QM DL_10-01'!$C:$C,QM!$B45,'QM DL_10-01'!$AD:$AD,QM!$B$4,'QM DL_10-01'!$W:$W,QM!D$4)</f>
        <v>0</v>
      </c>
      <c r="E45" s="853">
        <f>SUM(C45:D45)</f>
        <v>3</v>
      </c>
      <c r="F45" s="854">
        <f t="shared" si="22"/>
        <v>1</v>
      </c>
      <c r="G45" s="990"/>
      <c r="H45" s="995">
        <f>COUNTIFS('QM DL_10-01'!$C:$C,QM!$B45,'QM DL_10-01'!$AF:$AF,QM!$B$4,'QM DL_10-01'!$W:$W,QM!H$4)</f>
        <v>0</v>
      </c>
    </row>
    <row r="46" spans="1:27" ht="16.5" thickTop="1" thickBot="1" x14ac:dyDescent="0.3">
      <c r="B46" s="855" t="s">
        <v>1187</v>
      </c>
      <c r="C46" s="879">
        <f>SUM(C44:C45)</f>
        <v>47</v>
      </c>
      <c r="D46" s="874">
        <f>SUM(D44:D45)</f>
        <v>7</v>
      </c>
      <c r="E46" s="856">
        <f>SUM(E44:E45)</f>
        <v>54</v>
      </c>
      <c r="F46" s="857">
        <f t="shared" si="22"/>
        <v>0.87037037037037035</v>
      </c>
      <c r="G46" s="990"/>
      <c r="H46" s="996">
        <f>SUM(H44:H45)</f>
        <v>13</v>
      </c>
    </row>
    <row r="47" spans="1:27" ht="16.5" thickTop="1" thickBot="1" x14ac:dyDescent="0.3">
      <c r="B47" s="866" t="s">
        <v>1188</v>
      </c>
      <c r="C47" s="867">
        <f>C43+C46</f>
        <v>98</v>
      </c>
      <c r="D47" s="868">
        <f t="shared" ref="D47:E47" si="23">D43+D46</f>
        <v>15</v>
      </c>
      <c r="E47" s="869">
        <f t="shared" si="23"/>
        <v>113</v>
      </c>
      <c r="F47" s="870">
        <f>IFERROR(C47/E47,"-")</f>
        <v>0.86725663716814161</v>
      </c>
      <c r="G47" s="991"/>
      <c r="H47" s="999">
        <f>H43+H46</f>
        <v>27</v>
      </c>
    </row>
    <row r="48" spans="1:27" ht="15.75" thickTop="1" x14ac:dyDescent="0.25">
      <c r="G48" s="991"/>
    </row>
    <row r="49" spans="7:7" x14ac:dyDescent="0.25">
      <c r="G49" s="991"/>
    </row>
  </sheetData>
  <mergeCells count="40">
    <mergeCell ref="Y35:Y36"/>
    <mergeCell ref="Z35:Z36"/>
    <mergeCell ref="AA35:AA36"/>
    <mergeCell ref="T35:T36"/>
    <mergeCell ref="U35:U36"/>
    <mergeCell ref="V35:V36"/>
    <mergeCell ref="W35:W36"/>
    <mergeCell ref="X35:X36"/>
    <mergeCell ref="X22:X23"/>
    <mergeCell ref="Y22:Y23"/>
    <mergeCell ref="Z22:Z23"/>
    <mergeCell ref="AA22:AA23"/>
    <mergeCell ref="T9:T10"/>
    <mergeCell ref="V22:V23"/>
    <mergeCell ref="W22:W23"/>
    <mergeCell ref="U9:U10"/>
    <mergeCell ref="V9:V10"/>
    <mergeCell ref="W9:W10"/>
    <mergeCell ref="X9:X10"/>
    <mergeCell ref="Y9:Y10"/>
    <mergeCell ref="Z9:Z10"/>
    <mergeCell ref="AA9:AA10"/>
    <mergeCell ref="K22:K23"/>
    <mergeCell ref="L22:L23"/>
    <mergeCell ref="M22:M23"/>
    <mergeCell ref="N22:N23"/>
    <mergeCell ref="O22:O23"/>
    <mergeCell ref="P22:P23"/>
    <mergeCell ref="Q22:Q23"/>
    <mergeCell ref="R22:R23"/>
    <mergeCell ref="T22:T23"/>
    <mergeCell ref="U22:U23"/>
    <mergeCell ref="M9:M10"/>
    <mergeCell ref="L9:L10"/>
    <mergeCell ref="K9:K10"/>
    <mergeCell ref="R9:R10"/>
    <mergeCell ref="Q9:Q10"/>
    <mergeCell ref="P9:P10"/>
    <mergeCell ref="O9:O10"/>
    <mergeCell ref="N9:N10"/>
  </mergeCells>
  <conditionalFormatting sqref="L11">
    <cfRule type="expression" dxfId="76" priority="179">
      <formula>L11="Not Achieved"</formula>
    </cfRule>
    <cfRule type="expression" dxfId="75" priority="180">
      <formula>L11="Achieved"</formula>
    </cfRule>
  </conditionalFormatting>
  <conditionalFormatting sqref="M11">
    <cfRule type="expression" dxfId="74" priority="127">
      <formula>M11="Not Achieved"</formula>
    </cfRule>
    <cfRule type="expression" dxfId="73" priority="128">
      <formula>M11="Achieved"</formula>
    </cfRule>
  </conditionalFormatting>
  <conditionalFormatting sqref="N11">
    <cfRule type="expression" dxfId="72" priority="123">
      <formula>N11="Not Achieved"</formula>
    </cfRule>
    <cfRule type="expression" dxfId="71" priority="124">
      <formula>N11="Achieved"</formula>
    </cfRule>
  </conditionalFormatting>
  <conditionalFormatting sqref="O11">
    <cfRule type="expression" dxfId="70" priority="119">
      <formula>O11="Not Achieved"</formula>
    </cfRule>
    <cfRule type="expression" dxfId="69" priority="120">
      <formula>O11="Achieved"</formula>
    </cfRule>
  </conditionalFormatting>
  <conditionalFormatting sqref="P11">
    <cfRule type="expression" dxfId="68" priority="115">
      <formula>P11="Not Achieved"</formula>
    </cfRule>
    <cfRule type="expression" dxfId="67" priority="116">
      <formula>P11="Achieved"</formula>
    </cfRule>
  </conditionalFormatting>
  <conditionalFormatting sqref="Q11">
    <cfRule type="expression" dxfId="66" priority="113">
      <formula>Q11="Not Achieved"</formula>
    </cfRule>
    <cfRule type="expression" dxfId="65" priority="114">
      <formula>Q11="Achieved"</formula>
    </cfRule>
  </conditionalFormatting>
  <conditionalFormatting sqref="R11">
    <cfRule type="expression" dxfId="64" priority="99">
      <formula>R11="Not Achieved"</formula>
    </cfRule>
    <cfRule type="expression" dxfId="63" priority="100">
      <formula>R11="Achieved"</formula>
    </cfRule>
  </conditionalFormatting>
  <conditionalFormatting sqref="L24">
    <cfRule type="expression" dxfId="62" priority="97">
      <formula>L24="Not Achieved"</formula>
    </cfRule>
    <cfRule type="expression" dxfId="61" priority="98">
      <formula>L24="Achieved"</formula>
    </cfRule>
  </conditionalFormatting>
  <conditionalFormatting sqref="M24">
    <cfRule type="expression" dxfId="60" priority="95">
      <formula>M24="Not Achieved"</formula>
    </cfRule>
    <cfRule type="expression" dxfId="59" priority="96">
      <formula>M24="Achieved"</formula>
    </cfRule>
  </conditionalFormatting>
  <conditionalFormatting sqref="N24">
    <cfRule type="expression" dxfId="58" priority="93">
      <formula>N24="Not Achieved"</formula>
    </cfRule>
    <cfRule type="expression" dxfId="57" priority="94">
      <formula>N24="Achieved"</formula>
    </cfRule>
  </conditionalFormatting>
  <conditionalFormatting sqref="O24">
    <cfRule type="expression" dxfId="56" priority="91">
      <formula>O24="Not Achieved"</formula>
    </cfRule>
    <cfRule type="expression" dxfId="55" priority="92">
      <formula>O24="Achieved"</formula>
    </cfRule>
  </conditionalFormatting>
  <conditionalFormatting sqref="P24">
    <cfRule type="expression" dxfId="54" priority="89">
      <formula>P24="Not Achieved"</formula>
    </cfRule>
    <cfRule type="expression" dxfId="53" priority="90">
      <formula>P24="Achieved"</formula>
    </cfRule>
  </conditionalFormatting>
  <conditionalFormatting sqref="Q24">
    <cfRule type="expression" dxfId="52" priority="87">
      <formula>Q24="Not Achieved"</formula>
    </cfRule>
    <cfRule type="expression" dxfId="51" priority="88">
      <formula>Q24="Achieved"</formula>
    </cfRule>
  </conditionalFormatting>
  <conditionalFormatting sqref="R24">
    <cfRule type="expression" dxfId="50" priority="85">
      <formula>R24="Not Achieved"</formula>
    </cfRule>
    <cfRule type="expression" dxfId="49" priority="86">
      <formula>R24="Achieved"</formula>
    </cfRule>
  </conditionalFormatting>
  <conditionalFormatting sqref="U11">
    <cfRule type="expression" dxfId="48" priority="83">
      <formula>U11="Not Achieved"</formula>
    </cfRule>
    <cfRule type="expression" dxfId="47" priority="84">
      <formula>U11="Achieved"</formula>
    </cfRule>
  </conditionalFormatting>
  <conditionalFormatting sqref="V11">
    <cfRule type="expression" dxfId="46" priority="81">
      <formula>V11="Not Achieved"</formula>
    </cfRule>
    <cfRule type="expression" dxfId="45" priority="82">
      <formula>V11="Achieved"</formula>
    </cfRule>
  </conditionalFormatting>
  <conditionalFormatting sqref="W11">
    <cfRule type="expression" dxfId="44" priority="79">
      <formula>W11="Not Achieved"</formula>
    </cfRule>
    <cfRule type="expression" dxfId="43" priority="80">
      <formula>W11="Achieved"</formula>
    </cfRule>
  </conditionalFormatting>
  <conditionalFormatting sqref="X11">
    <cfRule type="expression" dxfId="42" priority="77">
      <formula>X11="Not Achieved"</formula>
    </cfRule>
    <cfRule type="expression" dxfId="41" priority="78">
      <formula>X11="Achieved"</formula>
    </cfRule>
  </conditionalFormatting>
  <conditionalFormatting sqref="Y11">
    <cfRule type="expression" dxfId="40" priority="75">
      <formula>Y11="Not Achieved"</formula>
    </cfRule>
    <cfRule type="expression" dxfId="39" priority="76">
      <formula>Y11="Achieved"</formula>
    </cfRule>
  </conditionalFormatting>
  <conditionalFormatting sqref="Z11">
    <cfRule type="expression" dxfId="38" priority="73">
      <formula>Z11="Not Achieved"</formula>
    </cfRule>
    <cfRule type="expression" dxfId="37" priority="74">
      <formula>Z11="Achieved"</formula>
    </cfRule>
  </conditionalFormatting>
  <conditionalFormatting sqref="AA11">
    <cfRule type="expression" dxfId="36" priority="71">
      <formula>AA11="Not Achieved"</formula>
    </cfRule>
    <cfRule type="expression" dxfId="35" priority="72">
      <formula>AA11="Achieved"</formula>
    </cfRule>
  </conditionalFormatting>
  <conditionalFormatting sqref="U24">
    <cfRule type="expression" dxfId="34" priority="69">
      <formula>U24="Not Achieved"</formula>
    </cfRule>
    <cfRule type="expression" dxfId="33" priority="70">
      <formula>U24="Achieved"</formula>
    </cfRule>
  </conditionalFormatting>
  <conditionalFormatting sqref="V24">
    <cfRule type="expression" dxfId="32" priority="67">
      <formula>V24="Not Achieved"</formula>
    </cfRule>
    <cfRule type="expression" dxfId="31" priority="68">
      <formula>V24="Achieved"</formula>
    </cfRule>
  </conditionalFormatting>
  <conditionalFormatting sqref="W24">
    <cfRule type="expression" dxfId="30" priority="65">
      <formula>W24="Not Achieved"</formula>
    </cfRule>
    <cfRule type="expression" dxfId="29" priority="66">
      <formula>W24="Achieved"</formula>
    </cfRule>
  </conditionalFormatting>
  <conditionalFormatting sqref="X24">
    <cfRule type="expression" dxfId="28" priority="63">
      <formula>X24="Not Achieved"</formula>
    </cfRule>
    <cfRule type="expression" dxfId="27" priority="64">
      <formula>X24="Achieved"</formula>
    </cfRule>
  </conditionalFormatting>
  <conditionalFormatting sqref="Y24">
    <cfRule type="expression" dxfId="26" priority="61">
      <formula>Y24="Not Achieved"</formula>
    </cfRule>
    <cfRule type="expression" dxfId="25" priority="62">
      <formula>Y24="Achieved"</formula>
    </cfRule>
  </conditionalFormatting>
  <conditionalFormatting sqref="Z24">
    <cfRule type="expression" dxfId="24" priority="59">
      <formula>Z24="Not Achieved"</formula>
    </cfRule>
    <cfRule type="expression" dxfId="23" priority="60">
      <formula>Z24="Achieved"</formula>
    </cfRule>
  </conditionalFormatting>
  <conditionalFormatting sqref="AA24">
    <cfRule type="expression" dxfId="22" priority="57">
      <formula>AA24="Not Achieved"</formula>
    </cfRule>
    <cfRule type="expression" dxfId="21" priority="58">
      <formula>AA24="Achieved"</formula>
    </cfRule>
  </conditionalFormatting>
  <conditionalFormatting sqref="U37">
    <cfRule type="expression" dxfId="20" priority="55">
      <formula>U37="Not Achieved"</formula>
    </cfRule>
    <cfRule type="expression" dxfId="19" priority="56">
      <formula>U37="Achieved"</formula>
    </cfRule>
  </conditionalFormatting>
  <conditionalFormatting sqref="V37">
    <cfRule type="expression" dxfId="18" priority="53">
      <formula>V37="Not Achieved"</formula>
    </cfRule>
    <cfRule type="expression" dxfId="17" priority="54">
      <formula>V37="Achieved"</formula>
    </cfRule>
  </conditionalFormatting>
  <conditionalFormatting sqref="W37">
    <cfRule type="expression" dxfId="16" priority="51">
      <formula>W37="Not Achieved"</formula>
    </cfRule>
    <cfRule type="expression" dxfId="15" priority="52">
      <formula>W37="Achieved"</formula>
    </cfRule>
  </conditionalFormatting>
  <conditionalFormatting sqref="X37">
    <cfRule type="expression" dxfId="14" priority="49">
      <formula>X37="Not Achieved"</formula>
    </cfRule>
    <cfRule type="expression" dxfId="13" priority="50">
      <formula>X37="Achieved"</formula>
    </cfRule>
  </conditionalFormatting>
  <conditionalFormatting sqref="Y37">
    <cfRule type="expression" dxfId="12" priority="47">
      <formula>Y37="Not Achieved"</formula>
    </cfRule>
    <cfRule type="expression" dxfId="11" priority="48">
      <formula>Y37="Achieved"</formula>
    </cfRule>
  </conditionalFormatting>
  <conditionalFormatting sqref="Z37">
    <cfRule type="expression" dxfId="10" priority="45">
      <formula>Z37="Not Achieved"</formula>
    </cfRule>
    <cfRule type="expression" dxfId="9" priority="46">
      <formula>Z37="Achieved"</formula>
    </cfRule>
  </conditionalFormatting>
  <conditionalFormatting sqref="AA37">
    <cfRule type="expression" dxfId="8" priority="43">
      <formula>AA37="Not Achieved"</formula>
    </cfRule>
    <cfRule type="expression" dxfId="7" priority="44">
      <formula>AA37="Achieved"</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U47"/>
  <sheetViews>
    <sheetView zoomScale="80" zoomScaleNormal="80" workbookViewId="0">
      <selection activeCell="J25" sqref="J25"/>
    </sheetView>
  </sheetViews>
  <sheetFormatPr defaultRowHeight="15" x14ac:dyDescent="0.25"/>
  <cols>
    <col min="1" max="1" width="4.28515625" customWidth="1"/>
    <col min="2" max="2" width="17.5703125" customWidth="1"/>
    <col min="3" max="3" width="33.5703125" customWidth="1"/>
    <col min="4" max="4" width="5.28515625" style="887" customWidth="1"/>
    <col min="5" max="5" width="39.28515625" customWidth="1"/>
    <col min="6" max="6" width="9.5703125" customWidth="1"/>
    <col min="7" max="7" width="4.42578125" customWidth="1"/>
    <col min="8" max="8" width="24.28515625" style="887" bestFit="1" customWidth="1"/>
    <col min="9" max="9" width="15.5703125" customWidth="1"/>
    <col min="10" max="16" width="10.7109375" customWidth="1"/>
    <col min="18" max="18" width="10.85546875" style="616" customWidth="1"/>
    <col min="19" max="19" width="11.7109375" style="616" customWidth="1"/>
    <col min="20" max="20" width="9.140625" style="616"/>
  </cols>
  <sheetData>
    <row r="1" spans="2:21" x14ac:dyDescent="0.25">
      <c r="B1" s="841" t="s">
        <v>1178</v>
      </c>
      <c r="C1" s="841" t="s">
        <v>1179</v>
      </c>
      <c r="D1" s="253"/>
      <c r="E1" s="841"/>
      <c r="I1" s="902" t="s">
        <v>201</v>
      </c>
      <c r="J1" s="1226"/>
      <c r="K1" s="1227"/>
      <c r="L1" s="1227"/>
      <c r="M1" s="1227"/>
      <c r="N1" s="1227"/>
      <c r="O1" s="1228"/>
      <c r="P1" s="843" t="s">
        <v>1180</v>
      </c>
      <c r="R1" s="616" t="s">
        <v>1283</v>
      </c>
      <c r="S1" s="616" t="s">
        <v>1175</v>
      </c>
    </row>
    <row r="2" spans="2:21" ht="16.5" thickBot="1" x14ac:dyDescent="0.3">
      <c r="B2" t="s">
        <v>287</v>
      </c>
      <c r="C2" t="s">
        <v>15</v>
      </c>
      <c r="D2" s="923"/>
      <c r="E2" s="920" t="s">
        <v>1210</v>
      </c>
      <c r="F2" s="921" t="s">
        <v>1211</v>
      </c>
      <c r="I2" s="844" t="s">
        <v>1181</v>
      </c>
      <c r="J2" s="845">
        <v>44105</v>
      </c>
      <c r="K2" s="845">
        <v>44136</v>
      </c>
      <c r="L2" s="845">
        <v>44166</v>
      </c>
      <c r="M2" s="845">
        <v>44197</v>
      </c>
      <c r="N2" s="845">
        <v>44228</v>
      </c>
      <c r="O2" s="845">
        <v>44256</v>
      </c>
      <c r="P2" s="845" t="s">
        <v>249</v>
      </c>
      <c r="R2" s="1091" t="s">
        <v>1033</v>
      </c>
      <c r="S2" s="1089">
        <v>44197</v>
      </c>
      <c r="T2" s="616" t="s">
        <v>1284</v>
      </c>
    </row>
    <row r="3" spans="2:21" ht="16.5" thickTop="1" thickBot="1" x14ac:dyDescent="0.3">
      <c r="B3" t="s">
        <v>288</v>
      </c>
      <c r="C3" s="840" t="s">
        <v>1203</v>
      </c>
      <c r="D3" s="924">
        <v>1</v>
      </c>
      <c r="E3" s="919" t="s">
        <v>158</v>
      </c>
      <c r="F3" s="919" t="s">
        <v>1212</v>
      </c>
      <c r="H3" s="888" t="s">
        <v>1307</v>
      </c>
      <c r="I3" s="889" t="s">
        <v>1182</v>
      </c>
      <c r="J3" s="890">
        <v>41</v>
      </c>
      <c r="K3" s="890">
        <v>32</v>
      </c>
      <c r="L3" s="890">
        <v>42</v>
      </c>
      <c r="M3" s="890">
        <v>55</v>
      </c>
      <c r="N3" s="890">
        <v>50</v>
      </c>
      <c r="O3" s="890">
        <v>41</v>
      </c>
      <c r="P3" s="890">
        <v>261</v>
      </c>
      <c r="R3" s="1091" t="s">
        <v>1034</v>
      </c>
      <c r="S3" s="1089">
        <v>44197</v>
      </c>
      <c r="T3" s="1092" t="str">
        <f>IF($U3="For Approval","-",IF($V3="FY2020",$T3,IF($V3="FY2021",$T3,IF($V3="FY2022",$T3,IF($V3="FY2023",$T3,$R3)))))</f>
        <v>21-19706</v>
      </c>
      <c r="U3" t="s">
        <v>1285</v>
      </c>
    </row>
    <row r="4" spans="2:21" ht="15.75" thickTop="1" x14ac:dyDescent="0.25">
      <c r="C4" s="840" t="s">
        <v>1204</v>
      </c>
      <c r="D4" s="924">
        <v>2</v>
      </c>
      <c r="E4" s="922" t="s">
        <v>1209</v>
      </c>
      <c r="F4" s="919" t="s">
        <v>1213</v>
      </c>
      <c r="H4" s="888" t="s">
        <v>1306</v>
      </c>
      <c r="I4" s="891" t="s">
        <v>287</v>
      </c>
      <c r="J4" s="892">
        <v>10</v>
      </c>
      <c r="K4" s="892">
        <v>9</v>
      </c>
      <c r="L4" s="892">
        <v>25</v>
      </c>
      <c r="M4" s="892">
        <v>16</v>
      </c>
      <c r="N4" s="892">
        <v>15</v>
      </c>
      <c r="O4" s="892">
        <v>23</v>
      </c>
      <c r="P4" s="893">
        <v>98</v>
      </c>
      <c r="R4" s="1091" t="s">
        <v>1035</v>
      </c>
      <c r="S4" s="1089">
        <v>44197</v>
      </c>
      <c r="U4" s="888" t="s">
        <v>1285</v>
      </c>
    </row>
    <row r="5" spans="2:21" ht="15.75" thickBot="1" x14ac:dyDescent="0.3">
      <c r="C5" s="840" t="s">
        <v>1201</v>
      </c>
      <c r="D5" s="924">
        <v>3</v>
      </c>
      <c r="E5" s="922" t="s">
        <v>1200</v>
      </c>
      <c r="F5" s="919" t="s">
        <v>1214</v>
      </c>
      <c r="H5" s="888" t="s">
        <v>1306</v>
      </c>
      <c r="I5" s="894" t="s">
        <v>288</v>
      </c>
      <c r="J5" s="895">
        <v>14</v>
      </c>
      <c r="K5" s="895">
        <v>5</v>
      </c>
      <c r="L5" s="895">
        <v>29</v>
      </c>
      <c r="M5" s="895">
        <v>45</v>
      </c>
      <c r="N5" s="895">
        <v>1</v>
      </c>
      <c r="O5" s="895">
        <v>44</v>
      </c>
      <c r="P5" s="896">
        <v>138</v>
      </c>
      <c r="R5" s="1091" t="s">
        <v>1038</v>
      </c>
      <c r="S5" s="1089">
        <v>44197</v>
      </c>
      <c r="U5" s="888" t="s">
        <v>1285</v>
      </c>
    </row>
    <row r="6" spans="2:21" ht="15.75" thickBot="1" x14ac:dyDescent="0.3">
      <c r="C6" s="840" t="s">
        <v>1202</v>
      </c>
      <c r="D6" s="924">
        <v>4</v>
      </c>
      <c r="E6" s="922" t="s">
        <v>1127</v>
      </c>
      <c r="F6" s="919" t="s">
        <v>1215</v>
      </c>
      <c r="H6" s="888"/>
      <c r="I6" s="897" t="s">
        <v>248</v>
      </c>
      <c r="J6" s="898">
        <f>SUM(J4:J5)</f>
        <v>24</v>
      </c>
      <c r="K6" s="898">
        <f t="shared" ref="K6:N6" si="0">SUM(K4:K5)</f>
        <v>14</v>
      </c>
      <c r="L6" s="898">
        <f>SUM(L4:L5)</f>
        <v>54</v>
      </c>
      <c r="M6" s="898">
        <f t="shared" si="0"/>
        <v>61</v>
      </c>
      <c r="N6" s="898">
        <f t="shared" si="0"/>
        <v>16</v>
      </c>
      <c r="O6" s="898">
        <f>SUM(O4:O5)</f>
        <v>67</v>
      </c>
      <c r="P6" s="899">
        <f>SUM(P4:P5)</f>
        <v>236</v>
      </c>
      <c r="R6" s="1091" t="s">
        <v>1039</v>
      </c>
      <c r="S6" s="1089">
        <v>44197</v>
      </c>
      <c r="U6" s="888" t="s">
        <v>1285</v>
      </c>
    </row>
    <row r="7" spans="2:21" ht="15.75" thickTop="1" x14ac:dyDescent="0.25">
      <c r="C7" s="840" t="s">
        <v>1205</v>
      </c>
      <c r="D7" s="924">
        <v>5</v>
      </c>
      <c r="E7" s="922" t="s">
        <v>15</v>
      </c>
      <c r="F7" s="919" t="s">
        <v>15</v>
      </c>
      <c r="H7" s="888"/>
      <c r="I7" s="1220" t="s">
        <v>1183</v>
      </c>
      <c r="J7" s="1218">
        <f>J4/J6</f>
        <v>0.41666666666666669</v>
      </c>
      <c r="K7" s="1218">
        <f>K4/K6</f>
        <v>0.6428571428571429</v>
      </c>
      <c r="L7" s="1218">
        <f t="shared" ref="L7:P7" si="1">L4/L6</f>
        <v>0.46296296296296297</v>
      </c>
      <c r="M7" s="1218">
        <f t="shared" si="1"/>
        <v>0.26229508196721313</v>
      </c>
      <c r="N7" s="1218">
        <f t="shared" si="1"/>
        <v>0.9375</v>
      </c>
      <c r="O7" s="1218">
        <f>O4/O6</f>
        <v>0.34328358208955223</v>
      </c>
      <c r="P7" s="1218">
        <f t="shared" si="1"/>
        <v>0.4152542372881356</v>
      </c>
      <c r="R7" s="1091" t="s">
        <v>1040</v>
      </c>
      <c r="S7" s="1089">
        <v>44197</v>
      </c>
      <c r="U7" s="888" t="s">
        <v>1285</v>
      </c>
    </row>
    <row r="8" spans="2:21" x14ac:dyDescent="0.25">
      <c r="C8" s="840" t="s">
        <v>1206</v>
      </c>
      <c r="D8" s="925"/>
      <c r="E8" s="939" t="s">
        <v>1222</v>
      </c>
      <c r="F8" s="939" t="s">
        <v>15</v>
      </c>
      <c r="H8" s="888"/>
      <c r="I8" s="1221"/>
      <c r="J8" s="1219"/>
      <c r="K8" s="1219"/>
      <c r="L8" s="1219"/>
      <c r="M8" s="1219"/>
      <c r="N8" s="1219"/>
      <c r="O8" s="1219"/>
      <c r="P8" s="1219"/>
      <c r="R8" s="1091" t="s">
        <v>1041</v>
      </c>
      <c r="S8" s="1089">
        <v>44197</v>
      </c>
      <c r="U8" s="888" t="s">
        <v>1285</v>
      </c>
    </row>
    <row r="9" spans="2:21" x14ac:dyDescent="0.25">
      <c r="C9" s="840" t="s">
        <v>1207</v>
      </c>
      <c r="D9" s="925"/>
      <c r="E9" s="939" t="s">
        <v>1227</v>
      </c>
      <c r="F9" s="939" t="s">
        <v>15</v>
      </c>
      <c r="H9" s="888"/>
      <c r="I9" s="846" t="s">
        <v>1184</v>
      </c>
      <c r="J9" s="847" t="str">
        <f>IF(J7&gt;=60%,"Achieved","Unachieved")</f>
        <v>Unachieved</v>
      </c>
      <c r="K9" s="847" t="str">
        <f>IF(K7&gt;=60%,"Achieved","Unachieved")</f>
        <v>Achieved</v>
      </c>
      <c r="L9" s="847" t="str">
        <f t="shared" ref="L9:P9" si="2">IF(L7&gt;=60%,"Achieved","Unachieved")</f>
        <v>Unachieved</v>
      </c>
      <c r="M9" s="847" t="str">
        <f t="shared" si="2"/>
        <v>Unachieved</v>
      </c>
      <c r="N9" s="847" t="str">
        <f t="shared" si="2"/>
        <v>Achieved</v>
      </c>
      <c r="O9" s="847" t="str">
        <f t="shared" si="2"/>
        <v>Unachieved</v>
      </c>
      <c r="P9" s="847" t="str">
        <f t="shared" si="2"/>
        <v>Unachieved</v>
      </c>
      <c r="R9" s="1091" t="s">
        <v>1042</v>
      </c>
      <c r="S9" s="1089">
        <v>44197</v>
      </c>
      <c r="U9" s="888" t="s">
        <v>1285</v>
      </c>
    </row>
    <row r="10" spans="2:21" x14ac:dyDescent="0.25">
      <c r="C10" s="840" t="s">
        <v>1208</v>
      </c>
      <c r="D10" s="925"/>
      <c r="E10" s="939" t="s">
        <v>1056</v>
      </c>
      <c r="F10" s="939" t="s">
        <v>15</v>
      </c>
      <c r="H10" s="888"/>
      <c r="I10" s="837"/>
      <c r="J10" s="901"/>
      <c r="K10" s="901"/>
      <c r="L10" s="901"/>
      <c r="M10" s="901"/>
      <c r="N10" s="901"/>
      <c r="O10" s="901"/>
      <c r="P10" s="901"/>
      <c r="R10" s="1091" t="s">
        <v>1043</v>
      </c>
      <c r="S10" s="1089">
        <v>44197</v>
      </c>
      <c r="U10" s="888" t="s">
        <v>1285</v>
      </c>
    </row>
    <row r="11" spans="2:21" x14ac:dyDescent="0.25">
      <c r="C11" s="840" t="s">
        <v>1288</v>
      </c>
      <c r="D11" s="925"/>
      <c r="E11" s="938" t="s">
        <v>1220</v>
      </c>
      <c r="F11" s="939" t="s">
        <v>15</v>
      </c>
      <c r="H11" s="888" t="s">
        <v>1307</v>
      </c>
      <c r="I11" s="891" t="s">
        <v>203</v>
      </c>
      <c r="J11" s="892" t="e">
        <f>COUNTIFS('QM DL_10-01'!#REF!,QM!$K11,'QM DL_10-01'!#REF!,QM!$K$3,'QM DL_10-01'!#REF!,QM!J$4)</f>
        <v>#REF!</v>
      </c>
      <c r="K11" s="892">
        <v>0</v>
      </c>
      <c r="L11" s="892">
        <v>1</v>
      </c>
      <c r="M11" s="892">
        <v>18</v>
      </c>
      <c r="N11" s="892">
        <v>6</v>
      </c>
      <c r="O11" s="892">
        <v>21</v>
      </c>
      <c r="P11" s="893">
        <v>46</v>
      </c>
      <c r="R11" s="1091" t="s">
        <v>1044</v>
      </c>
      <c r="S11" s="1089">
        <v>44197</v>
      </c>
      <c r="U11" s="888" t="s">
        <v>1285</v>
      </c>
    </row>
    <row r="12" spans="2:21" x14ac:dyDescent="0.25">
      <c r="B12" t="s">
        <v>203</v>
      </c>
      <c r="C12" s="840"/>
      <c r="D12" s="925"/>
      <c r="E12" s="938" t="s">
        <v>1225</v>
      </c>
      <c r="F12" s="939" t="s">
        <v>15</v>
      </c>
      <c r="R12" s="1091" t="s">
        <v>1045</v>
      </c>
      <c r="S12" s="1089">
        <v>44197</v>
      </c>
      <c r="U12" s="888" t="s">
        <v>1285</v>
      </c>
    </row>
    <row r="13" spans="2:21" x14ac:dyDescent="0.25">
      <c r="C13" s="840"/>
      <c r="D13" s="925"/>
      <c r="E13" s="938" t="s">
        <v>1221</v>
      </c>
      <c r="F13" s="939" t="s">
        <v>15</v>
      </c>
      <c r="R13" s="1091" t="s">
        <v>1046</v>
      </c>
      <c r="S13" s="1089">
        <v>44197</v>
      </c>
      <c r="U13" s="888" t="s">
        <v>1285</v>
      </c>
    </row>
    <row r="14" spans="2:21" x14ac:dyDescent="0.25">
      <c r="C14" s="840"/>
      <c r="D14" s="925"/>
      <c r="E14" s="939" t="s">
        <v>1218</v>
      </c>
      <c r="F14" s="939" t="s">
        <v>15</v>
      </c>
      <c r="R14" s="1091" t="s">
        <v>1047</v>
      </c>
      <c r="S14" s="1089">
        <v>44197</v>
      </c>
      <c r="U14" s="888" t="s">
        <v>1285</v>
      </c>
    </row>
    <row r="15" spans="2:21" x14ac:dyDescent="0.25">
      <c r="E15" s="939" t="s">
        <v>1229</v>
      </c>
      <c r="F15" s="939" t="s">
        <v>15</v>
      </c>
      <c r="R15" s="1091" t="s">
        <v>1048</v>
      </c>
      <c r="S15" s="1089">
        <v>44197</v>
      </c>
      <c r="U15" s="888" t="s">
        <v>1285</v>
      </c>
    </row>
    <row r="16" spans="2:21" x14ac:dyDescent="0.25">
      <c r="B16" t="s">
        <v>1217</v>
      </c>
      <c r="E16" s="939" t="s">
        <v>1111</v>
      </c>
      <c r="F16" s="939" t="s">
        <v>15</v>
      </c>
      <c r="R16" s="1091" t="s">
        <v>1049</v>
      </c>
      <c r="S16" s="1089">
        <v>44197</v>
      </c>
      <c r="U16" s="888" t="s">
        <v>1285</v>
      </c>
    </row>
    <row r="17" spans="5:21" x14ac:dyDescent="0.25">
      <c r="E17" s="939" t="s">
        <v>1219</v>
      </c>
      <c r="F17" s="939" t="s">
        <v>15</v>
      </c>
      <c r="R17" s="1091" t="s">
        <v>1050</v>
      </c>
      <c r="S17" s="1089">
        <v>44197</v>
      </c>
      <c r="U17" s="888" t="s">
        <v>1285</v>
      </c>
    </row>
    <row r="18" spans="5:21" x14ac:dyDescent="0.25">
      <c r="F18" s="939" t="s">
        <v>15</v>
      </c>
      <c r="R18" s="1091" t="s">
        <v>1051</v>
      </c>
      <c r="S18" s="1089">
        <v>44197</v>
      </c>
      <c r="U18" s="888" t="s">
        <v>1285</v>
      </c>
    </row>
    <row r="19" spans="5:21" x14ac:dyDescent="0.25">
      <c r="R19" s="1091" t="s">
        <v>1052</v>
      </c>
      <c r="S19" s="1089">
        <v>44197</v>
      </c>
      <c r="U19" s="888" t="s">
        <v>1285</v>
      </c>
    </row>
    <row r="20" spans="5:21" x14ac:dyDescent="0.25">
      <c r="R20" s="1091" t="s">
        <v>1058</v>
      </c>
      <c r="S20" s="1089">
        <v>44228</v>
      </c>
      <c r="U20" s="888" t="s">
        <v>1285</v>
      </c>
    </row>
    <row r="21" spans="5:21" x14ac:dyDescent="0.25">
      <c r="R21" s="1091" t="s">
        <v>1059</v>
      </c>
      <c r="S21" s="1089">
        <v>44228</v>
      </c>
      <c r="U21" s="888" t="s">
        <v>1285</v>
      </c>
    </row>
    <row r="22" spans="5:21" x14ac:dyDescent="0.25">
      <c r="R22" s="1091" t="s">
        <v>1071</v>
      </c>
      <c r="S22" s="1089">
        <v>44228</v>
      </c>
      <c r="U22" s="888" t="s">
        <v>1285</v>
      </c>
    </row>
    <row r="23" spans="5:21" x14ac:dyDescent="0.25">
      <c r="R23" s="1091" t="s">
        <v>1060</v>
      </c>
      <c r="S23" s="1089">
        <v>44228</v>
      </c>
      <c r="U23" s="888" t="s">
        <v>1285</v>
      </c>
    </row>
    <row r="24" spans="5:21" x14ac:dyDescent="0.25">
      <c r="R24" s="1091" t="s">
        <v>1062</v>
      </c>
      <c r="S24" s="1089">
        <v>44228</v>
      </c>
      <c r="U24" s="888" t="s">
        <v>1285</v>
      </c>
    </row>
    <row r="25" spans="5:21" x14ac:dyDescent="0.25">
      <c r="R25" s="1091" t="s">
        <v>1064</v>
      </c>
      <c r="S25" s="1089">
        <v>44256</v>
      </c>
      <c r="U25" s="888" t="s">
        <v>1285</v>
      </c>
    </row>
    <row r="26" spans="5:21" x14ac:dyDescent="0.25">
      <c r="R26" s="1091" t="s">
        <v>1067</v>
      </c>
      <c r="S26" s="1089">
        <v>44256</v>
      </c>
      <c r="U26" s="888" t="s">
        <v>1285</v>
      </c>
    </row>
    <row r="27" spans="5:21" x14ac:dyDescent="0.25">
      <c r="R27" s="1091" t="s">
        <v>1066</v>
      </c>
      <c r="S27" s="1089">
        <v>44256</v>
      </c>
      <c r="U27" s="888" t="s">
        <v>1285</v>
      </c>
    </row>
    <row r="28" spans="5:21" x14ac:dyDescent="0.25">
      <c r="R28" s="1091" t="s">
        <v>1065</v>
      </c>
      <c r="S28" s="1089">
        <v>44256</v>
      </c>
      <c r="U28" s="888" t="s">
        <v>1285</v>
      </c>
    </row>
    <row r="29" spans="5:21" x14ac:dyDescent="0.25">
      <c r="R29" s="1091" t="s">
        <v>1061</v>
      </c>
      <c r="S29" s="1089">
        <v>44256</v>
      </c>
      <c r="U29" s="888" t="s">
        <v>1285</v>
      </c>
    </row>
    <row r="30" spans="5:21" x14ac:dyDescent="0.25">
      <c r="R30" s="1091" t="s">
        <v>1068</v>
      </c>
      <c r="S30" s="1089">
        <v>44256</v>
      </c>
      <c r="U30" s="888" t="s">
        <v>1285</v>
      </c>
    </row>
    <row r="31" spans="5:21" x14ac:dyDescent="0.25">
      <c r="R31" s="1091" t="s">
        <v>1073</v>
      </c>
      <c r="S31" s="1089">
        <v>44256</v>
      </c>
      <c r="U31" s="888" t="s">
        <v>1285</v>
      </c>
    </row>
    <row r="32" spans="5:21" x14ac:dyDescent="0.25">
      <c r="R32" s="1091" t="s">
        <v>1069</v>
      </c>
      <c r="S32" s="1089">
        <v>44256</v>
      </c>
      <c r="U32" s="888" t="s">
        <v>1285</v>
      </c>
    </row>
    <row r="33" spans="18:21" x14ac:dyDescent="0.25">
      <c r="R33" s="1091" t="s">
        <v>1070</v>
      </c>
      <c r="S33" s="1089">
        <v>44256</v>
      </c>
      <c r="U33" s="888" t="s">
        <v>1285</v>
      </c>
    </row>
    <row r="34" spans="18:21" x14ac:dyDescent="0.25">
      <c r="R34" s="1091" t="s">
        <v>1075</v>
      </c>
      <c r="S34" s="1089">
        <v>44256</v>
      </c>
      <c r="U34" s="888" t="s">
        <v>1285</v>
      </c>
    </row>
    <row r="35" spans="18:21" x14ac:dyDescent="0.25">
      <c r="R35" s="1091" t="s">
        <v>1074</v>
      </c>
      <c r="S35" s="1089">
        <v>44256</v>
      </c>
      <c r="U35" s="888" t="s">
        <v>1285</v>
      </c>
    </row>
    <row r="36" spans="18:21" x14ac:dyDescent="0.25">
      <c r="R36" s="1091" t="s">
        <v>1090</v>
      </c>
      <c r="S36" s="1089">
        <v>44256</v>
      </c>
      <c r="U36" s="888" t="s">
        <v>1285</v>
      </c>
    </row>
    <row r="37" spans="18:21" x14ac:dyDescent="0.25">
      <c r="R37" s="1091" t="s">
        <v>1076</v>
      </c>
      <c r="S37" s="1089">
        <v>44256</v>
      </c>
      <c r="U37" s="888" t="s">
        <v>1285</v>
      </c>
    </row>
    <row r="38" spans="18:21" x14ac:dyDescent="0.25">
      <c r="R38" s="1091" t="s">
        <v>1077</v>
      </c>
      <c r="S38" s="1089">
        <v>44256</v>
      </c>
      <c r="U38" s="888" t="s">
        <v>1285</v>
      </c>
    </row>
    <row r="39" spans="18:21" x14ac:dyDescent="0.25">
      <c r="R39" s="1091" t="s">
        <v>1091</v>
      </c>
      <c r="S39" s="1089">
        <v>44256</v>
      </c>
      <c r="U39" s="888" t="s">
        <v>1285</v>
      </c>
    </row>
    <row r="40" spans="18:21" x14ac:dyDescent="0.25">
      <c r="R40" s="1091" t="s">
        <v>1089</v>
      </c>
      <c r="S40" s="1089">
        <v>44256</v>
      </c>
      <c r="U40" s="888" t="s">
        <v>1285</v>
      </c>
    </row>
    <row r="41" spans="18:21" x14ac:dyDescent="0.25">
      <c r="R41" s="1091" t="s">
        <v>1082</v>
      </c>
      <c r="S41" s="1089">
        <v>44256</v>
      </c>
      <c r="U41" s="888" t="s">
        <v>1285</v>
      </c>
    </row>
    <row r="42" spans="18:21" x14ac:dyDescent="0.25">
      <c r="R42" s="1091" t="s">
        <v>1078</v>
      </c>
      <c r="S42" s="1089">
        <v>44256</v>
      </c>
      <c r="U42" s="888" t="s">
        <v>1285</v>
      </c>
    </row>
    <row r="43" spans="18:21" x14ac:dyDescent="0.25">
      <c r="R43" s="1091" t="s">
        <v>1080</v>
      </c>
      <c r="S43" s="1089">
        <v>44256</v>
      </c>
      <c r="U43" s="888" t="s">
        <v>1285</v>
      </c>
    </row>
    <row r="44" spans="18:21" x14ac:dyDescent="0.25">
      <c r="R44" s="1091" t="s">
        <v>1083</v>
      </c>
      <c r="S44" s="1089">
        <v>44256</v>
      </c>
      <c r="U44" s="888" t="s">
        <v>1285</v>
      </c>
    </row>
    <row r="45" spans="18:21" x14ac:dyDescent="0.25">
      <c r="R45" s="1091" t="s">
        <v>1087</v>
      </c>
      <c r="S45" s="1089">
        <v>44256</v>
      </c>
      <c r="U45" s="888" t="s">
        <v>1285</v>
      </c>
    </row>
    <row r="46" spans="18:21" x14ac:dyDescent="0.25">
      <c r="R46" s="1091" t="s">
        <v>1085</v>
      </c>
      <c r="S46" s="1089">
        <v>44256</v>
      </c>
      <c r="U46" s="888" t="s">
        <v>1285</v>
      </c>
    </row>
    <row r="47" spans="18:21" x14ac:dyDescent="0.25">
      <c r="R47" s="1091" t="s">
        <v>1086</v>
      </c>
      <c r="S47" s="1089">
        <v>44256</v>
      </c>
      <c r="U47" s="888" t="s">
        <v>1285</v>
      </c>
    </row>
  </sheetData>
  <mergeCells count="9">
    <mergeCell ref="P7:P8"/>
    <mergeCell ref="J1:O1"/>
    <mergeCell ref="I7:I8"/>
    <mergeCell ref="J7:J8"/>
    <mergeCell ref="K7:K8"/>
    <mergeCell ref="L7:L8"/>
    <mergeCell ref="M7:M8"/>
    <mergeCell ref="N7:N8"/>
    <mergeCell ref="O7:O8"/>
  </mergeCells>
  <conditionalFormatting sqref="J9">
    <cfRule type="expression" dxfId="6" priority="3">
      <formula>J9="Unachieved"</formula>
    </cfRule>
    <cfRule type="expression" dxfId="5" priority="4">
      <formula>J9="Achieved"</formula>
    </cfRule>
  </conditionalFormatting>
  <conditionalFormatting sqref="K9:P9">
    <cfRule type="expression" dxfId="4" priority="1">
      <formula>K9="Unachieved"</formula>
    </cfRule>
    <cfRule type="expression" dxfId="3" priority="2">
      <formula>K9="Achieved"</formula>
    </cfRule>
  </conditionalFormatting>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B1:J1836"/>
  <sheetViews>
    <sheetView showGridLines="0" topLeftCell="A28" workbookViewId="0">
      <selection activeCell="H52" sqref="H52"/>
    </sheetView>
  </sheetViews>
  <sheetFormatPr defaultRowHeight="15" x14ac:dyDescent="0.25"/>
  <cols>
    <col min="2" max="2" width="16.28515625" bestFit="1" customWidth="1"/>
    <col min="3" max="3" width="9.42578125" bestFit="1" customWidth="1"/>
    <col min="4" max="4" width="9.140625" customWidth="1"/>
    <col min="8" max="8" width="15.140625" customWidth="1"/>
    <col min="10" max="10" width="21.140625" customWidth="1"/>
  </cols>
  <sheetData>
    <row r="1" spans="2:10" ht="30" x14ac:dyDescent="0.25">
      <c r="B1" s="881" t="s">
        <v>1189</v>
      </c>
      <c r="C1" s="882" t="s">
        <v>1190</v>
      </c>
      <c r="D1" s="883" t="s">
        <v>1191</v>
      </c>
      <c r="E1" s="883" t="s">
        <v>1192</v>
      </c>
      <c r="H1" s="888"/>
      <c r="J1" s="888"/>
    </row>
    <row r="2" spans="2:10" x14ac:dyDescent="0.25">
      <c r="B2" s="884">
        <v>42826</v>
      </c>
      <c r="C2" s="885" t="s">
        <v>1193</v>
      </c>
      <c r="D2" s="885" t="s">
        <v>1194</v>
      </c>
      <c r="E2" s="885"/>
      <c r="J2" s="836"/>
    </row>
    <row r="3" spans="2:10" x14ac:dyDescent="0.25">
      <c r="B3" s="884">
        <v>42856</v>
      </c>
      <c r="C3" s="885" t="s">
        <v>1193</v>
      </c>
      <c r="D3" s="885" t="s">
        <v>1194</v>
      </c>
      <c r="E3" s="885"/>
      <c r="J3" s="836"/>
    </row>
    <row r="4" spans="2:10" x14ac:dyDescent="0.25">
      <c r="B4" s="884">
        <v>42887</v>
      </c>
      <c r="C4" s="885" t="s">
        <v>1193</v>
      </c>
      <c r="D4" s="885" t="s">
        <v>1194</v>
      </c>
      <c r="E4" s="885"/>
      <c r="J4" s="836"/>
    </row>
    <row r="5" spans="2:10" x14ac:dyDescent="0.25">
      <c r="B5" s="884">
        <v>42917</v>
      </c>
      <c r="C5" s="885" t="s">
        <v>1193</v>
      </c>
      <c r="D5" s="885" t="s">
        <v>1194</v>
      </c>
      <c r="E5" s="885"/>
      <c r="J5" s="836"/>
    </row>
    <row r="6" spans="2:10" x14ac:dyDescent="0.25">
      <c r="B6" s="884">
        <v>42948</v>
      </c>
      <c r="C6" s="885" t="s">
        <v>1193</v>
      </c>
      <c r="D6" s="885" t="s">
        <v>1194</v>
      </c>
      <c r="E6" s="885"/>
      <c r="J6" s="836"/>
    </row>
    <row r="7" spans="2:10" x14ac:dyDescent="0.25">
      <c r="B7" s="884">
        <v>42979</v>
      </c>
      <c r="C7" s="885" t="s">
        <v>1193</v>
      </c>
      <c r="D7" s="885" t="s">
        <v>1194</v>
      </c>
      <c r="E7" s="885"/>
      <c r="J7" s="836"/>
    </row>
    <row r="8" spans="2:10" x14ac:dyDescent="0.25">
      <c r="B8" s="884">
        <v>43009</v>
      </c>
      <c r="C8" s="885" t="s">
        <v>1193</v>
      </c>
      <c r="D8" s="885" t="s">
        <v>1180</v>
      </c>
      <c r="E8" s="885"/>
      <c r="J8" s="836"/>
    </row>
    <row r="9" spans="2:10" x14ac:dyDescent="0.25">
      <c r="B9" s="884">
        <v>43040</v>
      </c>
      <c r="C9" s="885" t="s">
        <v>1193</v>
      </c>
      <c r="D9" s="885" t="s">
        <v>1180</v>
      </c>
      <c r="E9" s="885"/>
      <c r="J9" s="836"/>
    </row>
    <row r="10" spans="2:10" x14ac:dyDescent="0.25">
      <c r="B10" s="884">
        <v>43070</v>
      </c>
      <c r="C10" s="885" t="s">
        <v>1193</v>
      </c>
      <c r="D10" s="885" t="s">
        <v>1180</v>
      </c>
      <c r="E10" s="885"/>
      <c r="J10" s="836"/>
    </row>
    <row r="11" spans="2:10" x14ac:dyDescent="0.25">
      <c r="B11" s="884">
        <v>43101</v>
      </c>
      <c r="C11" s="885" t="s">
        <v>1193</v>
      </c>
      <c r="D11" s="885" t="s">
        <v>1180</v>
      </c>
      <c r="E11" s="885"/>
      <c r="J11" s="836"/>
    </row>
    <row r="12" spans="2:10" x14ac:dyDescent="0.25">
      <c r="B12" s="884">
        <v>43132</v>
      </c>
      <c r="C12" s="885" t="s">
        <v>1193</v>
      </c>
      <c r="D12" s="885" t="s">
        <v>1180</v>
      </c>
      <c r="E12" s="885"/>
      <c r="J12" s="836"/>
    </row>
    <row r="13" spans="2:10" x14ac:dyDescent="0.25">
      <c r="B13" s="884">
        <v>43160</v>
      </c>
      <c r="C13" s="885" t="s">
        <v>1193</v>
      </c>
      <c r="D13" s="885" t="s">
        <v>1180</v>
      </c>
      <c r="E13" s="885"/>
      <c r="J13" s="836"/>
    </row>
    <row r="14" spans="2:10" x14ac:dyDescent="0.25">
      <c r="B14" s="884">
        <v>43191</v>
      </c>
      <c r="C14" s="885" t="s">
        <v>1195</v>
      </c>
      <c r="D14" s="885" t="s">
        <v>1194</v>
      </c>
      <c r="E14" s="885">
        <v>52.16</v>
      </c>
      <c r="J14" s="836"/>
    </row>
    <row r="15" spans="2:10" x14ac:dyDescent="0.25">
      <c r="B15" s="884">
        <v>43221</v>
      </c>
      <c r="C15" s="885" t="s">
        <v>1195</v>
      </c>
      <c r="D15" s="885" t="s">
        <v>1194</v>
      </c>
      <c r="E15" s="885">
        <v>51.74</v>
      </c>
      <c r="J15" s="836"/>
    </row>
    <row r="16" spans="2:10" x14ac:dyDescent="0.25">
      <c r="B16" s="884">
        <v>43252</v>
      </c>
      <c r="C16" s="885" t="s">
        <v>1195</v>
      </c>
      <c r="D16" s="885" t="s">
        <v>1194</v>
      </c>
      <c r="E16" s="885">
        <v>52.52</v>
      </c>
      <c r="J16" s="836"/>
    </row>
    <row r="17" spans="2:10" x14ac:dyDescent="0.25">
      <c r="B17" s="884">
        <v>43282</v>
      </c>
      <c r="C17" s="885" t="s">
        <v>1195</v>
      </c>
      <c r="D17" s="885" t="s">
        <v>1194</v>
      </c>
      <c r="E17" s="885">
        <v>53.34</v>
      </c>
      <c r="J17" s="836"/>
    </row>
    <row r="18" spans="2:10" x14ac:dyDescent="0.25">
      <c r="B18" s="884">
        <v>43313</v>
      </c>
      <c r="C18" s="885" t="s">
        <v>1195</v>
      </c>
      <c r="D18" s="885" t="s">
        <v>1194</v>
      </c>
      <c r="E18" s="885">
        <v>53.094999999999999</v>
      </c>
      <c r="J18" s="836"/>
    </row>
    <row r="19" spans="2:10" x14ac:dyDescent="0.25">
      <c r="B19" s="884">
        <v>43344</v>
      </c>
      <c r="C19" s="885" t="s">
        <v>1195</v>
      </c>
      <c r="D19" s="885" t="s">
        <v>1194</v>
      </c>
      <c r="E19" s="885">
        <v>53.475000000000001</v>
      </c>
      <c r="J19" s="836"/>
    </row>
    <row r="20" spans="2:10" x14ac:dyDescent="0.25">
      <c r="B20" s="884">
        <v>43374</v>
      </c>
      <c r="C20" s="885" t="s">
        <v>1195</v>
      </c>
      <c r="D20" s="885" t="s">
        <v>1180</v>
      </c>
      <c r="E20" s="885">
        <v>54.02</v>
      </c>
      <c r="J20" s="836"/>
    </row>
    <row r="21" spans="2:10" x14ac:dyDescent="0.25">
      <c r="B21" s="884">
        <v>43405</v>
      </c>
      <c r="C21" s="885" t="s">
        <v>1195</v>
      </c>
      <c r="D21" s="885" t="s">
        <v>1180</v>
      </c>
      <c r="E21" s="885">
        <v>53.534999999999997</v>
      </c>
      <c r="J21" s="836"/>
    </row>
    <row r="22" spans="2:10" x14ac:dyDescent="0.25">
      <c r="B22" s="884">
        <v>43435</v>
      </c>
      <c r="C22" s="885" t="s">
        <v>1195</v>
      </c>
      <c r="D22" s="885" t="s">
        <v>1180</v>
      </c>
      <c r="E22" s="885">
        <v>52.45</v>
      </c>
      <c r="J22" s="836"/>
    </row>
    <row r="23" spans="2:10" x14ac:dyDescent="0.25">
      <c r="B23" s="884">
        <v>43466</v>
      </c>
      <c r="C23" s="885" t="s">
        <v>1195</v>
      </c>
      <c r="D23" s="885" t="s">
        <v>1180</v>
      </c>
      <c r="E23" s="885">
        <v>52.58</v>
      </c>
      <c r="J23" s="836"/>
    </row>
    <row r="24" spans="2:10" x14ac:dyDescent="0.25">
      <c r="B24" s="884">
        <v>43497</v>
      </c>
      <c r="C24" s="885" t="s">
        <v>1195</v>
      </c>
      <c r="D24" s="885" t="s">
        <v>1180</v>
      </c>
      <c r="E24" s="885">
        <v>52.12</v>
      </c>
      <c r="J24" s="836"/>
    </row>
    <row r="25" spans="2:10" x14ac:dyDescent="0.25">
      <c r="B25" s="884">
        <v>43525</v>
      </c>
      <c r="C25" s="885" t="s">
        <v>1195</v>
      </c>
      <c r="D25" s="885" t="s">
        <v>1180</v>
      </c>
      <c r="E25" s="885">
        <v>51.7</v>
      </c>
      <c r="J25" s="836"/>
    </row>
    <row r="26" spans="2:10" x14ac:dyDescent="0.25">
      <c r="B26" s="884">
        <v>43556</v>
      </c>
      <c r="C26" s="884" t="s">
        <v>1196</v>
      </c>
      <c r="D26" s="885" t="s">
        <v>1194</v>
      </c>
      <c r="E26" s="885">
        <v>52.5</v>
      </c>
      <c r="J26" s="836"/>
    </row>
    <row r="27" spans="2:10" x14ac:dyDescent="0.25">
      <c r="B27" s="884">
        <v>43586</v>
      </c>
      <c r="C27" s="884" t="s">
        <v>1196</v>
      </c>
      <c r="D27" s="885" t="s">
        <v>1194</v>
      </c>
      <c r="E27" s="885">
        <v>52.104999999999997</v>
      </c>
      <c r="J27" s="836"/>
    </row>
    <row r="28" spans="2:10" x14ac:dyDescent="0.25">
      <c r="B28" s="884">
        <v>43617</v>
      </c>
      <c r="C28" s="884" t="s">
        <v>1196</v>
      </c>
      <c r="D28" s="885" t="s">
        <v>1194</v>
      </c>
      <c r="E28" s="885">
        <v>52.16</v>
      </c>
      <c r="J28" s="836"/>
    </row>
    <row r="29" spans="2:10" x14ac:dyDescent="0.25">
      <c r="B29" s="884">
        <v>43647</v>
      </c>
      <c r="C29" s="884" t="s">
        <v>1196</v>
      </c>
      <c r="D29" s="885" t="s">
        <v>1194</v>
      </c>
      <c r="E29" s="885">
        <v>51.24</v>
      </c>
      <c r="J29" s="836"/>
    </row>
    <row r="30" spans="2:10" x14ac:dyDescent="0.25">
      <c r="B30" s="884">
        <v>43678</v>
      </c>
      <c r="C30" s="884" t="s">
        <v>1196</v>
      </c>
      <c r="D30" s="885" t="s">
        <v>1194</v>
      </c>
      <c r="E30" s="885">
        <v>50.89</v>
      </c>
      <c r="J30" s="836"/>
    </row>
    <row r="31" spans="2:10" x14ac:dyDescent="0.25">
      <c r="B31" s="884">
        <v>43709</v>
      </c>
      <c r="C31" s="884" t="s">
        <v>1196</v>
      </c>
      <c r="D31" s="885" t="s">
        <v>1194</v>
      </c>
      <c r="E31" s="885">
        <v>52.05</v>
      </c>
      <c r="J31" s="836"/>
    </row>
    <row r="32" spans="2:10" x14ac:dyDescent="0.25">
      <c r="B32" s="884">
        <v>43739</v>
      </c>
      <c r="C32" s="884" t="s">
        <v>1196</v>
      </c>
      <c r="D32" s="885" t="s">
        <v>1180</v>
      </c>
      <c r="E32" s="885">
        <v>51.83</v>
      </c>
      <c r="J32" s="836"/>
    </row>
    <row r="33" spans="2:10" x14ac:dyDescent="0.25">
      <c r="B33" s="884">
        <v>43770</v>
      </c>
      <c r="C33" s="884" t="s">
        <v>1196</v>
      </c>
      <c r="D33" s="885" t="s">
        <v>1180</v>
      </c>
      <c r="E33" s="885">
        <v>51.143000000000001</v>
      </c>
      <c r="J33" s="836"/>
    </row>
    <row r="34" spans="2:10" x14ac:dyDescent="0.25">
      <c r="B34" s="884">
        <v>43800</v>
      </c>
      <c r="C34" s="884" t="s">
        <v>1196</v>
      </c>
      <c r="D34" s="885" t="s">
        <v>1180</v>
      </c>
      <c r="E34" s="885">
        <v>50.81</v>
      </c>
      <c r="J34" s="836"/>
    </row>
    <row r="35" spans="2:10" x14ac:dyDescent="0.25">
      <c r="B35" s="884">
        <v>43831</v>
      </c>
      <c r="C35" s="884" t="s">
        <v>1196</v>
      </c>
      <c r="D35" s="885" t="s">
        <v>1180</v>
      </c>
      <c r="E35" s="885">
        <v>50.634999999999998</v>
      </c>
      <c r="J35" s="836"/>
    </row>
    <row r="36" spans="2:10" x14ac:dyDescent="0.25">
      <c r="B36" s="884">
        <v>43862</v>
      </c>
      <c r="C36" s="884" t="s">
        <v>1196</v>
      </c>
      <c r="D36" s="885" t="s">
        <v>1180</v>
      </c>
      <c r="E36" s="885">
        <v>50.83</v>
      </c>
      <c r="J36" s="836"/>
    </row>
    <row r="37" spans="2:10" x14ac:dyDescent="0.25">
      <c r="B37" s="884">
        <v>43891</v>
      </c>
      <c r="C37" s="884" t="s">
        <v>1196</v>
      </c>
      <c r="D37" s="885" t="s">
        <v>1180</v>
      </c>
      <c r="E37" s="885">
        <v>50.97</v>
      </c>
      <c r="J37" s="836"/>
    </row>
    <row r="38" spans="2:10" x14ac:dyDescent="0.25">
      <c r="B38" s="884">
        <v>43922</v>
      </c>
      <c r="C38" s="884" t="s">
        <v>1181</v>
      </c>
      <c r="D38" s="885" t="s">
        <v>1194</v>
      </c>
      <c r="E38" s="885" t="s">
        <v>15</v>
      </c>
      <c r="J38" s="836"/>
    </row>
    <row r="39" spans="2:10" x14ac:dyDescent="0.25">
      <c r="B39" s="884">
        <v>43952</v>
      </c>
      <c r="C39" s="884" t="s">
        <v>1181</v>
      </c>
      <c r="D39" s="885" t="s">
        <v>1194</v>
      </c>
      <c r="E39" s="885">
        <v>50.4</v>
      </c>
      <c r="J39" s="836"/>
    </row>
    <row r="40" spans="2:10" x14ac:dyDescent="0.25">
      <c r="B40" s="884">
        <v>43983</v>
      </c>
      <c r="C40" s="884" t="s">
        <v>1181</v>
      </c>
      <c r="D40" s="885" t="s">
        <v>1194</v>
      </c>
      <c r="E40" s="885">
        <v>50.61</v>
      </c>
      <c r="J40" s="836"/>
    </row>
    <row r="41" spans="2:10" x14ac:dyDescent="0.25">
      <c r="B41" s="884">
        <v>44013</v>
      </c>
      <c r="C41" s="884" t="s">
        <v>1181</v>
      </c>
      <c r="D41" s="885" t="s">
        <v>1194</v>
      </c>
      <c r="E41" s="885">
        <v>49.83</v>
      </c>
      <c r="J41" s="836"/>
    </row>
    <row r="42" spans="2:10" x14ac:dyDescent="0.25">
      <c r="B42" s="884">
        <v>44044</v>
      </c>
      <c r="C42" s="884" t="s">
        <v>1181</v>
      </c>
      <c r="D42" s="885" t="s">
        <v>1194</v>
      </c>
      <c r="E42" s="885">
        <v>49.15</v>
      </c>
      <c r="J42" s="836"/>
    </row>
    <row r="43" spans="2:10" x14ac:dyDescent="0.25">
      <c r="B43" s="884">
        <v>44075</v>
      </c>
      <c r="C43" s="884" t="s">
        <v>1181</v>
      </c>
      <c r="D43" s="885" t="s">
        <v>1194</v>
      </c>
      <c r="E43" s="885">
        <v>48.5</v>
      </c>
      <c r="J43" s="836"/>
    </row>
    <row r="44" spans="2:10" x14ac:dyDescent="0.25">
      <c r="B44" s="884">
        <v>44105</v>
      </c>
      <c r="C44" s="884" t="s">
        <v>1181</v>
      </c>
      <c r="D44" s="885" t="s">
        <v>1180</v>
      </c>
      <c r="E44" s="885">
        <v>48.4</v>
      </c>
      <c r="J44" s="836"/>
    </row>
    <row r="45" spans="2:10" x14ac:dyDescent="0.25">
      <c r="B45" s="884">
        <v>44136</v>
      </c>
      <c r="C45" s="884" t="s">
        <v>1181</v>
      </c>
      <c r="D45" s="885" t="s">
        <v>1180</v>
      </c>
      <c r="E45" s="885">
        <v>48.4</v>
      </c>
      <c r="J45" s="836"/>
    </row>
    <row r="46" spans="2:10" x14ac:dyDescent="0.25">
      <c r="B46" s="884">
        <v>44166</v>
      </c>
      <c r="C46" s="884" t="s">
        <v>1181</v>
      </c>
      <c r="D46" s="885" t="s">
        <v>1180</v>
      </c>
      <c r="E46" s="885">
        <v>48.06</v>
      </c>
      <c r="J46" s="836"/>
    </row>
    <row r="47" spans="2:10" x14ac:dyDescent="0.25">
      <c r="B47" s="884">
        <v>44197</v>
      </c>
      <c r="C47" s="884" t="s">
        <v>1181</v>
      </c>
      <c r="D47" s="885" t="s">
        <v>1180</v>
      </c>
      <c r="E47" s="885">
        <v>48.023000000000003</v>
      </c>
      <c r="J47" s="836"/>
    </row>
    <row r="48" spans="2:10" x14ac:dyDescent="0.25">
      <c r="B48" s="884">
        <v>44228</v>
      </c>
      <c r="C48" s="884" t="s">
        <v>1181</v>
      </c>
      <c r="D48" s="885" t="s">
        <v>1180</v>
      </c>
      <c r="E48" s="885">
        <v>48.08</v>
      </c>
      <c r="J48" s="836"/>
    </row>
    <row r="49" spans="2:10" x14ac:dyDescent="0.25">
      <c r="B49" s="884">
        <v>44256</v>
      </c>
      <c r="C49" s="884" t="s">
        <v>1181</v>
      </c>
      <c r="D49" s="885" t="s">
        <v>1180</v>
      </c>
      <c r="E49" s="885">
        <v>48.53</v>
      </c>
      <c r="J49" s="836"/>
    </row>
    <row r="50" spans="2:10" x14ac:dyDescent="0.25">
      <c r="B50" s="884">
        <v>44287</v>
      </c>
      <c r="C50" s="886" t="s">
        <v>1197</v>
      </c>
      <c r="D50" s="885" t="s">
        <v>1194</v>
      </c>
      <c r="E50" s="1024">
        <v>48.1</v>
      </c>
      <c r="J50" s="836"/>
    </row>
    <row r="51" spans="2:10" x14ac:dyDescent="0.25">
      <c r="B51" s="884">
        <v>44317</v>
      </c>
      <c r="C51" s="886" t="s">
        <v>1197</v>
      </c>
      <c r="D51" s="885" t="s">
        <v>1194</v>
      </c>
      <c r="E51" s="1024">
        <v>47.695</v>
      </c>
      <c r="J51" s="836"/>
    </row>
    <row r="52" spans="2:10" x14ac:dyDescent="0.25">
      <c r="B52" s="884">
        <v>44348</v>
      </c>
      <c r="C52" s="886" t="s">
        <v>1197</v>
      </c>
      <c r="D52" s="885" t="s">
        <v>1194</v>
      </c>
      <c r="E52" s="1024">
        <v>47.695</v>
      </c>
      <c r="J52" s="836"/>
    </row>
    <row r="53" spans="2:10" x14ac:dyDescent="0.25">
      <c r="B53" s="884">
        <v>44378</v>
      </c>
      <c r="C53" s="886" t="s">
        <v>1197</v>
      </c>
      <c r="D53" s="885" t="s">
        <v>1194</v>
      </c>
      <c r="E53" s="1024">
        <v>49.97</v>
      </c>
      <c r="J53" s="836"/>
    </row>
    <row r="54" spans="2:10" x14ac:dyDescent="0.25">
      <c r="B54" s="884">
        <v>44409</v>
      </c>
      <c r="C54" s="886" t="s">
        <v>1197</v>
      </c>
      <c r="D54" s="885" t="s">
        <v>1194</v>
      </c>
      <c r="E54" s="1024">
        <v>49.97</v>
      </c>
      <c r="J54" s="836"/>
    </row>
    <row r="55" spans="2:10" x14ac:dyDescent="0.25">
      <c r="B55" s="884">
        <v>44440</v>
      </c>
      <c r="C55" s="886" t="s">
        <v>1197</v>
      </c>
      <c r="D55" s="885" t="s">
        <v>1194</v>
      </c>
      <c r="E55" s="1024">
        <v>51</v>
      </c>
      <c r="J55" s="836"/>
    </row>
    <row r="56" spans="2:10" x14ac:dyDescent="0.25">
      <c r="B56" s="884">
        <v>44470</v>
      </c>
      <c r="C56" s="886" t="s">
        <v>1197</v>
      </c>
      <c r="D56" s="885" t="s">
        <v>1180</v>
      </c>
      <c r="E56" s="1024"/>
      <c r="J56" s="836"/>
    </row>
    <row r="57" spans="2:10" x14ac:dyDescent="0.25">
      <c r="B57" s="884">
        <v>44501</v>
      </c>
      <c r="C57" s="886" t="s">
        <v>1197</v>
      </c>
      <c r="D57" s="885" t="s">
        <v>1180</v>
      </c>
      <c r="E57" s="1024"/>
      <c r="J57" s="836"/>
    </row>
    <row r="58" spans="2:10" x14ac:dyDescent="0.25">
      <c r="B58" s="884">
        <v>44531</v>
      </c>
      <c r="C58" s="886" t="s">
        <v>1197</v>
      </c>
      <c r="D58" s="885" t="s">
        <v>1180</v>
      </c>
      <c r="E58" s="1024"/>
      <c r="J58" s="836"/>
    </row>
    <row r="59" spans="2:10" x14ac:dyDescent="0.25">
      <c r="B59" s="884">
        <v>44562</v>
      </c>
      <c r="C59" s="886" t="s">
        <v>1197</v>
      </c>
      <c r="D59" s="885" t="s">
        <v>1180</v>
      </c>
      <c r="E59" s="1024"/>
      <c r="J59" s="836"/>
    </row>
    <row r="60" spans="2:10" x14ac:dyDescent="0.25">
      <c r="B60" s="884">
        <v>44593</v>
      </c>
      <c r="C60" s="886" t="s">
        <v>1197</v>
      </c>
      <c r="D60" s="885" t="s">
        <v>1180</v>
      </c>
      <c r="E60" s="1024"/>
      <c r="J60" s="836"/>
    </row>
    <row r="61" spans="2:10" x14ac:dyDescent="0.25">
      <c r="B61" s="884">
        <v>44621</v>
      </c>
      <c r="C61" s="886" t="s">
        <v>1197</v>
      </c>
      <c r="D61" s="885" t="s">
        <v>1180</v>
      </c>
      <c r="E61" s="1024"/>
      <c r="J61" s="836"/>
    </row>
    <row r="62" spans="2:10" x14ac:dyDescent="0.25">
      <c r="B62" s="884">
        <v>44652</v>
      </c>
      <c r="C62" s="886" t="s">
        <v>1198</v>
      </c>
      <c r="D62" s="885" t="s">
        <v>1194</v>
      </c>
      <c r="E62" s="1024"/>
      <c r="J62" s="836"/>
    </row>
    <row r="63" spans="2:10" x14ac:dyDescent="0.25">
      <c r="B63" s="884">
        <v>44682</v>
      </c>
      <c r="C63" s="886" t="s">
        <v>1198</v>
      </c>
      <c r="D63" s="885" t="s">
        <v>1194</v>
      </c>
      <c r="E63" s="1024"/>
      <c r="J63" s="836"/>
    </row>
    <row r="64" spans="2:10" x14ac:dyDescent="0.25">
      <c r="B64" s="884">
        <v>44713</v>
      </c>
      <c r="C64" s="886" t="s">
        <v>1198</v>
      </c>
      <c r="D64" s="885" t="s">
        <v>1194</v>
      </c>
      <c r="E64" s="1024"/>
      <c r="J64" s="836"/>
    </row>
    <row r="65" spans="2:10" x14ac:dyDescent="0.25">
      <c r="B65" s="884">
        <v>44743</v>
      </c>
      <c r="C65" s="886" t="s">
        <v>1198</v>
      </c>
      <c r="D65" s="885" t="s">
        <v>1194</v>
      </c>
      <c r="E65" s="1024"/>
      <c r="J65" s="836"/>
    </row>
    <row r="66" spans="2:10" x14ac:dyDescent="0.25">
      <c r="B66" s="884">
        <v>44774</v>
      </c>
      <c r="C66" s="886" t="s">
        <v>1198</v>
      </c>
      <c r="D66" s="885" t="s">
        <v>1194</v>
      </c>
      <c r="E66" s="1024"/>
      <c r="J66" s="836"/>
    </row>
    <row r="67" spans="2:10" x14ac:dyDescent="0.25">
      <c r="B67" s="884">
        <v>44805</v>
      </c>
      <c r="C67" s="886" t="s">
        <v>1198</v>
      </c>
      <c r="D67" s="885" t="s">
        <v>1194</v>
      </c>
      <c r="E67" s="1024"/>
      <c r="J67" s="836"/>
    </row>
    <row r="68" spans="2:10" x14ac:dyDescent="0.25">
      <c r="B68" s="884">
        <v>44835</v>
      </c>
      <c r="C68" s="886" t="s">
        <v>1198</v>
      </c>
      <c r="D68" s="885" t="s">
        <v>1180</v>
      </c>
      <c r="E68" s="1024"/>
      <c r="J68" s="836"/>
    </row>
    <row r="69" spans="2:10" x14ac:dyDescent="0.25">
      <c r="B69" s="884">
        <v>44866</v>
      </c>
      <c r="C69" s="886" t="s">
        <v>1198</v>
      </c>
      <c r="D69" s="885" t="s">
        <v>1180</v>
      </c>
      <c r="E69" s="1024"/>
      <c r="J69" s="836"/>
    </row>
    <row r="70" spans="2:10" x14ac:dyDescent="0.25">
      <c r="B70" s="884">
        <v>44896</v>
      </c>
      <c r="C70" s="886" t="s">
        <v>1198</v>
      </c>
      <c r="D70" s="885" t="s">
        <v>1180</v>
      </c>
      <c r="E70" s="1024"/>
      <c r="J70" s="836"/>
    </row>
    <row r="71" spans="2:10" x14ac:dyDescent="0.25">
      <c r="B71" s="884">
        <v>44927</v>
      </c>
      <c r="C71" s="886" t="s">
        <v>1198</v>
      </c>
      <c r="D71" s="885" t="s">
        <v>1180</v>
      </c>
      <c r="E71" s="1024"/>
      <c r="J71" s="836"/>
    </row>
    <row r="72" spans="2:10" x14ac:dyDescent="0.25">
      <c r="B72" s="884">
        <v>44958</v>
      </c>
      <c r="C72" s="886" t="s">
        <v>1198</v>
      </c>
      <c r="D72" s="885" t="s">
        <v>1180</v>
      </c>
      <c r="E72" s="1024"/>
      <c r="J72" s="836"/>
    </row>
    <row r="73" spans="2:10" x14ac:dyDescent="0.25">
      <c r="B73" s="884">
        <v>44986</v>
      </c>
      <c r="C73" s="886" t="s">
        <v>1198</v>
      </c>
      <c r="D73" s="885" t="s">
        <v>1180</v>
      </c>
      <c r="E73" s="1024"/>
      <c r="J73" s="836"/>
    </row>
    <row r="74" spans="2:10" x14ac:dyDescent="0.25">
      <c r="J74" s="836"/>
    </row>
    <row r="75" spans="2:10" x14ac:dyDescent="0.25">
      <c r="J75" s="836"/>
    </row>
    <row r="76" spans="2:10" x14ac:dyDescent="0.25">
      <c r="B76" t="s">
        <v>1033</v>
      </c>
      <c r="C76" s="886" t="s">
        <v>1197</v>
      </c>
      <c r="J76" s="836"/>
    </row>
    <row r="77" spans="2:10" x14ac:dyDescent="0.25">
      <c r="B77" t="s">
        <v>1034</v>
      </c>
      <c r="C77" s="886" t="s">
        <v>1197</v>
      </c>
      <c r="J77" s="836"/>
    </row>
    <row r="78" spans="2:10" x14ac:dyDescent="0.25">
      <c r="B78" t="s">
        <v>1035</v>
      </c>
      <c r="C78" s="886" t="s">
        <v>1197</v>
      </c>
      <c r="J78" s="836"/>
    </row>
    <row r="79" spans="2:10" x14ac:dyDescent="0.25">
      <c r="B79" t="s">
        <v>1038</v>
      </c>
      <c r="C79" s="886" t="s">
        <v>1197</v>
      </c>
      <c r="J79" s="836"/>
    </row>
    <row r="80" spans="2:10" x14ac:dyDescent="0.25">
      <c r="B80" t="s">
        <v>1039</v>
      </c>
      <c r="C80" s="886" t="s">
        <v>1197</v>
      </c>
      <c r="J80" s="836"/>
    </row>
    <row r="81" spans="2:10" x14ac:dyDescent="0.25">
      <c r="B81" t="s">
        <v>1040</v>
      </c>
      <c r="C81" s="886" t="s">
        <v>1197</v>
      </c>
      <c r="J81" s="836"/>
    </row>
    <row r="82" spans="2:10" x14ac:dyDescent="0.25">
      <c r="B82" t="s">
        <v>1041</v>
      </c>
      <c r="C82" s="886" t="s">
        <v>1197</v>
      </c>
      <c r="J82" s="836"/>
    </row>
    <row r="83" spans="2:10" x14ac:dyDescent="0.25">
      <c r="B83" t="s">
        <v>1042</v>
      </c>
      <c r="C83" s="886" t="s">
        <v>1197</v>
      </c>
      <c r="J83" s="836"/>
    </row>
    <row r="84" spans="2:10" x14ac:dyDescent="0.25">
      <c r="B84" t="s">
        <v>1043</v>
      </c>
      <c r="C84" s="886" t="s">
        <v>1197</v>
      </c>
      <c r="J84" s="836"/>
    </row>
    <row r="85" spans="2:10" x14ac:dyDescent="0.25">
      <c r="B85" t="s">
        <v>1044</v>
      </c>
      <c r="C85" s="886" t="s">
        <v>1197</v>
      </c>
      <c r="J85" s="836"/>
    </row>
    <row r="86" spans="2:10" x14ac:dyDescent="0.25">
      <c r="B86" t="s">
        <v>1045</v>
      </c>
      <c r="C86" s="886" t="s">
        <v>1197</v>
      </c>
      <c r="J86" s="836"/>
    </row>
    <row r="87" spans="2:10" x14ac:dyDescent="0.25">
      <c r="B87" t="s">
        <v>1046</v>
      </c>
      <c r="C87" s="886" t="s">
        <v>1197</v>
      </c>
      <c r="J87" s="836"/>
    </row>
    <row r="88" spans="2:10" x14ac:dyDescent="0.25">
      <c r="B88" t="s">
        <v>1047</v>
      </c>
      <c r="C88" s="886" t="s">
        <v>1197</v>
      </c>
      <c r="J88" s="836"/>
    </row>
    <row r="89" spans="2:10" x14ac:dyDescent="0.25">
      <c r="B89" t="s">
        <v>1048</v>
      </c>
      <c r="C89" s="886" t="s">
        <v>1197</v>
      </c>
      <c r="J89" s="836"/>
    </row>
    <row r="90" spans="2:10" x14ac:dyDescent="0.25">
      <c r="B90" t="s">
        <v>1049</v>
      </c>
      <c r="C90" s="886" t="s">
        <v>1197</v>
      </c>
      <c r="J90" s="836"/>
    </row>
    <row r="91" spans="2:10" x14ac:dyDescent="0.25">
      <c r="B91" t="s">
        <v>1050</v>
      </c>
      <c r="C91" s="886" t="s">
        <v>1197</v>
      </c>
      <c r="J91" s="836"/>
    </row>
    <row r="92" spans="2:10" x14ac:dyDescent="0.25">
      <c r="B92" t="s">
        <v>1051</v>
      </c>
      <c r="C92" s="886" t="s">
        <v>1197</v>
      </c>
      <c r="J92" s="836"/>
    </row>
    <row r="93" spans="2:10" x14ac:dyDescent="0.25">
      <c r="B93" t="s">
        <v>1052</v>
      </c>
      <c r="C93" s="886" t="s">
        <v>1197</v>
      </c>
      <c r="J93" s="836"/>
    </row>
    <row r="94" spans="2:10" x14ac:dyDescent="0.25">
      <c r="B94" t="s">
        <v>1058</v>
      </c>
      <c r="C94" s="886" t="s">
        <v>1197</v>
      </c>
      <c r="J94" s="836"/>
    </row>
    <row r="95" spans="2:10" x14ac:dyDescent="0.25">
      <c r="B95" t="s">
        <v>1059</v>
      </c>
      <c r="C95" s="886" t="s">
        <v>1197</v>
      </c>
      <c r="J95" s="836"/>
    </row>
    <row r="96" spans="2:10" x14ac:dyDescent="0.25">
      <c r="B96" t="s">
        <v>1071</v>
      </c>
      <c r="C96" s="886" t="s">
        <v>1197</v>
      </c>
      <c r="J96" s="836"/>
    </row>
    <row r="97" spans="2:10" x14ac:dyDescent="0.25">
      <c r="B97" t="s">
        <v>1060</v>
      </c>
      <c r="C97" s="886" t="s">
        <v>1197</v>
      </c>
      <c r="J97" s="836"/>
    </row>
    <row r="98" spans="2:10" x14ac:dyDescent="0.25">
      <c r="B98" t="s">
        <v>1062</v>
      </c>
      <c r="C98" s="886" t="s">
        <v>1197</v>
      </c>
      <c r="J98" s="836"/>
    </row>
    <row r="99" spans="2:10" x14ac:dyDescent="0.25">
      <c r="B99" t="s">
        <v>1064</v>
      </c>
      <c r="C99" s="886" t="s">
        <v>1197</v>
      </c>
      <c r="J99" s="836"/>
    </row>
    <row r="100" spans="2:10" x14ac:dyDescent="0.25">
      <c r="B100" t="s">
        <v>1067</v>
      </c>
      <c r="C100" s="886" t="s">
        <v>1197</v>
      </c>
      <c r="J100" s="836"/>
    </row>
    <row r="101" spans="2:10" x14ac:dyDescent="0.25">
      <c r="B101" t="s">
        <v>1066</v>
      </c>
      <c r="C101" s="886" t="s">
        <v>1197</v>
      </c>
      <c r="J101" s="836"/>
    </row>
    <row r="102" spans="2:10" x14ac:dyDescent="0.25">
      <c r="B102" t="s">
        <v>1065</v>
      </c>
      <c r="C102" s="886" t="s">
        <v>1197</v>
      </c>
      <c r="J102" s="836"/>
    </row>
    <row r="103" spans="2:10" x14ac:dyDescent="0.25">
      <c r="B103" t="s">
        <v>1061</v>
      </c>
      <c r="C103" s="886" t="s">
        <v>1197</v>
      </c>
      <c r="J103" s="836"/>
    </row>
    <row r="104" spans="2:10" x14ac:dyDescent="0.25">
      <c r="B104" t="s">
        <v>1068</v>
      </c>
      <c r="C104" s="886" t="s">
        <v>1197</v>
      </c>
      <c r="J104" s="836"/>
    </row>
    <row r="105" spans="2:10" x14ac:dyDescent="0.25">
      <c r="B105" t="s">
        <v>1073</v>
      </c>
      <c r="C105" s="886" t="s">
        <v>1197</v>
      </c>
      <c r="J105" s="836"/>
    </row>
    <row r="106" spans="2:10" x14ac:dyDescent="0.25">
      <c r="B106" t="s">
        <v>1069</v>
      </c>
      <c r="C106" s="886" t="s">
        <v>1197</v>
      </c>
      <c r="J106" s="836"/>
    </row>
    <row r="107" spans="2:10" x14ac:dyDescent="0.25">
      <c r="B107" t="s">
        <v>1070</v>
      </c>
      <c r="C107" s="886" t="s">
        <v>1197</v>
      </c>
      <c r="J107" s="836"/>
    </row>
    <row r="108" spans="2:10" x14ac:dyDescent="0.25">
      <c r="B108" t="s">
        <v>1075</v>
      </c>
      <c r="C108" s="886" t="s">
        <v>1197</v>
      </c>
      <c r="J108" s="836"/>
    </row>
    <row r="109" spans="2:10" x14ac:dyDescent="0.25">
      <c r="B109" t="s">
        <v>1074</v>
      </c>
      <c r="C109" s="886" t="s">
        <v>1197</v>
      </c>
      <c r="J109" s="836"/>
    </row>
    <row r="110" spans="2:10" x14ac:dyDescent="0.25">
      <c r="B110" t="s">
        <v>1090</v>
      </c>
      <c r="C110" s="886" t="s">
        <v>1197</v>
      </c>
      <c r="J110" s="836"/>
    </row>
    <row r="111" spans="2:10" x14ac:dyDescent="0.25">
      <c r="B111" t="s">
        <v>1076</v>
      </c>
      <c r="C111" s="886" t="s">
        <v>1197</v>
      </c>
      <c r="J111" s="836"/>
    </row>
    <row r="112" spans="2:10" x14ac:dyDescent="0.25">
      <c r="B112" t="s">
        <v>1077</v>
      </c>
      <c r="C112" s="886" t="s">
        <v>1197</v>
      </c>
      <c r="J112" s="836"/>
    </row>
    <row r="113" spans="2:10" x14ac:dyDescent="0.25">
      <c r="B113" t="s">
        <v>1091</v>
      </c>
      <c r="C113" s="886" t="s">
        <v>1197</v>
      </c>
      <c r="J113" s="836"/>
    </row>
    <row r="114" spans="2:10" x14ac:dyDescent="0.25">
      <c r="B114" t="s">
        <v>1089</v>
      </c>
      <c r="C114" s="886" t="s">
        <v>1197</v>
      </c>
      <c r="J114" s="836"/>
    </row>
    <row r="115" spans="2:10" x14ac:dyDescent="0.25">
      <c r="B115" t="s">
        <v>1082</v>
      </c>
      <c r="C115" s="886" t="s">
        <v>1197</v>
      </c>
      <c r="J115" s="836"/>
    </row>
    <row r="116" spans="2:10" x14ac:dyDescent="0.25">
      <c r="B116" t="s">
        <v>1078</v>
      </c>
      <c r="C116" s="886" t="s">
        <v>1197</v>
      </c>
      <c r="J116" s="836"/>
    </row>
    <row r="117" spans="2:10" x14ac:dyDescent="0.25">
      <c r="B117" t="s">
        <v>1080</v>
      </c>
      <c r="C117" s="886" t="s">
        <v>1197</v>
      </c>
      <c r="J117" s="836"/>
    </row>
    <row r="118" spans="2:10" x14ac:dyDescent="0.25">
      <c r="B118" t="s">
        <v>1083</v>
      </c>
      <c r="C118" s="886" t="s">
        <v>1197</v>
      </c>
      <c r="J118" s="836"/>
    </row>
    <row r="119" spans="2:10" x14ac:dyDescent="0.25">
      <c r="B119" t="s">
        <v>1087</v>
      </c>
      <c r="C119" s="886" t="s">
        <v>1197</v>
      </c>
      <c r="J119" s="836"/>
    </row>
    <row r="120" spans="2:10" x14ac:dyDescent="0.25">
      <c r="B120" t="s">
        <v>1085</v>
      </c>
      <c r="C120" s="886" t="s">
        <v>1197</v>
      </c>
      <c r="J120" s="836"/>
    </row>
    <row r="121" spans="2:10" x14ac:dyDescent="0.25">
      <c r="B121" t="s">
        <v>1086</v>
      </c>
      <c r="C121" s="886" t="s">
        <v>1197</v>
      </c>
      <c r="J121" s="836"/>
    </row>
    <row r="122" spans="2:10" x14ac:dyDescent="0.25">
      <c r="J122" s="836"/>
    </row>
    <row r="123" spans="2:10" x14ac:dyDescent="0.25">
      <c r="J123" s="836"/>
    </row>
    <row r="124" spans="2:10" x14ac:dyDescent="0.25">
      <c r="J124" s="836"/>
    </row>
    <row r="125" spans="2:10" x14ac:dyDescent="0.25">
      <c r="J125" s="836"/>
    </row>
    <row r="126" spans="2:10" x14ac:dyDescent="0.25">
      <c r="J126" s="836"/>
    </row>
    <row r="127" spans="2:10" x14ac:dyDescent="0.25">
      <c r="J127" s="836"/>
    </row>
    <row r="128" spans="2:10" x14ac:dyDescent="0.25">
      <c r="J128" s="836"/>
    </row>
    <row r="129" spans="10:10" x14ac:dyDescent="0.25">
      <c r="J129" s="836"/>
    </row>
    <row r="130" spans="10:10" x14ac:dyDescent="0.25">
      <c r="J130" s="836"/>
    </row>
    <row r="131" spans="10:10" x14ac:dyDescent="0.25">
      <c r="J131" s="836"/>
    </row>
    <row r="132" spans="10:10" x14ac:dyDescent="0.25">
      <c r="J132" s="836"/>
    </row>
    <row r="133" spans="10:10" x14ac:dyDescent="0.25">
      <c r="J133" s="836"/>
    </row>
    <row r="134" spans="10:10" x14ac:dyDescent="0.25">
      <c r="J134" s="836"/>
    </row>
    <row r="135" spans="10:10" x14ac:dyDescent="0.25">
      <c r="J135" s="836"/>
    </row>
    <row r="136" spans="10:10" x14ac:dyDescent="0.25">
      <c r="J136" s="836"/>
    </row>
    <row r="137" spans="10:10" x14ac:dyDescent="0.25">
      <c r="J137" s="836"/>
    </row>
    <row r="138" spans="10:10" x14ac:dyDescent="0.25">
      <c r="J138" s="836"/>
    </row>
    <row r="139" spans="10:10" x14ac:dyDescent="0.25">
      <c r="J139" s="836"/>
    </row>
    <row r="140" spans="10:10" x14ac:dyDescent="0.25">
      <c r="J140" s="836"/>
    </row>
    <row r="141" spans="10:10" x14ac:dyDescent="0.25">
      <c r="J141" s="836"/>
    </row>
    <row r="142" spans="10:10" x14ac:dyDescent="0.25">
      <c r="J142" s="836"/>
    </row>
    <row r="143" spans="10:10" x14ac:dyDescent="0.25">
      <c r="J143" s="836"/>
    </row>
    <row r="144" spans="10:10" x14ac:dyDescent="0.25">
      <c r="J144" s="836"/>
    </row>
    <row r="145" spans="10:10" x14ac:dyDescent="0.25">
      <c r="J145" s="836"/>
    </row>
    <row r="146" spans="10:10" x14ac:dyDescent="0.25">
      <c r="J146" s="836"/>
    </row>
    <row r="147" spans="10:10" x14ac:dyDescent="0.25">
      <c r="J147" s="836"/>
    </row>
    <row r="148" spans="10:10" x14ac:dyDescent="0.25">
      <c r="J148" s="836"/>
    </row>
    <row r="149" spans="10:10" x14ac:dyDescent="0.25">
      <c r="J149" s="836"/>
    </row>
    <row r="150" spans="10:10" x14ac:dyDescent="0.25">
      <c r="J150" s="836"/>
    </row>
    <row r="151" spans="10:10" x14ac:dyDescent="0.25">
      <c r="J151" s="836"/>
    </row>
    <row r="152" spans="10:10" x14ac:dyDescent="0.25">
      <c r="J152" s="836"/>
    </row>
    <row r="153" spans="10:10" x14ac:dyDescent="0.25">
      <c r="J153" s="836"/>
    </row>
    <row r="154" spans="10:10" x14ac:dyDescent="0.25">
      <c r="J154" s="836"/>
    </row>
    <row r="155" spans="10:10" x14ac:dyDescent="0.25">
      <c r="J155" s="836"/>
    </row>
    <row r="156" spans="10:10" x14ac:dyDescent="0.25">
      <c r="J156" s="836"/>
    </row>
    <row r="157" spans="10:10" x14ac:dyDescent="0.25">
      <c r="J157" s="836"/>
    </row>
    <row r="158" spans="10:10" x14ac:dyDescent="0.25">
      <c r="J158" s="836"/>
    </row>
    <row r="159" spans="10:10" x14ac:dyDescent="0.25">
      <c r="J159" s="836"/>
    </row>
    <row r="160" spans="10:10" x14ac:dyDescent="0.25">
      <c r="J160" s="836"/>
    </row>
    <row r="161" spans="10:10" x14ac:dyDescent="0.25">
      <c r="J161" s="836"/>
    </row>
    <row r="162" spans="10:10" x14ac:dyDescent="0.25">
      <c r="J162" s="836"/>
    </row>
    <row r="163" spans="10:10" x14ac:dyDescent="0.25">
      <c r="J163" s="836"/>
    </row>
    <row r="164" spans="10:10" x14ac:dyDescent="0.25">
      <c r="J164" s="836"/>
    </row>
    <row r="165" spans="10:10" x14ac:dyDescent="0.25">
      <c r="J165" s="836"/>
    </row>
    <row r="166" spans="10:10" x14ac:dyDescent="0.25">
      <c r="J166" s="836"/>
    </row>
    <row r="167" spans="10:10" x14ac:dyDescent="0.25">
      <c r="J167" s="836"/>
    </row>
    <row r="168" spans="10:10" x14ac:dyDescent="0.25">
      <c r="J168" s="836"/>
    </row>
    <row r="169" spans="10:10" x14ac:dyDescent="0.25">
      <c r="J169" s="836"/>
    </row>
    <row r="170" spans="10:10" x14ac:dyDescent="0.25">
      <c r="J170" s="836"/>
    </row>
    <row r="171" spans="10:10" x14ac:dyDescent="0.25">
      <c r="J171" s="836"/>
    </row>
    <row r="172" spans="10:10" x14ac:dyDescent="0.25">
      <c r="J172" s="836"/>
    </row>
    <row r="173" spans="10:10" x14ac:dyDescent="0.25">
      <c r="J173" s="836"/>
    </row>
    <row r="174" spans="10:10" x14ac:dyDescent="0.25">
      <c r="J174" s="836"/>
    </row>
    <row r="175" spans="10:10" x14ac:dyDescent="0.25">
      <c r="J175" s="836"/>
    </row>
    <row r="176" spans="10:10" x14ac:dyDescent="0.25">
      <c r="J176" s="836"/>
    </row>
    <row r="177" spans="10:10" x14ac:dyDescent="0.25">
      <c r="J177" s="836"/>
    </row>
    <row r="178" spans="10:10" x14ac:dyDescent="0.25">
      <c r="J178" s="836"/>
    </row>
    <row r="179" spans="10:10" x14ac:dyDescent="0.25">
      <c r="J179" s="836"/>
    </row>
    <row r="180" spans="10:10" x14ac:dyDescent="0.25">
      <c r="J180" s="836"/>
    </row>
    <row r="181" spans="10:10" x14ac:dyDescent="0.25">
      <c r="J181" s="836"/>
    </row>
    <row r="182" spans="10:10" x14ac:dyDescent="0.25">
      <c r="J182" s="836"/>
    </row>
    <row r="183" spans="10:10" x14ac:dyDescent="0.25">
      <c r="J183" s="836"/>
    </row>
    <row r="184" spans="10:10" x14ac:dyDescent="0.25">
      <c r="J184" s="836"/>
    </row>
    <row r="185" spans="10:10" x14ac:dyDescent="0.25">
      <c r="J185" s="836"/>
    </row>
    <row r="186" spans="10:10" x14ac:dyDescent="0.25">
      <c r="J186" s="836"/>
    </row>
    <row r="187" spans="10:10" x14ac:dyDescent="0.25">
      <c r="J187" s="836"/>
    </row>
    <row r="188" spans="10:10" x14ac:dyDescent="0.25">
      <c r="J188" s="836"/>
    </row>
    <row r="189" spans="10:10" x14ac:dyDescent="0.25">
      <c r="J189" s="836"/>
    </row>
    <row r="190" spans="10:10" x14ac:dyDescent="0.25">
      <c r="J190" s="836"/>
    </row>
    <row r="191" spans="10:10" x14ac:dyDescent="0.25">
      <c r="J191" s="836"/>
    </row>
    <row r="192" spans="10:10" x14ac:dyDescent="0.25">
      <c r="J192" s="836"/>
    </row>
    <row r="193" spans="10:10" x14ac:dyDescent="0.25">
      <c r="J193" s="836"/>
    </row>
    <row r="194" spans="10:10" x14ac:dyDescent="0.25">
      <c r="J194" s="836"/>
    </row>
    <row r="195" spans="10:10" x14ac:dyDescent="0.25">
      <c r="J195" s="836"/>
    </row>
    <row r="196" spans="10:10" x14ac:dyDescent="0.25">
      <c r="J196" s="836"/>
    </row>
    <row r="197" spans="10:10" x14ac:dyDescent="0.25">
      <c r="J197" s="836"/>
    </row>
    <row r="198" spans="10:10" x14ac:dyDescent="0.25">
      <c r="J198" s="836"/>
    </row>
    <row r="199" spans="10:10" x14ac:dyDescent="0.25">
      <c r="J199" s="836"/>
    </row>
    <row r="200" spans="10:10" x14ac:dyDescent="0.25">
      <c r="J200" s="836"/>
    </row>
    <row r="201" spans="10:10" x14ac:dyDescent="0.25">
      <c r="J201" s="836"/>
    </row>
    <row r="202" spans="10:10" x14ac:dyDescent="0.25">
      <c r="J202" s="836"/>
    </row>
    <row r="203" spans="10:10" x14ac:dyDescent="0.25">
      <c r="J203" s="836"/>
    </row>
    <row r="204" spans="10:10" x14ac:dyDescent="0.25">
      <c r="J204" s="836"/>
    </row>
    <row r="205" spans="10:10" x14ac:dyDescent="0.25">
      <c r="J205" s="836"/>
    </row>
    <row r="206" spans="10:10" x14ac:dyDescent="0.25">
      <c r="J206" s="836"/>
    </row>
    <row r="207" spans="10:10" x14ac:dyDescent="0.25">
      <c r="J207" s="836"/>
    </row>
    <row r="208" spans="10:10" x14ac:dyDescent="0.25">
      <c r="J208" s="836"/>
    </row>
    <row r="209" spans="10:10" x14ac:dyDescent="0.25">
      <c r="J209" s="836"/>
    </row>
    <row r="210" spans="10:10" x14ac:dyDescent="0.25">
      <c r="J210" s="836"/>
    </row>
    <row r="211" spans="10:10" x14ac:dyDescent="0.25">
      <c r="J211" s="836"/>
    </row>
    <row r="212" spans="10:10" x14ac:dyDescent="0.25">
      <c r="J212" s="836"/>
    </row>
    <row r="213" spans="10:10" x14ac:dyDescent="0.25">
      <c r="J213" s="836"/>
    </row>
    <row r="214" spans="10:10" x14ac:dyDescent="0.25">
      <c r="J214" s="836"/>
    </row>
    <row r="215" spans="10:10" x14ac:dyDescent="0.25">
      <c r="J215" s="836"/>
    </row>
    <row r="216" spans="10:10" x14ac:dyDescent="0.25">
      <c r="J216" s="836"/>
    </row>
    <row r="217" spans="10:10" x14ac:dyDescent="0.25">
      <c r="J217" s="836"/>
    </row>
    <row r="218" spans="10:10" x14ac:dyDescent="0.25">
      <c r="J218" s="836"/>
    </row>
    <row r="219" spans="10:10" x14ac:dyDescent="0.25">
      <c r="J219" s="836"/>
    </row>
    <row r="220" spans="10:10" x14ac:dyDescent="0.25">
      <c r="J220" s="836"/>
    </row>
    <row r="221" spans="10:10" x14ac:dyDescent="0.25">
      <c r="J221" s="836"/>
    </row>
    <row r="222" spans="10:10" x14ac:dyDescent="0.25">
      <c r="J222" s="836"/>
    </row>
    <row r="223" spans="10:10" x14ac:dyDescent="0.25">
      <c r="J223" s="836"/>
    </row>
    <row r="224" spans="10:10" x14ac:dyDescent="0.25">
      <c r="J224" s="836"/>
    </row>
    <row r="225" spans="10:10" x14ac:dyDescent="0.25">
      <c r="J225" s="836"/>
    </row>
    <row r="226" spans="10:10" x14ac:dyDescent="0.25">
      <c r="J226" s="836"/>
    </row>
    <row r="227" spans="10:10" x14ac:dyDescent="0.25">
      <c r="J227" s="836"/>
    </row>
    <row r="228" spans="10:10" x14ac:dyDescent="0.25">
      <c r="J228" s="836"/>
    </row>
    <row r="229" spans="10:10" x14ac:dyDescent="0.25">
      <c r="J229" s="836"/>
    </row>
    <row r="230" spans="10:10" x14ac:dyDescent="0.25">
      <c r="J230" s="836"/>
    </row>
    <row r="231" spans="10:10" x14ac:dyDescent="0.25">
      <c r="J231" s="836"/>
    </row>
    <row r="232" spans="10:10" x14ac:dyDescent="0.25">
      <c r="J232" s="836"/>
    </row>
    <row r="233" spans="10:10" x14ac:dyDescent="0.25">
      <c r="J233" s="836"/>
    </row>
    <row r="234" spans="10:10" x14ac:dyDescent="0.25">
      <c r="J234" s="836"/>
    </row>
    <row r="235" spans="10:10" x14ac:dyDescent="0.25">
      <c r="J235" s="836"/>
    </row>
    <row r="236" spans="10:10" x14ac:dyDescent="0.25">
      <c r="J236" s="836"/>
    </row>
    <row r="237" spans="10:10" x14ac:dyDescent="0.25">
      <c r="J237" s="836"/>
    </row>
    <row r="238" spans="10:10" x14ac:dyDescent="0.25">
      <c r="J238" s="836"/>
    </row>
    <row r="239" spans="10:10" x14ac:dyDescent="0.25">
      <c r="J239" s="836"/>
    </row>
    <row r="240" spans="10:10" x14ac:dyDescent="0.25">
      <c r="J240" s="836"/>
    </row>
    <row r="241" spans="10:10" x14ac:dyDescent="0.25">
      <c r="J241" s="836"/>
    </row>
    <row r="242" spans="10:10" x14ac:dyDescent="0.25">
      <c r="J242" s="836"/>
    </row>
    <row r="243" spans="10:10" x14ac:dyDescent="0.25">
      <c r="J243" s="836"/>
    </row>
    <row r="244" spans="10:10" x14ac:dyDescent="0.25">
      <c r="J244" s="836"/>
    </row>
    <row r="245" spans="10:10" x14ac:dyDescent="0.25">
      <c r="J245" s="836"/>
    </row>
    <row r="246" spans="10:10" x14ac:dyDescent="0.25">
      <c r="J246" s="836"/>
    </row>
    <row r="247" spans="10:10" x14ac:dyDescent="0.25">
      <c r="J247" s="836"/>
    </row>
    <row r="248" spans="10:10" x14ac:dyDescent="0.25">
      <c r="J248" s="836"/>
    </row>
    <row r="249" spans="10:10" x14ac:dyDescent="0.25">
      <c r="J249" s="836"/>
    </row>
    <row r="250" spans="10:10" x14ac:dyDescent="0.25">
      <c r="J250" s="836"/>
    </row>
    <row r="251" spans="10:10" x14ac:dyDescent="0.25">
      <c r="J251" s="836"/>
    </row>
    <row r="252" spans="10:10" x14ac:dyDescent="0.25">
      <c r="J252" s="836"/>
    </row>
    <row r="253" spans="10:10" x14ac:dyDescent="0.25">
      <c r="J253" s="836"/>
    </row>
    <row r="254" spans="10:10" x14ac:dyDescent="0.25">
      <c r="J254" s="836"/>
    </row>
    <row r="255" spans="10:10" x14ac:dyDescent="0.25">
      <c r="J255" s="836"/>
    </row>
    <row r="256" spans="10:10" x14ac:dyDescent="0.25">
      <c r="J256" s="836"/>
    </row>
    <row r="257" spans="10:10" x14ac:dyDescent="0.25">
      <c r="J257" s="836"/>
    </row>
    <row r="258" spans="10:10" x14ac:dyDescent="0.25">
      <c r="J258" s="836"/>
    </row>
    <row r="259" spans="10:10" x14ac:dyDescent="0.25">
      <c r="J259" s="836"/>
    </row>
    <row r="260" spans="10:10" x14ac:dyDescent="0.25">
      <c r="J260" s="836"/>
    </row>
    <row r="261" spans="10:10" x14ac:dyDescent="0.25">
      <c r="J261" s="836"/>
    </row>
    <row r="262" spans="10:10" x14ac:dyDescent="0.25">
      <c r="J262" s="836"/>
    </row>
    <row r="263" spans="10:10" x14ac:dyDescent="0.25">
      <c r="J263" s="836"/>
    </row>
    <row r="264" spans="10:10" x14ac:dyDescent="0.25">
      <c r="J264" s="836"/>
    </row>
    <row r="265" spans="10:10" x14ac:dyDescent="0.25">
      <c r="J265" s="836"/>
    </row>
    <row r="266" spans="10:10" x14ac:dyDescent="0.25">
      <c r="J266" s="836"/>
    </row>
    <row r="267" spans="10:10" x14ac:dyDescent="0.25">
      <c r="J267" s="836"/>
    </row>
    <row r="268" spans="10:10" x14ac:dyDescent="0.25">
      <c r="J268" s="836"/>
    </row>
    <row r="269" spans="10:10" x14ac:dyDescent="0.25">
      <c r="J269" s="836"/>
    </row>
    <row r="270" spans="10:10" x14ac:dyDescent="0.25">
      <c r="J270" s="836"/>
    </row>
    <row r="271" spans="10:10" x14ac:dyDescent="0.25">
      <c r="J271" s="836"/>
    </row>
    <row r="272" spans="10:10" x14ac:dyDescent="0.25">
      <c r="J272" s="836"/>
    </row>
    <row r="273" spans="10:10" x14ac:dyDescent="0.25">
      <c r="J273" s="836"/>
    </row>
    <row r="274" spans="10:10" x14ac:dyDescent="0.25">
      <c r="J274" s="836"/>
    </row>
    <row r="275" spans="10:10" x14ac:dyDescent="0.25">
      <c r="J275" s="836"/>
    </row>
    <row r="276" spans="10:10" x14ac:dyDescent="0.25">
      <c r="J276" s="836"/>
    </row>
    <row r="277" spans="10:10" x14ac:dyDescent="0.25">
      <c r="J277" s="836"/>
    </row>
    <row r="278" spans="10:10" x14ac:dyDescent="0.25">
      <c r="J278" s="836"/>
    </row>
    <row r="279" spans="10:10" x14ac:dyDescent="0.25">
      <c r="J279" s="836"/>
    </row>
    <row r="280" spans="10:10" x14ac:dyDescent="0.25">
      <c r="J280" s="836"/>
    </row>
    <row r="281" spans="10:10" x14ac:dyDescent="0.25">
      <c r="J281" s="836"/>
    </row>
    <row r="282" spans="10:10" x14ac:dyDescent="0.25">
      <c r="J282" s="836"/>
    </row>
    <row r="283" spans="10:10" x14ac:dyDescent="0.25">
      <c r="J283" s="836"/>
    </row>
    <row r="284" spans="10:10" x14ac:dyDescent="0.25">
      <c r="J284" s="836"/>
    </row>
    <row r="285" spans="10:10" x14ac:dyDescent="0.25">
      <c r="J285" s="836"/>
    </row>
    <row r="286" spans="10:10" x14ac:dyDescent="0.25">
      <c r="J286" s="836"/>
    </row>
    <row r="287" spans="10:10" x14ac:dyDescent="0.25">
      <c r="J287" s="836"/>
    </row>
    <row r="288" spans="10:10" x14ac:dyDescent="0.25">
      <c r="J288" s="836"/>
    </row>
    <row r="289" spans="10:10" x14ac:dyDescent="0.25">
      <c r="J289" s="836"/>
    </row>
    <row r="290" spans="10:10" x14ac:dyDescent="0.25">
      <c r="J290" s="836"/>
    </row>
    <row r="291" spans="10:10" x14ac:dyDescent="0.25">
      <c r="J291" s="836"/>
    </row>
    <row r="292" spans="10:10" x14ac:dyDescent="0.25">
      <c r="J292" s="836"/>
    </row>
    <row r="293" spans="10:10" x14ac:dyDescent="0.25">
      <c r="J293" s="836"/>
    </row>
    <row r="294" spans="10:10" x14ac:dyDescent="0.25">
      <c r="J294" s="836"/>
    </row>
    <row r="295" spans="10:10" x14ac:dyDescent="0.25">
      <c r="J295" s="836"/>
    </row>
    <row r="296" spans="10:10" x14ac:dyDescent="0.25">
      <c r="J296" s="836"/>
    </row>
    <row r="297" spans="10:10" x14ac:dyDescent="0.25">
      <c r="J297" s="836"/>
    </row>
    <row r="298" spans="10:10" x14ac:dyDescent="0.25">
      <c r="J298" s="836"/>
    </row>
    <row r="299" spans="10:10" x14ac:dyDescent="0.25">
      <c r="J299" s="836"/>
    </row>
    <row r="300" spans="10:10" x14ac:dyDescent="0.25">
      <c r="J300" s="836"/>
    </row>
    <row r="301" spans="10:10" x14ac:dyDescent="0.25">
      <c r="J301" s="836"/>
    </row>
    <row r="302" spans="10:10" x14ac:dyDescent="0.25">
      <c r="J302" s="836"/>
    </row>
    <row r="303" spans="10:10" x14ac:dyDescent="0.25">
      <c r="J303" s="836"/>
    </row>
    <row r="304" spans="10:10" x14ac:dyDescent="0.25">
      <c r="J304" s="836"/>
    </row>
    <row r="305" spans="10:10" x14ac:dyDescent="0.25">
      <c r="J305" s="836"/>
    </row>
    <row r="306" spans="10:10" x14ac:dyDescent="0.25">
      <c r="J306" s="836"/>
    </row>
    <row r="307" spans="10:10" x14ac:dyDescent="0.25">
      <c r="J307" s="836"/>
    </row>
    <row r="308" spans="10:10" x14ac:dyDescent="0.25">
      <c r="J308" s="836"/>
    </row>
    <row r="309" spans="10:10" x14ac:dyDescent="0.25">
      <c r="J309" s="836"/>
    </row>
    <row r="310" spans="10:10" x14ac:dyDescent="0.25">
      <c r="J310" s="836"/>
    </row>
    <row r="311" spans="10:10" x14ac:dyDescent="0.25">
      <c r="J311" s="836"/>
    </row>
    <row r="312" spans="10:10" x14ac:dyDescent="0.25">
      <c r="J312" s="836"/>
    </row>
    <row r="313" spans="10:10" x14ac:dyDescent="0.25">
      <c r="J313" s="836"/>
    </row>
    <row r="314" spans="10:10" x14ac:dyDescent="0.25">
      <c r="J314" s="836"/>
    </row>
    <row r="315" spans="10:10" x14ac:dyDescent="0.25">
      <c r="J315" s="836"/>
    </row>
    <row r="316" spans="10:10" x14ac:dyDescent="0.25">
      <c r="J316" s="836"/>
    </row>
    <row r="317" spans="10:10" x14ac:dyDescent="0.25">
      <c r="J317" s="836"/>
    </row>
    <row r="318" spans="10:10" x14ac:dyDescent="0.25">
      <c r="J318" s="836"/>
    </row>
    <row r="319" spans="10:10" x14ac:dyDescent="0.25">
      <c r="J319" s="836"/>
    </row>
    <row r="320" spans="10:10" x14ac:dyDescent="0.25">
      <c r="J320" s="836"/>
    </row>
    <row r="321" spans="10:10" x14ac:dyDescent="0.25">
      <c r="J321" s="836"/>
    </row>
    <row r="322" spans="10:10" x14ac:dyDescent="0.25">
      <c r="J322" s="836"/>
    </row>
    <row r="323" spans="10:10" x14ac:dyDescent="0.25">
      <c r="J323" s="836"/>
    </row>
    <row r="324" spans="10:10" x14ac:dyDescent="0.25">
      <c r="J324" s="836"/>
    </row>
    <row r="325" spans="10:10" x14ac:dyDescent="0.25">
      <c r="J325" s="836"/>
    </row>
    <row r="326" spans="10:10" x14ac:dyDescent="0.25">
      <c r="J326" s="836"/>
    </row>
    <row r="327" spans="10:10" x14ac:dyDescent="0.25">
      <c r="J327" s="836"/>
    </row>
    <row r="328" spans="10:10" x14ac:dyDescent="0.25">
      <c r="J328" s="836"/>
    </row>
    <row r="329" spans="10:10" x14ac:dyDescent="0.25">
      <c r="J329" s="836"/>
    </row>
    <row r="330" spans="10:10" x14ac:dyDescent="0.25">
      <c r="J330" s="836"/>
    </row>
    <row r="331" spans="10:10" x14ac:dyDescent="0.25">
      <c r="J331" s="836"/>
    </row>
    <row r="332" spans="10:10" x14ac:dyDescent="0.25">
      <c r="J332" s="836"/>
    </row>
    <row r="333" spans="10:10" x14ac:dyDescent="0.25">
      <c r="J333" s="836"/>
    </row>
    <row r="334" spans="10:10" x14ac:dyDescent="0.25">
      <c r="J334" s="836"/>
    </row>
    <row r="335" spans="10:10" x14ac:dyDescent="0.25">
      <c r="J335" s="836"/>
    </row>
    <row r="336" spans="10:10" x14ac:dyDescent="0.25">
      <c r="J336" s="836"/>
    </row>
    <row r="337" spans="10:10" x14ac:dyDescent="0.25">
      <c r="J337" s="836"/>
    </row>
    <row r="338" spans="10:10" x14ac:dyDescent="0.25">
      <c r="J338" s="836"/>
    </row>
    <row r="339" spans="10:10" x14ac:dyDescent="0.25">
      <c r="J339" s="836"/>
    </row>
    <row r="340" spans="10:10" x14ac:dyDescent="0.25">
      <c r="J340" s="836"/>
    </row>
    <row r="341" spans="10:10" x14ac:dyDescent="0.25">
      <c r="J341" s="836"/>
    </row>
    <row r="342" spans="10:10" x14ac:dyDescent="0.25">
      <c r="J342" s="836"/>
    </row>
    <row r="343" spans="10:10" x14ac:dyDescent="0.25">
      <c r="J343" s="836"/>
    </row>
    <row r="344" spans="10:10" x14ac:dyDescent="0.25">
      <c r="J344" s="836"/>
    </row>
    <row r="345" spans="10:10" x14ac:dyDescent="0.25">
      <c r="J345" s="836"/>
    </row>
    <row r="346" spans="10:10" x14ac:dyDescent="0.25">
      <c r="J346" s="836"/>
    </row>
    <row r="347" spans="10:10" x14ac:dyDescent="0.25">
      <c r="J347" s="836"/>
    </row>
    <row r="348" spans="10:10" x14ac:dyDescent="0.25">
      <c r="J348" s="836"/>
    </row>
    <row r="349" spans="10:10" x14ac:dyDescent="0.25">
      <c r="J349" s="836"/>
    </row>
    <row r="350" spans="10:10" x14ac:dyDescent="0.25">
      <c r="J350" s="836"/>
    </row>
    <row r="351" spans="10:10" x14ac:dyDescent="0.25">
      <c r="J351" s="836"/>
    </row>
    <row r="352" spans="10:10" x14ac:dyDescent="0.25">
      <c r="J352" s="836"/>
    </row>
    <row r="353" spans="10:10" x14ac:dyDescent="0.25">
      <c r="J353" s="836"/>
    </row>
    <row r="354" spans="10:10" x14ac:dyDescent="0.25">
      <c r="J354" s="836"/>
    </row>
    <row r="355" spans="10:10" x14ac:dyDescent="0.25">
      <c r="J355" s="836"/>
    </row>
    <row r="356" spans="10:10" x14ac:dyDescent="0.25">
      <c r="J356" s="836"/>
    </row>
    <row r="357" spans="10:10" x14ac:dyDescent="0.25">
      <c r="J357" s="836"/>
    </row>
    <row r="358" spans="10:10" x14ac:dyDescent="0.25">
      <c r="J358" s="836"/>
    </row>
    <row r="359" spans="10:10" x14ac:dyDescent="0.25">
      <c r="J359" s="836"/>
    </row>
    <row r="360" spans="10:10" x14ac:dyDescent="0.25">
      <c r="J360" s="836"/>
    </row>
    <row r="361" spans="10:10" x14ac:dyDescent="0.25">
      <c r="J361" s="836"/>
    </row>
    <row r="362" spans="10:10" x14ac:dyDescent="0.25">
      <c r="J362" s="836"/>
    </row>
    <row r="363" spans="10:10" x14ac:dyDescent="0.25">
      <c r="J363" s="836"/>
    </row>
    <row r="364" spans="10:10" x14ac:dyDescent="0.25">
      <c r="J364" s="836"/>
    </row>
    <row r="365" spans="10:10" x14ac:dyDescent="0.25">
      <c r="J365" s="836"/>
    </row>
    <row r="366" spans="10:10" x14ac:dyDescent="0.25">
      <c r="J366" s="836"/>
    </row>
    <row r="367" spans="10:10" x14ac:dyDescent="0.25">
      <c r="J367" s="836"/>
    </row>
    <row r="368" spans="10:10" x14ac:dyDescent="0.25">
      <c r="J368" s="836"/>
    </row>
    <row r="369" spans="10:10" x14ac:dyDescent="0.25">
      <c r="J369" s="836"/>
    </row>
    <row r="370" spans="10:10" x14ac:dyDescent="0.25">
      <c r="J370" s="836"/>
    </row>
    <row r="371" spans="10:10" x14ac:dyDescent="0.25">
      <c r="J371" s="836"/>
    </row>
    <row r="372" spans="10:10" x14ac:dyDescent="0.25">
      <c r="J372" s="836"/>
    </row>
    <row r="373" spans="10:10" x14ac:dyDescent="0.25">
      <c r="J373" s="836"/>
    </row>
    <row r="374" spans="10:10" x14ac:dyDescent="0.25">
      <c r="J374" s="836"/>
    </row>
    <row r="375" spans="10:10" x14ac:dyDescent="0.25">
      <c r="J375" s="836"/>
    </row>
    <row r="376" spans="10:10" x14ac:dyDescent="0.25">
      <c r="J376" s="836"/>
    </row>
    <row r="377" spans="10:10" x14ac:dyDescent="0.25">
      <c r="J377" s="836"/>
    </row>
    <row r="378" spans="10:10" x14ac:dyDescent="0.25">
      <c r="J378" s="836"/>
    </row>
    <row r="379" spans="10:10" x14ac:dyDescent="0.25">
      <c r="J379" s="836"/>
    </row>
    <row r="380" spans="10:10" x14ac:dyDescent="0.25">
      <c r="J380" s="836"/>
    </row>
    <row r="381" spans="10:10" x14ac:dyDescent="0.25">
      <c r="J381" s="836"/>
    </row>
    <row r="382" spans="10:10" x14ac:dyDescent="0.25">
      <c r="J382" s="836"/>
    </row>
    <row r="383" spans="10:10" x14ac:dyDescent="0.25">
      <c r="J383" s="836"/>
    </row>
    <row r="384" spans="10:10" x14ac:dyDescent="0.25">
      <c r="J384" s="836"/>
    </row>
    <row r="385" spans="10:10" x14ac:dyDescent="0.25">
      <c r="J385" s="836"/>
    </row>
    <row r="386" spans="10:10" x14ac:dyDescent="0.25">
      <c r="J386" s="836"/>
    </row>
    <row r="387" spans="10:10" x14ac:dyDescent="0.25">
      <c r="J387" s="836"/>
    </row>
    <row r="388" spans="10:10" x14ac:dyDescent="0.25">
      <c r="J388" s="836"/>
    </row>
    <row r="389" spans="10:10" x14ac:dyDescent="0.25">
      <c r="J389" s="836"/>
    </row>
    <row r="390" spans="10:10" x14ac:dyDescent="0.25">
      <c r="J390" s="836"/>
    </row>
    <row r="391" spans="10:10" x14ac:dyDescent="0.25">
      <c r="J391" s="836"/>
    </row>
    <row r="392" spans="10:10" x14ac:dyDescent="0.25">
      <c r="J392" s="836"/>
    </row>
    <row r="393" spans="10:10" x14ac:dyDescent="0.25">
      <c r="J393" s="836"/>
    </row>
    <row r="394" spans="10:10" x14ac:dyDescent="0.25">
      <c r="J394" s="836"/>
    </row>
    <row r="395" spans="10:10" x14ac:dyDescent="0.25">
      <c r="J395" s="836"/>
    </row>
    <row r="396" spans="10:10" x14ac:dyDescent="0.25">
      <c r="J396" s="836"/>
    </row>
    <row r="397" spans="10:10" x14ac:dyDescent="0.25">
      <c r="J397" s="836"/>
    </row>
    <row r="398" spans="10:10" x14ac:dyDescent="0.25">
      <c r="J398" s="836"/>
    </row>
    <row r="399" spans="10:10" x14ac:dyDescent="0.25">
      <c r="J399" s="836"/>
    </row>
    <row r="400" spans="10:10" x14ac:dyDescent="0.25">
      <c r="J400" s="836"/>
    </row>
    <row r="401" spans="10:10" x14ac:dyDescent="0.25">
      <c r="J401" s="836"/>
    </row>
    <row r="402" spans="10:10" x14ac:dyDescent="0.25">
      <c r="J402" s="836"/>
    </row>
    <row r="403" spans="10:10" x14ac:dyDescent="0.25">
      <c r="J403" s="836"/>
    </row>
    <row r="404" spans="10:10" x14ac:dyDescent="0.25">
      <c r="J404" s="836"/>
    </row>
    <row r="405" spans="10:10" x14ac:dyDescent="0.25">
      <c r="J405" s="836"/>
    </row>
    <row r="406" spans="10:10" x14ac:dyDescent="0.25">
      <c r="J406" s="836"/>
    </row>
    <row r="407" spans="10:10" x14ac:dyDescent="0.25">
      <c r="J407" s="836"/>
    </row>
    <row r="408" spans="10:10" x14ac:dyDescent="0.25">
      <c r="J408" s="836"/>
    </row>
    <row r="409" spans="10:10" x14ac:dyDescent="0.25">
      <c r="J409" s="836"/>
    </row>
    <row r="410" spans="10:10" x14ac:dyDescent="0.25">
      <c r="J410" s="836"/>
    </row>
    <row r="411" spans="10:10" x14ac:dyDescent="0.25">
      <c r="J411" s="836"/>
    </row>
    <row r="412" spans="10:10" x14ac:dyDescent="0.25">
      <c r="J412" s="836"/>
    </row>
    <row r="413" spans="10:10" x14ac:dyDescent="0.25">
      <c r="J413" s="836"/>
    </row>
    <row r="414" spans="10:10" x14ac:dyDescent="0.25">
      <c r="J414" s="836"/>
    </row>
    <row r="415" spans="10:10" x14ac:dyDescent="0.25">
      <c r="J415" s="836"/>
    </row>
    <row r="416" spans="10:10" x14ac:dyDescent="0.25">
      <c r="J416" s="836"/>
    </row>
    <row r="417" spans="10:10" x14ac:dyDescent="0.25">
      <c r="J417" s="836"/>
    </row>
    <row r="418" spans="10:10" x14ac:dyDescent="0.25">
      <c r="J418" s="836"/>
    </row>
    <row r="419" spans="10:10" x14ac:dyDescent="0.25">
      <c r="J419" s="836"/>
    </row>
    <row r="420" spans="10:10" x14ac:dyDescent="0.25">
      <c r="J420" s="836"/>
    </row>
    <row r="421" spans="10:10" x14ac:dyDescent="0.25">
      <c r="J421" s="836"/>
    </row>
    <row r="422" spans="10:10" x14ac:dyDescent="0.25">
      <c r="J422" s="836"/>
    </row>
    <row r="423" spans="10:10" x14ac:dyDescent="0.25">
      <c r="J423" s="836"/>
    </row>
    <row r="424" spans="10:10" x14ac:dyDescent="0.25">
      <c r="J424" s="836"/>
    </row>
    <row r="425" spans="10:10" x14ac:dyDescent="0.25">
      <c r="J425" s="836"/>
    </row>
    <row r="426" spans="10:10" x14ac:dyDescent="0.25">
      <c r="J426" s="836"/>
    </row>
    <row r="427" spans="10:10" x14ac:dyDescent="0.25">
      <c r="J427" s="836"/>
    </row>
    <row r="428" spans="10:10" x14ac:dyDescent="0.25">
      <c r="J428" s="836"/>
    </row>
    <row r="429" spans="10:10" x14ac:dyDescent="0.25">
      <c r="J429" s="836"/>
    </row>
    <row r="430" spans="10:10" x14ac:dyDescent="0.25">
      <c r="J430" s="836"/>
    </row>
    <row r="431" spans="10:10" x14ac:dyDescent="0.25">
      <c r="J431" s="836"/>
    </row>
    <row r="432" spans="10:10" x14ac:dyDescent="0.25">
      <c r="J432" s="836"/>
    </row>
    <row r="433" spans="10:10" x14ac:dyDescent="0.25">
      <c r="J433" s="836"/>
    </row>
    <row r="434" spans="10:10" x14ac:dyDescent="0.25">
      <c r="J434" s="836"/>
    </row>
    <row r="435" spans="10:10" x14ac:dyDescent="0.25">
      <c r="J435" s="836"/>
    </row>
    <row r="436" spans="10:10" x14ac:dyDescent="0.25">
      <c r="J436" s="836"/>
    </row>
    <row r="437" spans="10:10" x14ac:dyDescent="0.25">
      <c r="J437" s="836"/>
    </row>
    <row r="438" spans="10:10" x14ac:dyDescent="0.25">
      <c r="J438" s="836"/>
    </row>
    <row r="439" spans="10:10" x14ac:dyDescent="0.25">
      <c r="J439" s="836"/>
    </row>
    <row r="440" spans="10:10" x14ac:dyDescent="0.25">
      <c r="J440" s="836"/>
    </row>
    <row r="441" spans="10:10" x14ac:dyDescent="0.25">
      <c r="J441" s="836"/>
    </row>
    <row r="442" spans="10:10" x14ac:dyDescent="0.25">
      <c r="J442" s="836"/>
    </row>
    <row r="443" spans="10:10" x14ac:dyDescent="0.25">
      <c r="J443" s="836"/>
    </row>
    <row r="444" spans="10:10" x14ac:dyDescent="0.25">
      <c r="J444" s="836"/>
    </row>
    <row r="445" spans="10:10" x14ac:dyDescent="0.25">
      <c r="J445" s="836"/>
    </row>
    <row r="446" spans="10:10" x14ac:dyDescent="0.25">
      <c r="J446" s="836"/>
    </row>
    <row r="447" spans="10:10" x14ac:dyDescent="0.25">
      <c r="J447" s="836"/>
    </row>
    <row r="448" spans="10:10" x14ac:dyDescent="0.25">
      <c r="J448" s="836"/>
    </row>
    <row r="449" spans="10:10" x14ac:dyDescent="0.25">
      <c r="J449" s="836"/>
    </row>
    <row r="450" spans="10:10" x14ac:dyDescent="0.25">
      <c r="J450" s="836"/>
    </row>
    <row r="451" spans="10:10" x14ac:dyDescent="0.25">
      <c r="J451" s="836"/>
    </row>
    <row r="452" spans="10:10" x14ac:dyDescent="0.25">
      <c r="J452" s="836"/>
    </row>
    <row r="453" spans="10:10" x14ac:dyDescent="0.25">
      <c r="J453" s="836"/>
    </row>
    <row r="454" spans="10:10" x14ac:dyDescent="0.25">
      <c r="J454" s="836"/>
    </row>
    <row r="455" spans="10:10" x14ac:dyDescent="0.25">
      <c r="J455" s="836"/>
    </row>
    <row r="456" spans="10:10" x14ac:dyDescent="0.25">
      <c r="J456" s="836"/>
    </row>
    <row r="457" spans="10:10" x14ac:dyDescent="0.25">
      <c r="J457" s="836"/>
    </row>
    <row r="458" spans="10:10" x14ac:dyDescent="0.25">
      <c r="J458" s="836"/>
    </row>
    <row r="459" spans="10:10" x14ac:dyDescent="0.25">
      <c r="J459" s="836"/>
    </row>
    <row r="460" spans="10:10" x14ac:dyDescent="0.25">
      <c r="J460" s="836"/>
    </row>
    <row r="461" spans="10:10" x14ac:dyDescent="0.25">
      <c r="J461" s="836"/>
    </row>
    <row r="462" spans="10:10" x14ac:dyDescent="0.25">
      <c r="J462" s="836"/>
    </row>
    <row r="463" spans="10:10" x14ac:dyDescent="0.25">
      <c r="J463" s="836"/>
    </row>
    <row r="464" spans="10:10" x14ac:dyDescent="0.25">
      <c r="J464" s="836"/>
    </row>
    <row r="465" spans="10:10" x14ac:dyDescent="0.25">
      <c r="J465" s="836"/>
    </row>
    <row r="466" spans="10:10" x14ac:dyDescent="0.25">
      <c r="J466" s="836"/>
    </row>
    <row r="467" spans="10:10" x14ac:dyDescent="0.25">
      <c r="J467" s="836"/>
    </row>
    <row r="468" spans="10:10" x14ac:dyDescent="0.25">
      <c r="J468" s="836"/>
    </row>
    <row r="469" spans="10:10" x14ac:dyDescent="0.25">
      <c r="J469" s="836"/>
    </row>
    <row r="470" spans="10:10" x14ac:dyDescent="0.25">
      <c r="J470" s="836"/>
    </row>
    <row r="471" spans="10:10" x14ac:dyDescent="0.25">
      <c r="J471" s="836"/>
    </row>
    <row r="472" spans="10:10" x14ac:dyDescent="0.25">
      <c r="J472" s="836"/>
    </row>
    <row r="473" spans="10:10" x14ac:dyDescent="0.25">
      <c r="J473" s="836"/>
    </row>
    <row r="474" spans="10:10" x14ac:dyDescent="0.25">
      <c r="J474" s="836"/>
    </row>
    <row r="475" spans="10:10" x14ac:dyDescent="0.25">
      <c r="J475" s="836"/>
    </row>
    <row r="476" spans="10:10" x14ac:dyDescent="0.25">
      <c r="J476" s="836"/>
    </row>
    <row r="477" spans="10:10" x14ac:dyDescent="0.25">
      <c r="J477" s="836"/>
    </row>
    <row r="478" spans="10:10" x14ac:dyDescent="0.25">
      <c r="J478" s="836"/>
    </row>
    <row r="479" spans="10:10" x14ac:dyDescent="0.25">
      <c r="J479" s="836"/>
    </row>
    <row r="480" spans="10:10" x14ac:dyDescent="0.25">
      <c r="J480" s="836"/>
    </row>
    <row r="481" spans="10:10" x14ac:dyDescent="0.25">
      <c r="J481" s="836"/>
    </row>
    <row r="482" spans="10:10" x14ac:dyDescent="0.25">
      <c r="J482" s="836"/>
    </row>
    <row r="483" spans="10:10" x14ac:dyDescent="0.25">
      <c r="J483" s="836"/>
    </row>
    <row r="484" spans="10:10" x14ac:dyDescent="0.25">
      <c r="J484" s="836"/>
    </row>
    <row r="485" spans="10:10" x14ac:dyDescent="0.25">
      <c r="J485" s="836"/>
    </row>
    <row r="486" spans="10:10" x14ac:dyDescent="0.25">
      <c r="J486" s="836"/>
    </row>
    <row r="487" spans="10:10" x14ac:dyDescent="0.25">
      <c r="J487" s="836"/>
    </row>
    <row r="488" spans="10:10" x14ac:dyDescent="0.25">
      <c r="J488" s="836"/>
    </row>
    <row r="489" spans="10:10" x14ac:dyDescent="0.25">
      <c r="J489" s="836"/>
    </row>
    <row r="490" spans="10:10" x14ac:dyDescent="0.25">
      <c r="J490" s="836"/>
    </row>
    <row r="491" spans="10:10" x14ac:dyDescent="0.25">
      <c r="J491" s="836"/>
    </row>
    <row r="492" spans="10:10" x14ac:dyDescent="0.25">
      <c r="J492" s="836"/>
    </row>
    <row r="493" spans="10:10" x14ac:dyDescent="0.25">
      <c r="J493" s="836"/>
    </row>
    <row r="494" spans="10:10" x14ac:dyDescent="0.25">
      <c r="J494" s="836"/>
    </row>
    <row r="495" spans="10:10" x14ac:dyDescent="0.25">
      <c r="J495" s="836"/>
    </row>
    <row r="496" spans="10:10" x14ac:dyDescent="0.25">
      <c r="J496" s="836"/>
    </row>
    <row r="497" spans="10:10" x14ac:dyDescent="0.25">
      <c r="J497" s="836"/>
    </row>
    <row r="498" spans="10:10" x14ac:dyDescent="0.25">
      <c r="J498" s="836"/>
    </row>
    <row r="499" spans="10:10" x14ac:dyDescent="0.25">
      <c r="J499" s="836"/>
    </row>
    <row r="500" spans="10:10" x14ac:dyDescent="0.25">
      <c r="J500" s="836"/>
    </row>
    <row r="501" spans="10:10" x14ac:dyDescent="0.25">
      <c r="J501" s="836"/>
    </row>
    <row r="502" spans="10:10" x14ac:dyDescent="0.25">
      <c r="J502" s="836"/>
    </row>
    <row r="503" spans="10:10" x14ac:dyDescent="0.25">
      <c r="J503" s="836"/>
    </row>
    <row r="504" spans="10:10" x14ac:dyDescent="0.25">
      <c r="J504" s="836"/>
    </row>
    <row r="505" spans="10:10" x14ac:dyDescent="0.25">
      <c r="J505" s="836"/>
    </row>
    <row r="506" spans="10:10" x14ac:dyDescent="0.25">
      <c r="J506" s="836"/>
    </row>
    <row r="507" spans="10:10" x14ac:dyDescent="0.25">
      <c r="J507" s="836"/>
    </row>
    <row r="508" spans="10:10" x14ac:dyDescent="0.25">
      <c r="J508" s="836"/>
    </row>
    <row r="509" spans="10:10" x14ac:dyDescent="0.25">
      <c r="J509" s="836"/>
    </row>
    <row r="510" spans="10:10" x14ac:dyDescent="0.25">
      <c r="J510" s="836"/>
    </row>
    <row r="511" spans="10:10" x14ac:dyDescent="0.25">
      <c r="J511" s="836"/>
    </row>
    <row r="512" spans="10:10" x14ac:dyDescent="0.25">
      <c r="J512" s="836"/>
    </row>
    <row r="513" spans="10:10" x14ac:dyDescent="0.25">
      <c r="J513" s="836"/>
    </row>
    <row r="514" spans="10:10" x14ac:dyDescent="0.25">
      <c r="J514" s="836"/>
    </row>
    <row r="515" spans="10:10" x14ac:dyDescent="0.25">
      <c r="J515" s="836"/>
    </row>
    <row r="516" spans="10:10" x14ac:dyDescent="0.25">
      <c r="J516" s="836"/>
    </row>
    <row r="517" spans="10:10" x14ac:dyDescent="0.25">
      <c r="J517" s="836"/>
    </row>
    <row r="518" spans="10:10" x14ac:dyDescent="0.25">
      <c r="J518" s="836"/>
    </row>
    <row r="519" spans="10:10" x14ac:dyDescent="0.25">
      <c r="J519" s="836"/>
    </row>
    <row r="520" spans="10:10" x14ac:dyDescent="0.25">
      <c r="J520" s="836"/>
    </row>
    <row r="521" spans="10:10" x14ac:dyDescent="0.25">
      <c r="J521" s="836"/>
    </row>
    <row r="522" spans="10:10" x14ac:dyDescent="0.25">
      <c r="J522" s="836"/>
    </row>
    <row r="523" spans="10:10" x14ac:dyDescent="0.25">
      <c r="J523" s="836"/>
    </row>
    <row r="524" spans="10:10" x14ac:dyDescent="0.25">
      <c r="J524" s="836"/>
    </row>
    <row r="525" spans="10:10" x14ac:dyDescent="0.25">
      <c r="J525" s="836"/>
    </row>
    <row r="526" spans="10:10" x14ac:dyDescent="0.25">
      <c r="J526" s="836"/>
    </row>
    <row r="527" spans="10:10" x14ac:dyDescent="0.25">
      <c r="J527" s="836"/>
    </row>
    <row r="528" spans="10:10" x14ac:dyDescent="0.25">
      <c r="J528" s="836"/>
    </row>
    <row r="529" spans="10:10" x14ac:dyDescent="0.25">
      <c r="J529" s="836"/>
    </row>
    <row r="530" spans="10:10" x14ac:dyDescent="0.25">
      <c r="J530" s="836"/>
    </row>
    <row r="531" spans="10:10" x14ac:dyDescent="0.25">
      <c r="J531" s="836"/>
    </row>
    <row r="532" spans="10:10" x14ac:dyDescent="0.25">
      <c r="J532" s="836"/>
    </row>
    <row r="533" spans="10:10" x14ac:dyDescent="0.25">
      <c r="J533" s="836"/>
    </row>
    <row r="534" spans="10:10" x14ac:dyDescent="0.25">
      <c r="J534" s="836"/>
    </row>
    <row r="535" spans="10:10" x14ac:dyDescent="0.25">
      <c r="J535" s="836"/>
    </row>
    <row r="536" spans="10:10" x14ac:dyDescent="0.25">
      <c r="J536" s="836"/>
    </row>
    <row r="537" spans="10:10" x14ac:dyDescent="0.25">
      <c r="J537" s="836"/>
    </row>
    <row r="538" spans="10:10" x14ac:dyDescent="0.25">
      <c r="J538" s="836"/>
    </row>
    <row r="539" spans="10:10" x14ac:dyDescent="0.25">
      <c r="J539" s="836"/>
    </row>
    <row r="540" spans="10:10" x14ac:dyDescent="0.25">
      <c r="J540" s="836"/>
    </row>
    <row r="541" spans="10:10" x14ac:dyDescent="0.25">
      <c r="J541" s="836"/>
    </row>
    <row r="542" spans="10:10" x14ac:dyDescent="0.25">
      <c r="J542" s="836"/>
    </row>
    <row r="543" spans="10:10" x14ac:dyDescent="0.25">
      <c r="J543" s="836"/>
    </row>
    <row r="544" spans="10:10" x14ac:dyDescent="0.25">
      <c r="J544" s="836"/>
    </row>
    <row r="545" spans="10:10" x14ac:dyDescent="0.25">
      <c r="J545" s="836"/>
    </row>
    <row r="546" spans="10:10" x14ac:dyDescent="0.25">
      <c r="J546" s="836"/>
    </row>
    <row r="547" spans="10:10" x14ac:dyDescent="0.25">
      <c r="J547" s="836"/>
    </row>
    <row r="548" spans="10:10" x14ac:dyDescent="0.25">
      <c r="J548" s="836"/>
    </row>
    <row r="549" spans="10:10" x14ac:dyDescent="0.25">
      <c r="J549" s="836"/>
    </row>
    <row r="550" spans="10:10" x14ac:dyDescent="0.25">
      <c r="J550" s="836"/>
    </row>
    <row r="551" spans="10:10" x14ac:dyDescent="0.25">
      <c r="J551" s="836"/>
    </row>
    <row r="552" spans="10:10" x14ac:dyDescent="0.25">
      <c r="J552" s="836"/>
    </row>
    <row r="553" spans="10:10" x14ac:dyDescent="0.25">
      <c r="J553" s="836"/>
    </row>
    <row r="554" spans="10:10" x14ac:dyDescent="0.25">
      <c r="J554" s="836"/>
    </row>
    <row r="555" spans="10:10" x14ac:dyDescent="0.25">
      <c r="J555" s="836"/>
    </row>
    <row r="556" spans="10:10" x14ac:dyDescent="0.25">
      <c r="J556" s="836"/>
    </row>
    <row r="557" spans="10:10" x14ac:dyDescent="0.25">
      <c r="J557" s="836"/>
    </row>
    <row r="558" spans="10:10" x14ac:dyDescent="0.25">
      <c r="J558" s="836"/>
    </row>
    <row r="559" spans="10:10" x14ac:dyDescent="0.25">
      <c r="J559" s="836"/>
    </row>
    <row r="560" spans="10:10" x14ac:dyDescent="0.25">
      <c r="J560" s="836"/>
    </row>
    <row r="561" spans="10:10" x14ac:dyDescent="0.25">
      <c r="J561" s="836"/>
    </row>
    <row r="562" spans="10:10" x14ac:dyDescent="0.25">
      <c r="J562" s="836"/>
    </row>
    <row r="563" spans="10:10" x14ac:dyDescent="0.25">
      <c r="J563" s="836"/>
    </row>
    <row r="564" spans="10:10" x14ac:dyDescent="0.25">
      <c r="J564" s="836"/>
    </row>
    <row r="565" spans="10:10" x14ac:dyDescent="0.25">
      <c r="J565" s="836"/>
    </row>
    <row r="566" spans="10:10" x14ac:dyDescent="0.25">
      <c r="J566" s="836"/>
    </row>
    <row r="567" spans="10:10" x14ac:dyDescent="0.25">
      <c r="J567" s="836"/>
    </row>
    <row r="568" spans="10:10" x14ac:dyDescent="0.25">
      <c r="J568" s="836"/>
    </row>
    <row r="569" spans="10:10" x14ac:dyDescent="0.25">
      <c r="J569" s="836"/>
    </row>
    <row r="570" spans="10:10" x14ac:dyDescent="0.25">
      <c r="J570" s="836"/>
    </row>
    <row r="571" spans="10:10" x14ac:dyDescent="0.25">
      <c r="J571" s="836"/>
    </row>
    <row r="572" spans="10:10" x14ac:dyDescent="0.25">
      <c r="J572" s="836"/>
    </row>
    <row r="573" spans="10:10" x14ac:dyDescent="0.25">
      <c r="J573" s="836"/>
    </row>
    <row r="574" spans="10:10" x14ac:dyDescent="0.25">
      <c r="J574" s="836"/>
    </row>
    <row r="575" spans="10:10" x14ac:dyDescent="0.25">
      <c r="J575" s="836"/>
    </row>
    <row r="576" spans="10:10" x14ac:dyDescent="0.25">
      <c r="J576" s="836"/>
    </row>
    <row r="577" spans="10:10" x14ac:dyDescent="0.25">
      <c r="J577" s="836"/>
    </row>
    <row r="578" spans="10:10" x14ac:dyDescent="0.25">
      <c r="J578" s="836"/>
    </row>
    <row r="579" spans="10:10" x14ac:dyDescent="0.25">
      <c r="J579" s="836"/>
    </row>
    <row r="580" spans="10:10" x14ac:dyDescent="0.25">
      <c r="J580" s="836"/>
    </row>
    <row r="581" spans="10:10" x14ac:dyDescent="0.25">
      <c r="J581" s="836"/>
    </row>
    <row r="582" spans="10:10" x14ac:dyDescent="0.25">
      <c r="J582" s="836"/>
    </row>
    <row r="583" spans="10:10" x14ac:dyDescent="0.25">
      <c r="J583" s="836"/>
    </row>
    <row r="584" spans="10:10" x14ac:dyDescent="0.25">
      <c r="J584" s="836"/>
    </row>
    <row r="585" spans="10:10" x14ac:dyDescent="0.25">
      <c r="J585" s="836"/>
    </row>
    <row r="586" spans="10:10" x14ac:dyDescent="0.25">
      <c r="J586" s="836"/>
    </row>
    <row r="587" spans="10:10" x14ac:dyDescent="0.25">
      <c r="J587" s="836"/>
    </row>
    <row r="588" spans="10:10" x14ac:dyDescent="0.25">
      <c r="J588" s="836"/>
    </row>
    <row r="589" spans="10:10" x14ac:dyDescent="0.25">
      <c r="J589" s="836"/>
    </row>
    <row r="590" spans="10:10" x14ac:dyDescent="0.25">
      <c r="J590" s="836"/>
    </row>
    <row r="591" spans="10:10" x14ac:dyDescent="0.25">
      <c r="J591" s="836"/>
    </row>
    <row r="592" spans="10:10" x14ac:dyDescent="0.25">
      <c r="J592" s="836"/>
    </row>
    <row r="593" spans="10:10" x14ac:dyDescent="0.25">
      <c r="J593" s="836"/>
    </row>
    <row r="594" spans="10:10" x14ac:dyDescent="0.25">
      <c r="J594" s="836"/>
    </row>
    <row r="595" spans="10:10" x14ac:dyDescent="0.25">
      <c r="J595" s="836"/>
    </row>
    <row r="596" spans="10:10" x14ac:dyDescent="0.25">
      <c r="J596" s="836"/>
    </row>
    <row r="597" spans="10:10" x14ac:dyDescent="0.25">
      <c r="J597" s="836"/>
    </row>
    <row r="598" spans="10:10" x14ac:dyDescent="0.25">
      <c r="J598" s="836"/>
    </row>
    <row r="599" spans="10:10" x14ac:dyDescent="0.25">
      <c r="J599" s="836"/>
    </row>
    <row r="600" spans="10:10" x14ac:dyDescent="0.25">
      <c r="J600" s="836"/>
    </row>
    <row r="601" spans="10:10" x14ac:dyDescent="0.25">
      <c r="J601" s="836"/>
    </row>
    <row r="602" spans="10:10" x14ac:dyDescent="0.25">
      <c r="J602" s="836"/>
    </row>
    <row r="603" spans="10:10" x14ac:dyDescent="0.25">
      <c r="J603" s="836"/>
    </row>
    <row r="604" spans="10:10" x14ac:dyDescent="0.25">
      <c r="J604" s="836"/>
    </row>
    <row r="605" spans="10:10" x14ac:dyDescent="0.25">
      <c r="J605" s="836"/>
    </row>
    <row r="606" spans="10:10" x14ac:dyDescent="0.25">
      <c r="J606" s="836"/>
    </row>
    <row r="607" spans="10:10" x14ac:dyDescent="0.25">
      <c r="J607" s="836"/>
    </row>
    <row r="608" spans="10:10" x14ac:dyDescent="0.25">
      <c r="J608" s="836"/>
    </row>
    <row r="609" spans="10:10" x14ac:dyDescent="0.25">
      <c r="J609" s="836"/>
    </row>
    <row r="610" spans="10:10" x14ac:dyDescent="0.25">
      <c r="J610" s="836"/>
    </row>
    <row r="611" spans="10:10" x14ac:dyDescent="0.25">
      <c r="J611" s="836"/>
    </row>
    <row r="612" spans="10:10" x14ac:dyDescent="0.25">
      <c r="J612" s="836"/>
    </row>
    <row r="613" spans="10:10" x14ac:dyDescent="0.25">
      <c r="J613" s="836"/>
    </row>
    <row r="614" spans="10:10" x14ac:dyDescent="0.25">
      <c r="J614" s="836"/>
    </row>
    <row r="615" spans="10:10" x14ac:dyDescent="0.25">
      <c r="J615" s="836"/>
    </row>
    <row r="616" spans="10:10" x14ac:dyDescent="0.25">
      <c r="J616" s="836"/>
    </row>
    <row r="617" spans="10:10" x14ac:dyDescent="0.25">
      <c r="J617" s="836"/>
    </row>
    <row r="618" spans="10:10" x14ac:dyDescent="0.25">
      <c r="J618" s="836"/>
    </row>
    <row r="619" spans="10:10" x14ac:dyDescent="0.25">
      <c r="J619" s="836"/>
    </row>
    <row r="620" spans="10:10" x14ac:dyDescent="0.25">
      <c r="J620" s="836"/>
    </row>
    <row r="621" spans="10:10" x14ac:dyDescent="0.25">
      <c r="J621" s="836"/>
    </row>
    <row r="622" spans="10:10" x14ac:dyDescent="0.25">
      <c r="J622" s="836"/>
    </row>
    <row r="623" spans="10:10" x14ac:dyDescent="0.25">
      <c r="J623" s="836"/>
    </row>
    <row r="624" spans="10:10" x14ac:dyDescent="0.25">
      <c r="J624" s="836"/>
    </row>
    <row r="625" spans="10:10" x14ac:dyDescent="0.25">
      <c r="J625" s="836"/>
    </row>
    <row r="626" spans="10:10" x14ac:dyDescent="0.25">
      <c r="J626" s="836"/>
    </row>
    <row r="627" spans="10:10" x14ac:dyDescent="0.25">
      <c r="J627" s="836"/>
    </row>
    <row r="628" spans="10:10" x14ac:dyDescent="0.25">
      <c r="J628" s="836"/>
    </row>
    <row r="629" spans="10:10" x14ac:dyDescent="0.25">
      <c r="J629" s="836"/>
    </row>
    <row r="630" spans="10:10" x14ac:dyDescent="0.25">
      <c r="J630" s="836"/>
    </row>
    <row r="631" spans="10:10" x14ac:dyDescent="0.25">
      <c r="J631" s="836"/>
    </row>
    <row r="632" spans="10:10" x14ac:dyDescent="0.25">
      <c r="J632" s="836"/>
    </row>
    <row r="633" spans="10:10" x14ac:dyDescent="0.25">
      <c r="J633" s="836"/>
    </row>
    <row r="634" spans="10:10" x14ac:dyDescent="0.25">
      <c r="J634" s="836"/>
    </row>
    <row r="635" spans="10:10" x14ac:dyDescent="0.25">
      <c r="J635" s="836"/>
    </row>
    <row r="636" spans="10:10" x14ac:dyDescent="0.25">
      <c r="J636" s="836"/>
    </row>
    <row r="637" spans="10:10" x14ac:dyDescent="0.25">
      <c r="J637" s="836"/>
    </row>
    <row r="638" spans="10:10" x14ac:dyDescent="0.25">
      <c r="J638" s="836"/>
    </row>
    <row r="639" spans="10:10" x14ac:dyDescent="0.25">
      <c r="J639" s="836"/>
    </row>
    <row r="640" spans="10:10" x14ac:dyDescent="0.25">
      <c r="J640" s="836"/>
    </row>
    <row r="641" spans="10:10" x14ac:dyDescent="0.25">
      <c r="J641" s="836"/>
    </row>
    <row r="642" spans="10:10" x14ac:dyDescent="0.25">
      <c r="J642" s="836"/>
    </row>
    <row r="643" spans="10:10" x14ac:dyDescent="0.25">
      <c r="J643" s="836"/>
    </row>
    <row r="644" spans="10:10" x14ac:dyDescent="0.25">
      <c r="J644" s="836"/>
    </row>
    <row r="645" spans="10:10" x14ac:dyDescent="0.25">
      <c r="J645" s="836"/>
    </row>
    <row r="646" spans="10:10" x14ac:dyDescent="0.25">
      <c r="J646" s="836"/>
    </row>
    <row r="647" spans="10:10" x14ac:dyDescent="0.25">
      <c r="J647" s="836"/>
    </row>
    <row r="648" spans="10:10" x14ac:dyDescent="0.25">
      <c r="J648" s="836"/>
    </row>
    <row r="649" spans="10:10" x14ac:dyDescent="0.25">
      <c r="J649" s="836"/>
    </row>
    <row r="650" spans="10:10" x14ac:dyDescent="0.25">
      <c r="J650" s="836"/>
    </row>
    <row r="651" spans="10:10" x14ac:dyDescent="0.25">
      <c r="J651" s="836"/>
    </row>
    <row r="652" spans="10:10" x14ac:dyDescent="0.25">
      <c r="J652" s="836"/>
    </row>
    <row r="653" spans="10:10" x14ac:dyDescent="0.25">
      <c r="J653" s="836"/>
    </row>
    <row r="654" spans="10:10" x14ac:dyDescent="0.25">
      <c r="J654" s="836"/>
    </row>
    <row r="655" spans="10:10" x14ac:dyDescent="0.25">
      <c r="J655" s="836"/>
    </row>
    <row r="656" spans="10:10" x14ac:dyDescent="0.25">
      <c r="J656" s="836"/>
    </row>
    <row r="657" spans="10:10" x14ac:dyDescent="0.25">
      <c r="J657" s="836"/>
    </row>
    <row r="658" spans="10:10" x14ac:dyDescent="0.25">
      <c r="J658" s="836"/>
    </row>
    <row r="659" spans="10:10" x14ac:dyDescent="0.25">
      <c r="J659" s="836"/>
    </row>
    <row r="660" spans="10:10" x14ac:dyDescent="0.25">
      <c r="J660" s="836"/>
    </row>
    <row r="661" spans="10:10" x14ac:dyDescent="0.25">
      <c r="J661" s="836"/>
    </row>
    <row r="662" spans="10:10" x14ac:dyDescent="0.25">
      <c r="J662" s="836"/>
    </row>
    <row r="663" spans="10:10" x14ac:dyDescent="0.25">
      <c r="J663" s="836"/>
    </row>
    <row r="664" spans="10:10" x14ac:dyDescent="0.25">
      <c r="J664" s="836"/>
    </row>
    <row r="665" spans="10:10" x14ac:dyDescent="0.25">
      <c r="J665" s="836"/>
    </row>
    <row r="666" spans="10:10" x14ac:dyDescent="0.25">
      <c r="J666" s="836"/>
    </row>
    <row r="667" spans="10:10" x14ac:dyDescent="0.25">
      <c r="J667" s="836"/>
    </row>
    <row r="668" spans="10:10" x14ac:dyDescent="0.25">
      <c r="J668" s="836"/>
    </row>
    <row r="669" spans="10:10" x14ac:dyDescent="0.25">
      <c r="J669" s="836"/>
    </row>
    <row r="670" spans="10:10" x14ac:dyDescent="0.25">
      <c r="J670" s="836"/>
    </row>
    <row r="671" spans="10:10" x14ac:dyDescent="0.25">
      <c r="J671" s="836"/>
    </row>
    <row r="672" spans="10:10" x14ac:dyDescent="0.25">
      <c r="J672" s="836"/>
    </row>
    <row r="673" spans="10:10" x14ac:dyDescent="0.25">
      <c r="J673" s="836"/>
    </row>
    <row r="674" spans="10:10" x14ac:dyDescent="0.25">
      <c r="J674" s="836"/>
    </row>
    <row r="675" spans="10:10" x14ac:dyDescent="0.25">
      <c r="J675" s="836"/>
    </row>
    <row r="676" spans="10:10" x14ac:dyDescent="0.25">
      <c r="J676" s="836"/>
    </row>
    <row r="677" spans="10:10" x14ac:dyDescent="0.25">
      <c r="J677" s="836"/>
    </row>
    <row r="678" spans="10:10" x14ac:dyDescent="0.25">
      <c r="J678" s="836"/>
    </row>
    <row r="679" spans="10:10" x14ac:dyDescent="0.25">
      <c r="J679" s="836"/>
    </row>
    <row r="680" spans="10:10" x14ac:dyDescent="0.25">
      <c r="J680" s="836"/>
    </row>
    <row r="681" spans="10:10" x14ac:dyDescent="0.25">
      <c r="J681" s="836"/>
    </row>
    <row r="682" spans="10:10" x14ac:dyDescent="0.25">
      <c r="J682" s="836"/>
    </row>
    <row r="683" spans="10:10" x14ac:dyDescent="0.25">
      <c r="J683" s="836"/>
    </row>
    <row r="684" spans="10:10" x14ac:dyDescent="0.25">
      <c r="J684" s="836"/>
    </row>
    <row r="685" spans="10:10" x14ac:dyDescent="0.25">
      <c r="J685" s="836"/>
    </row>
    <row r="686" spans="10:10" x14ac:dyDescent="0.25">
      <c r="J686" s="836"/>
    </row>
    <row r="687" spans="10:10" x14ac:dyDescent="0.25">
      <c r="J687" s="836"/>
    </row>
    <row r="688" spans="10:10" x14ac:dyDescent="0.25">
      <c r="J688" s="836"/>
    </row>
    <row r="689" spans="10:10" x14ac:dyDescent="0.25">
      <c r="J689" s="836"/>
    </row>
    <row r="690" spans="10:10" x14ac:dyDescent="0.25">
      <c r="J690" s="836"/>
    </row>
    <row r="691" spans="10:10" x14ac:dyDescent="0.25">
      <c r="J691" s="836"/>
    </row>
    <row r="692" spans="10:10" x14ac:dyDescent="0.25">
      <c r="J692" s="836"/>
    </row>
    <row r="693" spans="10:10" x14ac:dyDescent="0.25">
      <c r="J693" s="836"/>
    </row>
    <row r="694" spans="10:10" x14ac:dyDescent="0.25">
      <c r="J694" s="836"/>
    </row>
    <row r="695" spans="10:10" x14ac:dyDescent="0.25">
      <c r="J695" s="836"/>
    </row>
    <row r="696" spans="10:10" x14ac:dyDescent="0.25">
      <c r="J696" s="836"/>
    </row>
    <row r="697" spans="10:10" x14ac:dyDescent="0.25">
      <c r="J697" s="836"/>
    </row>
    <row r="698" spans="10:10" x14ac:dyDescent="0.25">
      <c r="J698" s="836"/>
    </row>
    <row r="699" spans="10:10" x14ac:dyDescent="0.25">
      <c r="J699" s="836"/>
    </row>
    <row r="700" spans="10:10" x14ac:dyDescent="0.25">
      <c r="J700" s="836"/>
    </row>
    <row r="701" spans="10:10" x14ac:dyDescent="0.25">
      <c r="J701" s="836"/>
    </row>
    <row r="702" spans="10:10" x14ac:dyDescent="0.25">
      <c r="J702" s="836"/>
    </row>
    <row r="703" spans="10:10" x14ac:dyDescent="0.25">
      <c r="J703" s="836"/>
    </row>
    <row r="704" spans="10:10" x14ac:dyDescent="0.25">
      <c r="J704" s="836"/>
    </row>
    <row r="705" spans="10:10" x14ac:dyDescent="0.25">
      <c r="J705" s="836"/>
    </row>
    <row r="706" spans="10:10" x14ac:dyDescent="0.25">
      <c r="J706" s="836"/>
    </row>
    <row r="707" spans="10:10" x14ac:dyDescent="0.25">
      <c r="J707" s="836"/>
    </row>
    <row r="708" spans="10:10" x14ac:dyDescent="0.25">
      <c r="J708" s="836"/>
    </row>
    <row r="709" spans="10:10" x14ac:dyDescent="0.25">
      <c r="J709" s="836"/>
    </row>
    <row r="710" spans="10:10" x14ac:dyDescent="0.25">
      <c r="J710" s="836"/>
    </row>
    <row r="711" spans="10:10" x14ac:dyDescent="0.25">
      <c r="J711" s="836"/>
    </row>
    <row r="712" spans="10:10" x14ac:dyDescent="0.25">
      <c r="J712" s="836"/>
    </row>
    <row r="713" spans="10:10" x14ac:dyDescent="0.25">
      <c r="J713" s="836"/>
    </row>
    <row r="714" spans="10:10" x14ac:dyDescent="0.25">
      <c r="J714" s="836"/>
    </row>
    <row r="715" spans="10:10" x14ac:dyDescent="0.25">
      <c r="J715" s="836"/>
    </row>
    <row r="716" spans="10:10" x14ac:dyDescent="0.25">
      <c r="J716" s="836"/>
    </row>
    <row r="717" spans="10:10" x14ac:dyDescent="0.25">
      <c r="J717" s="836"/>
    </row>
    <row r="718" spans="10:10" x14ac:dyDescent="0.25">
      <c r="J718" s="836"/>
    </row>
    <row r="719" spans="10:10" x14ac:dyDescent="0.25">
      <c r="J719" s="836"/>
    </row>
    <row r="720" spans="10:10" x14ac:dyDescent="0.25">
      <c r="J720" s="836"/>
    </row>
    <row r="721" spans="10:10" x14ac:dyDescent="0.25">
      <c r="J721" s="836"/>
    </row>
    <row r="722" spans="10:10" x14ac:dyDescent="0.25">
      <c r="J722" s="836"/>
    </row>
    <row r="723" spans="10:10" x14ac:dyDescent="0.25">
      <c r="J723" s="836"/>
    </row>
    <row r="724" spans="10:10" x14ac:dyDescent="0.25">
      <c r="J724" s="836"/>
    </row>
    <row r="725" spans="10:10" x14ac:dyDescent="0.25">
      <c r="J725" s="836"/>
    </row>
    <row r="726" spans="10:10" x14ac:dyDescent="0.25">
      <c r="J726" s="836"/>
    </row>
    <row r="727" spans="10:10" x14ac:dyDescent="0.25">
      <c r="J727" s="836"/>
    </row>
    <row r="728" spans="10:10" x14ac:dyDescent="0.25">
      <c r="J728" s="836"/>
    </row>
    <row r="729" spans="10:10" x14ac:dyDescent="0.25">
      <c r="J729" s="836"/>
    </row>
    <row r="730" spans="10:10" x14ac:dyDescent="0.25">
      <c r="J730" s="836"/>
    </row>
    <row r="731" spans="10:10" x14ac:dyDescent="0.25">
      <c r="J731" s="836"/>
    </row>
    <row r="732" spans="10:10" x14ac:dyDescent="0.25">
      <c r="J732" s="836"/>
    </row>
    <row r="733" spans="10:10" x14ac:dyDescent="0.25">
      <c r="J733" s="836"/>
    </row>
    <row r="734" spans="10:10" x14ac:dyDescent="0.25">
      <c r="J734" s="836"/>
    </row>
    <row r="735" spans="10:10" x14ac:dyDescent="0.25">
      <c r="J735" s="836"/>
    </row>
    <row r="736" spans="10:10" x14ac:dyDescent="0.25">
      <c r="J736" s="836"/>
    </row>
    <row r="737" spans="10:10" x14ac:dyDescent="0.25">
      <c r="J737" s="836"/>
    </row>
    <row r="738" spans="10:10" x14ac:dyDescent="0.25">
      <c r="J738" s="836"/>
    </row>
    <row r="739" spans="10:10" x14ac:dyDescent="0.25">
      <c r="J739" s="836"/>
    </row>
    <row r="740" spans="10:10" x14ac:dyDescent="0.25">
      <c r="J740" s="836"/>
    </row>
    <row r="741" spans="10:10" x14ac:dyDescent="0.25">
      <c r="J741" s="836"/>
    </row>
    <row r="742" spans="10:10" x14ac:dyDescent="0.25">
      <c r="J742" s="836"/>
    </row>
    <row r="743" spans="10:10" x14ac:dyDescent="0.25">
      <c r="J743" s="836"/>
    </row>
    <row r="744" spans="10:10" x14ac:dyDescent="0.25">
      <c r="J744" s="836"/>
    </row>
    <row r="745" spans="10:10" x14ac:dyDescent="0.25">
      <c r="J745" s="836"/>
    </row>
    <row r="746" spans="10:10" x14ac:dyDescent="0.25">
      <c r="J746" s="836"/>
    </row>
    <row r="747" spans="10:10" x14ac:dyDescent="0.25">
      <c r="J747" s="836"/>
    </row>
    <row r="748" spans="10:10" x14ac:dyDescent="0.25">
      <c r="J748" s="836"/>
    </row>
    <row r="749" spans="10:10" x14ac:dyDescent="0.25">
      <c r="J749" s="836"/>
    </row>
    <row r="750" spans="10:10" x14ac:dyDescent="0.25">
      <c r="J750" s="836"/>
    </row>
    <row r="751" spans="10:10" x14ac:dyDescent="0.25">
      <c r="J751" s="836"/>
    </row>
    <row r="752" spans="10:10" x14ac:dyDescent="0.25">
      <c r="J752" s="836"/>
    </row>
    <row r="753" spans="10:10" x14ac:dyDescent="0.25">
      <c r="J753" s="836"/>
    </row>
    <row r="754" spans="10:10" x14ac:dyDescent="0.25">
      <c r="J754" s="836"/>
    </row>
    <row r="755" spans="10:10" x14ac:dyDescent="0.25">
      <c r="J755" s="836"/>
    </row>
    <row r="756" spans="10:10" x14ac:dyDescent="0.25">
      <c r="J756" s="836"/>
    </row>
    <row r="757" spans="10:10" x14ac:dyDescent="0.25">
      <c r="J757" s="836"/>
    </row>
    <row r="758" spans="10:10" x14ac:dyDescent="0.25">
      <c r="J758" s="836"/>
    </row>
    <row r="759" spans="10:10" x14ac:dyDescent="0.25">
      <c r="J759" s="836"/>
    </row>
    <row r="760" spans="10:10" x14ac:dyDescent="0.25">
      <c r="J760" s="836"/>
    </row>
    <row r="761" spans="10:10" x14ac:dyDescent="0.25">
      <c r="J761" s="836"/>
    </row>
    <row r="762" spans="10:10" x14ac:dyDescent="0.25">
      <c r="J762" s="836"/>
    </row>
    <row r="763" spans="10:10" x14ac:dyDescent="0.25">
      <c r="J763" s="836"/>
    </row>
    <row r="764" spans="10:10" x14ac:dyDescent="0.25">
      <c r="J764" s="836"/>
    </row>
    <row r="765" spans="10:10" x14ac:dyDescent="0.25">
      <c r="J765" s="836"/>
    </row>
    <row r="766" spans="10:10" x14ac:dyDescent="0.25">
      <c r="J766" s="836"/>
    </row>
    <row r="767" spans="10:10" x14ac:dyDescent="0.25">
      <c r="J767" s="836"/>
    </row>
    <row r="768" spans="10:10" x14ac:dyDescent="0.25">
      <c r="J768" s="836"/>
    </row>
    <row r="769" spans="10:10" x14ac:dyDescent="0.25">
      <c r="J769" s="836"/>
    </row>
    <row r="770" spans="10:10" x14ac:dyDescent="0.25">
      <c r="J770" s="836"/>
    </row>
    <row r="771" spans="10:10" x14ac:dyDescent="0.25">
      <c r="J771" s="836"/>
    </row>
    <row r="772" spans="10:10" x14ac:dyDescent="0.25">
      <c r="J772" s="836"/>
    </row>
    <row r="773" spans="10:10" x14ac:dyDescent="0.25">
      <c r="J773" s="836"/>
    </row>
    <row r="774" spans="10:10" x14ac:dyDescent="0.25">
      <c r="J774" s="836"/>
    </row>
    <row r="775" spans="10:10" x14ac:dyDescent="0.25">
      <c r="J775" s="836"/>
    </row>
    <row r="776" spans="10:10" x14ac:dyDescent="0.25">
      <c r="J776" s="836"/>
    </row>
    <row r="777" spans="10:10" x14ac:dyDescent="0.25">
      <c r="J777" s="836"/>
    </row>
    <row r="778" spans="10:10" x14ac:dyDescent="0.25">
      <c r="J778" s="836"/>
    </row>
    <row r="779" spans="10:10" x14ac:dyDescent="0.25">
      <c r="J779" s="836"/>
    </row>
    <row r="780" spans="10:10" x14ac:dyDescent="0.25">
      <c r="J780" s="836"/>
    </row>
    <row r="781" spans="10:10" x14ac:dyDescent="0.25">
      <c r="J781" s="836"/>
    </row>
    <row r="782" spans="10:10" x14ac:dyDescent="0.25">
      <c r="J782" s="836"/>
    </row>
    <row r="783" spans="10:10" x14ac:dyDescent="0.25">
      <c r="J783" s="836"/>
    </row>
    <row r="784" spans="10:10" x14ac:dyDescent="0.25">
      <c r="J784" s="836"/>
    </row>
    <row r="785" spans="10:10" x14ac:dyDescent="0.25">
      <c r="J785" s="836"/>
    </row>
    <row r="786" spans="10:10" x14ac:dyDescent="0.25">
      <c r="J786" s="836"/>
    </row>
    <row r="787" spans="10:10" x14ac:dyDescent="0.25">
      <c r="J787" s="836"/>
    </row>
    <row r="788" spans="10:10" x14ac:dyDescent="0.25">
      <c r="J788" s="836"/>
    </row>
    <row r="789" spans="10:10" x14ac:dyDescent="0.25">
      <c r="J789" s="836"/>
    </row>
    <row r="790" spans="10:10" x14ac:dyDescent="0.25">
      <c r="J790" s="836"/>
    </row>
    <row r="791" spans="10:10" x14ac:dyDescent="0.25">
      <c r="J791" s="836"/>
    </row>
    <row r="792" spans="10:10" x14ac:dyDescent="0.25">
      <c r="J792" s="836"/>
    </row>
    <row r="793" spans="10:10" x14ac:dyDescent="0.25">
      <c r="J793" s="836"/>
    </row>
    <row r="794" spans="10:10" x14ac:dyDescent="0.25">
      <c r="J794" s="836"/>
    </row>
    <row r="795" spans="10:10" x14ac:dyDescent="0.25">
      <c r="J795" s="836"/>
    </row>
    <row r="796" spans="10:10" x14ac:dyDescent="0.25">
      <c r="J796" s="836"/>
    </row>
    <row r="797" spans="10:10" x14ac:dyDescent="0.25">
      <c r="J797" s="836"/>
    </row>
    <row r="798" spans="10:10" x14ac:dyDescent="0.25">
      <c r="J798" s="836"/>
    </row>
    <row r="799" spans="10:10" x14ac:dyDescent="0.25">
      <c r="J799" s="836"/>
    </row>
    <row r="800" spans="10:10" x14ac:dyDescent="0.25">
      <c r="J800" s="836"/>
    </row>
    <row r="801" spans="10:10" x14ac:dyDescent="0.25">
      <c r="J801" s="836"/>
    </row>
    <row r="802" spans="10:10" x14ac:dyDescent="0.25">
      <c r="J802" s="836"/>
    </row>
    <row r="803" spans="10:10" x14ac:dyDescent="0.25">
      <c r="J803" s="836"/>
    </row>
    <row r="804" spans="10:10" x14ac:dyDescent="0.25">
      <c r="J804" s="836"/>
    </row>
    <row r="805" spans="10:10" x14ac:dyDescent="0.25">
      <c r="J805" s="836"/>
    </row>
    <row r="806" spans="10:10" x14ac:dyDescent="0.25">
      <c r="J806" s="836"/>
    </row>
    <row r="807" spans="10:10" x14ac:dyDescent="0.25">
      <c r="J807" s="836"/>
    </row>
    <row r="808" spans="10:10" x14ac:dyDescent="0.25">
      <c r="J808" s="836"/>
    </row>
    <row r="809" spans="10:10" x14ac:dyDescent="0.25">
      <c r="J809" s="836"/>
    </row>
    <row r="810" spans="10:10" x14ac:dyDescent="0.25">
      <c r="J810" s="836"/>
    </row>
    <row r="811" spans="10:10" x14ac:dyDescent="0.25">
      <c r="J811" s="836"/>
    </row>
    <row r="812" spans="10:10" x14ac:dyDescent="0.25">
      <c r="J812" s="836"/>
    </row>
    <row r="813" spans="10:10" x14ac:dyDescent="0.25">
      <c r="J813" s="836"/>
    </row>
    <row r="814" spans="10:10" x14ac:dyDescent="0.25">
      <c r="J814" s="836"/>
    </row>
    <row r="815" spans="10:10" x14ac:dyDescent="0.25">
      <c r="J815" s="836"/>
    </row>
    <row r="816" spans="10:10" x14ac:dyDescent="0.25">
      <c r="J816" s="836"/>
    </row>
    <row r="817" spans="10:10" x14ac:dyDescent="0.25">
      <c r="J817" s="836"/>
    </row>
    <row r="818" spans="10:10" x14ac:dyDescent="0.25">
      <c r="J818" s="836"/>
    </row>
    <row r="819" spans="10:10" x14ac:dyDescent="0.25">
      <c r="J819" s="836"/>
    </row>
    <row r="820" spans="10:10" x14ac:dyDescent="0.25">
      <c r="J820" s="836"/>
    </row>
    <row r="821" spans="10:10" x14ac:dyDescent="0.25">
      <c r="J821" s="836"/>
    </row>
    <row r="822" spans="10:10" x14ac:dyDescent="0.25">
      <c r="J822" s="836"/>
    </row>
    <row r="823" spans="10:10" x14ac:dyDescent="0.25">
      <c r="J823" s="836"/>
    </row>
    <row r="824" spans="10:10" x14ac:dyDescent="0.25">
      <c r="J824" s="836"/>
    </row>
    <row r="825" spans="10:10" x14ac:dyDescent="0.25">
      <c r="J825" s="836"/>
    </row>
    <row r="826" spans="10:10" x14ac:dyDescent="0.25">
      <c r="J826" s="836"/>
    </row>
    <row r="827" spans="10:10" x14ac:dyDescent="0.25">
      <c r="J827" s="836"/>
    </row>
    <row r="828" spans="10:10" x14ac:dyDescent="0.25">
      <c r="J828" s="836"/>
    </row>
    <row r="829" spans="10:10" x14ac:dyDescent="0.25">
      <c r="J829" s="836"/>
    </row>
    <row r="830" spans="10:10" x14ac:dyDescent="0.25">
      <c r="J830" s="836"/>
    </row>
    <row r="831" spans="10:10" x14ac:dyDescent="0.25">
      <c r="J831" s="836"/>
    </row>
    <row r="832" spans="10:10" x14ac:dyDescent="0.25">
      <c r="J832" s="836"/>
    </row>
    <row r="833" spans="10:10" x14ac:dyDescent="0.25">
      <c r="J833" s="836"/>
    </row>
    <row r="834" spans="10:10" x14ac:dyDescent="0.25">
      <c r="J834" s="836"/>
    </row>
    <row r="835" spans="10:10" x14ac:dyDescent="0.25">
      <c r="J835" s="836"/>
    </row>
    <row r="836" spans="10:10" x14ac:dyDescent="0.25">
      <c r="J836" s="836"/>
    </row>
    <row r="837" spans="10:10" x14ac:dyDescent="0.25">
      <c r="J837" s="836"/>
    </row>
    <row r="838" spans="10:10" x14ac:dyDescent="0.25">
      <c r="J838" s="836"/>
    </row>
    <row r="839" spans="10:10" x14ac:dyDescent="0.25">
      <c r="J839" s="836"/>
    </row>
    <row r="840" spans="10:10" x14ac:dyDescent="0.25">
      <c r="J840" s="836"/>
    </row>
    <row r="841" spans="10:10" x14ac:dyDescent="0.25">
      <c r="J841" s="836"/>
    </row>
    <row r="842" spans="10:10" x14ac:dyDescent="0.25">
      <c r="J842" s="836"/>
    </row>
    <row r="843" spans="10:10" x14ac:dyDescent="0.25">
      <c r="J843" s="836"/>
    </row>
    <row r="844" spans="10:10" x14ac:dyDescent="0.25">
      <c r="J844" s="836"/>
    </row>
    <row r="845" spans="10:10" x14ac:dyDescent="0.25">
      <c r="J845" s="836"/>
    </row>
    <row r="846" spans="10:10" x14ac:dyDescent="0.25">
      <c r="J846" s="836"/>
    </row>
    <row r="847" spans="10:10" x14ac:dyDescent="0.25">
      <c r="J847" s="836"/>
    </row>
    <row r="848" spans="10:10" x14ac:dyDescent="0.25">
      <c r="J848" s="836"/>
    </row>
    <row r="849" spans="10:10" x14ac:dyDescent="0.25">
      <c r="J849" s="836"/>
    </row>
    <row r="850" spans="10:10" x14ac:dyDescent="0.25">
      <c r="J850" s="836"/>
    </row>
    <row r="851" spans="10:10" x14ac:dyDescent="0.25">
      <c r="J851" s="836"/>
    </row>
    <row r="852" spans="10:10" x14ac:dyDescent="0.25">
      <c r="J852" s="836"/>
    </row>
    <row r="853" spans="10:10" x14ac:dyDescent="0.25">
      <c r="J853" s="836"/>
    </row>
    <row r="854" spans="10:10" x14ac:dyDescent="0.25">
      <c r="J854" s="836"/>
    </row>
    <row r="855" spans="10:10" x14ac:dyDescent="0.25">
      <c r="J855" s="836"/>
    </row>
    <row r="856" spans="10:10" x14ac:dyDescent="0.25">
      <c r="J856" s="836"/>
    </row>
    <row r="857" spans="10:10" x14ac:dyDescent="0.25">
      <c r="J857" s="836"/>
    </row>
    <row r="858" spans="10:10" x14ac:dyDescent="0.25">
      <c r="J858" s="836"/>
    </row>
    <row r="859" spans="10:10" x14ac:dyDescent="0.25">
      <c r="J859" s="836"/>
    </row>
    <row r="860" spans="10:10" x14ac:dyDescent="0.25">
      <c r="J860" s="836"/>
    </row>
    <row r="861" spans="10:10" x14ac:dyDescent="0.25">
      <c r="J861" s="836"/>
    </row>
    <row r="862" spans="10:10" x14ac:dyDescent="0.25">
      <c r="J862" s="836"/>
    </row>
    <row r="863" spans="10:10" x14ac:dyDescent="0.25">
      <c r="J863" s="836"/>
    </row>
    <row r="864" spans="10:10" x14ac:dyDescent="0.25">
      <c r="J864" s="836"/>
    </row>
    <row r="865" spans="10:10" x14ac:dyDescent="0.25">
      <c r="J865" s="836"/>
    </row>
    <row r="866" spans="10:10" x14ac:dyDescent="0.25">
      <c r="J866" s="836"/>
    </row>
    <row r="867" spans="10:10" x14ac:dyDescent="0.25">
      <c r="J867" s="836"/>
    </row>
    <row r="868" spans="10:10" x14ac:dyDescent="0.25">
      <c r="J868" s="836"/>
    </row>
    <row r="869" spans="10:10" x14ac:dyDescent="0.25">
      <c r="J869" s="836"/>
    </row>
    <row r="870" spans="10:10" x14ac:dyDescent="0.25">
      <c r="J870" s="836"/>
    </row>
    <row r="871" spans="10:10" x14ac:dyDescent="0.25">
      <c r="J871" s="836"/>
    </row>
    <row r="872" spans="10:10" x14ac:dyDescent="0.25">
      <c r="J872" s="836"/>
    </row>
    <row r="873" spans="10:10" x14ac:dyDescent="0.25">
      <c r="J873" s="836"/>
    </row>
    <row r="874" spans="10:10" x14ac:dyDescent="0.25">
      <c r="J874" s="836"/>
    </row>
    <row r="875" spans="10:10" x14ac:dyDescent="0.25">
      <c r="J875" s="836"/>
    </row>
    <row r="876" spans="10:10" x14ac:dyDescent="0.25">
      <c r="J876" s="836"/>
    </row>
    <row r="877" spans="10:10" x14ac:dyDescent="0.25">
      <c r="J877" s="836"/>
    </row>
    <row r="878" spans="10:10" x14ac:dyDescent="0.25">
      <c r="J878" s="836"/>
    </row>
    <row r="879" spans="10:10" x14ac:dyDescent="0.25">
      <c r="J879" s="836"/>
    </row>
    <row r="880" spans="10:10" x14ac:dyDescent="0.25">
      <c r="J880" s="836"/>
    </row>
    <row r="881" spans="10:10" x14ac:dyDescent="0.25">
      <c r="J881" s="836"/>
    </row>
    <row r="882" spans="10:10" x14ac:dyDescent="0.25">
      <c r="J882" s="836"/>
    </row>
    <row r="883" spans="10:10" x14ac:dyDescent="0.25">
      <c r="J883" s="836"/>
    </row>
    <row r="884" spans="10:10" x14ac:dyDescent="0.25">
      <c r="J884" s="836"/>
    </row>
    <row r="885" spans="10:10" x14ac:dyDescent="0.25">
      <c r="J885" s="836"/>
    </row>
    <row r="886" spans="10:10" x14ac:dyDescent="0.25">
      <c r="J886" s="836"/>
    </row>
    <row r="887" spans="10:10" x14ac:dyDescent="0.25">
      <c r="J887" s="836"/>
    </row>
    <row r="888" spans="10:10" x14ac:dyDescent="0.25">
      <c r="J888" s="836"/>
    </row>
    <row r="889" spans="10:10" x14ac:dyDescent="0.25">
      <c r="J889" s="836"/>
    </row>
    <row r="890" spans="10:10" x14ac:dyDescent="0.25">
      <c r="J890" s="836"/>
    </row>
    <row r="891" spans="10:10" x14ac:dyDescent="0.25">
      <c r="J891" s="836"/>
    </row>
    <row r="892" spans="10:10" x14ac:dyDescent="0.25">
      <c r="J892" s="836"/>
    </row>
    <row r="893" spans="10:10" x14ac:dyDescent="0.25">
      <c r="J893" s="836"/>
    </row>
    <row r="894" spans="10:10" x14ac:dyDescent="0.25">
      <c r="J894" s="836"/>
    </row>
    <row r="895" spans="10:10" x14ac:dyDescent="0.25">
      <c r="J895" s="836"/>
    </row>
    <row r="896" spans="10:10" x14ac:dyDescent="0.25">
      <c r="J896" s="836"/>
    </row>
    <row r="897" spans="10:10" x14ac:dyDescent="0.25">
      <c r="J897" s="836"/>
    </row>
    <row r="898" spans="10:10" x14ac:dyDescent="0.25">
      <c r="J898" s="836"/>
    </row>
    <row r="899" spans="10:10" x14ac:dyDescent="0.25">
      <c r="J899" s="836"/>
    </row>
    <row r="900" spans="10:10" x14ac:dyDescent="0.25">
      <c r="J900" s="836"/>
    </row>
    <row r="901" spans="10:10" x14ac:dyDescent="0.25">
      <c r="J901" s="836"/>
    </row>
    <row r="902" spans="10:10" x14ac:dyDescent="0.25">
      <c r="J902" s="836"/>
    </row>
    <row r="903" spans="10:10" x14ac:dyDescent="0.25">
      <c r="J903" s="836"/>
    </row>
    <row r="904" spans="10:10" x14ac:dyDescent="0.25">
      <c r="J904" s="836"/>
    </row>
    <row r="905" spans="10:10" x14ac:dyDescent="0.25">
      <c r="J905" s="836"/>
    </row>
    <row r="906" spans="10:10" x14ac:dyDescent="0.25">
      <c r="J906" s="836"/>
    </row>
    <row r="907" spans="10:10" x14ac:dyDescent="0.25">
      <c r="J907" s="836"/>
    </row>
    <row r="908" spans="10:10" x14ac:dyDescent="0.25">
      <c r="J908" s="836"/>
    </row>
    <row r="909" spans="10:10" x14ac:dyDescent="0.25">
      <c r="J909" s="836"/>
    </row>
    <row r="910" spans="10:10" x14ac:dyDescent="0.25">
      <c r="J910" s="836"/>
    </row>
    <row r="911" spans="10:10" x14ac:dyDescent="0.25">
      <c r="J911" s="836"/>
    </row>
    <row r="912" spans="10:10" x14ac:dyDescent="0.25">
      <c r="J912" s="836"/>
    </row>
    <row r="913" spans="10:10" x14ac:dyDescent="0.25">
      <c r="J913" s="836"/>
    </row>
    <row r="914" spans="10:10" x14ac:dyDescent="0.25">
      <c r="J914" s="836"/>
    </row>
    <row r="915" spans="10:10" x14ac:dyDescent="0.25">
      <c r="J915" s="836"/>
    </row>
    <row r="916" spans="10:10" x14ac:dyDescent="0.25">
      <c r="J916" s="836"/>
    </row>
    <row r="917" spans="10:10" x14ac:dyDescent="0.25">
      <c r="J917" s="836"/>
    </row>
    <row r="918" spans="10:10" x14ac:dyDescent="0.25">
      <c r="J918" s="836"/>
    </row>
    <row r="919" spans="10:10" x14ac:dyDescent="0.25">
      <c r="J919" s="836"/>
    </row>
    <row r="920" spans="10:10" x14ac:dyDescent="0.25">
      <c r="J920" s="836"/>
    </row>
    <row r="921" spans="10:10" x14ac:dyDescent="0.25">
      <c r="J921" s="836"/>
    </row>
    <row r="922" spans="10:10" x14ac:dyDescent="0.25">
      <c r="J922" s="836"/>
    </row>
    <row r="923" spans="10:10" x14ac:dyDescent="0.25">
      <c r="J923" s="836"/>
    </row>
    <row r="924" spans="10:10" x14ac:dyDescent="0.25">
      <c r="J924" s="836"/>
    </row>
    <row r="925" spans="10:10" x14ac:dyDescent="0.25">
      <c r="J925" s="836"/>
    </row>
    <row r="926" spans="10:10" x14ac:dyDescent="0.25">
      <c r="J926" s="836"/>
    </row>
    <row r="927" spans="10:10" x14ac:dyDescent="0.25">
      <c r="J927" s="836"/>
    </row>
    <row r="928" spans="10:10" x14ac:dyDescent="0.25">
      <c r="J928" s="836"/>
    </row>
    <row r="929" spans="10:10" x14ac:dyDescent="0.25">
      <c r="J929" s="836"/>
    </row>
    <row r="930" spans="10:10" x14ac:dyDescent="0.25">
      <c r="J930" s="836"/>
    </row>
    <row r="931" spans="10:10" x14ac:dyDescent="0.25">
      <c r="J931" s="836"/>
    </row>
    <row r="932" spans="10:10" x14ac:dyDescent="0.25">
      <c r="J932" s="836"/>
    </row>
    <row r="933" spans="10:10" x14ac:dyDescent="0.25">
      <c r="J933" s="836"/>
    </row>
    <row r="934" spans="10:10" x14ac:dyDescent="0.25">
      <c r="J934" s="836"/>
    </row>
    <row r="935" spans="10:10" x14ac:dyDescent="0.25">
      <c r="J935" s="836"/>
    </row>
    <row r="936" spans="10:10" x14ac:dyDescent="0.25">
      <c r="J936" s="836"/>
    </row>
    <row r="937" spans="10:10" x14ac:dyDescent="0.25">
      <c r="J937" s="836"/>
    </row>
    <row r="938" spans="10:10" x14ac:dyDescent="0.25">
      <c r="J938" s="836"/>
    </row>
    <row r="939" spans="10:10" x14ac:dyDescent="0.25">
      <c r="J939" s="836"/>
    </row>
    <row r="940" spans="10:10" x14ac:dyDescent="0.25">
      <c r="J940" s="836"/>
    </row>
    <row r="941" spans="10:10" x14ac:dyDescent="0.25">
      <c r="J941" s="836"/>
    </row>
    <row r="942" spans="10:10" x14ac:dyDescent="0.25">
      <c r="J942" s="836"/>
    </row>
    <row r="943" spans="10:10" x14ac:dyDescent="0.25">
      <c r="J943" s="836"/>
    </row>
    <row r="944" spans="10:10" x14ac:dyDescent="0.25">
      <c r="J944" s="836"/>
    </row>
    <row r="945" spans="10:10" x14ac:dyDescent="0.25">
      <c r="J945" s="836"/>
    </row>
    <row r="946" spans="10:10" x14ac:dyDescent="0.25">
      <c r="J946" s="836"/>
    </row>
    <row r="947" spans="10:10" x14ac:dyDescent="0.25">
      <c r="J947" s="836"/>
    </row>
    <row r="948" spans="10:10" x14ac:dyDescent="0.25">
      <c r="J948" s="836"/>
    </row>
    <row r="949" spans="10:10" x14ac:dyDescent="0.25">
      <c r="J949" s="836"/>
    </row>
    <row r="950" spans="10:10" x14ac:dyDescent="0.25">
      <c r="J950" s="836"/>
    </row>
    <row r="951" spans="10:10" x14ac:dyDescent="0.25">
      <c r="J951" s="836"/>
    </row>
    <row r="952" spans="10:10" x14ac:dyDescent="0.25">
      <c r="J952" s="836"/>
    </row>
    <row r="953" spans="10:10" x14ac:dyDescent="0.25">
      <c r="J953" s="836"/>
    </row>
    <row r="954" spans="10:10" x14ac:dyDescent="0.25">
      <c r="J954" s="836"/>
    </row>
    <row r="955" spans="10:10" x14ac:dyDescent="0.25">
      <c r="J955" s="836"/>
    </row>
    <row r="956" spans="10:10" x14ac:dyDescent="0.25">
      <c r="J956" s="836"/>
    </row>
    <row r="957" spans="10:10" x14ac:dyDescent="0.25">
      <c r="J957" s="836"/>
    </row>
    <row r="958" spans="10:10" x14ac:dyDescent="0.25">
      <c r="J958" s="836"/>
    </row>
    <row r="959" spans="10:10" x14ac:dyDescent="0.25">
      <c r="J959" s="836"/>
    </row>
    <row r="960" spans="10:10" x14ac:dyDescent="0.25">
      <c r="J960" s="836"/>
    </row>
    <row r="961" spans="10:10" x14ac:dyDescent="0.25">
      <c r="J961" s="836"/>
    </row>
    <row r="962" spans="10:10" x14ac:dyDescent="0.25">
      <c r="J962" s="836"/>
    </row>
    <row r="963" spans="10:10" x14ac:dyDescent="0.25">
      <c r="J963" s="836"/>
    </row>
    <row r="964" spans="10:10" x14ac:dyDescent="0.25">
      <c r="J964" s="836"/>
    </row>
    <row r="965" spans="10:10" x14ac:dyDescent="0.25">
      <c r="J965" s="836"/>
    </row>
    <row r="966" spans="10:10" x14ac:dyDescent="0.25">
      <c r="J966" s="836"/>
    </row>
    <row r="967" spans="10:10" x14ac:dyDescent="0.25">
      <c r="J967" s="836"/>
    </row>
    <row r="968" spans="10:10" x14ac:dyDescent="0.25">
      <c r="J968" s="836"/>
    </row>
    <row r="969" spans="10:10" x14ac:dyDescent="0.25">
      <c r="J969" s="836"/>
    </row>
    <row r="970" spans="10:10" x14ac:dyDescent="0.25">
      <c r="J970" s="836"/>
    </row>
    <row r="971" spans="10:10" x14ac:dyDescent="0.25">
      <c r="J971" s="836"/>
    </row>
    <row r="972" spans="10:10" x14ac:dyDescent="0.25">
      <c r="J972" s="836"/>
    </row>
    <row r="973" spans="10:10" x14ac:dyDescent="0.25">
      <c r="J973" s="836"/>
    </row>
    <row r="974" spans="10:10" x14ac:dyDescent="0.25">
      <c r="J974" s="836"/>
    </row>
    <row r="975" spans="10:10" x14ac:dyDescent="0.25">
      <c r="J975" s="836"/>
    </row>
    <row r="976" spans="10:10" x14ac:dyDescent="0.25">
      <c r="J976" s="836"/>
    </row>
    <row r="977" spans="10:10" x14ac:dyDescent="0.25">
      <c r="J977" s="836"/>
    </row>
    <row r="978" spans="10:10" x14ac:dyDescent="0.25">
      <c r="J978" s="836"/>
    </row>
    <row r="979" spans="10:10" x14ac:dyDescent="0.25">
      <c r="J979" s="836"/>
    </row>
    <row r="980" spans="10:10" x14ac:dyDescent="0.25">
      <c r="J980" s="836"/>
    </row>
    <row r="981" spans="10:10" x14ac:dyDescent="0.25">
      <c r="J981" s="836"/>
    </row>
    <row r="982" spans="10:10" x14ac:dyDescent="0.25">
      <c r="J982" s="836"/>
    </row>
    <row r="983" spans="10:10" x14ac:dyDescent="0.25">
      <c r="J983" s="836"/>
    </row>
    <row r="984" spans="10:10" x14ac:dyDescent="0.25">
      <c r="J984" s="836"/>
    </row>
    <row r="985" spans="10:10" x14ac:dyDescent="0.25">
      <c r="J985" s="836"/>
    </row>
    <row r="986" spans="10:10" x14ac:dyDescent="0.25">
      <c r="J986" s="836"/>
    </row>
    <row r="987" spans="10:10" x14ac:dyDescent="0.25">
      <c r="J987" s="836"/>
    </row>
    <row r="988" spans="10:10" x14ac:dyDescent="0.25">
      <c r="J988" s="836"/>
    </row>
    <row r="989" spans="10:10" x14ac:dyDescent="0.25">
      <c r="J989" s="836"/>
    </row>
    <row r="990" spans="10:10" x14ac:dyDescent="0.25">
      <c r="J990" s="836"/>
    </row>
    <row r="991" spans="10:10" x14ac:dyDescent="0.25">
      <c r="J991" s="836"/>
    </row>
    <row r="992" spans="10:10" x14ac:dyDescent="0.25">
      <c r="J992" s="836"/>
    </row>
    <row r="993" spans="10:10" x14ac:dyDescent="0.25">
      <c r="J993" s="836"/>
    </row>
    <row r="994" spans="10:10" x14ac:dyDescent="0.25">
      <c r="J994" s="836"/>
    </row>
    <row r="995" spans="10:10" x14ac:dyDescent="0.25">
      <c r="J995" s="836"/>
    </row>
    <row r="996" spans="10:10" x14ac:dyDescent="0.25">
      <c r="J996" s="836"/>
    </row>
    <row r="997" spans="10:10" x14ac:dyDescent="0.25">
      <c r="J997" s="836"/>
    </row>
    <row r="998" spans="10:10" x14ac:dyDescent="0.25">
      <c r="J998" s="836"/>
    </row>
    <row r="999" spans="10:10" x14ac:dyDescent="0.25">
      <c r="J999" s="836"/>
    </row>
    <row r="1000" spans="10:10" x14ac:dyDescent="0.25">
      <c r="J1000" s="836"/>
    </row>
    <row r="1001" spans="10:10" x14ac:dyDescent="0.25">
      <c r="J1001" s="836"/>
    </row>
    <row r="1002" spans="10:10" x14ac:dyDescent="0.25">
      <c r="J1002" s="836"/>
    </row>
    <row r="1003" spans="10:10" x14ac:dyDescent="0.25">
      <c r="J1003" s="836"/>
    </row>
    <row r="1004" spans="10:10" x14ac:dyDescent="0.25">
      <c r="J1004" s="836"/>
    </row>
    <row r="1005" spans="10:10" x14ac:dyDescent="0.25">
      <c r="J1005" s="836"/>
    </row>
    <row r="1006" spans="10:10" x14ac:dyDescent="0.25">
      <c r="J1006" s="836"/>
    </row>
    <row r="1007" spans="10:10" x14ac:dyDescent="0.25">
      <c r="J1007" s="836"/>
    </row>
    <row r="1008" spans="10:10" x14ac:dyDescent="0.25">
      <c r="J1008" s="836"/>
    </row>
    <row r="1009" spans="10:10" x14ac:dyDescent="0.25">
      <c r="J1009" s="836"/>
    </row>
    <row r="1010" spans="10:10" x14ac:dyDescent="0.25">
      <c r="J1010" s="836"/>
    </row>
    <row r="1011" spans="10:10" x14ac:dyDescent="0.25">
      <c r="J1011" s="836"/>
    </row>
    <row r="1012" spans="10:10" x14ac:dyDescent="0.25">
      <c r="J1012" s="836"/>
    </row>
    <row r="1013" spans="10:10" x14ac:dyDescent="0.25">
      <c r="J1013" s="836"/>
    </row>
    <row r="1014" spans="10:10" x14ac:dyDescent="0.25">
      <c r="J1014" s="836"/>
    </row>
    <row r="1015" spans="10:10" x14ac:dyDescent="0.25">
      <c r="J1015" s="836"/>
    </row>
    <row r="1016" spans="10:10" x14ac:dyDescent="0.25">
      <c r="J1016" s="836"/>
    </row>
    <row r="1017" spans="10:10" x14ac:dyDescent="0.25">
      <c r="J1017" s="836"/>
    </row>
    <row r="1018" spans="10:10" x14ac:dyDescent="0.25">
      <c r="J1018" s="836"/>
    </row>
    <row r="1019" spans="10:10" x14ac:dyDescent="0.25">
      <c r="J1019" s="836"/>
    </row>
    <row r="1020" spans="10:10" x14ac:dyDescent="0.25">
      <c r="J1020" s="836"/>
    </row>
    <row r="1021" spans="10:10" x14ac:dyDescent="0.25">
      <c r="J1021" s="836"/>
    </row>
    <row r="1022" spans="10:10" x14ac:dyDescent="0.25">
      <c r="J1022" s="836"/>
    </row>
    <row r="1023" spans="10:10" x14ac:dyDescent="0.25">
      <c r="J1023" s="836"/>
    </row>
    <row r="1024" spans="10:10" x14ac:dyDescent="0.25">
      <c r="J1024" s="836"/>
    </row>
    <row r="1025" spans="10:10" x14ac:dyDescent="0.25">
      <c r="J1025" s="836"/>
    </row>
    <row r="1026" spans="10:10" x14ac:dyDescent="0.25">
      <c r="J1026" s="836"/>
    </row>
    <row r="1027" spans="10:10" x14ac:dyDescent="0.25">
      <c r="J1027" s="836"/>
    </row>
    <row r="1028" spans="10:10" x14ac:dyDescent="0.25">
      <c r="J1028" s="836"/>
    </row>
    <row r="1029" spans="10:10" x14ac:dyDescent="0.25">
      <c r="J1029" s="836"/>
    </row>
    <row r="1030" spans="10:10" x14ac:dyDescent="0.25">
      <c r="J1030" s="836"/>
    </row>
    <row r="1031" spans="10:10" x14ac:dyDescent="0.25">
      <c r="J1031" s="836"/>
    </row>
    <row r="1032" spans="10:10" x14ac:dyDescent="0.25">
      <c r="J1032" s="836"/>
    </row>
    <row r="1033" spans="10:10" x14ac:dyDescent="0.25">
      <c r="J1033" s="836"/>
    </row>
    <row r="1034" spans="10:10" x14ac:dyDescent="0.25">
      <c r="J1034" s="836"/>
    </row>
    <row r="1035" spans="10:10" x14ac:dyDescent="0.25">
      <c r="J1035" s="836"/>
    </row>
    <row r="1036" spans="10:10" x14ac:dyDescent="0.25">
      <c r="J1036" s="836"/>
    </row>
    <row r="1037" spans="10:10" x14ac:dyDescent="0.25">
      <c r="J1037" s="836"/>
    </row>
    <row r="1038" spans="10:10" x14ac:dyDescent="0.25">
      <c r="J1038" s="836"/>
    </row>
    <row r="1039" spans="10:10" x14ac:dyDescent="0.25">
      <c r="J1039" s="836"/>
    </row>
    <row r="1040" spans="10:10" x14ac:dyDescent="0.25">
      <c r="J1040" s="836"/>
    </row>
    <row r="1041" spans="10:10" x14ac:dyDescent="0.25">
      <c r="J1041" s="836"/>
    </row>
    <row r="1042" spans="10:10" x14ac:dyDescent="0.25">
      <c r="J1042" s="836"/>
    </row>
    <row r="1043" spans="10:10" x14ac:dyDescent="0.25">
      <c r="J1043" s="836"/>
    </row>
    <row r="1044" spans="10:10" x14ac:dyDescent="0.25">
      <c r="J1044" s="836"/>
    </row>
    <row r="1045" spans="10:10" x14ac:dyDescent="0.25">
      <c r="J1045" s="836"/>
    </row>
    <row r="1046" spans="10:10" x14ac:dyDescent="0.25">
      <c r="J1046" s="836"/>
    </row>
    <row r="1047" spans="10:10" x14ac:dyDescent="0.25">
      <c r="J1047" s="836"/>
    </row>
    <row r="1048" spans="10:10" x14ac:dyDescent="0.25">
      <c r="J1048" s="836"/>
    </row>
    <row r="1049" spans="10:10" x14ac:dyDescent="0.25">
      <c r="J1049" s="836"/>
    </row>
    <row r="1050" spans="10:10" x14ac:dyDescent="0.25">
      <c r="J1050" s="836"/>
    </row>
    <row r="1051" spans="10:10" x14ac:dyDescent="0.25">
      <c r="J1051" s="836"/>
    </row>
    <row r="1052" spans="10:10" x14ac:dyDescent="0.25">
      <c r="J1052" s="836"/>
    </row>
    <row r="1053" spans="10:10" x14ac:dyDescent="0.25">
      <c r="J1053" s="836"/>
    </row>
    <row r="1054" spans="10:10" x14ac:dyDescent="0.25">
      <c r="J1054" s="836"/>
    </row>
    <row r="1055" spans="10:10" x14ac:dyDescent="0.25">
      <c r="J1055" s="836"/>
    </row>
    <row r="1056" spans="10:10" x14ac:dyDescent="0.25">
      <c r="J1056" s="836"/>
    </row>
    <row r="1057" spans="10:10" x14ac:dyDescent="0.25">
      <c r="J1057" s="836"/>
    </row>
    <row r="1058" spans="10:10" x14ac:dyDescent="0.25">
      <c r="J1058" s="836"/>
    </row>
    <row r="1059" spans="10:10" x14ac:dyDescent="0.25">
      <c r="J1059" s="836"/>
    </row>
    <row r="1060" spans="10:10" x14ac:dyDescent="0.25">
      <c r="J1060" s="836"/>
    </row>
    <row r="1061" spans="10:10" x14ac:dyDescent="0.25">
      <c r="J1061" s="836"/>
    </row>
    <row r="1062" spans="10:10" x14ac:dyDescent="0.25">
      <c r="J1062" s="836"/>
    </row>
    <row r="1063" spans="10:10" x14ac:dyDescent="0.25">
      <c r="J1063" s="836"/>
    </row>
    <row r="1064" spans="10:10" x14ac:dyDescent="0.25">
      <c r="J1064" s="836"/>
    </row>
    <row r="1065" spans="10:10" x14ac:dyDescent="0.25">
      <c r="J1065" s="836"/>
    </row>
    <row r="1066" spans="10:10" x14ac:dyDescent="0.25">
      <c r="J1066" s="836"/>
    </row>
    <row r="1067" spans="10:10" x14ac:dyDescent="0.25">
      <c r="J1067" s="836"/>
    </row>
    <row r="1068" spans="10:10" x14ac:dyDescent="0.25">
      <c r="J1068" s="836"/>
    </row>
    <row r="1069" spans="10:10" x14ac:dyDescent="0.25">
      <c r="J1069" s="836"/>
    </row>
    <row r="1070" spans="10:10" x14ac:dyDescent="0.25">
      <c r="J1070" s="836"/>
    </row>
    <row r="1071" spans="10:10" x14ac:dyDescent="0.25">
      <c r="J1071" s="836"/>
    </row>
    <row r="1072" spans="10:10" x14ac:dyDescent="0.25">
      <c r="J1072" s="836"/>
    </row>
    <row r="1073" spans="10:10" x14ac:dyDescent="0.25">
      <c r="J1073" s="836"/>
    </row>
    <row r="1074" spans="10:10" x14ac:dyDescent="0.25">
      <c r="J1074" s="836"/>
    </row>
    <row r="1075" spans="10:10" x14ac:dyDescent="0.25">
      <c r="J1075" s="836"/>
    </row>
    <row r="1076" spans="10:10" x14ac:dyDescent="0.25">
      <c r="J1076" s="836"/>
    </row>
    <row r="1077" spans="10:10" x14ac:dyDescent="0.25">
      <c r="J1077" s="836"/>
    </row>
    <row r="1078" spans="10:10" x14ac:dyDescent="0.25">
      <c r="J1078" s="836"/>
    </row>
    <row r="1079" spans="10:10" x14ac:dyDescent="0.25">
      <c r="J1079" s="836"/>
    </row>
    <row r="1080" spans="10:10" x14ac:dyDescent="0.25">
      <c r="J1080" s="836"/>
    </row>
    <row r="1081" spans="10:10" x14ac:dyDescent="0.25">
      <c r="J1081" s="836"/>
    </row>
    <row r="1082" spans="10:10" x14ac:dyDescent="0.25">
      <c r="J1082" s="836"/>
    </row>
    <row r="1083" spans="10:10" x14ac:dyDescent="0.25">
      <c r="J1083" s="836"/>
    </row>
    <row r="1084" spans="10:10" x14ac:dyDescent="0.25">
      <c r="J1084" s="836"/>
    </row>
    <row r="1085" spans="10:10" x14ac:dyDescent="0.25">
      <c r="J1085" s="836"/>
    </row>
    <row r="1086" spans="10:10" x14ac:dyDescent="0.25">
      <c r="J1086" s="836"/>
    </row>
    <row r="1087" spans="10:10" x14ac:dyDescent="0.25">
      <c r="J1087" s="836"/>
    </row>
    <row r="1088" spans="10:10" x14ac:dyDescent="0.25">
      <c r="J1088" s="836"/>
    </row>
    <row r="1089" spans="10:10" x14ac:dyDescent="0.25">
      <c r="J1089" s="836"/>
    </row>
    <row r="1090" spans="10:10" x14ac:dyDescent="0.25">
      <c r="J1090" s="836"/>
    </row>
    <row r="1091" spans="10:10" x14ac:dyDescent="0.25">
      <c r="J1091" s="836"/>
    </row>
    <row r="1092" spans="10:10" x14ac:dyDescent="0.25">
      <c r="J1092" s="836"/>
    </row>
    <row r="1093" spans="10:10" x14ac:dyDescent="0.25">
      <c r="J1093" s="836"/>
    </row>
    <row r="1094" spans="10:10" x14ac:dyDescent="0.25">
      <c r="J1094" s="836"/>
    </row>
    <row r="1095" spans="10:10" x14ac:dyDescent="0.25">
      <c r="J1095" s="836"/>
    </row>
    <row r="1096" spans="10:10" x14ac:dyDescent="0.25">
      <c r="J1096" s="836"/>
    </row>
    <row r="1097" spans="10:10" x14ac:dyDescent="0.25">
      <c r="J1097" s="836"/>
    </row>
    <row r="1098" spans="10:10" x14ac:dyDescent="0.25">
      <c r="J1098" s="836"/>
    </row>
    <row r="1099" spans="10:10" x14ac:dyDescent="0.25">
      <c r="J1099" s="836"/>
    </row>
    <row r="1100" spans="10:10" x14ac:dyDescent="0.25">
      <c r="J1100" s="836"/>
    </row>
    <row r="1101" spans="10:10" x14ac:dyDescent="0.25">
      <c r="J1101" s="836"/>
    </row>
    <row r="1102" spans="10:10" x14ac:dyDescent="0.25">
      <c r="J1102" s="836"/>
    </row>
    <row r="1103" spans="10:10" x14ac:dyDescent="0.25">
      <c r="J1103" s="836"/>
    </row>
    <row r="1104" spans="10:10" x14ac:dyDescent="0.25">
      <c r="J1104" s="836"/>
    </row>
    <row r="1105" spans="10:10" x14ac:dyDescent="0.25">
      <c r="J1105" s="836"/>
    </row>
    <row r="1106" spans="10:10" x14ac:dyDescent="0.25">
      <c r="J1106" s="836"/>
    </row>
    <row r="1107" spans="10:10" x14ac:dyDescent="0.25">
      <c r="J1107" s="836"/>
    </row>
    <row r="1108" spans="10:10" x14ac:dyDescent="0.25">
      <c r="J1108" s="836"/>
    </row>
    <row r="1109" spans="10:10" x14ac:dyDescent="0.25">
      <c r="J1109" s="836"/>
    </row>
    <row r="1110" spans="10:10" x14ac:dyDescent="0.25">
      <c r="J1110" s="836"/>
    </row>
    <row r="1111" spans="10:10" x14ac:dyDescent="0.25">
      <c r="J1111" s="836"/>
    </row>
    <row r="1112" spans="10:10" x14ac:dyDescent="0.25">
      <c r="J1112" s="836"/>
    </row>
    <row r="1113" spans="10:10" x14ac:dyDescent="0.25">
      <c r="J1113" s="836"/>
    </row>
    <row r="1114" spans="10:10" x14ac:dyDescent="0.25">
      <c r="J1114" s="836"/>
    </row>
    <row r="1115" spans="10:10" x14ac:dyDescent="0.25">
      <c r="J1115" s="836"/>
    </row>
    <row r="1116" spans="10:10" x14ac:dyDescent="0.25">
      <c r="J1116" s="836"/>
    </row>
    <row r="1117" spans="10:10" x14ac:dyDescent="0.25">
      <c r="J1117" s="836"/>
    </row>
    <row r="1118" spans="10:10" x14ac:dyDescent="0.25">
      <c r="J1118" s="836"/>
    </row>
    <row r="1119" spans="10:10" x14ac:dyDescent="0.25">
      <c r="J1119" s="836"/>
    </row>
    <row r="1120" spans="10:10" x14ac:dyDescent="0.25">
      <c r="J1120" s="836"/>
    </row>
    <row r="1121" spans="10:10" x14ac:dyDescent="0.25">
      <c r="J1121" s="836"/>
    </row>
    <row r="1122" spans="10:10" x14ac:dyDescent="0.25">
      <c r="J1122" s="836"/>
    </row>
    <row r="1123" spans="10:10" x14ac:dyDescent="0.25">
      <c r="J1123" s="836"/>
    </row>
    <row r="1124" spans="10:10" x14ac:dyDescent="0.25">
      <c r="J1124" s="836"/>
    </row>
    <row r="1125" spans="10:10" x14ac:dyDescent="0.25">
      <c r="J1125" s="836"/>
    </row>
    <row r="1126" spans="10:10" x14ac:dyDescent="0.25">
      <c r="J1126" s="836"/>
    </row>
    <row r="1127" spans="10:10" x14ac:dyDescent="0.25">
      <c r="J1127" s="836"/>
    </row>
    <row r="1128" spans="10:10" x14ac:dyDescent="0.25">
      <c r="J1128" s="836"/>
    </row>
    <row r="1129" spans="10:10" x14ac:dyDescent="0.25">
      <c r="J1129" s="836"/>
    </row>
    <row r="1130" spans="10:10" x14ac:dyDescent="0.25">
      <c r="J1130" s="836"/>
    </row>
    <row r="1131" spans="10:10" x14ac:dyDescent="0.25">
      <c r="J1131" s="836"/>
    </row>
    <row r="1132" spans="10:10" x14ac:dyDescent="0.25">
      <c r="J1132" s="836"/>
    </row>
    <row r="1133" spans="10:10" x14ac:dyDescent="0.25">
      <c r="J1133" s="836"/>
    </row>
    <row r="1134" spans="10:10" x14ac:dyDescent="0.25">
      <c r="J1134" s="836"/>
    </row>
    <row r="1135" spans="10:10" x14ac:dyDescent="0.25">
      <c r="J1135" s="836"/>
    </row>
    <row r="1136" spans="10:10" x14ac:dyDescent="0.25">
      <c r="J1136" s="836"/>
    </row>
    <row r="1137" spans="10:10" x14ac:dyDescent="0.25">
      <c r="J1137" s="836"/>
    </row>
    <row r="1138" spans="10:10" x14ac:dyDescent="0.25">
      <c r="J1138" s="836"/>
    </row>
    <row r="1139" spans="10:10" x14ac:dyDescent="0.25">
      <c r="J1139" s="836"/>
    </row>
    <row r="1140" spans="10:10" x14ac:dyDescent="0.25">
      <c r="J1140" s="836"/>
    </row>
    <row r="1141" spans="10:10" x14ac:dyDescent="0.25">
      <c r="J1141" s="836"/>
    </row>
    <row r="1142" spans="10:10" x14ac:dyDescent="0.25">
      <c r="J1142" s="836"/>
    </row>
    <row r="1143" spans="10:10" x14ac:dyDescent="0.25">
      <c r="J1143" s="836"/>
    </row>
    <row r="1144" spans="10:10" x14ac:dyDescent="0.25">
      <c r="J1144" s="836"/>
    </row>
    <row r="1145" spans="10:10" x14ac:dyDescent="0.25">
      <c r="J1145" s="836"/>
    </row>
    <row r="1146" spans="10:10" x14ac:dyDescent="0.25">
      <c r="J1146" s="836"/>
    </row>
    <row r="1147" spans="10:10" x14ac:dyDescent="0.25">
      <c r="J1147" s="836"/>
    </row>
    <row r="1148" spans="10:10" x14ac:dyDescent="0.25">
      <c r="J1148" s="836"/>
    </row>
    <row r="1149" spans="10:10" x14ac:dyDescent="0.25">
      <c r="J1149" s="836"/>
    </row>
    <row r="1150" spans="10:10" x14ac:dyDescent="0.25">
      <c r="J1150" s="836"/>
    </row>
    <row r="1151" spans="10:10" x14ac:dyDescent="0.25">
      <c r="J1151" s="836"/>
    </row>
    <row r="1152" spans="10:10" x14ac:dyDescent="0.25">
      <c r="J1152" s="836"/>
    </row>
    <row r="1153" spans="10:10" x14ac:dyDescent="0.25">
      <c r="J1153" s="836"/>
    </row>
    <row r="1154" spans="10:10" x14ac:dyDescent="0.25">
      <c r="J1154" s="836"/>
    </row>
    <row r="1155" spans="10:10" x14ac:dyDescent="0.25">
      <c r="J1155" s="836"/>
    </row>
    <row r="1156" spans="10:10" x14ac:dyDescent="0.25">
      <c r="J1156" s="836"/>
    </row>
    <row r="1157" spans="10:10" x14ac:dyDescent="0.25">
      <c r="J1157" s="836"/>
    </row>
    <row r="1158" spans="10:10" x14ac:dyDescent="0.25">
      <c r="J1158" s="836"/>
    </row>
    <row r="1159" spans="10:10" x14ac:dyDescent="0.25">
      <c r="J1159" s="836"/>
    </row>
    <row r="1160" spans="10:10" x14ac:dyDescent="0.25">
      <c r="J1160" s="836"/>
    </row>
    <row r="1161" spans="10:10" x14ac:dyDescent="0.25">
      <c r="J1161" s="836"/>
    </row>
    <row r="1162" spans="10:10" x14ac:dyDescent="0.25">
      <c r="J1162" s="836"/>
    </row>
    <row r="1163" spans="10:10" x14ac:dyDescent="0.25">
      <c r="J1163" s="836"/>
    </row>
    <row r="1164" spans="10:10" x14ac:dyDescent="0.25">
      <c r="J1164" s="836"/>
    </row>
    <row r="1165" spans="10:10" x14ac:dyDescent="0.25">
      <c r="J1165" s="836"/>
    </row>
    <row r="1166" spans="10:10" x14ac:dyDescent="0.25">
      <c r="J1166" s="836"/>
    </row>
    <row r="1167" spans="10:10" x14ac:dyDescent="0.25">
      <c r="J1167" s="836"/>
    </row>
    <row r="1168" spans="10:10" x14ac:dyDescent="0.25">
      <c r="J1168" s="836"/>
    </row>
    <row r="1169" spans="10:10" x14ac:dyDescent="0.25">
      <c r="J1169" s="836"/>
    </row>
    <row r="1170" spans="10:10" x14ac:dyDescent="0.25">
      <c r="J1170" s="836"/>
    </row>
    <row r="1171" spans="10:10" x14ac:dyDescent="0.25">
      <c r="J1171" s="836"/>
    </row>
    <row r="1172" spans="10:10" x14ac:dyDescent="0.25">
      <c r="J1172" s="836"/>
    </row>
    <row r="1173" spans="10:10" x14ac:dyDescent="0.25">
      <c r="J1173" s="836"/>
    </row>
    <row r="1174" spans="10:10" x14ac:dyDescent="0.25">
      <c r="J1174" s="836"/>
    </row>
    <row r="1175" spans="10:10" x14ac:dyDescent="0.25">
      <c r="J1175" s="836"/>
    </row>
    <row r="1176" spans="10:10" x14ac:dyDescent="0.25">
      <c r="J1176" s="836"/>
    </row>
    <row r="1177" spans="10:10" x14ac:dyDescent="0.25">
      <c r="J1177" s="836"/>
    </row>
    <row r="1178" spans="10:10" x14ac:dyDescent="0.25">
      <c r="J1178" s="836"/>
    </row>
    <row r="1179" spans="10:10" x14ac:dyDescent="0.25">
      <c r="J1179" s="836"/>
    </row>
    <row r="1180" spans="10:10" x14ac:dyDescent="0.25">
      <c r="J1180" s="836"/>
    </row>
    <row r="1181" spans="10:10" x14ac:dyDescent="0.25">
      <c r="J1181" s="836"/>
    </row>
    <row r="1182" spans="10:10" x14ac:dyDescent="0.25">
      <c r="J1182" s="836"/>
    </row>
    <row r="1183" spans="10:10" x14ac:dyDescent="0.25">
      <c r="J1183" s="836"/>
    </row>
    <row r="1184" spans="10:10" x14ac:dyDescent="0.25">
      <c r="J1184" s="836"/>
    </row>
    <row r="1185" spans="10:10" x14ac:dyDescent="0.25">
      <c r="J1185" s="836"/>
    </row>
    <row r="1186" spans="10:10" x14ac:dyDescent="0.25">
      <c r="J1186" s="836"/>
    </row>
    <row r="1187" spans="10:10" x14ac:dyDescent="0.25">
      <c r="J1187" s="836"/>
    </row>
    <row r="1188" spans="10:10" x14ac:dyDescent="0.25">
      <c r="J1188" s="836"/>
    </row>
    <row r="1189" spans="10:10" x14ac:dyDescent="0.25">
      <c r="J1189" s="836"/>
    </row>
    <row r="1190" spans="10:10" x14ac:dyDescent="0.25">
      <c r="J1190" s="836"/>
    </row>
    <row r="1191" spans="10:10" x14ac:dyDescent="0.25">
      <c r="J1191" s="836"/>
    </row>
    <row r="1192" spans="10:10" x14ac:dyDescent="0.25">
      <c r="J1192" s="836"/>
    </row>
    <row r="1193" spans="10:10" x14ac:dyDescent="0.25">
      <c r="J1193" s="836"/>
    </row>
    <row r="1194" spans="10:10" x14ac:dyDescent="0.25">
      <c r="J1194" s="836"/>
    </row>
    <row r="1195" spans="10:10" x14ac:dyDescent="0.25">
      <c r="J1195" s="836"/>
    </row>
    <row r="1196" spans="10:10" x14ac:dyDescent="0.25">
      <c r="J1196" s="836"/>
    </row>
    <row r="1197" spans="10:10" x14ac:dyDescent="0.25">
      <c r="J1197" s="836"/>
    </row>
    <row r="1198" spans="10:10" x14ac:dyDescent="0.25">
      <c r="J1198" s="836"/>
    </row>
    <row r="1199" spans="10:10" x14ac:dyDescent="0.25">
      <c r="J1199" s="836"/>
    </row>
    <row r="1200" spans="10:10" x14ac:dyDescent="0.25">
      <c r="J1200" s="836"/>
    </row>
    <row r="1201" spans="10:10" x14ac:dyDescent="0.25">
      <c r="J1201" s="836"/>
    </row>
    <row r="1202" spans="10:10" x14ac:dyDescent="0.25">
      <c r="J1202" s="836"/>
    </row>
    <row r="1203" spans="10:10" x14ac:dyDescent="0.25">
      <c r="J1203" s="836"/>
    </row>
    <row r="1204" spans="10:10" x14ac:dyDescent="0.25">
      <c r="J1204" s="836"/>
    </row>
    <row r="1205" spans="10:10" x14ac:dyDescent="0.25">
      <c r="J1205" s="836"/>
    </row>
    <row r="1206" spans="10:10" x14ac:dyDescent="0.25">
      <c r="J1206" s="836"/>
    </row>
    <row r="1207" spans="10:10" x14ac:dyDescent="0.25">
      <c r="J1207" s="836"/>
    </row>
    <row r="1208" spans="10:10" x14ac:dyDescent="0.25">
      <c r="J1208" s="836"/>
    </row>
    <row r="1209" spans="10:10" x14ac:dyDescent="0.25">
      <c r="J1209" s="836"/>
    </row>
    <row r="1210" spans="10:10" x14ac:dyDescent="0.25">
      <c r="J1210" s="836"/>
    </row>
    <row r="1211" spans="10:10" x14ac:dyDescent="0.25">
      <c r="J1211" s="836"/>
    </row>
    <row r="1212" spans="10:10" x14ac:dyDescent="0.25">
      <c r="J1212" s="836"/>
    </row>
    <row r="1213" spans="10:10" x14ac:dyDescent="0.25">
      <c r="J1213" s="836"/>
    </row>
    <row r="1214" spans="10:10" x14ac:dyDescent="0.25">
      <c r="J1214" s="836"/>
    </row>
    <row r="1215" spans="10:10" x14ac:dyDescent="0.25">
      <c r="J1215" s="836"/>
    </row>
    <row r="1216" spans="10:10" x14ac:dyDescent="0.25">
      <c r="J1216" s="836"/>
    </row>
    <row r="1217" spans="10:10" x14ac:dyDescent="0.25">
      <c r="J1217" s="836"/>
    </row>
    <row r="1218" spans="10:10" x14ac:dyDescent="0.25">
      <c r="J1218" s="836"/>
    </row>
    <row r="1219" spans="10:10" x14ac:dyDescent="0.25">
      <c r="J1219" s="836"/>
    </row>
    <row r="1220" spans="10:10" x14ac:dyDescent="0.25">
      <c r="J1220" s="836"/>
    </row>
    <row r="1221" spans="10:10" x14ac:dyDescent="0.25">
      <c r="J1221" s="836"/>
    </row>
    <row r="1222" spans="10:10" x14ac:dyDescent="0.25">
      <c r="J1222" s="836"/>
    </row>
    <row r="1223" spans="10:10" x14ac:dyDescent="0.25">
      <c r="J1223" s="836"/>
    </row>
    <row r="1224" spans="10:10" x14ac:dyDescent="0.25">
      <c r="J1224" s="836"/>
    </row>
    <row r="1225" spans="10:10" x14ac:dyDescent="0.25">
      <c r="J1225" s="836"/>
    </row>
    <row r="1226" spans="10:10" x14ac:dyDescent="0.25">
      <c r="J1226" s="836"/>
    </row>
    <row r="1227" spans="10:10" x14ac:dyDescent="0.25">
      <c r="J1227" s="836"/>
    </row>
    <row r="1228" spans="10:10" x14ac:dyDescent="0.25">
      <c r="J1228" s="836"/>
    </row>
    <row r="1229" spans="10:10" x14ac:dyDescent="0.25">
      <c r="J1229" s="836"/>
    </row>
    <row r="1230" spans="10:10" x14ac:dyDescent="0.25">
      <c r="J1230" s="836"/>
    </row>
    <row r="1231" spans="10:10" x14ac:dyDescent="0.25">
      <c r="J1231" s="836"/>
    </row>
    <row r="1232" spans="10:10" x14ac:dyDescent="0.25">
      <c r="J1232" s="836"/>
    </row>
    <row r="1233" spans="10:10" x14ac:dyDescent="0.25">
      <c r="J1233" s="836"/>
    </row>
    <row r="1234" spans="10:10" x14ac:dyDescent="0.25">
      <c r="J1234" s="836"/>
    </row>
    <row r="1235" spans="10:10" x14ac:dyDescent="0.25">
      <c r="J1235" s="836"/>
    </row>
    <row r="1236" spans="10:10" x14ac:dyDescent="0.25">
      <c r="J1236" s="836"/>
    </row>
    <row r="1237" spans="10:10" x14ac:dyDescent="0.25">
      <c r="J1237" s="836"/>
    </row>
    <row r="1238" spans="10:10" x14ac:dyDescent="0.25">
      <c r="J1238" s="836"/>
    </row>
    <row r="1239" spans="10:10" x14ac:dyDescent="0.25">
      <c r="J1239" s="836"/>
    </row>
    <row r="1240" spans="10:10" x14ac:dyDescent="0.25">
      <c r="J1240" s="836"/>
    </row>
    <row r="1241" spans="10:10" x14ac:dyDescent="0.25">
      <c r="J1241" s="836"/>
    </row>
    <row r="1242" spans="10:10" x14ac:dyDescent="0.25">
      <c r="J1242" s="836"/>
    </row>
    <row r="1243" spans="10:10" x14ac:dyDescent="0.25">
      <c r="J1243" s="836"/>
    </row>
    <row r="1244" spans="10:10" x14ac:dyDescent="0.25">
      <c r="J1244" s="836"/>
    </row>
    <row r="1245" spans="10:10" x14ac:dyDescent="0.25">
      <c r="J1245" s="836"/>
    </row>
    <row r="1246" spans="10:10" x14ac:dyDescent="0.25">
      <c r="J1246" s="836"/>
    </row>
    <row r="1247" spans="10:10" x14ac:dyDescent="0.25">
      <c r="J1247" s="836"/>
    </row>
    <row r="1248" spans="10:10" x14ac:dyDescent="0.25">
      <c r="J1248" s="836"/>
    </row>
    <row r="1249" spans="10:10" x14ac:dyDescent="0.25">
      <c r="J1249" s="836"/>
    </row>
    <row r="1250" spans="10:10" x14ac:dyDescent="0.25">
      <c r="J1250" s="836"/>
    </row>
    <row r="1251" spans="10:10" x14ac:dyDescent="0.25">
      <c r="J1251" s="836"/>
    </row>
    <row r="1252" spans="10:10" x14ac:dyDescent="0.25">
      <c r="J1252" s="836"/>
    </row>
    <row r="1253" spans="10:10" x14ac:dyDescent="0.25">
      <c r="J1253" s="836"/>
    </row>
    <row r="1254" spans="10:10" x14ac:dyDescent="0.25">
      <c r="J1254" s="836"/>
    </row>
    <row r="1255" spans="10:10" x14ac:dyDescent="0.25">
      <c r="J1255" s="836"/>
    </row>
    <row r="1256" spans="10:10" x14ac:dyDescent="0.25">
      <c r="J1256" s="836"/>
    </row>
    <row r="1257" spans="10:10" x14ac:dyDescent="0.25">
      <c r="J1257" s="836"/>
    </row>
    <row r="1258" spans="10:10" x14ac:dyDescent="0.25">
      <c r="J1258" s="836"/>
    </row>
    <row r="1259" spans="10:10" x14ac:dyDescent="0.25">
      <c r="J1259" s="836"/>
    </row>
    <row r="1260" spans="10:10" x14ac:dyDescent="0.25">
      <c r="J1260" s="836"/>
    </row>
    <row r="1261" spans="10:10" x14ac:dyDescent="0.25">
      <c r="J1261" s="836"/>
    </row>
    <row r="1262" spans="10:10" x14ac:dyDescent="0.25">
      <c r="J1262" s="836"/>
    </row>
    <row r="1263" spans="10:10" x14ac:dyDescent="0.25">
      <c r="J1263" s="836"/>
    </row>
    <row r="1264" spans="10:10" x14ac:dyDescent="0.25">
      <c r="J1264" s="836"/>
    </row>
    <row r="1265" spans="10:10" x14ac:dyDescent="0.25">
      <c r="J1265" s="836"/>
    </row>
    <row r="1266" spans="10:10" x14ac:dyDescent="0.25">
      <c r="J1266" s="836"/>
    </row>
    <row r="1267" spans="10:10" x14ac:dyDescent="0.25">
      <c r="J1267" s="836"/>
    </row>
    <row r="1268" spans="10:10" x14ac:dyDescent="0.25">
      <c r="J1268" s="836"/>
    </row>
    <row r="1269" spans="10:10" x14ac:dyDescent="0.25">
      <c r="J1269" s="836"/>
    </row>
    <row r="1270" spans="10:10" x14ac:dyDescent="0.25">
      <c r="J1270" s="836"/>
    </row>
    <row r="1271" spans="10:10" x14ac:dyDescent="0.25">
      <c r="J1271" s="836"/>
    </row>
    <row r="1272" spans="10:10" x14ac:dyDescent="0.25">
      <c r="J1272" s="836"/>
    </row>
    <row r="1273" spans="10:10" x14ac:dyDescent="0.25">
      <c r="J1273" s="836"/>
    </row>
    <row r="1274" spans="10:10" x14ac:dyDescent="0.25">
      <c r="J1274" s="836"/>
    </row>
    <row r="1275" spans="10:10" x14ac:dyDescent="0.25">
      <c r="J1275" s="836"/>
    </row>
    <row r="1276" spans="10:10" x14ac:dyDescent="0.25">
      <c r="J1276" s="836"/>
    </row>
    <row r="1277" spans="10:10" x14ac:dyDescent="0.25">
      <c r="J1277" s="836"/>
    </row>
    <row r="1278" spans="10:10" x14ac:dyDescent="0.25">
      <c r="J1278" s="836"/>
    </row>
    <row r="1279" spans="10:10" x14ac:dyDescent="0.25">
      <c r="J1279" s="836"/>
    </row>
    <row r="1280" spans="10:10" x14ac:dyDescent="0.25">
      <c r="J1280" s="836"/>
    </row>
    <row r="1281" spans="10:10" x14ac:dyDescent="0.25">
      <c r="J1281" s="836"/>
    </row>
    <row r="1282" spans="10:10" x14ac:dyDescent="0.25">
      <c r="J1282" s="836"/>
    </row>
    <row r="1283" spans="10:10" x14ac:dyDescent="0.25">
      <c r="J1283" s="836"/>
    </row>
    <row r="1284" spans="10:10" x14ac:dyDescent="0.25">
      <c r="J1284" s="836"/>
    </row>
    <row r="1285" spans="10:10" x14ac:dyDescent="0.25">
      <c r="J1285" s="836"/>
    </row>
    <row r="1286" spans="10:10" x14ac:dyDescent="0.25">
      <c r="J1286" s="836"/>
    </row>
    <row r="1287" spans="10:10" x14ac:dyDescent="0.25">
      <c r="J1287" s="836"/>
    </row>
    <row r="1288" spans="10:10" x14ac:dyDescent="0.25">
      <c r="J1288" s="836"/>
    </row>
    <row r="1289" spans="10:10" x14ac:dyDescent="0.25">
      <c r="J1289" s="836"/>
    </row>
    <row r="1290" spans="10:10" x14ac:dyDescent="0.25">
      <c r="J1290" s="836"/>
    </row>
    <row r="1291" spans="10:10" x14ac:dyDescent="0.25">
      <c r="J1291" s="836"/>
    </row>
    <row r="1292" spans="10:10" x14ac:dyDescent="0.25">
      <c r="J1292" s="836"/>
    </row>
    <row r="1293" spans="10:10" x14ac:dyDescent="0.25">
      <c r="J1293" s="836"/>
    </row>
    <row r="1294" spans="10:10" x14ac:dyDescent="0.25">
      <c r="J1294" s="836"/>
    </row>
    <row r="1295" spans="10:10" x14ac:dyDescent="0.25">
      <c r="J1295" s="836"/>
    </row>
    <row r="1296" spans="10:10" x14ac:dyDescent="0.25">
      <c r="J1296" s="836"/>
    </row>
    <row r="1297" spans="10:10" x14ac:dyDescent="0.25">
      <c r="J1297" s="836"/>
    </row>
    <row r="1298" spans="10:10" x14ac:dyDescent="0.25">
      <c r="J1298" s="836"/>
    </row>
    <row r="1299" spans="10:10" x14ac:dyDescent="0.25">
      <c r="J1299" s="836"/>
    </row>
    <row r="1300" spans="10:10" x14ac:dyDescent="0.25">
      <c r="J1300" s="836"/>
    </row>
    <row r="1301" spans="10:10" x14ac:dyDescent="0.25">
      <c r="J1301" s="836"/>
    </row>
    <row r="1302" spans="10:10" x14ac:dyDescent="0.25">
      <c r="J1302" s="836"/>
    </row>
    <row r="1303" spans="10:10" x14ac:dyDescent="0.25">
      <c r="J1303" s="836"/>
    </row>
    <row r="1304" spans="10:10" x14ac:dyDescent="0.25">
      <c r="J1304" s="836"/>
    </row>
    <row r="1305" spans="10:10" x14ac:dyDescent="0.25">
      <c r="J1305" s="836"/>
    </row>
    <row r="1306" spans="10:10" x14ac:dyDescent="0.25">
      <c r="J1306" s="836"/>
    </row>
    <row r="1307" spans="10:10" x14ac:dyDescent="0.25">
      <c r="J1307" s="836"/>
    </row>
    <row r="1308" spans="10:10" x14ac:dyDescent="0.25">
      <c r="J1308" s="836"/>
    </row>
    <row r="1309" spans="10:10" x14ac:dyDescent="0.25">
      <c r="J1309" s="836"/>
    </row>
    <row r="1310" spans="10:10" x14ac:dyDescent="0.25">
      <c r="J1310" s="836"/>
    </row>
    <row r="1311" spans="10:10" x14ac:dyDescent="0.25">
      <c r="J1311" s="836"/>
    </row>
    <row r="1312" spans="10:10" x14ac:dyDescent="0.25">
      <c r="J1312" s="836"/>
    </row>
    <row r="1313" spans="10:10" x14ac:dyDescent="0.25">
      <c r="J1313" s="836"/>
    </row>
    <row r="1314" spans="10:10" x14ac:dyDescent="0.25">
      <c r="J1314" s="836"/>
    </row>
    <row r="1315" spans="10:10" x14ac:dyDescent="0.25">
      <c r="J1315" s="836"/>
    </row>
    <row r="1316" spans="10:10" x14ac:dyDescent="0.25">
      <c r="J1316" s="836"/>
    </row>
    <row r="1317" spans="10:10" x14ac:dyDescent="0.25">
      <c r="J1317" s="836"/>
    </row>
    <row r="1318" spans="10:10" x14ac:dyDescent="0.25">
      <c r="J1318" s="836"/>
    </row>
    <row r="1319" spans="10:10" x14ac:dyDescent="0.25">
      <c r="J1319" s="836"/>
    </row>
    <row r="1320" spans="10:10" x14ac:dyDescent="0.25">
      <c r="J1320" s="836"/>
    </row>
    <row r="1321" spans="10:10" x14ac:dyDescent="0.25">
      <c r="J1321" s="836"/>
    </row>
    <row r="1322" spans="10:10" x14ac:dyDescent="0.25">
      <c r="J1322" s="836"/>
    </row>
    <row r="1323" spans="10:10" x14ac:dyDescent="0.25">
      <c r="J1323" s="836"/>
    </row>
    <row r="1324" spans="10:10" x14ac:dyDescent="0.25">
      <c r="J1324" s="836"/>
    </row>
    <row r="1325" spans="10:10" x14ac:dyDescent="0.25">
      <c r="J1325" s="836"/>
    </row>
    <row r="1326" spans="10:10" x14ac:dyDescent="0.25">
      <c r="J1326" s="836"/>
    </row>
    <row r="1327" spans="10:10" x14ac:dyDescent="0.25">
      <c r="J1327" s="836"/>
    </row>
    <row r="1328" spans="10:10" x14ac:dyDescent="0.25">
      <c r="J1328" s="836"/>
    </row>
    <row r="1329" spans="10:10" x14ac:dyDescent="0.25">
      <c r="J1329" s="836"/>
    </row>
    <row r="1330" spans="10:10" x14ac:dyDescent="0.25">
      <c r="J1330" s="836"/>
    </row>
    <row r="1331" spans="10:10" x14ac:dyDescent="0.25">
      <c r="J1331" s="836"/>
    </row>
    <row r="1332" spans="10:10" x14ac:dyDescent="0.25">
      <c r="J1332" s="836"/>
    </row>
    <row r="1333" spans="10:10" x14ac:dyDescent="0.25">
      <c r="J1333" s="836"/>
    </row>
    <row r="1334" spans="10:10" x14ac:dyDescent="0.25">
      <c r="J1334" s="836"/>
    </row>
    <row r="1335" spans="10:10" x14ac:dyDescent="0.25">
      <c r="J1335" s="836"/>
    </row>
    <row r="1336" spans="10:10" x14ac:dyDescent="0.25">
      <c r="J1336" s="836"/>
    </row>
    <row r="1337" spans="10:10" x14ac:dyDescent="0.25">
      <c r="J1337" s="836"/>
    </row>
    <row r="1338" spans="10:10" x14ac:dyDescent="0.25">
      <c r="J1338" s="836"/>
    </row>
    <row r="1339" spans="10:10" x14ac:dyDescent="0.25">
      <c r="J1339" s="836"/>
    </row>
    <row r="1340" spans="10:10" x14ac:dyDescent="0.25">
      <c r="J1340" s="836"/>
    </row>
    <row r="1341" spans="10:10" x14ac:dyDescent="0.25">
      <c r="J1341" s="836"/>
    </row>
    <row r="1342" spans="10:10" x14ac:dyDescent="0.25">
      <c r="J1342" s="836"/>
    </row>
    <row r="1343" spans="10:10" x14ac:dyDescent="0.25">
      <c r="J1343" s="836"/>
    </row>
    <row r="1344" spans="10:10" x14ac:dyDescent="0.25">
      <c r="J1344" s="836"/>
    </row>
    <row r="1345" spans="10:10" x14ac:dyDescent="0.25">
      <c r="J1345" s="836"/>
    </row>
    <row r="1346" spans="10:10" x14ac:dyDescent="0.25">
      <c r="J1346" s="836"/>
    </row>
    <row r="1347" spans="10:10" x14ac:dyDescent="0.25">
      <c r="J1347" s="836"/>
    </row>
    <row r="1348" spans="10:10" x14ac:dyDescent="0.25">
      <c r="J1348" s="836"/>
    </row>
    <row r="1349" spans="10:10" x14ac:dyDescent="0.25">
      <c r="J1349" s="836"/>
    </row>
    <row r="1350" spans="10:10" x14ac:dyDescent="0.25">
      <c r="J1350" s="836"/>
    </row>
    <row r="1351" spans="10:10" x14ac:dyDescent="0.25">
      <c r="J1351" s="836"/>
    </row>
    <row r="1352" spans="10:10" x14ac:dyDescent="0.25">
      <c r="J1352" s="836"/>
    </row>
    <row r="1353" spans="10:10" x14ac:dyDescent="0.25">
      <c r="J1353" s="836"/>
    </row>
    <row r="1354" spans="10:10" x14ac:dyDescent="0.25">
      <c r="J1354" s="836"/>
    </row>
    <row r="1355" spans="10:10" x14ac:dyDescent="0.25">
      <c r="J1355" s="836"/>
    </row>
    <row r="1356" spans="10:10" x14ac:dyDescent="0.25">
      <c r="J1356" s="836"/>
    </row>
    <row r="1357" spans="10:10" x14ac:dyDescent="0.25">
      <c r="J1357" s="836"/>
    </row>
    <row r="1358" spans="10:10" x14ac:dyDescent="0.25">
      <c r="J1358" s="836"/>
    </row>
    <row r="1359" spans="10:10" x14ac:dyDescent="0.25">
      <c r="J1359" s="836"/>
    </row>
    <row r="1360" spans="10:10" x14ac:dyDescent="0.25">
      <c r="J1360" s="836"/>
    </row>
    <row r="1361" spans="10:10" x14ac:dyDescent="0.25">
      <c r="J1361" s="836"/>
    </row>
    <row r="1362" spans="10:10" x14ac:dyDescent="0.25">
      <c r="J1362" s="836"/>
    </row>
    <row r="1363" spans="10:10" x14ac:dyDescent="0.25">
      <c r="J1363" s="836"/>
    </row>
    <row r="1364" spans="10:10" x14ac:dyDescent="0.25">
      <c r="J1364" s="836"/>
    </row>
    <row r="1365" spans="10:10" x14ac:dyDescent="0.25">
      <c r="J1365" s="836"/>
    </row>
    <row r="1366" spans="10:10" x14ac:dyDescent="0.25">
      <c r="J1366" s="836"/>
    </row>
    <row r="1367" spans="10:10" x14ac:dyDescent="0.25">
      <c r="J1367" s="836"/>
    </row>
    <row r="1368" spans="10:10" x14ac:dyDescent="0.25">
      <c r="J1368" s="836"/>
    </row>
    <row r="1369" spans="10:10" x14ac:dyDescent="0.25">
      <c r="J1369" s="836"/>
    </row>
    <row r="1370" spans="10:10" x14ac:dyDescent="0.25">
      <c r="J1370" s="836"/>
    </row>
    <row r="1371" spans="10:10" x14ac:dyDescent="0.25">
      <c r="J1371" s="836"/>
    </row>
    <row r="1372" spans="10:10" x14ac:dyDescent="0.25">
      <c r="J1372" s="836"/>
    </row>
    <row r="1373" spans="10:10" x14ac:dyDescent="0.25">
      <c r="J1373" s="836"/>
    </row>
    <row r="1374" spans="10:10" x14ac:dyDescent="0.25">
      <c r="J1374" s="836"/>
    </row>
    <row r="1375" spans="10:10" x14ac:dyDescent="0.25">
      <c r="J1375" s="836"/>
    </row>
    <row r="1376" spans="10:10" x14ac:dyDescent="0.25">
      <c r="J1376" s="836"/>
    </row>
    <row r="1377" spans="10:10" x14ac:dyDescent="0.25">
      <c r="J1377" s="836"/>
    </row>
    <row r="1378" spans="10:10" x14ac:dyDescent="0.25">
      <c r="J1378" s="836"/>
    </row>
    <row r="1379" spans="10:10" x14ac:dyDescent="0.25">
      <c r="J1379" s="836"/>
    </row>
    <row r="1380" spans="10:10" x14ac:dyDescent="0.25">
      <c r="J1380" s="836"/>
    </row>
    <row r="1381" spans="10:10" x14ac:dyDescent="0.25">
      <c r="J1381" s="836"/>
    </row>
    <row r="1382" spans="10:10" x14ac:dyDescent="0.25">
      <c r="J1382" s="836"/>
    </row>
    <row r="1383" spans="10:10" x14ac:dyDescent="0.25">
      <c r="J1383" s="836"/>
    </row>
    <row r="1384" spans="10:10" x14ac:dyDescent="0.25">
      <c r="J1384" s="836"/>
    </row>
    <row r="1385" spans="10:10" x14ac:dyDescent="0.25">
      <c r="J1385" s="836"/>
    </row>
    <row r="1386" spans="10:10" x14ac:dyDescent="0.25">
      <c r="J1386" s="836"/>
    </row>
    <row r="1387" spans="10:10" x14ac:dyDescent="0.25">
      <c r="J1387" s="836"/>
    </row>
    <row r="1388" spans="10:10" x14ac:dyDescent="0.25">
      <c r="J1388" s="836"/>
    </row>
    <row r="1389" spans="10:10" x14ac:dyDescent="0.25">
      <c r="J1389" s="836"/>
    </row>
    <row r="1390" spans="10:10" x14ac:dyDescent="0.25">
      <c r="J1390" s="836"/>
    </row>
    <row r="1391" spans="10:10" x14ac:dyDescent="0.25">
      <c r="J1391" s="836"/>
    </row>
    <row r="1392" spans="10:10" x14ac:dyDescent="0.25">
      <c r="J1392" s="836"/>
    </row>
    <row r="1393" spans="10:10" x14ac:dyDescent="0.25">
      <c r="J1393" s="836"/>
    </row>
    <row r="1394" spans="10:10" x14ac:dyDescent="0.25">
      <c r="J1394" s="836"/>
    </row>
    <row r="1395" spans="10:10" x14ac:dyDescent="0.25">
      <c r="J1395" s="836"/>
    </row>
    <row r="1396" spans="10:10" x14ac:dyDescent="0.25">
      <c r="J1396" s="836"/>
    </row>
    <row r="1397" spans="10:10" x14ac:dyDescent="0.25">
      <c r="J1397" s="836"/>
    </row>
    <row r="1398" spans="10:10" x14ac:dyDescent="0.25">
      <c r="J1398" s="836"/>
    </row>
    <row r="1399" spans="10:10" x14ac:dyDescent="0.25">
      <c r="J1399" s="836"/>
    </row>
    <row r="1400" spans="10:10" x14ac:dyDescent="0.25">
      <c r="J1400" s="836"/>
    </row>
    <row r="1401" spans="10:10" x14ac:dyDescent="0.25">
      <c r="J1401" s="836"/>
    </row>
    <row r="1402" spans="10:10" x14ac:dyDescent="0.25">
      <c r="J1402" s="836"/>
    </row>
    <row r="1403" spans="10:10" x14ac:dyDescent="0.25">
      <c r="J1403" s="836"/>
    </row>
    <row r="1404" spans="10:10" x14ac:dyDescent="0.25">
      <c r="J1404" s="836"/>
    </row>
    <row r="1405" spans="10:10" x14ac:dyDescent="0.25">
      <c r="J1405" s="836"/>
    </row>
    <row r="1406" spans="10:10" x14ac:dyDescent="0.25">
      <c r="J1406" s="836"/>
    </row>
    <row r="1407" spans="10:10" x14ac:dyDescent="0.25">
      <c r="J1407" s="836"/>
    </row>
    <row r="1408" spans="10:10" x14ac:dyDescent="0.25">
      <c r="J1408" s="836"/>
    </row>
    <row r="1409" spans="10:10" x14ac:dyDescent="0.25">
      <c r="J1409" s="836"/>
    </row>
    <row r="1410" spans="10:10" x14ac:dyDescent="0.25">
      <c r="J1410" s="836"/>
    </row>
    <row r="1411" spans="10:10" x14ac:dyDescent="0.25">
      <c r="J1411" s="836"/>
    </row>
    <row r="1412" spans="10:10" x14ac:dyDescent="0.25">
      <c r="J1412" s="836"/>
    </row>
    <row r="1413" spans="10:10" x14ac:dyDescent="0.25">
      <c r="J1413" s="836"/>
    </row>
    <row r="1414" spans="10:10" x14ac:dyDescent="0.25">
      <c r="J1414" s="836"/>
    </row>
    <row r="1415" spans="10:10" x14ac:dyDescent="0.25">
      <c r="J1415" s="836"/>
    </row>
    <row r="1416" spans="10:10" x14ac:dyDescent="0.25">
      <c r="J1416" s="836"/>
    </row>
    <row r="1417" spans="10:10" x14ac:dyDescent="0.25">
      <c r="J1417" s="836"/>
    </row>
    <row r="1418" spans="10:10" x14ac:dyDescent="0.25">
      <c r="J1418" s="836"/>
    </row>
    <row r="1419" spans="10:10" x14ac:dyDescent="0.25">
      <c r="J1419" s="836"/>
    </row>
    <row r="1420" spans="10:10" x14ac:dyDescent="0.25">
      <c r="J1420" s="836"/>
    </row>
    <row r="1421" spans="10:10" x14ac:dyDescent="0.25">
      <c r="J1421" s="836"/>
    </row>
    <row r="1422" spans="10:10" x14ac:dyDescent="0.25">
      <c r="J1422" s="836"/>
    </row>
    <row r="1423" spans="10:10" x14ac:dyDescent="0.25">
      <c r="J1423" s="836"/>
    </row>
    <row r="1424" spans="10:10" x14ac:dyDescent="0.25">
      <c r="J1424" s="836"/>
    </row>
    <row r="1425" spans="10:10" x14ac:dyDescent="0.25">
      <c r="J1425" s="836"/>
    </row>
    <row r="1426" spans="10:10" x14ac:dyDescent="0.25">
      <c r="J1426" s="836"/>
    </row>
    <row r="1427" spans="10:10" x14ac:dyDescent="0.25">
      <c r="J1427" s="836"/>
    </row>
    <row r="1428" spans="10:10" x14ac:dyDescent="0.25">
      <c r="J1428" s="836"/>
    </row>
    <row r="1429" spans="10:10" x14ac:dyDescent="0.25">
      <c r="J1429" s="836"/>
    </row>
    <row r="1430" spans="10:10" x14ac:dyDescent="0.25">
      <c r="J1430" s="836"/>
    </row>
    <row r="1431" spans="10:10" x14ac:dyDescent="0.25">
      <c r="J1431" s="836"/>
    </row>
    <row r="1432" spans="10:10" x14ac:dyDescent="0.25">
      <c r="J1432" s="836"/>
    </row>
    <row r="1433" spans="10:10" x14ac:dyDescent="0.25">
      <c r="J1433" s="836"/>
    </row>
    <row r="1434" spans="10:10" x14ac:dyDescent="0.25">
      <c r="J1434" s="836"/>
    </row>
    <row r="1435" spans="10:10" x14ac:dyDescent="0.25">
      <c r="J1435" s="836"/>
    </row>
    <row r="1436" spans="10:10" x14ac:dyDescent="0.25">
      <c r="J1436" s="836"/>
    </row>
    <row r="1437" spans="10:10" x14ac:dyDescent="0.25">
      <c r="J1437" s="836"/>
    </row>
    <row r="1438" spans="10:10" x14ac:dyDescent="0.25">
      <c r="J1438" s="836"/>
    </row>
    <row r="1439" spans="10:10" x14ac:dyDescent="0.25">
      <c r="J1439" s="836"/>
    </row>
    <row r="1440" spans="10:10" x14ac:dyDescent="0.25">
      <c r="J1440" s="836"/>
    </row>
    <row r="1441" spans="10:10" x14ac:dyDescent="0.25">
      <c r="J1441" s="836"/>
    </row>
    <row r="1442" spans="10:10" x14ac:dyDescent="0.25">
      <c r="J1442" s="836"/>
    </row>
    <row r="1443" spans="10:10" x14ac:dyDescent="0.25">
      <c r="J1443" s="836"/>
    </row>
    <row r="1444" spans="10:10" x14ac:dyDescent="0.25">
      <c r="J1444" s="836"/>
    </row>
    <row r="1445" spans="10:10" x14ac:dyDescent="0.25">
      <c r="J1445" s="836"/>
    </row>
    <row r="1446" spans="10:10" x14ac:dyDescent="0.25">
      <c r="J1446" s="836"/>
    </row>
    <row r="1447" spans="10:10" x14ac:dyDescent="0.25">
      <c r="J1447" s="836"/>
    </row>
    <row r="1448" spans="10:10" x14ac:dyDescent="0.25">
      <c r="J1448" s="836"/>
    </row>
    <row r="1449" spans="10:10" x14ac:dyDescent="0.25">
      <c r="J1449" s="836"/>
    </row>
    <row r="1450" spans="10:10" x14ac:dyDescent="0.25">
      <c r="J1450" s="836"/>
    </row>
    <row r="1451" spans="10:10" x14ac:dyDescent="0.25">
      <c r="J1451" s="836"/>
    </row>
    <row r="1452" spans="10:10" x14ac:dyDescent="0.25">
      <c r="J1452" s="836"/>
    </row>
    <row r="1453" spans="10:10" x14ac:dyDescent="0.25">
      <c r="J1453" s="836"/>
    </row>
    <row r="1454" spans="10:10" x14ac:dyDescent="0.25">
      <c r="J1454" s="836"/>
    </row>
    <row r="1455" spans="10:10" x14ac:dyDescent="0.25">
      <c r="J1455" s="836"/>
    </row>
    <row r="1456" spans="10:10" x14ac:dyDescent="0.25">
      <c r="J1456" s="836"/>
    </row>
    <row r="1457" spans="10:10" x14ac:dyDescent="0.25">
      <c r="J1457" s="836"/>
    </row>
    <row r="1458" spans="10:10" x14ac:dyDescent="0.25">
      <c r="J1458" s="836"/>
    </row>
    <row r="1459" spans="10:10" x14ac:dyDescent="0.25">
      <c r="J1459" s="836"/>
    </row>
    <row r="1460" spans="10:10" x14ac:dyDescent="0.25">
      <c r="J1460" s="836"/>
    </row>
    <row r="1461" spans="10:10" x14ac:dyDescent="0.25">
      <c r="J1461" s="836"/>
    </row>
    <row r="1462" spans="10:10" x14ac:dyDescent="0.25">
      <c r="J1462" s="836"/>
    </row>
    <row r="1463" spans="10:10" x14ac:dyDescent="0.25">
      <c r="J1463" s="836"/>
    </row>
    <row r="1464" spans="10:10" x14ac:dyDescent="0.25">
      <c r="J1464" s="836"/>
    </row>
    <row r="1465" spans="10:10" x14ac:dyDescent="0.25">
      <c r="J1465" s="836"/>
    </row>
    <row r="1466" spans="10:10" x14ac:dyDescent="0.25">
      <c r="J1466" s="836"/>
    </row>
    <row r="1467" spans="10:10" x14ac:dyDescent="0.25">
      <c r="J1467" s="836"/>
    </row>
    <row r="1468" spans="10:10" x14ac:dyDescent="0.25">
      <c r="J1468" s="836"/>
    </row>
    <row r="1469" spans="10:10" x14ac:dyDescent="0.25">
      <c r="J1469" s="836"/>
    </row>
    <row r="1470" spans="10:10" x14ac:dyDescent="0.25">
      <c r="J1470" s="836"/>
    </row>
    <row r="1471" spans="10:10" x14ac:dyDescent="0.25">
      <c r="J1471" s="836"/>
    </row>
    <row r="1472" spans="10:10" x14ac:dyDescent="0.25">
      <c r="J1472" s="836"/>
    </row>
    <row r="1473" spans="10:10" x14ac:dyDescent="0.25">
      <c r="J1473" s="836"/>
    </row>
    <row r="1474" spans="10:10" x14ac:dyDescent="0.25">
      <c r="J1474" s="836"/>
    </row>
    <row r="1475" spans="10:10" x14ac:dyDescent="0.25">
      <c r="J1475" s="836"/>
    </row>
    <row r="1476" spans="10:10" x14ac:dyDescent="0.25">
      <c r="J1476" s="836"/>
    </row>
    <row r="1477" spans="10:10" x14ac:dyDescent="0.25">
      <c r="J1477" s="836"/>
    </row>
    <row r="1478" spans="10:10" x14ac:dyDescent="0.25">
      <c r="J1478" s="836"/>
    </row>
    <row r="1479" spans="10:10" x14ac:dyDescent="0.25">
      <c r="J1479" s="836"/>
    </row>
    <row r="1480" spans="10:10" x14ac:dyDescent="0.25">
      <c r="J1480" s="836"/>
    </row>
    <row r="1481" spans="10:10" x14ac:dyDescent="0.25">
      <c r="J1481" s="836"/>
    </row>
    <row r="1482" spans="10:10" x14ac:dyDescent="0.25">
      <c r="J1482" s="836"/>
    </row>
    <row r="1483" spans="10:10" x14ac:dyDescent="0.25">
      <c r="J1483" s="836"/>
    </row>
    <row r="1484" spans="10:10" x14ac:dyDescent="0.25">
      <c r="J1484" s="836"/>
    </row>
    <row r="1485" spans="10:10" x14ac:dyDescent="0.25">
      <c r="J1485" s="836"/>
    </row>
    <row r="1486" spans="10:10" x14ac:dyDescent="0.25">
      <c r="J1486" s="836"/>
    </row>
    <row r="1487" spans="10:10" x14ac:dyDescent="0.25">
      <c r="J1487" s="836"/>
    </row>
    <row r="1488" spans="10:10" x14ac:dyDescent="0.25">
      <c r="J1488" s="836"/>
    </row>
    <row r="1489" spans="10:10" x14ac:dyDescent="0.25">
      <c r="J1489" s="836"/>
    </row>
    <row r="1490" spans="10:10" x14ac:dyDescent="0.25">
      <c r="J1490" s="836"/>
    </row>
    <row r="1491" spans="10:10" x14ac:dyDescent="0.25">
      <c r="J1491" s="836"/>
    </row>
    <row r="1492" spans="10:10" x14ac:dyDescent="0.25">
      <c r="J1492" s="836"/>
    </row>
    <row r="1493" spans="10:10" x14ac:dyDescent="0.25">
      <c r="J1493" s="836"/>
    </row>
    <row r="1494" spans="10:10" x14ac:dyDescent="0.25">
      <c r="J1494" s="836"/>
    </row>
    <row r="1495" spans="10:10" x14ac:dyDescent="0.25">
      <c r="J1495" s="836"/>
    </row>
    <row r="1496" spans="10:10" x14ac:dyDescent="0.25">
      <c r="J1496" s="836"/>
    </row>
    <row r="1497" spans="10:10" x14ac:dyDescent="0.25">
      <c r="J1497" s="836"/>
    </row>
    <row r="1498" spans="10:10" x14ac:dyDescent="0.25">
      <c r="J1498" s="836"/>
    </row>
    <row r="1499" spans="10:10" x14ac:dyDescent="0.25">
      <c r="J1499" s="836"/>
    </row>
    <row r="1500" spans="10:10" x14ac:dyDescent="0.25">
      <c r="J1500" s="836"/>
    </row>
    <row r="1501" spans="10:10" x14ac:dyDescent="0.25">
      <c r="J1501" s="836"/>
    </row>
    <row r="1502" spans="10:10" x14ac:dyDescent="0.25">
      <c r="J1502" s="836"/>
    </row>
    <row r="1503" spans="10:10" x14ac:dyDescent="0.25">
      <c r="J1503" s="836"/>
    </row>
    <row r="1504" spans="10:10" x14ac:dyDescent="0.25">
      <c r="J1504" s="836"/>
    </row>
    <row r="1505" spans="10:10" x14ac:dyDescent="0.25">
      <c r="J1505" s="836"/>
    </row>
    <row r="1506" spans="10:10" x14ac:dyDescent="0.25">
      <c r="J1506" s="836"/>
    </row>
    <row r="1507" spans="10:10" x14ac:dyDescent="0.25">
      <c r="J1507" s="836"/>
    </row>
    <row r="1508" spans="10:10" x14ac:dyDescent="0.25">
      <c r="J1508" s="836"/>
    </row>
    <row r="1509" spans="10:10" x14ac:dyDescent="0.25">
      <c r="J1509" s="836"/>
    </row>
    <row r="1510" spans="10:10" x14ac:dyDescent="0.25">
      <c r="J1510" s="836"/>
    </row>
    <row r="1511" spans="10:10" x14ac:dyDescent="0.25">
      <c r="J1511" s="836"/>
    </row>
    <row r="1512" spans="10:10" x14ac:dyDescent="0.25">
      <c r="J1512" s="836"/>
    </row>
    <row r="1513" spans="10:10" x14ac:dyDescent="0.25">
      <c r="J1513" s="836"/>
    </row>
    <row r="1514" spans="10:10" x14ac:dyDescent="0.25">
      <c r="J1514" s="836"/>
    </row>
    <row r="1515" spans="10:10" x14ac:dyDescent="0.25">
      <c r="J1515" s="836"/>
    </row>
    <row r="1516" spans="10:10" x14ac:dyDescent="0.25">
      <c r="J1516" s="836"/>
    </row>
    <row r="1517" spans="10:10" x14ac:dyDescent="0.25">
      <c r="J1517" s="836"/>
    </row>
    <row r="1518" spans="10:10" x14ac:dyDescent="0.25">
      <c r="J1518" s="836"/>
    </row>
    <row r="1519" spans="10:10" x14ac:dyDescent="0.25">
      <c r="J1519" s="836"/>
    </row>
    <row r="1520" spans="10:10" x14ac:dyDescent="0.25">
      <c r="J1520" s="836"/>
    </row>
    <row r="1521" spans="10:10" x14ac:dyDescent="0.25">
      <c r="J1521" s="836"/>
    </row>
    <row r="1522" spans="10:10" x14ac:dyDescent="0.25">
      <c r="J1522" s="836"/>
    </row>
    <row r="1523" spans="10:10" x14ac:dyDescent="0.25">
      <c r="J1523" s="836"/>
    </row>
    <row r="1524" spans="10:10" x14ac:dyDescent="0.25">
      <c r="J1524" s="836"/>
    </row>
    <row r="1525" spans="10:10" x14ac:dyDescent="0.25">
      <c r="J1525" s="836"/>
    </row>
    <row r="1526" spans="10:10" x14ac:dyDescent="0.25">
      <c r="J1526" s="836"/>
    </row>
    <row r="1527" spans="10:10" x14ac:dyDescent="0.25">
      <c r="J1527" s="836"/>
    </row>
    <row r="1528" spans="10:10" x14ac:dyDescent="0.25">
      <c r="J1528" s="836"/>
    </row>
    <row r="1529" spans="10:10" x14ac:dyDescent="0.25">
      <c r="J1529" s="836"/>
    </row>
    <row r="1530" spans="10:10" x14ac:dyDescent="0.25">
      <c r="J1530" s="836"/>
    </row>
    <row r="1531" spans="10:10" x14ac:dyDescent="0.25">
      <c r="J1531" s="836"/>
    </row>
    <row r="1532" spans="10:10" x14ac:dyDescent="0.25">
      <c r="J1532" s="836"/>
    </row>
    <row r="1533" spans="10:10" x14ac:dyDescent="0.25">
      <c r="J1533" s="836"/>
    </row>
    <row r="1534" spans="10:10" x14ac:dyDescent="0.25">
      <c r="J1534" s="836"/>
    </row>
    <row r="1535" spans="10:10" x14ac:dyDescent="0.25">
      <c r="J1535" s="836"/>
    </row>
    <row r="1536" spans="10:10" x14ac:dyDescent="0.25">
      <c r="J1536" s="836"/>
    </row>
    <row r="1537" spans="10:10" x14ac:dyDescent="0.25">
      <c r="J1537" s="836"/>
    </row>
    <row r="1538" spans="10:10" x14ac:dyDescent="0.25">
      <c r="J1538" s="836"/>
    </row>
    <row r="1539" spans="10:10" x14ac:dyDescent="0.25">
      <c r="J1539" s="836"/>
    </row>
    <row r="1540" spans="10:10" x14ac:dyDescent="0.25">
      <c r="J1540" s="836"/>
    </row>
    <row r="1541" spans="10:10" x14ac:dyDescent="0.25">
      <c r="J1541" s="836"/>
    </row>
    <row r="1542" spans="10:10" x14ac:dyDescent="0.25">
      <c r="J1542" s="836"/>
    </row>
    <row r="1543" spans="10:10" x14ac:dyDescent="0.25">
      <c r="J1543" s="836"/>
    </row>
    <row r="1544" spans="10:10" x14ac:dyDescent="0.25">
      <c r="J1544" s="836"/>
    </row>
    <row r="1545" spans="10:10" x14ac:dyDescent="0.25">
      <c r="J1545" s="836"/>
    </row>
    <row r="1546" spans="10:10" x14ac:dyDescent="0.25">
      <c r="J1546" s="836"/>
    </row>
    <row r="1547" spans="10:10" x14ac:dyDescent="0.25">
      <c r="J1547" s="836"/>
    </row>
    <row r="1548" spans="10:10" x14ac:dyDescent="0.25">
      <c r="J1548" s="836"/>
    </row>
    <row r="1549" spans="10:10" x14ac:dyDescent="0.25">
      <c r="J1549" s="836"/>
    </row>
    <row r="1550" spans="10:10" x14ac:dyDescent="0.25">
      <c r="J1550" s="836"/>
    </row>
    <row r="1551" spans="10:10" x14ac:dyDescent="0.25">
      <c r="J1551" s="836"/>
    </row>
    <row r="1552" spans="10:10" x14ac:dyDescent="0.25">
      <c r="J1552" s="836"/>
    </row>
    <row r="1553" spans="10:10" x14ac:dyDescent="0.25">
      <c r="J1553" s="836"/>
    </row>
    <row r="1554" spans="10:10" x14ac:dyDescent="0.25">
      <c r="J1554" s="836"/>
    </row>
    <row r="1555" spans="10:10" x14ac:dyDescent="0.25">
      <c r="J1555" s="836"/>
    </row>
    <row r="1556" spans="10:10" x14ac:dyDescent="0.25">
      <c r="J1556" s="836"/>
    </row>
    <row r="1557" spans="10:10" x14ac:dyDescent="0.25">
      <c r="J1557" s="836"/>
    </row>
    <row r="1558" spans="10:10" x14ac:dyDescent="0.25">
      <c r="J1558" s="836"/>
    </row>
    <row r="1559" spans="10:10" x14ac:dyDescent="0.25">
      <c r="J1559" s="836"/>
    </row>
    <row r="1560" spans="10:10" x14ac:dyDescent="0.25">
      <c r="J1560" s="836"/>
    </row>
    <row r="1561" spans="10:10" x14ac:dyDescent="0.25">
      <c r="J1561" s="836"/>
    </row>
    <row r="1562" spans="10:10" x14ac:dyDescent="0.25">
      <c r="J1562" s="836"/>
    </row>
    <row r="1563" spans="10:10" x14ac:dyDescent="0.25">
      <c r="J1563" s="836"/>
    </row>
    <row r="1564" spans="10:10" x14ac:dyDescent="0.25">
      <c r="J1564" s="836"/>
    </row>
    <row r="1565" spans="10:10" x14ac:dyDescent="0.25">
      <c r="J1565" s="836"/>
    </row>
    <row r="1566" spans="10:10" x14ac:dyDescent="0.25">
      <c r="J1566" s="836"/>
    </row>
    <row r="1567" spans="10:10" x14ac:dyDescent="0.25">
      <c r="J1567" s="836"/>
    </row>
    <row r="1568" spans="10:10" x14ac:dyDescent="0.25">
      <c r="J1568" s="836"/>
    </row>
    <row r="1569" spans="10:10" x14ac:dyDescent="0.25">
      <c r="J1569" s="836"/>
    </row>
    <row r="1570" spans="10:10" x14ac:dyDescent="0.25">
      <c r="J1570" s="836"/>
    </row>
    <row r="1571" spans="10:10" x14ac:dyDescent="0.25">
      <c r="J1571" s="836"/>
    </row>
    <row r="1572" spans="10:10" x14ac:dyDescent="0.25">
      <c r="J1572" s="836"/>
    </row>
    <row r="1573" spans="10:10" x14ac:dyDescent="0.25">
      <c r="J1573" s="836"/>
    </row>
    <row r="1574" spans="10:10" x14ac:dyDescent="0.25">
      <c r="J1574" s="836"/>
    </row>
    <row r="1575" spans="10:10" x14ac:dyDescent="0.25">
      <c r="J1575" s="836"/>
    </row>
    <row r="1576" spans="10:10" x14ac:dyDescent="0.25">
      <c r="J1576" s="836"/>
    </row>
    <row r="1577" spans="10:10" x14ac:dyDescent="0.25">
      <c r="J1577" s="836"/>
    </row>
    <row r="1578" spans="10:10" x14ac:dyDescent="0.25">
      <c r="J1578" s="836"/>
    </row>
    <row r="1579" spans="10:10" x14ac:dyDescent="0.25">
      <c r="J1579" s="836"/>
    </row>
    <row r="1580" spans="10:10" x14ac:dyDescent="0.25">
      <c r="J1580" s="836"/>
    </row>
    <row r="1581" spans="10:10" x14ac:dyDescent="0.25">
      <c r="J1581" s="836"/>
    </row>
    <row r="1582" spans="10:10" x14ac:dyDescent="0.25">
      <c r="J1582" s="836"/>
    </row>
    <row r="1583" spans="10:10" x14ac:dyDescent="0.25">
      <c r="J1583" s="836"/>
    </row>
    <row r="1584" spans="10:10" x14ac:dyDescent="0.25">
      <c r="J1584" s="836"/>
    </row>
    <row r="1585" spans="10:10" x14ac:dyDescent="0.25">
      <c r="J1585" s="836"/>
    </row>
    <row r="1586" spans="10:10" x14ac:dyDescent="0.25">
      <c r="J1586" s="836"/>
    </row>
    <row r="1587" spans="10:10" x14ac:dyDescent="0.25">
      <c r="J1587" s="836"/>
    </row>
    <row r="1588" spans="10:10" x14ac:dyDescent="0.25">
      <c r="J1588" s="836"/>
    </row>
    <row r="1589" spans="10:10" x14ac:dyDescent="0.25">
      <c r="J1589" s="836"/>
    </row>
    <row r="1590" spans="10:10" x14ac:dyDescent="0.25">
      <c r="J1590" s="836"/>
    </row>
    <row r="1591" spans="10:10" x14ac:dyDescent="0.25">
      <c r="J1591" s="836"/>
    </row>
    <row r="1592" spans="10:10" x14ac:dyDescent="0.25">
      <c r="J1592" s="836"/>
    </row>
    <row r="1593" spans="10:10" x14ac:dyDescent="0.25">
      <c r="J1593" s="836"/>
    </row>
    <row r="1594" spans="10:10" x14ac:dyDescent="0.25">
      <c r="J1594" s="836"/>
    </row>
    <row r="1595" spans="10:10" x14ac:dyDescent="0.25">
      <c r="J1595" s="836"/>
    </row>
    <row r="1596" spans="10:10" x14ac:dyDescent="0.25">
      <c r="J1596" s="836"/>
    </row>
    <row r="1597" spans="10:10" x14ac:dyDescent="0.25">
      <c r="J1597" s="836"/>
    </row>
    <row r="1598" spans="10:10" x14ac:dyDescent="0.25">
      <c r="J1598" s="836"/>
    </row>
    <row r="1599" spans="10:10" x14ac:dyDescent="0.25">
      <c r="J1599" s="836"/>
    </row>
    <row r="1600" spans="10:10" x14ac:dyDescent="0.25">
      <c r="J1600" s="836"/>
    </row>
    <row r="1601" spans="10:10" x14ac:dyDescent="0.25">
      <c r="J1601" s="836"/>
    </row>
    <row r="1602" spans="10:10" x14ac:dyDescent="0.25">
      <c r="J1602" s="836"/>
    </row>
    <row r="1603" spans="10:10" x14ac:dyDescent="0.25">
      <c r="J1603" s="836"/>
    </row>
    <row r="1604" spans="10:10" x14ac:dyDescent="0.25">
      <c r="J1604" s="836"/>
    </row>
    <row r="1605" spans="10:10" x14ac:dyDescent="0.25">
      <c r="J1605" s="836"/>
    </row>
    <row r="1606" spans="10:10" x14ac:dyDescent="0.25">
      <c r="J1606" s="836"/>
    </row>
    <row r="1607" spans="10:10" x14ac:dyDescent="0.25">
      <c r="J1607" s="836"/>
    </row>
    <row r="1608" spans="10:10" x14ac:dyDescent="0.25">
      <c r="J1608" s="836"/>
    </row>
    <row r="1609" spans="10:10" x14ac:dyDescent="0.25">
      <c r="J1609" s="836"/>
    </row>
    <row r="1610" spans="10:10" x14ac:dyDescent="0.25">
      <c r="J1610" s="836"/>
    </row>
    <row r="1611" spans="10:10" x14ac:dyDescent="0.25">
      <c r="J1611" s="836"/>
    </row>
    <row r="1612" spans="10:10" x14ac:dyDescent="0.25">
      <c r="J1612" s="836"/>
    </row>
    <row r="1613" spans="10:10" x14ac:dyDescent="0.25">
      <c r="J1613" s="836"/>
    </row>
    <row r="1614" spans="10:10" x14ac:dyDescent="0.25">
      <c r="J1614" s="836"/>
    </row>
    <row r="1615" spans="10:10" x14ac:dyDescent="0.25">
      <c r="J1615" s="836"/>
    </row>
    <row r="1616" spans="10:10" x14ac:dyDescent="0.25">
      <c r="J1616" s="836"/>
    </row>
    <row r="1617" spans="10:10" x14ac:dyDescent="0.25">
      <c r="J1617" s="836"/>
    </row>
    <row r="1618" spans="10:10" x14ac:dyDescent="0.25">
      <c r="J1618" s="836"/>
    </row>
    <row r="1619" spans="10:10" x14ac:dyDescent="0.25">
      <c r="J1619" s="836"/>
    </row>
    <row r="1620" spans="10:10" x14ac:dyDescent="0.25">
      <c r="J1620" s="836"/>
    </row>
    <row r="1621" spans="10:10" x14ac:dyDescent="0.25">
      <c r="J1621" s="836"/>
    </row>
    <row r="1622" spans="10:10" x14ac:dyDescent="0.25">
      <c r="J1622" s="836"/>
    </row>
    <row r="1623" spans="10:10" x14ac:dyDescent="0.25">
      <c r="J1623" s="836"/>
    </row>
    <row r="1624" spans="10:10" x14ac:dyDescent="0.25">
      <c r="J1624" s="836"/>
    </row>
    <row r="1625" spans="10:10" x14ac:dyDescent="0.25">
      <c r="J1625" s="836"/>
    </row>
    <row r="1626" spans="10:10" x14ac:dyDescent="0.25">
      <c r="J1626" s="836"/>
    </row>
    <row r="1627" spans="10:10" x14ac:dyDescent="0.25">
      <c r="J1627" s="836"/>
    </row>
    <row r="1628" spans="10:10" x14ac:dyDescent="0.25">
      <c r="J1628" s="836"/>
    </row>
    <row r="1629" spans="10:10" x14ac:dyDescent="0.25">
      <c r="J1629" s="836"/>
    </row>
    <row r="1630" spans="10:10" x14ac:dyDescent="0.25">
      <c r="J1630" s="836"/>
    </row>
    <row r="1631" spans="10:10" x14ac:dyDescent="0.25">
      <c r="J1631" s="836"/>
    </row>
    <row r="1632" spans="10:10" x14ac:dyDescent="0.25">
      <c r="J1632" s="836"/>
    </row>
    <row r="1633" spans="10:10" x14ac:dyDescent="0.25">
      <c r="J1633" s="836"/>
    </row>
    <row r="1634" spans="10:10" x14ac:dyDescent="0.25">
      <c r="J1634" s="836"/>
    </row>
    <row r="1635" spans="10:10" x14ac:dyDescent="0.25">
      <c r="J1635" s="836"/>
    </row>
    <row r="1636" spans="10:10" x14ac:dyDescent="0.25">
      <c r="J1636" s="836"/>
    </row>
    <row r="1637" spans="10:10" x14ac:dyDescent="0.25">
      <c r="J1637" s="836"/>
    </row>
    <row r="1638" spans="10:10" x14ac:dyDescent="0.25">
      <c r="J1638" s="836"/>
    </row>
    <row r="1639" spans="10:10" x14ac:dyDescent="0.25">
      <c r="J1639" s="836"/>
    </row>
    <row r="1640" spans="10:10" x14ac:dyDescent="0.25">
      <c r="J1640" s="836"/>
    </row>
    <row r="1641" spans="10:10" x14ac:dyDescent="0.25">
      <c r="J1641" s="836"/>
    </row>
    <row r="1642" spans="10:10" x14ac:dyDescent="0.25">
      <c r="J1642" s="836"/>
    </row>
    <row r="1643" spans="10:10" x14ac:dyDescent="0.25">
      <c r="J1643" s="836"/>
    </row>
    <row r="1644" spans="10:10" x14ac:dyDescent="0.25">
      <c r="J1644" s="836"/>
    </row>
    <row r="1645" spans="10:10" x14ac:dyDescent="0.25">
      <c r="J1645" s="836"/>
    </row>
    <row r="1646" spans="10:10" x14ac:dyDescent="0.25">
      <c r="J1646" s="836"/>
    </row>
    <row r="1647" spans="10:10" x14ac:dyDescent="0.25">
      <c r="J1647" s="836"/>
    </row>
    <row r="1648" spans="10:10" x14ac:dyDescent="0.25">
      <c r="J1648" s="836"/>
    </row>
    <row r="1649" spans="10:10" x14ac:dyDescent="0.25">
      <c r="J1649" s="836"/>
    </row>
    <row r="1650" spans="10:10" x14ac:dyDescent="0.25">
      <c r="J1650" s="836"/>
    </row>
    <row r="1651" spans="10:10" x14ac:dyDescent="0.25">
      <c r="J1651" s="836"/>
    </row>
    <row r="1652" spans="10:10" x14ac:dyDescent="0.25">
      <c r="J1652" s="836"/>
    </row>
    <row r="1653" spans="10:10" x14ac:dyDescent="0.25">
      <c r="J1653" s="836"/>
    </row>
    <row r="1654" spans="10:10" x14ac:dyDescent="0.25">
      <c r="J1654" s="836"/>
    </row>
    <row r="1655" spans="10:10" x14ac:dyDescent="0.25">
      <c r="J1655" s="836"/>
    </row>
    <row r="1656" spans="10:10" x14ac:dyDescent="0.25">
      <c r="J1656" s="836"/>
    </row>
    <row r="1657" spans="10:10" x14ac:dyDescent="0.25">
      <c r="J1657" s="836"/>
    </row>
    <row r="1658" spans="10:10" x14ac:dyDescent="0.25">
      <c r="J1658" s="836"/>
    </row>
    <row r="1659" spans="10:10" x14ac:dyDescent="0.25">
      <c r="J1659" s="836"/>
    </row>
    <row r="1660" spans="10:10" x14ac:dyDescent="0.25">
      <c r="J1660" s="836"/>
    </row>
    <row r="1661" spans="10:10" x14ac:dyDescent="0.25">
      <c r="J1661" s="836"/>
    </row>
    <row r="1662" spans="10:10" x14ac:dyDescent="0.25">
      <c r="J1662" s="836"/>
    </row>
    <row r="1663" spans="10:10" x14ac:dyDescent="0.25">
      <c r="J1663" s="836"/>
    </row>
    <row r="1664" spans="10:10" x14ac:dyDescent="0.25">
      <c r="J1664" s="836"/>
    </row>
    <row r="1665" spans="10:10" x14ac:dyDescent="0.25">
      <c r="J1665" s="836"/>
    </row>
    <row r="1666" spans="10:10" x14ac:dyDescent="0.25">
      <c r="J1666" s="836"/>
    </row>
    <row r="1667" spans="10:10" x14ac:dyDescent="0.25">
      <c r="J1667" s="836"/>
    </row>
    <row r="1668" spans="10:10" x14ac:dyDescent="0.25">
      <c r="J1668" s="836"/>
    </row>
    <row r="1669" spans="10:10" x14ac:dyDescent="0.25">
      <c r="J1669" s="836"/>
    </row>
    <row r="1670" spans="10:10" x14ac:dyDescent="0.25">
      <c r="J1670" s="836"/>
    </row>
    <row r="1671" spans="10:10" x14ac:dyDescent="0.25">
      <c r="J1671" s="836"/>
    </row>
    <row r="1672" spans="10:10" x14ac:dyDescent="0.25">
      <c r="J1672" s="836"/>
    </row>
    <row r="1673" spans="10:10" x14ac:dyDescent="0.25">
      <c r="J1673" s="836"/>
    </row>
    <row r="1674" spans="10:10" x14ac:dyDescent="0.25">
      <c r="J1674" s="836"/>
    </row>
    <row r="1675" spans="10:10" x14ac:dyDescent="0.25">
      <c r="J1675" s="836"/>
    </row>
    <row r="1676" spans="10:10" x14ac:dyDescent="0.25">
      <c r="J1676" s="836"/>
    </row>
    <row r="1677" spans="10:10" x14ac:dyDescent="0.25">
      <c r="J1677" s="836"/>
    </row>
    <row r="1678" spans="10:10" x14ac:dyDescent="0.25">
      <c r="J1678" s="836"/>
    </row>
    <row r="1679" spans="10:10" x14ac:dyDescent="0.25">
      <c r="J1679" s="836"/>
    </row>
    <row r="1680" spans="10:10" x14ac:dyDescent="0.25">
      <c r="J1680" s="836"/>
    </row>
    <row r="1681" spans="10:10" x14ac:dyDescent="0.25">
      <c r="J1681" s="836"/>
    </row>
    <row r="1682" spans="10:10" x14ac:dyDescent="0.25">
      <c r="J1682" s="836"/>
    </row>
    <row r="1683" spans="10:10" x14ac:dyDescent="0.25">
      <c r="J1683" s="836"/>
    </row>
    <row r="1684" spans="10:10" x14ac:dyDescent="0.25">
      <c r="J1684" s="836"/>
    </row>
    <row r="1685" spans="10:10" x14ac:dyDescent="0.25">
      <c r="J1685" s="836"/>
    </row>
    <row r="1686" spans="10:10" x14ac:dyDescent="0.25">
      <c r="J1686" s="836"/>
    </row>
    <row r="1687" spans="10:10" x14ac:dyDescent="0.25">
      <c r="J1687" s="836"/>
    </row>
    <row r="1688" spans="10:10" x14ac:dyDescent="0.25">
      <c r="J1688" s="836"/>
    </row>
    <row r="1689" spans="10:10" x14ac:dyDescent="0.25">
      <c r="J1689" s="836"/>
    </row>
    <row r="1690" spans="10:10" x14ac:dyDescent="0.25">
      <c r="J1690" s="836"/>
    </row>
    <row r="1691" spans="10:10" x14ac:dyDescent="0.25">
      <c r="J1691" s="836"/>
    </row>
    <row r="1692" spans="10:10" x14ac:dyDescent="0.25">
      <c r="J1692" s="836"/>
    </row>
    <row r="1693" spans="10:10" x14ac:dyDescent="0.25">
      <c r="J1693" s="836"/>
    </row>
    <row r="1694" spans="10:10" x14ac:dyDescent="0.25">
      <c r="J1694" s="836"/>
    </row>
    <row r="1695" spans="10:10" x14ac:dyDescent="0.25">
      <c r="J1695" s="836"/>
    </row>
    <row r="1696" spans="10:10" x14ac:dyDescent="0.25">
      <c r="J1696" s="836"/>
    </row>
    <row r="1697" spans="10:10" x14ac:dyDescent="0.25">
      <c r="J1697" s="836"/>
    </row>
    <row r="1698" spans="10:10" x14ac:dyDescent="0.25">
      <c r="J1698" s="836"/>
    </row>
    <row r="1699" spans="10:10" x14ac:dyDescent="0.25">
      <c r="J1699" s="836"/>
    </row>
    <row r="1700" spans="10:10" x14ac:dyDescent="0.25">
      <c r="J1700" s="836"/>
    </row>
    <row r="1701" spans="10:10" x14ac:dyDescent="0.25">
      <c r="J1701" s="836"/>
    </row>
    <row r="1702" spans="10:10" x14ac:dyDescent="0.25">
      <c r="J1702" s="836"/>
    </row>
    <row r="1703" spans="10:10" x14ac:dyDescent="0.25">
      <c r="J1703" s="836"/>
    </row>
    <row r="1704" spans="10:10" x14ac:dyDescent="0.25">
      <c r="J1704" s="836"/>
    </row>
    <row r="1705" spans="10:10" x14ac:dyDescent="0.25">
      <c r="J1705" s="836"/>
    </row>
    <row r="1706" spans="10:10" x14ac:dyDescent="0.25">
      <c r="J1706" s="836"/>
    </row>
    <row r="1707" spans="10:10" x14ac:dyDescent="0.25">
      <c r="J1707" s="836"/>
    </row>
    <row r="1708" spans="10:10" x14ac:dyDescent="0.25">
      <c r="J1708" s="836"/>
    </row>
    <row r="1709" spans="10:10" x14ac:dyDescent="0.25">
      <c r="J1709" s="836"/>
    </row>
    <row r="1710" spans="10:10" x14ac:dyDescent="0.25">
      <c r="J1710" s="836"/>
    </row>
    <row r="1711" spans="10:10" x14ac:dyDescent="0.25">
      <c r="J1711" s="836"/>
    </row>
    <row r="1712" spans="10:10" x14ac:dyDescent="0.25">
      <c r="J1712" s="836"/>
    </row>
    <row r="1713" spans="10:10" x14ac:dyDescent="0.25">
      <c r="J1713" s="836"/>
    </row>
    <row r="1714" spans="10:10" x14ac:dyDescent="0.25">
      <c r="J1714" s="836"/>
    </row>
    <row r="1715" spans="10:10" x14ac:dyDescent="0.25">
      <c r="J1715" s="836"/>
    </row>
    <row r="1716" spans="10:10" x14ac:dyDescent="0.25">
      <c r="J1716" s="836"/>
    </row>
    <row r="1717" spans="10:10" x14ac:dyDescent="0.25">
      <c r="J1717" s="836"/>
    </row>
    <row r="1718" spans="10:10" x14ac:dyDescent="0.25">
      <c r="J1718" s="836"/>
    </row>
    <row r="1719" spans="10:10" x14ac:dyDescent="0.25">
      <c r="J1719" s="836"/>
    </row>
    <row r="1720" spans="10:10" x14ac:dyDescent="0.25">
      <c r="J1720" s="836"/>
    </row>
    <row r="1721" spans="10:10" x14ac:dyDescent="0.25">
      <c r="J1721" s="836"/>
    </row>
    <row r="1722" spans="10:10" x14ac:dyDescent="0.25">
      <c r="J1722" s="836"/>
    </row>
    <row r="1723" spans="10:10" x14ac:dyDescent="0.25">
      <c r="J1723" s="836"/>
    </row>
    <row r="1724" spans="10:10" x14ac:dyDescent="0.25">
      <c r="J1724" s="836"/>
    </row>
    <row r="1725" spans="10:10" x14ac:dyDescent="0.25">
      <c r="J1725" s="836"/>
    </row>
    <row r="1726" spans="10:10" x14ac:dyDescent="0.25">
      <c r="J1726" s="836"/>
    </row>
    <row r="1727" spans="10:10" x14ac:dyDescent="0.25">
      <c r="J1727" s="836"/>
    </row>
    <row r="1728" spans="10:10" x14ac:dyDescent="0.25">
      <c r="J1728" s="836"/>
    </row>
    <row r="1729" spans="10:10" x14ac:dyDescent="0.25">
      <c r="J1729" s="836"/>
    </row>
    <row r="1730" spans="10:10" x14ac:dyDescent="0.25">
      <c r="J1730" s="836"/>
    </row>
    <row r="1731" spans="10:10" x14ac:dyDescent="0.25">
      <c r="J1731" s="836"/>
    </row>
    <row r="1732" spans="10:10" x14ac:dyDescent="0.25">
      <c r="J1732" s="836"/>
    </row>
    <row r="1733" spans="10:10" x14ac:dyDescent="0.25">
      <c r="J1733" s="836"/>
    </row>
    <row r="1734" spans="10:10" x14ac:dyDescent="0.25">
      <c r="J1734" s="836"/>
    </row>
    <row r="1735" spans="10:10" x14ac:dyDescent="0.25">
      <c r="J1735" s="836"/>
    </row>
    <row r="1736" spans="10:10" x14ac:dyDescent="0.25">
      <c r="J1736" s="836"/>
    </row>
    <row r="1737" spans="10:10" x14ac:dyDescent="0.25">
      <c r="J1737" s="836"/>
    </row>
    <row r="1738" spans="10:10" x14ac:dyDescent="0.25">
      <c r="J1738" s="836"/>
    </row>
    <row r="1739" spans="10:10" x14ac:dyDescent="0.25">
      <c r="J1739" s="836"/>
    </row>
    <row r="1740" spans="10:10" x14ac:dyDescent="0.25">
      <c r="J1740" s="836"/>
    </row>
    <row r="1741" spans="10:10" x14ac:dyDescent="0.25">
      <c r="J1741" s="836"/>
    </row>
    <row r="1742" spans="10:10" x14ac:dyDescent="0.25">
      <c r="J1742" s="836"/>
    </row>
    <row r="1743" spans="10:10" x14ac:dyDescent="0.25">
      <c r="J1743" s="836"/>
    </row>
    <row r="1744" spans="10:10" x14ac:dyDescent="0.25">
      <c r="J1744" s="836"/>
    </row>
    <row r="1745" spans="10:10" x14ac:dyDescent="0.25">
      <c r="J1745" s="836"/>
    </row>
    <row r="1746" spans="10:10" x14ac:dyDescent="0.25">
      <c r="J1746" s="836"/>
    </row>
    <row r="1747" spans="10:10" x14ac:dyDescent="0.25">
      <c r="J1747" s="836"/>
    </row>
    <row r="1748" spans="10:10" x14ac:dyDescent="0.25">
      <c r="J1748" s="836"/>
    </row>
    <row r="1749" spans="10:10" x14ac:dyDescent="0.25">
      <c r="J1749" s="836"/>
    </row>
    <row r="1750" spans="10:10" x14ac:dyDescent="0.25">
      <c r="J1750" s="836"/>
    </row>
    <row r="1751" spans="10:10" x14ac:dyDescent="0.25">
      <c r="J1751" s="836"/>
    </row>
    <row r="1752" spans="10:10" x14ac:dyDescent="0.25">
      <c r="J1752" s="836"/>
    </row>
    <row r="1753" spans="10:10" x14ac:dyDescent="0.25">
      <c r="J1753" s="836"/>
    </row>
    <row r="1754" spans="10:10" x14ac:dyDescent="0.25">
      <c r="J1754" s="836"/>
    </row>
    <row r="1755" spans="10:10" x14ac:dyDescent="0.25">
      <c r="J1755" s="836"/>
    </row>
    <row r="1756" spans="10:10" x14ac:dyDescent="0.25">
      <c r="J1756" s="836"/>
    </row>
    <row r="1757" spans="10:10" x14ac:dyDescent="0.25">
      <c r="J1757" s="836"/>
    </row>
    <row r="1758" spans="10:10" x14ac:dyDescent="0.25">
      <c r="J1758" s="836"/>
    </row>
    <row r="1759" spans="10:10" x14ac:dyDescent="0.25">
      <c r="J1759" s="836"/>
    </row>
    <row r="1760" spans="10:10" x14ac:dyDescent="0.25">
      <c r="J1760" s="836"/>
    </row>
    <row r="1761" spans="10:10" x14ac:dyDescent="0.25">
      <c r="J1761" s="836"/>
    </row>
    <row r="1762" spans="10:10" x14ac:dyDescent="0.25">
      <c r="J1762" s="836"/>
    </row>
    <row r="1763" spans="10:10" x14ac:dyDescent="0.25">
      <c r="J1763" s="836"/>
    </row>
    <row r="1764" spans="10:10" x14ac:dyDescent="0.25">
      <c r="J1764" s="836"/>
    </row>
    <row r="1765" spans="10:10" x14ac:dyDescent="0.25">
      <c r="J1765" s="836"/>
    </row>
    <row r="1766" spans="10:10" x14ac:dyDescent="0.25">
      <c r="J1766" s="836"/>
    </row>
    <row r="1767" spans="10:10" x14ac:dyDescent="0.25">
      <c r="J1767" s="836"/>
    </row>
    <row r="1768" spans="10:10" x14ac:dyDescent="0.25">
      <c r="J1768" s="836"/>
    </row>
    <row r="1769" spans="10:10" x14ac:dyDescent="0.25">
      <c r="J1769" s="836"/>
    </row>
    <row r="1770" spans="10:10" x14ac:dyDescent="0.25">
      <c r="J1770" s="836"/>
    </row>
    <row r="1771" spans="10:10" x14ac:dyDescent="0.25">
      <c r="J1771" s="836"/>
    </row>
    <row r="1772" spans="10:10" x14ac:dyDescent="0.25">
      <c r="J1772" s="836"/>
    </row>
    <row r="1773" spans="10:10" x14ac:dyDescent="0.25">
      <c r="J1773" s="836"/>
    </row>
    <row r="1774" spans="10:10" x14ac:dyDescent="0.25">
      <c r="J1774" s="836"/>
    </row>
    <row r="1775" spans="10:10" x14ac:dyDescent="0.25">
      <c r="J1775" s="836"/>
    </row>
    <row r="1776" spans="10:10" x14ac:dyDescent="0.25">
      <c r="J1776" s="836"/>
    </row>
    <row r="1777" spans="10:10" x14ac:dyDescent="0.25">
      <c r="J1777" s="836"/>
    </row>
    <row r="1778" spans="10:10" x14ac:dyDescent="0.25">
      <c r="J1778" s="836"/>
    </row>
    <row r="1779" spans="10:10" x14ac:dyDescent="0.25">
      <c r="J1779" s="836"/>
    </row>
    <row r="1780" spans="10:10" x14ac:dyDescent="0.25">
      <c r="J1780" s="836"/>
    </row>
    <row r="1781" spans="10:10" x14ac:dyDescent="0.25">
      <c r="J1781" s="836"/>
    </row>
    <row r="1782" spans="10:10" x14ac:dyDescent="0.25">
      <c r="J1782" s="836"/>
    </row>
    <row r="1783" spans="10:10" x14ac:dyDescent="0.25">
      <c r="J1783" s="836"/>
    </row>
    <row r="1784" spans="10:10" x14ac:dyDescent="0.25">
      <c r="J1784" s="836"/>
    </row>
    <row r="1785" spans="10:10" x14ac:dyDescent="0.25">
      <c r="J1785" s="836"/>
    </row>
    <row r="1786" spans="10:10" x14ac:dyDescent="0.25">
      <c r="J1786" s="836"/>
    </row>
    <row r="1787" spans="10:10" x14ac:dyDescent="0.25">
      <c r="J1787" s="836"/>
    </row>
    <row r="1788" spans="10:10" x14ac:dyDescent="0.25">
      <c r="J1788" s="836"/>
    </row>
    <row r="1789" spans="10:10" x14ac:dyDescent="0.25">
      <c r="J1789" s="836"/>
    </row>
    <row r="1790" spans="10:10" x14ac:dyDescent="0.25">
      <c r="J1790" s="836"/>
    </row>
    <row r="1791" spans="10:10" x14ac:dyDescent="0.25">
      <c r="J1791" s="836"/>
    </row>
    <row r="1792" spans="10:10" x14ac:dyDescent="0.25">
      <c r="J1792" s="836"/>
    </row>
    <row r="1793" spans="10:10" x14ac:dyDescent="0.25">
      <c r="J1793" s="836"/>
    </row>
    <row r="1794" spans="10:10" x14ac:dyDescent="0.25">
      <c r="J1794" s="836"/>
    </row>
    <row r="1795" spans="10:10" x14ac:dyDescent="0.25">
      <c r="J1795" s="836"/>
    </row>
    <row r="1796" spans="10:10" x14ac:dyDescent="0.25">
      <c r="J1796" s="836"/>
    </row>
    <row r="1797" spans="10:10" x14ac:dyDescent="0.25">
      <c r="J1797" s="836"/>
    </row>
    <row r="1798" spans="10:10" x14ac:dyDescent="0.25">
      <c r="J1798" s="836"/>
    </row>
    <row r="1799" spans="10:10" x14ac:dyDescent="0.25">
      <c r="J1799" s="836"/>
    </row>
    <row r="1800" spans="10:10" x14ac:dyDescent="0.25">
      <c r="J1800" s="836"/>
    </row>
    <row r="1801" spans="10:10" x14ac:dyDescent="0.25">
      <c r="J1801" s="836"/>
    </row>
    <row r="1802" spans="10:10" x14ac:dyDescent="0.25">
      <c r="J1802" s="836"/>
    </row>
    <row r="1803" spans="10:10" x14ac:dyDescent="0.25">
      <c r="J1803" s="836"/>
    </row>
    <row r="1804" spans="10:10" x14ac:dyDescent="0.25">
      <c r="J1804" s="836"/>
    </row>
    <row r="1805" spans="10:10" x14ac:dyDescent="0.25">
      <c r="J1805" s="836"/>
    </row>
    <row r="1806" spans="10:10" x14ac:dyDescent="0.25">
      <c r="J1806" s="836"/>
    </row>
    <row r="1807" spans="10:10" x14ac:dyDescent="0.25">
      <c r="J1807" s="836"/>
    </row>
    <row r="1808" spans="10:10" x14ac:dyDescent="0.25">
      <c r="J1808" s="836"/>
    </row>
    <row r="1809" spans="10:10" x14ac:dyDescent="0.25">
      <c r="J1809" s="836"/>
    </row>
    <row r="1810" spans="10:10" x14ac:dyDescent="0.25">
      <c r="J1810" s="836"/>
    </row>
    <row r="1811" spans="10:10" x14ac:dyDescent="0.25">
      <c r="J1811" s="836"/>
    </row>
    <row r="1812" spans="10:10" x14ac:dyDescent="0.25">
      <c r="J1812" s="836"/>
    </row>
    <row r="1813" spans="10:10" x14ac:dyDescent="0.25">
      <c r="J1813" s="836"/>
    </row>
    <row r="1814" spans="10:10" x14ac:dyDescent="0.25">
      <c r="J1814" s="836"/>
    </row>
    <row r="1815" spans="10:10" x14ac:dyDescent="0.25">
      <c r="J1815" s="836"/>
    </row>
    <row r="1816" spans="10:10" x14ac:dyDescent="0.25">
      <c r="J1816" s="836"/>
    </row>
    <row r="1817" spans="10:10" x14ac:dyDescent="0.25">
      <c r="J1817" s="836"/>
    </row>
    <row r="1818" spans="10:10" x14ac:dyDescent="0.25">
      <c r="J1818" s="836"/>
    </row>
    <row r="1819" spans="10:10" x14ac:dyDescent="0.25">
      <c r="J1819" s="836"/>
    </row>
    <row r="1820" spans="10:10" x14ac:dyDescent="0.25">
      <c r="J1820" s="836"/>
    </row>
    <row r="1821" spans="10:10" x14ac:dyDescent="0.25">
      <c r="J1821" s="836"/>
    </row>
    <row r="1822" spans="10:10" x14ac:dyDescent="0.25">
      <c r="J1822" s="836"/>
    </row>
    <row r="1823" spans="10:10" x14ac:dyDescent="0.25">
      <c r="J1823" s="836"/>
    </row>
    <row r="1824" spans="10:10" x14ac:dyDescent="0.25">
      <c r="J1824" s="836"/>
    </row>
    <row r="1825" spans="10:10" x14ac:dyDescent="0.25">
      <c r="J1825" s="836"/>
    </row>
    <row r="1826" spans="10:10" x14ac:dyDescent="0.25">
      <c r="J1826" s="836"/>
    </row>
    <row r="1827" spans="10:10" x14ac:dyDescent="0.25">
      <c r="J1827" s="836"/>
    </row>
    <row r="1828" spans="10:10" x14ac:dyDescent="0.25">
      <c r="J1828" s="836"/>
    </row>
    <row r="1829" spans="10:10" x14ac:dyDescent="0.25">
      <c r="J1829" s="836"/>
    </row>
    <row r="1830" spans="10:10" x14ac:dyDescent="0.25">
      <c r="J1830" s="836"/>
    </row>
    <row r="1831" spans="10:10" x14ac:dyDescent="0.25">
      <c r="J1831" s="836"/>
    </row>
    <row r="1832" spans="10:10" x14ac:dyDescent="0.25">
      <c r="J1832" s="836"/>
    </row>
    <row r="1833" spans="10:10" x14ac:dyDescent="0.25">
      <c r="J1833" s="836"/>
    </row>
    <row r="1834" spans="10:10" x14ac:dyDescent="0.25">
      <c r="J1834" s="836"/>
    </row>
    <row r="1835" spans="10:10" x14ac:dyDescent="0.25">
      <c r="J1835" s="836"/>
    </row>
    <row r="1836" spans="10:10" x14ac:dyDescent="0.25">
      <c r="J1836" s="836" t="s">
        <v>1188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S139"/>
  <sheetViews>
    <sheetView workbookViewId="0">
      <pane xSplit="5" ySplit="1" topLeftCell="F124" activePane="bottomRight" state="frozen"/>
      <selection pane="topRight" activeCell="E1" sqref="E1"/>
      <selection pane="bottomLeft" activeCell="A2" sqref="A2"/>
      <selection pane="bottomRight" activeCell="D150" sqref="D150"/>
    </sheetView>
  </sheetViews>
  <sheetFormatPr defaultRowHeight="15" x14ac:dyDescent="0.25"/>
  <cols>
    <col min="1" max="1" width="25" customWidth="1"/>
    <col min="2" max="2" width="15" style="1112" customWidth="1"/>
    <col min="3" max="3" width="15.5703125" style="1064" customWidth="1"/>
    <col min="4" max="4" width="15" style="1112" customWidth="1"/>
    <col min="5" max="5" width="15.7109375" style="1064" customWidth="1"/>
    <col min="7" max="7" width="24.7109375" bestFit="1" customWidth="1"/>
    <col min="8" max="8" width="19" customWidth="1"/>
    <col min="9" max="9" width="8.5703125" customWidth="1"/>
    <col min="10" max="10" width="10.42578125" bestFit="1" customWidth="1"/>
    <col min="11" max="11" width="12.28515625" bestFit="1" customWidth="1"/>
    <col min="12" max="12" width="12.42578125" customWidth="1"/>
    <col min="13" max="13" width="16.140625" customWidth="1"/>
    <col min="14" max="16" width="9.5703125" bestFit="1" customWidth="1"/>
    <col min="17" max="17" width="11.28515625" bestFit="1" customWidth="1"/>
    <col min="18" max="18" width="11.140625" customWidth="1"/>
  </cols>
  <sheetData>
    <row r="1" spans="1:14" x14ac:dyDescent="0.25">
      <c r="B1" s="1114" t="s">
        <v>1296</v>
      </c>
      <c r="C1" s="1064" t="s">
        <v>1293</v>
      </c>
      <c r="D1" s="1114" t="s">
        <v>1292</v>
      </c>
      <c r="F1" s="1117" t="s">
        <v>1308</v>
      </c>
      <c r="H1" s="887" t="s">
        <v>1175</v>
      </c>
    </row>
    <row r="2" spans="1:14" x14ac:dyDescent="0.25">
      <c r="A2" t="s">
        <v>287</v>
      </c>
      <c r="C2" s="1064" t="s">
        <v>1084</v>
      </c>
      <c r="D2" s="1112">
        <v>44292</v>
      </c>
      <c r="E2" s="935">
        <f>D2-DAY($D2)+1</f>
        <v>44287</v>
      </c>
    </row>
    <row r="3" spans="1:14" x14ac:dyDescent="0.25">
      <c r="A3" s="888" t="s">
        <v>287</v>
      </c>
      <c r="C3" s="1064" t="s">
        <v>1156</v>
      </c>
      <c r="D3" s="1112">
        <v>44293</v>
      </c>
      <c r="E3" s="935">
        <f t="shared" ref="E3:E17" si="0">D3-DAY($D3)+1</f>
        <v>44287</v>
      </c>
      <c r="J3" s="888"/>
      <c r="L3" s="888"/>
      <c r="M3" s="888"/>
      <c r="N3" s="888"/>
    </row>
    <row r="4" spans="1:14" x14ac:dyDescent="0.25">
      <c r="A4" s="888" t="s">
        <v>287</v>
      </c>
      <c r="C4" s="1064" t="s">
        <v>1165</v>
      </c>
      <c r="D4" s="1112">
        <v>44294</v>
      </c>
      <c r="E4" s="935">
        <f t="shared" si="0"/>
        <v>44287</v>
      </c>
      <c r="J4" s="888"/>
      <c r="L4" s="888"/>
      <c r="M4" s="888"/>
      <c r="N4" s="888"/>
    </row>
    <row r="5" spans="1:14" x14ac:dyDescent="0.25">
      <c r="A5" s="888" t="s">
        <v>287</v>
      </c>
      <c r="C5" s="1064" t="s">
        <v>1158</v>
      </c>
      <c r="D5" s="1112">
        <v>44298</v>
      </c>
      <c r="E5" s="935">
        <f t="shared" si="0"/>
        <v>44287</v>
      </c>
      <c r="J5" s="888"/>
      <c r="L5" s="888"/>
      <c r="M5" s="888"/>
      <c r="N5" s="888"/>
    </row>
    <row r="6" spans="1:14" x14ac:dyDescent="0.25">
      <c r="B6" s="1113"/>
      <c r="C6" s="1137" t="s">
        <v>1117</v>
      </c>
      <c r="D6" s="1113">
        <v>44299</v>
      </c>
      <c r="E6" s="935" t="s">
        <v>15</v>
      </c>
      <c r="J6" s="888"/>
      <c r="L6" s="888"/>
      <c r="M6" s="888"/>
      <c r="N6" s="888"/>
    </row>
    <row r="7" spans="1:14" x14ac:dyDescent="0.25">
      <c r="A7" s="888" t="s">
        <v>287</v>
      </c>
      <c r="C7" s="1064" t="s">
        <v>1170</v>
      </c>
      <c r="D7" s="1112">
        <v>44300</v>
      </c>
      <c r="E7" s="935">
        <f t="shared" si="0"/>
        <v>44287</v>
      </c>
      <c r="J7" s="888"/>
      <c r="L7" s="888"/>
      <c r="M7" s="888"/>
      <c r="N7" s="888"/>
    </row>
    <row r="8" spans="1:14" x14ac:dyDescent="0.25">
      <c r="A8" s="888" t="s">
        <v>287</v>
      </c>
      <c r="C8" s="1064" t="s">
        <v>1173</v>
      </c>
      <c r="D8" s="1112">
        <v>44302</v>
      </c>
      <c r="E8" s="935">
        <f t="shared" si="0"/>
        <v>44287</v>
      </c>
      <c r="J8" s="888"/>
      <c r="L8" s="888"/>
      <c r="M8" s="888"/>
      <c r="N8" s="888"/>
    </row>
    <row r="9" spans="1:14" x14ac:dyDescent="0.25">
      <c r="A9" s="888" t="s">
        <v>287</v>
      </c>
      <c r="C9" s="1064" t="s">
        <v>1079</v>
      </c>
      <c r="D9" s="1112">
        <v>44307</v>
      </c>
      <c r="E9" s="935">
        <f t="shared" si="0"/>
        <v>44287</v>
      </c>
      <c r="J9" s="888"/>
      <c r="L9" s="888"/>
      <c r="M9" s="888"/>
      <c r="N9" s="888"/>
    </row>
    <row r="10" spans="1:14" x14ac:dyDescent="0.25">
      <c r="B10" s="1113"/>
      <c r="C10" s="1137" t="s">
        <v>1132</v>
      </c>
      <c r="D10" s="1113">
        <v>44307</v>
      </c>
      <c r="E10" s="935" t="s">
        <v>15</v>
      </c>
      <c r="J10" s="888"/>
      <c r="L10" s="888"/>
      <c r="M10" s="888"/>
      <c r="N10" s="888"/>
    </row>
    <row r="11" spans="1:14" x14ac:dyDescent="0.25">
      <c r="B11" s="1113"/>
      <c r="C11" s="1137" t="s">
        <v>1223</v>
      </c>
      <c r="D11" s="1113">
        <v>44309</v>
      </c>
      <c r="E11" s="935" t="s">
        <v>15</v>
      </c>
      <c r="J11" s="888"/>
      <c r="L11" s="888"/>
      <c r="M11" s="888"/>
      <c r="N11" s="888"/>
    </row>
    <row r="12" spans="1:14" x14ac:dyDescent="0.25">
      <c r="A12" t="s">
        <v>287</v>
      </c>
      <c r="C12" s="1064" t="s">
        <v>1153</v>
      </c>
      <c r="D12" s="1112">
        <v>44293</v>
      </c>
      <c r="E12" s="935">
        <f>D12-DAY($D12)+1</f>
        <v>44287</v>
      </c>
      <c r="J12" s="888"/>
      <c r="L12" s="888"/>
      <c r="M12" s="888"/>
      <c r="N12" s="888"/>
    </row>
    <row r="13" spans="1:14" x14ac:dyDescent="0.25">
      <c r="A13" s="888" t="s">
        <v>287</v>
      </c>
      <c r="C13" s="1064" t="s">
        <v>1141</v>
      </c>
      <c r="D13" s="1112">
        <v>44301</v>
      </c>
      <c r="E13" s="935">
        <f t="shared" si="0"/>
        <v>44287</v>
      </c>
      <c r="J13" s="888"/>
      <c r="L13" s="888"/>
      <c r="M13" s="888"/>
      <c r="N13" s="888"/>
    </row>
    <row r="14" spans="1:14" x14ac:dyDescent="0.25">
      <c r="A14" s="888" t="s">
        <v>287</v>
      </c>
      <c r="C14" s="1064" t="s">
        <v>1167</v>
      </c>
      <c r="D14" s="1112">
        <v>44302</v>
      </c>
      <c r="E14" s="935">
        <f t="shared" si="0"/>
        <v>44287</v>
      </c>
      <c r="J14" s="888"/>
      <c r="L14" s="888"/>
      <c r="M14" s="888"/>
      <c r="N14" s="888"/>
    </row>
    <row r="15" spans="1:14" x14ac:dyDescent="0.25">
      <c r="A15" s="888" t="s">
        <v>287</v>
      </c>
      <c r="C15" s="1064" t="s">
        <v>1090</v>
      </c>
      <c r="D15" s="1112">
        <v>44313</v>
      </c>
      <c r="E15" s="935">
        <f t="shared" si="0"/>
        <v>44287</v>
      </c>
      <c r="J15" s="888"/>
      <c r="L15" s="888"/>
      <c r="N15" s="888"/>
    </row>
    <row r="16" spans="1:14" x14ac:dyDescent="0.25">
      <c r="A16" s="888" t="s">
        <v>287</v>
      </c>
      <c r="C16" s="1064" t="s">
        <v>1231</v>
      </c>
      <c r="D16" s="1112">
        <v>44313</v>
      </c>
      <c r="E16" s="935">
        <f t="shared" si="0"/>
        <v>44287</v>
      </c>
      <c r="J16" s="888"/>
      <c r="L16" s="888"/>
      <c r="N16" s="888"/>
    </row>
    <row r="17" spans="1:14" x14ac:dyDescent="0.25">
      <c r="A17" s="888" t="s">
        <v>287</v>
      </c>
      <c r="C17" s="1064" t="s">
        <v>1094</v>
      </c>
      <c r="D17" s="1112">
        <v>44320</v>
      </c>
      <c r="E17" s="935">
        <f t="shared" si="0"/>
        <v>44317</v>
      </c>
      <c r="J17" s="888"/>
      <c r="L17" s="888"/>
      <c r="N17" s="888"/>
    </row>
    <row r="18" spans="1:14" x14ac:dyDescent="0.25">
      <c r="A18" s="888" t="s">
        <v>287</v>
      </c>
      <c r="C18" s="1064" t="s">
        <v>1095</v>
      </c>
      <c r="D18" s="1112">
        <v>44314</v>
      </c>
      <c r="E18" s="935">
        <f>D18-DAY($D18)+1</f>
        <v>44287</v>
      </c>
      <c r="J18" s="888"/>
      <c r="L18" s="888"/>
      <c r="M18" s="888"/>
      <c r="N18" s="888"/>
    </row>
    <row r="19" spans="1:14" x14ac:dyDescent="0.25">
      <c r="A19" t="s">
        <v>203</v>
      </c>
      <c r="C19" s="1064" t="s">
        <v>1072</v>
      </c>
      <c r="E19" s="1064" t="s">
        <v>15</v>
      </c>
      <c r="F19" t="s">
        <v>1181</v>
      </c>
      <c r="G19" t="s">
        <v>223</v>
      </c>
      <c r="H19" s="1110">
        <v>44228</v>
      </c>
      <c r="J19" s="888"/>
      <c r="L19" s="888"/>
      <c r="M19" s="888"/>
      <c r="N19" s="888"/>
    </row>
    <row r="20" spans="1:14" s="1064" customFormat="1" x14ac:dyDescent="0.25">
      <c r="A20" s="1064" t="s">
        <v>1303</v>
      </c>
      <c r="B20" s="1133"/>
      <c r="C20" s="1064" t="s">
        <v>1064</v>
      </c>
      <c r="D20" s="1133">
        <v>44337</v>
      </c>
      <c r="E20" s="935">
        <f t="shared" ref="E20:E23" si="1">D20-DAY($D20)+1</f>
        <v>44317</v>
      </c>
      <c r="F20" s="1064" t="s">
        <v>1181</v>
      </c>
      <c r="G20" s="1064" t="s">
        <v>244</v>
      </c>
      <c r="H20" s="935">
        <v>44256</v>
      </c>
    </row>
    <row r="21" spans="1:14" x14ac:dyDescent="0.25">
      <c r="A21" s="888" t="s">
        <v>1294</v>
      </c>
      <c r="C21" s="1064" t="s">
        <v>1065</v>
      </c>
      <c r="E21" s="1064" t="s">
        <v>15</v>
      </c>
      <c r="F21" t="s">
        <v>1181</v>
      </c>
      <c r="G21" t="s">
        <v>205</v>
      </c>
      <c r="H21" s="1110">
        <v>44256</v>
      </c>
      <c r="J21" s="888"/>
      <c r="L21" s="888"/>
      <c r="M21" s="888"/>
      <c r="N21" s="888"/>
    </row>
    <row r="22" spans="1:14" x14ac:dyDescent="0.25">
      <c r="A22" s="620" t="s">
        <v>1303</v>
      </c>
      <c r="B22" s="1112" t="s">
        <v>1142</v>
      </c>
      <c r="C22" s="1064" t="s">
        <v>1061</v>
      </c>
      <c r="D22" s="1112">
        <v>44324</v>
      </c>
      <c r="E22" s="935">
        <f t="shared" si="1"/>
        <v>44317</v>
      </c>
      <c r="F22" t="s">
        <v>1181</v>
      </c>
      <c r="G22" t="s">
        <v>207</v>
      </c>
      <c r="H22" s="1110">
        <v>44256</v>
      </c>
      <c r="J22" s="888"/>
      <c r="L22" s="888"/>
      <c r="M22" s="888"/>
      <c r="N22" s="888"/>
    </row>
    <row r="23" spans="1:14" s="841" customFormat="1" x14ac:dyDescent="0.25">
      <c r="A23" s="1138" t="s">
        <v>1303</v>
      </c>
      <c r="B23" s="1139">
        <v>44261</v>
      </c>
      <c r="C23" s="1138" t="s">
        <v>1068</v>
      </c>
      <c r="D23" s="1139">
        <v>44351</v>
      </c>
      <c r="E23" s="1110">
        <f t="shared" si="1"/>
        <v>44348</v>
      </c>
      <c r="F23" s="841" t="s">
        <v>1181</v>
      </c>
      <c r="G23" s="841" t="s">
        <v>221</v>
      </c>
      <c r="H23" s="1110">
        <v>44256</v>
      </c>
    </row>
    <row r="24" spans="1:14" x14ac:dyDescent="0.25">
      <c r="A24" s="888" t="s">
        <v>203</v>
      </c>
      <c r="C24" s="1064" t="s">
        <v>1073</v>
      </c>
      <c r="E24" s="1064" t="s">
        <v>15</v>
      </c>
      <c r="F24" t="s">
        <v>1181</v>
      </c>
      <c r="G24" t="s">
        <v>608</v>
      </c>
      <c r="H24" s="1110">
        <v>44256</v>
      </c>
      <c r="J24" s="888"/>
      <c r="L24" s="888"/>
      <c r="M24" s="888"/>
      <c r="N24" s="888"/>
    </row>
    <row r="25" spans="1:14" s="841" customFormat="1" x14ac:dyDescent="0.25">
      <c r="A25" s="1138" t="s">
        <v>1303</v>
      </c>
      <c r="B25" s="1139">
        <v>44263</v>
      </c>
      <c r="C25" s="1138" t="s">
        <v>1070</v>
      </c>
      <c r="D25" s="1139">
        <v>44351</v>
      </c>
      <c r="E25" s="1110">
        <f t="shared" ref="E25" si="2">D25-DAY($D25)+1</f>
        <v>44348</v>
      </c>
      <c r="F25" s="841" t="s">
        <v>1181</v>
      </c>
      <c r="G25" s="841" t="s">
        <v>221</v>
      </c>
      <c r="H25" s="1110">
        <v>44256</v>
      </c>
    </row>
    <row r="26" spans="1:14" x14ac:dyDescent="0.25">
      <c r="A26" s="888" t="s">
        <v>1294</v>
      </c>
      <c r="C26" s="1064" t="s">
        <v>1075</v>
      </c>
      <c r="E26" s="1064" t="s">
        <v>15</v>
      </c>
      <c r="F26" t="s">
        <v>1181</v>
      </c>
      <c r="G26" t="s">
        <v>223</v>
      </c>
      <c r="H26" s="1110">
        <v>44256</v>
      </c>
      <c r="J26" s="888"/>
      <c r="L26" s="888"/>
      <c r="M26" s="888"/>
      <c r="N26" s="888"/>
    </row>
    <row r="27" spans="1:14" s="1064" customFormat="1" x14ac:dyDescent="0.25">
      <c r="A27" s="1064" t="s">
        <v>287</v>
      </c>
      <c r="B27" s="1133"/>
      <c r="C27" s="1064" t="s">
        <v>1074</v>
      </c>
      <c r="D27" s="1133">
        <v>44326</v>
      </c>
      <c r="E27" s="935">
        <f t="shared" ref="E27" si="3">D27-DAY($D27)+1</f>
        <v>44317</v>
      </c>
      <c r="F27" s="1064" t="s">
        <v>1181</v>
      </c>
      <c r="G27" s="1064" t="s">
        <v>227</v>
      </c>
      <c r="H27" s="935">
        <v>44256</v>
      </c>
      <c r="L27" s="888"/>
    </row>
    <row r="28" spans="1:14" x14ac:dyDescent="0.25">
      <c r="A28" s="888" t="s">
        <v>1294</v>
      </c>
      <c r="C28" s="1064" t="s">
        <v>1093</v>
      </c>
      <c r="E28" s="1064" t="s">
        <v>15</v>
      </c>
      <c r="F28" t="s">
        <v>1181</v>
      </c>
      <c r="G28" t="s">
        <v>205</v>
      </c>
      <c r="H28" s="1110">
        <v>44256</v>
      </c>
      <c r="J28" s="888"/>
      <c r="L28" s="888"/>
      <c r="M28" s="888"/>
      <c r="N28" s="888"/>
    </row>
    <row r="29" spans="1:14" s="841" customFormat="1" x14ac:dyDescent="0.25">
      <c r="A29" s="1138" t="s">
        <v>1303</v>
      </c>
      <c r="B29" s="1139"/>
      <c r="C29" s="1138" t="s">
        <v>1076</v>
      </c>
      <c r="D29" s="1139">
        <v>44351</v>
      </c>
      <c r="E29" s="1110">
        <f t="shared" ref="E29" si="4">D29-DAY($D29)+1</f>
        <v>44348</v>
      </c>
      <c r="F29" s="841" t="s">
        <v>1181</v>
      </c>
      <c r="G29" s="841" t="s">
        <v>244</v>
      </c>
      <c r="H29" s="1110">
        <v>44256</v>
      </c>
    </row>
    <row r="30" spans="1:14" s="841" customFormat="1" x14ac:dyDescent="0.25">
      <c r="A30" s="1138" t="s">
        <v>1303</v>
      </c>
      <c r="B30" s="1139">
        <v>44271</v>
      </c>
      <c r="C30" s="1138" t="s">
        <v>1077</v>
      </c>
      <c r="D30" s="1139">
        <v>44351</v>
      </c>
      <c r="E30" s="1110">
        <f t="shared" ref="E30" si="5">D30-DAY($D30)+1</f>
        <v>44348</v>
      </c>
      <c r="F30" s="841" t="s">
        <v>1181</v>
      </c>
      <c r="G30" s="841" t="s">
        <v>221</v>
      </c>
      <c r="H30" s="1110">
        <v>44256</v>
      </c>
    </row>
    <row r="31" spans="1:14" x14ac:dyDescent="0.25">
      <c r="A31" s="888" t="s">
        <v>203</v>
      </c>
      <c r="C31" s="1064" t="s">
        <v>1089</v>
      </c>
      <c r="E31" s="1064" t="s">
        <v>15</v>
      </c>
      <c r="F31" t="s">
        <v>1181</v>
      </c>
      <c r="G31" t="s">
        <v>221</v>
      </c>
      <c r="H31" s="1110">
        <v>44256</v>
      </c>
      <c r="J31" s="888"/>
      <c r="L31" s="888"/>
      <c r="M31" s="888"/>
      <c r="N31" s="888"/>
    </row>
    <row r="32" spans="1:14" s="1064" customFormat="1" x14ac:dyDescent="0.25">
      <c r="A32" s="1064" t="s">
        <v>288</v>
      </c>
      <c r="B32" s="1133"/>
      <c r="C32" s="1064" t="s">
        <v>1082</v>
      </c>
      <c r="D32" s="1133">
        <v>44322</v>
      </c>
      <c r="E32" s="935">
        <f t="shared" ref="E32" si="6">D32-DAY($D32)+1</f>
        <v>44317</v>
      </c>
      <c r="F32" s="1064" t="s">
        <v>1181</v>
      </c>
      <c r="G32" s="1064" t="s">
        <v>244</v>
      </c>
      <c r="H32" s="935">
        <v>44256</v>
      </c>
      <c r="L32" s="888"/>
    </row>
    <row r="33" spans="1:14" x14ac:dyDescent="0.25">
      <c r="A33" s="888" t="s">
        <v>1294</v>
      </c>
      <c r="C33" s="1064" t="s">
        <v>1080</v>
      </c>
      <c r="E33" s="1064" t="s">
        <v>15</v>
      </c>
      <c r="F33" t="s">
        <v>1181</v>
      </c>
      <c r="G33" t="s">
        <v>221</v>
      </c>
      <c r="H33" s="1110">
        <v>44256</v>
      </c>
      <c r="J33" s="888"/>
      <c r="L33" s="888"/>
      <c r="M33" s="888"/>
      <c r="N33" s="888"/>
    </row>
    <row r="34" spans="1:14" x14ac:dyDescent="0.25">
      <c r="A34" s="888" t="s">
        <v>288</v>
      </c>
      <c r="C34" s="1064" t="s">
        <v>1083</v>
      </c>
      <c r="D34" s="1112">
        <v>44322</v>
      </c>
      <c r="E34" s="935">
        <f>D34-DAY($D34)+1</f>
        <v>44317</v>
      </c>
      <c r="F34" t="s">
        <v>1181</v>
      </c>
      <c r="G34" t="s">
        <v>244</v>
      </c>
      <c r="H34" s="1110">
        <v>44256</v>
      </c>
      <c r="J34" s="888"/>
      <c r="L34" s="888"/>
      <c r="M34" s="888"/>
      <c r="N34" s="888"/>
    </row>
    <row r="35" spans="1:14" x14ac:dyDescent="0.25">
      <c r="A35" s="888" t="s">
        <v>203</v>
      </c>
      <c r="B35" s="1112" t="s">
        <v>1164</v>
      </c>
      <c r="C35" s="1064" t="s">
        <v>1088</v>
      </c>
      <c r="E35" s="1064" t="s">
        <v>15</v>
      </c>
      <c r="F35" t="s">
        <v>1181</v>
      </c>
      <c r="G35" t="s">
        <v>207</v>
      </c>
      <c r="H35" s="1110">
        <v>44256</v>
      </c>
      <c r="I35" s="888"/>
      <c r="J35" s="888"/>
      <c r="L35" s="888"/>
      <c r="M35" s="888"/>
      <c r="N35" s="888"/>
    </row>
    <row r="36" spans="1:14" x14ac:dyDescent="0.25">
      <c r="A36" s="888" t="s">
        <v>1294</v>
      </c>
      <c r="C36" s="1064" t="s">
        <v>1087</v>
      </c>
      <c r="E36" s="1064" t="s">
        <v>15</v>
      </c>
      <c r="F36" t="s">
        <v>1181</v>
      </c>
      <c r="G36" t="s">
        <v>227</v>
      </c>
      <c r="H36" s="1110">
        <v>44256</v>
      </c>
      <c r="J36" s="888"/>
      <c r="L36" s="888"/>
      <c r="M36" s="888"/>
      <c r="N36" s="888"/>
    </row>
    <row r="37" spans="1:14" x14ac:dyDescent="0.25">
      <c r="A37" s="888" t="s">
        <v>203</v>
      </c>
      <c r="C37" s="1064" t="s">
        <v>1085</v>
      </c>
      <c r="E37" s="1064" t="s">
        <v>15</v>
      </c>
      <c r="F37" t="s">
        <v>1181</v>
      </c>
      <c r="G37" t="s">
        <v>207</v>
      </c>
      <c r="H37" s="1110">
        <v>44256</v>
      </c>
      <c r="J37" s="888"/>
      <c r="L37" s="888"/>
      <c r="M37" s="888"/>
      <c r="N37" s="888"/>
    </row>
    <row r="38" spans="1:14" x14ac:dyDescent="0.25">
      <c r="A38" s="888" t="s">
        <v>203</v>
      </c>
      <c r="C38" s="1064" t="s">
        <v>1086</v>
      </c>
      <c r="E38" s="1064" t="s">
        <v>15</v>
      </c>
      <c r="F38" t="s">
        <v>1181</v>
      </c>
      <c r="G38" t="s">
        <v>207</v>
      </c>
      <c r="H38" s="1110">
        <v>44256</v>
      </c>
      <c r="J38" s="888"/>
      <c r="L38" s="888"/>
      <c r="M38" s="888"/>
      <c r="N38" s="888"/>
    </row>
    <row r="39" spans="1:14" x14ac:dyDescent="0.25">
      <c r="A39" s="1117" t="s">
        <v>287</v>
      </c>
      <c r="B39" s="1141"/>
      <c r="C39" s="1142" t="s">
        <v>1290</v>
      </c>
      <c r="D39" s="1141">
        <v>44403</v>
      </c>
      <c r="E39" s="935">
        <f>D39-DAY($D39)+1</f>
        <v>44378</v>
      </c>
      <c r="F39" t="s">
        <v>1181</v>
      </c>
      <c r="G39" t="s">
        <v>200</v>
      </c>
      <c r="H39" s="1110">
        <v>44228</v>
      </c>
      <c r="J39" s="888"/>
      <c r="L39" s="888"/>
      <c r="M39" s="888"/>
      <c r="N39" s="888"/>
    </row>
    <row r="40" spans="1:14" x14ac:dyDescent="0.25">
      <c r="A40" s="888" t="s">
        <v>203</v>
      </c>
      <c r="C40" s="1064" t="s">
        <v>1291</v>
      </c>
      <c r="E40" s="1064" t="s">
        <v>15</v>
      </c>
      <c r="F40" t="s">
        <v>1181</v>
      </c>
      <c r="G40" t="s">
        <v>200</v>
      </c>
      <c r="H40" s="1110">
        <v>44228</v>
      </c>
      <c r="J40" s="888"/>
      <c r="L40" s="888"/>
    </row>
    <row r="41" spans="1:14" s="1064" customFormat="1" x14ac:dyDescent="0.25">
      <c r="A41" s="1134" t="s">
        <v>203</v>
      </c>
      <c r="B41" s="1133">
        <v>44210</v>
      </c>
      <c r="C41" s="1064" t="s">
        <v>1033</v>
      </c>
      <c r="D41" s="1133"/>
      <c r="E41" s="1064" t="s">
        <v>15</v>
      </c>
      <c r="F41" s="1064" t="s">
        <v>1181</v>
      </c>
      <c r="G41" s="1064" t="s">
        <v>205</v>
      </c>
      <c r="H41" s="935">
        <v>44197</v>
      </c>
      <c r="L41" s="888"/>
    </row>
    <row r="42" spans="1:14" s="841" customFormat="1" x14ac:dyDescent="0.25">
      <c r="A42" s="1134" t="s">
        <v>203</v>
      </c>
      <c r="B42" s="1133">
        <v>44223</v>
      </c>
      <c r="C42" s="1064" t="s">
        <v>1034</v>
      </c>
      <c r="D42" s="1133"/>
      <c r="E42" s="1064" t="s">
        <v>15</v>
      </c>
      <c r="F42" s="1064" t="s">
        <v>1181</v>
      </c>
      <c r="G42" s="1064" t="s">
        <v>205</v>
      </c>
      <c r="H42" s="935">
        <v>44197</v>
      </c>
      <c r="I42" s="1064"/>
      <c r="J42" s="888"/>
      <c r="L42" s="888"/>
      <c r="M42" s="1064"/>
    </row>
    <row r="43" spans="1:14" s="841" customFormat="1" x14ac:dyDescent="0.25">
      <c r="A43" s="1134" t="s">
        <v>203</v>
      </c>
      <c r="B43" s="1133">
        <v>44210</v>
      </c>
      <c r="C43" s="1064" t="s">
        <v>1035</v>
      </c>
      <c r="D43" s="1133"/>
      <c r="E43" s="1064" t="s">
        <v>15</v>
      </c>
      <c r="F43" s="1064" t="s">
        <v>1181</v>
      </c>
      <c r="G43" s="1064" t="s">
        <v>205</v>
      </c>
      <c r="H43" s="935">
        <v>44197</v>
      </c>
      <c r="I43" s="1064"/>
      <c r="J43" s="888"/>
      <c r="L43" s="888"/>
      <c r="M43" s="1064"/>
    </row>
    <row r="44" spans="1:14" s="841" customFormat="1" x14ac:dyDescent="0.25">
      <c r="A44" s="1134" t="s">
        <v>203</v>
      </c>
      <c r="B44" s="1133">
        <v>44243</v>
      </c>
      <c r="C44" s="1064" t="s">
        <v>1038</v>
      </c>
      <c r="D44" s="1133"/>
      <c r="E44" s="1064" t="s">
        <v>15</v>
      </c>
      <c r="F44" s="1064" t="s">
        <v>1181</v>
      </c>
      <c r="G44" s="1064" t="s">
        <v>205</v>
      </c>
      <c r="H44" s="935">
        <v>44197</v>
      </c>
      <c r="I44" s="1064"/>
      <c r="J44" s="888"/>
      <c r="L44" s="888"/>
      <c r="M44" s="1064"/>
    </row>
    <row r="45" spans="1:14" x14ac:dyDescent="0.25">
      <c r="A45" s="1134" t="s">
        <v>203</v>
      </c>
      <c r="B45" s="1133"/>
      <c r="C45" s="1064" t="s">
        <v>1039</v>
      </c>
      <c r="D45" s="1133"/>
      <c r="E45" s="1064" t="s">
        <v>15</v>
      </c>
      <c r="F45" s="1064" t="s">
        <v>1181</v>
      </c>
      <c r="G45" s="1064" t="s">
        <v>205</v>
      </c>
      <c r="H45" s="935">
        <v>44197</v>
      </c>
      <c r="I45" s="1064"/>
      <c r="J45" s="888"/>
      <c r="L45" s="888"/>
      <c r="M45" s="1064"/>
    </row>
    <row r="46" spans="1:14" x14ac:dyDescent="0.25">
      <c r="A46" s="1134" t="s">
        <v>1294</v>
      </c>
      <c r="B46" s="1133"/>
      <c r="C46" s="1064" t="s">
        <v>1040</v>
      </c>
      <c r="D46" s="1133"/>
      <c r="E46" s="1064" t="s">
        <v>15</v>
      </c>
      <c r="F46" s="1064" t="s">
        <v>1181</v>
      </c>
      <c r="G46" s="1064" t="s">
        <v>205</v>
      </c>
      <c r="H46" s="935">
        <v>44197</v>
      </c>
      <c r="I46" s="1064"/>
      <c r="J46" s="888"/>
      <c r="L46" s="888"/>
      <c r="M46" s="1064"/>
    </row>
    <row r="47" spans="1:14" x14ac:dyDescent="0.25">
      <c r="A47" s="1134" t="s">
        <v>1294</v>
      </c>
      <c r="B47" s="1133"/>
      <c r="C47" s="1064" t="s">
        <v>1041</v>
      </c>
      <c r="D47" s="1133"/>
      <c r="E47" s="1064" t="s">
        <v>15</v>
      </c>
      <c r="F47" s="1064" t="s">
        <v>1181</v>
      </c>
      <c r="G47" s="1064" t="s">
        <v>205</v>
      </c>
      <c r="H47" s="935">
        <v>44197</v>
      </c>
      <c r="I47" s="1064"/>
      <c r="J47" s="888"/>
      <c r="L47" s="888"/>
      <c r="M47" s="1064"/>
    </row>
    <row r="48" spans="1:14" x14ac:dyDescent="0.25">
      <c r="A48" s="1064" t="s">
        <v>203</v>
      </c>
      <c r="B48" s="1133"/>
      <c r="C48" s="1064" t="s">
        <v>1042</v>
      </c>
      <c r="D48" s="1133"/>
      <c r="E48" s="1064" t="s">
        <v>15</v>
      </c>
      <c r="F48" s="1064" t="s">
        <v>1181</v>
      </c>
      <c r="G48" s="1064" t="s">
        <v>205</v>
      </c>
      <c r="H48" s="935">
        <v>44197</v>
      </c>
      <c r="I48" s="1064"/>
      <c r="J48" s="888"/>
      <c r="L48" s="888"/>
      <c r="M48" s="1064"/>
    </row>
    <row r="49" spans="1:13" s="841" customFormat="1" x14ac:dyDescent="0.25">
      <c r="A49" s="1134" t="s">
        <v>1295</v>
      </c>
      <c r="B49" s="1114"/>
      <c r="C49" s="1064" t="s">
        <v>1043</v>
      </c>
      <c r="D49" s="1114">
        <v>44343</v>
      </c>
      <c r="E49" s="935">
        <f>D49-DAY($D49)+1</f>
        <v>44317</v>
      </c>
      <c r="F49" s="841" t="s">
        <v>1181</v>
      </c>
      <c r="G49" s="841" t="s">
        <v>205</v>
      </c>
      <c r="H49" s="1110">
        <v>44197</v>
      </c>
    </row>
    <row r="50" spans="1:13" x14ac:dyDescent="0.25">
      <c r="A50" s="1064" t="s">
        <v>1294</v>
      </c>
      <c r="B50" s="1133"/>
      <c r="C50" s="1064" t="s">
        <v>1044</v>
      </c>
      <c r="D50" s="1133"/>
      <c r="E50" s="1064" t="s">
        <v>15</v>
      </c>
      <c r="F50" s="1064" t="s">
        <v>1181</v>
      </c>
      <c r="G50" s="1064" t="s">
        <v>205</v>
      </c>
      <c r="H50" s="935">
        <v>44197</v>
      </c>
      <c r="I50" s="1064"/>
      <c r="J50" s="888"/>
      <c r="L50" s="888"/>
      <c r="M50" s="1064"/>
    </row>
    <row r="51" spans="1:13" x14ac:dyDescent="0.25">
      <c r="A51" s="1064" t="s">
        <v>203</v>
      </c>
      <c r="B51" s="1133"/>
      <c r="C51" s="1064" t="s">
        <v>1045</v>
      </c>
      <c r="D51" s="1133"/>
      <c r="E51" s="1064" t="s">
        <v>15</v>
      </c>
      <c r="F51" s="1064" t="s">
        <v>1181</v>
      </c>
      <c r="G51" s="1064" t="s">
        <v>205</v>
      </c>
      <c r="H51" s="935">
        <v>44197</v>
      </c>
      <c r="I51" s="1064"/>
      <c r="J51" s="888"/>
      <c r="L51" s="888"/>
      <c r="M51" s="1064"/>
    </row>
    <row r="52" spans="1:13" s="841" customFormat="1" x14ac:dyDescent="0.25">
      <c r="A52" s="1134" t="s">
        <v>1295</v>
      </c>
      <c r="B52" s="1114"/>
      <c r="C52" s="1064" t="s">
        <v>1046</v>
      </c>
      <c r="D52" s="1114">
        <v>44343</v>
      </c>
      <c r="E52" s="935">
        <f>D52-DAY($D52)+1</f>
        <v>44317</v>
      </c>
      <c r="F52" s="841" t="s">
        <v>1181</v>
      </c>
      <c r="G52" s="841" t="s">
        <v>205</v>
      </c>
      <c r="H52" s="1110">
        <v>44197</v>
      </c>
    </row>
    <row r="53" spans="1:13" x14ac:dyDescent="0.25">
      <c r="A53" s="1064" t="s">
        <v>1294</v>
      </c>
      <c r="B53" s="1133"/>
      <c r="C53" s="1064" t="s">
        <v>1047</v>
      </c>
      <c r="D53" s="1133"/>
      <c r="E53" s="1064" t="s">
        <v>15</v>
      </c>
      <c r="F53" s="1064" t="s">
        <v>1181</v>
      </c>
      <c r="G53" s="1064" t="s">
        <v>205</v>
      </c>
      <c r="H53" s="935">
        <v>44197</v>
      </c>
      <c r="I53" s="1064"/>
      <c r="J53" s="888"/>
      <c r="L53" s="888"/>
      <c r="M53" s="1064"/>
    </row>
    <row r="54" spans="1:13" x14ac:dyDescent="0.25">
      <c r="A54" s="1064" t="s">
        <v>1294</v>
      </c>
      <c r="B54" s="1133"/>
      <c r="C54" s="1064" t="s">
        <v>1048</v>
      </c>
      <c r="D54" s="1133"/>
      <c r="E54" s="1064" t="s">
        <v>15</v>
      </c>
      <c r="F54" s="1064" t="s">
        <v>1181</v>
      </c>
      <c r="G54" s="1064" t="s">
        <v>205</v>
      </c>
      <c r="H54" s="935">
        <v>44197</v>
      </c>
      <c r="I54" s="1064"/>
      <c r="J54" s="888"/>
      <c r="L54" s="888"/>
      <c r="M54" s="1064"/>
    </row>
    <row r="55" spans="1:13" s="841" customFormat="1" x14ac:dyDescent="0.25">
      <c r="A55" s="1134" t="s">
        <v>1295</v>
      </c>
      <c r="B55" s="1114"/>
      <c r="C55" s="1064" t="s">
        <v>1049</v>
      </c>
      <c r="D55" s="1114">
        <v>44343</v>
      </c>
      <c r="E55" s="935">
        <f>D55-DAY($D55)+1</f>
        <v>44317</v>
      </c>
      <c r="F55" s="841" t="s">
        <v>1181</v>
      </c>
      <c r="G55" s="841" t="s">
        <v>205</v>
      </c>
      <c r="H55" s="1110">
        <v>44197</v>
      </c>
    </row>
    <row r="56" spans="1:13" x14ac:dyDescent="0.25">
      <c r="A56" s="1064" t="s">
        <v>1294</v>
      </c>
      <c r="B56" s="1133"/>
      <c r="C56" s="1064" t="s">
        <v>1050</v>
      </c>
      <c r="D56" s="1133"/>
      <c r="E56" s="1064" t="s">
        <v>15</v>
      </c>
      <c r="F56" s="1064" t="s">
        <v>1181</v>
      </c>
      <c r="G56" s="1064" t="s">
        <v>205</v>
      </c>
      <c r="H56" s="935">
        <v>44197</v>
      </c>
      <c r="I56" s="1064"/>
      <c r="J56" s="888"/>
      <c r="L56" s="888"/>
      <c r="M56" s="1064"/>
    </row>
    <row r="57" spans="1:13" x14ac:dyDescent="0.25">
      <c r="A57" s="1064" t="s">
        <v>203</v>
      </c>
      <c r="B57" s="1133"/>
      <c r="C57" s="1064" t="s">
        <v>1051</v>
      </c>
      <c r="D57" s="1133"/>
      <c r="E57" s="1064" t="s">
        <v>15</v>
      </c>
      <c r="F57" s="1064" t="s">
        <v>1181</v>
      </c>
      <c r="G57" s="1064" t="s">
        <v>205</v>
      </c>
      <c r="H57" s="935">
        <v>44197</v>
      </c>
      <c r="I57" s="1064"/>
      <c r="J57" s="888"/>
      <c r="L57" s="888"/>
      <c r="M57" s="1064"/>
    </row>
    <row r="58" spans="1:13" x14ac:dyDescent="0.25">
      <c r="A58" s="1064" t="s">
        <v>203</v>
      </c>
      <c r="B58" s="1133"/>
      <c r="C58" s="1064" t="s">
        <v>1052</v>
      </c>
      <c r="D58" s="1133"/>
      <c r="E58" s="1064" t="s">
        <v>15</v>
      </c>
      <c r="F58" s="1064" t="s">
        <v>1181</v>
      </c>
      <c r="G58" s="1064" t="s">
        <v>205</v>
      </c>
      <c r="H58" s="935">
        <v>44197</v>
      </c>
      <c r="I58" s="1064"/>
      <c r="J58" s="888"/>
      <c r="L58" s="888"/>
      <c r="M58" s="1064"/>
    </row>
    <row r="59" spans="1:13" x14ac:dyDescent="0.25">
      <c r="A59" s="1064" t="s">
        <v>203</v>
      </c>
      <c r="B59" s="1133"/>
      <c r="C59" s="1064" t="s">
        <v>1058</v>
      </c>
      <c r="D59" s="1133"/>
      <c r="E59" s="1064" t="s">
        <v>15</v>
      </c>
      <c r="F59" s="1064" t="s">
        <v>1181</v>
      </c>
      <c r="G59" s="1064" t="s">
        <v>205</v>
      </c>
      <c r="H59" s="935">
        <v>44228</v>
      </c>
      <c r="I59" s="1064"/>
      <c r="J59" s="888"/>
      <c r="L59" s="888"/>
      <c r="M59" s="1064"/>
    </row>
    <row r="60" spans="1:13" x14ac:dyDescent="0.25">
      <c r="A60" s="1064" t="s">
        <v>203</v>
      </c>
      <c r="B60" s="1133"/>
      <c r="C60" s="1064" t="s">
        <v>1059</v>
      </c>
      <c r="D60" s="1133"/>
      <c r="E60" s="1064" t="s">
        <v>15</v>
      </c>
      <c r="F60" s="1064" t="s">
        <v>1181</v>
      </c>
      <c r="G60" s="1064" t="s">
        <v>680</v>
      </c>
      <c r="H60" s="935">
        <v>44228</v>
      </c>
      <c r="I60" s="1064"/>
      <c r="J60" s="888"/>
      <c r="L60" s="888"/>
      <c r="M60" s="1064"/>
    </row>
    <row r="61" spans="1:13" s="841" customFormat="1" x14ac:dyDescent="0.25">
      <c r="A61" s="1134" t="s">
        <v>1295</v>
      </c>
      <c r="B61" s="1133"/>
      <c r="C61" s="1064" t="s">
        <v>1071</v>
      </c>
      <c r="D61" s="1133">
        <v>44322</v>
      </c>
      <c r="E61" s="935">
        <f>D61-DAY($D61)+1</f>
        <v>44317</v>
      </c>
      <c r="F61" s="1064" t="s">
        <v>1181</v>
      </c>
      <c r="G61" s="1064" t="s">
        <v>211</v>
      </c>
      <c r="H61" s="935">
        <v>44228</v>
      </c>
      <c r="I61" s="1064"/>
      <c r="J61" s="888"/>
      <c r="L61" s="888"/>
      <c r="M61" s="1064"/>
    </row>
    <row r="62" spans="1:13" x14ac:dyDescent="0.25">
      <c r="A62" s="1134" t="s">
        <v>1295</v>
      </c>
      <c r="B62" s="1133"/>
      <c r="C62" s="1064" t="s">
        <v>1060</v>
      </c>
      <c r="D62" s="1133">
        <v>44335</v>
      </c>
      <c r="E62" s="935">
        <f>D62-DAY($D62)+1</f>
        <v>44317</v>
      </c>
      <c r="F62" s="1064" t="s">
        <v>1181</v>
      </c>
      <c r="G62" s="1064" t="s">
        <v>221</v>
      </c>
      <c r="H62" s="935">
        <v>44228</v>
      </c>
      <c r="I62" s="1064"/>
      <c r="J62" s="888"/>
      <c r="L62" s="888"/>
      <c r="M62" s="1064"/>
    </row>
    <row r="63" spans="1:13" s="841" customFormat="1" x14ac:dyDescent="0.25">
      <c r="A63" s="1134" t="s">
        <v>1295</v>
      </c>
      <c r="B63" s="1133"/>
      <c r="C63" s="1064" t="s">
        <v>1063</v>
      </c>
      <c r="D63" s="1133">
        <v>44322</v>
      </c>
      <c r="E63" s="935">
        <f>D63-DAY($D63)+1</f>
        <v>44317</v>
      </c>
      <c r="F63" s="1064" t="s">
        <v>1181</v>
      </c>
      <c r="G63" s="1064" t="s">
        <v>211</v>
      </c>
      <c r="H63" s="935">
        <v>44228</v>
      </c>
      <c r="I63" s="1064"/>
      <c r="J63" s="888"/>
      <c r="L63" s="888"/>
      <c r="M63" s="1064"/>
    </row>
    <row r="64" spans="1:13" x14ac:dyDescent="0.25">
      <c r="A64" s="1134" t="s">
        <v>1294</v>
      </c>
      <c r="B64" s="1133"/>
      <c r="C64" s="1064" t="s">
        <v>1062</v>
      </c>
      <c r="D64" s="1133"/>
      <c r="E64" s="1064" t="s">
        <v>15</v>
      </c>
      <c r="F64" s="1064" t="s">
        <v>1181</v>
      </c>
      <c r="G64" s="1064" t="s">
        <v>243</v>
      </c>
      <c r="H64" s="935">
        <v>44228</v>
      </c>
      <c r="I64" s="1064"/>
      <c r="J64" s="888"/>
      <c r="L64" s="888"/>
      <c r="M64" s="1064"/>
    </row>
    <row r="65" spans="1:13" s="841" customFormat="1" x14ac:dyDescent="0.25">
      <c r="A65" s="1134" t="s">
        <v>1294</v>
      </c>
      <c r="B65" s="1133">
        <v>44259</v>
      </c>
      <c r="C65" s="1064" t="s">
        <v>1067</v>
      </c>
      <c r="D65" s="1133"/>
      <c r="E65" s="1064" t="s">
        <v>15</v>
      </c>
      <c r="F65" s="1064" t="s">
        <v>1181</v>
      </c>
      <c r="G65" s="1064" t="s">
        <v>211</v>
      </c>
      <c r="H65" s="935">
        <v>44256</v>
      </c>
      <c r="I65" s="1064"/>
      <c r="J65" s="888"/>
      <c r="L65" s="888"/>
      <c r="M65" s="1064"/>
    </row>
    <row r="66" spans="1:13" s="841" customFormat="1" x14ac:dyDescent="0.25">
      <c r="A66" s="1134" t="s">
        <v>1294</v>
      </c>
      <c r="B66" s="1133">
        <v>44258</v>
      </c>
      <c r="C66" s="1064" t="s">
        <v>1066</v>
      </c>
      <c r="D66" s="1133"/>
      <c r="E66" s="1064" t="s">
        <v>15</v>
      </c>
      <c r="F66" s="1064" t="s">
        <v>1181</v>
      </c>
      <c r="G66" s="1064" t="s">
        <v>211</v>
      </c>
      <c r="H66" s="935">
        <v>44256</v>
      </c>
      <c r="I66" s="1064"/>
      <c r="J66" s="888"/>
      <c r="L66" s="888"/>
    </row>
    <row r="67" spans="1:13" s="841" customFormat="1" x14ac:dyDescent="0.25">
      <c r="A67" s="1134" t="s">
        <v>1294</v>
      </c>
      <c r="B67" s="1133">
        <v>44263</v>
      </c>
      <c r="C67" s="1064" t="s">
        <v>1069</v>
      </c>
      <c r="D67" s="1133"/>
      <c r="E67" s="1064" t="s">
        <v>15</v>
      </c>
      <c r="F67" s="1064" t="s">
        <v>1181</v>
      </c>
      <c r="G67" s="1064" t="s">
        <v>211</v>
      </c>
      <c r="H67" s="935">
        <v>44256</v>
      </c>
      <c r="I67" s="1064"/>
      <c r="J67" s="888"/>
      <c r="L67" s="888"/>
    </row>
    <row r="68" spans="1:13" x14ac:dyDescent="0.25">
      <c r="A68" s="1134" t="s">
        <v>203</v>
      </c>
      <c r="B68" s="1133"/>
      <c r="C68" s="1064" t="s">
        <v>1091</v>
      </c>
      <c r="D68" s="1133">
        <v>44392</v>
      </c>
      <c r="E68" s="935">
        <f>D68-DAY($D68)+1</f>
        <v>44378</v>
      </c>
      <c r="F68" s="1064" t="s">
        <v>1181</v>
      </c>
      <c r="G68" s="1064" t="s">
        <v>200</v>
      </c>
      <c r="H68" s="935">
        <v>44256</v>
      </c>
      <c r="I68" s="1064"/>
      <c r="J68" s="888"/>
      <c r="L68" s="888"/>
    </row>
    <row r="69" spans="1:13" s="841" customFormat="1" x14ac:dyDescent="0.25">
      <c r="A69" s="1134" t="s">
        <v>1294</v>
      </c>
      <c r="B69" s="1133">
        <v>44279</v>
      </c>
      <c r="C69" s="1064" t="s">
        <v>1078</v>
      </c>
      <c r="D69" s="1133"/>
      <c r="E69" s="1064" t="s">
        <v>15</v>
      </c>
      <c r="F69" s="1064" t="s">
        <v>1181</v>
      </c>
      <c r="G69" s="1064" t="s">
        <v>211</v>
      </c>
      <c r="H69" s="935">
        <v>44256</v>
      </c>
      <c r="I69" s="1064"/>
      <c r="J69" s="888"/>
      <c r="L69" s="888"/>
    </row>
    <row r="70" spans="1:13" x14ac:dyDescent="0.25">
      <c r="A70" s="1134" t="s">
        <v>1294</v>
      </c>
      <c r="B70" s="1133" t="s">
        <v>1226</v>
      </c>
      <c r="C70" s="1064" t="s">
        <v>1233</v>
      </c>
      <c r="D70" s="1133"/>
      <c r="E70" s="1064" t="s">
        <v>15</v>
      </c>
      <c r="F70" s="1064"/>
      <c r="G70" s="1064"/>
      <c r="H70" s="1064"/>
      <c r="I70" s="1064"/>
      <c r="L70" s="888"/>
    </row>
    <row r="71" spans="1:13" x14ac:dyDescent="0.25">
      <c r="A71" s="888" t="s">
        <v>1303</v>
      </c>
      <c r="B71" s="1112" t="s">
        <v>1169</v>
      </c>
      <c r="C71" s="1064" t="s">
        <v>1168</v>
      </c>
      <c r="D71" s="1112" t="s">
        <v>1123</v>
      </c>
      <c r="E71" s="935">
        <f>D71-DAY($D71)+1</f>
        <v>44287</v>
      </c>
      <c r="F71" s="888"/>
      <c r="H71" s="1110"/>
      <c r="I71" s="888"/>
      <c r="L71" s="888"/>
    </row>
    <row r="72" spans="1:13" x14ac:dyDescent="0.25">
      <c r="A72" s="888" t="s">
        <v>1303</v>
      </c>
      <c r="B72" s="1112" t="s">
        <v>1232</v>
      </c>
      <c r="C72" s="1064" t="s">
        <v>1092</v>
      </c>
      <c r="D72" s="1112" t="s">
        <v>1299</v>
      </c>
      <c r="E72" s="935">
        <f>D72-DAY($D72)+1</f>
        <v>44317</v>
      </c>
      <c r="I72" s="888"/>
      <c r="L72" s="888"/>
    </row>
    <row r="73" spans="1:13" ht="14.25" customHeight="1" x14ac:dyDescent="0.25">
      <c r="A73" s="888" t="s">
        <v>1303</v>
      </c>
      <c r="B73" s="1112" t="s">
        <v>1235</v>
      </c>
      <c r="C73" s="1064" t="s">
        <v>1236</v>
      </c>
      <c r="D73" s="1112" t="s">
        <v>1299</v>
      </c>
      <c r="E73" s="935">
        <f>D73-DAY($D73)+1</f>
        <v>44317</v>
      </c>
      <c r="I73" s="888"/>
      <c r="L73" s="888"/>
    </row>
    <row r="74" spans="1:13" x14ac:dyDescent="0.25">
      <c r="A74" s="888"/>
      <c r="C74" s="1064" t="s">
        <v>5675</v>
      </c>
      <c r="D74" s="1112">
        <v>44377</v>
      </c>
      <c r="E74" s="935">
        <f t="shared" ref="E74:E121" si="7">D74-DAY($D74)+1</f>
        <v>44348</v>
      </c>
      <c r="I74" s="888"/>
      <c r="L74" s="888"/>
    </row>
    <row r="75" spans="1:13" x14ac:dyDescent="0.25">
      <c r="C75" s="1064" t="s">
        <v>5678</v>
      </c>
      <c r="D75" s="1112">
        <v>44377</v>
      </c>
      <c r="E75" s="935">
        <f t="shared" si="7"/>
        <v>44348</v>
      </c>
    </row>
    <row r="76" spans="1:13" x14ac:dyDescent="0.25">
      <c r="C76" s="1064" t="s">
        <v>5688</v>
      </c>
      <c r="D76" s="1112">
        <v>44377</v>
      </c>
      <c r="E76" s="935">
        <f t="shared" si="7"/>
        <v>44348</v>
      </c>
    </row>
    <row r="77" spans="1:13" x14ac:dyDescent="0.25">
      <c r="C77" s="1064" t="s">
        <v>5510</v>
      </c>
      <c r="D77" s="1112">
        <v>44350</v>
      </c>
      <c r="E77" s="935">
        <f t="shared" si="7"/>
        <v>44348</v>
      </c>
    </row>
    <row r="78" spans="1:13" x14ac:dyDescent="0.25">
      <c r="C78" s="1064" t="s">
        <v>5548</v>
      </c>
      <c r="D78" s="1112">
        <v>44350</v>
      </c>
      <c r="E78" s="935">
        <f t="shared" si="7"/>
        <v>44348</v>
      </c>
    </row>
    <row r="79" spans="1:13" x14ac:dyDescent="0.25">
      <c r="C79" s="1064" t="s">
        <v>5583</v>
      </c>
      <c r="D79" s="1112">
        <v>44351</v>
      </c>
      <c r="E79" s="935">
        <f t="shared" si="7"/>
        <v>44348</v>
      </c>
    </row>
    <row r="80" spans="1:13" x14ac:dyDescent="0.25">
      <c r="C80" s="1064" t="s">
        <v>4949</v>
      </c>
      <c r="D80" s="1112">
        <v>44355</v>
      </c>
      <c r="E80" s="935">
        <f t="shared" si="7"/>
        <v>44348</v>
      </c>
    </row>
    <row r="81" spans="2:5" x14ac:dyDescent="0.25">
      <c r="C81" s="1064" t="s">
        <v>5218</v>
      </c>
      <c r="D81" s="1112">
        <v>44355</v>
      </c>
      <c r="E81" s="935">
        <f t="shared" si="7"/>
        <v>44348</v>
      </c>
    </row>
    <row r="82" spans="2:5" x14ac:dyDescent="0.25">
      <c r="C82" s="1064" t="s">
        <v>3547</v>
      </c>
      <c r="D82" s="1112">
        <v>44370</v>
      </c>
      <c r="E82" s="935">
        <f t="shared" si="7"/>
        <v>44348</v>
      </c>
    </row>
    <row r="83" spans="2:5" s="841" customFormat="1" x14ac:dyDescent="0.25">
      <c r="B83" s="1114"/>
      <c r="C83" s="1064" t="s">
        <v>5573</v>
      </c>
      <c r="D83" s="1133">
        <v>44370</v>
      </c>
      <c r="E83" s="935">
        <f>D83-DAY($D83)+1</f>
        <v>44348</v>
      </c>
    </row>
    <row r="84" spans="2:5" x14ac:dyDescent="0.25">
      <c r="C84" s="1064" t="s">
        <v>5649</v>
      </c>
      <c r="D84" s="1112">
        <v>44372</v>
      </c>
      <c r="E84" s="935">
        <f>D84-DAY($D84)+1</f>
        <v>44348</v>
      </c>
    </row>
    <row r="85" spans="2:5" x14ac:dyDescent="0.25">
      <c r="C85" s="1064" t="s">
        <v>5667</v>
      </c>
      <c r="D85" s="1112">
        <v>44377</v>
      </c>
      <c r="E85" s="935">
        <f t="shared" si="7"/>
        <v>44348</v>
      </c>
    </row>
    <row r="86" spans="2:5" x14ac:dyDescent="0.25">
      <c r="C86" s="1064" t="s">
        <v>5702</v>
      </c>
      <c r="D86" s="1112">
        <v>44379</v>
      </c>
      <c r="E86" s="935">
        <f t="shared" si="7"/>
        <v>44378</v>
      </c>
    </row>
    <row r="87" spans="2:5" x14ac:dyDescent="0.25">
      <c r="C87" s="1064" t="s">
        <v>5681</v>
      </c>
      <c r="D87" s="1112">
        <v>44383</v>
      </c>
      <c r="E87" s="935">
        <f t="shared" si="7"/>
        <v>44378</v>
      </c>
    </row>
    <row r="88" spans="2:5" x14ac:dyDescent="0.25">
      <c r="C88" s="1064" t="s">
        <v>5694</v>
      </c>
      <c r="D88" s="1112">
        <v>44383</v>
      </c>
      <c r="E88" s="935">
        <f t="shared" si="7"/>
        <v>44378</v>
      </c>
    </row>
    <row r="89" spans="2:5" x14ac:dyDescent="0.25">
      <c r="C89" s="1064" t="s">
        <v>5720</v>
      </c>
      <c r="D89" s="1112">
        <v>44390</v>
      </c>
      <c r="E89" s="935">
        <f t="shared" si="7"/>
        <v>44378</v>
      </c>
    </row>
    <row r="90" spans="2:5" x14ac:dyDescent="0.25">
      <c r="C90" s="1064" t="s">
        <v>5438</v>
      </c>
      <c r="D90" s="1112">
        <v>44363</v>
      </c>
      <c r="E90" s="935">
        <f t="shared" si="7"/>
        <v>44348</v>
      </c>
    </row>
    <row r="91" spans="2:5" x14ac:dyDescent="0.25">
      <c r="C91" s="1064" t="s">
        <v>5805</v>
      </c>
      <c r="D91" s="1112">
        <v>44397</v>
      </c>
      <c r="E91" s="935">
        <f t="shared" si="7"/>
        <v>44378</v>
      </c>
    </row>
    <row r="92" spans="2:5" x14ac:dyDescent="0.25">
      <c r="C92" s="1064" t="s">
        <v>5816</v>
      </c>
      <c r="D92" s="1112">
        <v>44398</v>
      </c>
      <c r="E92" s="935">
        <f t="shared" si="7"/>
        <v>44378</v>
      </c>
    </row>
    <row r="93" spans="2:5" x14ac:dyDescent="0.25">
      <c r="C93" s="1064" t="s">
        <v>5747</v>
      </c>
      <c r="D93" s="1112">
        <v>44400</v>
      </c>
      <c r="E93" s="935">
        <f t="shared" si="7"/>
        <v>44378</v>
      </c>
    </row>
    <row r="94" spans="2:5" x14ac:dyDescent="0.25">
      <c r="C94" s="1064" t="s">
        <v>5803</v>
      </c>
      <c r="D94" s="1112">
        <v>44403</v>
      </c>
      <c r="E94" s="935">
        <f t="shared" si="7"/>
        <v>44378</v>
      </c>
    </row>
    <row r="95" spans="2:5" x14ac:dyDescent="0.25">
      <c r="C95" s="1064" t="s">
        <v>5801</v>
      </c>
      <c r="D95" s="1112">
        <v>44403</v>
      </c>
      <c r="E95" s="935">
        <f t="shared" si="7"/>
        <v>44378</v>
      </c>
    </row>
    <row r="96" spans="2:5" x14ac:dyDescent="0.25">
      <c r="C96" s="1064" t="s">
        <v>5750</v>
      </c>
      <c r="D96" s="1112">
        <v>44407</v>
      </c>
      <c r="E96" s="935">
        <f t="shared" si="7"/>
        <v>44378</v>
      </c>
    </row>
    <row r="97" spans="1:7" x14ac:dyDescent="0.25">
      <c r="A97" t="s">
        <v>5882</v>
      </c>
      <c r="C97" s="1064" t="s">
        <v>5901</v>
      </c>
      <c r="D97" s="1112">
        <v>44414</v>
      </c>
      <c r="E97" s="935">
        <f t="shared" si="7"/>
        <v>44409</v>
      </c>
    </row>
    <row r="98" spans="1:7" s="888" customFormat="1" x14ac:dyDescent="0.25">
      <c r="A98" s="888" t="s">
        <v>5883</v>
      </c>
      <c r="B98" s="1112"/>
      <c r="C98" s="1064" t="s">
        <v>5901</v>
      </c>
      <c r="D98" s="1112">
        <v>44414</v>
      </c>
      <c r="E98" s="935">
        <f t="shared" si="7"/>
        <v>44409</v>
      </c>
    </row>
    <row r="99" spans="1:7" s="888" customFormat="1" x14ac:dyDescent="0.25">
      <c r="A99" s="888" t="s">
        <v>5884</v>
      </c>
      <c r="B99" s="1112"/>
      <c r="C99" s="1064" t="s">
        <v>5885</v>
      </c>
      <c r="D99" s="1112">
        <v>44414</v>
      </c>
      <c r="E99" s="935">
        <f t="shared" si="7"/>
        <v>44409</v>
      </c>
    </row>
    <row r="100" spans="1:7" s="888" customFormat="1" x14ac:dyDescent="0.25">
      <c r="A100" s="888" t="s">
        <v>5886</v>
      </c>
      <c r="B100" s="1112"/>
      <c r="C100" s="1064" t="s">
        <v>4949</v>
      </c>
      <c r="D100" s="1112">
        <v>44426</v>
      </c>
      <c r="E100" s="935">
        <f t="shared" si="7"/>
        <v>44409</v>
      </c>
    </row>
    <row r="101" spans="1:7" s="888" customFormat="1" x14ac:dyDescent="0.25">
      <c r="A101" s="888" t="s">
        <v>5887</v>
      </c>
      <c r="B101" s="1112"/>
      <c r="C101" s="1064" t="s">
        <v>4949</v>
      </c>
      <c r="D101" s="1112">
        <v>44426</v>
      </c>
      <c r="E101" s="935">
        <f t="shared" si="7"/>
        <v>44409</v>
      </c>
    </row>
    <row r="102" spans="1:7" s="888" customFormat="1" x14ac:dyDescent="0.25">
      <c r="A102" s="888" t="s">
        <v>5888</v>
      </c>
      <c r="B102" s="1112"/>
      <c r="C102" s="1064" t="s">
        <v>5522</v>
      </c>
      <c r="D102" s="1112">
        <v>44426</v>
      </c>
      <c r="E102" s="935">
        <f t="shared" si="7"/>
        <v>44409</v>
      </c>
    </row>
    <row r="103" spans="1:7" s="888" customFormat="1" x14ac:dyDescent="0.25">
      <c r="A103" s="888" t="s">
        <v>5889</v>
      </c>
      <c r="B103" s="1112"/>
      <c r="C103" s="1064" t="s">
        <v>5522</v>
      </c>
      <c r="D103" s="1112">
        <v>44426</v>
      </c>
      <c r="E103" s="935">
        <f t="shared" si="7"/>
        <v>44409</v>
      </c>
    </row>
    <row r="104" spans="1:7" s="888" customFormat="1" x14ac:dyDescent="0.25">
      <c r="A104" s="888" t="s">
        <v>5890</v>
      </c>
      <c r="B104" s="1112"/>
      <c r="C104" s="1064" t="s">
        <v>5522</v>
      </c>
      <c r="D104" s="1112">
        <v>44426</v>
      </c>
      <c r="E104" s="935">
        <f t="shared" si="7"/>
        <v>44409</v>
      </c>
    </row>
    <row r="105" spans="1:7" s="888" customFormat="1" x14ac:dyDescent="0.25">
      <c r="A105" s="888" t="s">
        <v>5891</v>
      </c>
      <c r="B105" s="1112"/>
      <c r="C105" s="1064" t="s">
        <v>5523</v>
      </c>
      <c r="D105" s="1112">
        <v>44426</v>
      </c>
      <c r="E105" s="935">
        <f t="shared" si="7"/>
        <v>44409</v>
      </c>
    </row>
    <row r="106" spans="1:7" s="888" customFormat="1" x14ac:dyDescent="0.25">
      <c r="A106" s="888" t="s">
        <v>5892</v>
      </c>
      <c r="B106" s="1112"/>
      <c r="C106" s="1064" t="s">
        <v>5523</v>
      </c>
      <c r="D106" s="1112">
        <v>44426</v>
      </c>
      <c r="E106" s="935">
        <f t="shared" si="7"/>
        <v>44409</v>
      </c>
    </row>
    <row r="107" spans="1:7" s="888" customFormat="1" x14ac:dyDescent="0.25">
      <c r="A107" s="888" t="s">
        <v>5893</v>
      </c>
      <c r="B107" s="1112"/>
      <c r="C107" s="1064" t="s">
        <v>5894</v>
      </c>
      <c r="D107" s="1112">
        <v>44426</v>
      </c>
      <c r="E107" s="935">
        <f t="shared" si="7"/>
        <v>44409</v>
      </c>
    </row>
    <row r="108" spans="1:7" s="888" customFormat="1" x14ac:dyDescent="0.25">
      <c r="A108" s="888" t="s">
        <v>5895</v>
      </c>
      <c r="B108" s="1112"/>
      <c r="C108" s="1064" t="s">
        <v>5902</v>
      </c>
      <c r="D108" s="1112">
        <v>44427</v>
      </c>
      <c r="E108" s="935">
        <f t="shared" si="7"/>
        <v>44409</v>
      </c>
    </row>
    <row r="109" spans="1:7" s="888" customFormat="1" x14ac:dyDescent="0.25">
      <c r="A109" s="888" t="s">
        <v>5896</v>
      </c>
      <c r="B109" s="1112"/>
      <c r="C109" s="1064" t="s">
        <v>5902</v>
      </c>
      <c r="D109" s="1112">
        <v>44427</v>
      </c>
      <c r="E109" s="935">
        <f t="shared" si="7"/>
        <v>44409</v>
      </c>
    </row>
    <row r="110" spans="1:7" s="888" customFormat="1" x14ac:dyDescent="0.25">
      <c r="A110" s="888" t="s">
        <v>5897</v>
      </c>
      <c r="B110" s="1112"/>
      <c r="C110" s="1064" t="s">
        <v>5902</v>
      </c>
      <c r="D110" s="1112">
        <v>44427</v>
      </c>
      <c r="E110" s="935">
        <f t="shared" si="7"/>
        <v>44409</v>
      </c>
    </row>
    <row r="111" spans="1:7" s="888" customFormat="1" x14ac:dyDescent="0.25">
      <c r="A111" s="888" t="s">
        <v>5898</v>
      </c>
      <c r="B111" s="1112"/>
      <c r="C111" s="1064" t="s">
        <v>4855</v>
      </c>
      <c r="D111" s="1112">
        <v>44427</v>
      </c>
      <c r="E111" s="935">
        <f t="shared" si="7"/>
        <v>44409</v>
      </c>
    </row>
    <row r="112" spans="1:7" s="888" customFormat="1" x14ac:dyDescent="0.25">
      <c r="A112" s="888" t="s">
        <v>5899</v>
      </c>
      <c r="B112" s="1112"/>
      <c r="C112" s="1064"/>
      <c r="D112" s="1112"/>
      <c r="E112" s="935">
        <f t="shared" si="7"/>
        <v>1</v>
      </c>
      <c r="F112" s="888" t="s">
        <v>5903</v>
      </c>
      <c r="G112" s="888" t="s">
        <v>5803</v>
      </c>
    </row>
    <row r="113" spans="1:19" s="888" customFormat="1" x14ac:dyDescent="0.25">
      <c r="A113" s="888" t="s">
        <v>5900</v>
      </c>
      <c r="B113" s="1112"/>
      <c r="C113" s="1064"/>
      <c r="D113" s="1112"/>
      <c r="E113" s="935">
        <f t="shared" si="7"/>
        <v>1</v>
      </c>
      <c r="F113" s="888" t="s">
        <v>5903</v>
      </c>
      <c r="G113" s="888" t="s">
        <v>5803</v>
      </c>
    </row>
    <row r="114" spans="1:19" s="888" customFormat="1" x14ac:dyDescent="0.25">
      <c r="A114" s="888" t="s">
        <v>5904</v>
      </c>
      <c r="B114" s="1112"/>
      <c r="C114" s="1064" t="s">
        <v>5905</v>
      </c>
      <c r="D114" s="1112">
        <v>44418</v>
      </c>
      <c r="E114" s="935">
        <f t="shared" si="7"/>
        <v>44409</v>
      </c>
    </row>
    <row r="115" spans="1:19" s="888" customFormat="1" x14ac:dyDescent="0.25">
      <c r="A115" s="888" t="s">
        <v>6132</v>
      </c>
      <c r="B115" s="1112"/>
      <c r="C115" s="1064" t="s">
        <v>5652</v>
      </c>
      <c r="D115" s="1112">
        <v>44393</v>
      </c>
      <c r="E115" s="935">
        <f t="shared" si="7"/>
        <v>44378</v>
      </c>
    </row>
    <row r="116" spans="1:19" s="888" customFormat="1" x14ac:dyDescent="0.25">
      <c r="A116" s="888" t="s">
        <v>6133</v>
      </c>
      <c r="B116" s="1112"/>
      <c r="C116" s="1064" t="s">
        <v>5716</v>
      </c>
      <c r="D116" s="1112">
        <v>44413</v>
      </c>
      <c r="E116" s="935">
        <f t="shared" si="7"/>
        <v>44409</v>
      </c>
    </row>
    <row r="117" spans="1:19" s="888" customFormat="1" x14ac:dyDescent="0.25">
      <c r="A117" s="888" t="s">
        <v>6134</v>
      </c>
      <c r="B117" s="1112"/>
      <c r="C117" s="1064" t="s">
        <v>5606</v>
      </c>
      <c r="D117" s="1112">
        <v>44413</v>
      </c>
      <c r="E117" s="935">
        <f t="shared" si="7"/>
        <v>44409</v>
      </c>
    </row>
    <row r="118" spans="1:19" s="888" customFormat="1" x14ac:dyDescent="0.25">
      <c r="A118" s="888" t="s">
        <v>6135</v>
      </c>
      <c r="B118" s="1112"/>
      <c r="C118" s="1064" t="s">
        <v>5864</v>
      </c>
      <c r="D118" s="1112">
        <v>44417</v>
      </c>
      <c r="E118" s="935">
        <f t="shared" si="7"/>
        <v>44409</v>
      </c>
    </row>
    <row r="119" spans="1:19" s="888" customFormat="1" x14ac:dyDescent="0.25">
      <c r="A119" s="888" t="s">
        <v>6136</v>
      </c>
      <c r="B119" s="1112"/>
      <c r="C119" s="1064" t="s">
        <v>5824</v>
      </c>
      <c r="D119" s="1112">
        <v>44433</v>
      </c>
      <c r="E119" s="935">
        <f t="shared" si="7"/>
        <v>44409</v>
      </c>
    </row>
    <row r="120" spans="1:19" s="888" customFormat="1" x14ac:dyDescent="0.25">
      <c r="A120" s="888" t="s">
        <v>6137</v>
      </c>
      <c r="B120" s="1112"/>
      <c r="C120" s="1064" t="s">
        <v>5814</v>
      </c>
      <c r="D120" s="1112">
        <v>44434</v>
      </c>
      <c r="E120" s="935">
        <f t="shared" si="7"/>
        <v>44409</v>
      </c>
    </row>
    <row r="121" spans="1:19" s="888" customFormat="1" x14ac:dyDescent="0.25">
      <c r="A121" s="888" t="s">
        <v>6138</v>
      </c>
      <c r="B121" s="1112"/>
      <c r="C121" s="1064" t="s">
        <v>5963</v>
      </c>
      <c r="D121" s="1112">
        <v>44434</v>
      </c>
      <c r="E121" s="935">
        <f t="shared" si="7"/>
        <v>44409</v>
      </c>
    </row>
    <row r="122" spans="1:19" s="888" customFormat="1" x14ac:dyDescent="0.25">
      <c r="A122" s="888" t="s">
        <v>6139</v>
      </c>
      <c r="B122" s="1112"/>
      <c r="C122" s="1064" t="s">
        <v>5453</v>
      </c>
      <c r="D122" s="1112">
        <v>44419</v>
      </c>
      <c r="E122" s="935">
        <f t="shared" ref="E122:E139" si="8">D122-DAY($D122)+1</f>
        <v>44409</v>
      </c>
    </row>
    <row r="123" spans="1:19" s="888" customFormat="1" x14ac:dyDescent="0.25">
      <c r="A123" s="888" t="s">
        <v>6140</v>
      </c>
      <c r="B123" s="1112"/>
      <c r="C123" s="1064" t="s">
        <v>5969</v>
      </c>
      <c r="D123" s="1112">
        <v>44449</v>
      </c>
      <c r="E123" s="935">
        <f t="shared" si="8"/>
        <v>44440</v>
      </c>
    </row>
    <row r="124" spans="1:19" s="888" customFormat="1" x14ac:dyDescent="0.25">
      <c r="A124" s="888" t="s">
        <v>6141</v>
      </c>
      <c r="B124" s="1112"/>
      <c r="C124" s="1064" t="s">
        <v>6035</v>
      </c>
      <c r="D124" s="1112">
        <v>44452</v>
      </c>
      <c r="E124" s="935">
        <f t="shared" si="8"/>
        <v>44440</v>
      </c>
    </row>
    <row r="125" spans="1:19" x14ac:dyDescent="0.25">
      <c r="A125" t="s">
        <v>6142</v>
      </c>
      <c r="C125" s="1064" t="s">
        <v>6126</v>
      </c>
      <c r="D125" s="1112">
        <v>44456</v>
      </c>
      <c r="E125" s="935">
        <f t="shared" si="8"/>
        <v>44440</v>
      </c>
      <c r="Q125" s="888"/>
      <c r="S125" s="888"/>
    </row>
    <row r="126" spans="1:19" x14ac:dyDescent="0.25">
      <c r="A126" t="s">
        <v>6143</v>
      </c>
      <c r="C126" s="1064" t="s">
        <v>6056</v>
      </c>
      <c r="D126" s="1112">
        <v>44456</v>
      </c>
      <c r="E126" s="935">
        <f t="shared" si="8"/>
        <v>44440</v>
      </c>
      <c r="Q126" s="888"/>
      <c r="S126" s="888"/>
    </row>
    <row r="127" spans="1:19" x14ac:dyDescent="0.25">
      <c r="A127" t="s">
        <v>6201</v>
      </c>
      <c r="C127" s="1064" t="s">
        <v>5807</v>
      </c>
      <c r="D127" s="1112">
        <v>44441</v>
      </c>
      <c r="E127" s="935">
        <f t="shared" si="8"/>
        <v>44440</v>
      </c>
      <c r="Q127" s="888"/>
      <c r="S127" s="888"/>
    </row>
    <row r="128" spans="1:19" x14ac:dyDescent="0.25">
      <c r="A128" t="s">
        <v>6202</v>
      </c>
      <c r="C128" s="1064" t="s">
        <v>6042</v>
      </c>
      <c r="D128" s="1112">
        <v>44448</v>
      </c>
      <c r="E128" s="935">
        <f t="shared" si="8"/>
        <v>44440</v>
      </c>
      <c r="F128" s="841"/>
      <c r="G128" s="841"/>
      <c r="H128" s="841"/>
      <c r="I128" s="841"/>
      <c r="J128" s="841"/>
      <c r="K128" s="841"/>
      <c r="L128" s="841"/>
      <c r="M128" s="841"/>
      <c r="N128" s="841"/>
      <c r="O128" s="841"/>
      <c r="P128" s="841"/>
      <c r="Q128" s="841"/>
      <c r="R128" s="841"/>
      <c r="S128" s="888"/>
    </row>
    <row r="129" spans="1:19" x14ac:dyDescent="0.25">
      <c r="A129" t="s">
        <v>6203</v>
      </c>
      <c r="C129" s="1064" t="s">
        <v>6075</v>
      </c>
      <c r="D129" s="1112">
        <v>44449</v>
      </c>
      <c r="E129" s="935">
        <f t="shared" si="8"/>
        <v>44440</v>
      </c>
      <c r="Q129" s="888"/>
      <c r="S129" s="888"/>
    </row>
    <row r="130" spans="1:19" x14ac:dyDescent="0.25">
      <c r="A130" t="s">
        <v>6204</v>
      </c>
      <c r="C130" s="1064" t="s">
        <v>6210</v>
      </c>
      <c r="D130" s="1112">
        <v>44449</v>
      </c>
      <c r="E130" s="935">
        <f t="shared" si="8"/>
        <v>44440</v>
      </c>
      <c r="Q130" s="888"/>
      <c r="S130" s="888"/>
    </row>
    <row r="131" spans="1:19" x14ac:dyDescent="0.25">
      <c r="A131" t="s">
        <v>6205</v>
      </c>
      <c r="C131" s="1064" t="s">
        <v>4904</v>
      </c>
      <c r="D131" s="1112">
        <v>44453</v>
      </c>
      <c r="E131" s="935">
        <f t="shared" si="8"/>
        <v>44440</v>
      </c>
      <c r="Q131" s="888"/>
      <c r="S131" s="888"/>
    </row>
    <row r="132" spans="1:19" x14ac:dyDescent="0.25">
      <c r="A132" t="s">
        <v>6206</v>
      </c>
      <c r="C132" s="1064" t="s">
        <v>6109</v>
      </c>
      <c r="D132" s="1112">
        <v>44454</v>
      </c>
      <c r="E132" s="935">
        <f t="shared" si="8"/>
        <v>44440</v>
      </c>
      <c r="F132" s="841"/>
      <c r="G132" s="841"/>
      <c r="H132" s="841"/>
      <c r="I132" s="841"/>
      <c r="J132" s="841"/>
      <c r="K132" s="841"/>
      <c r="L132" s="841"/>
      <c r="M132" s="841"/>
      <c r="N132" s="841"/>
      <c r="O132" s="841"/>
      <c r="P132" s="841"/>
      <c r="Q132" s="841"/>
      <c r="R132" s="841"/>
      <c r="S132" s="888"/>
    </row>
    <row r="133" spans="1:19" x14ac:dyDescent="0.25">
      <c r="A133" t="s">
        <v>6207</v>
      </c>
      <c r="C133" s="1064" t="s">
        <v>6121</v>
      </c>
      <c r="D133" s="1112">
        <v>44454</v>
      </c>
      <c r="E133" s="935">
        <f t="shared" si="8"/>
        <v>44440</v>
      </c>
      <c r="Q133" s="888"/>
      <c r="R133" s="841"/>
      <c r="S133" s="888"/>
    </row>
    <row r="134" spans="1:19" x14ac:dyDescent="0.25">
      <c r="A134" t="s">
        <v>6208</v>
      </c>
      <c r="C134" s="1064" t="s">
        <v>6093</v>
      </c>
      <c r="D134" s="1112">
        <v>44456</v>
      </c>
      <c r="E134" s="935">
        <f t="shared" si="8"/>
        <v>44440</v>
      </c>
      <c r="Q134" s="888"/>
      <c r="R134" s="841"/>
      <c r="S134" s="888"/>
    </row>
    <row r="135" spans="1:19" x14ac:dyDescent="0.25">
      <c r="A135" t="s">
        <v>6209</v>
      </c>
      <c r="C135" s="1064" t="s">
        <v>6181</v>
      </c>
      <c r="D135" s="1112">
        <v>44463</v>
      </c>
      <c r="E135" s="935">
        <f t="shared" si="8"/>
        <v>44440</v>
      </c>
    </row>
    <row r="136" spans="1:19" x14ac:dyDescent="0.25">
      <c r="A136" t="s">
        <v>6211</v>
      </c>
      <c r="C136" s="1064" t="s">
        <v>6045</v>
      </c>
      <c r="D136" s="1112">
        <v>44468</v>
      </c>
      <c r="E136" s="935">
        <f t="shared" si="8"/>
        <v>44440</v>
      </c>
    </row>
    <row r="137" spans="1:19" x14ac:dyDescent="0.25">
      <c r="A137" t="s">
        <v>6212</v>
      </c>
      <c r="C137" s="1064" t="s">
        <v>6215</v>
      </c>
      <c r="D137" s="1112">
        <v>44462</v>
      </c>
      <c r="E137" s="935">
        <f t="shared" si="8"/>
        <v>44440</v>
      </c>
    </row>
    <row r="138" spans="1:19" x14ac:dyDescent="0.25">
      <c r="A138" t="s">
        <v>6213</v>
      </c>
      <c r="C138" s="1064" t="s">
        <v>6078</v>
      </c>
      <c r="D138" s="1112">
        <v>44464</v>
      </c>
      <c r="E138" s="935">
        <f t="shared" si="8"/>
        <v>44440</v>
      </c>
    </row>
    <row r="139" spans="1:19" x14ac:dyDescent="0.25">
      <c r="A139" t="s">
        <v>6214</v>
      </c>
      <c r="C139" s="1064" t="s">
        <v>6172</v>
      </c>
      <c r="D139" s="1112">
        <v>44468</v>
      </c>
      <c r="E139" s="935">
        <f t="shared" si="8"/>
        <v>44440</v>
      </c>
    </row>
  </sheetData>
  <autoFilter ref="A1:S1"/>
  <conditionalFormatting sqref="C1:C1048576">
    <cfRule type="duplicateValues" dxfId="2" priority="1"/>
    <cfRule type="duplicateValues" dxfId="1" priority="2"/>
    <cfRule type="duplicateValues" dxfId="0" priority="3"/>
  </conditionalFormatting>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2:K16"/>
  <sheetViews>
    <sheetView workbookViewId="0">
      <selection activeCell="G40" sqref="G40"/>
    </sheetView>
  </sheetViews>
  <sheetFormatPr defaultRowHeight="12.75" x14ac:dyDescent="0.2"/>
  <cols>
    <col min="1" max="1" width="28.5703125" style="616" customWidth="1"/>
    <col min="2" max="9" width="9.28515625" style="616" bestFit="1" customWidth="1"/>
    <col min="10" max="10" width="9.42578125" style="616" bestFit="1" customWidth="1"/>
    <col min="11" max="16384" width="9.140625" style="616"/>
  </cols>
  <sheetData>
    <row r="2" spans="1:11" x14ac:dyDescent="0.2">
      <c r="A2" s="617" t="s">
        <v>247</v>
      </c>
      <c r="B2" s="617">
        <v>44075</v>
      </c>
      <c r="C2" s="617">
        <v>44105</v>
      </c>
      <c r="D2" s="617">
        <v>44136</v>
      </c>
      <c r="E2" s="617">
        <v>44166</v>
      </c>
      <c r="F2" s="617">
        <v>44197</v>
      </c>
      <c r="G2" s="617">
        <v>44228</v>
      </c>
      <c r="H2" s="617">
        <v>44256</v>
      </c>
      <c r="I2" s="617">
        <v>44287</v>
      </c>
      <c r="J2" s="617">
        <v>44317</v>
      </c>
      <c r="K2" s="617" t="s">
        <v>248</v>
      </c>
    </row>
    <row r="3" spans="1:11" x14ac:dyDescent="0.2">
      <c r="A3" s="616" t="s">
        <v>200</v>
      </c>
      <c r="B3" s="618" t="e">
        <f>SUMIFS(#REF!,#REF!,Report!$A3,#REF!,Report!B$2)</f>
        <v>#REF!</v>
      </c>
      <c r="C3" s="618" t="e">
        <f>SUMIFS(#REF!,#REF!,Report!$A3,#REF!,Report!C$2)</f>
        <v>#REF!</v>
      </c>
      <c r="D3" s="618" t="e">
        <f>SUMIFS(#REF!,#REF!,Report!$A3,#REF!,Report!D$2)</f>
        <v>#REF!</v>
      </c>
      <c r="E3" s="618" t="e">
        <f>SUMIFS(#REF!,#REF!,Report!$A3,#REF!,Report!E$2)</f>
        <v>#REF!</v>
      </c>
      <c r="F3" s="618" t="e">
        <f>SUMIFS(#REF!,#REF!,Report!$A3,#REF!,Report!F$2)</f>
        <v>#REF!</v>
      </c>
      <c r="G3" s="618" t="e">
        <f>SUMIFS(#REF!,#REF!,Report!$A3,#REF!,Report!G$2)</f>
        <v>#REF!</v>
      </c>
      <c r="H3" s="618" t="e">
        <f>SUMIFS(#REF!,#REF!,Report!$A3,#REF!,Report!H$2)</f>
        <v>#REF!</v>
      </c>
      <c r="I3" s="618" t="e">
        <f>SUMIFS(#REF!,#REF!,Report!$A3,#REF!,Report!I$2)</f>
        <v>#REF!</v>
      </c>
      <c r="J3" s="618" t="e">
        <f>SUMIFS(#REF!,#REF!,Report!$A3,#REF!,Report!J$2)</f>
        <v>#REF!</v>
      </c>
      <c r="K3" s="619" t="e">
        <f>SUM(B3:J3)</f>
        <v>#REF!</v>
      </c>
    </row>
    <row r="4" spans="1:11" x14ac:dyDescent="0.2">
      <c r="A4" s="616" t="s">
        <v>205</v>
      </c>
      <c r="B4" s="618" t="e">
        <f>SUMIFS(#REF!,#REF!,Report!$A4,#REF!,Report!B$2)</f>
        <v>#REF!</v>
      </c>
      <c r="C4" s="618" t="e">
        <f>SUMIFS(#REF!,#REF!,Report!$A4,#REF!,Report!C$2)</f>
        <v>#REF!</v>
      </c>
      <c r="D4" s="618" t="e">
        <f>SUMIFS(#REF!,#REF!,Report!$A4,#REF!,Report!D$2)</f>
        <v>#REF!</v>
      </c>
      <c r="E4" s="618" t="e">
        <f>SUMIFS(#REF!,#REF!,Report!$A4,#REF!,Report!E$2)</f>
        <v>#REF!</v>
      </c>
      <c r="F4" s="618" t="e">
        <f>SUMIFS(#REF!,#REF!,Report!$A4,#REF!,Report!F$2)</f>
        <v>#REF!</v>
      </c>
      <c r="G4" s="618" t="e">
        <f>SUMIFS(#REF!,#REF!,Report!$A4,#REF!,Report!G$2)</f>
        <v>#REF!</v>
      </c>
      <c r="H4" s="618" t="e">
        <f>SUMIFS(#REF!,#REF!,Report!$A4,#REF!,Report!H$2)</f>
        <v>#REF!</v>
      </c>
      <c r="I4" s="618" t="e">
        <f>SUMIFS(#REF!,#REF!,Report!$A4,#REF!,Report!I$2)</f>
        <v>#REF!</v>
      </c>
      <c r="J4" s="618" t="e">
        <f>SUMIFS(#REF!,#REF!,Report!$A4,#REF!,Report!J$2)</f>
        <v>#REF!</v>
      </c>
      <c r="K4" s="619" t="e">
        <f t="shared" ref="K4:K16" si="0">SUM(B4:J4)</f>
        <v>#REF!</v>
      </c>
    </row>
    <row r="5" spans="1:11" x14ac:dyDescent="0.2">
      <c r="A5" s="616" t="s">
        <v>207</v>
      </c>
      <c r="B5" s="618" t="e">
        <f>SUMIFS(#REF!,#REF!,Report!$A5,#REF!,Report!B$2)</f>
        <v>#REF!</v>
      </c>
      <c r="C5" s="618" t="e">
        <f>SUMIFS(#REF!,#REF!,Report!$A5,#REF!,Report!C$2)</f>
        <v>#REF!</v>
      </c>
      <c r="D5" s="618" t="e">
        <f>SUMIFS(#REF!,#REF!,Report!$A5,#REF!,Report!D$2)</f>
        <v>#REF!</v>
      </c>
      <c r="E5" s="618" t="e">
        <f>SUMIFS(#REF!,#REF!,Report!$A5,#REF!,Report!E$2)</f>
        <v>#REF!</v>
      </c>
      <c r="F5" s="618" t="e">
        <f>SUMIFS(#REF!,#REF!,Report!$A5,#REF!,Report!F$2)</f>
        <v>#REF!</v>
      </c>
      <c r="G5" s="618" t="e">
        <f>SUMIFS(#REF!,#REF!,Report!$A5,#REF!,Report!G$2)</f>
        <v>#REF!</v>
      </c>
      <c r="H5" s="618" t="e">
        <f>SUMIFS(#REF!,#REF!,Report!$A5,#REF!,Report!H$2)</f>
        <v>#REF!</v>
      </c>
      <c r="I5" s="618" t="e">
        <f>SUMIFS(#REF!,#REF!,Report!$A5,#REF!,Report!I$2)</f>
        <v>#REF!</v>
      </c>
      <c r="J5" s="618" t="e">
        <f>SUMIFS(#REF!,#REF!,Report!$A5,#REF!,Report!J$2)</f>
        <v>#REF!</v>
      </c>
      <c r="K5" s="619" t="e">
        <f t="shared" si="0"/>
        <v>#REF!</v>
      </c>
    </row>
    <row r="6" spans="1:11" x14ac:dyDescent="0.2">
      <c r="A6" s="616" t="s">
        <v>209</v>
      </c>
      <c r="B6" s="618" t="e">
        <f>SUMIFS(#REF!,#REF!,Report!$A6,#REF!,Report!B$2)</f>
        <v>#REF!</v>
      </c>
      <c r="C6" s="618" t="e">
        <f>SUMIFS(#REF!,#REF!,Report!$A6,#REF!,Report!C$2)</f>
        <v>#REF!</v>
      </c>
      <c r="D6" s="618" t="e">
        <f>SUMIFS(#REF!,#REF!,Report!$A6,#REF!,Report!D$2)</f>
        <v>#REF!</v>
      </c>
      <c r="E6" s="618" t="e">
        <f>SUMIFS(#REF!,#REF!,Report!$A6,#REF!,Report!E$2)</f>
        <v>#REF!</v>
      </c>
      <c r="F6" s="618" t="e">
        <f>SUMIFS(#REF!,#REF!,Report!$A6,#REF!,Report!F$2)</f>
        <v>#REF!</v>
      </c>
      <c r="G6" s="618" t="e">
        <f>SUMIFS(#REF!,#REF!,Report!$A6,#REF!,Report!G$2)</f>
        <v>#REF!</v>
      </c>
      <c r="H6" s="618" t="e">
        <f>SUMIFS(#REF!,#REF!,Report!$A6,#REF!,Report!H$2)</f>
        <v>#REF!</v>
      </c>
      <c r="I6" s="618" t="e">
        <f>SUMIFS(#REF!,#REF!,Report!$A6,#REF!,Report!I$2)</f>
        <v>#REF!</v>
      </c>
      <c r="J6" s="618" t="e">
        <f>SUMIFS(#REF!,#REF!,Report!$A6,#REF!,Report!J$2)</f>
        <v>#REF!</v>
      </c>
      <c r="K6" s="619" t="e">
        <f t="shared" si="0"/>
        <v>#REF!</v>
      </c>
    </row>
    <row r="7" spans="1:11" x14ac:dyDescent="0.2">
      <c r="A7" s="616" t="s">
        <v>211</v>
      </c>
      <c r="B7" s="618" t="e">
        <f>SUMIFS(#REF!,#REF!,Report!$A7,#REF!,Report!B$2)</f>
        <v>#REF!</v>
      </c>
      <c r="C7" s="618" t="e">
        <f>SUMIFS(#REF!,#REF!,Report!$A7,#REF!,Report!C$2)</f>
        <v>#REF!</v>
      </c>
      <c r="D7" s="618" t="e">
        <f>SUMIFS(#REF!,#REF!,Report!$A7,#REF!,Report!D$2)</f>
        <v>#REF!</v>
      </c>
      <c r="E7" s="618" t="e">
        <f>SUMIFS(#REF!,#REF!,Report!$A7,#REF!,Report!E$2)</f>
        <v>#REF!</v>
      </c>
      <c r="F7" s="618" t="e">
        <f>SUMIFS(#REF!,#REF!,Report!$A7,#REF!,Report!F$2)</f>
        <v>#REF!</v>
      </c>
      <c r="G7" s="618" t="e">
        <f>SUMIFS(#REF!,#REF!,Report!$A7,#REF!,Report!G$2)</f>
        <v>#REF!</v>
      </c>
      <c r="H7" s="618" t="e">
        <f>SUMIFS(#REF!,#REF!,Report!$A7,#REF!,Report!H$2)</f>
        <v>#REF!</v>
      </c>
      <c r="I7" s="618" t="e">
        <f>SUMIFS(#REF!,#REF!,Report!$A7,#REF!,Report!I$2)</f>
        <v>#REF!</v>
      </c>
      <c r="J7" s="618" t="e">
        <f>SUMIFS(#REF!,#REF!,Report!$A7,#REF!,Report!J$2)</f>
        <v>#REF!</v>
      </c>
      <c r="K7" s="619" t="e">
        <f t="shared" si="0"/>
        <v>#REF!</v>
      </c>
    </row>
    <row r="8" spans="1:11" x14ac:dyDescent="0.2">
      <c r="A8" s="616" t="s">
        <v>213</v>
      </c>
      <c r="B8" s="618" t="e">
        <f>SUMIFS(#REF!,#REF!,Report!$A8,#REF!,Report!B$2)</f>
        <v>#REF!</v>
      </c>
      <c r="C8" s="618" t="e">
        <f>SUMIFS(#REF!,#REF!,Report!$A8,#REF!,Report!C$2)</f>
        <v>#REF!</v>
      </c>
      <c r="D8" s="618" t="e">
        <f>SUMIFS(#REF!,#REF!,Report!$A8,#REF!,Report!D$2)</f>
        <v>#REF!</v>
      </c>
      <c r="E8" s="618" t="e">
        <f>SUMIFS(#REF!,#REF!,Report!$A8,#REF!,Report!E$2)</f>
        <v>#REF!</v>
      </c>
      <c r="F8" s="618" t="e">
        <f>SUMIFS(#REF!,#REF!,Report!$A8,#REF!,Report!F$2)</f>
        <v>#REF!</v>
      </c>
      <c r="G8" s="618" t="e">
        <f>SUMIFS(#REF!,#REF!,Report!$A8,#REF!,Report!G$2)</f>
        <v>#REF!</v>
      </c>
      <c r="H8" s="618" t="e">
        <f>SUMIFS(#REF!,#REF!,Report!$A8,#REF!,Report!H$2)</f>
        <v>#REF!</v>
      </c>
      <c r="I8" s="618" t="e">
        <f>SUMIFS(#REF!,#REF!,Report!$A8,#REF!,Report!I$2)</f>
        <v>#REF!</v>
      </c>
      <c r="J8" s="618" t="e">
        <f>SUMIFS(#REF!,#REF!,Report!$A8,#REF!,Report!J$2)</f>
        <v>#REF!</v>
      </c>
      <c r="K8" s="619" t="e">
        <f t="shared" si="0"/>
        <v>#REF!</v>
      </c>
    </row>
    <row r="9" spans="1:11" x14ac:dyDescent="0.2">
      <c r="A9" s="616" t="s">
        <v>608</v>
      </c>
      <c r="B9" s="618" t="e">
        <f>SUMIFS(#REF!,#REF!,Report!$A9,#REF!,Report!B$2)</f>
        <v>#REF!</v>
      </c>
      <c r="C9" s="618" t="e">
        <f>SUMIFS(#REF!,#REF!,Report!$A9,#REF!,Report!C$2)</f>
        <v>#REF!</v>
      </c>
      <c r="D9" s="618" t="e">
        <f>SUMIFS(#REF!,#REF!,Report!$A9,#REF!,Report!D$2)</f>
        <v>#REF!</v>
      </c>
      <c r="E9" s="618" t="e">
        <f>SUMIFS(#REF!,#REF!,Report!$A9,#REF!,Report!E$2)</f>
        <v>#REF!</v>
      </c>
      <c r="F9" s="618" t="e">
        <f>SUMIFS(#REF!,#REF!,Report!$A9,#REF!,Report!F$2)</f>
        <v>#REF!</v>
      </c>
      <c r="G9" s="618" t="e">
        <f>SUMIFS(#REF!,#REF!,Report!$A9,#REF!,Report!G$2)</f>
        <v>#REF!</v>
      </c>
      <c r="H9" s="618" t="e">
        <f>SUMIFS(#REF!,#REF!,Report!$A9,#REF!,Report!H$2)</f>
        <v>#REF!</v>
      </c>
      <c r="I9" s="618" t="e">
        <f>SUMIFS(#REF!,#REF!,Report!$A9,#REF!,Report!I$2)</f>
        <v>#REF!</v>
      </c>
      <c r="J9" s="618" t="e">
        <f>SUMIFS(#REF!,#REF!,Report!$A9,#REF!,Report!J$2)</f>
        <v>#REF!</v>
      </c>
      <c r="K9" s="619" t="e">
        <f t="shared" si="0"/>
        <v>#REF!</v>
      </c>
    </row>
    <row r="10" spans="1:11" x14ac:dyDescent="0.2">
      <c r="A10" s="616" t="s">
        <v>215</v>
      </c>
      <c r="B10" s="618" t="e">
        <f>SUMIFS(#REF!,#REF!,Report!$A10,#REF!,Report!B$2)</f>
        <v>#REF!</v>
      </c>
      <c r="C10" s="618" t="e">
        <f>SUMIFS(#REF!,#REF!,Report!$A10,#REF!,Report!C$2)</f>
        <v>#REF!</v>
      </c>
      <c r="D10" s="618" t="e">
        <f>SUMIFS(#REF!,#REF!,Report!$A10,#REF!,Report!D$2)</f>
        <v>#REF!</v>
      </c>
      <c r="E10" s="618" t="e">
        <f>SUMIFS(#REF!,#REF!,Report!$A10,#REF!,Report!E$2)</f>
        <v>#REF!</v>
      </c>
      <c r="F10" s="618" t="e">
        <f>SUMIFS(#REF!,#REF!,Report!$A10,#REF!,Report!F$2)</f>
        <v>#REF!</v>
      </c>
      <c r="G10" s="618" t="e">
        <f>SUMIFS(#REF!,#REF!,Report!$A10,#REF!,Report!G$2)</f>
        <v>#REF!</v>
      </c>
      <c r="H10" s="618" t="e">
        <f>SUMIFS(#REF!,#REF!,Report!$A10,#REF!,Report!H$2)</f>
        <v>#REF!</v>
      </c>
      <c r="I10" s="618" t="e">
        <f>SUMIFS(#REF!,#REF!,Report!$A10,#REF!,Report!I$2)</f>
        <v>#REF!</v>
      </c>
      <c r="J10" s="618" t="e">
        <f>SUMIFS(#REF!,#REF!,Report!$A10,#REF!,Report!J$2)</f>
        <v>#REF!</v>
      </c>
      <c r="K10" s="619" t="e">
        <f t="shared" si="0"/>
        <v>#REF!</v>
      </c>
    </row>
    <row r="11" spans="1:11" x14ac:dyDescent="0.2">
      <c r="A11" s="616" t="s">
        <v>221</v>
      </c>
      <c r="B11" s="618" t="e">
        <f>SUMIFS(#REF!,#REF!,Report!$A11,#REF!,Report!B$2)</f>
        <v>#REF!</v>
      </c>
      <c r="C11" s="618" t="e">
        <f>SUMIFS(#REF!,#REF!,Report!$A11,#REF!,Report!C$2)</f>
        <v>#REF!</v>
      </c>
      <c r="D11" s="618" t="e">
        <f>SUMIFS(#REF!,#REF!,Report!$A11,#REF!,Report!D$2)</f>
        <v>#REF!</v>
      </c>
      <c r="E11" s="618" t="e">
        <f>SUMIFS(#REF!,#REF!,Report!$A11,#REF!,Report!E$2)</f>
        <v>#REF!</v>
      </c>
      <c r="F11" s="618" t="e">
        <f>SUMIFS(#REF!,#REF!,Report!$A11,#REF!,Report!F$2)</f>
        <v>#REF!</v>
      </c>
      <c r="G11" s="618" t="e">
        <f>SUMIFS(#REF!,#REF!,Report!$A11,#REF!,Report!G$2)</f>
        <v>#REF!</v>
      </c>
      <c r="H11" s="618" t="e">
        <f>SUMIFS(#REF!,#REF!,Report!$A11,#REF!,Report!H$2)</f>
        <v>#REF!</v>
      </c>
      <c r="I11" s="618" t="e">
        <f>SUMIFS(#REF!,#REF!,Report!$A11,#REF!,Report!I$2)</f>
        <v>#REF!</v>
      </c>
      <c r="J11" s="618" t="e">
        <f>SUMIFS(#REF!,#REF!,Report!$A11,#REF!,Report!J$2)</f>
        <v>#REF!</v>
      </c>
      <c r="K11" s="619" t="e">
        <f t="shared" si="0"/>
        <v>#REF!</v>
      </c>
    </row>
    <row r="12" spans="1:11" x14ac:dyDescent="0.2">
      <c r="A12" s="616" t="s">
        <v>466</v>
      </c>
      <c r="B12" s="618" t="e">
        <f>SUMIFS(#REF!,#REF!,Report!$A12,#REF!,Report!B$2)</f>
        <v>#REF!</v>
      </c>
      <c r="C12" s="618" t="e">
        <f>SUMIFS(#REF!,#REF!,Report!$A12,#REF!,Report!C$2)</f>
        <v>#REF!</v>
      </c>
      <c r="D12" s="618" t="e">
        <f>SUMIFS(#REF!,#REF!,Report!$A12,#REF!,Report!D$2)</f>
        <v>#REF!</v>
      </c>
      <c r="E12" s="618" t="e">
        <f>SUMIFS(#REF!,#REF!,Report!$A12,#REF!,Report!E$2)</f>
        <v>#REF!</v>
      </c>
      <c r="F12" s="618" t="e">
        <f>SUMIFS(#REF!,#REF!,Report!$A12,#REF!,Report!F$2)</f>
        <v>#REF!</v>
      </c>
      <c r="G12" s="618" t="e">
        <f>SUMIFS(#REF!,#REF!,Report!$A12,#REF!,Report!G$2)</f>
        <v>#REF!</v>
      </c>
      <c r="H12" s="618" t="e">
        <f>SUMIFS(#REF!,#REF!,Report!$A12,#REF!,Report!H$2)</f>
        <v>#REF!</v>
      </c>
      <c r="I12" s="618" t="e">
        <f>SUMIFS(#REF!,#REF!,Report!$A12,#REF!,Report!I$2)</f>
        <v>#REF!</v>
      </c>
      <c r="J12" s="618" t="e">
        <f>SUMIFS(#REF!,#REF!,Report!$A12,#REF!,Report!J$2)</f>
        <v>#REF!</v>
      </c>
      <c r="K12" s="619" t="e">
        <f t="shared" si="0"/>
        <v>#REF!</v>
      </c>
    </row>
    <row r="13" spans="1:11" x14ac:dyDescent="0.2">
      <c r="A13" s="616" t="s">
        <v>244</v>
      </c>
      <c r="B13" s="618" t="e">
        <f>SUMIFS(#REF!,#REF!,Report!$A13,#REF!,Report!B$2)</f>
        <v>#REF!</v>
      </c>
      <c r="C13" s="618" t="e">
        <f>SUMIFS(#REF!,#REF!,Report!$A13,#REF!,Report!C$2)</f>
        <v>#REF!</v>
      </c>
      <c r="D13" s="618" t="e">
        <f>SUMIFS(#REF!,#REF!,Report!$A13,#REF!,Report!D$2)</f>
        <v>#REF!</v>
      </c>
      <c r="E13" s="618" t="e">
        <f>SUMIFS(#REF!,#REF!,Report!$A13,#REF!,Report!E$2)</f>
        <v>#REF!</v>
      </c>
      <c r="F13" s="618" t="e">
        <f>SUMIFS(#REF!,#REF!,Report!$A13,#REF!,Report!F$2)</f>
        <v>#REF!</v>
      </c>
      <c r="G13" s="618" t="e">
        <f>SUMIFS(#REF!,#REF!,Report!$A13,#REF!,Report!G$2)</f>
        <v>#REF!</v>
      </c>
      <c r="H13" s="618" t="e">
        <f>SUMIFS(#REF!,#REF!,Report!$A13,#REF!,Report!H$2)</f>
        <v>#REF!</v>
      </c>
      <c r="I13" s="618" t="e">
        <f>SUMIFS(#REF!,#REF!,Report!$A13,#REF!,Report!I$2)</f>
        <v>#REF!</v>
      </c>
      <c r="J13" s="618" t="e">
        <f>SUMIFS(#REF!,#REF!,Report!$A13,#REF!,Report!J$2)</f>
        <v>#REF!</v>
      </c>
      <c r="K13" s="619" t="e">
        <f t="shared" si="0"/>
        <v>#REF!</v>
      </c>
    </row>
    <row r="14" spans="1:11" x14ac:dyDescent="0.2">
      <c r="A14" s="616" t="s">
        <v>516</v>
      </c>
      <c r="B14" s="618" t="e">
        <f>SUMIFS(#REF!,#REF!,Report!$A14,#REF!,Report!B$2)</f>
        <v>#REF!</v>
      </c>
      <c r="C14" s="618" t="e">
        <f>SUMIFS(#REF!,#REF!,Report!$A14,#REF!,Report!C$2)</f>
        <v>#REF!</v>
      </c>
      <c r="D14" s="618" t="e">
        <f>SUMIFS(#REF!,#REF!,Report!$A14,#REF!,Report!D$2)</f>
        <v>#REF!</v>
      </c>
      <c r="E14" s="618" t="e">
        <f>SUMIFS(#REF!,#REF!,Report!$A14,#REF!,Report!E$2)</f>
        <v>#REF!</v>
      </c>
      <c r="F14" s="618" t="e">
        <f>SUMIFS(#REF!,#REF!,Report!$A14,#REF!,Report!F$2)</f>
        <v>#REF!</v>
      </c>
      <c r="G14" s="618" t="e">
        <f>SUMIFS(#REF!,#REF!,Report!$A14,#REF!,Report!G$2)</f>
        <v>#REF!</v>
      </c>
      <c r="H14" s="618" t="e">
        <f>SUMIFS(#REF!,#REF!,Report!$A14,#REF!,Report!H$2)</f>
        <v>#REF!</v>
      </c>
      <c r="I14" s="618" t="e">
        <f>SUMIFS(#REF!,#REF!,Report!$A14,#REF!,Report!I$2)</f>
        <v>#REF!</v>
      </c>
      <c r="J14" s="618" t="e">
        <f>SUMIFS(#REF!,#REF!,Report!$A14,#REF!,Report!J$2)</f>
        <v>#REF!</v>
      </c>
      <c r="K14" s="619" t="e">
        <f t="shared" si="0"/>
        <v>#REF!</v>
      </c>
    </row>
    <row r="15" spans="1:11" x14ac:dyDescent="0.2">
      <c r="A15" s="616" t="s">
        <v>225</v>
      </c>
      <c r="B15" s="618" t="e">
        <f>SUMIFS(#REF!,#REF!,Report!$A15,#REF!,Report!B$2)</f>
        <v>#REF!</v>
      </c>
      <c r="C15" s="618" t="e">
        <f>SUMIFS(#REF!,#REF!,Report!$A15,#REF!,Report!C$2)</f>
        <v>#REF!</v>
      </c>
      <c r="D15" s="618" t="e">
        <f>SUMIFS(#REF!,#REF!,Report!$A15,#REF!,Report!D$2)</f>
        <v>#REF!</v>
      </c>
      <c r="E15" s="618" t="e">
        <f>SUMIFS(#REF!,#REF!,Report!$A15,#REF!,Report!E$2)</f>
        <v>#REF!</v>
      </c>
      <c r="F15" s="618" t="e">
        <f>SUMIFS(#REF!,#REF!,Report!$A15,#REF!,Report!F$2)</f>
        <v>#REF!</v>
      </c>
      <c r="G15" s="618" t="e">
        <f>SUMIFS(#REF!,#REF!,Report!$A15,#REF!,Report!G$2)</f>
        <v>#REF!</v>
      </c>
      <c r="H15" s="618" t="e">
        <f>SUMIFS(#REF!,#REF!,Report!$A15,#REF!,Report!H$2)</f>
        <v>#REF!</v>
      </c>
      <c r="I15" s="618" t="e">
        <f>SUMIFS(#REF!,#REF!,Report!$A15,#REF!,Report!I$2)</f>
        <v>#REF!</v>
      </c>
      <c r="J15" s="618" t="e">
        <f>SUMIFS(#REF!,#REF!,Report!$A15,#REF!,Report!J$2)</f>
        <v>#REF!</v>
      </c>
      <c r="K15" s="619" t="e">
        <f t="shared" si="0"/>
        <v>#REF!</v>
      </c>
    </row>
    <row r="16" spans="1:11" x14ac:dyDescent="0.2">
      <c r="A16" s="616" t="s">
        <v>227</v>
      </c>
      <c r="B16" s="618" t="e">
        <f>SUMIFS(#REF!,#REF!,Report!$A16,#REF!,Report!B$2)</f>
        <v>#REF!</v>
      </c>
      <c r="C16" s="618" t="e">
        <f>SUMIFS(#REF!,#REF!,Report!$A16,#REF!,Report!C$2)</f>
        <v>#REF!</v>
      </c>
      <c r="D16" s="618" t="e">
        <f>SUMIFS(#REF!,#REF!,Report!$A16,#REF!,Report!D$2)</f>
        <v>#REF!</v>
      </c>
      <c r="E16" s="618" t="e">
        <f>SUMIFS(#REF!,#REF!,Report!$A16,#REF!,Report!E$2)</f>
        <v>#REF!</v>
      </c>
      <c r="F16" s="618" t="e">
        <f>SUMIFS(#REF!,#REF!,Report!$A16,#REF!,Report!F$2)</f>
        <v>#REF!</v>
      </c>
      <c r="G16" s="618" t="e">
        <f>SUMIFS(#REF!,#REF!,Report!$A16,#REF!,Report!G$2)</f>
        <v>#REF!</v>
      </c>
      <c r="H16" s="618" t="e">
        <f>SUMIFS(#REF!,#REF!,Report!$A16,#REF!,Report!H$2)</f>
        <v>#REF!</v>
      </c>
      <c r="I16" s="618" t="e">
        <f>SUMIFS(#REF!,#REF!,Report!$A16,#REF!,Report!I$2)</f>
        <v>#REF!</v>
      </c>
      <c r="J16" s="618" t="e">
        <f>SUMIFS(#REF!,#REF!,Report!$A16,#REF!,Report!J$2)</f>
        <v>#REF!</v>
      </c>
      <c r="K16" s="619" t="e">
        <f t="shared" si="0"/>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00B0F0"/>
  </sheetPr>
  <dimension ref="A4:W30"/>
  <sheetViews>
    <sheetView zoomScale="80" zoomScaleNormal="80" workbookViewId="0">
      <selection activeCell="H45" sqref="H45"/>
    </sheetView>
  </sheetViews>
  <sheetFormatPr defaultRowHeight="12.75" x14ac:dyDescent="0.2"/>
  <cols>
    <col min="1" max="1" width="29.7109375" style="616" customWidth="1"/>
    <col min="2" max="2" width="16.28515625" style="616" hidden="1" customWidth="1"/>
    <col min="3" max="3" width="16.28515625" style="616" customWidth="1"/>
    <col min="4" max="4" width="3.28515625" style="616" customWidth="1"/>
    <col min="5" max="6" width="11.5703125" style="616" customWidth="1"/>
    <col min="7" max="7" width="2.85546875" style="616" customWidth="1"/>
    <col min="8" max="16" width="10.28515625" style="616" customWidth="1"/>
    <col min="17" max="17" width="11.7109375" style="616" customWidth="1"/>
    <col min="18" max="18" width="13.140625" style="616" customWidth="1"/>
    <col min="19" max="19" width="2.140625" style="616" customWidth="1"/>
    <col min="20" max="22" width="14.5703125" style="616" customWidth="1"/>
    <col min="23" max="23" width="13.5703125" style="616" customWidth="1"/>
    <col min="24" max="16384" width="9.140625" style="616"/>
  </cols>
  <sheetData>
    <row r="4" spans="1:22" ht="29.25" customHeight="1" thickBot="1" x14ac:dyDescent="0.25">
      <c r="A4" s="1229" t="s">
        <v>247</v>
      </c>
      <c r="B4" s="1234" t="s">
        <v>700</v>
      </c>
      <c r="C4" s="1235"/>
      <c r="E4" s="1236" t="s">
        <v>670</v>
      </c>
      <c r="F4" s="1236"/>
      <c r="G4" s="626"/>
      <c r="H4" s="1237" t="s">
        <v>703</v>
      </c>
      <c r="I4" s="1237"/>
      <c r="J4" s="1237"/>
      <c r="K4" s="1237"/>
      <c r="L4" s="1237"/>
      <c r="M4" s="1237"/>
      <c r="N4" s="1237"/>
      <c r="O4" s="1237"/>
      <c r="P4" s="1237"/>
      <c r="Q4" s="1237"/>
      <c r="R4" s="1237"/>
      <c r="T4" s="1231" t="s">
        <v>702</v>
      </c>
      <c r="U4" s="1232"/>
      <c r="V4" s="1233"/>
    </row>
    <row r="5" spans="1:22" ht="37.5" customHeight="1" x14ac:dyDescent="0.2">
      <c r="A5" s="1230"/>
      <c r="B5" s="640" t="s">
        <v>668</v>
      </c>
      <c r="C5" s="641" t="s">
        <v>669</v>
      </c>
      <c r="D5" s="627"/>
      <c r="E5" s="639" t="s">
        <v>701</v>
      </c>
      <c r="F5" s="639" t="s">
        <v>671</v>
      </c>
      <c r="G5" s="628"/>
      <c r="H5" s="636">
        <v>44136</v>
      </c>
      <c r="I5" s="636">
        <v>44166</v>
      </c>
      <c r="J5" s="636">
        <v>44197</v>
      </c>
      <c r="K5" s="636">
        <v>44228</v>
      </c>
      <c r="L5" s="636">
        <v>44256</v>
      </c>
      <c r="M5" s="636">
        <v>44287</v>
      </c>
      <c r="N5" s="636">
        <v>44317</v>
      </c>
      <c r="O5" s="636">
        <v>44348</v>
      </c>
      <c r="P5" s="637">
        <v>44378</v>
      </c>
      <c r="Q5" s="643">
        <v>44593</v>
      </c>
      <c r="R5" s="638" t="s">
        <v>248</v>
      </c>
      <c r="T5" s="642" t="s">
        <v>621</v>
      </c>
      <c r="U5" s="642" t="s">
        <v>622</v>
      </c>
      <c r="V5" s="642" t="s">
        <v>665</v>
      </c>
    </row>
    <row r="6" spans="1:22" s="627" customFormat="1" ht="17.25" customHeight="1" x14ac:dyDescent="0.25">
      <c r="A6" s="629" t="s">
        <v>652</v>
      </c>
      <c r="B6" s="630"/>
      <c r="C6" s="644"/>
      <c r="D6" s="645"/>
      <c r="E6" s="644" t="e">
        <f>SUMIFS(#REF!,#REF!,SumReport!$A6,#REF!,SumReport!E$5)</f>
        <v>#REF!</v>
      </c>
      <c r="F6" s="644" t="e">
        <f>SUMIFS(#REF!,#REF!,SumReport!$A6,#REF!,SumReport!F$5)</f>
        <v>#REF!</v>
      </c>
      <c r="G6" s="645"/>
      <c r="H6" s="644" t="e">
        <f>SUMIFS(#REF!,#REF!,SumReport!$A6,#REF!,SumReport!H$5)</f>
        <v>#REF!</v>
      </c>
      <c r="I6" s="644" t="e">
        <f>SUMIFS(#REF!,#REF!,SumReport!$A6,#REF!,SumReport!I$5)</f>
        <v>#REF!</v>
      </c>
      <c r="J6" s="644" t="e">
        <f>SUMIFS(#REF!,#REF!,SumReport!$A6,#REF!,SumReport!J$5)</f>
        <v>#REF!</v>
      </c>
      <c r="K6" s="644" t="e">
        <f>SUMIFS(#REF!,#REF!,SumReport!$A6,#REF!,SumReport!K$5)</f>
        <v>#REF!</v>
      </c>
      <c r="L6" s="644" t="e">
        <f>SUMIFS(#REF!,#REF!,SumReport!$A6,#REF!,SumReport!L$5)</f>
        <v>#REF!</v>
      </c>
      <c r="M6" s="644" t="e">
        <f>SUMIFS(#REF!,#REF!,SumReport!$A6,#REF!,SumReport!M$5)</f>
        <v>#REF!</v>
      </c>
      <c r="N6" s="644" t="e">
        <f>SUMIFS(#REF!,#REF!,SumReport!$A6,#REF!,SumReport!N$5)</f>
        <v>#REF!</v>
      </c>
      <c r="O6" s="644" t="e">
        <f>SUMIFS(#REF!,#REF!,SumReport!$A6,#REF!,SumReport!O$5)</f>
        <v>#REF!</v>
      </c>
      <c r="P6" s="646" t="e">
        <f>SUMIFS(#REF!,#REF!,SumReport!$A6,#REF!,SumReport!P$5)</f>
        <v>#REF!</v>
      </c>
      <c r="Q6" s="647" t="e">
        <f>SUMIFS(#REF!,#REF!,SumReport!$A6,#REF!,SumReport!Q$5)</f>
        <v>#REF!</v>
      </c>
      <c r="R6" s="648" t="e">
        <f>SUM(H6:Q6)</f>
        <v>#REF!</v>
      </c>
      <c r="S6" s="645"/>
      <c r="T6" s="644" t="e">
        <f>SUMIFS(#REF!,#REF!,SumReport!$A6,#REF!,SumReport!T$5)</f>
        <v>#REF!</v>
      </c>
      <c r="U6" s="644" t="e">
        <f>SUMIFS(#REF!,#REF!,SumReport!$A6,#REF!,SumReport!U$5)</f>
        <v>#REF!</v>
      </c>
      <c r="V6" s="644" t="e">
        <f>SUMIFS(#REF!,#REF!,SumReport!$A6,#REF!,SumReport!V$5)</f>
        <v>#REF!</v>
      </c>
    </row>
    <row r="7" spans="1:22" s="627" customFormat="1" ht="17.25" customHeight="1" x14ac:dyDescent="0.25">
      <c r="A7" s="629" t="s">
        <v>200</v>
      </c>
      <c r="B7" s="630"/>
      <c r="C7" s="649"/>
      <c r="D7" s="645"/>
      <c r="E7" s="649" t="e">
        <f>SUMIFS(#REF!,#REF!,SumReport!$A7,#REF!,SumReport!E$5)</f>
        <v>#REF!</v>
      </c>
      <c r="F7" s="649" t="e">
        <f>SUMIFS(#REF!,#REF!,SumReport!$A7,#REF!,SumReport!F$5)</f>
        <v>#REF!</v>
      </c>
      <c r="G7" s="645"/>
      <c r="H7" s="649" t="e">
        <f>SUMIFS(#REF!,#REF!,SumReport!$A7,#REF!,SumReport!H$5)</f>
        <v>#REF!</v>
      </c>
      <c r="I7" s="649" t="e">
        <f>SUMIFS(#REF!,#REF!,SumReport!$A7,#REF!,SumReport!I$5)</f>
        <v>#REF!</v>
      </c>
      <c r="J7" s="649" t="e">
        <f>SUMIFS(#REF!,#REF!,SumReport!$A7,#REF!,SumReport!J$5)</f>
        <v>#REF!</v>
      </c>
      <c r="K7" s="649" t="e">
        <f>SUMIFS(#REF!,#REF!,SumReport!$A7,#REF!,SumReport!K$5)</f>
        <v>#REF!</v>
      </c>
      <c r="L7" s="649" t="e">
        <f>SUMIFS(#REF!,#REF!,SumReport!$A7,#REF!,SumReport!L$5)</f>
        <v>#REF!</v>
      </c>
      <c r="M7" s="649" t="e">
        <f>SUMIFS(#REF!,#REF!,SumReport!$A7,#REF!,SumReport!M$5)</f>
        <v>#REF!</v>
      </c>
      <c r="N7" s="649" t="e">
        <f>SUMIFS(#REF!,#REF!,SumReport!$A7,#REF!,SumReport!N$5)</f>
        <v>#REF!</v>
      </c>
      <c r="O7" s="649" t="e">
        <f>SUMIFS(#REF!,#REF!,SumReport!$A7,#REF!,SumReport!O$5)</f>
        <v>#REF!</v>
      </c>
      <c r="P7" s="650" t="e">
        <f>SUMIFS(#REF!,#REF!,SumReport!$A7,#REF!,SumReport!P$5)</f>
        <v>#REF!</v>
      </c>
      <c r="Q7" s="651" t="e">
        <f>SUMIFS(#REF!,#REF!,SumReport!$A7,#REF!,SumReport!Q$5)</f>
        <v>#REF!</v>
      </c>
      <c r="R7" s="652" t="e">
        <f t="shared" ref="R7:R29" si="0">SUM(H7:Q7)</f>
        <v>#REF!</v>
      </c>
      <c r="S7" s="645"/>
      <c r="T7" s="649" t="e">
        <f>SUMIFS(#REF!,#REF!,SumReport!$A7,#REF!,SumReport!T$5)</f>
        <v>#REF!</v>
      </c>
      <c r="U7" s="649" t="e">
        <f>SUMIFS(#REF!,#REF!,SumReport!$A7,#REF!,SumReport!U$5)</f>
        <v>#REF!</v>
      </c>
      <c r="V7" s="649" t="e">
        <f>SUMIFS(#REF!,#REF!,SumReport!$A7,#REF!,SumReport!V$5)</f>
        <v>#REF!</v>
      </c>
    </row>
    <row r="8" spans="1:22" s="627" customFormat="1" ht="17.25" customHeight="1" x14ac:dyDescent="0.25">
      <c r="A8" s="629" t="s">
        <v>240</v>
      </c>
      <c r="B8" s="630"/>
      <c r="C8" s="649"/>
      <c r="D8" s="645"/>
      <c r="E8" s="649" t="e">
        <f>SUMIFS(#REF!,#REF!,SumReport!$A8,#REF!,SumReport!E$5)</f>
        <v>#REF!</v>
      </c>
      <c r="F8" s="649" t="e">
        <f>SUMIFS(#REF!,#REF!,SumReport!$A8,#REF!,SumReport!F$5)</f>
        <v>#REF!</v>
      </c>
      <c r="G8" s="645"/>
      <c r="H8" s="649" t="e">
        <f>SUMIFS(#REF!,#REF!,SumReport!$A8,#REF!,SumReport!H$5)</f>
        <v>#REF!</v>
      </c>
      <c r="I8" s="649" t="e">
        <f>SUMIFS(#REF!,#REF!,SumReport!$A8,#REF!,SumReport!I$5)</f>
        <v>#REF!</v>
      </c>
      <c r="J8" s="649" t="e">
        <f>SUMIFS(#REF!,#REF!,SumReport!$A8,#REF!,SumReport!J$5)</f>
        <v>#REF!</v>
      </c>
      <c r="K8" s="649" t="e">
        <f>SUMIFS(#REF!,#REF!,SumReport!$A8,#REF!,SumReport!K$5)</f>
        <v>#REF!</v>
      </c>
      <c r="L8" s="649" t="e">
        <f>SUMIFS(#REF!,#REF!,SumReport!$A8,#REF!,SumReport!L$5)</f>
        <v>#REF!</v>
      </c>
      <c r="M8" s="649" t="e">
        <f>SUMIFS(#REF!,#REF!,SumReport!$A8,#REF!,SumReport!M$5)</f>
        <v>#REF!</v>
      </c>
      <c r="N8" s="649" t="e">
        <f>SUMIFS(#REF!,#REF!,SumReport!$A8,#REF!,SumReport!N$5)</f>
        <v>#REF!</v>
      </c>
      <c r="O8" s="649" t="e">
        <f>SUMIFS(#REF!,#REF!,SumReport!$A8,#REF!,SumReport!O$5)</f>
        <v>#REF!</v>
      </c>
      <c r="P8" s="650" t="e">
        <f>SUMIFS(#REF!,#REF!,SumReport!$A8,#REF!,SumReport!P$5)</f>
        <v>#REF!</v>
      </c>
      <c r="Q8" s="651" t="e">
        <f>SUMIFS(#REF!,#REF!,SumReport!$A8,#REF!,SumReport!Q$5)</f>
        <v>#REF!</v>
      </c>
      <c r="R8" s="652" t="e">
        <f t="shared" si="0"/>
        <v>#REF!</v>
      </c>
      <c r="S8" s="645"/>
      <c r="T8" s="649" t="e">
        <f>SUMIFS(#REF!,#REF!,SumReport!$A8,#REF!,SumReport!T$5)</f>
        <v>#REF!</v>
      </c>
      <c r="U8" s="649" t="e">
        <f>SUMIFS(#REF!,#REF!,SumReport!$A8,#REF!,SumReport!U$5)</f>
        <v>#REF!</v>
      </c>
      <c r="V8" s="649" t="e">
        <f>SUMIFS(#REF!,#REF!,SumReport!$A8,#REF!,SumReport!V$5)</f>
        <v>#REF!</v>
      </c>
    </row>
    <row r="9" spans="1:22" s="627" customFormat="1" ht="17.25" customHeight="1" x14ac:dyDescent="0.25">
      <c r="A9" s="629" t="s">
        <v>241</v>
      </c>
      <c r="B9" s="630"/>
      <c r="C9" s="649"/>
      <c r="D9" s="645"/>
      <c r="E9" s="649" t="e">
        <f>SUMIFS(#REF!,#REF!,SumReport!$A9,#REF!,SumReport!E$5)</f>
        <v>#REF!</v>
      </c>
      <c r="F9" s="649" t="e">
        <f>SUMIFS(#REF!,#REF!,SumReport!$A9,#REF!,SumReport!F$5)</f>
        <v>#REF!</v>
      </c>
      <c r="G9" s="645"/>
      <c r="H9" s="649" t="e">
        <f>SUMIFS(#REF!,#REF!,SumReport!$A9,#REF!,SumReport!H$5)</f>
        <v>#REF!</v>
      </c>
      <c r="I9" s="649" t="e">
        <f>SUMIFS(#REF!,#REF!,SumReport!$A9,#REF!,SumReport!I$5)</f>
        <v>#REF!</v>
      </c>
      <c r="J9" s="649" t="e">
        <f>SUMIFS(#REF!,#REF!,SumReport!$A9,#REF!,SumReport!J$5)</f>
        <v>#REF!</v>
      </c>
      <c r="K9" s="649" t="e">
        <f>SUMIFS(#REF!,#REF!,SumReport!$A9,#REF!,SumReport!K$5)</f>
        <v>#REF!</v>
      </c>
      <c r="L9" s="649" t="e">
        <f>SUMIFS(#REF!,#REF!,SumReport!$A9,#REF!,SumReport!L$5)</f>
        <v>#REF!</v>
      </c>
      <c r="M9" s="649" t="e">
        <f>SUMIFS(#REF!,#REF!,SumReport!$A9,#REF!,SumReport!M$5)</f>
        <v>#REF!</v>
      </c>
      <c r="N9" s="649" t="e">
        <f>SUMIFS(#REF!,#REF!,SumReport!$A9,#REF!,SumReport!N$5)</f>
        <v>#REF!</v>
      </c>
      <c r="O9" s="649" t="e">
        <f>SUMIFS(#REF!,#REF!,SumReport!$A9,#REF!,SumReport!O$5)</f>
        <v>#REF!</v>
      </c>
      <c r="P9" s="650" t="e">
        <f>SUMIFS(#REF!,#REF!,SumReport!$A9,#REF!,SumReport!P$5)</f>
        <v>#REF!</v>
      </c>
      <c r="Q9" s="651" t="e">
        <f>SUMIFS(#REF!,#REF!,SumReport!$A9,#REF!,SumReport!Q$5)</f>
        <v>#REF!</v>
      </c>
      <c r="R9" s="652" t="e">
        <f t="shared" si="0"/>
        <v>#REF!</v>
      </c>
      <c r="S9" s="645"/>
      <c r="T9" s="649" t="e">
        <f>SUMIFS(#REF!,#REF!,SumReport!$A9,#REF!,SumReport!T$5)</f>
        <v>#REF!</v>
      </c>
      <c r="U9" s="649" t="e">
        <f>SUMIFS(#REF!,#REF!,SumReport!$A9,#REF!,SumReport!U$5)</f>
        <v>#REF!</v>
      </c>
      <c r="V9" s="649" t="e">
        <f>SUMIFS(#REF!,#REF!,SumReport!$A9,#REF!,SumReport!V$5)</f>
        <v>#REF!</v>
      </c>
    </row>
    <row r="10" spans="1:22" s="627" customFormat="1" ht="17.25" customHeight="1" x14ac:dyDescent="0.25">
      <c r="A10" s="629" t="s">
        <v>205</v>
      </c>
      <c r="B10" s="630"/>
      <c r="C10" s="649"/>
      <c r="D10" s="645"/>
      <c r="E10" s="649" t="e">
        <f>SUMIFS(#REF!,#REF!,SumReport!$A10,#REF!,SumReport!E$5)</f>
        <v>#REF!</v>
      </c>
      <c r="F10" s="649" t="e">
        <f>SUMIFS(#REF!,#REF!,SumReport!$A10,#REF!,SumReport!F$5)</f>
        <v>#REF!</v>
      </c>
      <c r="G10" s="645"/>
      <c r="H10" s="649" t="e">
        <f>SUMIFS(#REF!,#REF!,SumReport!$A10,#REF!,SumReport!H$5)</f>
        <v>#REF!</v>
      </c>
      <c r="I10" s="649" t="e">
        <f>SUMIFS(#REF!,#REF!,SumReport!$A10,#REF!,SumReport!I$5)</f>
        <v>#REF!</v>
      </c>
      <c r="J10" s="649" t="e">
        <f>SUMIFS(#REF!,#REF!,SumReport!$A10,#REF!,SumReport!J$5)</f>
        <v>#REF!</v>
      </c>
      <c r="K10" s="649" t="e">
        <f>SUMIFS(#REF!,#REF!,SumReport!$A10,#REF!,SumReport!K$5)</f>
        <v>#REF!</v>
      </c>
      <c r="L10" s="649" t="e">
        <f>SUMIFS(#REF!,#REF!,SumReport!$A10,#REF!,SumReport!L$5)</f>
        <v>#REF!</v>
      </c>
      <c r="M10" s="649" t="e">
        <f>SUMIFS(#REF!,#REF!,SumReport!$A10,#REF!,SumReport!M$5)</f>
        <v>#REF!</v>
      </c>
      <c r="N10" s="649" t="e">
        <f>SUMIFS(#REF!,#REF!,SumReport!$A10,#REF!,SumReport!N$5)</f>
        <v>#REF!</v>
      </c>
      <c r="O10" s="649" t="e">
        <f>SUMIFS(#REF!,#REF!,SumReport!$A10,#REF!,SumReport!O$5)</f>
        <v>#REF!</v>
      </c>
      <c r="P10" s="650" t="e">
        <f>SUMIFS(#REF!,#REF!,SumReport!$A10,#REF!,SumReport!P$5)</f>
        <v>#REF!</v>
      </c>
      <c r="Q10" s="651" t="e">
        <f>SUMIFS(#REF!,#REF!,SumReport!$A10,#REF!,SumReport!Q$5)</f>
        <v>#REF!</v>
      </c>
      <c r="R10" s="652" t="e">
        <f t="shared" si="0"/>
        <v>#REF!</v>
      </c>
      <c r="S10" s="645"/>
      <c r="T10" s="649" t="e">
        <f>SUMIFS(#REF!,#REF!,SumReport!$A10,#REF!,SumReport!T$5)</f>
        <v>#REF!</v>
      </c>
      <c r="U10" s="649" t="e">
        <f>SUMIFS(#REF!,#REF!,SumReport!$A10,#REF!,SumReport!U$5)</f>
        <v>#REF!</v>
      </c>
      <c r="V10" s="649" t="e">
        <f>SUMIFS(#REF!,#REF!,SumReport!$A10,#REF!,SumReport!V$5)</f>
        <v>#REF!</v>
      </c>
    </row>
    <row r="11" spans="1:22" s="627" customFormat="1" ht="17.25" customHeight="1" x14ac:dyDescent="0.25">
      <c r="A11" s="629" t="s">
        <v>207</v>
      </c>
      <c r="B11" s="630"/>
      <c r="C11" s="649"/>
      <c r="D11" s="645"/>
      <c r="E11" s="649" t="e">
        <f>SUMIFS(#REF!,#REF!,SumReport!$A11,#REF!,SumReport!E$5)</f>
        <v>#REF!</v>
      </c>
      <c r="F11" s="649" t="e">
        <f>SUMIFS(#REF!,#REF!,SumReport!$A11,#REF!,SumReport!F$5)</f>
        <v>#REF!</v>
      </c>
      <c r="G11" s="645"/>
      <c r="H11" s="649" t="e">
        <f>SUMIFS(#REF!,#REF!,SumReport!$A11,#REF!,SumReport!H$5)</f>
        <v>#REF!</v>
      </c>
      <c r="I11" s="649" t="e">
        <f>SUMIFS(#REF!,#REF!,SumReport!$A11,#REF!,SumReport!I$5)</f>
        <v>#REF!</v>
      </c>
      <c r="J11" s="649" t="e">
        <f>SUMIFS(#REF!,#REF!,SumReport!$A11,#REF!,SumReport!J$5)</f>
        <v>#REF!</v>
      </c>
      <c r="K11" s="649" t="e">
        <f>SUMIFS(#REF!,#REF!,SumReport!$A11,#REF!,SumReport!K$5)</f>
        <v>#REF!</v>
      </c>
      <c r="L11" s="649" t="e">
        <f>SUMIFS(#REF!,#REF!,SumReport!$A11,#REF!,SumReport!L$5)</f>
        <v>#REF!</v>
      </c>
      <c r="M11" s="649" t="e">
        <f>SUMIFS(#REF!,#REF!,SumReport!$A11,#REF!,SumReport!M$5)</f>
        <v>#REF!</v>
      </c>
      <c r="N11" s="649" t="e">
        <f>SUMIFS(#REF!,#REF!,SumReport!$A11,#REF!,SumReport!N$5)</f>
        <v>#REF!</v>
      </c>
      <c r="O11" s="649" t="e">
        <f>SUMIFS(#REF!,#REF!,SumReport!$A11,#REF!,SumReport!O$5)</f>
        <v>#REF!</v>
      </c>
      <c r="P11" s="650" t="e">
        <f>SUMIFS(#REF!,#REF!,SumReport!$A11,#REF!,SumReport!P$5)</f>
        <v>#REF!</v>
      </c>
      <c r="Q11" s="651" t="e">
        <f>SUMIFS(#REF!,#REF!,SumReport!$A11,#REF!,SumReport!Q$5)</f>
        <v>#REF!</v>
      </c>
      <c r="R11" s="652" t="e">
        <f t="shared" si="0"/>
        <v>#REF!</v>
      </c>
      <c r="S11" s="645"/>
      <c r="T11" s="649" t="e">
        <f>SUMIFS(#REF!,#REF!,SumReport!$A11,#REF!,SumReport!T$5)</f>
        <v>#REF!</v>
      </c>
      <c r="U11" s="649" t="e">
        <f>SUMIFS(#REF!,#REF!,SumReport!$A11,#REF!,SumReport!U$5)</f>
        <v>#REF!</v>
      </c>
      <c r="V11" s="649" t="e">
        <f>SUMIFS(#REF!,#REF!,SumReport!$A11,#REF!,SumReport!V$5)</f>
        <v>#REF!</v>
      </c>
    </row>
    <row r="12" spans="1:22" s="627" customFormat="1" ht="17.25" customHeight="1" x14ac:dyDescent="0.25">
      <c r="A12" s="629" t="s">
        <v>209</v>
      </c>
      <c r="B12" s="630"/>
      <c r="C12" s="649"/>
      <c r="D12" s="645"/>
      <c r="E12" s="649" t="e">
        <f>SUMIFS(#REF!,#REF!,SumReport!$A12,#REF!,SumReport!E$5)</f>
        <v>#REF!</v>
      </c>
      <c r="F12" s="649" t="e">
        <f>SUMIFS(#REF!,#REF!,SumReport!$A12,#REF!,SumReport!F$5)</f>
        <v>#REF!</v>
      </c>
      <c r="G12" s="645"/>
      <c r="H12" s="649" t="e">
        <f>SUMIFS(#REF!,#REF!,SumReport!$A12,#REF!,SumReport!H$5)</f>
        <v>#REF!</v>
      </c>
      <c r="I12" s="649" t="e">
        <f>SUMIFS(#REF!,#REF!,SumReport!$A12,#REF!,SumReport!I$5)</f>
        <v>#REF!</v>
      </c>
      <c r="J12" s="649" t="e">
        <f>SUMIFS(#REF!,#REF!,SumReport!$A12,#REF!,SumReport!J$5)</f>
        <v>#REF!</v>
      </c>
      <c r="K12" s="649" t="e">
        <f>SUMIFS(#REF!,#REF!,SumReport!$A12,#REF!,SumReport!K$5)</f>
        <v>#REF!</v>
      </c>
      <c r="L12" s="649" t="e">
        <f>SUMIFS(#REF!,#REF!,SumReport!$A12,#REF!,SumReport!L$5)</f>
        <v>#REF!</v>
      </c>
      <c r="M12" s="649" t="e">
        <f>SUMIFS(#REF!,#REF!,SumReport!$A12,#REF!,SumReport!M$5)</f>
        <v>#REF!</v>
      </c>
      <c r="N12" s="649" t="e">
        <f>SUMIFS(#REF!,#REF!,SumReport!$A12,#REF!,SumReport!N$5)</f>
        <v>#REF!</v>
      </c>
      <c r="O12" s="649" t="e">
        <f>SUMIFS(#REF!,#REF!,SumReport!$A12,#REF!,SumReport!O$5)</f>
        <v>#REF!</v>
      </c>
      <c r="P12" s="650" t="e">
        <f>SUMIFS(#REF!,#REF!,SumReport!$A12,#REF!,SumReport!P$5)</f>
        <v>#REF!</v>
      </c>
      <c r="Q12" s="651" t="e">
        <f>SUMIFS(#REF!,#REF!,SumReport!$A12,#REF!,SumReport!Q$5)</f>
        <v>#REF!</v>
      </c>
      <c r="R12" s="652" t="e">
        <f t="shared" si="0"/>
        <v>#REF!</v>
      </c>
      <c r="S12" s="645"/>
      <c r="T12" s="649" t="e">
        <f>SUMIFS(#REF!,#REF!,SumReport!$A12,#REF!,SumReport!T$5)</f>
        <v>#REF!</v>
      </c>
      <c r="U12" s="649" t="e">
        <f>SUMIFS(#REF!,#REF!,SumReport!$A12,#REF!,SumReport!U$5)</f>
        <v>#REF!</v>
      </c>
      <c r="V12" s="649" t="e">
        <f>SUMIFS(#REF!,#REF!,SumReport!$A12,#REF!,SumReport!V$5)</f>
        <v>#REF!</v>
      </c>
    </row>
    <row r="13" spans="1:22" s="627" customFormat="1" ht="17.25" customHeight="1" x14ac:dyDescent="0.25">
      <c r="A13" s="629" t="s">
        <v>211</v>
      </c>
      <c r="B13" s="630"/>
      <c r="C13" s="649"/>
      <c r="D13" s="645"/>
      <c r="E13" s="649" t="e">
        <f>SUMIFS(#REF!,#REF!,SumReport!$A13,#REF!,SumReport!E$5)</f>
        <v>#REF!</v>
      </c>
      <c r="F13" s="649" t="e">
        <f>SUMIFS(#REF!,#REF!,SumReport!$A13,#REF!,SumReport!F$5)</f>
        <v>#REF!</v>
      </c>
      <c r="G13" s="645"/>
      <c r="H13" s="649" t="e">
        <f>SUMIFS(#REF!,#REF!,SumReport!$A13,#REF!,SumReport!H$5)</f>
        <v>#REF!</v>
      </c>
      <c r="I13" s="649" t="e">
        <f>SUMIFS(#REF!,#REF!,SumReport!$A13,#REF!,SumReport!I$5)</f>
        <v>#REF!</v>
      </c>
      <c r="J13" s="649" t="e">
        <f>SUMIFS(#REF!,#REF!,SumReport!$A13,#REF!,SumReport!J$5)</f>
        <v>#REF!</v>
      </c>
      <c r="K13" s="649" t="e">
        <f>SUMIFS(#REF!,#REF!,SumReport!$A13,#REF!,SumReport!K$5)</f>
        <v>#REF!</v>
      </c>
      <c r="L13" s="649" t="e">
        <f>SUMIFS(#REF!,#REF!,SumReport!$A13,#REF!,SumReport!L$5)</f>
        <v>#REF!</v>
      </c>
      <c r="M13" s="649" t="e">
        <f>SUMIFS(#REF!,#REF!,SumReport!$A13,#REF!,SumReport!M$5)</f>
        <v>#REF!</v>
      </c>
      <c r="N13" s="649" t="e">
        <f>SUMIFS(#REF!,#REF!,SumReport!$A13,#REF!,SumReport!N$5)</f>
        <v>#REF!</v>
      </c>
      <c r="O13" s="649" t="e">
        <f>SUMIFS(#REF!,#REF!,SumReport!$A13,#REF!,SumReport!O$5)</f>
        <v>#REF!</v>
      </c>
      <c r="P13" s="650" t="e">
        <f>SUMIFS(#REF!,#REF!,SumReport!$A13,#REF!,SumReport!P$5)</f>
        <v>#REF!</v>
      </c>
      <c r="Q13" s="651" t="e">
        <f>SUMIFS(#REF!,#REF!,SumReport!$A13,#REF!,SumReport!Q$5)</f>
        <v>#REF!</v>
      </c>
      <c r="R13" s="652" t="e">
        <f t="shared" si="0"/>
        <v>#REF!</v>
      </c>
      <c r="S13" s="645"/>
      <c r="T13" s="649" t="e">
        <f>SUMIFS(#REF!,#REF!,SumReport!$A13,#REF!,SumReport!T$5)</f>
        <v>#REF!</v>
      </c>
      <c r="U13" s="649" t="e">
        <f>SUMIFS(#REF!,#REF!,SumReport!$A13,#REF!,SumReport!U$5)</f>
        <v>#REF!</v>
      </c>
      <c r="V13" s="649" t="e">
        <f>SUMIFS(#REF!,#REF!,SumReport!$A13,#REF!,SumReport!V$5)</f>
        <v>#REF!</v>
      </c>
    </row>
    <row r="14" spans="1:22" s="627" customFormat="1" ht="17.25" customHeight="1" x14ac:dyDescent="0.25">
      <c r="A14" s="629" t="s">
        <v>213</v>
      </c>
      <c r="B14" s="630"/>
      <c r="C14" s="649"/>
      <c r="D14" s="645"/>
      <c r="E14" s="649" t="e">
        <f>SUMIFS(#REF!,#REF!,SumReport!$A14,#REF!,SumReport!E$5)</f>
        <v>#REF!</v>
      </c>
      <c r="F14" s="649" t="e">
        <f>SUMIFS(#REF!,#REF!,SumReport!$A14,#REF!,SumReport!F$5)</f>
        <v>#REF!</v>
      </c>
      <c r="G14" s="645"/>
      <c r="H14" s="649" t="e">
        <f>SUMIFS(#REF!,#REF!,SumReport!$A14,#REF!,SumReport!H$5)</f>
        <v>#REF!</v>
      </c>
      <c r="I14" s="649" t="e">
        <f>SUMIFS(#REF!,#REF!,SumReport!$A14,#REF!,SumReport!I$5)</f>
        <v>#REF!</v>
      </c>
      <c r="J14" s="649" t="e">
        <f>SUMIFS(#REF!,#REF!,SumReport!$A14,#REF!,SumReport!J$5)</f>
        <v>#REF!</v>
      </c>
      <c r="K14" s="649" t="e">
        <f>SUMIFS(#REF!,#REF!,SumReport!$A14,#REF!,SumReport!K$5)</f>
        <v>#REF!</v>
      </c>
      <c r="L14" s="649" t="e">
        <f>SUMIFS(#REF!,#REF!,SumReport!$A14,#REF!,SumReport!L$5)</f>
        <v>#REF!</v>
      </c>
      <c r="M14" s="649" t="e">
        <f>SUMIFS(#REF!,#REF!,SumReport!$A14,#REF!,SumReport!M$5)</f>
        <v>#REF!</v>
      </c>
      <c r="N14" s="649" t="e">
        <f>SUMIFS(#REF!,#REF!,SumReport!$A14,#REF!,SumReport!N$5)</f>
        <v>#REF!</v>
      </c>
      <c r="O14" s="649" t="e">
        <f>SUMIFS(#REF!,#REF!,SumReport!$A14,#REF!,SumReport!O$5)</f>
        <v>#REF!</v>
      </c>
      <c r="P14" s="650" t="e">
        <f>SUMIFS(#REF!,#REF!,SumReport!$A14,#REF!,SumReport!P$5)</f>
        <v>#REF!</v>
      </c>
      <c r="Q14" s="651" t="e">
        <f>SUMIFS(#REF!,#REF!,SumReport!$A14,#REF!,SumReport!Q$5)</f>
        <v>#REF!</v>
      </c>
      <c r="R14" s="652" t="e">
        <f t="shared" si="0"/>
        <v>#REF!</v>
      </c>
      <c r="S14" s="645"/>
      <c r="T14" s="649" t="e">
        <f>SUMIFS(#REF!,#REF!,SumReport!$A14,#REF!,SumReport!T$5)</f>
        <v>#REF!</v>
      </c>
      <c r="U14" s="649" t="e">
        <f>SUMIFS(#REF!,#REF!,SumReport!$A14,#REF!,SumReport!U$5)</f>
        <v>#REF!</v>
      </c>
      <c r="V14" s="649" t="e">
        <f>SUMIFS(#REF!,#REF!,SumReport!$A14,#REF!,SumReport!V$5)</f>
        <v>#REF!</v>
      </c>
    </row>
    <row r="15" spans="1:22" s="627" customFormat="1" ht="17.25" customHeight="1" x14ac:dyDescent="0.25">
      <c r="A15" s="629" t="s">
        <v>680</v>
      </c>
      <c r="B15" s="630"/>
      <c r="C15" s="649"/>
      <c r="D15" s="645"/>
      <c r="E15" s="649" t="e">
        <f>SUMIFS(#REF!,#REF!,SumReport!$A15,#REF!,SumReport!E$5)</f>
        <v>#REF!</v>
      </c>
      <c r="F15" s="649" t="e">
        <f>SUMIFS(#REF!,#REF!,SumReport!$A15,#REF!,SumReport!F$5)</f>
        <v>#REF!</v>
      </c>
      <c r="G15" s="645"/>
      <c r="H15" s="649"/>
      <c r="I15" s="649"/>
      <c r="J15" s="649"/>
      <c r="K15" s="649"/>
      <c r="L15" s="649"/>
      <c r="M15" s="649"/>
      <c r="N15" s="649"/>
      <c r="O15" s="649"/>
      <c r="P15" s="650"/>
      <c r="Q15" s="651"/>
      <c r="R15" s="652">
        <f t="shared" si="0"/>
        <v>0</v>
      </c>
      <c r="S15" s="645"/>
      <c r="T15" s="649" t="e">
        <f>SUMIFS(#REF!,#REF!,SumReport!$A15,#REF!,SumReport!T$5)</f>
        <v>#REF!</v>
      </c>
      <c r="U15" s="649" t="e">
        <f>SUMIFS(#REF!,#REF!,SumReport!$A15,#REF!,SumReport!U$5)</f>
        <v>#REF!</v>
      </c>
      <c r="V15" s="649" t="e">
        <f>SUMIFS(#REF!,#REF!,SumReport!$A15,#REF!,SumReport!V$5)</f>
        <v>#REF!</v>
      </c>
    </row>
    <row r="16" spans="1:22" s="627" customFormat="1" ht="17.25" customHeight="1" x14ac:dyDescent="0.25">
      <c r="A16" s="629" t="s">
        <v>608</v>
      </c>
      <c r="B16" s="630"/>
      <c r="C16" s="649"/>
      <c r="D16" s="645"/>
      <c r="E16" s="649" t="e">
        <f>SUMIFS(#REF!,#REF!,SumReport!$A16,#REF!,SumReport!E$5)</f>
        <v>#REF!</v>
      </c>
      <c r="F16" s="649" t="e">
        <f>SUMIFS(#REF!,#REF!,SumReport!$A16,#REF!,SumReport!F$5)</f>
        <v>#REF!</v>
      </c>
      <c r="G16" s="645"/>
      <c r="H16" s="649" t="e">
        <f>SUMIFS(#REF!,#REF!,SumReport!$A16,#REF!,SumReport!H$5)</f>
        <v>#REF!</v>
      </c>
      <c r="I16" s="649" t="e">
        <f>SUMIFS(#REF!,#REF!,SumReport!$A16,#REF!,SumReport!I$5)</f>
        <v>#REF!</v>
      </c>
      <c r="J16" s="649" t="e">
        <f>SUMIFS(#REF!,#REF!,SumReport!$A16,#REF!,SumReport!J$5)</f>
        <v>#REF!</v>
      </c>
      <c r="K16" s="649" t="e">
        <f>SUMIFS(#REF!,#REF!,SumReport!$A16,#REF!,SumReport!K$5)</f>
        <v>#REF!</v>
      </c>
      <c r="L16" s="649" t="e">
        <f>SUMIFS(#REF!,#REF!,SumReport!$A16,#REF!,SumReport!L$5)</f>
        <v>#REF!</v>
      </c>
      <c r="M16" s="649" t="e">
        <f>SUMIFS(#REF!,#REF!,SumReport!$A16,#REF!,SumReport!M$5)</f>
        <v>#REF!</v>
      </c>
      <c r="N16" s="649" t="e">
        <f>SUMIFS(#REF!,#REF!,SumReport!$A16,#REF!,SumReport!N$5)</f>
        <v>#REF!</v>
      </c>
      <c r="O16" s="649" t="e">
        <f>SUMIFS(#REF!,#REF!,SumReport!$A16,#REF!,SumReport!O$5)</f>
        <v>#REF!</v>
      </c>
      <c r="P16" s="650" t="e">
        <f>SUMIFS(#REF!,#REF!,SumReport!$A16,#REF!,SumReport!P$5)</f>
        <v>#REF!</v>
      </c>
      <c r="Q16" s="651" t="e">
        <f>SUMIFS(#REF!,#REF!,SumReport!$A16,#REF!,SumReport!Q$5)</f>
        <v>#REF!</v>
      </c>
      <c r="R16" s="652" t="e">
        <f t="shared" si="0"/>
        <v>#REF!</v>
      </c>
      <c r="S16" s="645"/>
      <c r="T16" s="649" t="e">
        <f>SUMIFS(#REF!,#REF!,SumReport!$A16,#REF!,SumReport!T$5)</f>
        <v>#REF!</v>
      </c>
      <c r="U16" s="649" t="e">
        <f>SUMIFS(#REF!,#REF!,SumReport!$A16,#REF!,SumReport!U$5)</f>
        <v>#REF!</v>
      </c>
      <c r="V16" s="649" t="e">
        <f>SUMIFS(#REF!,#REF!,SumReport!$A16,#REF!,SumReport!V$5)</f>
        <v>#REF!</v>
      </c>
    </row>
    <row r="17" spans="1:23" s="627" customFormat="1" ht="17.25" customHeight="1" x14ac:dyDescent="0.25">
      <c r="A17" s="629" t="s">
        <v>215</v>
      </c>
      <c r="B17" s="630"/>
      <c r="C17" s="649"/>
      <c r="D17" s="645"/>
      <c r="E17" s="649" t="e">
        <f>SUMIFS(#REF!,#REF!,SumReport!$A17,#REF!,SumReport!E$5)</f>
        <v>#REF!</v>
      </c>
      <c r="F17" s="649" t="e">
        <f>SUMIFS(#REF!,#REF!,SumReport!$A17,#REF!,SumReport!F$5)</f>
        <v>#REF!</v>
      </c>
      <c r="G17" s="645"/>
      <c r="H17" s="649" t="e">
        <f>SUMIFS(#REF!,#REF!,SumReport!$A17,#REF!,SumReport!H$5)</f>
        <v>#REF!</v>
      </c>
      <c r="I17" s="649" t="e">
        <f>SUMIFS(#REF!,#REF!,SumReport!$A17,#REF!,SumReport!I$5)</f>
        <v>#REF!</v>
      </c>
      <c r="J17" s="649" t="e">
        <f>SUMIFS(#REF!,#REF!,SumReport!$A17,#REF!,SumReport!J$5)</f>
        <v>#REF!</v>
      </c>
      <c r="K17" s="649" t="e">
        <f>SUMIFS(#REF!,#REF!,SumReport!$A17,#REF!,SumReport!K$5)</f>
        <v>#REF!</v>
      </c>
      <c r="L17" s="649" t="e">
        <f>SUMIFS(#REF!,#REF!,SumReport!$A17,#REF!,SumReport!L$5)</f>
        <v>#REF!</v>
      </c>
      <c r="M17" s="649" t="e">
        <f>SUMIFS(#REF!,#REF!,SumReport!$A17,#REF!,SumReport!M$5)</f>
        <v>#REF!</v>
      </c>
      <c r="N17" s="649" t="e">
        <f>SUMIFS(#REF!,#REF!,SumReport!$A17,#REF!,SumReport!N$5)</f>
        <v>#REF!</v>
      </c>
      <c r="O17" s="649" t="e">
        <f>SUMIFS(#REF!,#REF!,SumReport!$A17,#REF!,SumReport!O$5)</f>
        <v>#REF!</v>
      </c>
      <c r="P17" s="650" t="e">
        <f>SUMIFS(#REF!,#REF!,SumReport!$A17,#REF!,SumReport!P$5)</f>
        <v>#REF!</v>
      </c>
      <c r="Q17" s="651" t="e">
        <f>SUMIFS(#REF!,#REF!,SumReport!$A17,#REF!,SumReport!Q$5)</f>
        <v>#REF!</v>
      </c>
      <c r="R17" s="652" t="e">
        <f t="shared" si="0"/>
        <v>#REF!</v>
      </c>
      <c r="S17" s="645"/>
      <c r="T17" s="649" t="e">
        <f>SUMIFS(#REF!,#REF!,SumReport!$A17,#REF!,SumReport!T$5)</f>
        <v>#REF!</v>
      </c>
      <c r="U17" s="649" t="e">
        <f>SUMIFS(#REF!,#REF!,SumReport!$A17,#REF!,SumReport!U$5)</f>
        <v>#REF!</v>
      </c>
      <c r="V17" s="649" t="e">
        <f>SUMIFS(#REF!,#REF!,SumReport!$A17,#REF!,SumReport!V$5)</f>
        <v>#REF!</v>
      </c>
    </row>
    <row r="18" spans="1:23" s="627" customFormat="1" ht="17.25" customHeight="1" x14ac:dyDescent="0.25">
      <c r="A18" s="629" t="s">
        <v>221</v>
      </c>
      <c r="B18" s="630"/>
      <c r="C18" s="649"/>
      <c r="D18" s="645"/>
      <c r="E18" s="649" t="e">
        <f>SUMIFS(#REF!,#REF!,SumReport!$A18,#REF!,SumReport!E$5)</f>
        <v>#REF!</v>
      </c>
      <c r="F18" s="649" t="e">
        <f>SUMIFS(#REF!,#REF!,SumReport!$A18,#REF!,SumReport!F$5)</f>
        <v>#REF!</v>
      </c>
      <c r="G18" s="645"/>
      <c r="H18" s="649" t="e">
        <f>SUMIFS(#REF!,#REF!,SumReport!$A18,#REF!,SumReport!H$5)</f>
        <v>#REF!</v>
      </c>
      <c r="I18" s="649" t="e">
        <f>SUMIFS(#REF!,#REF!,SumReport!$A18,#REF!,SumReport!I$5)</f>
        <v>#REF!</v>
      </c>
      <c r="J18" s="649" t="e">
        <f>SUMIFS(#REF!,#REF!,SumReport!$A18,#REF!,SumReport!J$5)</f>
        <v>#REF!</v>
      </c>
      <c r="K18" s="649" t="e">
        <f>SUMIFS(#REF!,#REF!,SumReport!$A18,#REF!,SumReport!K$5)</f>
        <v>#REF!</v>
      </c>
      <c r="L18" s="649" t="e">
        <f>SUMIFS(#REF!,#REF!,SumReport!$A18,#REF!,SumReport!L$5)</f>
        <v>#REF!</v>
      </c>
      <c r="M18" s="649" t="e">
        <f>SUMIFS(#REF!,#REF!,SumReport!$A18,#REF!,SumReport!M$5)</f>
        <v>#REF!</v>
      </c>
      <c r="N18" s="649" t="e">
        <f>SUMIFS(#REF!,#REF!,SumReport!$A18,#REF!,SumReport!N$5)</f>
        <v>#REF!</v>
      </c>
      <c r="O18" s="649" t="e">
        <f>SUMIFS(#REF!,#REF!,SumReport!$A18,#REF!,SumReport!O$5)</f>
        <v>#REF!</v>
      </c>
      <c r="P18" s="650" t="e">
        <f>SUMIFS(#REF!,#REF!,SumReport!$A18,#REF!,SumReport!P$5)</f>
        <v>#REF!</v>
      </c>
      <c r="Q18" s="651" t="e">
        <f>SUMIFS(#REF!,#REF!,SumReport!$A18,#REF!,SumReport!Q$5)</f>
        <v>#REF!</v>
      </c>
      <c r="R18" s="652" t="e">
        <f t="shared" si="0"/>
        <v>#REF!</v>
      </c>
      <c r="S18" s="645"/>
      <c r="T18" s="649" t="e">
        <f>SUMIFS(#REF!,#REF!,SumReport!$A18,#REF!,SumReport!T$5)</f>
        <v>#REF!</v>
      </c>
      <c r="U18" s="649" t="e">
        <f>SUMIFS(#REF!,#REF!,SumReport!$A18,#REF!,SumReport!U$5)</f>
        <v>#REF!</v>
      </c>
      <c r="V18" s="649" t="e">
        <f>SUMIFS(#REF!,#REF!,SumReport!$A18,#REF!,SumReport!V$5)</f>
        <v>#REF!</v>
      </c>
    </row>
    <row r="19" spans="1:23" s="627" customFormat="1" ht="17.25" customHeight="1" x14ac:dyDescent="0.25">
      <c r="A19" s="629" t="s">
        <v>223</v>
      </c>
      <c r="B19" s="630"/>
      <c r="C19" s="649"/>
      <c r="D19" s="645"/>
      <c r="E19" s="649" t="e">
        <f>SUMIFS(#REF!,#REF!,SumReport!$A19,#REF!,SumReport!E$5)</f>
        <v>#REF!</v>
      </c>
      <c r="F19" s="649" t="e">
        <f>SUMIFS(#REF!,#REF!,SumReport!$A19,#REF!,SumReport!F$5)</f>
        <v>#REF!</v>
      </c>
      <c r="G19" s="645"/>
      <c r="H19" s="649" t="e">
        <f>SUMIFS(#REF!,#REF!,SumReport!$A19,#REF!,SumReport!H$5)</f>
        <v>#REF!</v>
      </c>
      <c r="I19" s="649" t="e">
        <f>SUMIFS(#REF!,#REF!,SumReport!$A19,#REF!,SumReport!I$5)</f>
        <v>#REF!</v>
      </c>
      <c r="J19" s="649" t="e">
        <f>SUMIFS(#REF!,#REF!,SumReport!$A19,#REF!,SumReport!J$5)</f>
        <v>#REF!</v>
      </c>
      <c r="K19" s="649" t="e">
        <f>SUMIFS(#REF!,#REF!,SumReport!$A19,#REF!,SumReport!K$5)</f>
        <v>#REF!</v>
      </c>
      <c r="L19" s="649" t="e">
        <f>SUMIFS(#REF!,#REF!,SumReport!$A19,#REF!,SumReport!L$5)</f>
        <v>#REF!</v>
      </c>
      <c r="M19" s="649" t="e">
        <f>SUMIFS(#REF!,#REF!,SumReport!$A19,#REF!,SumReport!M$5)</f>
        <v>#REF!</v>
      </c>
      <c r="N19" s="649" t="e">
        <f>SUMIFS(#REF!,#REF!,SumReport!$A19,#REF!,SumReport!N$5)</f>
        <v>#REF!</v>
      </c>
      <c r="O19" s="649" t="e">
        <f>SUMIFS(#REF!,#REF!,SumReport!$A19,#REF!,SumReport!O$5)</f>
        <v>#REF!</v>
      </c>
      <c r="P19" s="650" t="e">
        <f>SUMIFS(#REF!,#REF!,SumReport!$A19,#REF!,SumReport!P$5)</f>
        <v>#REF!</v>
      </c>
      <c r="Q19" s="651" t="e">
        <f>SUMIFS(#REF!,#REF!,SumReport!$A19,#REF!,SumReport!Q$5)</f>
        <v>#REF!</v>
      </c>
      <c r="R19" s="652" t="e">
        <f t="shared" si="0"/>
        <v>#REF!</v>
      </c>
      <c r="S19" s="645"/>
      <c r="T19" s="649" t="e">
        <f>SUMIFS(#REF!,#REF!,SumReport!$A19,#REF!,SumReport!T$5)</f>
        <v>#REF!</v>
      </c>
      <c r="U19" s="649" t="e">
        <f>SUMIFS(#REF!,#REF!,SumReport!$A19,#REF!,SumReport!U$5)</f>
        <v>#REF!</v>
      </c>
      <c r="V19" s="649" t="e">
        <f>SUMIFS(#REF!,#REF!,SumReport!$A19,#REF!,SumReport!V$5)</f>
        <v>#REF!</v>
      </c>
    </row>
    <row r="20" spans="1:23" s="627" customFormat="1" ht="17.25" customHeight="1" x14ac:dyDescent="0.25">
      <c r="A20" s="629" t="s">
        <v>242</v>
      </c>
      <c r="B20" s="630"/>
      <c r="C20" s="649"/>
      <c r="D20" s="645"/>
      <c r="E20" s="649" t="e">
        <f>SUMIFS(#REF!,#REF!,SumReport!$A20,#REF!,SumReport!E$5)</f>
        <v>#REF!</v>
      </c>
      <c r="F20" s="649" t="e">
        <f>SUMIFS(#REF!,#REF!,SumReport!$A20,#REF!,SumReport!F$5)</f>
        <v>#REF!</v>
      </c>
      <c r="G20" s="645"/>
      <c r="H20" s="649" t="e">
        <f>SUMIFS(#REF!,#REF!,SumReport!$A20,#REF!,SumReport!H$5)</f>
        <v>#REF!</v>
      </c>
      <c r="I20" s="649" t="e">
        <f>SUMIFS(#REF!,#REF!,SumReport!$A20,#REF!,SumReport!I$5)</f>
        <v>#REF!</v>
      </c>
      <c r="J20" s="649" t="e">
        <f>SUMIFS(#REF!,#REF!,SumReport!$A20,#REF!,SumReport!J$5)</f>
        <v>#REF!</v>
      </c>
      <c r="K20" s="649" t="e">
        <f>SUMIFS(#REF!,#REF!,SumReport!$A20,#REF!,SumReport!K$5)</f>
        <v>#REF!</v>
      </c>
      <c r="L20" s="649" t="e">
        <f>SUMIFS(#REF!,#REF!,SumReport!$A20,#REF!,SumReport!L$5)</f>
        <v>#REF!</v>
      </c>
      <c r="M20" s="649" t="e">
        <f>SUMIFS(#REF!,#REF!,SumReport!$A20,#REF!,SumReport!M$5)</f>
        <v>#REF!</v>
      </c>
      <c r="N20" s="649" t="e">
        <f>SUMIFS(#REF!,#REF!,SumReport!$A20,#REF!,SumReport!N$5)</f>
        <v>#REF!</v>
      </c>
      <c r="O20" s="649" t="e">
        <f>SUMIFS(#REF!,#REF!,SumReport!$A20,#REF!,SumReport!O$5)</f>
        <v>#REF!</v>
      </c>
      <c r="P20" s="650" t="e">
        <f>SUMIFS(#REF!,#REF!,SumReport!$A20,#REF!,SumReport!P$5)</f>
        <v>#REF!</v>
      </c>
      <c r="Q20" s="651" t="e">
        <f>SUMIFS(#REF!,#REF!,SumReport!$A20,#REF!,SumReport!Q$5)</f>
        <v>#REF!</v>
      </c>
      <c r="R20" s="652" t="e">
        <f t="shared" si="0"/>
        <v>#REF!</v>
      </c>
      <c r="S20" s="645"/>
      <c r="T20" s="649" t="e">
        <f>SUMIFS(#REF!,#REF!,SumReport!$A20,#REF!,SumReport!T$5)</f>
        <v>#REF!</v>
      </c>
      <c r="U20" s="649" t="e">
        <f>SUMIFS(#REF!,#REF!,SumReport!$A20,#REF!,SumReport!U$5)</f>
        <v>#REF!</v>
      </c>
      <c r="V20" s="649" t="e">
        <f>SUMIFS(#REF!,#REF!,SumReport!$A20,#REF!,SumReport!V$5)</f>
        <v>#REF!</v>
      </c>
    </row>
    <row r="21" spans="1:23" s="627" customFormat="1" ht="17.25" customHeight="1" x14ac:dyDescent="0.25">
      <c r="A21" s="631" t="s">
        <v>466</v>
      </c>
      <c r="B21" s="630"/>
      <c r="C21" s="649"/>
      <c r="D21" s="645"/>
      <c r="E21" s="649" t="e">
        <f>SUMIFS(#REF!,#REF!,SumReport!$A21,#REF!,SumReport!E$5)</f>
        <v>#REF!</v>
      </c>
      <c r="F21" s="649" t="e">
        <f>SUMIFS(#REF!,#REF!,SumReport!$A21,#REF!,SumReport!F$5)</f>
        <v>#REF!</v>
      </c>
      <c r="G21" s="645"/>
      <c r="H21" s="649" t="e">
        <f>SUMIFS(#REF!,#REF!,SumReport!$A21,#REF!,SumReport!H$5)</f>
        <v>#REF!</v>
      </c>
      <c r="I21" s="649" t="e">
        <f>SUMIFS(#REF!,#REF!,SumReport!$A21,#REF!,SumReport!I$5)</f>
        <v>#REF!</v>
      </c>
      <c r="J21" s="649" t="e">
        <f>SUMIFS(#REF!,#REF!,SumReport!$A21,#REF!,SumReport!J$5)</f>
        <v>#REF!</v>
      </c>
      <c r="K21" s="649" t="e">
        <f>SUMIFS(#REF!,#REF!,SumReport!$A21,#REF!,SumReport!K$5)</f>
        <v>#REF!</v>
      </c>
      <c r="L21" s="649" t="e">
        <f>SUMIFS(#REF!,#REF!,SumReport!$A21,#REF!,SumReport!L$5)</f>
        <v>#REF!</v>
      </c>
      <c r="M21" s="649" t="e">
        <f>SUMIFS(#REF!,#REF!,SumReport!$A21,#REF!,SumReport!M$5)</f>
        <v>#REF!</v>
      </c>
      <c r="N21" s="649" t="e">
        <f>SUMIFS(#REF!,#REF!,SumReport!$A21,#REF!,SumReport!N$5)</f>
        <v>#REF!</v>
      </c>
      <c r="O21" s="649" t="e">
        <f>SUMIFS(#REF!,#REF!,SumReport!$A21,#REF!,SumReport!O$5)</f>
        <v>#REF!</v>
      </c>
      <c r="P21" s="650" t="e">
        <f>SUMIFS(#REF!,#REF!,SumReport!$A21,#REF!,SumReport!P$5)</f>
        <v>#REF!</v>
      </c>
      <c r="Q21" s="651" t="e">
        <f>SUMIFS(#REF!,#REF!,SumReport!$A21,#REF!,SumReport!Q$5)</f>
        <v>#REF!</v>
      </c>
      <c r="R21" s="652" t="e">
        <f t="shared" si="0"/>
        <v>#REF!</v>
      </c>
      <c r="S21" s="645"/>
      <c r="T21" s="649" t="e">
        <f>SUMIFS(#REF!,#REF!,SumReport!$A21,#REF!,SumReport!T$5)</f>
        <v>#REF!</v>
      </c>
      <c r="U21" s="649" t="e">
        <f>SUMIFS(#REF!,#REF!,SumReport!$A21,#REF!,SumReport!U$5)</f>
        <v>#REF!</v>
      </c>
      <c r="V21" s="649" t="e">
        <f>SUMIFS(#REF!,#REF!,SumReport!$A21,#REF!,SumReport!V$5)</f>
        <v>#REF!</v>
      </c>
    </row>
    <row r="22" spans="1:23" s="627" customFormat="1" ht="17.25" customHeight="1" x14ac:dyDescent="0.25">
      <c r="A22" s="629" t="s">
        <v>243</v>
      </c>
      <c r="B22" s="630"/>
      <c r="C22" s="649"/>
      <c r="D22" s="645"/>
      <c r="E22" s="649" t="e">
        <f>SUMIFS(#REF!,#REF!,SumReport!$A22,#REF!,SumReport!E$5)</f>
        <v>#REF!</v>
      </c>
      <c r="F22" s="649" t="e">
        <f>SUMIFS(#REF!,#REF!,SumReport!$A22,#REF!,SumReport!F$5)</f>
        <v>#REF!</v>
      </c>
      <c r="G22" s="645"/>
      <c r="H22" s="649" t="e">
        <f>SUMIFS(#REF!,#REF!,SumReport!$A22,#REF!,SumReport!H$5)</f>
        <v>#REF!</v>
      </c>
      <c r="I22" s="649" t="e">
        <f>SUMIFS(#REF!,#REF!,SumReport!$A22,#REF!,SumReport!I$5)</f>
        <v>#REF!</v>
      </c>
      <c r="J22" s="649" t="e">
        <f>SUMIFS(#REF!,#REF!,SumReport!$A22,#REF!,SumReport!J$5)</f>
        <v>#REF!</v>
      </c>
      <c r="K22" s="649" t="e">
        <f>SUMIFS(#REF!,#REF!,SumReport!$A22,#REF!,SumReport!K$5)</f>
        <v>#REF!</v>
      </c>
      <c r="L22" s="649" t="e">
        <f>SUMIFS(#REF!,#REF!,SumReport!$A22,#REF!,SumReport!L$5)</f>
        <v>#REF!</v>
      </c>
      <c r="M22" s="649" t="e">
        <f>SUMIFS(#REF!,#REF!,SumReport!$A22,#REF!,SumReport!M$5)</f>
        <v>#REF!</v>
      </c>
      <c r="N22" s="649" t="e">
        <f>SUMIFS(#REF!,#REF!,SumReport!$A22,#REF!,SumReport!N$5)</f>
        <v>#REF!</v>
      </c>
      <c r="O22" s="649" t="e">
        <f>SUMIFS(#REF!,#REF!,SumReport!$A22,#REF!,SumReport!O$5)</f>
        <v>#REF!</v>
      </c>
      <c r="P22" s="650" t="e">
        <f>SUMIFS(#REF!,#REF!,SumReport!$A22,#REF!,SumReport!P$5)</f>
        <v>#REF!</v>
      </c>
      <c r="Q22" s="651" t="e">
        <f>SUMIFS(#REF!,#REF!,SumReport!$A22,#REF!,SumReport!Q$5)</f>
        <v>#REF!</v>
      </c>
      <c r="R22" s="652" t="e">
        <f t="shared" si="0"/>
        <v>#REF!</v>
      </c>
      <c r="S22" s="645"/>
      <c r="T22" s="649" t="e">
        <f>SUMIFS(#REF!,#REF!,SumReport!$A22,#REF!,SumReport!T$5)</f>
        <v>#REF!</v>
      </c>
      <c r="U22" s="649" t="e">
        <f>SUMIFS(#REF!,#REF!,SumReport!$A22,#REF!,SumReport!U$5)</f>
        <v>#REF!</v>
      </c>
      <c r="V22" s="649" t="e">
        <f>SUMIFS(#REF!,#REF!,SumReport!$A22,#REF!,SumReport!V$5)</f>
        <v>#REF!</v>
      </c>
    </row>
    <row r="23" spans="1:23" s="627" customFormat="1" ht="17.25" customHeight="1" x14ac:dyDescent="0.25">
      <c r="A23" s="629" t="s">
        <v>244</v>
      </c>
      <c r="B23" s="630"/>
      <c r="C23" s="649"/>
      <c r="D23" s="645"/>
      <c r="E23" s="649" t="e">
        <f>SUMIFS(#REF!,#REF!,SumReport!$A23,#REF!,SumReport!E$5)</f>
        <v>#REF!</v>
      </c>
      <c r="F23" s="649" t="e">
        <f>SUMIFS(#REF!,#REF!,SumReport!$A23,#REF!,SumReport!F$5)</f>
        <v>#REF!</v>
      </c>
      <c r="G23" s="645"/>
      <c r="H23" s="649" t="e">
        <f>SUMIFS(#REF!,#REF!,SumReport!$A23,#REF!,SumReport!H$5)</f>
        <v>#REF!</v>
      </c>
      <c r="I23" s="649" t="e">
        <f>SUMIFS(#REF!,#REF!,SumReport!$A23,#REF!,SumReport!I$5)</f>
        <v>#REF!</v>
      </c>
      <c r="J23" s="649" t="e">
        <f>SUMIFS(#REF!,#REF!,SumReport!$A23,#REF!,SumReport!J$5)</f>
        <v>#REF!</v>
      </c>
      <c r="K23" s="649" t="e">
        <f>SUMIFS(#REF!,#REF!,SumReport!$A23,#REF!,SumReport!K$5)</f>
        <v>#REF!</v>
      </c>
      <c r="L23" s="649" t="e">
        <f>SUMIFS(#REF!,#REF!,SumReport!$A23,#REF!,SumReport!L$5)</f>
        <v>#REF!</v>
      </c>
      <c r="M23" s="649" t="e">
        <f>SUMIFS(#REF!,#REF!,SumReport!$A23,#REF!,SumReport!M$5)</f>
        <v>#REF!</v>
      </c>
      <c r="N23" s="649" t="e">
        <f>SUMIFS(#REF!,#REF!,SumReport!$A23,#REF!,SumReport!N$5)</f>
        <v>#REF!</v>
      </c>
      <c r="O23" s="649" t="e">
        <f>SUMIFS(#REF!,#REF!,SumReport!$A23,#REF!,SumReport!O$5)</f>
        <v>#REF!</v>
      </c>
      <c r="P23" s="650" t="e">
        <f>SUMIFS(#REF!,#REF!,SumReport!$A23,#REF!,SumReport!P$5)</f>
        <v>#REF!</v>
      </c>
      <c r="Q23" s="651" t="e">
        <f>SUMIFS(#REF!,#REF!,SumReport!$A23,#REF!,SumReport!Q$5)</f>
        <v>#REF!</v>
      </c>
      <c r="R23" s="652" t="e">
        <f t="shared" si="0"/>
        <v>#REF!</v>
      </c>
      <c r="S23" s="645"/>
      <c r="T23" s="649" t="e">
        <f>SUMIFS(#REF!,#REF!,SumReport!$A23,#REF!,SumReport!T$5)</f>
        <v>#REF!</v>
      </c>
      <c r="U23" s="649" t="e">
        <f>SUMIFS(#REF!,#REF!,SumReport!$A23,#REF!,SumReport!U$5)</f>
        <v>#REF!</v>
      </c>
      <c r="V23" s="649" t="e">
        <f>SUMIFS(#REF!,#REF!,SumReport!$A23,#REF!,SumReport!V$5)</f>
        <v>#REF!</v>
      </c>
    </row>
    <row r="24" spans="1:23" s="627" customFormat="1" ht="17.25" customHeight="1" x14ac:dyDescent="0.25">
      <c r="A24" s="630" t="s">
        <v>516</v>
      </c>
      <c r="B24" s="630"/>
      <c r="C24" s="649"/>
      <c r="D24" s="645"/>
      <c r="E24" s="649" t="e">
        <f>SUMIFS(#REF!,#REF!,SumReport!$A24,#REF!,SumReport!E$5)</f>
        <v>#REF!</v>
      </c>
      <c r="F24" s="649" t="e">
        <f>SUMIFS(#REF!,#REF!,SumReport!$A24,#REF!,SumReport!F$5)</f>
        <v>#REF!</v>
      </c>
      <c r="G24" s="645"/>
      <c r="H24" s="649" t="e">
        <f>SUMIFS(#REF!,#REF!,SumReport!$A24,#REF!,SumReport!H$5)</f>
        <v>#REF!</v>
      </c>
      <c r="I24" s="649" t="e">
        <f>SUMIFS(#REF!,#REF!,SumReport!$A24,#REF!,SumReport!I$5)</f>
        <v>#REF!</v>
      </c>
      <c r="J24" s="649" t="e">
        <f>SUMIFS(#REF!,#REF!,SumReport!$A24,#REF!,SumReport!J$5)</f>
        <v>#REF!</v>
      </c>
      <c r="K24" s="649" t="e">
        <f>SUMIFS(#REF!,#REF!,SumReport!$A24,#REF!,SumReport!K$5)</f>
        <v>#REF!</v>
      </c>
      <c r="L24" s="649" t="e">
        <f>SUMIFS(#REF!,#REF!,SumReport!$A24,#REF!,SumReport!L$5)</f>
        <v>#REF!</v>
      </c>
      <c r="M24" s="649" t="e">
        <f>SUMIFS(#REF!,#REF!,SumReport!$A24,#REF!,SumReport!M$5)</f>
        <v>#REF!</v>
      </c>
      <c r="N24" s="649" t="e">
        <f>SUMIFS(#REF!,#REF!,SumReport!$A24,#REF!,SumReport!N$5)</f>
        <v>#REF!</v>
      </c>
      <c r="O24" s="649" t="e">
        <f>SUMIFS(#REF!,#REF!,SumReport!$A24,#REF!,SumReport!O$5)</f>
        <v>#REF!</v>
      </c>
      <c r="P24" s="650" t="e">
        <f>SUMIFS(#REF!,#REF!,SumReport!$A24,#REF!,SumReport!P$5)</f>
        <v>#REF!</v>
      </c>
      <c r="Q24" s="651" t="e">
        <f>SUMIFS(#REF!,#REF!,SumReport!$A24,#REF!,SumReport!Q$5)</f>
        <v>#REF!</v>
      </c>
      <c r="R24" s="652" t="e">
        <f t="shared" si="0"/>
        <v>#REF!</v>
      </c>
      <c r="S24" s="645"/>
      <c r="T24" s="649" t="e">
        <f>SUMIFS(#REF!,#REF!,SumReport!$A24,#REF!,SumReport!T$5)</f>
        <v>#REF!</v>
      </c>
      <c r="U24" s="649" t="e">
        <f>SUMIFS(#REF!,#REF!,SumReport!$A24,#REF!,SumReport!U$5)</f>
        <v>#REF!</v>
      </c>
      <c r="V24" s="649" t="e">
        <f>SUMIFS(#REF!,#REF!,SumReport!$A24,#REF!,SumReport!V$5)</f>
        <v>#REF!</v>
      </c>
    </row>
    <row r="25" spans="1:23" s="627" customFormat="1" ht="17.25" customHeight="1" x14ac:dyDescent="0.25">
      <c r="A25" s="629" t="s">
        <v>245</v>
      </c>
      <c r="B25" s="630"/>
      <c r="C25" s="649"/>
      <c r="D25" s="645"/>
      <c r="E25" s="649" t="e">
        <f>SUMIFS(#REF!,#REF!,SumReport!$A25,#REF!,SumReport!E$5)</f>
        <v>#REF!</v>
      </c>
      <c r="F25" s="649" t="e">
        <f>SUMIFS(#REF!,#REF!,SumReport!$A25,#REF!,SumReport!F$5)</f>
        <v>#REF!</v>
      </c>
      <c r="G25" s="645"/>
      <c r="H25" s="649" t="e">
        <f>SUMIFS(#REF!,#REF!,SumReport!$A25,#REF!,SumReport!H$5)</f>
        <v>#REF!</v>
      </c>
      <c r="I25" s="649" t="e">
        <f>SUMIFS(#REF!,#REF!,SumReport!$A25,#REF!,SumReport!I$5)</f>
        <v>#REF!</v>
      </c>
      <c r="J25" s="649" t="e">
        <f>SUMIFS(#REF!,#REF!,SumReport!$A25,#REF!,SumReport!J$5)</f>
        <v>#REF!</v>
      </c>
      <c r="K25" s="649" t="e">
        <f>SUMIFS(#REF!,#REF!,SumReport!$A25,#REF!,SumReport!K$5)</f>
        <v>#REF!</v>
      </c>
      <c r="L25" s="649" t="e">
        <f>SUMIFS(#REF!,#REF!,SumReport!$A25,#REF!,SumReport!L$5)</f>
        <v>#REF!</v>
      </c>
      <c r="M25" s="649" t="e">
        <f>SUMIFS(#REF!,#REF!,SumReport!$A25,#REF!,SumReport!M$5)</f>
        <v>#REF!</v>
      </c>
      <c r="N25" s="649" t="e">
        <f>SUMIFS(#REF!,#REF!,SumReport!$A25,#REF!,SumReport!N$5)</f>
        <v>#REF!</v>
      </c>
      <c r="O25" s="649" t="e">
        <f>SUMIFS(#REF!,#REF!,SumReport!$A25,#REF!,SumReport!O$5)</f>
        <v>#REF!</v>
      </c>
      <c r="P25" s="650" t="e">
        <f>SUMIFS(#REF!,#REF!,SumReport!$A25,#REF!,SumReport!P$5)</f>
        <v>#REF!</v>
      </c>
      <c r="Q25" s="651" t="e">
        <f>SUMIFS(#REF!,#REF!,SumReport!$A25,#REF!,SumReport!Q$5)</f>
        <v>#REF!</v>
      </c>
      <c r="R25" s="652" t="e">
        <f t="shared" si="0"/>
        <v>#REF!</v>
      </c>
      <c r="S25" s="645"/>
      <c r="T25" s="649" t="e">
        <f>SUMIFS(#REF!,#REF!,SumReport!$A25,#REF!,SumReport!T$5)</f>
        <v>#REF!</v>
      </c>
      <c r="U25" s="649" t="e">
        <f>SUMIFS(#REF!,#REF!,SumReport!$A25,#REF!,SumReport!U$5)</f>
        <v>#REF!</v>
      </c>
      <c r="V25" s="649" t="e">
        <f>SUMIFS(#REF!,#REF!,SumReport!$A25,#REF!,SumReport!V$5)</f>
        <v>#REF!</v>
      </c>
    </row>
    <row r="26" spans="1:23" s="627" customFormat="1" ht="17.25" customHeight="1" x14ac:dyDescent="0.25">
      <c r="A26" s="630" t="s">
        <v>518</v>
      </c>
      <c r="B26" s="630"/>
      <c r="C26" s="649"/>
      <c r="D26" s="645"/>
      <c r="E26" s="649" t="e">
        <f>SUMIFS(#REF!,#REF!,SumReport!$A26,#REF!,SumReport!E$5)</f>
        <v>#REF!</v>
      </c>
      <c r="F26" s="649" t="e">
        <f>SUMIFS(#REF!,#REF!,SumReport!$A26,#REF!,SumReport!F$5)</f>
        <v>#REF!</v>
      </c>
      <c r="G26" s="645"/>
      <c r="H26" s="649" t="e">
        <f>SUMIFS(#REF!,#REF!,SumReport!$A26,#REF!,SumReport!H$5)</f>
        <v>#REF!</v>
      </c>
      <c r="I26" s="649" t="e">
        <f>SUMIFS(#REF!,#REF!,SumReport!$A26,#REF!,SumReport!I$5)</f>
        <v>#REF!</v>
      </c>
      <c r="J26" s="649" t="e">
        <f>SUMIFS(#REF!,#REF!,SumReport!$A26,#REF!,SumReport!J$5)</f>
        <v>#REF!</v>
      </c>
      <c r="K26" s="649" t="e">
        <f>SUMIFS(#REF!,#REF!,SumReport!$A26,#REF!,SumReport!K$5)</f>
        <v>#REF!</v>
      </c>
      <c r="L26" s="649" t="e">
        <f>SUMIFS(#REF!,#REF!,SumReport!$A26,#REF!,SumReport!L$5)</f>
        <v>#REF!</v>
      </c>
      <c r="M26" s="649" t="e">
        <f>SUMIFS(#REF!,#REF!,SumReport!$A26,#REF!,SumReport!M$5)</f>
        <v>#REF!</v>
      </c>
      <c r="N26" s="649" t="e">
        <f>SUMIFS(#REF!,#REF!,SumReport!$A26,#REF!,SumReport!N$5)</f>
        <v>#REF!</v>
      </c>
      <c r="O26" s="649" t="e">
        <f>SUMIFS(#REF!,#REF!,SumReport!$A26,#REF!,SumReport!O$5)</f>
        <v>#REF!</v>
      </c>
      <c r="P26" s="650" t="e">
        <f>SUMIFS(#REF!,#REF!,SumReport!$A26,#REF!,SumReport!P$5)</f>
        <v>#REF!</v>
      </c>
      <c r="Q26" s="651" t="e">
        <f>SUMIFS(#REF!,#REF!,SumReport!$A26,#REF!,SumReport!Q$5)</f>
        <v>#REF!</v>
      </c>
      <c r="R26" s="652" t="e">
        <f t="shared" si="0"/>
        <v>#REF!</v>
      </c>
      <c r="S26" s="645"/>
      <c r="T26" s="649" t="e">
        <f>SUMIFS(#REF!,#REF!,SumReport!$A26,#REF!,SumReport!T$5)</f>
        <v>#REF!</v>
      </c>
      <c r="U26" s="649" t="e">
        <f>SUMIFS(#REF!,#REF!,SumReport!$A26,#REF!,SumReport!U$5)</f>
        <v>#REF!</v>
      </c>
      <c r="V26" s="649" t="e">
        <f>SUMIFS(#REF!,#REF!,SumReport!$A26,#REF!,SumReport!V$5)</f>
        <v>#REF!</v>
      </c>
    </row>
    <row r="27" spans="1:23" s="627" customFormat="1" ht="17.25" customHeight="1" x14ac:dyDescent="0.25">
      <c r="A27" s="629" t="s">
        <v>246</v>
      </c>
      <c r="B27" s="630"/>
      <c r="C27" s="649"/>
      <c r="D27" s="645"/>
      <c r="E27" s="649" t="e">
        <f>SUMIFS(#REF!,#REF!,SumReport!$A27,#REF!,SumReport!E$5)</f>
        <v>#REF!</v>
      </c>
      <c r="F27" s="649" t="e">
        <f>SUMIFS(#REF!,#REF!,SumReport!$A27,#REF!,SumReport!F$5)</f>
        <v>#REF!</v>
      </c>
      <c r="G27" s="645"/>
      <c r="H27" s="649" t="e">
        <f>SUMIFS(#REF!,#REF!,SumReport!$A27,#REF!,SumReport!H$5)</f>
        <v>#REF!</v>
      </c>
      <c r="I27" s="649" t="e">
        <f>SUMIFS(#REF!,#REF!,SumReport!$A27,#REF!,SumReport!I$5)</f>
        <v>#REF!</v>
      </c>
      <c r="J27" s="649" t="e">
        <f>SUMIFS(#REF!,#REF!,SumReport!$A27,#REF!,SumReport!J$5)</f>
        <v>#REF!</v>
      </c>
      <c r="K27" s="649" t="e">
        <f>SUMIFS(#REF!,#REF!,SumReport!$A27,#REF!,SumReport!K$5)</f>
        <v>#REF!</v>
      </c>
      <c r="L27" s="649" t="e">
        <f>SUMIFS(#REF!,#REF!,SumReport!$A27,#REF!,SumReport!L$5)</f>
        <v>#REF!</v>
      </c>
      <c r="M27" s="649" t="e">
        <f>SUMIFS(#REF!,#REF!,SumReport!$A27,#REF!,SumReport!M$5)</f>
        <v>#REF!</v>
      </c>
      <c r="N27" s="649" t="e">
        <f>SUMIFS(#REF!,#REF!,SumReport!$A27,#REF!,SumReport!N$5)</f>
        <v>#REF!</v>
      </c>
      <c r="O27" s="649" t="e">
        <f>SUMIFS(#REF!,#REF!,SumReport!$A27,#REF!,SumReport!O$5)</f>
        <v>#REF!</v>
      </c>
      <c r="P27" s="650" t="e">
        <f>SUMIFS(#REF!,#REF!,SumReport!$A27,#REF!,SumReport!P$5)</f>
        <v>#REF!</v>
      </c>
      <c r="Q27" s="651" t="e">
        <f>SUMIFS(#REF!,#REF!,SumReport!$A27,#REF!,SumReport!Q$5)</f>
        <v>#REF!</v>
      </c>
      <c r="R27" s="652" t="e">
        <f t="shared" si="0"/>
        <v>#REF!</v>
      </c>
      <c r="S27" s="645"/>
      <c r="T27" s="649" t="e">
        <f>SUMIFS(#REF!,#REF!,SumReport!$A27,#REF!,SumReport!T$5)</f>
        <v>#REF!</v>
      </c>
      <c r="U27" s="649" t="e">
        <f>SUMIFS(#REF!,#REF!,SumReport!$A27,#REF!,SumReport!U$5)</f>
        <v>#REF!</v>
      </c>
      <c r="V27" s="649" t="e">
        <f>SUMIFS(#REF!,#REF!,SumReport!$A27,#REF!,SumReport!V$5)</f>
        <v>#REF!</v>
      </c>
    </row>
    <row r="28" spans="1:23" s="627" customFormat="1" ht="17.25" customHeight="1" x14ac:dyDescent="0.25">
      <c r="A28" s="629" t="s">
        <v>225</v>
      </c>
      <c r="B28" s="630"/>
      <c r="C28" s="649"/>
      <c r="D28" s="645"/>
      <c r="E28" s="649" t="e">
        <f>SUMIFS(#REF!,#REF!,SumReport!$A28,#REF!,SumReport!E$5)</f>
        <v>#REF!</v>
      </c>
      <c r="F28" s="649" t="e">
        <f>SUMIFS(#REF!,#REF!,SumReport!$A28,#REF!,SumReport!F$5)</f>
        <v>#REF!</v>
      </c>
      <c r="G28" s="645"/>
      <c r="H28" s="649" t="e">
        <f>SUMIFS(#REF!,#REF!,SumReport!$A28,#REF!,SumReport!H$5)</f>
        <v>#REF!</v>
      </c>
      <c r="I28" s="649" t="e">
        <f>SUMIFS(#REF!,#REF!,SumReport!$A28,#REF!,SumReport!I$5)</f>
        <v>#REF!</v>
      </c>
      <c r="J28" s="649" t="e">
        <f>SUMIFS(#REF!,#REF!,SumReport!$A28,#REF!,SumReport!J$5)</f>
        <v>#REF!</v>
      </c>
      <c r="K28" s="649" t="e">
        <f>SUMIFS(#REF!,#REF!,SumReport!$A28,#REF!,SumReport!K$5)</f>
        <v>#REF!</v>
      </c>
      <c r="L28" s="649" t="e">
        <f>SUMIFS(#REF!,#REF!,SumReport!$A28,#REF!,SumReport!L$5)</f>
        <v>#REF!</v>
      </c>
      <c r="M28" s="649" t="e">
        <f>SUMIFS(#REF!,#REF!,SumReport!$A28,#REF!,SumReport!M$5)</f>
        <v>#REF!</v>
      </c>
      <c r="N28" s="649" t="e">
        <f>SUMIFS(#REF!,#REF!,SumReport!$A28,#REF!,SumReport!N$5)</f>
        <v>#REF!</v>
      </c>
      <c r="O28" s="649" t="e">
        <f>SUMIFS(#REF!,#REF!,SumReport!$A28,#REF!,SumReport!O$5)</f>
        <v>#REF!</v>
      </c>
      <c r="P28" s="650" t="e">
        <f>SUMIFS(#REF!,#REF!,SumReport!$A28,#REF!,SumReport!P$5)</f>
        <v>#REF!</v>
      </c>
      <c r="Q28" s="651" t="e">
        <f>SUMIFS(#REF!,#REF!,SumReport!$A28,#REF!,SumReport!Q$5)</f>
        <v>#REF!</v>
      </c>
      <c r="R28" s="652" t="e">
        <f t="shared" si="0"/>
        <v>#REF!</v>
      </c>
      <c r="S28" s="645"/>
      <c r="T28" s="649" t="e">
        <f>SUMIFS(#REF!,#REF!,SumReport!$A28,#REF!,SumReport!T$5)</f>
        <v>#REF!</v>
      </c>
      <c r="U28" s="649" t="e">
        <f>SUMIFS(#REF!,#REF!,SumReport!$A28,#REF!,SumReport!U$5)</f>
        <v>#REF!</v>
      </c>
      <c r="V28" s="649" t="e">
        <f>SUMIFS(#REF!,#REF!,SumReport!$A28,#REF!,SumReport!V$5)</f>
        <v>#REF!</v>
      </c>
    </row>
    <row r="29" spans="1:23" s="627" customFormat="1" ht="17.25" customHeight="1" thickBot="1" x14ac:dyDescent="0.3">
      <c r="A29" s="632" t="s">
        <v>227</v>
      </c>
      <c r="B29" s="633"/>
      <c r="C29" s="653"/>
      <c r="D29" s="645"/>
      <c r="E29" s="653" t="e">
        <f>SUMIFS(#REF!,#REF!,SumReport!$A29,#REF!,SumReport!E$5)</f>
        <v>#REF!</v>
      </c>
      <c r="F29" s="653" t="e">
        <f>SUMIFS(#REF!,#REF!,SumReport!$A29,#REF!,SumReport!F$5)</f>
        <v>#REF!</v>
      </c>
      <c r="G29" s="645"/>
      <c r="H29" s="653" t="e">
        <f>SUMIFS(#REF!,#REF!,SumReport!$A29,#REF!,SumReport!H$5)</f>
        <v>#REF!</v>
      </c>
      <c r="I29" s="653" t="e">
        <f>SUMIFS(#REF!,#REF!,SumReport!$A29,#REF!,SumReport!I$5)</f>
        <v>#REF!</v>
      </c>
      <c r="J29" s="653" t="e">
        <f>SUMIFS(#REF!,#REF!,SumReport!$A29,#REF!,SumReport!J$5)</f>
        <v>#REF!</v>
      </c>
      <c r="K29" s="653" t="e">
        <f>SUMIFS(#REF!,#REF!,SumReport!$A29,#REF!,SumReport!K$5)</f>
        <v>#REF!</v>
      </c>
      <c r="L29" s="653" t="e">
        <f>SUMIFS(#REF!,#REF!,SumReport!$A29,#REF!,SumReport!L$5)</f>
        <v>#REF!</v>
      </c>
      <c r="M29" s="653" t="e">
        <f>SUMIFS(#REF!,#REF!,SumReport!$A29,#REF!,SumReport!M$5)</f>
        <v>#REF!</v>
      </c>
      <c r="N29" s="653" t="e">
        <f>SUMIFS(#REF!,#REF!,SumReport!$A29,#REF!,SumReport!N$5)</f>
        <v>#REF!</v>
      </c>
      <c r="O29" s="653" t="e">
        <f>SUMIFS(#REF!,#REF!,SumReport!$A29,#REF!,SumReport!O$5)</f>
        <v>#REF!</v>
      </c>
      <c r="P29" s="654" t="e">
        <f>SUMIFS(#REF!,#REF!,SumReport!$A29,#REF!,SumReport!P$5)</f>
        <v>#REF!</v>
      </c>
      <c r="Q29" s="655" t="e">
        <f>SUMIFS(#REF!,#REF!,SumReport!$A29,#REF!,SumReport!Q$5)</f>
        <v>#REF!</v>
      </c>
      <c r="R29" s="656" t="e">
        <f t="shared" si="0"/>
        <v>#REF!</v>
      </c>
      <c r="S29" s="645"/>
      <c r="T29" s="653" t="e">
        <f>SUMIFS(#REF!,#REF!,SumReport!$A29,#REF!,SumReport!T$5)</f>
        <v>#REF!</v>
      </c>
      <c r="U29" s="653" t="e">
        <f>SUMIFS(#REF!,#REF!,SumReport!$A29,#REF!,SumReport!U$5)</f>
        <v>#REF!</v>
      </c>
      <c r="V29" s="653" t="e">
        <f>SUMIFS(#REF!,#REF!,SumReport!$A29,#REF!,SumReport!V$5)</f>
        <v>#REF!</v>
      </c>
    </row>
    <row r="30" spans="1:23" s="627" customFormat="1" ht="20.25" customHeight="1" thickTop="1" thickBot="1" x14ac:dyDescent="0.3">
      <c r="A30" s="634" t="s">
        <v>187</v>
      </c>
      <c r="B30" s="635"/>
      <c r="C30" s="657">
        <f>SUM(C6:C29)</f>
        <v>0</v>
      </c>
      <c r="D30" s="658"/>
      <c r="E30" s="657" t="e">
        <f>SUM(E6:E29)</f>
        <v>#REF!</v>
      </c>
      <c r="F30" s="657" t="e">
        <f>SUM(F6:F29)</f>
        <v>#REF!</v>
      </c>
      <c r="G30" s="658"/>
      <c r="H30" s="657" t="e">
        <f>SUM(H6:H29)</f>
        <v>#REF!</v>
      </c>
      <c r="I30" s="657" t="e">
        <f t="shared" ref="I30:Q30" si="1">SUM(I6:I29)</f>
        <v>#REF!</v>
      </c>
      <c r="J30" s="657" t="e">
        <f t="shared" si="1"/>
        <v>#REF!</v>
      </c>
      <c r="K30" s="657" t="e">
        <f t="shared" si="1"/>
        <v>#REF!</v>
      </c>
      <c r="L30" s="657" t="e">
        <f t="shared" si="1"/>
        <v>#REF!</v>
      </c>
      <c r="M30" s="657" t="e">
        <f t="shared" si="1"/>
        <v>#REF!</v>
      </c>
      <c r="N30" s="657" t="e">
        <f t="shared" si="1"/>
        <v>#REF!</v>
      </c>
      <c r="O30" s="657" t="e">
        <f t="shared" si="1"/>
        <v>#REF!</v>
      </c>
      <c r="P30" s="659" t="e">
        <f t="shared" si="1"/>
        <v>#REF!</v>
      </c>
      <c r="Q30" s="660" t="e">
        <f t="shared" si="1"/>
        <v>#REF!</v>
      </c>
      <c r="R30" s="661" t="e">
        <f>SUM(R6:R29)</f>
        <v>#REF!</v>
      </c>
      <c r="S30" s="645"/>
      <c r="T30" s="657" t="e">
        <f>SUM(T6:T29)</f>
        <v>#REF!</v>
      </c>
      <c r="U30" s="657" t="e">
        <f>SUM(U6:U29)</f>
        <v>#REF!</v>
      </c>
      <c r="V30" s="657" t="e">
        <f>SUM(V6:V29)</f>
        <v>#REF!</v>
      </c>
      <c r="W30" s="662" t="e">
        <f>SUM(T30:V30)</f>
        <v>#REF!</v>
      </c>
    </row>
  </sheetData>
  <mergeCells count="5">
    <mergeCell ref="A4:A5"/>
    <mergeCell ref="T4:V4"/>
    <mergeCell ref="B4:C4"/>
    <mergeCell ref="E4:F4"/>
    <mergeCell ref="H4:R4"/>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7" tint="0.39997558519241921"/>
  </sheetPr>
  <dimension ref="A1:X79"/>
  <sheetViews>
    <sheetView zoomScale="90" zoomScaleNormal="90" workbookViewId="0">
      <selection activeCell="H31" sqref="H31"/>
    </sheetView>
  </sheetViews>
  <sheetFormatPr defaultRowHeight="12.75" outlineLevelRow="1" outlineLevelCol="1" x14ac:dyDescent="0.25"/>
  <cols>
    <col min="1" max="1" width="1.85546875" style="1" customWidth="1" outlineLevel="1"/>
    <col min="2" max="2" width="4.7109375" style="1" customWidth="1"/>
    <col min="3" max="3" width="13.7109375" style="14" customWidth="1"/>
    <col min="4" max="4" width="11.7109375" style="15" customWidth="1"/>
    <col min="5" max="5" width="10.85546875" style="3" customWidth="1"/>
    <col min="6" max="6" width="10.140625" style="12" customWidth="1"/>
    <col min="7" max="7" width="16.140625" style="2" customWidth="1"/>
    <col min="8" max="8" width="42.7109375" style="48" customWidth="1"/>
    <col min="9" max="9" width="4.85546875" style="1" customWidth="1"/>
    <col min="10" max="10" width="7" style="5" customWidth="1"/>
    <col min="11" max="11" width="12.5703125" style="13" customWidth="1"/>
    <col min="12" max="12" width="12.5703125" style="148" customWidth="1"/>
    <col min="13" max="13" width="12.5703125" style="179" hidden="1" customWidth="1"/>
    <col min="14" max="14" width="12.5703125" style="183" hidden="1" customWidth="1"/>
    <col min="15" max="15" width="2" style="32" customWidth="1"/>
    <col min="16" max="16" width="9.85546875" style="1" customWidth="1"/>
    <col min="17" max="17" width="9.85546875" style="36" customWidth="1"/>
    <col min="18" max="19" width="9.42578125" style="1" customWidth="1"/>
    <col min="20" max="21" width="11.42578125" style="36" customWidth="1"/>
    <col min="22" max="22" width="20.42578125" style="1" customWidth="1"/>
    <col min="23" max="23" width="9.140625" style="533"/>
    <col min="24" max="24" width="9.140625" style="539"/>
    <col min="25" max="16384" width="9.140625" style="1"/>
  </cols>
  <sheetData>
    <row r="1" spans="1:24" x14ac:dyDescent="0.25">
      <c r="P1" s="60"/>
      <c r="Q1" s="61"/>
      <c r="R1" s="62"/>
      <c r="S1" s="62"/>
      <c r="T1" s="61"/>
      <c r="U1" s="196">
        <v>44044</v>
      </c>
      <c r="V1" s="197">
        <f t="shared" ref="V1:V6" si="0">SUMIFS($M:$M,$N:$N,$U1)</f>
        <v>0</v>
      </c>
    </row>
    <row r="2" spans="1:24" ht="19.5" x14ac:dyDescent="0.25">
      <c r="B2" s="223" t="s">
        <v>253</v>
      </c>
      <c r="P2" s="60"/>
      <c r="Q2" s="61"/>
      <c r="R2" s="62"/>
      <c r="S2" s="62"/>
      <c r="T2" s="61"/>
      <c r="U2" s="198">
        <v>44075</v>
      </c>
      <c r="V2" s="199">
        <f t="shared" si="0"/>
        <v>0</v>
      </c>
    </row>
    <row r="3" spans="1:24" ht="13.5" thickBot="1" x14ac:dyDescent="0.3">
      <c r="P3" s="60"/>
      <c r="Q3" s="61"/>
      <c r="R3" s="62"/>
      <c r="S3" s="62"/>
      <c r="T3" s="61"/>
      <c r="U3" s="198">
        <v>44105</v>
      </c>
      <c r="V3" s="199">
        <f t="shared" si="0"/>
        <v>0</v>
      </c>
    </row>
    <row r="4" spans="1:24" ht="20.25" customHeight="1" thickTop="1" x14ac:dyDescent="0.25">
      <c r="B4" s="225" t="s">
        <v>254</v>
      </c>
      <c r="C4" s="227"/>
      <c r="D4" s="1257" t="s">
        <v>256</v>
      </c>
      <c r="E4" s="1257"/>
      <c r="F4" s="1257"/>
      <c r="G4" s="1257"/>
      <c r="H4" s="1258"/>
      <c r="P4" s="60"/>
      <c r="Q4" s="61"/>
      <c r="R4" s="62"/>
      <c r="S4" s="62"/>
      <c r="T4" s="61"/>
      <c r="U4" s="198">
        <v>44136</v>
      </c>
      <c r="V4" s="199">
        <f t="shared" si="0"/>
        <v>0</v>
      </c>
    </row>
    <row r="5" spans="1:24" ht="20.25" customHeight="1" thickBot="1" x14ac:dyDescent="0.3">
      <c r="B5" s="226" t="s">
        <v>255</v>
      </c>
      <c r="C5" s="228"/>
      <c r="D5" s="1259" t="s">
        <v>265</v>
      </c>
      <c r="E5" s="1259"/>
      <c r="F5" s="1259"/>
      <c r="G5" s="1259"/>
      <c r="H5" s="1260"/>
      <c r="I5" s="224"/>
      <c r="J5" s="224"/>
      <c r="K5" s="224"/>
      <c r="L5" s="224"/>
      <c r="M5" s="180"/>
      <c r="N5" s="182"/>
      <c r="P5" s="60"/>
      <c r="Q5" s="61"/>
      <c r="R5" s="62"/>
      <c r="S5" s="62"/>
      <c r="T5" s="61"/>
      <c r="U5" s="198">
        <v>44166</v>
      </c>
      <c r="V5" s="199">
        <f t="shared" si="0"/>
        <v>0</v>
      </c>
    </row>
    <row r="6" spans="1:24" ht="13.5" thickTop="1" x14ac:dyDescent="0.25">
      <c r="B6" s="224"/>
      <c r="C6" s="224"/>
      <c r="D6" s="224"/>
      <c r="E6" s="224"/>
      <c r="F6" s="224"/>
      <c r="G6" s="224"/>
      <c r="H6" s="224"/>
      <c r="I6" s="224"/>
      <c r="J6" s="224"/>
      <c r="K6" s="224"/>
      <c r="L6" s="224"/>
      <c r="M6" s="180"/>
      <c r="N6" s="182"/>
      <c r="P6" s="60"/>
      <c r="Q6" s="61"/>
      <c r="R6" s="62"/>
      <c r="S6" s="62"/>
      <c r="T6" s="61"/>
      <c r="U6" s="200">
        <v>44197</v>
      </c>
      <c r="V6" s="201">
        <f t="shared" si="0"/>
        <v>0</v>
      </c>
    </row>
    <row r="7" spans="1:24" ht="9" customHeight="1" x14ac:dyDescent="0.25">
      <c r="B7" s="57"/>
      <c r="C7" s="15"/>
      <c r="D7" s="3"/>
      <c r="E7" s="12"/>
      <c r="F7" s="2"/>
      <c r="G7" s="48"/>
      <c r="H7" s="1"/>
      <c r="I7" s="5"/>
      <c r="J7" s="43"/>
      <c r="K7" s="148"/>
      <c r="L7" s="32"/>
      <c r="M7" s="62"/>
      <c r="N7" s="61"/>
      <c r="O7" s="62"/>
      <c r="P7" s="62"/>
      <c r="Q7" s="61"/>
      <c r="T7" s="1"/>
      <c r="U7" s="1"/>
    </row>
    <row r="8" spans="1:24" s="4" customFormat="1" ht="39" customHeight="1" thickBot="1" x14ac:dyDescent="0.3">
      <c r="B8" s="172" t="s">
        <v>0</v>
      </c>
      <c r="C8" s="172" t="s">
        <v>1</v>
      </c>
      <c r="D8" s="173" t="s">
        <v>2</v>
      </c>
      <c r="E8" s="173" t="s">
        <v>11</v>
      </c>
      <c r="F8" s="173" t="s">
        <v>10</v>
      </c>
      <c r="G8" s="172" t="s">
        <v>9</v>
      </c>
      <c r="H8" s="172" t="s">
        <v>3</v>
      </c>
      <c r="I8" s="172" t="s">
        <v>4</v>
      </c>
      <c r="J8" s="174" t="s">
        <v>5</v>
      </c>
      <c r="K8" s="175" t="s">
        <v>36</v>
      </c>
      <c r="L8" s="176" t="s">
        <v>37</v>
      </c>
      <c r="M8" s="1255" t="s">
        <v>199</v>
      </c>
      <c r="N8" s="1261" t="s">
        <v>198</v>
      </c>
      <c r="O8" s="177"/>
      <c r="P8" s="1249" t="s">
        <v>14</v>
      </c>
      <c r="Q8" s="1249"/>
      <c r="R8" s="1249" t="s">
        <v>12</v>
      </c>
      <c r="S8" s="1249" t="s">
        <v>13</v>
      </c>
      <c r="T8" s="1252" t="s">
        <v>16</v>
      </c>
      <c r="U8" s="1252" t="s">
        <v>17</v>
      </c>
      <c r="V8" s="1249" t="s">
        <v>18</v>
      </c>
      <c r="W8" s="534"/>
      <c r="X8" s="540"/>
    </row>
    <row r="9" spans="1:24" ht="13.5" hidden="1" customHeight="1" outlineLevel="1" thickBot="1" x14ac:dyDescent="0.3">
      <c r="B9" s="37" t="s">
        <v>33</v>
      </c>
      <c r="C9" s="54" t="s">
        <v>33</v>
      </c>
      <c r="D9" s="53" t="s">
        <v>34</v>
      </c>
      <c r="E9" s="38">
        <v>43900</v>
      </c>
      <c r="F9" s="55">
        <v>43900</v>
      </c>
      <c r="G9" s="56" t="s">
        <v>117</v>
      </c>
      <c r="H9" s="39" t="s">
        <v>118</v>
      </c>
      <c r="I9" s="37">
        <v>1</v>
      </c>
      <c r="J9" s="40" t="s">
        <v>19</v>
      </c>
      <c r="K9" s="41">
        <v>3000</v>
      </c>
      <c r="L9" s="150">
        <f>K9</f>
        <v>3000</v>
      </c>
      <c r="M9" s="1256"/>
      <c r="N9" s="1262"/>
      <c r="O9" s="177"/>
      <c r="P9" s="1250"/>
      <c r="Q9" s="1250"/>
      <c r="R9" s="1250"/>
      <c r="S9" s="1250"/>
      <c r="T9" s="1253"/>
      <c r="U9" s="1253"/>
      <c r="V9" s="1250"/>
    </row>
    <row r="10" spans="1:24" ht="28.5" customHeight="1" collapsed="1" thickTop="1" thickBot="1" x14ac:dyDescent="0.3">
      <c r="B10" s="1240" t="s">
        <v>187</v>
      </c>
      <c r="C10" s="1241"/>
      <c r="D10" s="1241"/>
      <c r="E10" s="1241"/>
      <c r="F10" s="1241"/>
      <c r="G10" s="1241"/>
      <c r="H10" s="1241"/>
      <c r="I10" s="1241"/>
      <c r="J10" s="1241"/>
      <c r="K10" s="1241"/>
      <c r="L10" s="1241"/>
      <c r="M10" s="189" t="e">
        <f>SUM(M11:M27)</f>
        <v>#REF!</v>
      </c>
      <c r="N10" s="1263"/>
      <c r="O10" s="177"/>
      <c r="P10" s="1251"/>
      <c r="Q10" s="1251"/>
      <c r="R10" s="1251"/>
      <c r="S10" s="1251"/>
      <c r="T10" s="1254"/>
      <c r="U10" s="1254"/>
      <c r="V10" s="1251"/>
      <c r="W10" s="533" t="s">
        <v>513</v>
      </c>
      <c r="X10" s="545">
        <f>SUM(X11:X75)</f>
        <v>31.068000000000001</v>
      </c>
    </row>
    <row r="11" spans="1:24" ht="16.5" customHeight="1" x14ac:dyDescent="0.25">
      <c r="A11" s="178" t="s">
        <v>202</v>
      </c>
      <c r="B11" s="1242">
        <v>1</v>
      </c>
      <c r="C11" s="1245" t="s">
        <v>251</v>
      </c>
      <c r="D11" s="1245" t="s">
        <v>250</v>
      </c>
      <c r="E11" s="1246"/>
      <c r="F11" s="1246"/>
      <c r="G11" s="1245" t="s">
        <v>252</v>
      </c>
      <c r="H11" s="418" t="s">
        <v>202</v>
      </c>
      <c r="I11" s="169">
        <v>1</v>
      </c>
      <c r="J11" s="21" t="s">
        <v>19</v>
      </c>
      <c r="K11" s="82">
        <v>56000</v>
      </c>
      <c r="L11" s="83">
        <f>K11*I11</f>
        <v>56000</v>
      </c>
      <c r="M11" s="192" t="e">
        <f>IF($A11="",0,VLOOKUP($A11,#REF!,20,0))</f>
        <v>#REF!</v>
      </c>
      <c r="N11" s="186" t="e">
        <f>IF($A11="","-",VLOOKUP($A11,#REF!,21,0))</f>
        <v>#REF!</v>
      </c>
      <c r="O11" s="177"/>
      <c r="P11" s="1238"/>
      <c r="Q11" s="1238"/>
      <c r="R11" s="1238"/>
      <c r="S11" s="1238"/>
      <c r="T11" s="1238"/>
      <c r="U11" s="1238"/>
      <c r="V11" s="1238"/>
      <c r="W11" s="535">
        <v>1091.3</v>
      </c>
      <c r="X11" s="542">
        <f>W11/1000</f>
        <v>1.0912999999999999</v>
      </c>
    </row>
    <row r="12" spans="1:24" ht="16.5" customHeight="1" x14ac:dyDescent="0.25">
      <c r="A12" s="178" t="s">
        <v>204</v>
      </c>
      <c r="B12" s="1243"/>
      <c r="C12" s="1238"/>
      <c r="D12" s="1238"/>
      <c r="E12" s="1247"/>
      <c r="F12" s="1247"/>
      <c r="G12" s="1238"/>
      <c r="H12" s="419" t="s">
        <v>204</v>
      </c>
      <c r="I12" s="170">
        <v>1</v>
      </c>
      <c r="J12" s="11" t="s">
        <v>19</v>
      </c>
      <c r="K12" s="84">
        <v>57500</v>
      </c>
      <c r="L12" s="85">
        <f t="shared" ref="L12:L27" si="1">K12*I12</f>
        <v>57500</v>
      </c>
      <c r="M12" s="193" t="e">
        <f>IF($A12="",0,VLOOKUP($A12,#REF!,20,0))</f>
        <v>#REF!</v>
      </c>
      <c r="N12" s="187" t="e">
        <f>IF($A12="","-",VLOOKUP($A12,#REF!,21,0))</f>
        <v>#REF!</v>
      </c>
      <c r="O12" s="177"/>
      <c r="P12" s="1238"/>
      <c r="Q12" s="1238"/>
      <c r="R12" s="1238"/>
      <c r="S12" s="1238"/>
      <c r="T12" s="1238"/>
      <c r="U12" s="1238"/>
      <c r="V12" s="1238"/>
      <c r="W12" s="535">
        <v>1121.9000000000001</v>
      </c>
      <c r="X12" s="542">
        <f t="shared" ref="X12:X28" si="2">W12/1000</f>
        <v>1.1219000000000001</v>
      </c>
    </row>
    <row r="13" spans="1:24" ht="16.5" customHeight="1" x14ac:dyDescent="0.25">
      <c r="A13" s="178" t="s">
        <v>206</v>
      </c>
      <c r="B13" s="1243"/>
      <c r="C13" s="1238"/>
      <c r="D13" s="1238"/>
      <c r="E13" s="1247"/>
      <c r="F13" s="1247"/>
      <c r="G13" s="1238"/>
      <c r="H13" s="419" t="s">
        <v>206</v>
      </c>
      <c r="I13" s="170">
        <v>1</v>
      </c>
      <c r="J13" s="11" t="s">
        <v>19</v>
      </c>
      <c r="K13" s="84">
        <v>57400</v>
      </c>
      <c r="L13" s="85">
        <f t="shared" si="1"/>
        <v>57400</v>
      </c>
      <c r="M13" s="193" t="e">
        <f>IF($A13="",0,VLOOKUP($A13,#REF!,20,0))</f>
        <v>#REF!</v>
      </c>
      <c r="N13" s="187" t="e">
        <f>IF($A13="","-",VLOOKUP($A13,#REF!,21,0))</f>
        <v>#REF!</v>
      </c>
      <c r="O13" s="177"/>
      <c r="P13" s="1238"/>
      <c r="Q13" s="1238"/>
      <c r="R13" s="1238"/>
      <c r="S13" s="1238"/>
      <c r="T13" s="1238"/>
      <c r="U13" s="1238"/>
      <c r="V13" s="1238"/>
      <c r="W13" s="535">
        <v>1118.4000000000001</v>
      </c>
      <c r="X13" s="542">
        <f t="shared" si="2"/>
        <v>1.1184000000000001</v>
      </c>
    </row>
    <row r="14" spans="1:24" ht="16.5" customHeight="1" x14ac:dyDescent="0.25">
      <c r="A14" s="178" t="s">
        <v>208</v>
      </c>
      <c r="B14" s="1243"/>
      <c r="C14" s="1238"/>
      <c r="D14" s="1238"/>
      <c r="E14" s="1247"/>
      <c r="F14" s="1247"/>
      <c r="G14" s="1238"/>
      <c r="H14" s="419" t="s">
        <v>208</v>
      </c>
      <c r="I14" s="170">
        <v>1</v>
      </c>
      <c r="J14" s="11" t="s">
        <v>19</v>
      </c>
      <c r="K14" s="84">
        <v>38900</v>
      </c>
      <c r="L14" s="85">
        <f t="shared" si="1"/>
        <v>38900</v>
      </c>
      <c r="M14" s="193" t="e">
        <f>IF($A14="",0,VLOOKUP($A14,#REF!,20,0))</f>
        <v>#REF!</v>
      </c>
      <c r="N14" s="187" t="e">
        <f>IF($A14="","-",VLOOKUP($A14,#REF!,21,0))</f>
        <v>#REF!</v>
      </c>
      <c r="O14" s="177"/>
      <c r="P14" s="1238"/>
      <c r="Q14" s="1238"/>
      <c r="R14" s="1238"/>
      <c r="S14" s="1238"/>
      <c r="T14" s="1238"/>
      <c r="U14" s="1238"/>
      <c r="V14" s="1238"/>
      <c r="W14" s="533">
        <v>757.3</v>
      </c>
      <c r="X14" s="542">
        <f t="shared" si="2"/>
        <v>0.75729999999999997</v>
      </c>
    </row>
    <row r="15" spans="1:24" ht="16.5" customHeight="1" x14ac:dyDescent="0.25">
      <c r="A15" s="178" t="s">
        <v>210</v>
      </c>
      <c r="B15" s="1243"/>
      <c r="C15" s="1238"/>
      <c r="D15" s="1238"/>
      <c r="E15" s="1247"/>
      <c r="F15" s="1247"/>
      <c r="G15" s="1238"/>
      <c r="H15" s="419" t="s">
        <v>210</v>
      </c>
      <c r="I15" s="170">
        <v>1</v>
      </c>
      <c r="J15" s="11" t="s">
        <v>19</v>
      </c>
      <c r="K15" s="84">
        <v>43400</v>
      </c>
      <c r="L15" s="85">
        <f t="shared" si="1"/>
        <v>43400</v>
      </c>
      <c r="M15" s="193" t="e">
        <f>IF($A15="",0,VLOOKUP($A15,#REF!,20,0))</f>
        <v>#REF!</v>
      </c>
      <c r="N15" s="187" t="e">
        <f>IF($A15="","-",VLOOKUP($A15,#REF!,21,0))</f>
        <v>#REF!</v>
      </c>
      <c r="O15" s="177"/>
      <c r="P15" s="1238"/>
      <c r="Q15" s="1238"/>
      <c r="R15" s="1238"/>
      <c r="S15" s="1238"/>
      <c r="T15" s="1238"/>
      <c r="U15" s="1238"/>
      <c r="V15" s="1238"/>
      <c r="W15" s="533">
        <v>845.9</v>
      </c>
      <c r="X15" s="542">
        <f t="shared" si="2"/>
        <v>0.84589999999999999</v>
      </c>
    </row>
    <row r="16" spans="1:24" ht="16.5" customHeight="1" x14ac:dyDescent="0.25">
      <c r="A16" s="178" t="s">
        <v>212</v>
      </c>
      <c r="B16" s="1243"/>
      <c r="C16" s="1238"/>
      <c r="D16" s="1238"/>
      <c r="E16" s="1247"/>
      <c r="F16" s="1247"/>
      <c r="G16" s="1238"/>
      <c r="H16" s="419" t="s">
        <v>212</v>
      </c>
      <c r="I16" s="170">
        <v>1</v>
      </c>
      <c r="J16" s="11" t="s">
        <v>19</v>
      </c>
      <c r="K16" s="84">
        <v>80000</v>
      </c>
      <c r="L16" s="85">
        <f t="shared" si="1"/>
        <v>80000</v>
      </c>
      <c r="M16" s="193" t="e">
        <f>IF($A16="",0,VLOOKUP($A16,#REF!,20,0))</f>
        <v>#REF!</v>
      </c>
      <c r="N16" s="187" t="e">
        <f>IF($A16="","-",VLOOKUP($A16,#REF!,21,0))</f>
        <v>#REF!</v>
      </c>
      <c r="O16" s="177"/>
      <c r="P16" s="1238"/>
      <c r="Q16" s="1238"/>
      <c r="R16" s="1238"/>
      <c r="S16" s="1238"/>
      <c r="T16" s="1238"/>
      <c r="U16" s="1238"/>
      <c r="V16" s="1238"/>
      <c r="W16" s="535">
        <v>1560.8</v>
      </c>
      <c r="X16" s="542">
        <f t="shared" si="2"/>
        <v>1.5608</v>
      </c>
    </row>
    <row r="17" spans="1:24" ht="16.5" customHeight="1" x14ac:dyDescent="0.25">
      <c r="A17" s="178" t="s">
        <v>214</v>
      </c>
      <c r="B17" s="1243"/>
      <c r="C17" s="1238"/>
      <c r="D17" s="1238"/>
      <c r="E17" s="1247"/>
      <c r="F17" s="1247"/>
      <c r="G17" s="1238"/>
      <c r="H17" s="419" t="s">
        <v>214</v>
      </c>
      <c r="I17" s="170">
        <v>1</v>
      </c>
      <c r="J17" s="11" t="s">
        <v>19</v>
      </c>
      <c r="K17" s="84">
        <v>53800</v>
      </c>
      <c r="L17" s="85">
        <f t="shared" si="1"/>
        <v>53800</v>
      </c>
      <c r="M17" s="193" t="e">
        <f>IF($A17="",0,VLOOKUP($A17,#REF!,20,0))</f>
        <v>#REF!</v>
      </c>
      <c r="N17" s="187" t="e">
        <f>IF($A17="","-",VLOOKUP($A17,#REF!,21,0))</f>
        <v>#REF!</v>
      </c>
      <c r="O17" s="177"/>
      <c r="P17" s="1238"/>
      <c r="Q17" s="1238"/>
      <c r="R17" s="1238"/>
      <c r="S17" s="1238"/>
      <c r="T17" s="1238"/>
      <c r="U17" s="1238"/>
      <c r="V17" s="1238"/>
      <c r="W17" s="535">
        <v>1049.4000000000001</v>
      </c>
      <c r="X17" s="542">
        <f t="shared" si="2"/>
        <v>1.0494000000000001</v>
      </c>
    </row>
    <row r="18" spans="1:24" ht="16.5" customHeight="1" x14ac:dyDescent="0.25">
      <c r="A18" s="178" t="s">
        <v>216</v>
      </c>
      <c r="B18" s="1243"/>
      <c r="C18" s="1238"/>
      <c r="D18" s="1238"/>
      <c r="E18" s="1247"/>
      <c r="F18" s="1247"/>
      <c r="G18" s="1238"/>
      <c r="H18" s="419" t="s">
        <v>216</v>
      </c>
      <c r="I18" s="170">
        <v>1</v>
      </c>
      <c r="J18" s="11" t="s">
        <v>19</v>
      </c>
      <c r="K18" s="84">
        <v>96000</v>
      </c>
      <c r="L18" s="85">
        <f t="shared" si="1"/>
        <v>96000</v>
      </c>
      <c r="M18" s="193" t="e">
        <f>IF($A18="",0,VLOOKUP($A18,#REF!,20,0))</f>
        <v>#REF!</v>
      </c>
      <c r="N18" s="187" t="e">
        <f>IF($A18="","-",VLOOKUP($A18,#REF!,21,0))</f>
        <v>#REF!</v>
      </c>
      <c r="O18" s="177"/>
      <c r="P18" s="1238"/>
      <c r="Q18" s="1238"/>
      <c r="R18" s="1238"/>
      <c r="S18" s="1238"/>
      <c r="T18" s="1238"/>
      <c r="U18" s="1238"/>
      <c r="V18" s="1238"/>
      <c r="W18" s="535">
        <v>1871.9</v>
      </c>
      <c r="X18" s="542">
        <f t="shared" si="2"/>
        <v>1.8719000000000001</v>
      </c>
    </row>
    <row r="19" spans="1:24" ht="16.5" customHeight="1" x14ac:dyDescent="0.25">
      <c r="A19" s="178" t="s">
        <v>217</v>
      </c>
      <c r="B19" s="1243"/>
      <c r="C19" s="1238"/>
      <c r="D19" s="1238"/>
      <c r="E19" s="1247"/>
      <c r="F19" s="1247"/>
      <c r="G19" s="1238"/>
      <c r="H19" s="419" t="s">
        <v>217</v>
      </c>
      <c r="I19" s="170">
        <v>1</v>
      </c>
      <c r="J19" s="11" t="s">
        <v>19</v>
      </c>
      <c r="K19" s="84">
        <v>179300</v>
      </c>
      <c r="L19" s="85">
        <f t="shared" si="1"/>
        <v>179300</v>
      </c>
      <c r="M19" s="193" t="e">
        <f>IF($A19="",0,VLOOKUP($A19,#REF!,20,0))</f>
        <v>#REF!</v>
      </c>
      <c r="N19" s="187" t="e">
        <f>IF($A19="","-",VLOOKUP($A19,#REF!,21,0))</f>
        <v>#REF!</v>
      </c>
      <c r="O19" s="177"/>
      <c r="P19" s="1238"/>
      <c r="Q19" s="1238"/>
      <c r="R19" s="1238"/>
      <c r="S19" s="1238"/>
      <c r="T19" s="1238"/>
      <c r="U19" s="1238"/>
      <c r="V19" s="1238"/>
      <c r="W19" s="535">
        <v>3497.5</v>
      </c>
      <c r="X19" s="542">
        <f t="shared" si="2"/>
        <v>3.4975000000000001</v>
      </c>
    </row>
    <row r="20" spans="1:24" ht="16.5" customHeight="1" x14ac:dyDescent="0.25">
      <c r="A20" s="178" t="s">
        <v>218</v>
      </c>
      <c r="B20" s="1243"/>
      <c r="C20" s="1238"/>
      <c r="D20" s="1238"/>
      <c r="E20" s="1247"/>
      <c r="F20" s="1247"/>
      <c r="G20" s="1238"/>
      <c r="H20" s="419" t="s">
        <v>218</v>
      </c>
      <c r="I20" s="170">
        <v>1</v>
      </c>
      <c r="J20" s="11" t="s">
        <v>19</v>
      </c>
      <c r="K20" s="84">
        <v>179200</v>
      </c>
      <c r="L20" s="85">
        <f t="shared" si="1"/>
        <v>179200</v>
      </c>
      <c r="M20" s="193" t="e">
        <f>IF($A20="",0,VLOOKUP($A20,#REF!,20,0))</f>
        <v>#REF!</v>
      </c>
      <c r="N20" s="187" t="e">
        <f>IF($A20="","-",VLOOKUP($A20,#REF!,21,0))</f>
        <v>#REF!</v>
      </c>
      <c r="O20" s="177"/>
      <c r="P20" s="1238"/>
      <c r="Q20" s="1238"/>
      <c r="R20" s="1238"/>
      <c r="S20" s="1238"/>
      <c r="T20" s="1238"/>
      <c r="U20" s="1238"/>
      <c r="V20" s="1238"/>
      <c r="W20" s="535">
        <v>3496.3</v>
      </c>
      <c r="X20" s="542">
        <f t="shared" si="2"/>
        <v>3.4963000000000002</v>
      </c>
    </row>
    <row r="21" spans="1:24" ht="16.5" customHeight="1" x14ac:dyDescent="0.25">
      <c r="A21" s="178" t="s">
        <v>219</v>
      </c>
      <c r="B21" s="1243"/>
      <c r="C21" s="1238"/>
      <c r="D21" s="1238"/>
      <c r="E21" s="1247"/>
      <c r="F21" s="1247"/>
      <c r="G21" s="1238"/>
      <c r="H21" s="419" t="s">
        <v>219</v>
      </c>
      <c r="I21" s="170">
        <v>1</v>
      </c>
      <c r="J21" s="11" t="s">
        <v>19</v>
      </c>
      <c r="K21" s="84">
        <v>51500</v>
      </c>
      <c r="L21" s="85">
        <f t="shared" si="1"/>
        <v>51500</v>
      </c>
      <c r="M21" s="193" t="e">
        <f>IF($A21="",0,VLOOKUP($A21,#REF!,20,0))</f>
        <v>#REF!</v>
      </c>
      <c r="N21" s="187" t="e">
        <f>IF($A21="","-",VLOOKUP($A21,#REF!,21,0))</f>
        <v>#REF!</v>
      </c>
      <c r="O21" s="177"/>
      <c r="P21" s="1238"/>
      <c r="Q21" s="1238"/>
      <c r="R21" s="1238"/>
      <c r="S21" s="1238"/>
      <c r="T21" s="1238"/>
      <c r="U21" s="1238"/>
      <c r="V21" s="1238"/>
      <c r="W21" s="535">
        <v>1003.3</v>
      </c>
      <c r="X21" s="542">
        <f t="shared" si="2"/>
        <v>1.0032999999999999</v>
      </c>
    </row>
    <row r="22" spans="1:24" ht="16.5" customHeight="1" x14ac:dyDescent="0.25">
      <c r="A22" s="178" t="s">
        <v>220</v>
      </c>
      <c r="B22" s="1243"/>
      <c r="C22" s="1238"/>
      <c r="D22" s="1238"/>
      <c r="E22" s="1247"/>
      <c r="F22" s="1247"/>
      <c r="G22" s="1238"/>
      <c r="H22" s="419" t="s">
        <v>220</v>
      </c>
      <c r="I22" s="170">
        <v>1</v>
      </c>
      <c r="J22" s="11" t="s">
        <v>19</v>
      </c>
      <c r="K22" s="84">
        <v>51400</v>
      </c>
      <c r="L22" s="85">
        <f t="shared" si="1"/>
        <v>51400</v>
      </c>
      <c r="M22" s="193" t="e">
        <f>IF($A22="",0,VLOOKUP($A22,#REF!,20,0))</f>
        <v>#REF!</v>
      </c>
      <c r="N22" s="187" t="e">
        <f>IF($A22="","-",VLOOKUP($A22,#REF!,21,0))</f>
        <v>#REF!</v>
      </c>
      <c r="O22" s="177"/>
      <c r="P22" s="1238"/>
      <c r="Q22" s="1238"/>
      <c r="R22" s="1238"/>
      <c r="S22" s="1238"/>
      <c r="T22" s="1238"/>
      <c r="U22" s="1238"/>
      <c r="V22" s="1238"/>
      <c r="W22" s="537">
        <v>1003</v>
      </c>
      <c r="X22" s="542">
        <f t="shared" si="2"/>
        <v>1.0029999999999999</v>
      </c>
    </row>
    <row r="23" spans="1:24" ht="16.5" customHeight="1" x14ac:dyDescent="0.25">
      <c r="A23" s="178" t="s">
        <v>222</v>
      </c>
      <c r="B23" s="1243"/>
      <c r="C23" s="1238"/>
      <c r="D23" s="1238"/>
      <c r="E23" s="1247"/>
      <c r="F23" s="1247"/>
      <c r="G23" s="1238"/>
      <c r="H23" s="419" t="s">
        <v>222</v>
      </c>
      <c r="I23" s="170">
        <v>1</v>
      </c>
      <c r="J23" s="11" t="s">
        <v>19</v>
      </c>
      <c r="K23" s="84">
        <v>66000</v>
      </c>
      <c r="L23" s="85">
        <f t="shared" si="1"/>
        <v>66000</v>
      </c>
      <c r="M23" s="193" t="e">
        <f>IF($A23="",0,VLOOKUP($A23,#REF!,20,0))</f>
        <v>#REF!</v>
      </c>
      <c r="N23" s="187" t="e">
        <f>IF($A23="","-",VLOOKUP($A23,#REF!,21,0))</f>
        <v>#REF!</v>
      </c>
      <c r="O23" s="177"/>
      <c r="P23" s="1238"/>
      <c r="Q23" s="1238"/>
      <c r="R23" s="1238"/>
      <c r="S23" s="1238"/>
      <c r="T23" s="1238"/>
      <c r="U23" s="1238"/>
      <c r="V23" s="1238"/>
      <c r="W23" s="535">
        <v>1287.2</v>
      </c>
      <c r="X23" s="542">
        <f t="shared" si="2"/>
        <v>1.2872000000000001</v>
      </c>
    </row>
    <row r="24" spans="1:24" ht="16.5" customHeight="1" x14ac:dyDescent="0.25">
      <c r="A24" s="178" t="s">
        <v>224</v>
      </c>
      <c r="B24" s="1243"/>
      <c r="C24" s="1238"/>
      <c r="D24" s="1238"/>
      <c r="E24" s="1247"/>
      <c r="F24" s="1247"/>
      <c r="G24" s="1238"/>
      <c r="H24" s="419" t="s">
        <v>224</v>
      </c>
      <c r="I24" s="170">
        <v>1</v>
      </c>
      <c r="J24" s="11" t="s">
        <v>19</v>
      </c>
      <c r="K24" s="84">
        <v>34600</v>
      </c>
      <c r="L24" s="85">
        <f t="shared" si="1"/>
        <v>34600</v>
      </c>
      <c r="M24" s="193" t="e">
        <f>IF($A24="",0,VLOOKUP($A24,#REF!,20,0))</f>
        <v>#REF!</v>
      </c>
      <c r="N24" s="187" t="e">
        <f>IF($A24="","-",VLOOKUP($A24,#REF!,21,0))</f>
        <v>#REF!</v>
      </c>
      <c r="O24" s="177"/>
      <c r="P24" s="1238"/>
      <c r="Q24" s="1238"/>
      <c r="R24" s="1238"/>
      <c r="S24" s="1238"/>
      <c r="T24" s="1238"/>
      <c r="U24" s="1238"/>
      <c r="V24" s="1238"/>
      <c r="W24" s="533">
        <v>674.7</v>
      </c>
      <c r="X24" s="542">
        <f t="shared" si="2"/>
        <v>0.67470000000000008</v>
      </c>
    </row>
    <row r="25" spans="1:24" ht="16.5" customHeight="1" x14ac:dyDescent="0.25">
      <c r="A25" s="178" t="s">
        <v>226</v>
      </c>
      <c r="B25" s="1243"/>
      <c r="C25" s="1238"/>
      <c r="D25" s="1238"/>
      <c r="E25" s="1247"/>
      <c r="F25" s="1247"/>
      <c r="G25" s="1238"/>
      <c r="H25" s="419" t="s">
        <v>226</v>
      </c>
      <c r="I25" s="170">
        <v>1</v>
      </c>
      <c r="J25" s="11" t="s">
        <v>19</v>
      </c>
      <c r="K25" s="84">
        <v>47200</v>
      </c>
      <c r="L25" s="85">
        <f t="shared" si="1"/>
        <v>47200</v>
      </c>
      <c r="M25" s="193" t="e">
        <f>IF($A25="",0,VLOOKUP($A25,#REF!,20,0))</f>
        <v>#REF!</v>
      </c>
      <c r="N25" s="187" t="e">
        <f>IF($A25="","-",VLOOKUP($A25,#REF!,21,0))</f>
        <v>#REF!</v>
      </c>
      <c r="O25" s="177"/>
      <c r="P25" s="1238"/>
      <c r="Q25" s="1238"/>
      <c r="R25" s="1238"/>
      <c r="S25" s="1238"/>
      <c r="T25" s="1238"/>
      <c r="U25" s="1238"/>
      <c r="V25" s="1238"/>
      <c r="W25" s="533">
        <v>920.3</v>
      </c>
      <c r="X25" s="542">
        <f t="shared" si="2"/>
        <v>0.92030000000000001</v>
      </c>
    </row>
    <row r="26" spans="1:24" ht="16.5" customHeight="1" x14ac:dyDescent="0.25">
      <c r="A26" s="178" t="s">
        <v>228</v>
      </c>
      <c r="B26" s="1243"/>
      <c r="C26" s="1238"/>
      <c r="D26" s="1238"/>
      <c r="E26" s="1247"/>
      <c r="F26" s="1247"/>
      <c r="G26" s="1238"/>
      <c r="H26" s="419" t="s">
        <v>228</v>
      </c>
      <c r="I26" s="170">
        <v>1</v>
      </c>
      <c r="J26" s="11" t="s">
        <v>19</v>
      </c>
      <c r="K26" s="84">
        <v>277500</v>
      </c>
      <c r="L26" s="85">
        <f t="shared" si="1"/>
        <v>277500</v>
      </c>
      <c r="M26" s="193" t="e">
        <f>IF($A26="",0,VLOOKUP($A26,#REF!,20,0))</f>
        <v>#REF!</v>
      </c>
      <c r="N26" s="187" t="e">
        <f>IF($A26="","-",VLOOKUP($A26,#REF!,21,0))</f>
        <v>#REF!</v>
      </c>
      <c r="O26" s="177"/>
      <c r="P26" s="1238"/>
      <c r="Q26" s="1238"/>
      <c r="R26" s="1238"/>
      <c r="S26" s="1238"/>
      <c r="T26" s="1238"/>
      <c r="U26" s="1238"/>
      <c r="V26" s="1238"/>
      <c r="W26" s="535">
        <v>5414.5</v>
      </c>
      <c r="X26" s="542">
        <f t="shared" si="2"/>
        <v>5.4145000000000003</v>
      </c>
    </row>
    <row r="27" spans="1:24" ht="16.5" customHeight="1" x14ac:dyDescent="0.25">
      <c r="A27" s="178" t="s">
        <v>229</v>
      </c>
      <c r="B27" s="1244"/>
      <c r="C27" s="1239"/>
      <c r="D27" s="1239"/>
      <c r="E27" s="1248"/>
      <c r="F27" s="1248"/>
      <c r="G27" s="1239"/>
      <c r="H27" s="420" t="s">
        <v>229</v>
      </c>
      <c r="I27" s="171">
        <v>1</v>
      </c>
      <c r="J27" s="117" t="s">
        <v>19</v>
      </c>
      <c r="K27" s="131">
        <v>149000</v>
      </c>
      <c r="L27" s="132">
        <f t="shared" si="1"/>
        <v>149000</v>
      </c>
      <c r="M27" s="194" t="e">
        <f>IF($A27="",0,VLOOKUP($A27,#REF!,20,0))</f>
        <v>#REF!</v>
      </c>
      <c r="N27" s="188" t="e">
        <f>IF($A27="","-",VLOOKUP($A27,#REF!,21,0))</f>
        <v>#REF!</v>
      </c>
      <c r="O27" s="185"/>
      <c r="P27" s="1239"/>
      <c r="Q27" s="1239"/>
      <c r="R27" s="1239"/>
      <c r="S27" s="1239"/>
      <c r="T27" s="1239"/>
      <c r="U27" s="1239"/>
      <c r="V27" s="1239"/>
      <c r="W27" s="535">
        <v>2907.2</v>
      </c>
      <c r="X27" s="542">
        <f t="shared" si="2"/>
        <v>2.9072</v>
      </c>
    </row>
    <row r="28" spans="1:24" s="17" customFormat="1" ht="27.75" hidden="1" customHeight="1" outlineLevel="1" x14ac:dyDescent="0.25">
      <c r="B28" s="549"/>
      <c r="C28" s="549" t="s">
        <v>473</v>
      </c>
      <c r="D28" s="550" t="s">
        <v>471</v>
      </c>
      <c r="E28" s="550">
        <v>44068</v>
      </c>
      <c r="F28" s="550">
        <v>44068</v>
      </c>
      <c r="G28" s="549" t="s">
        <v>474</v>
      </c>
      <c r="H28" s="551" t="s">
        <v>472</v>
      </c>
      <c r="I28" s="552">
        <v>1</v>
      </c>
      <c r="J28" s="553" t="s">
        <v>19</v>
      </c>
      <c r="K28" s="554">
        <v>71200</v>
      </c>
      <c r="L28" s="555">
        <v>71200</v>
      </c>
      <c r="M28" s="556"/>
      <c r="N28" s="557"/>
      <c r="O28" s="552"/>
      <c r="P28" s="558" t="s">
        <v>290</v>
      </c>
      <c r="Q28" s="550"/>
      <c r="R28" s="550"/>
      <c r="S28" s="550"/>
      <c r="T28" s="550"/>
      <c r="U28" s="550"/>
      <c r="V28" s="550"/>
      <c r="W28" s="538">
        <v>1447.1</v>
      </c>
      <c r="X28" s="542">
        <f t="shared" si="2"/>
        <v>1.4470999999999998</v>
      </c>
    </row>
    <row r="29" spans="1:24" s="17" customFormat="1" collapsed="1" x14ac:dyDescent="0.25">
      <c r="B29" s="66"/>
      <c r="C29" s="66"/>
      <c r="D29" s="67"/>
      <c r="E29" s="67"/>
      <c r="F29" s="67"/>
      <c r="G29" s="66"/>
      <c r="H29" s="49"/>
      <c r="J29" s="18"/>
      <c r="K29" s="19"/>
      <c r="L29" s="149"/>
      <c r="M29" s="181"/>
      <c r="N29" s="184"/>
      <c r="O29" s="32"/>
      <c r="P29" s="67"/>
      <c r="Q29" s="67"/>
      <c r="R29" s="67"/>
      <c r="S29" s="67"/>
      <c r="T29" s="67"/>
      <c r="U29" s="67"/>
      <c r="V29" s="67"/>
      <c r="W29" s="536"/>
      <c r="X29" s="541"/>
    </row>
    <row r="30" spans="1:24" s="17" customFormat="1" x14ac:dyDescent="0.25">
      <c r="B30" s="66"/>
      <c r="C30" s="66"/>
      <c r="D30" s="67"/>
      <c r="E30" s="67"/>
      <c r="F30" s="67"/>
      <c r="G30" s="66"/>
      <c r="H30" s="49"/>
      <c r="J30" s="18"/>
      <c r="K30" s="19"/>
      <c r="L30" s="149"/>
      <c r="M30" s="181"/>
      <c r="N30" s="184"/>
      <c r="O30" s="32"/>
      <c r="P30" s="67"/>
      <c r="Q30" s="67"/>
      <c r="R30" s="67"/>
      <c r="S30" s="67"/>
      <c r="T30" s="67"/>
      <c r="U30" s="67"/>
      <c r="V30" s="67"/>
      <c r="W30" s="536"/>
      <c r="X30" s="541"/>
    </row>
    <row r="31" spans="1:24" s="17" customFormat="1" x14ac:dyDescent="0.25">
      <c r="B31" s="66"/>
      <c r="C31" s="66"/>
      <c r="D31" s="67"/>
      <c r="E31" s="67"/>
      <c r="F31" s="67"/>
      <c r="G31" s="66"/>
      <c r="H31" s="49"/>
      <c r="J31" s="18"/>
      <c r="K31" s="19"/>
      <c r="L31" s="149"/>
      <c r="M31" s="181"/>
      <c r="N31" s="184"/>
      <c r="O31" s="32"/>
      <c r="P31" s="67"/>
      <c r="Q31" s="67"/>
      <c r="R31" s="67"/>
      <c r="S31" s="67"/>
      <c r="T31" s="67"/>
      <c r="U31" s="67"/>
      <c r="V31" s="67"/>
      <c r="W31" s="536"/>
      <c r="X31" s="541"/>
    </row>
    <row r="32" spans="1:24" s="17" customFormat="1" x14ac:dyDescent="0.25">
      <c r="B32" s="66"/>
      <c r="C32" s="66"/>
      <c r="D32" s="67"/>
      <c r="E32" s="67"/>
      <c r="F32" s="67"/>
      <c r="G32" s="66"/>
      <c r="H32" s="49"/>
      <c r="J32" s="18"/>
      <c r="K32" s="19"/>
      <c r="L32" s="149"/>
      <c r="M32" s="181"/>
      <c r="N32" s="184"/>
      <c r="O32" s="32"/>
      <c r="P32" s="67"/>
      <c r="Q32" s="67"/>
      <c r="R32" s="67"/>
      <c r="S32" s="67"/>
      <c r="T32" s="67"/>
      <c r="U32" s="67"/>
      <c r="V32" s="67"/>
      <c r="W32" s="536"/>
      <c r="X32" s="541"/>
    </row>
    <row r="33" spans="2:24" s="17" customFormat="1" x14ac:dyDescent="0.25">
      <c r="B33" s="66"/>
      <c r="C33" s="66"/>
      <c r="D33" s="67"/>
      <c r="E33" s="67"/>
      <c r="F33" s="67"/>
      <c r="G33" s="66"/>
      <c r="H33" s="49"/>
      <c r="J33" s="18"/>
      <c r="K33" s="19"/>
      <c r="L33" s="149"/>
      <c r="M33" s="181"/>
      <c r="N33" s="184"/>
      <c r="O33" s="32"/>
      <c r="P33" s="67"/>
      <c r="Q33" s="67"/>
      <c r="R33" s="67"/>
      <c r="S33" s="67"/>
      <c r="T33" s="67"/>
      <c r="U33" s="67"/>
      <c r="V33" s="67"/>
      <c r="W33" s="536"/>
      <c r="X33" s="541"/>
    </row>
    <row r="34" spans="2:24" s="17" customFormat="1" x14ac:dyDescent="0.25">
      <c r="B34" s="66"/>
      <c r="C34" s="66"/>
      <c r="D34" s="67"/>
      <c r="E34" s="67"/>
      <c r="F34" s="67"/>
      <c r="G34" s="66"/>
      <c r="H34" s="49"/>
      <c r="J34" s="18"/>
      <c r="K34" s="19"/>
      <c r="L34" s="149"/>
      <c r="M34" s="181"/>
      <c r="N34" s="184"/>
      <c r="O34" s="32"/>
      <c r="P34" s="67"/>
      <c r="Q34" s="67"/>
      <c r="R34" s="67"/>
      <c r="S34" s="67"/>
      <c r="T34" s="67"/>
      <c r="U34" s="67"/>
      <c r="V34" s="67"/>
      <c r="W34" s="536"/>
      <c r="X34" s="541"/>
    </row>
    <row r="35" spans="2:24" s="17" customFormat="1" x14ac:dyDescent="0.25">
      <c r="B35" s="66"/>
      <c r="C35" s="66"/>
      <c r="D35" s="67"/>
      <c r="E35" s="67"/>
      <c r="F35" s="67"/>
      <c r="G35" s="16"/>
      <c r="H35" s="49"/>
      <c r="J35" s="18"/>
      <c r="K35" s="19"/>
      <c r="L35" s="149"/>
      <c r="M35" s="181"/>
      <c r="N35" s="184"/>
      <c r="O35" s="32"/>
      <c r="P35" s="67"/>
      <c r="Q35" s="67"/>
      <c r="R35" s="67"/>
      <c r="S35" s="67"/>
      <c r="T35" s="67"/>
      <c r="U35" s="67"/>
      <c r="V35" s="67"/>
      <c r="W35" s="536"/>
      <c r="X35" s="541"/>
    </row>
    <row r="36" spans="2:24" s="17" customFormat="1" x14ac:dyDescent="0.25">
      <c r="B36" s="66"/>
      <c r="C36" s="66"/>
      <c r="D36" s="67"/>
      <c r="E36" s="67"/>
      <c r="F36" s="67"/>
      <c r="G36" s="16"/>
      <c r="H36" s="49"/>
      <c r="J36" s="18"/>
      <c r="K36" s="19"/>
      <c r="L36" s="149"/>
      <c r="M36" s="181"/>
      <c r="N36" s="184"/>
      <c r="O36" s="32"/>
      <c r="P36" s="67"/>
      <c r="Q36" s="67"/>
      <c r="R36" s="67"/>
      <c r="S36" s="67"/>
      <c r="T36" s="67"/>
      <c r="U36" s="67"/>
      <c r="V36" s="67"/>
      <c r="W36" s="536"/>
      <c r="X36" s="541"/>
    </row>
    <row r="37" spans="2:24" s="17" customFormat="1" x14ac:dyDescent="0.25">
      <c r="B37" s="66"/>
      <c r="C37" s="66"/>
      <c r="D37" s="67"/>
      <c r="E37" s="67"/>
      <c r="F37" s="67"/>
      <c r="G37" s="16"/>
      <c r="H37" s="49"/>
      <c r="J37" s="18"/>
      <c r="K37" s="19"/>
      <c r="L37" s="149"/>
      <c r="M37" s="181"/>
      <c r="N37" s="184"/>
      <c r="O37" s="32"/>
      <c r="P37" s="67"/>
      <c r="Q37" s="67"/>
      <c r="R37" s="67"/>
      <c r="S37" s="67"/>
      <c r="T37" s="67"/>
      <c r="U37" s="67"/>
      <c r="V37" s="67"/>
      <c r="W37" s="536"/>
      <c r="X37" s="541"/>
    </row>
    <row r="38" spans="2:24" s="17" customFormat="1" x14ac:dyDescent="0.25">
      <c r="B38" s="66"/>
      <c r="C38" s="66"/>
      <c r="D38" s="67"/>
      <c r="E38" s="67"/>
      <c r="F38" s="67"/>
      <c r="G38" s="16"/>
      <c r="H38" s="49"/>
      <c r="J38" s="18"/>
      <c r="K38" s="19"/>
      <c r="L38" s="149"/>
      <c r="M38" s="181"/>
      <c r="N38" s="184"/>
      <c r="O38" s="32"/>
      <c r="P38" s="67"/>
      <c r="Q38" s="67"/>
      <c r="R38" s="67"/>
      <c r="S38" s="67"/>
      <c r="T38" s="67"/>
      <c r="U38" s="67"/>
      <c r="V38" s="67"/>
      <c r="W38" s="536"/>
      <c r="X38" s="541"/>
    </row>
    <row r="39" spans="2:24" s="17" customFormat="1" x14ac:dyDescent="0.25">
      <c r="B39" s="66"/>
      <c r="C39" s="66"/>
      <c r="D39" s="67"/>
      <c r="E39" s="67"/>
      <c r="F39" s="67"/>
      <c r="G39" s="16"/>
      <c r="H39" s="49"/>
      <c r="J39" s="18"/>
      <c r="K39" s="19"/>
      <c r="L39" s="149"/>
      <c r="M39" s="181"/>
      <c r="N39" s="184"/>
      <c r="O39" s="32"/>
      <c r="P39" s="67"/>
      <c r="Q39" s="67"/>
      <c r="R39" s="67"/>
      <c r="S39" s="67"/>
      <c r="T39" s="67"/>
      <c r="U39" s="67"/>
      <c r="V39" s="67"/>
      <c r="W39" s="536"/>
      <c r="X39" s="541"/>
    </row>
    <row r="40" spans="2:24" s="17" customFormat="1" x14ac:dyDescent="0.25">
      <c r="B40" s="66"/>
      <c r="C40" s="66"/>
      <c r="D40" s="67"/>
      <c r="E40" s="67"/>
      <c r="F40" s="67"/>
      <c r="G40" s="16"/>
      <c r="H40" s="49"/>
      <c r="J40" s="18"/>
      <c r="K40" s="19"/>
      <c r="L40" s="149"/>
      <c r="M40" s="181"/>
      <c r="N40" s="184"/>
      <c r="O40" s="32"/>
      <c r="P40" s="67"/>
      <c r="Q40" s="67"/>
      <c r="R40" s="67"/>
      <c r="S40" s="67"/>
      <c r="T40" s="67"/>
      <c r="U40" s="67"/>
      <c r="V40" s="67"/>
      <c r="W40" s="536"/>
      <c r="X40" s="541"/>
    </row>
    <row r="41" spans="2:24" s="17" customFormat="1" x14ac:dyDescent="0.25">
      <c r="B41" s="66"/>
      <c r="C41" s="66"/>
      <c r="D41" s="67"/>
      <c r="E41" s="67"/>
      <c r="F41" s="67"/>
      <c r="G41" s="16"/>
      <c r="H41" s="49"/>
      <c r="J41" s="18"/>
      <c r="K41" s="19"/>
      <c r="L41" s="149"/>
      <c r="M41" s="181"/>
      <c r="N41" s="184"/>
      <c r="O41" s="32"/>
      <c r="P41" s="67"/>
      <c r="Q41" s="67"/>
      <c r="R41" s="67"/>
      <c r="S41" s="67"/>
      <c r="T41" s="67"/>
      <c r="U41" s="67"/>
      <c r="V41" s="67"/>
      <c r="W41" s="536"/>
      <c r="X41" s="541"/>
    </row>
    <row r="42" spans="2:24" s="17" customFormat="1" x14ac:dyDescent="0.25">
      <c r="B42" s="66"/>
      <c r="C42" s="66"/>
      <c r="D42" s="67"/>
      <c r="E42" s="67"/>
      <c r="F42" s="67"/>
      <c r="G42" s="16"/>
      <c r="H42" s="49"/>
      <c r="J42" s="18"/>
      <c r="K42" s="19"/>
      <c r="L42" s="149"/>
      <c r="M42" s="181"/>
      <c r="N42" s="184"/>
      <c r="O42" s="32"/>
      <c r="P42" s="67"/>
      <c r="Q42" s="67"/>
      <c r="R42" s="67"/>
      <c r="S42" s="67"/>
      <c r="T42" s="67"/>
      <c r="U42" s="67"/>
      <c r="V42" s="67"/>
      <c r="W42" s="536"/>
      <c r="X42" s="541"/>
    </row>
    <row r="43" spans="2:24" s="17" customFormat="1" x14ac:dyDescent="0.25">
      <c r="B43" s="66"/>
      <c r="C43" s="66"/>
      <c r="D43" s="67"/>
      <c r="E43" s="67"/>
      <c r="F43" s="67"/>
      <c r="G43" s="16"/>
      <c r="H43" s="49"/>
      <c r="J43" s="18"/>
      <c r="K43" s="19"/>
      <c r="L43" s="149"/>
      <c r="M43" s="181"/>
      <c r="N43" s="184"/>
      <c r="O43" s="32"/>
      <c r="P43" s="67"/>
      <c r="Q43" s="67"/>
      <c r="R43" s="67"/>
      <c r="S43" s="67"/>
      <c r="T43" s="67"/>
      <c r="U43" s="67"/>
      <c r="V43" s="67"/>
      <c r="W43" s="536"/>
      <c r="X43" s="541"/>
    </row>
    <row r="44" spans="2:24" s="17" customFormat="1" x14ac:dyDescent="0.25">
      <c r="B44" s="66"/>
      <c r="C44" s="66"/>
      <c r="D44" s="67"/>
      <c r="E44" s="67"/>
      <c r="F44" s="67"/>
      <c r="G44" s="16"/>
      <c r="H44" s="49"/>
      <c r="J44" s="18"/>
      <c r="K44" s="19"/>
      <c r="L44" s="149"/>
      <c r="M44" s="181"/>
      <c r="N44" s="184"/>
      <c r="O44" s="32"/>
      <c r="P44" s="67"/>
      <c r="Q44" s="67"/>
      <c r="R44" s="67"/>
      <c r="S44" s="67"/>
      <c r="T44" s="67"/>
      <c r="U44" s="67"/>
      <c r="V44" s="67"/>
      <c r="W44" s="536"/>
      <c r="X44" s="541"/>
    </row>
    <row r="45" spans="2:24" s="17" customFormat="1" ht="12.75" customHeight="1" x14ac:dyDescent="0.25">
      <c r="B45" s="66"/>
      <c r="C45" s="66"/>
      <c r="D45" s="67"/>
      <c r="E45" s="67"/>
      <c r="F45" s="67"/>
      <c r="G45" s="16"/>
      <c r="H45" s="49"/>
      <c r="J45" s="18"/>
      <c r="K45" s="19"/>
      <c r="L45" s="149"/>
      <c r="M45" s="181"/>
      <c r="N45" s="184"/>
      <c r="O45" s="32"/>
      <c r="P45" s="67"/>
      <c r="Q45" s="67"/>
      <c r="R45" s="67"/>
      <c r="S45" s="67"/>
      <c r="T45" s="67"/>
      <c r="U45" s="67"/>
      <c r="V45" s="67"/>
      <c r="W45" s="536"/>
      <c r="X45" s="541"/>
    </row>
    <row r="46" spans="2:24" s="17" customFormat="1" x14ac:dyDescent="0.25">
      <c r="B46" s="66"/>
      <c r="C46" s="66"/>
      <c r="D46" s="67"/>
      <c r="E46" s="67"/>
      <c r="F46" s="67"/>
      <c r="G46" s="16"/>
      <c r="H46" s="49"/>
      <c r="J46" s="18"/>
      <c r="K46" s="19"/>
      <c r="L46" s="149"/>
      <c r="M46" s="181"/>
      <c r="N46" s="184"/>
      <c r="O46" s="32"/>
      <c r="P46" s="67"/>
      <c r="Q46" s="67"/>
      <c r="R46" s="67"/>
      <c r="S46" s="67"/>
      <c r="T46" s="67"/>
      <c r="U46" s="67"/>
      <c r="V46" s="67"/>
      <c r="W46" s="536"/>
      <c r="X46" s="541"/>
    </row>
    <row r="47" spans="2:24" s="17" customFormat="1" x14ac:dyDescent="0.25">
      <c r="B47" s="66"/>
      <c r="C47" s="66"/>
      <c r="D47" s="67"/>
      <c r="E47" s="67"/>
      <c r="F47" s="67"/>
      <c r="G47" s="16"/>
      <c r="H47" s="49"/>
      <c r="J47" s="18"/>
      <c r="K47" s="19"/>
      <c r="L47" s="149"/>
      <c r="M47" s="181"/>
      <c r="N47" s="184"/>
      <c r="O47" s="32"/>
      <c r="P47" s="67"/>
      <c r="Q47" s="67"/>
      <c r="R47" s="67"/>
      <c r="S47" s="67"/>
      <c r="T47" s="67"/>
      <c r="U47" s="67"/>
      <c r="V47" s="67"/>
      <c r="W47" s="536"/>
      <c r="X47" s="541"/>
    </row>
    <row r="48" spans="2:24" s="17" customFormat="1" x14ac:dyDescent="0.25">
      <c r="B48" s="66"/>
      <c r="C48" s="66"/>
      <c r="D48" s="67"/>
      <c r="E48" s="67"/>
      <c r="F48" s="67"/>
      <c r="G48" s="16"/>
      <c r="H48" s="49"/>
      <c r="J48" s="18"/>
      <c r="K48" s="19"/>
      <c r="L48" s="149"/>
      <c r="M48" s="181"/>
      <c r="N48" s="184"/>
      <c r="O48" s="32"/>
      <c r="P48" s="67"/>
      <c r="Q48" s="67"/>
      <c r="R48" s="67"/>
      <c r="S48" s="67"/>
      <c r="T48" s="67"/>
      <c r="U48" s="67"/>
      <c r="V48" s="67"/>
      <c r="W48" s="536"/>
      <c r="X48" s="541"/>
    </row>
    <row r="49" spans="2:24" s="17" customFormat="1" x14ac:dyDescent="0.25">
      <c r="B49" s="66"/>
      <c r="C49" s="66"/>
      <c r="D49" s="67"/>
      <c r="E49" s="67"/>
      <c r="F49" s="67"/>
      <c r="G49" s="16"/>
      <c r="H49" s="49"/>
      <c r="J49" s="18"/>
      <c r="K49" s="19"/>
      <c r="L49" s="149"/>
      <c r="M49" s="181"/>
      <c r="N49" s="184"/>
      <c r="O49" s="32"/>
      <c r="P49" s="67"/>
      <c r="Q49" s="67"/>
      <c r="R49" s="67"/>
      <c r="S49" s="67"/>
      <c r="T49" s="67"/>
      <c r="U49" s="67"/>
      <c r="V49" s="67"/>
      <c r="W49" s="536"/>
      <c r="X49" s="541"/>
    </row>
    <row r="50" spans="2:24" s="17" customFormat="1" x14ac:dyDescent="0.25">
      <c r="B50" s="66"/>
      <c r="C50" s="66"/>
      <c r="D50" s="67"/>
      <c r="E50" s="67"/>
      <c r="F50" s="67"/>
      <c r="G50" s="16"/>
      <c r="H50" s="49"/>
      <c r="J50" s="18"/>
      <c r="K50" s="19"/>
      <c r="L50" s="149"/>
      <c r="M50" s="181"/>
      <c r="N50" s="184"/>
      <c r="O50" s="32"/>
      <c r="P50" s="67"/>
      <c r="Q50" s="67"/>
      <c r="R50" s="67"/>
      <c r="S50" s="67"/>
      <c r="T50" s="67"/>
      <c r="U50" s="67"/>
      <c r="V50" s="67"/>
      <c r="W50" s="536"/>
      <c r="X50" s="541"/>
    </row>
    <row r="51" spans="2:24" s="17" customFormat="1" x14ac:dyDescent="0.25">
      <c r="B51" s="66"/>
      <c r="C51" s="66"/>
      <c r="D51" s="67"/>
      <c r="E51" s="67"/>
      <c r="F51" s="67"/>
      <c r="G51" s="16"/>
      <c r="H51" s="49"/>
      <c r="J51" s="18"/>
      <c r="K51" s="19"/>
      <c r="L51" s="149"/>
      <c r="M51" s="181"/>
      <c r="N51" s="184"/>
      <c r="O51" s="32"/>
      <c r="P51" s="67"/>
      <c r="Q51" s="67"/>
      <c r="R51" s="67"/>
      <c r="S51" s="67"/>
      <c r="T51" s="67"/>
      <c r="U51" s="67"/>
      <c r="V51" s="67"/>
      <c r="W51" s="536"/>
      <c r="X51" s="541"/>
    </row>
    <row r="52" spans="2:24" s="17" customFormat="1" x14ac:dyDescent="0.25">
      <c r="B52" s="66"/>
      <c r="C52" s="66"/>
      <c r="D52" s="67"/>
      <c r="E52" s="67"/>
      <c r="F52" s="67"/>
      <c r="G52" s="16"/>
      <c r="H52" s="49"/>
      <c r="J52" s="18"/>
      <c r="K52" s="19"/>
      <c r="L52" s="149"/>
      <c r="M52" s="181"/>
      <c r="N52" s="184"/>
      <c r="O52" s="32"/>
      <c r="P52" s="67"/>
      <c r="Q52" s="67"/>
      <c r="R52" s="67"/>
      <c r="S52" s="67"/>
      <c r="T52" s="67"/>
      <c r="U52" s="67"/>
      <c r="V52" s="67"/>
      <c r="W52" s="536"/>
      <c r="X52" s="541"/>
    </row>
    <row r="53" spans="2:24" s="17" customFormat="1" x14ac:dyDescent="0.25">
      <c r="B53" s="66"/>
      <c r="C53" s="66"/>
      <c r="D53" s="67"/>
      <c r="E53" s="67"/>
      <c r="F53" s="67"/>
      <c r="G53" s="16"/>
      <c r="H53" s="49"/>
      <c r="J53" s="18"/>
      <c r="K53" s="19"/>
      <c r="L53" s="149"/>
      <c r="M53" s="181"/>
      <c r="N53" s="184"/>
      <c r="O53" s="32"/>
      <c r="P53" s="67"/>
      <c r="Q53" s="67"/>
      <c r="R53" s="67"/>
      <c r="S53" s="67"/>
      <c r="T53" s="67"/>
      <c r="U53" s="67"/>
      <c r="V53" s="67"/>
      <c r="W53" s="536"/>
      <c r="X53" s="541"/>
    </row>
    <row r="54" spans="2:24" s="17" customFormat="1" x14ac:dyDescent="0.25">
      <c r="B54" s="66"/>
      <c r="C54" s="66"/>
      <c r="D54" s="67"/>
      <c r="E54" s="67"/>
      <c r="F54" s="67"/>
      <c r="G54" s="16"/>
      <c r="H54" s="49"/>
      <c r="J54" s="18"/>
      <c r="K54" s="19"/>
      <c r="L54" s="149"/>
      <c r="M54" s="181"/>
      <c r="N54" s="184"/>
      <c r="O54" s="32"/>
      <c r="P54" s="67"/>
      <c r="Q54" s="67"/>
      <c r="R54" s="67"/>
      <c r="S54" s="67"/>
      <c r="T54" s="67"/>
      <c r="U54" s="67"/>
      <c r="V54" s="67"/>
      <c r="W54" s="536"/>
      <c r="X54" s="541"/>
    </row>
    <row r="55" spans="2:24" s="17" customFormat="1" x14ac:dyDescent="0.25">
      <c r="B55" s="66"/>
      <c r="C55" s="66"/>
      <c r="D55" s="67"/>
      <c r="E55" s="67"/>
      <c r="F55" s="67"/>
      <c r="G55" s="16"/>
      <c r="H55" s="49"/>
      <c r="J55" s="18"/>
      <c r="K55" s="19"/>
      <c r="L55" s="149"/>
      <c r="M55" s="181"/>
      <c r="N55" s="184"/>
      <c r="O55" s="32"/>
      <c r="P55" s="67"/>
      <c r="Q55" s="67"/>
      <c r="R55" s="67"/>
      <c r="S55" s="67"/>
      <c r="T55" s="67"/>
      <c r="U55" s="67"/>
      <c r="V55" s="67"/>
      <c r="W55" s="536"/>
      <c r="X55" s="541"/>
    </row>
    <row r="56" spans="2:24" s="17" customFormat="1" x14ac:dyDescent="0.25">
      <c r="B56" s="66"/>
      <c r="C56" s="66"/>
      <c r="D56" s="67"/>
      <c r="E56" s="67"/>
      <c r="F56" s="67"/>
      <c r="G56" s="16"/>
      <c r="H56" s="49"/>
      <c r="J56" s="18"/>
      <c r="K56" s="19"/>
      <c r="L56" s="149"/>
      <c r="M56" s="181"/>
      <c r="N56" s="184"/>
      <c r="O56" s="32"/>
      <c r="P56" s="67"/>
      <c r="Q56" s="67"/>
      <c r="R56" s="67"/>
      <c r="S56" s="67"/>
      <c r="T56" s="67"/>
      <c r="U56" s="67"/>
      <c r="V56" s="67"/>
      <c r="W56" s="536"/>
      <c r="X56" s="541"/>
    </row>
    <row r="57" spans="2:24" s="17" customFormat="1" ht="12.75" customHeight="1" x14ac:dyDescent="0.25">
      <c r="B57" s="66"/>
      <c r="C57" s="66"/>
      <c r="D57" s="67"/>
      <c r="E57" s="67"/>
      <c r="F57" s="67"/>
      <c r="G57" s="16"/>
      <c r="H57" s="49"/>
      <c r="J57" s="18"/>
      <c r="K57" s="19"/>
      <c r="L57" s="149"/>
      <c r="M57" s="181"/>
      <c r="N57" s="184"/>
      <c r="O57" s="32"/>
      <c r="P57" s="67"/>
      <c r="Q57" s="67"/>
      <c r="R57" s="67"/>
      <c r="S57" s="67"/>
      <c r="T57" s="67"/>
      <c r="U57" s="67"/>
      <c r="V57" s="67"/>
      <c r="W57" s="536"/>
      <c r="X57" s="541"/>
    </row>
    <row r="58" spans="2:24" s="17" customFormat="1" x14ac:dyDescent="0.25">
      <c r="B58" s="66"/>
      <c r="C58" s="66"/>
      <c r="D58" s="67"/>
      <c r="E58" s="67"/>
      <c r="F58" s="67"/>
      <c r="G58" s="66"/>
      <c r="H58" s="49"/>
      <c r="J58" s="18"/>
      <c r="K58" s="19"/>
      <c r="L58" s="149"/>
      <c r="M58" s="181"/>
      <c r="N58" s="184"/>
      <c r="O58" s="32"/>
      <c r="P58" s="67"/>
      <c r="Q58" s="67"/>
      <c r="R58" s="67"/>
      <c r="S58" s="67"/>
      <c r="T58" s="67"/>
      <c r="U58" s="67"/>
      <c r="V58" s="67"/>
      <c r="W58" s="536"/>
      <c r="X58" s="541"/>
    </row>
    <row r="59" spans="2:24" s="17" customFormat="1" x14ac:dyDescent="0.25">
      <c r="B59" s="66"/>
      <c r="C59" s="66"/>
      <c r="D59" s="67"/>
      <c r="E59" s="67"/>
      <c r="F59" s="67"/>
      <c r="G59" s="66"/>
      <c r="H59" s="49"/>
      <c r="J59" s="18"/>
      <c r="K59" s="19"/>
      <c r="L59" s="149"/>
      <c r="M59" s="181"/>
      <c r="N59" s="184"/>
      <c r="O59" s="32"/>
      <c r="P59" s="67"/>
      <c r="Q59" s="67"/>
      <c r="R59" s="67"/>
      <c r="S59" s="67"/>
      <c r="T59" s="67"/>
      <c r="U59" s="67"/>
      <c r="V59" s="67"/>
      <c r="W59" s="536"/>
      <c r="X59" s="541"/>
    </row>
    <row r="60" spans="2:24" s="17" customFormat="1" x14ac:dyDescent="0.25">
      <c r="B60" s="66"/>
      <c r="C60" s="66"/>
      <c r="D60" s="67"/>
      <c r="E60" s="67"/>
      <c r="F60" s="67"/>
      <c r="G60" s="66"/>
      <c r="H60" s="49"/>
      <c r="J60" s="18"/>
      <c r="K60" s="19"/>
      <c r="L60" s="149"/>
      <c r="M60" s="181"/>
      <c r="N60" s="184"/>
      <c r="O60" s="32"/>
      <c r="P60" s="67"/>
      <c r="Q60" s="67"/>
      <c r="R60" s="67"/>
      <c r="S60" s="67"/>
      <c r="T60" s="67"/>
      <c r="U60" s="67"/>
      <c r="V60" s="67"/>
      <c r="W60" s="536"/>
      <c r="X60" s="541"/>
    </row>
    <row r="61" spans="2:24" s="17" customFormat="1" x14ac:dyDescent="0.25">
      <c r="B61" s="66"/>
      <c r="C61" s="66"/>
      <c r="D61" s="67"/>
      <c r="E61" s="67"/>
      <c r="F61" s="67"/>
      <c r="G61" s="66"/>
      <c r="H61" s="49"/>
      <c r="J61" s="18"/>
      <c r="K61" s="19"/>
      <c r="L61" s="149"/>
      <c r="M61" s="181"/>
      <c r="N61" s="184"/>
      <c r="O61" s="32"/>
      <c r="P61" s="67"/>
      <c r="Q61" s="67"/>
      <c r="R61" s="67"/>
      <c r="S61" s="67"/>
      <c r="T61" s="67"/>
      <c r="U61" s="67"/>
      <c r="V61" s="67"/>
      <c r="W61" s="536"/>
      <c r="X61" s="541"/>
    </row>
    <row r="62" spans="2:24" s="17" customFormat="1" x14ac:dyDescent="0.25">
      <c r="B62" s="66"/>
      <c r="C62" s="66"/>
      <c r="D62" s="67"/>
      <c r="E62" s="67"/>
      <c r="F62" s="67"/>
      <c r="G62" s="66"/>
      <c r="H62" s="49"/>
      <c r="J62" s="18"/>
      <c r="K62" s="19"/>
      <c r="L62" s="149"/>
      <c r="M62" s="181"/>
      <c r="N62" s="184"/>
      <c r="O62" s="32"/>
      <c r="P62" s="67"/>
      <c r="Q62" s="67"/>
      <c r="R62" s="67"/>
      <c r="S62" s="67"/>
      <c r="T62" s="67"/>
      <c r="U62" s="67"/>
      <c r="V62" s="67"/>
      <c r="W62" s="536"/>
      <c r="X62" s="541"/>
    </row>
    <row r="63" spans="2:24" s="17" customFormat="1" x14ac:dyDescent="0.25">
      <c r="B63" s="66"/>
      <c r="C63" s="66"/>
      <c r="D63" s="67"/>
      <c r="E63" s="67"/>
      <c r="F63" s="67"/>
      <c r="G63" s="66"/>
      <c r="H63" s="49"/>
      <c r="J63" s="18"/>
      <c r="K63" s="19"/>
      <c r="L63" s="149"/>
      <c r="M63" s="181"/>
      <c r="N63" s="184"/>
      <c r="O63" s="32"/>
      <c r="P63" s="67"/>
      <c r="Q63" s="67"/>
      <c r="R63" s="67"/>
      <c r="S63" s="67"/>
      <c r="T63" s="67"/>
      <c r="U63" s="67"/>
      <c r="V63" s="67"/>
      <c r="W63" s="536"/>
      <c r="X63" s="541"/>
    </row>
    <row r="64" spans="2:24" s="17" customFormat="1" x14ac:dyDescent="0.25">
      <c r="B64" s="66"/>
      <c r="C64" s="66"/>
      <c r="D64" s="67"/>
      <c r="E64" s="67"/>
      <c r="F64" s="67"/>
      <c r="G64" s="66"/>
      <c r="H64" s="49"/>
      <c r="J64" s="18"/>
      <c r="K64" s="19"/>
      <c r="L64" s="149"/>
      <c r="M64" s="181"/>
      <c r="N64" s="184"/>
      <c r="O64" s="32"/>
      <c r="P64" s="67"/>
      <c r="Q64" s="67"/>
      <c r="R64" s="67"/>
      <c r="S64" s="67"/>
      <c r="T64" s="67"/>
      <c r="U64" s="67"/>
      <c r="V64" s="67"/>
      <c r="W64" s="536"/>
      <c r="X64" s="541"/>
    </row>
    <row r="65" spans="2:24" s="17" customFormat="1" x14ac:dyDescent="0.25">
      <c r="B65" s="66"/>
      <c r="C65" s="66"/>
      <c r="D65" s="67"/>
      <c r="E65" s="67"/>
      <c r="F65" s="67"/>
      <c r="G65" s="66"/>
      <c r="H65" s="49"/>
      <c r="J65" s="18"/>
      <c r="K65" s="19"/>
      <c r="L65" s="149"/>
      <c r="M65" s="181"/>
      <c r="N65" s="184"/>
      <c r="O65" s="32"/>
      <c r="P65" s="67"/>
      <c r="Q65" s="67"/>
      <c r="R65" s="67"/>
      <c r="S65" s="67"/>
      <c r="T65" s="67"/>
      <c r="U65" s="67"/>
      <c r="V65" s="67"/>
      <c r="W65" s="536"/>
      <c r="X65" s="541"/>
    </row>
    <row r="66" spans="2:24" s="17" customFormat="1" x14ac:dyDescent="0.25">
      <c r="B66" s="66"/>
      <c r="C66" s="66"/>
      <c r="D66" s="67"/>
      <c r="E66" s="67"/>
      <c r="F66" s="67"/>
      <c r="G66" s="66"/>
      <c r="H66" s="49"/>
      <c r="J66" s="18"/>
      <c r="K66" s="19"/>
      <c r="L66" s="149"/>
      <c r="M66" s="181"/>
      <c r="N66" s="184"/>
      <c r="O66" s="32"/>
      <c r="P66" s="67"/>
      <c r="Q66" s="67"/>
      <c r="R66" s="67"/>
      <c r="S66" s="67"/>
      <c r="T66" s="67"/>
      <c r="U66" s="67"/>
      <c r="V66" s="67"/>
      <c r="W66" s="536"/>
      <c r="X66" s="541"/>
    </row>
    <row r="67" spans="2:24" s="17" customFormat="1" x14ac:dyDescent="0.25">
      <c r="B67" s="66"/>
      <c r="C67" s="66"/>
      <c r="D67" s="67"/>
      <c r="E67" s="67"/>
      <c r="F67" s="67"/>
      <c r="G67" s="66"/>
      <c r="H67" s="49"/>
      <c r="J67" s="18"/>
      <c r="K67" s="19"/>
      <c r="L67" s="149"/>
      <c r="M67" s="181"/>
      <c r="N67" s="184"/>
      <c r="O67" s="32"/>
      <c r="P67" s="67"/>
      <c r="Q67" s="67"/>
      <c r="R67" s="67"/>
      <c r="S67" s="67"/>
      <c r="T67" s="67"/>
      <c r="U67" s="67"/>
      <c r="V67" s="67"/>
      <c r="W67" s="536"/>
      <c r="X67" s="541"/>
    </row>
    <row r="68" spans="2:24" s="17" customFormat="1" x14ac:dyDescent="0.25">
      <c r="B68" s="66"/>
      <c r="C68" s="66"/>
      <c r="D68" s="67"/>
      <c r="E68" s="67"/>
      <c r="F68" s="67"/>
      <c r="G68" s="66"/>
      <c r="H68" s="49"/>
      <c r="J68" s="18"/>
      <c r="K68" s="19"/>
      <c r="L68" s="149"/>
      <c r="M68" s="181"/>
      <c r="N68" s="184"/>
      <c r="O68" s="32"/>
      <c r="P68" s="67"/>
      <c r="Q68" s="67"/>
      <c r="R68" s="67"/>
      <c r="S68" s="67"/>
      <c r="T68" s="67"/>
      <c r="U68" s="67"/>
      <c r="V68" s="67"/>
      <c r="W68" s="536"/>
      <c r="X68" s="541"/>
    </row>
    <row r="69" spans="2:24" s="17" customFormat="1" x14ac:dyDescent="0.25">
      <c r="C69" s="66"/>
      <c r="D69" s="67"/>
      <c r="E69" s="69"/>
      <c r="F69" s="70"/>
      <c r="G69" s="31"/>
      <c r="H69" s="49"/>
      <c r="J69" s="18"/>
      <c r="K69" s="19"/>
      <c r="L69" s="149"/>
      <c r="M69" s="181"/>
      <c r="N69" s="184"/>
      <c r="O69" s="32"/>
      <c r="Q69" s="71"/>
      <c r="T69" s="71"/>
      <c r="U69" s="71"/>
      <c r="W69" s="536"/>
      <c r="X69" s="541"/>
    </row>
    <row r="70" spans="2:24" s="17" customFormat="1" x14ac:dyDescent="0.25">
      <c r="C70" s="66"/>
      <c r="D70" s="67"/>
      <c r="E70" s="69"/>
      <c r="F70" s="70"/>
      <c r="G70" s="31"/>
      <c r="H70" s="49"/>
      <c r="J70" s="18"/>
      <c r="K70" s="19"/>
      <c r="L70" s="149"/>
      <c r="M70" s="181"/>
      <c r="N70" s="184"/>
      <c r="O70" s="32"/>
      <c r="Q70" s="71"/>
      <c r="T70" s="71"/>
      <c r="U70" s="71"/>
      <c r="W70" s="536"/>
      <c r="X70" s="541"/>
    </row>
    <row r="71" spans="2:24" s="17" customFormat="1" x14ac:dyDescent="0.25">
      <c r="C71" s="66"/>
      <c r="D71" s="67"/>
      <c r="E71" s="69"/>
      <c r="F71" s="70"/>
      <c r="G71" s="31"/>
      <c r="H71" s="49"/>
      <c r="J71" s="18"/>
      <c r="K71" s="19"/>
      <c r="L71" s="149"/>
      <c r="M71" s="181"/>
      <c r="N71" s="184"/>
      <c r="O71" s="32"/>
      <c r="Q71" s="71"/>
      <c r="T71" s="71"/>
      <c r="U71" s="71"/>
      <c r="W71" s="536"/>
      <c r="X71" s="541"/>
    </row>
    <row r="72" spans="2:24" s="17" customFormat="1" x14ac:dyDescent="0.25">
      <c r="C72" s="66"/>
      <c r="D72" s="67"/>
      <c r="E72" s="69"/>
      <c r="F72" s="70"/>
      <c r="G72" s="31"/>
      <c r="H72" s="49"/>
      <c r="J72" s="18"/>
      <c r="K72" s="19"/>
      <c r="L72" s="149"/>
      <c r="M72" s="181"/>
      <c r="N72" s="184"/>
      <c r="O72" s="32"/>
      <c r="Q72" s="71"/>
      <c r="T72" s="71"/>
      <c r="U72" s="71"/>
      <c r="W72" s="536"/>
      <c r="X72" s="541"/>
    </row>
    <row r="73" spans="2:24" s="17" customFormat="1" x14ac:dyDescent="0.25">
      <c r="C73" s="66"/>
      <c r="D73" s="67"/>
      <c r="E73" s="69"/>
      <c r="F73" s="70"/>
      <c r="G73" s="31"/>
      <c r="H73" s="49"/>
      <c r="J73" s="18"/>
      <c r="K73" s="19"/>
      <c r="L73" s="149"/>
      <c r="M73" s="181"/>
      <c r="N73" s="184"/>
      <c r="O73" s="32"/>
      <c r="Q73" s="71"/>
      <c r="T73" s="71"/>
      <c r="U73" s="71"/>
      <c r="W73" s="536"/>
      <c r="X73" s="541"/>
    </row>
    <row r="74" spans="2:24" s="17" customFormat="1" x14ac:dyDescent="0.25">
      <c r="C74" s="66"/>
      <c r="D74" s="67"/>
      <c r="E74" s="69"/>
      <c r="F74" s="70"/>
      <c r="G74" s="31"/>
      <c r="H74" s="49"/>
      <c r="J74" s="18"/>
      <c r="K74" s="19"/>
      <c r="L74" s="149"/>
      <c r="M74" s="181"/>
      <c r="N74" s="184"/>
      <c r="O74" s="32"/>
      <c r="Q74" s="71"/>
      <c r="T74" s="71"/>
      <c r="U74" s="71"/>
      <c r="W74" s="536"/>
      <c r="X74" s="541"/>
    </row>
    <row r="75" spans="2:24" s="17" customFormat="1" x14ac:dyDescent="0.25">
      <c r="C75" s="66"/>
      <c r="D75" s="67"/>
      <c r="E75" s="69"/>
      <c r="F75" s="70"/>
      <c r="G75" s="31"/>
      <c r="H75" s="49"/>
      <c r="J75" s="18"/>
      <c r="K75" s="19"/>
      <c r="L75" s="149"/>
      <c r="M75" s="181"/>
      <c r="N75" s="184"/>
      <c r="O75" s="32"/>
      <c r="Q75" s="71"/>
      <c r="T75" s="71"/>
      <c r="U75" s="71"/>
      <c r="W75" s="536"/>
      <c r="X75" s="541"/>
    </row>
    <row r="76" spans="2:24" s="17" customFormat="1" x14ac:dyDescent="0.25">
      <c r="C76" s="66"/>
      <c r="D76" s="67"/>
      <c r="E76" s="69"/>
      <c r="F76" s="70"/>
      <c r="G76" s="31"/>
      <c r="H76" s="49"/>
      <c r="J76" s="18"/>
      <c r="K76" s="19"/>
      <c r="L76" s="149"/>
      <c r="M76" s="181"/>
      <c r="N76" s="184"/>
      <c r="O76" s="32"/>
      <c r="Q76" s="71"/>
      <c r="T76" s="71"/>
      <c r="U76" s="71"/>
      <c r="W76" s="536"/>
      <c r="X76" s="541"/>
    </row>
    <row r="77" spans="2:24" s="17" customFormat="1" x14ac:dyDescent="0.25">
      <c r="C77" s="66"/>
      <c r="D77" s="67"/>
      <c r="E77" s="69"/>
      <c r="F77" s="70"/>
      <c r="G77" s="31"/>
      <c r="H77" s="49"/>
      <c r="J77" s="18"/>
      <c r="K77" s="19"/>
      <c r="L77" s="149"/>
      <c r="M77" s="181"/>
      <c r="N77" s="184"/>
      <c r="O77" s="32"/>
      <c r="Q77" s="71"/>
      <c r="T77" s="71"/>
      <c r="U77" s="71"/>
      <c r="W77" s="536"/>
      <c r="X77" s="541"/>
    </row>
    <row r="78" spans="2:24" s="17" customFormat="1" x14ac:dyDescent="0.25">
      <c r="C78" s="66"/>
      <c r="D78" s="67"/>
      <c r="E78" s="69"/>
      <c r="F78" s="70"/>
      <c r="G78" s="31"/>
      <c r="H78" s="49"/>
      <c r="J78" s="18"/>
      <c r="K78" s="19"/>
      <c r="L78" s="149"/>
      <c r="M78" s="181"/>
      <c r="N78" s="184"/>
      <c r="O78" s="32"/>
      <c r="Q78" s="71"/>
      <c r="T78" s="71"/>
      <c r="U78" s="71"/>
      <c r="W78" s="536"/>
      <c r="X78" s="541"/>
    </row>
    <row r="79" spans="2:24" s="17" customFormat="1" x14ac:dyDescent="0.25">
      <c r="C79" s="66"/>
      <c r="D79" s="67"/>
      <c r="E79" s="69"/>
      <c r="F79" s="70"/>
      <c r="G79" s="31"/>
      <c r="H79" s="49"/>
      <c r="J79" s="18"/>
      <c r="K79" s="19"/>
      <c r="L79" s="149"/>
      <c r="M79" s="181"/>
      <c r="N79" s="184"/>
      <c r="O79" s="32"/>
      <c r="Q79" s="71"/>
      <c r="T79" s="71"/>
      <c r="U79" s="71"/>
      <c r="W79" s="536"/>
      <c r="X79" s="541"/>
    </row>
  </sheetData>
  <autoFilter ref="A10:V1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autoFilter>
  <mergeCells count="24">
    <mergeCell ref="R8:R10"/>
    <mergeCell ref="P8:Q10"/>
    <mergeCell ref="U11:U27"/>
    <mergeCell ref="D4:H4"/>
    <mergeCell ref="D5:H5"/>
    <mergeCell ref="N8:N10"/>
    <mergeCell ref="R11:R27"/>
    <mergeCell ref="S11:S27"/>
    <mergeCell ref="V11:V27"/>
    <mergeCell ref="B10:L10"/>
    <mergeCell ref="B11:B27"/>
    <mergeCell ref="C11:C27"/>
    <mergeCell ref="D11:D27"/>
    <mergeCell ref="E11:E27"/>
    <mergeCell ref="F11:F27"/>
    <mergeCell ref="G11:G27"/>
    <mergeCell ref="P11:P27"/>
    <mergeCell ref="Q11:Q27"/>
    <mergeCell ref="V8:V10"/>
    <mergeCell ref="U8:U10"/>
    <mergeCell ref="T8:T10"/>
    <mergeCell ref="M8:M9"/>
    <mergeCell ref="T11:T27"/>
    <mergeCell ref="S8:S10"/>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39997558519241921"/>
  </sheetPr>
  <dimension ref="B1:Z74"/>
  <sheetViews>
    <sheetView zoomScale="80" zoomScaleNormal="80" workbookViewId="0">
      <selection activeCell="F33" sqref="F33"/>
    </sheetView>
  </sheetViews>
  <sheetFormatPr defaultRowHeight="12.75" x14ac:dyDescent="0.25"/>
  <cols>
    <col min="1" max="2" width="4.7109375" style="1" customWidth="1"/>
    <col min="3" max="3" width="26.85546875" style="14" customWidth="1"/>
    <col min="4" max="4" width="11.7109375" style="15" customWidth="1"/>
    <col min="5" max="5" width="12.28515625" style="3" customWidth="1"/>
    <col min="6" max="6" width="12.28515625" style="12" customWidth="1"/>
    <col min="7" max="7" width="32.140625" style="738" customWidth="1"/>
    <col min="8" max="8" width="52.7109375" style="48" customWidth="1"/>
    <col min="9" max="9" width="4.85546875" style="1" customWidth="1"/>
    <col min="10" max="10" width="7" style="5" customWidth="1"/>
    <col min="11" max="11" width="12.5703125" style="13" customWidth="1"/>
    <col min="12" max="12" width="17.140625" style="13" customWidth="1"/>
    <col min="13" max="13" width="13.7109375" style="13" hidden="1" customWidth="1"/>
    <col min="14" max="14" width="12.5703125" style="179" hidden="1" customWidth="1"/>
    <col min="15" max="15" width="12.5703125" style="183" hidden="1" customWidth="1"/>
    <col min="16" max="16" width="2" style="32" customWidth="1"/>
    <col min="17" max="17" width="11.85546875" style="1" customWidth="1"/>
    <col min="18" max="18" width="11.85546875" style="36" customWidth="1"/>
    <col min="19" max="20" width="12.85546875" style="1" customWidth="1"/>
    <col min="21" max="22" width="12.85546875" style="36" customWidth="1"/>
    <col min="23" max="23" width="20.42578125" style="1" customWidth="1"/>
    <col min="24" max="25" width="9.140625" style="542"/>
    <col min="26" max="26" width="14.7109375" style="1" customWidth="1"/>
    <col min="27" max="16384" width="9.140625" style="1"/>
  </cols>
  <sheetData>
    <row r="1" spans="2:25" x14ac:dyDescent="0.25">
      <c r="Q1" s="60"/>
      <c r="R1" s="61"/>
      <c r="S1" s="62"/>
      <c r="T1" s="62"/>
      <c r="U1" s="61"/>
      <c r="V1" s="542"/>
      <c r="W1" s="542"/>
    </row>
    <row r="2" spans="2:25" ht="19.5" x14ac:dyDescent="0.25">
      <c r="B2" s="223" t="s">
        <v>253</v>
      </c>
      <c r="Q2" s="60"/>
      <c r="R2" s="61"/>
      <c r="S2" s="62"/>
      <c r="T2" s="62"/>
      <c r="U2" s="61"/>
      <c r="V2" s="542"/>
      <c r="W2" s="542"/>
    </row>
    <row r="3" spans="2:25" ht="13.5" thickBot="1" x14ac:dyDescent="0.3">
      <c r="Q3" s="60"/>
      <c r="R3" s="61"/>
      <c r="S3" s="62"/>
      <c r="T3" s="62"/>
      <c r="U3" s="61"/>
      <c r="V3" s="542"/>
      <c r="W3" s="542"/>
    </row>
    <row r="4" spans="2:25" ht="18" customHeight="1" thickTop="1" x14ac:dyDescent="0.25">
      <c r="B4" s="225" t="s">
        <v>254</v>
      </c>
      <c r="C4" s="227"/>
      <c r="D4" s="1257" t="s">
        <v>1016</v>
      </c>
      <c r="E4" s="1257"/>
      <c r="F4" s="1257"/>
      <c r="G4" s="1257"/>
      <c r="H4" s="1258"/>
      <c r="Q4" s="60"/>
      <c r="R4" s="61"/>
      <c r="S4" s="62"/>
      <c r="T4" s="62"/>
      <c r="U4" s="61"/>
      <c r="V4" s="542"/>
      <c r="W4" s="542"/>
    </row>
    <row r="5" spans="2:25" ht="18" customHeight="1" thickBot="1" x14ac:dyDescent="0.3">
      <c r="B5" s="226" t="s">
        <v>255</v>
      </c>
      <c r="C5" s="663"/>
      <c r="D5" s="1259" t="s">
        <v>1017</v>
      </c>
      <c r="E5" s="1259"/>
      <c r="F5" s="1259"/>
      <c r="G5" s="1259"/>
      <c r="H5" s="1260"/>
      <c r="I5" s="229"/>
      <c r="J5" s="229"/>
      <c r="K5" s="229"/>
      <c r="L5" s="229"/>
      <c r="M5" s="229"/>
      <c r="N5" s="180"/>
      <c r="O5" s="182"/>
      <c r="Q5" s="60"/>
      <c r="R5" s="61"/>
      <c r="S5" s="62"/>
      <c r="T5" s="62"/>
      <c r="U5" s="61"/>
      <c r="V5" s="542"/>
      <c r="W5" s="542"/>
    </row>
    <row r="6" spans="2:25" ht="12.75" customHeight="1" thickTop="1" x14ac:dyDescent="0.25">
      <c r="B6" s="229"/>
      <c r="C6" s="229"/>
      <c r="D6" s="229"/>
      <c r="E6" s="229"/>
      <c r="F6" s="229"/>
      <c r="G6" s="739"/>
      <c r="H6" s="229"/>
      <c r="I6" s="229"/>
      <c r="J6" s="229"/>
      <c r="K6" s="229"/>
      <c r="L6" s="229"/>
      <c r="M6" s="229"/>
      <c r="N6" s="180"/>
      <c r="O6" s="182"/>
      <c r="Q6" s="60"/>
      <c r="R6" s="61"/>
      <c r="S6" s="62"/>
      <c r="T6" s="62"/>
      <c r="U6" s="61"/>
      <c r="V6" s="542"/>
      <c r="W6" s="542"/>
    </row>
    <row r="7" spans="2:25" ht="9" customHeight="1" x14ac:dyDescent="0.25">
      <c r="B7" s="57"/>
      <c r="C7" s="15"/>
      <c r="D7" s="3"/>
      <c r="E7" s="12"/>
      <c r="F7" s="2"/>
      <c r="G7" s="737"/>
      <c r="H7" s="1"/>
      <c r="I7" s="5"/>
      <c r="J7" s="43"/>
      <c r="K7" s="32"/>
      <c r="L7" s="62"/>
      <c r="M7" s="62"/>
      <c r="N7" s="61"/>
      <c r="O7" s="62"/>
      <c r="P7" s="62"/>
      <c r="Q7" s="61"/>
      <c r="R7" s="1"/>
      <c r="U7" s="1"/>
      <c r="V7" s="1"/>
    </row>
    <row r="8" spans="2:25" s="4" customFormat="1" ht="39" customHeight="1" thickBot="1" x14ac:dyDescent="0.3">
      <c r="B8" s="44" t="s">
        <v>0</v>
      </c>
      <c r="C8" s="172" t="s">
        <v>1</v>
      </c>
      <c r="D8" s="173" t="s">
        <v>2</v>
      </c>
      <c r="E8" s="173" t="s">
        <v>11</v>
      </c>
      <c r="F8" s="173" t="s">
        <v>10</v>
      </c>
      <c r="G8" s="740" t="s">
        <v>9</v>
      </c>
      <c r="H8" s="172" t="s">
        <v>3</v>
      </c>
      <c r="I8" s="172" t="s">
        <v>4</v>
      </c>
      <c r="J8" s="174" t="s">
        <v>5</v>
      </c>
      <c r="K8" s="665" t="s">
        <v>36</v>
      </c>
      <c r="L8" s="665" t="s">
        <v>37</v>
      </c>
      <c r="M8" s="47" t="s">
        <v>282</v>
      </c>
      <c r="N8" s="1267" t="s">
        <v>199</v>
      </c>
      <c r="O8" s="1261" t="s">
        <v>198</v>
      </c>
      <c r="P8" s="50"/>
      <c r="Q8" s="1249" t="s">
        <v>14</v>
      </c>
      <c r="R8" s="1249"/>
      <c r="S8" s="1249" t="s">
        <v>12</v>
      </c>
      <c r="T8" s="1249" t="s">
        <v>13</v>
      </c>
      <c r="U8" s="1252" t="s">
        <v>16</v>
      </c>
      <c r="V8" s="1252" t="s">
        <v>17</v>
      </c>
      <c r="W8" s="1249" t="s">
        <v>18</v>
      </c>
      <c r="X8" s="543"/>
      <c r="Y8" s="543"/>
    </row>
    <row r="9" spans="2:25" ht="13.5" hidden="1" customHeight="1" thickBot="1" x14ac:dyDescent="0.3">
      <c r="B9" s="37" t="s">
        <v>33</v>
      </c>
      <c r="C9" s="54" t="s">
        <v>33</v>
      </c>
      <c r="D9" s="53" t="s">
        <v>34</v>
      </c>
      <c r="E9" s="38">
        <v>43900</v>
      </c>
      <c r="F9" s="55">
        <v>43900</v>
      </c>
      <c r="G9" s="741" t="s">
        <v>117</v>
      </c>
      <c r="H9" s="39" t="s">
        <v>118</v>
      </c>
      <c r="I9" s="37">
        <v>1</v>
      </c>
      <c r="J9" s="40" t="s">
        <v>19</v>
      </c>
      <c r="K9" s="41">
        <v>100000</v>
      </c>
      <c r="L9" s="41">
        <f>K9*1.03</f>
        <v>103000</v>
      </c>
      <c r="M9" s="248"/>
      <c r="N9" s="1268"/>
      <c r="O9" s="1262"/>
      <c r="P9" s="664"/>
      <c r="Q9" s="1250" t="s">
        <v>35</v>
      </c>
      <c r="R9" s="1250">
        <v>44075</v>
      </c>
      <c r="S9" s="1250">
        <v>3</v>
      </c>
      <c r="T9" s="1250">
        <v>3</v>
      </c>
      <c r="U9" s="1253">
        <v>44136</v>
      </c>
      <c r="V9" s="1253">
        <v>44166</v>
      </c>
      <c r="W9" s="1250" t="s">
        <v>15</v>
      </c>
    </row>
    <row r="10" spans="2:25" ht="25.5" customHeight="1" thickTop="1" x14ac:dyDescent="0.25">
      <c r="B10" s="1264" t="s">
        <v>187</v>
      </c>
      <c r="C10" s="1265"/>
      <c r="D10" s="1265"/>
      <c r="E10" s="1265"/>
      <c r="F10" s="1265"/>
      <c r="G10" s="1265"/>
      <c r="H10" s="1265"/>
      <c r="I10" s="1265"/>
      <c r="J10" s="1265"/>
      <c r="K10" s="1265"/>
      <c r="L10" s="1266"/>
      <c r="M10" s="249"/>
      <c r="N10" s="218">
        <f>SUM(N11:N237)</f>
        <v>0</v>
      </c>
      <c r="O10" s="1262"/>
      <c r="P10" s="664"/>
      <c r="Q10" s="1250"/>
      <c r="R10" s="1250"/>
      <c r="S10" s="1250"/>
      <c r="T10" s="1250"/>
      <c r="U10" s="1253"/>
      <c r="V10" s="1253"/>
      <c r="W10" s="1250"/>
      <c r="Y10" s="545"/>
    </row>
    <row r="11" spans="2:25" s="669" customFormat="1" ht="20.25" customHeight="1" x14ac:dyDescent="0.25">
      <c r="B11" s="1269">
        <v>1</v>
      </c>
      <c r="C11" s="670" t="s">
        <v>843</v>
      </c>
      <c r="D11" s="671" t="s">
        <v>673</v>
      </c>
      <c r="E11" s="672"/>
      <c r="F11" s="672">
        <v>44160</v>
      </c>
      <c r="G11" s="733" t="s">
        <v>685</v>
      </c>
      <c r="H11" s="673" t="s">
        <v>681</v>
      </c>
      <c r="I11" s="670">
        <v>2</v>
      </c>
      <c r="J11" s="674" t="s">
        <v>7</v>
      </c>
      <c r="K11" s="675">
        <v>36600</v>
      </c>
      <c r="L11" s="675">
        <f>K11*I11</f>
        <v>73200</v>
      </c>
      <c r="M11" s="675"/>
      <c r="N11" s="676"/>
      <c r="O11" s="677"/>
      <c r="P11" s="678"/>
      <c r="Q11" s="672"/>
      <c r="R11" s="672"/>
      <c r="S11" s="672"/>
      <c r="T11" s="672"/>
      <c r="U11" s="672"/>
      <c r="V11" s="672"/>
      <c r="W11" s="672"/>
      <c r="X11" s="668"/>
      <c r="Y11" s="668"/>
    </row>
    <row r="12" spans="2:25" s="669" customFormat="1" ht="20.25" customHeight="1" x14ac:dyDescent="0.25">
      <c r="B12" s="1270"/>
      <c r="C12" s="670" t="s">
        <v>843</v>
      </c>
      <c r="D12" s="671" t="s">
        <v>673</v>
      </c>
      <c r="E12" s="672"/>
      <c r="F12" s="672">
        <v>44160</v>
      </c>
      <c r="G12" s="733" t="s">
        <v>685</v>
      </c>
      <c r="H12" s="673" t="s">
        <v>682</v>
      </c>
      <c r="I12" s="670">
        <v>2</v>
      </c>
      <c r="J12" s="674" t="s">
        <v>7</v>
      </c>
      <c r="K12" s="675">
        <v>35400</v>
      </c>
      <c r="L12" s="675">
        <f t="shared" ref="L12:L21" si="0">K12*I12</f>
        <v>70800</v>
      </c>
      <c r="M12" s="675"/>
      <c r="N12" s="676"/>
      <c r="O12" s="677"/>
      <c r="P12" s="678"/>
      <c r="Q12" s="672"/>
      <c r="R12" s="672"/>
      <c r="S12" s="672"/>
      <c r="T12" s="672"/>
      <c r="U12" s="672"/>
      <c r="V12" s="672"/>
      <c r="W12" s="672"/>
      <c r="X12" s="668"/>
      <c r="Y12" s="668"/>
    </row>
    <row r="13" spans="2:25" s="669" customFormat="1" ht="20.25" customHeight="1" x14ac:dyDescent="0.25">
      <c r="B13" s="1270"/>
      <c r="C13" s="670" t="s">
        <v>843</v>
      </c>
      <c r="D13" s="671" t="s">
        <v>673</v>
      </c>
      <c r="E13" s="672"/>
      <c r="F13" s="672">
        <v>44160</v>
      </c>
      <c r="G13" s="733" t="s">
        <v>685</v>
      </c>
      <c r="H13" s="673" t="s">
        <v>683</v>
      </c>
      <c r="I13" s="670">
        <v>1</v>
      </c>
      <c r="J13" s="674" t="s">
        <v>19</v>
      </c>
      <c r="K13" s="675">
        <v>56500</v>
      </c>
      <c r="L13" s="675">
        <f t="shared" si="0"/>
        <v>56500</v>
      </c>
      <c r="M13" s="675"/>
      <c r="N13" s="676"/>
      <c r="O13" s="677"/>
      <c r="P13" s="678"/>
      <c r="Q13" s="672"/>
      <c r="R13" s="672"/>
      <c r="S13" s="672"/>
      <c r="T13" s="672"/>
      <c r="U13" s="672"/>
      <c r="V13" s="672"/>
      <c r="W13" s="672"/>
      <c r="X13" s="668"/>
      <c r="Y13" s="668"/>
    </row>
    <row r="14" spans="2:25" s="669" customFormat="1" ht="20.25" customHeight="1" x14ac:dyDescent="0.25">
      <c r="B14" s="1271"/>
      <c r="C14" s="670" t="s">
        <v>843</v>
      </c>
      <c r="D14" s="671" t="s">
        <v>673</v>
      </c>
      <c r="E14" s="672"/>
      <c r="F14" s="672">
        <v>44160</v>
      </c>
      <c r="G14" s="733" t="s">
        <v>685</v>
      </c>
      <c r="H14" s="673" t="s">
        <v>684</v>
      </c>
      <c r="I14" s="670">
        <v>1</v>
      </c>
      <c r="J14" s="674" t="s">
        <v>19</v>
      </c>
      <c r="K14" s="675">
        <v>108600</v>
      </c>
      <c r="L14" s="675">
        <f t="shared" si="0"/>
        <v>108600</v>
      </c>
      <c r="M14" s="675"/>
      <c r="N14" s="676"/>
      <c r="O14" s="677"/>
      <c r="P14" s="678"/>
      <c r="Q14" s="672"/>
      <c r="R14" s="672"/>
      <c r="S14" s="672"/>
      <c r="T14" s="672"/>
      <c r="U14" s="672"/>
      <c r="V14" s="672"/>
      <c r="W14" s="672"/>
      <c r="X14" s="668"/>
      <c r="Y14" s="668"/>
    </row>
    <row r="15" spans="2:25" s="669" customFormat="1" ht="20.25" customHeight="1" x14ac:dyDescent="0.25">
      <c r="B15" s="1269">
        <v>2</v>
      </c>
      <c r="C15" s="670" t="s">
        <v>843</v>
      </c>
      <c r="D15" s="671" t="s">
        <v>674</v>
      </c>
      <c r="E15" s="672"/>
      <c r="F15" s="672">
        <v>44160</v>
      </c>
      <c r="G15" s="733" t="s">
        <v>773</v>
      </c>
      <c r="H15" s="673" t="s">
        <v>681</v>
      </c>
      <c r="I15" s="670">
        <v>2</v>
      </c>
      <c r="J15" s="674" t="s">
        <v>7</v>
      </c>
      <c r="K15" s="675">
        <v>36600</v>
      </c>
      <c r="L15" s="675">
        <f t="shared" si="0"/>
        <v>73200</v>
      </c>
      <c r="M15" s="675"/>
      <c r="N15" s="676"/>
      <c r="O15" s="677"/>
      <c r="P15" s="678"/>
      <c r="Q15" s="672"/>
      <c r="R15" s="672"/>
      <c r="S15" s="672"/>
      <c r="T15" s="672"/>
      <c r="U15" s="672"/>
      <c r="V15" s="672"/>
      <c r="W15" s="672"/>
      <c r="X15" s="668"/>
      <c r="Y15" s="668"/>
    </row>
    <row r="16" spans="2:25" s="669" customFormat="1" ht="20.25" customHeight="1" x14ac:dyDescent="0.25">
      <c r="B16" s="1271"/>
      <c r="C16" s="670" t="s">
        <v>843</v>
      </c>
      <c r="D16" s="671" t="s">
        <v>674</v>
      </c>
      <c r="E16" s="672"/>
      <c r="F16" s="672">
        <v>44160</v>
      </c>
      <c r="G16" s="733" t="s">
        <v>773</v>
      </c>
      <c r="H16" s="673" t="s">
        <v>682</v>
      </c>
      <c r="I16" s="670">
        <v>2</v>
      </c>
      <c r="J16" s="674" t="s">
        <v>7</v>
      </c>
      <c r="K16" s="675">
        <v>35400</v>
      </c>
      <c r="L16" s="675">
        <f t="shared" si="0"/>
        <v>70800</v>
      </c>
      <c r="M16" s="675"/>
      <c r="N16" s="676"/>
      <c r="O16" s="677"/>
      <c r="P16" s="678"/>
      <c r="Q16" s="672"/>
      <c r="R16" s="672"/>
      <c r="S16" s="672"/>
      <c r="T16" s="672"/>
      <c r="U16" s="672"/>
      <c r="V16" s="672"/>
      <c r="W16" s="672"/>
      <c r="X16" s="668"/>
      <c r="Y16" s="668"/>
    </row>
    <row r="17" spans="2:25" s="669" customFormat="1" ht="20.25" customHeight="1" x14ac:dyDescent="0.25">
      <c r="B17" s="1269">
        <v>3</v>
      </c>
      <c r="C17" s="670" t="s">
        <v>843</v>
      </c>
      <c r="D17" s="671" t="s">
        <v>675</v>
      </c>
      <c r="E17" s="672"/>
      <c r="F17" s="672">
        <v>44160</v>
      </c>
      <c r="G17" s="733" t="s">
        <v>774</v>
      </c>
      <c r="H17" s="673" t="s">
        <v>681</v>
      </c>
      <c r="I17" s="670">
        <v>2</v>
      </c>
      <c r="J17" s="674" t="s">
        <v>7</v>
      </c>
      <c r="K17" s="675">
        <v>36600</v>
      </c>
      <c r="L17" s="675">
        <f t="shared" si="0"/>
        <v>73200</v>
      </c>
      <c r="M17" s="675"/>
      <c r="N17" s="676"/>
      <c r="O17" s="677"/>
      <c r="P17" s="678"/>
      <c r="Q17" s="672"/>
      <c r="R17" s="672"/>
      <c r="S17" s="672"/>
      <c r="T17" s="672"/>
      <c r="U17" s="672"/>
      <c r="V17" s="672"/>
      <c r="W17" s="672"/>
      <c r="X17" s="668"/>
      <c r="Y17" s="668"/>
    </row>
    <row r="18" spans="2:25" s="669" customFormat="1" ht="20.25" customHeight="1" x14ac:dyDescent="0.25">
      <c r="B18" s="1270"/>
      <c r="C18" s="670" t="s">
        <v>843</v>
      </c>
      <c r="D18" s="671" t="s">
        <v>675</v>
      </c>
      <c r="E18" s="672"/>
      <c r="F18" s="672">
        <v>44160</v>
      </c>
      <c r="G18" s="733" t="s">
        <v>774</v>
      </c>
      <c r="H18" s="673" t="s">
        <v>682</v>
      </c>
      <c r="I18" s="670">
        <v>2</v>
      </c>
      <c r="J18" s="674" t="s">
        <v>7</v>
      </c>
      <c r="K18" s="675">
        <v>35400</v>
      </c>
      <c r="L18" s="675">
        <f t="shared" si="0"/>
        <v>70800</v>
      </c>
      <c r="M18" s="675"/>
      <c r="N18" s="676"/>
      <c r="O18" s="677"/>
      <c r="P18" s="678"/>
      <c r="Q18" s="672"/>
      <c r="R18" s="672"/>
      <c r="S18" s="672"/>
      <c r="T18" s="672"/>
      <c r="U18" s="672"/>
      <c r="V18" s="672"/>
      <c r="W18" s="672"/>
      <c r="X18" s="668"/>
      <c r="Y18" s="668"/>
    </row>
    <row r="19" spans="2:25" s="669" customFormat="1" ht="20.25" customHeight="1" x14ac:dyDescent="0.25">
      <c r="B19" s="1271"/>
      <c r="C19" s="670" t="s">
        <v>843</v>
      </c>
      <c r="D19" s="671" t="s">
        <v>675</v>
      </c>
      <c r="E19" s="672"/>
      <c r="F19" s="672">
        <v>44160</v>
      </c>
      <c r="G19" s="733" t="s">
        <v>774</v>
      </c>
      <c r="H19" s="673" t="s">
        <v>1013</v>
      </c>
      <c r="I19" s="670">
        <v>1</v>
      </c>
      <c r="J19" s="674" t="s">
        <v>19</v>
      </c>
      <c r="K19" s="675">
        <v>53700</v>
      </c>
      <c r="L19" s="675">
        <f t="shared" si="0"/>
        <v>53700</v>
      </c>
      <c r="M19" s="675"/>
      <c r="N19" s="676"/>
      <c r="O19" s="677"/>
      <c r="P19" s="678"/>
      <c r="Q19" s="672"/>
      <c r="R19" s="672"/>
      <c r="S19" s="672"/>
      <c r="T19" s="672"/>
      <c r="U19" s="672"/>
      <c r="V19" s="672"/>
      <c r="W19" s="672"/>
      <c r="X19" s="668"/>
      <c r="Y19" s="668"/>
    </row>
    <row r="20" spans="2:25" s="669" customFormat="1" ht="20.25" customHeight="1" x14ac:dyDescent="0.25">
      <c r="B20" s="1269">
        <v>4</v>
      </c>
      <c r="C20" s="670" t="s">
        <v>843</v>
      </c>
      <c r="D20" s="671" t="s">
        <v>679</v>
      </c>
      <c r="E20" s="672"/>
      <c r="F20" s="672">
        <v>44160</v>
      </c>
      <c r="G20" s="733" t="s">
        <v>686</v>
      </c>
      <c r="H20" s="673" t="s">
        <v>687</v>
      </c>
      <c r="I20" s="670">
        <v>1</v>
      </c>
      <c r="J20" s="674" t="s">
        <v>7</v>
      </c>
      <c r="K20" s="675">
        <v>3900</v>
      </c>
      <c r="L20" s="675">
        <f t="shared" si="0"/>
        <v>3900</v>
      </c>
      <c r="M20" s="675"/>
      <c r="N20" s="676"/>
      <c r="O20" s="677"/>
      <c r="P20" s="678"/>
      <c r="Q20" s="672"/>
      <c r="R20" s="672"/>
      <c r="S20" s="672"/>
      <c r="T20" s="672"/>
      <c r="U20" s="672"/>
      <c r="V20" s="672"/>
      <c r="W20" s="672"/>
      <c r="X20" s="668"/>
      <c r="Y20" s="668"/>
    </row>
    <row r="21" spans="2:25" s="669" customFormat="1" ht="20.25" customHeight="1" x14ac:dyDescent="0.25">
      <c r="B21" s="1271"/>
      <c r="C21" s="670" t="s">
        <v>843</v>
      </c>
      <c r="D21" s="671" t="s">
        <v>679</v>
      </c>
      <c r="E21" s="672"/>
      <c r="F21" s="672">
        <v>44160</v>
      </c>
      <c r="G21" s="733" t="s">
        <v>686</v>
      </c>
      <c r="H21" s="673" t="s">
        <v>688</v>
      </c>
      <c r="I21" s="670">
        <v>1</v>
      </c>
      <c r="J21" s="674" t="s">
        <v>7</v>
      </c>
      <c r="K21" s="675">
        <v>2000</v>
      </c>
      <c r="L21" s="675">
        <f t="shared" si="0"/>
        <v>2000</v>
      </c>
      <c r="M21" s="675"/>
      <c r="N21" s="676"/>
      <c r="O21" s="677"/>
      <c r="P21" s="678"/>
      <c r="Q21" s="672"/>
      <c r="R21" s="672"/>
      <c r="S21" s="672"/>
      <c r="T21" s="672"/>
      <c r="U21" s="672"/>
      <c r="V21" s="672"/>
      <c r="W21" s="672"/>
      <c r="X21" s="668"/>
      <c r="Y21" s="668"/>
    </row>
    <row r="22" spans="2:25" s="669" customFormat="1" ht="20.25" customHeight="1" x14ac:dyDescent="0.25">
      <c r="B22" s="670"/>
      <c r="C22" s="670"/>
      <c r="D22" s="671"/>
      <c r="E22" s="672"/>
      <c r="F22" s="672"/>
      <c r="G22" s="733"/>
      <c r="H22" s="673"/>
      <c r="I22" s="670"/>
      <c r="J22" s="674"/>
      <c r="K22" s="675"/>
      <c r="L22" s="675"/>
      <c r="M22" s="675"/>
      <c r="N22" s="676"/>
      <c r="O22" s="677"/>
      <c r="P22" s="678"/>
      <c r="Q22" s="672"/>
      <c r="R22" s="672"/>
      <c r="S22" s="672"/>
      <c r="T22" s="672"/>
      <c r="U22" s="672"/>
      <c r="V22" s="672"/>
      <c r="W22" s="672"/>
      <c r="X22" s="668"/>
      <c r="Y22" s="668"/>
    </row>
    <row r="23" spans="2:25" s="669" customFormat="1" ht="20.25" customHeight="1" x14ac:dyDescent="0.25">
      <c r="B23" s="670"/>
      <c r="C23" s="670"/>
      <c r="D23" s="671"/>
      <c r="E23" s="672"/>
      <c r="F23" s="672"/>
      <c r="G23" s="733"/>
      <c r="H23" s="673"/>
      <c r="I23" s="670"/>
      <c r="J23" s="674"/>
      <c r="K23" s="675"/>
      <c r="L23" s="675"/>
      <c r="M23" s="675"/>
      <c r="N23" s="676"/>
      <c r="O23" s="677"/>
      <c r="P23" s="678"/>
      <c r="Q23" s="672"/>
      <c r="R23" s="672"/>
      <c r="S23" s="672"/>
      <c r="T23" s="672"/>
      <c r="U23" s="672"/>
      <c r="V23" s="672"/>
      <c r="W23" s="672"/>
      <c r="X23" s="668"/>
      <c r="Y23" s="668"/>
    </row>
    <row r="24" spans="2:25" s="669" customFormat="1" ht="20.25" customHeight="1" x14ac:dyDescent="0.25">
      <c r="B24" s="670"/>
      <c r="C24" s="670"/>
      <c r="D24" s="671"/>
      <c r="E24" s="672"/>
      <c r="F24" s="672"/>
      <c r="G24" s="733"/>
      <c r="H24" s="673"/>
      <c r="I24" s="670"/>
      <c r="J24" s="674"/>
      <c r="K24" s="675"/>
      <c r="L24" s="675"/>
      <c r="M24" s="675"/>
      <c r="N24" s="676"/>
      <c r="O24" s="677"/>
      <c r="P24" s="678"/>
      <c r="Q24" s="672"/>
      <c r="R24" s="672"/>
      <c r="S24" s="672"/>
      <c r="T24" s="672"/>
      <c r="U24" s="672"/>
      <c r="V24" s="672"/>
      <c r="W24" s="672"/>
      <c r="X24" s="668"/>
      <c r="Y24" s="668"/>
    </row>
    <row r="25" spans="2:25" s="669" customFormat="1" ht="20.25" customHeight="1" x14ac:dyDescent="0.25">
      <c r="B25" s="670"/>
      <c r="C25" s="670"/>
      <c r="D25" s="671"/>
      <c r="E25" s="672"/>
      <c r="F25" s="672"/>
      <c r="G25" s="733"/>
      <c r="H25" s="673"/>
      <c r="I25" s="670"/>
      <c r="J25" s="674"/>
      <c r="K25" s="675"/>
      <c r="L25" s="675"/>
      <c r="M25" s="675"/>
      <c r="N25" s="676"/>
      <c r="O25" s="677"/>
      <c r="P25" s="678"/>
      <c r="Q25" s="672"/>
      <c r="R25" s="672"/>
      <c r="S25" s="672"/>
      <c r="T25" s="672"/>
      <c r="U25" s="672"/>
      <c r="V25" s="672"/>
      <c r="W25" s="672"/>
      <c r="X25" s="668"/>
      <c r="Y25" s="668"/>
    </row>
    <row r="26" spans="2:25" s="669" customFormat="1" ht="20.25" customHeight="1" x14ac:dyDescent="0.25">
      <c r="B26" s="670"/>
      <c r="C26" s="670"/>
      <c r="D26" s="671"/>
      <c r="E26" s="672"/>
      <c r="F26" s="672"/>
      <c r="G26" s="733"/>
      <c r="H26" s="673"/>
      <c r="I26" s="670"/>
      <c r="J26" s="674"/>
      <c r="K26" s="675"/>
      <c r="L26" s="675"/>
      <c r="M26" s="675"/>
      <c r="N26" s="676"/>
      <c r="O26" s="677"/>
      <c r="P26" s="678"/>
      <c r="Q26" s="672"/>
      <c r="R26" s="672"/>
      <c r="S26" s="672"/>
      <c r="T26" s="672"/>
      <c r="U26" s="672"/>
      <c r="V26" s="672"/>
      <c r="W26" s="672"/>
      <c r="X26" s="668"/>
      <c r="Y26" s="668"/>
    </row>
    <row r="27" spans="2:25" s="669" customFormat="1" ht="20.25" customHeight="1" x14ac:dyDescent="0.25">
      <c r="B27" s="670"/>
      <c r="C27" s="670"/>
      <c r="D27" s="671"/>
      <c r="E27" s="672"/>
      <c r="F27" s="672"/>
      <c r="G27" s="733"/>
      <c r="H27" s="673"/>
      <c r="I27" s="670"/>
      <c r="J27" s="674"/>
      <c r="K27" s="675"/>
      <c r="L27" s="675"/>
      <c r="M27" s="675"/>
      <c r="N27" s="676"/>
      <c r="O27" s="677"/>
      <c r="P27" s="678"/>
      <c r="Q27" s="672"/>
      <c r="R27" s="672"/>
      <c r="S27" s="672"/>
      <c r="T27" s="672"/>
      <c r="U27" s="672"/>
      <c r="V27" s="672"/>
      <c r="W27" s="672"/>
      <c r="X27" s="668"/>
      <c r="Y27" s="668"/>
    </row>
    <row r="28" spans="2:25" s="669" customFormat="1" ht="20.25" customHeight="1" x14ac:dyDescent="0.25">
      <c r="B28" s="670"/>
      <c r="C28" s="670"/>
      <c r="D28" s="671"/>
      <c r="E28" s="672"/>
      <c r="F28" s="672"/>
      <c r="G28" s="733"/>
      <c r="H28" s="673"/>
      <c r="I28" s="670"/>
      <c r="J28" s="674"/>
      <c r="K28" s="675"/>
      <c r="L28" s="675"/>
      <c r="M28" s="675"/>
      <c r="N28" s="676"/>
      <c r="O28" s="677"/>
      <c r="P28" s="678"/>
      <c r="Q28" s="672"/>
      <c r="R28" s="672"/>
      <c r="S28" s="672"/>
      <c r="T28" s="672"/>
      <c r="U28" s="672"/>
      <c r="V28" s="672"/>
      <c r="W28" s="672"/>
      <c r="X28" s="668"/>
      <c r="Y28" s="668"/>
    </row>
    <row r="29" spans="2:25" s="669" customFormat="1" ht="20.25" customHeight="1" x14ac:dyDescent="0.25">
      <c r="B29" s="670"/>
      <c r="C29" s="670"/>
      <c r="D29" s="671"/>
      <c r="E29" s="672"/>
      <c r="F29" s="672"/>
      <c r="G29" s="733"/>
      <c r="H29" s="673"/>
      <c r="I29" s="670"/>
      <c r="J29" s="674"/>
      <c r="K29" s="675"/>
      <c r="L29" s="675"/>
      <c r="M29" s="675"/>
      <c r="N29" s="676"/>
      <c r="O29" s="677"/>
      <c r="P29" s="678"/>
      <c r="Q29" s="672"/>
      <c r="R29" s="672"/>
      <c r="S29" s="672"/>
      <c r="T29" s="672"/>
      <c r="U29" s="672"/>
      <c r="V29" s="672"/>
      <c r="W29" s="672"/>
      <c r="X29" s="668"/>
      <c r="Y29" s="668"/>
    </row>
    <row r="30" spans="2:25" s="669" customFormat="1" ht="20.25" customHeight="1" x14ac:dyDescent="0.25">
      <c r="B30" s="670"/>
      <c r="C30" s="670"/>
      <c r="D30" s="671"/>
      <c r="E30" s="672"/>
      <c r="F30" s="672"/>
      <c r="G30" s="733"/>
      <c r="H30" s="673"/>
      <c r="I30" s="670"/>
      <c r="J30" s="674"/>
      <c r="K30" s="675"/>
      <c r="L30" s="675"/>
      <c r="M30" s="675"/>
      <c r="N30" s="676"/>
      <c r="O30" s="677"/>
      <c r="P30" s="678"/>
      <c r="Q30" s="672"/>
      <c r="R30" s="672"/>
      <c r="S30" s="672"/>
      <c r="T30" s="672"/>
      <c r="U30" s="672"/>
      <c r="V30" s="672"/>
      <c r="W30" s="672"/>
      <c r="X30" s="668"/>
      <c r="Y30" s="668"/>
    </row>
    <row r="31" spans="2:25" s="669" customFormat="1" ht="20.25" customHeight="1" x14ac:dyDescent="0.25">
      <c r="B31" s="670"/>
      <c r="C31" s="670"/>
      <c r="D31" s="671"/>
      <c r="E31" s="672"/>
      <c r="F31" s="672"/>
      <c r="G31" s="733"/>
      <c r="H31" s="673"/>
      <c r="I31" s="670"/>
      <c r="J31" s="674"/>
      <c r="K31" s="675"/>
      <c r="L31" s="675"/>
      <c r="M31" s="675"/>
      <c r="N31" s="676"/>
      <c r="O31" s="677"/>
      <c r="P31" s="678"/>
      <c r="Q31" s="672"/>
      <c r="R31" s="672"/>
      <c r="S31" s="672"/>
      <c r="T31" s="672"/>
      <c r="U31" s="672"/>
      <c r="V31" s="672"/>
      <c r="W31" s="672"/>
      <c r="X31" s="668"/>
      <c r="Y31" s="668"/>
    </row>
    <row r="32" spans="2:25" s="669" customFormat="1" ht="20.25" customHeight="1" x14ac:dyDescent="0.25">
      <c r="B32" s="670"/>
      <c r="C32" s="670"/>
      <c r="D32" s="671"/>
      <c r="E32" s="672"/>
      <c r="F32" s="672"/>
      <c r="G32" s="733"/>
      <c r="H32" s="673"/>
      <c r="I32" s="670"/>
      <c r="J32" s="674"/>
      <c r="K32" s="675"/>
      <c r="L32" s="675"/>
      <c r="M32" s="675"/>
      <c r="N32" s="676"/>
      <c r="O32" s="677"/>
      <c r="P32" s="678"/>
      <c r="Q32" s="672"/>
      <c r="R32" s="672"/>
      <c r="S32" s="672"/>
      <c r="T32" s="672"/>
      <c r="U32" s="672"/>
      <c r="V32" s="672"/>
      <c r="W32" s="672"/>
      <c r="X32" s="668"/>
      <c r="Y32" s="668"/>
    </row>
    <row r="33" spans="2:26" s="669" customFormat="1" ht="20.25" customHeight="1" x14ac:dyDescent="0.25">
      <c r="B33" s="670"/>
      <c r="C33" s="670"/>
      <c r="D33" s="671"/>
      <c r="E33" s="672"/>
      <c r="F33" s="672"/>
      <c r="G33" s="733"/>
      <c r="H33" s="673"/>
      <c r="I33" s="670"/>
      <c r="J33" s="674"/>
      <c r="K33" s="675"/>
      <c r="L33" s="675"/>
      <c r="M33" s="675"/>
      <c r="N33" s="676"/>
      <c r="O33" s="677"/>
      <c r="P33" s="678"/>
      <c r="Q33" s="672"/>
      <c r="R33" s="672"/>
      <c r="S33" s="672"/>
      <c r="T33" s="672"/>
      <c r="U33" s="672"/>
      <c r="V33" s="672"/>
      <c r="W33" s="672"/>
      <c r="X33" s="668"/>
      <c r="Y33" s="668"/>
    </row>
    <row r="34" spans="2:26" s="669" customFormat="1" ht="20.25" customHeight="1" x14ac:dyDescent="0.25">
      <c r="B34" s="670"/>
      <c r="C34" s="670"/>
      <c r="D34" s="671"/>
      <c r="E34" s="672"/>
      <c r="F34" s="672"/>
      <c r="G34" s="733"/>
      <c r="H34" s="673"/>
      <c r="I34" s="670"/>
      <c r="J34" s="674"/>
      <c r="K34" s="675"/>
      <c r="L34" s="675"/>
      <c r="M34" s="675"/>
      <c r="N34" s="676"/>
      <c r="O34" s="677"/>
      <c r="P34" s="678"/>
      <c r="Q34" s="672"/>
      <c r="R34" s="672"/>
      <c r="S34" s="672"/>
      <c r="T34" s="672"/>
      <c r="U34" s="672"/>
      <c r="V34" s="672"/>
      <c r="W34" s="672"/>
      <c r="X34" s="668"/>
      <c r="Y34" s="668"/>
    </row>
    <row r="35" spans="2:26" s="669" customFormat="1" ht="20.25" customHeight="1" x14ac:dyDescent="0.25">
      <c r="B35" s="670"/>
      <c r="C35" s="670"/>
      <c r="D35" s="671"/>
      <c r="E35" s="672"/>
      <c r="F35" s="672"/>
      <c r="G35" s="733"/>
      <c r="H35" s="673"/>
      <c r="I35" s="670"/>
      <c r="J35" s="674"/>
      <c r="K35" s="675"/>
      <c r="L35" s="675"/>
      <c r="M35" s="675"/>
      <c r="N35" s="676"/>
      <c r="O35" s="677"/>
      <c r="P35" s="678"/>
      <c r="Q35" s="672"/>
      <c r="R35" s="672"/>
      <c r="S35" s="672"/>
      <c r="T35" s="672"/>
      <c r="U35" s="672"/>
      <c r="V35" s="672"/>
      <c r="W35" s="672"/>
      <c r="X35" s="668"/>
      <c r="Y35" s="668"/>
    </row>
    <row r="36" spans="2:26" s="669" customFormat="1" ht="20.25" customHeight="1" x14ac:dyDescent="0.25">
      <c r="B36" s="670"/>
      <c r="C36" s="670"/>
      <c r="D36" s="671"/>
      <c r="E36" s="672"/>
      <c r="F36" s="672"/>
      <c r="G36" s="733"/>
      <c r="H36" s="673"/>
      <c r="I36" s="670"/>
      <c r="J36" s="674"/>
      <c r="K36" s="675"/>
      <c r="L36" s="675"/>
      <c r="M36" s="675"/>
      <c r="N36" s="676"/>
      <c r="O36" s="677"/>
      <c r="P36" s="678"/>
      <c r="Q36" s="672"/>
      <c r="R36" s="672"/>
      <c r="S36" s="672"/>
      <c r="T36" s="672"/>
      <c r="U36" s="672"/>
      <c r="V36" s="672"/>
      <c r="W36" s="672"/>
      <c r="X36" s="668"/>
      <c r="Y36" s="668"/>
    </row>
    <row r="37" spans="2:26" s="669" customFormat="1" ht="20.25" customHeight="1" x14ac:dyDescent="0.25">
      <c r="B37" s="670"/>
      <c r="C37" s="670"/>
      <c r="D37" s="671"/>
      <c r="E37" s="672"/>
      <c r="F37" s="672"/>
      <c r="G37" s="733"/>
      <c r="H37" s="673"/>
      <c r="I37" s="670"/>
      <c r="J37" s="674"/>
      <c r="K37" s="675"/>
      <c r="L37" s="675"/>
      <c r="M37" s="675"/>
      <c r="N37" s="676"/>
      <c r="O37" s="677"/>
      <c r="P37" s="678"/>
      <c r="Q37" s="672"/>
      <c r="R37" s="672"/>
      <c r="S37" s="672"/>
      <c r="T37" s="672"/>
      <c r="U37" s="672"/>
      <c r="V37" s="672"/>
      <c r="W37" s="672"/>
      <c r="X37" s="668"/>
      <c r="Y37" s="668"/>
    </row>
    <row r="38" spans="2:26" s="369" customFormat="1" x14ac:dyDescent="0.25">
      <c r="B38" s="66"/>
      <c r="C38" s="66"/>
      <c r="D38" s="67"/>
      <c r="E38" s="67"/>
      <c r="F38" s="67"/>
      <c r="G38" s="742"/>
      <c r="H38" s="49"/>
      <c r="J38" s="18"/>
      <c r="K38" s="19"/>
      <c r="L38" s="19"/>
      <c r="M38" s="19"/>
      <c r="N38" s="181"/>
      <c r="O38" s="184"/>
      <c r="P38" s="32"/>
      <c r="Q38" s="67"/>
      <c r="R38" s="67"/>
      <c r="S38" s="67"/>
      <c r="T38" s="67"/>
      <c r="U38" s="67"/>
      <c r="V38" s="67"/>
      <c r="W38" s="67"/>
      <c r="X38" s="544"/>
      <c r="Y38" s="544"/>
      <c r="Z38" s="1"/>
    </row>
    <row r="39" spans="2:26" s="369" customFormat="1" x14ac:dyDescent="0.25">
      <c r="B39" s="66"/>
      <c r="C39" s="66"/>
      <c r="D39" s="67"/>
      <c r="E39" s="67"/>
      <c r="F39" s="67"/>
      <c r="G39" s="742"/>
      <c r="H39" s="49"/>
      <c r="J39" s="18"/>
      <c r="K39" s="19"/>
      <c r="L39" s="19"/>
      <c r="M39" s="19"/>
      <c r="N39" s="181"/>
      <c r="O39" s="184"/>
      <c r="P39" s="32"/>
      <c r="Q39" s="67"/>
      <c r="R39" s="67"/>
      <c r="S39" s="67"/>
      <c r="T39" s="67"/>
      <c r="U39" s="67"/>
      <c r="V39" s="67"/>
      <c r="W39" s="67"/>
      <c r="X39" s="544"/>
      <c r="Y39" s="544"/>
      <c r="Z39" s="1"/>
    </row>
    <row r="40" spans="2:26" s="369" customFormat="1" x14ac:dyDescent="0.25">
      <c r="B40" s="66"/>
      <c r="C40" s="66"/>
      <c r="D40" s="67"/>
      <c r="E40" s="67"/>
      <c r="F40" s="67"/>
      <c r="G40" s="742"/>
      <c r="H40" s="49"/>
      <c r="J40" s="18"/>
      <c r="K40" s="19"/>
      <c r="L40" s="19"/>
      <c r="M40" s="19"/>
      <c r="N40" s="181"/>
      <c r="O40" s="184"/>
      <c r="P40" s="32"/>
      <c r="Q40" s="67"/>
      <c r="R40" s="67"/>
      <c r="S40" s="67"/>
      <c r="T40" s="67"/>
      <c r="U40" s="67"/>
      <c r="V40" s="67"/>
      <c r="W40" s="67"/>
      <c r="X40" s="544"/>
      <c r="Y40" s="544"/>
      <c r="Z40" s="1"/>
    </row>
    <row r="41" spans="2:26" s="369" customFormat="1" x14ac:dyDescent="0.25">
      <c r="B41" s="66"/>
      <c r="C41" s="66"/>
      <c r="D41" s="67"/>
      <c r="E41" s="67"/>
      <c r="F41" s="67"/>
      <c r="G41" s="742"/>
      <c r="H41" s="49"/>
      <c r="J41" s="18"/>
      <c r="K41" s="19"/>
      <c r="L41" s="19"/>
      <c r="M41" s="19"/>
      <c r="N41" s="181"/>
      <c r="O41" s="184"/>
      <c r="P41" s="32"/>
      <c r="Q41" s="67"/>
      <c r="R41" s="67"/>
      <c r="S41" s="67"/>
      <c r="T41" s="67"/>
      <c r="U41" s="67"/>
      <c r="V41" s="67"/>
      <c r="W41" s="67"/>
      <c r="X41" s="544"/>
      <c r="Y41" s="544"/>
      <c r="Z41" s="1"/>
    </row>
    <row r="42" spans="2:26" s="369" customFormat="1" x14ac:dyDescent="0.25">
      <c r="B42" s="66"/>
      <c r="C42" s="66"/>
      <c r="D42" s="67"/>
      <c r="E42" s="67"/>
      <c r="F42" s="67"/>
      <c r="G42" s="742"/>
      <c r="H42" s="49"/>
      <c r="J42" s="18"/>
      <c r="K42" s="19"/>
      <c r="L42" s="19"/>
      <c r="M42" s="19"/>
      <c r="N42" s="181"/>
      <c r="O42" s="184"/>
      <c r="P42" s="32"/>
      <c r="Q42" s="67"/>
      <c r="R42" s="67"/>
      <c r="S42" s="67"/>
      <c r="T42" s="67"/>
      <c r="U42" s="67"/>
      <c r="V42" s="67"/>
      <c r="W42" s="67"/>
      <c r="X42" s="544"/>
      <c r="Y42" s="544"/>
      <c r="Z42" s="1"/>
    </row>
    <row r="43" spans="2:26" s="369" customFormat="1" x14ac:dyDescent="0.25">
      <c r="B43" s="66"/>
      <c r="C43" s="66"/>
      <c r="D43" s="67"/>
      <c r="E43" s="67"/>
      <c r="F43" s="67"/>
      <c r="G43" s="742"/>
      <c r="H43" s="49"/>
      <c r="J43" s="18"/>
      <c r="K43" s="19"/>
      <c r="L43" s="19"/>
      <c r="M43" s="19"/>
      <c r="N43" s="181"/>
      <c r="O43" s="184"/>
      <c r="P43" s="32"/>
      <c r="Q43" s="67"/>
      <c r="R43" s="67"/>
      <c r="S43" s="67"/>
      <c r="T43" s="67"/>
      <c r="U43" s="67"/>
      <c r="V43" s="67"/>
      <c r="W43" s="67"/>
      <c r="X43" s="544"/>
      <c r="Y43" s="544"/>
      <c r="Z43" s="1"/>
    </row>
    <row r="44" spans="2:26" s="369" customFormat="1" x14ac:dyDescent="0.25">
      <c r="B44" s="66"/>
      <c r="C44" s="66"/>
      <c r="D44" s="67"/>
      <c r="E44" s="67"/>
      <c r="F44" s="67"/>
      <c r="G44" s="742"/>
      <c r="H44" s="49"/>
      <c r="J44" s="18"/>
      <c r="K44" s="19"/>
      <c r="L44" s="19"/>
      <c r="M44" s="19"/>
      <c r="N44" s="181"/>
      <c r="O44" s="184"/>
      <c r="P44" s="32"/>
      <c r="Q44" s="67"/>
      <c r="R44" s="67"/>
      <c r="S44" s="67"/>
      <c r="T44" s="67"/>
      <c r="U44" s="67"/>
      <c r="V44" s="67"/>
      <c r="W44" s="67"/>
      <c r="X44" s="544"/>
      <c r="Y44" s="544"/>
      <c r="Z44" s="1"/>
    </row>
    <row r="45" spans="2:26" s="369" customFormat="1" x14ac:dyDescent="0.25">
      <c r="B45" s="66"/>
      <c r="C45" s="66"/>
      <c r="D45" s="67"/>
      <c r="E45" s="67"/>
      <c r="F45" s="67"/>
      <c r="G45" s="742"/>
      <c r="H45" s="49"/>
      <c r="J45" s="18"/>
      <c r="K45" s="19"/>
      <c r="L45" s="19"/>
      <c r="M45" s="19"/>
      <c r="N45" s="181"/>
      <c r="O45" s="184"/>
      <c r="P45" s="32"/>
      <c r="Q45" s="67"/>
      <c r="R45" s="67"/>
      <c r="S45" s="67"/>
      <c r="T45" s="67"/>
      <c r="U45" s="67"/>
      <c r="V45" s="67"/>
      <c r="W45" s="67"/>
      <c r="X45" s="544"/>
      <c r="Y45" s="544"/>
      <c r="Z45" s="1"/>
    </row>
    <row r="46" spans="2:26" s="369" customFormat="1" ht="12.75" customHeight="1" x14ac:dyDescent="0.25">
      <c r="B46" s="66"/>
      <c r="C46" s="66"/>
      <c r="D46" s="67"/>
      <c r="E46" s="67"/>
      <c r="F46" s="67"/>
      <c r="G46" s="742"/>
      <c r="H46" s="49"/>
      <c r="J46" s="18"/>
      <c r="K46" s="19"/>
      <c r="L46" s="19"/>
      <c r="M46" s="19"/>
      <c r="N46" s="181"/>
      <c r="O46" s="184"/>
      <c r="P46" s="32"/>
      <c r="Q46" s="67"/>
      <c r="R46" s="67"/>
      <c r="S46" s="67"/>
      <c r="T46" s="67"/>
      <c r="U46" s="67"/>
      <c r="V46" s="67"/>
      <c r="W46" s="67"/>
      <c r="X46" s="544"/>
      <c r="Y46" s="544"/>
      <c r="Z46" s="1"/>
    </row>
    <row r="47" spans="2:26" s="369" customFormat="1" x14ac:dyDescent="0.25">
      <c r="B47" s="66"/>
      <c r="C47" s="66"/>
      <c r="D47" s="67"/>
      <c r="E47" s="67"/>
      <c r="F47" s="67"/>
      <c r="G47" s="743"/>
      <c r="H47" s="49"/>
      <c r="J47" s="18"/>
      <c r="K47" s="19"/>
      <c r="L47" s="19"/>
      <c r="M47" s="19"/>
      <c r="N47" s="181"/>
      <c r="O47" s="184"/>
      <c r="P47" s="32"/>
      <c r="Q47" s="67"/>
      <c r="R47" s="67"/>
      <c r="S47" s="67"/>
      <c r="T47" s="67"/>
      <c r="U47" s="67"/>
      <c r="V47" s="67"/>
      <c r="W47" s="67"/>
      <c r="X47" s="544"/>
      <c r="Y47" s="544"/>
      <c r="Z47" s="1"/>
    </row>
    <row r="48" spans="2:26" s="369" customFormat="1" x14ac:dyDescent="0.25">
      <c r="B48" s="66"/>
      <c r="C48" s="66"/>
      <c r="D48" s="67"/>
      <c r="E48" s="67"/>
      <c r="F48" s="67"/>
      <c r="G48" s="743"/>
      <c r="H48" s="49"/>
      <c r="J48" s="18"/>
      <c r="K48" s="19"/>
      <c r="L48" s="19"/>
      <c r="M48" s="19"/>
      <c r="N48" s="181"/>
      <c r="O48" s="184"/>
      <c r="P48" s="32"/>
      <c r="Q48" s="67"/>
      <c r="R48" s="67"/>
      <c r="S48" s="67"/>
      <c r="T48" s="67"/>
      <c r="U48" s="67"/>
      <c r="V48" s="67"/>
      <c r="W48" s="67"/>
      <c r="X48" s="544"/>
      <c r="Y48" s="544"/>
      <c r="Z48" s="1"/>
    </row>
    <row r="49" spans="2:26" s="369" customFormat="1" x14ac:dyDescent="0.25">
      <c r="B49" s="66"/>
      <c r="C49" s="66"/>
      <c r="D49" s="67"/>
      <c r="E49" s="67"/>
      <c r="F49" s="67"/>
      <c r="G49" s="743"/>
      <c r="H49" s="49"/>
      <c r="J49" s="18"/>
      <c r="K49" s="19"/>
      <c r="L49" s="19"/>
      <c r="M49" s="19"/>
      <c r="N49" s="181"/>
      <c r="O49" s="184"/>
      <c r="P49" s="32"/>
      <c r="Q49" s="67"/>
      <c r="R49" s="67"/>
      <c r="S49" s="67"/>
      <c r="T49" s="67"/>
      <c r="U49" s="67"/>
      <c r="V49" s="67"/>
      <c r="W49" s="67"/>
      <c r="X49" s="544"/>
      <c r="Y49" s="544"/>
      <c r="Z49" s="1"/>
    </row>
    <row r="50" spans="2:26" s="369" customFormat="1" x14ac:dyDescent="0.25">
      <c r="B50" s="66"/>
      <c r="C50" s="66"/>
      <c r="D50" s="67"/>
      <c r="E50" s="67"/>
      <c r="F50" s="67"/>
      <c r="G50" s="743"/>
      <c r="H50" s="49"/>
      <c r="J50" s="18"/>
      <c r="K50" s="19"/>
      <c r="L50" s="19"/>
      <c r="M50" s="19"/>
      <c r="N50" s="181"/>
      <c r="O50" s="184"/>
      <c r="P50" s="32"/>
      <c r="Q50" s="67"/>
      <c r="R50" s="67"/>
      <c r="S50" s="67"/>
      <c r="T50" s="67"/>
      <c r="U50" s="67"/>
      <c r="V50" s="67"/>
      <c r="W50" s="67"/>
      <c r="X50" s="544"/>
      <c r="Y50" s="544"/>
      <c r="Z50" s="1"/>
    </row>
    <row r="51" spans="2:26" s="369" customFormat="1" x14ac:dyDescent="0.25">
      <c r="B51" s="66"/>
      <c r="C51" s="66"/>
      <c r="D51" s="67"/>
      <c r="E51" s="67"/>
      <c r="F51" s="67"/>
      <c r="G51" s="743"/>
      <c r="H51" s="49"/>
      <c r="J51" s="18"/>
      <c r="K51" s="19"/>
      <c r="L51" s="19"/>
      <c r="M51" s="19"/>
      <c r="N51" s="181"/>
      <c r="O51" s="184"/>
      <c r="P51" s="32"/>
      <c r="Q51" s="67"/>
      <c r="R51" s="67"/>
      <c r="S51" s="67"/>
      <c r="T51" s="67"/>
      <c r="U51" s="67"/>
      <c r="V51" s="67"/>
      <c r="W51" s="67"/>
      <c r="X51" s="544"/>
      <c r="Y51" s="544"/>
      <c r="Z51" s="1"/>
    </row>
    <row r="52" spans="2:26" s="369" customFormat="1" x14ac:dyDescent="0.25">
      <c r="B52" s="66"/>
      <c r="C52" s="66"/>
      <c r="D52" s="67"/>
      <c r="E52" s="67"/>
      <c r="F52" s="67"/>
      <c r="G52" s="743"/>
      <c r="H52" s="49"/>
      <c r="J52" s="18"/>
      <c r="K52" s="19"/>
      <c r="L52" s="19"/>
      <c r="M52" s="19"/>
      <c r="N52" s="181"/>
      <c r="O52" s="184"/>
      <c r="P52" s="32"/>
      <c r="Q52" s="67"/>
      <c r="R52" s="67"/>
      <c r="S52" s="67"/>
      <c r="T52" s="67"/>
      <c r="U52" s="67"/>
      <c r="V52" s="67"/>
      <c r="W52" s="67"/>
      <c r="X52" s="544"/>
      <c r="Y52" s="544"/>
      <c r="Z52" s="1"/>
    </row>
    <row r="53" spans="2:26" s="369" customFormat="1" x14ac:dyDescent="0.25">
      <c r="B53" s="66"/>
      <c r="C53" s="66"/>
      <c r="D53" s="67"/>
      <c r="E53" s="67"/>
      <c r="F53" s="67"/>
      <c r="G53" s="743"/>
      <c r="H53" s="49"/>
      <c r="J53" s="18"/>
      <c r="K53" s="19"/>
      <c r="L53" s="19"/>
      <c r="M53" s="19"/>
      <c r="N53" s="181"/>
      <c r="O53" s="184"/>
      <c r="P53" s="32"/>
      <c r="Q53" s="67"/>
      <c r="R53" s="67"/>
      <c r="S53" s="67"/>
      <c r="T53" s="67"/>
      <c r="U53" s="67"/>
      <c r="V53" s="67"/>
      <c r="W53" s="67"/>
      <c r="X53" s="544"/>
      <c r="Y53" s="544"/>
      <c r="Z53" s="1"/>
    </row>
    <row r="54" spans="2:26" s="369" customFormat="1" x14ac:dyDescent="0.25">
      <c r="B54" s="66"/>
      <c r="C54" s="66"/>
      <c r="D54" s="67"/>
      <c r="E54" s="67"/>
      <c r="F54" s="67"/>
      <c r="G54" s="743"/>
      <c r="H54" s="49"/>
      <c r="J54" s="18"/>
      <c r="K54" s="19"/>
      <c r="L54" s="19"/>
      <c r="M54" s="19"/>
      <c r="N54" s="181"/>
      <c r="O54" s="184"/>
      <c r="P54" s="32"/>
      <c r="Q54" s="67"/>
      <c r="R54" s="67"/>
      <c r="S54" s="67"/>
      <c r="T54" s="67"/>
      <c r="U54" s="67"/>
      <c r="V54" s="67"/>
      <c r="W54" s="67"/>
      <c r="X54" s="544"/>
      <c r="Y54" s="544"/>
      <c r="Z54" s="1"/>
    </row>
    <row r="55" spans="2:26" s="369" customFormat="1" x14ac:dyDescent="0.25">
      <c r="B55" s="66"/>
      <c r="C55" s="66"/>
      <c r="D55" s="67"/>
      <c r="E55" s="67"/>
      <c r="F55" s="67"/>
      <c r="G55" s="743"/>
      <c r="H55" s="49"/>
      <c r="J55" s="18"/>
      <c r="K55" s="19"/>
      <c r="L55" s="19"/>
      <c r="M55" s="19"/>
      <c r="N55" s="181"/>
      <c r="O55" s="184"/>
      <c r="P55" s="32"/>
      <c r="Q55" s="67"/>
      <c r="R55" s="67"/>
      <c r="S55" s="67"/>
      <c r="T55" s="67"/>
      <c r="U55" s="67"/>
      <c r="V55" s="67"/>
      <c r="W55" s="67"/>
      <c r="X55" s="544"/>
      <c r="Y55" s="544"/>
      <c r="Z55" s="1"/>
    </row>
    <row r="56" spans="2:26" s="369" customFormat="1" x14ac:dyDescent="0.25">
      <c r="B56" s="66"/>
      <c r="C56" s="66"/>
      <c r="D56" s="67"/>
      <c r="E56" s="67"/>
      <c r="F56" s="67"/>
      <c r="G56" s="743"/>
      <c r="H56" s="49"/>
      <c r="J56" s="18"/>
      <c r="K56" s="19"/>
      <c r="L56" s="19"/>
      <c r="M56" s="19"/>
      <c r="N56" s="181"/>
      <c r="O56" s="184"/>
      <c r="P56" s="32"/>
      <c r="Q56" s="67"/>
      <c r="R56" s="67"/>
      <c r="S56" s="67"/>
      <c r="T56" s="67"/>
      <c r="U56" s="67"/>
      <c r="V56" s="67"/>
      <c r="W56" s="67"/>
      <c r="X56" s="544"/>
      <c r="Y56" s="544"/>
      <c r="Z56" s="1"/>
    </row>
    <row r="57" spans="2:26" s="369" customFormat="1" x14ac:dyDescent="0.25">
      <c r="B57" s="66"/>
      <c r="C57" s="66"/>
      <c r="D57" s="67"/>
      <c r="E57" s="67"/>
      <c r="F57" s="67"/>
      <c r="G57" s="743"/>
      <c r="H57" s="49"/>
      <c r="J57" s="18"/>
      <c r="K57" s="19"/>
      <c r="L57" s="19"/>
      <c r="M57" s="19"/>
      <c r="N57" s="181"/>
      <c r="O57" s="184"/>
      <c r="P57" s="32"/>
      <c r="Q57" s="67"/>
      <c r="R57" s="67"/>
      <c r="S57" s="67"/>
      <c r="T57" s="67"/>
      <c r="U57" s="67"/>
      <c r="V57" s="67"/>
      <c r="W57" s="67"/>
      <c r="X57" s="544"/>
      <c r="Y57" s="544"/>
      <c r="Z57" s="1"/>
    </row>
    <row r="58" spans="2:26" s="369" customFormat="1" x14ac:dyDescent="0.25">
      <c r="C58" s="66"/>
      <c r="D58" s="67"/>
      <c r="E58" s="69"/>
      <c r="F58" s="70"/>
      <c r="G58" s="744"/>
      <c r="H58" s="49"/>
      <c r="J58" s="18"/>
      <c r="K58" s="19"/>
      <c r="L58" s="19"/>
      <c r="M58" s="19"/>
      <c r="N58" s="181"/>
      <c r="O58" s="184"/>
      <c r="P58" s="32"/>
      <c r="R58" s="71"/>
      <c r="U58" s="71"/>
      <c r="V58" s="71"/>
      <c r="X58" s="544"/>
      <c r="Y58" s="544"/>
      <c r="Z58" s="1"/>
    </row>
    <row r="59" spans="2:26" s="369" customFormat="1" x14ac:dyDescent="0.25">
      <c r="C59" s="66"/>
      <c r="D59" s="67"/>
      <c r="E59" s="69"/>
      <c r="F59" s="70"/>
      <c r="G59" s="744"/>
      <c r="H59" s="49"/>
      <c r="J59" s="18"/>
      <c r="K59" s="19"/>
      <c r="L59" s="19"/>
      <c r="M59" s="19"/>
      <c r="N59" s="181"/>
      <c r="O59" s="184"/>
      <c r="P59" s="32"/>
      <c r="R59" s="71"/>
      <c r="U59" s="71"/>
      <c r="V59" s="71"/>
      <c r="X59" s="544"/>
      <c r="Y59" s="544"/>
    </row>
    <row r="60" spans="2:26" s="369" customFormat="1" x14ac:dyDescent="0.25">
      <c r="C60" s="66"/>
      <c r="D60" s="67"/>
      <c r="E60" s="69"/>
      <c r="F60" s="70"/>
      <c r="G60" s="744"/>
      <c r="H60" s="49"/>
      <c r="J60" s="18"/>
      <c r="K60" s="19"/>
      <c r="L60" s="19"/>
      <c r="M60" s="19"/>
      <c r="N60" s="181"/>
      <c r="O60" s="184"/>
      <c r="P60" s="32"/>
      <c r="R60" s="71"/>
      <c r="U60" s="71"/>
      <c r="V60" s="71"/>
      <c r="X60" s="544"/>
      <c r="Y60" s="544"/>
    </row>
    <row r="61" spans="2:26" s="369" customFormat="1" x14ac:dyDescent="0.25">
      <c r="C61" s="66"/>
      <c r="D61" s="67"/>
      <c r="E61" s="69"/>
      <c r="F61" s="70"/>
      <c r="G61" s="744"/>
      <c r="H61" s="49"/>
      <c r="J61" s="18"/>
      <c r="K61" s="19"/>
      <c r="L61" s="19"/>
      <c r="M61" s="19"/>
      <c r="N61" s="181"/>
      <c r="O61" s="184"/>
      <c r="P61" s="32"/>
      <c r="R61" s="71"/>
      <c r="U61" s="71"/>
      <c r="V61" s="71"/>
      <c r="X61" s="544"/>
      <c r="Y61" s="544"/>
    </row>
    <row r="62" spans="2:26" s="369" customFormat="1" x14ac:dyDescent="0.25">
      <c r="C62" s="66"/>
      <c r="D62" s="67"/>
      <c r="E62" s="69"/>
      <c r="F62" s="70"/>
      <c r="G62" s="744"/>
      <c r="H62" s="49"/>
      <c r="J62" s="18"/>
      <c r="K62" s="19"/>
      <c r="L62" s="19"/>
      <c r="M62" s="19"/>
      <c r="N62" s="181"/>
      <c r="O62" s="184"/>
      <c r="P62" s="32"/>
      <c r="R62" s="71"/>
      <c r="U62" s="71"/>
      <c r="V62" s="71"/>
      <c r="X62" s="544"/>
      <c r="Y62" s="544"/>
    </row>
    <row r="63" spans="2:26" s="369" customFormat="1" x14ac:dyDescent="0.25">
      <c r="C63" s="66"/>
      <c r="D63" s="67"/>
      <c r="E63" s="69"/>
      <c r="F63" s="70"/>
      <c r="G63" s="744"/>
      <c r="H63" s="49"/>
      <c r="J63" s="18"/>
      <c r="K63" s="19"/>
      <c r="L63" s="19"/>
      <c r="M63" s="19"/>
      <c r="N63" s="181"/>
      <c r="O63" s="184"/>
      <c r="P63" s="32"/>
      <c r="R63" s="71"/>
      <c r="U63" s="71"/>
      <c r="V63" s="71"/>
      <c r="X63" s="544"/>
      <c r="Y63" s="544"/>
    </row>
    <row r="64" spans="2:26" s="369" customFormat="1" x14ac:dyDescent="0.25">
      <c r="C64" s="66"/>
      <c r="D64" s="67"/>
      <c r="E64" s="69"/>
      <c r="F64" s="70"/>
      <c r="G64" s="744"/>
      <c r="H64" s="49"/>
      <c r="J64" s="18"/>
      <c r="K64" s="19"/>
      <c r="L64" s="19"/>
      <c r="M64" s="19"/>
      <c r="N64" s="181"/>
      <c r="O64" s="184"/>
      <c r="P64" s="32"/>
      <c r="R64" s="71"/>
      <c r="U64" s="71"/>
      <c r="V64" s="71"/>
      <c r="X64" s="544"/>
      <c r="Y64" s="544"/>
    </row>
    <row r="65" spans="3:25" s="369" customFormat="1" x14ac:dyDescent="0.25">
      <c r="C65" s="66"/>
      <c r="D65" s="67"/>
      <c r="E65" s="69"/>
      <c r="F65" s="70"/>
      <c r="G65" s="744"/>
      <c r="H65" s="49"/>
      <c r="J65" s="18"/>
      <c r="K65" s="19"/>
      <c r="L65" s="19"/>
      <c r="M65" s="19"/>
      <c r="N65" s="181"/>
      <c r="O65" s="184"/>
      <c r="P65" s="32"/>
      <c r="R65" s="71"/>
      <c r="U65" s="71"/>
      <c r="V65" s="71"/>
      <c r="X65" s="544"/>
      <c r="Y65" s="544"/>
    </row>
    <row r="66" spans="3:25" s="369" customFormat="1" x14ac:dyDescent="0.25">
      <c r="C66" s="66"/>
      <c r="D66" s="67"/>
      <c r="E66" s="69"/>
      <c r="F66" s="70"/>
      <c r="G66" s="744"/>
      <c r="H66" s="49"/>
      <c r="J66" s="18"/>
      <c r="K66" s="19"/>
      <c r="L66" s="19"/>
      <c r="M66" s="19"/>
      <c r="N66" s="181"/>
      <c r="O66" s="184"/>
      <c r="P66" s="32"/>
      <c r="R66" s="71"/>
      <c r="U66" s="71"/>
      <c r="V66" s="71"/>
      <c r="X66" s="544"/>
      <c r="Y66" s="544"/>
    </row>
    <row r="67" spans="3:25" s="369" customFormat="1" x14ac:dyDescent="0.25">
      <c r="C67" s="66"/>
      <c r="D67" s="67"/>
      <c r="E67" s="69"/>
      <c r="F67" s="70"/>
      <c r="G67" s="744"/>
      <c r="H67" s="49"/>
      <c r="J67" s="18"/>
      <c r="K67" s="19"/>
      <c r="L67" s="19"/>
      <c r="M67" s="19"/>
      <c r="N67" s="181"/>
      <c r="O67" s="184"/>
      <c r="P67" s="32"/>
      <c r="R67" s="71"/>
      <c r="U67" s="71"/>
      <c r="V67" s="71"/>
      <c r="X67" s="544"/>
      <c r="Y67" s="544"/>
    </row>
    <row r="68" spans="3:25" s="369" customFormat="1" x14ac:dyDescent="0.25">
      <c r="C68" s="66"/>
      <c r="D68" s="67"/>
      <c r="E68" s="69"/>
      <c r="F68" s="70"/>
      <c r="G68" s="744"/>
      <c r="H68" s="49"/>
      <c r="J68" s="18"/>
      <c r="K68" s="19"/>
      <c r="L68" s="19"/>
      <c r="M68" s="19"/>
      <c r="N68" s="181"/>
      <c r="O68" s="184"/>
      <c r="P68" s="32"/>
      <c r="R68" s="71"/>
      <c r="U68" s="71"/>
      <c r="V68" s="71"/>
      <c r="X68" s="544"/>
      <c r="Y68" s="544"/>
    </row>
    <row r="69" spans="3:25" x14ac:dyDescent="0.25">
      <c r="K69" s="19"/>
      <c r="L69" s="19"/>
      <c r="M69" s="19"/>
      <c r="N69" s="181"/>
      <c r="O69" s="184"/>
    </row>
    <row r="70" spans="3:25" x14ac:dyDescent="0.25">
      <c r="K70" s="19"/>
      <c r="L70" s="19"/>
      <c r="M70" s="19"/>
      <c r="N70" s="181"/>
      <c r="O70" s="184"/>
    </row>
    <row r="71" spans="3:25" x14ac:dyDescent="0.25">
      <c r="K71" s="19"/>
      <c r="L71" s="19"/>
      <c r="M71" s="19"/>
      <c r="N71" s="181"/>
      <c r="O71" s="184"/>
    </row>
    <row r="72" spans="3:25" x14ac:dyDescent="0.25">
      <c r="N72" s="181"/>
      <c r="O72" s="184"/>
    </row>
    <row r="73" spans="3:25" x14ac:dyDescent="0.25">
      <c r="N73" s="181"/>
      <c r="O73" s="184"/>
    </row>
    <row r="74" spans="3:25" x14ac:dyDescent="0.25">
      <c r="N74" s="181"/>
      <c r="O74" s="184"/>
    </row>
  </sheetData>
  <mergeCells count="15">
    <mergeCell ref="B11:B14"/>
    <mergeCell ref="B15:B16"/>
    <mergeCell ref="B17:B19"/>
    <mergeCell ref="B20:B21"/>
    <mergeCell ref="D4:H4"/>
    <mergeCell ref="D5:H5"/>
    <mergeCell ref="V8:V10"/>
    <mergeCell ref="W8:W10"/>
    <mergeCell ref="B10:L10"/>
    <mergeCell ref="S8:S10"/>
    <mergeCell ref="N8:N9"/>
    <mergeCell ref="O8:O10"/>
    <mergeCell ref="Q8:R10"/>
    <mergeCell ref="T8:T10"/>
    <mergeCell ref="U8:U10"/>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7" tint="0.39997558519241921"/>
  </sheetPr>
  <dimension ref="B1:Y64"/>
  <sheetViews>
    <sheetView zoomScale="80" zoomScaleNormal="80" workbookViewId="0">
      <selection activeCell="H26" sqref="H26"/>
    </sheetView>
  </sheetViews>
  <sheetFormatPr defaultRowHeight="12.75" x14ac:dyDescent="0.25"/>
  <cols>
    <col min="1" max="1" width="3.28515625" style="1" customWidth="1"/>
    <col min="2" max="2" width="4.7109375" style="1" customWidth="1"/>
    <col min="3" max="3" width="22.5703125" style="14" customWidth="1"/>
    <col min="4" max="4" width="11.7109375" style="15" customWidth="1"/>
    <col min="5" max="5" width="12.42578125" style="3" customWidth="1"/>
    <col min="6" max="6" width="12.42578125" style="12" customWidth="1"/>
    <col min="7" max="7" width="34.28515625" style="738" customWidth="1"/>
    <col min="8" max="8" width="56" style="48" customWidth="1"/>
    <col min="9" max="9" width="4.85546875" style="1" customWidth="1"/>
    <col min="10" max="10" width="7" style="5" customWidth="1"/>
    <col min="11" max="11" width="12.5703125" style="13" customWidth="1"/>
    <col min="12" max="12" width="15.85546875" style="13"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0.42578125" style="1" customWidth="1"/>
    <col min="21" max="16384" width="9.140625" style="1"/>
  </cols>
  <sheetData>
    <row r="1" spans="2:25" x14ac:dyDescent="0.25">
      <c r="N1" s="60"/>
      <c r="O1" s="61"/>
      <c r="P1" s="62"/>
      <c r="Q1" s="62"/>
      <c r="R1" s="61"/>
      <c r="S1" s="1"/>
    </row>
    <row r="2" spans="2:25" ht="19.5" x14ac:dyDescent="0.25">
      <c r="B2" s="223" t="s">
        <v>253</v>
      </c>
      <c r="N2" s="60"/>
      <c r="O2" s="61"/>
      <c r="P2" s="62"/>
      <c r="Q2" s="62"/>
      <c r="R2" s="61"/>
      <c r="S2" s="1"/>
    </row>
    <row r="3" spans="2:25" ht="13.5" thickBot="1" x14ac:dyDescent="0.3">
      <c r="N3" s="60"/>
      <c r="O3" s="61"/>
      <c r="P3" s="62"/>
      <c r="Q3" s="62"/>
      <c r="R3" s="61"/>
      <c r="S3" s="1"/>
    </row>
    <row r="4" spans="2:25" ht="18" customHeight="1" thickTop="1" x14ac:dyDescent="0.25">
      <c r="B4" s="225" t="s">
        <v>254</v>
      </c>
      <c r="C4" s="227"/>
      <c r="D4" s="1257" t="s">
        <v>268</v>
      </c>
      <c r="E4" s="1257"/>
      <c r="F4" s="1257"/>
      <c r="G4" s="1257"/>
      <c r="H4" s="1258"/>
      <c r="N4" s="60"/>
      <c r="O4" s="61"/>
      <c r="P4" s="62"/>
      <c r="Q4" s="62"/>
      <c r="R4" s="61"/>
      <c r="S4" s="1"/>
    </row>
    <row r="5" spans="2:25" ht="18" customHeight="1" thickBot="1" x14ac:dyDescent="0.3">
      <c r="B5" s="226" t="s">
        <v>255</v>
      </c>
      <c r="C5" s="228"/>
      <c r="D5" s="1259" t="s">
        <v>269</v>
      </c>
      <c r="E5" s="1259"/>
      <c r="F5" s="1259"/>
      <c r="G5" s="1259"/>
      <c r="H5" s="1260"/>
      <c r="I5" s="229"/>
      <c r="J5" s="229"/>
      <c r="K5" s="229"/>
      <c r="L5" s="229"/>
      <c r="N5" s="60"/>
      <c r="O5" s="61"/>
      <c r="P5" s="62"/>
      <c r="Q5" s="62"/>
      <c r="R5" s="61"/>
      <c r="S5" s="1"/>
    </row>
    <row r="6" spans="2:25" ht="12.75" customHeight="1" thickTop="1" x14ac:dyDescent="0.25">
      <c r="B6" s="229"/>
      <c r="C6" s="229"/>
      <c r="D6" s="229"/>
      <c r="E6" s="229"/>
      <c r="F6" s="229"/>
      <c r="G6" s="739"/>
      <c r="H6" s="229"/>
      <c r="I6" s="229"/>
      <c r="J6" s="229"/>
      <c r="K6" s="229"/>
      <c r="L6" s="229"/>
      <c r="N6" s="60"/>
      <c r="O6" s="61"/>
      <c r="P6" s="62"/>
      <c r="Q6" s="62"/>
      <c r="R6" s="61"/>
      <c r="S6" s="1"/>
    </row>
    <row r="7" spans="2:25" ht="9" customHeight="1" x14ac:dyDescent="0.25">
      <c r="C7" s="57"/>
      <c r="K7" s="43"/>
      <c r="N7" s="62"/>
      <c r="O7" s="61"/>
      <c r="P7" s="62"/>
      <c r="Q7" s="62"/>
      <c r="R7" s="61"/>
      <c r="S7" s="1"/>
    </row>
    <row r="8" spans="2:25" s="4" customFormat="1" ht="39" customHeight="1" x14ac:dyDescent="0.25">
      <c r="B8" s="172" t="s">
        <v>0</v>
      </c>
      <c r="C8" s="172" t="s">
        <v>1</v>
      </c>
      <c r="D8" s="173" t="s">
        <v>2</v>
      </c>
      <c r="E8" s="173" t="s">
        <v>11</v>
      </c>
      <c r="F8" s="173" t="s">
        <v>10</v>
      </c>
      <c r="G8" s="740" t="s">
        <v>9</v>
      </c>
      <c r="H8" s="172" t="s">
        <v>3</v>
      </c>
      <c r="I8" s="172" t="s">
        <v>4</v>
      </c>
      <c r="J8" s="174" t="s">
        <v>5</v>
      </c>
      <c r="K8" s="175" t="s">
        <v>41</v>
      </c>
      <c r="L8" s="175" t="s">
        <v>42</v>
      </c>
      <c r="M8" s="50"/>
      <c r="N8" s="1272" t="s">
        <v>14</v>
      </c>
      <c r="O8" s="1272"/>
      <c r="P8" s="666" t="s">
        <v>12</v>
      </c>
      <c r="Q8" s="666" t="s">
        <v>13</v>
      </c>
      <c r="R8" s="667" t="s">
        <v>16</v>
      </c>
      <c r="S8" s="667" t="s">
        <v>17</v>
      </c>
      <c r="T8" s="666" t="s">
        <v>18</v>
      </c>
    </row>
    <row r="9" spans="2:25" s="626" customFormat="1" ht="18" customHeight="1" x14ac:dyDescent="0.25">
      <c r="B9" s="670">
        <v>1</v>
      </c>
      <c r="C9" s="670" t="s">
        <v>128</v>
      </c>
      <c r="D9" s="671" t="s">
        <v>659</v>
      </c>
      <c r="E9" s="672"/>
      <c r="F9" s="672">
        <v>44152</v>
      </c>
      <c r="G9" s="733" t="s">
        <v>660</v>
      </c>
      <c r="H9" s="673" t="s">
        <v>661</v>
      </c>
      <c r="I9" s="670">
        <v>1</v>
      </c>
      <c r="J9" s="674" t="s">
        <v>6</v>
      </c>
      <c r="K9" s="675">
        <v>3940</v>
      </c>
      <c r="L9" s="675">
        <f>K9*I9</f>
        <v>3940</v>
      </c>
      <c r="M9" s="675"/>
      <c r="N9" s="676"/>
      <c r="O9" s="677"/>
      <c r="P9" s="678"/>
      <c r="Q9" s="672"/>
      <c r="R9" s="672"/>
      <c r="S9" s="672"/>
      <c r="T9" s="672"/>
      <c r="U9" s="628"/>
      <c r="V9" s="628"/>
      <c r="W9" s="628"/>
      <c r="X9" s="679"/>
      <c r="Y9" s="679"/>
    </row>
    <row r="10" spans="2:25" s="626" customFormat="1" ht="18" customHeight="1" x14ac:dyDescent="0.25">
      <c r="B10" s="670"/>
      <c r="C10" s="670"/>
      <c r="D10" s="671"/>
      <c r="E10" s="672"/>
      <c r="F10" s="672"/>
      <c r="G10" s="733"/>
      <c r="H10" s="673"/>
      <c r="I10" s="670"/>
      <c r="J10" s="674"/>
      <c r="K10" s="675"/>
      <c r="L10" s="675">
        <f t="shared" ref="L10:L19" si="0">K10*I10</f>
        <v>0</v>
      </c>
      <c r="M10" s="675"/>
      <c r="N10" s="676"/>
      <c r="O10" s="677"/>
      <c r="P10" s="678"/>
      <c r="Q10" s="672"/>
      <c r="R10" s="672"/>
      <c r="S10" s="672"/>
      <c r="T10" s="672"/>
      <c r="U10" s="628"/>
      <c r="V10" s="628"/>
      <c r="W10" s="628"/>
      <c r="X10" s="679"/>
      <c r="Y10" s="679"/>
    </row>
    <row r="11" spans="2:25" s="626" customFormat="1" ht="18" customHeight="1" x14ac:dyDescent="0.25">
      <c r="B11" s="670"/>
      <c r="C11" s="670"/>
      <c r="D11" s="671"/>
      <c r="E11" s="672"/>
      <c r="F11" s="672"/>
      <c r="G11" s="733"/>
      <c r="H11" s="673"/>
      <c r="I11" s="670"/>
      <c r="J11" s="674"/>
      <c r="K11" s="675"/>
      <c r="L11" s="675">
        <f t="shared" si="0"/>
        <v>0</v>
      </c>
      <c r="M11" s="675"/>
      <c r="N11" s="676"/>
      <c r="O11" s="677"/>
      <c r="P11" s="678"/>
      <c r="Q11" s="672"/>
      <c r="R11" s="672"/>
      <c r="S11" s="672"/>
      <c r="T11" s="672"/>
      <c r="U11" s="628"/>
      <c r="V11" s="628"/>
      <c r="W11" s="628"/>
      <c r="X11" s="679"/>
      <c r="Y11" s="679"/>
    </row>
    <row r="12" spans="2:25" s="626" customFormat="1" ht="18" customHeight="1" x14ac:dyDescent="0.25">
      <c r="B12" s="670"/>
      <c r="C12" s="670"/>
      <c r="D12" s="671"/>
      <c r="E12" s="672"/>
      <c r="F12" s="672"/>
      <c r="G12" s="733"/>
      <c r="H12" s="673"/>
      <c r="I12" s="670"/>
      <c r="J12" s="674"/>
      <c r="K12" s="675"/>
      <c r="L12" s="675">
        <f t="shared" si="0"/>
        <v>0</v>
      </c>
      <c r="M12" s="675"/>
      <c r="N12" s="676"/>
      <c r="O12" s="677"/>
      <c r="P12" s="678"/>
      <c r="Q12" s="672"/>
      <c r="R12" s="672"/>
      <c r="S12" s="672"/>
      <c r="T12" s="672"/>
      <c r="U12" s="628"/>
      <c r="V12" s="628"/>
      <c r="W12" s="628"/>
      <c r="X12" s="679"/>
      <c r="Y12" s="679"/>
    </row>
    <row r="13" spans="2:25" s="626" customFormat="1" ht="18" customHeight="1" x14ac:dyDescent="0.25">
      <c r="B13" s="670"/>
      <c r="C13" s="670"/>
      <c r="D13" s="671"/>
      <c r="E13" s="672"/>
      <c r="F13" s="672"/>
      <c r="G13" s="733"/>
      <c r="H13" s="673"/>
      <c r="I13" s="670"/>
      <c r="J13" s="674"/>
      <c r="K13" s="675"/>
      <c r="L13" s="675">
        <f t="shared" si="0"/>
        <v>0</v>
      </c>
      <c r="M13" s="675"/>
      <c r="N13" s="676"/>
      <c r="O13" s="677"/>
      <c r="P13" s="678"/>
      <c r="Q13" s="672"/>
      <c r="R13" s="672"/>
      <c r="S13" s="672"/>
      <c r="T13" s="672"/>
      <c r="U13" s="628"/>
      <c r="V13" s="628"/>
      <c r="W13" s="628"/>
      <c r="X13" s="679"/>
      <c r="Y13" s="679"/>
    </row>
    <row r="14" spans="2:25" s="626" customFormat="1" ht="18" customHeight="1" x14ac:dyDescent="0.25">
      <c r="B14" s="670"/>
      <c r="C14" s="670"/>
      <c r="D14" s="671"/>
      <c r="E14" s="672"/>
      <c r="F14" s="672"/>
      <c r="G14" s="733"/>
      <c r="H14" s="673"/>
      <c r="I14" s="670"/>
      <c r="J14" s="674"/>
      <c r="K14" s="675"/>
      <c r="L14" s="675">
        <f t="shared" si="0"/>
        <v>0</v>
      </c>
      <c r="M14" s="675"/>
      <c r="N14" s="676"/>
      <c r="O14" s="677"/>
      <c r="P14" s="678"/>
      <c r="Q14" s="672"/>
      <c r="R14" s="672"/>
      <c r="S14" s="672"/>
      <c r="T14" s="672"/>
      <c r="U14" s="628"/>
      <c r="V14" s="628"/>
      <c r="W14" s="628"/>
      <c r="X14" s="679"/>
      <c r="Y14" s="679"/>
    </row>
    <row r="15" spans="2:25" s="626" customFormat="1" ht="18" customHeight="1" x14ac:dyDescent="0.25">
      <c r="B15" s="670"/>
      <c r="C15" s="670"/>
      <c r="D15" s="671"/>
      <c r="E15" s="672"/>
      <c r="F15" s="672"/>
      <c r="G15" s="733"/>
      <c r="H15" s="673"/>
      <c r="I15" s="670"/>
      <c r="J15" s="674"/>
      <c r="K15" s="675"/>
      <c r="L15" s="675">
        <f t="shared" si="0"/>
        <v>0</v>
      </c>
      <c r="M15" s="675"/>
      <c r="N15" s="676"/>
      <c r="O15" s="677"/>
      <c r="P15" s="678"/>
      <c r="Q15" s="672"/>
      <c r="R15" s="672"/>
      <c r="S15" s="672"/>
      <c r="T15" s="672"/>
      <c r="U15" s="628"/>
      <c r="V15" s="628"/>
      <c r="W15" s="628"/>
      <c r="X15" s="679"/>
      <c r="Y15" s="679"/>
    </row>
    <row r="16" spans="2:25" s="626" customFormat="1" ht="18" customHeight="1" x14ac:dyDescent="0.25">
      <c r="B16" s="670"/>
      <c r="C16" s="670"/>
      <c r="D16" s="671"/>
      <c r="E16" s="672"/>
      <c r="F16" s="672"/>
      <c r="G16" s="733"/>
      <c r="H16" s="673"/>
      <c r="I16" s="670"/>
      <c r="J16" s="674"/>
      <c r="K16" s="675"/>
      <c r="L16" s="675">
        <f t="shared" si="0"/>
        <v>0</v>
      </c>
      <c r="M16" s="675"/>
      <c r="N16" s="676"/>
      <c r="O16" s="677"/>
      <c r="P16" s="678"/>
      <c r="Q16" s="672"/>
      <c r="R16" s="672"/>
      <c r="S16" s="672"/>
      <c r="T16" s="672"/>
      <c r="U16" s="628"/>
      <c r="V16" s="628"/>
      <c r="W16" s="628"/>
      <c r="X16" s="679"/>
      <c r="Y16" s="679"/>
    </row>
    <row r="17" spans="2:25" s="626" customFormat="1" ht="18" customHeight="1" x14ac:dyDescent="0.25">
      <c r="B17" s="670"/>
      <c r="C17" s="670"/>
      <c r="D17" s="671"/>
      <c r="E17" s="672"/>
      <c r="F17" s="672"/>
      <c r="G17" s="733"/>
      <c r="H17" s="673"/>
      <c r="I17" s="670"/>
      <c r="J17" s="674"/>
      <c r="K17" s="675"/>
      <c r="L17" s="675">
        <f t="shared" si="0"/>
        <v>0</v>
      </c>
      <c r="M17" s="675"/>
      <c r="N17" s="676"/>
      <c r="O17" s="677"/>
      <c r="P17" s="678"/>
      <c r="Q17" s="672"/>
      <c r="R17" s="672"/>
      <c r="S17" s="672"/>
      <c r="T17" s="672"/>
      <c r="U17" s="628"/>
      <c r="V17" s="628"/>
      <c r="W17" s="628"/>
      <c r="X17" s="679"/>
      <c r="Y17" s="679"/>
    </row>
    <row r="18" spans="2:25" s="626" customFormat="1" ht="18" customHeight="1" x14ac:dyDescent="0.25">
      <c r="B18" s="670"/>
      <c r="C18" s="670"/>
      <c r="D18" s="671"/>
      <c r="E18" s="672"/>
      <c r="F18" s="672"/>
      <c r="G18" s="733"/>
      <c r="H18" s="673"/>
      <c r="I18" s="670"/>
      <c r="J18" s="674"/>
      <c r="K18" s="675"/>
      <c r="L18" s="675">
        <f t="shared" si="0"/>
        <v>0</v>
      </c>
      <c r="M18" s="675"/>
      <c r="N18" s="676"/>
      <c r="O18" s="677"/>
      <c r="P18" s="678"/>
      <c r="Q18" s="672"/>
      <c r="R18" s="672"/>
      <c r="S18" s="672"/>
      <c r="T18" s="672"/>
      <c r="U18" s="628"/>
      <c r="V18" s="628"/>
      <c r="W18" s="628"/>
      <c r="X18" s="679"/>
      <c r="Y18" s="679"/>
    </row>
    <row r="19" spans="2:25" s="626" customFormat="1" ht="18" customHeight="1" x14ac:dyDescent="0.25">
      <c r="B19" s="670"/>
      <c r="C19" s="670"/>
      <c r="D19" s="671"/>
      <c r="E19" s="672"/>
      <c r="F19" s="672"/>
      <c r="G19" s="733"/>
      <c r="H19" s="673"/>
      <c r="I19" s="670"/>
      <c r="J19" s="674"/>
      <c r="K19" s="675"/>
      <c r="L19" s="675">
        <f t="shared" si="0"/>
        <v>0</v>
      </c>
      <c r="M19" s="675"/>
      <c r="N19" s="676"/>
      <c r="O19" s="677"/>
      <c r="P19" s="678"/>
      <c r="Q19" s="672"/>
      <c r="R19" s="672"/>
      <c r="S19" s="672"/>
      <c r="T19" s="672"/>
      <c r="U19" s="628"/>
      <c r="V19" s="628"/>
      <c r="W19" s="628"/>
      <c r="X19" s="679"/>
      <c r="Y19" s="679"/>
    </row>
    <row r="20" spans="2:25" s="626" customFormat="1" ht="18" customHeight="1" x14ac:dyDescent="0.25">
      <c r="B20" s="670"/>
      <c r="C20" s="670"/>
      <c r="D20" s="671"/>
      <c r="E20" s="672"/>
      <c r="F20" s="672"/>
      <c r="G20" s="733"/>
      <c r="H20" s="673"/>
      <c r="I20" s="670"/>
      <c r="J20" s="674"/>
      <c r="K20" s="675"/>
      <c r="L20" s="675"/>
      <c r="M20" s="675"/>
      <c r="N20" s="676"/>
      <c r="O20" s="677"/>
      <c r="P20" s="678"/>
      <c r="Q20" s="672"/>
      <c r="R20" s="672"/>
      <c r="S20" s="672"/>
      <c r="T20" s="672"/>
      <c r="U20" s="628"/>
      <c r="V20" s="628"/>
      <c r="W20" s="628"/>
      <c r="X20" s="679"/>
      <c r="Y20" s="679"/>
    </row>
    <row r="21" spans="2:25" s="626" customFormat="1" ht="18" customHeight="1" x14ac:dyDescent="0.25">
      <c r="B21" s="670"/>
      <c r="C21" s="670"/>
      <c r="D21" s="671"/>
      <c r="E21" s="672"/>
      <c r="F21" s="672"/>
      <c r="G21" s="733"/>
      <c r="H21" s="673"/>
      <c r="I21" s="670"/>
      <c r="J21" s="674"/>
      <c r="K21" s="675"/>
      <c r="L21" s="675"/>
      <c r="M21" s="675"/>
      <c r="N21" s="676"/>
      <c r="O21" s="677"/>
      <c r="P21" s="678"/>
      <c r="Q21" s="672"/>
      <c r="R21" s="672"/>
      <c r="S21" s="672"/>
      <c r="T21" s="672"/>
      <c r="U21" s="628"/>
      <c r="V21" s="628"/>
      <c r="W21" s="628"/>
      <c r="X21" s="679"/>
      <c r="Y21" s="679"/>
    </row>
    <row r="22" spans="2:25" s="626" customFormat="1" ht="18" customHeight="1" x14ac:dyDescent="0.25">
      <c r="B22" s="670"/>
      <c r="C22" s="670"/>
      <c r="D22" s="671"/>
      <c r="E22" s="672"/>
      <c r="F22" s="672"/>
      <c r="G22" s="733"/>
      <c r="H22" s="673"/>
      <c r="I22" s="670"/>
      <c r="J22" s="674"/>
      <c r="K22" s="675"/>
      <c r="L22" s="675"/>
      <c r="M22" s="675"/>
      <c r="N22" s="676"/>
      <c r="O22" s="677"/>
      <c r="P22" s="678"/>
      <c r="Q22" s="672"/>
      <c r="R22" s="672"/>
      <c r="S22" s="672"/>
      <c r="T22" s="672"/>
      <c r="U22" s="628"/>
      <c r="V22" s="628"/>
      <c r="W22" s="628"/>
      <c r="X22" s="679"/>
      <c r="Y22" s="679"/>
    </row>
    <row r="23" spans="2:25" s="626" customFormat="1" ht="18" customHeight="1" x14ac:dyDescent="0.25">
      <c r="B23" s="670"/>
      <c r="C23" s="670"/>
      <c r="D23" s="671"/>
      <c r="E23" s="672"/>
      <c r="F23" s="672"/>
      <c r="G23" s="733"/>
      <c r="H23" s="673"/>
      <c r="I23" s="670"/>
      <c r="J23" s="674"/>
      <c r="K23" s="675"/>
      <c r="L23" s="675"/>
      <c r="M23" s="675"/>
      <c r="N23" s="676"/>
      <c r="O23" s="677"/>
      <c r="P23" s="678"/>
      <c r="Q23" s="672"/>
      <c r="R23" s="672"/>
      <c r="S23" s="672"/>
      <c r="T23" s="672"/>
      <c r="U23" s="628"/>
      <c r="V23" s="628"/>
      <c r="W23" s="628"/>
      <c r="X23" s="679"/>
      <c r="Y23" s="679"/>
    </row>
    <row r="24" spans="2:25" s="626" customFormat="1" ht="18" customHeight="1" x14ac:dyDescent="0.25">
      <c r="B24" s="670"/>
      <c r="C24" s="670"/>
      <c r="D24" s="671"/>
      <c r="E24" s="672"/>
      <c r="F24" s="672"/>
      <c r="G24" s="733"/>
      <c r="H24" s="673"/>
      <c r="I24" s="670"/>
      <c r="J24" s="674"/>
      <c r="K24" s="675"/>
      <c r="L24" s="675"/>
      <c r="M24" s="675"/>
      <c r="N24" s="676"/>
      <c r="O24" s="677"/>
      <c r="P24" s="678"/>
      <c r="Q24" s="672"/>
      <c r="R24" s="672"/>
      <c r="S24" s="672"/>
      <c r="T24" s="672"/>
      <c r="U24" s="628"/>
      <c r="V24" s="628"/>
      <c r="W24" s="628"/>
      <c r="X24" s="679"/>
      <c r="Y24" s="679"/>
    </row>
    <row r="25" spans="2:25" s="626" customFormat="1" ht="18" customHeight="1" x14ac:dyDescent="0.25">
      <c r="B25" s="670"/>
      <c r="C25" s="670"/>
      <c r="D25" s="671"/>
      <c r="E25" s="672"/>
      <c r="F25" s="672"/>
      <c r="G25" s="733"/>
      <c r="H25" s="673"/>
      <c r="I25" s="670"/>
      <c r="J25" s="674"/>
      <c r="K25" s="675"/>
      <c r="L25" s="675"/>
      <c r="M25" s="675"/>
      <c r="N25" s="676"/>
      <c r="O25" s="677"/>
      <c r="P25" s="678"/>
      <c r="Q25" s="672"/>
      <c r="R25" s="672"/>
      <c r="S25" s="672"/>
      <c r="T25" s="672"/>
      <c r="U25" s="628"/>
      <c r="V25" s="628"/>
      <c r="W25" s="628"/>
      <c r="X25" s="679"/>
      <c r="Y25" s="679"/>
    </row>
    <row r="26" spans="2:25" s="626" customFormat="1" ht="18" customHeight="1" x14ac:dyDescent="0.25">
      <c r="B26" s="670"/>
      <c r="C26" s="670"/>
      <c r="D26" s="671"/>
      <c r="E26" s="672"/>
      <c r="F26" s="672"/>
      <c r="G26" s="733"/>
      <c r="H26" s="673"/>
      <c r="I26" s="670"/>
      <c r="J26" s="674"/>
      <c r="K26" s="675"/>
      <c r="L26" s="675"/>
      <c r="M26" s="675"/>
      <c r="N26" s="676"/>
      <c r="O26" s="677"/>
      <c r="P26" s="678"/>
      <c r="Q26" s="672"/>
      <c r="R26" s="672"/>
      <c r="S26" s="672"/>
      <c r="T26" s="672"/>
      <c r="U26" s="628"/>
      <c r="V26" s="628"/>
      <c r="W26" s="628"/>
      <c r="X26" s="679"/>
      <c r="Y26" s="679"/>
    </row>
    <row r="27" spans="2:25" s="626" customFormat="1" ht="18" customHeight="1" x14ac:dyDescent="0.25">
      <c r="B27" s="670"/>
      <c r="C27" s="670"/>
      <c r="D27" s="671"/>
      <c r="E27" s="672"/>
      <c r="F27" s="672"/>
      <c r="G27" s="733"/>
      <c r="H27" s="673"/>
      <c r="I27" s="670"/>
      <c r="J27" s="674"/>
      <c r="K27" s="675"/>
      <c r="L27" s="675"/>
      <c r="M27" s="675"/>
      <c r="N27" s="676"/>
      <c r="O27" s="677"/>
      <c r="P27" s="678"/>
      <c r="Q27" s="672"/>
      <c r="R27" s="672"/>
      <c r="S27" s="672"/>
      <c r="T27" s="672"/>
      <c r="U27" s="628"/>
      <c r="V27" s="628"/>
      <c r="W27" s="628"/>
      <c r="X27" s="679"/>
      <c r="Y27" s="679"/>
    </row>
    <row r="28" spans="2:25" s="626" customFormat="1" ht="18" customHeight="1" x14ac:dyDescent="0.25">
      <c r="B28" s="670"/>
      <c r="C28" s="670"/>
      <c r="D28" s="671"/>
      <c r="E28" s="672"/>
      <c r="F28" s="672"/>
      <c r="G28" s="733"/>
      <c r="H28" s="673"/>
      <c r="I28" s="670"/>
      <c r="J28" s="674"/>
      <c r="K28" s="675"/>
      <c r="L28" s="675"/>
      <c r="M28" s="675"/>
      <c r="N28" s="676"/>
      <c r="O28" s="677"/>
      <c r="P28" s="678"/>
      <c r="Q28" s="672"/>
      <c r="R28" s="672"/>
      <c r="S28" s="672"/>
      <c r="T28" s="672"/>
      <c r="U28" s="628"/>
      <c r="V28" s="628"/>
      <c r="W28" s="628"/>
      <c r="X28" s="679"/>
      <c r="Y28" s="679"/>
    </row>
    <row r="29" spans="2:25" s="626" customFormat="1" ht="18" customHeight="1" x14ac:dyDescent="0.25">
      <c r="B29" s="670"/>
      <c r="C29" s="670"/>
      <c r="D29" s="671"/>
      <c r="E29" s="672"/>
      <c r="F29" s="672"/>
      <c r="G29" s="733"/>
      <c r="H29" s="673"/>
      <c r="I29" s="670"/>
      <c r="J29" s="674"/>
      <c r="K29" s="675"/>
      <c r="L29" s="675"/>
      <c r="M29" s="675"/>
      <c r="N29" s="676"/>
      <c r="O29" s="677"/>
      <c r="P29" s="678"/>
      <c r="Q29" s="672"/>
      <c r="R29" s="672"/>
      <c r="S29" s="672"/>
      <c r="T29" s="672"/>
      <c r="U29" s="628"/>
      <c r="V29" s="628"/>
      <c r="W29" s="628"/>
      <c r="X29" s="679"/>
      <c r="Y29" s="679"/>
    </row>
    <row r="30" spans="2:25" s="626" customFormat="1" ht="18" customHeight="1" x14ac:dyDescent="0.25">
      <c r="B30" s="670"/>
      <c r="C30" s="670"/>
      <c r="D30" s="671"/>
      <c r="E30" s="672"/>
      <c r="F30" s="672"/>
      <c r="G30" s="733"/>
      <c r="H30" s="673"/>
      <c r="I30" s="670"/>
      <c r="J30" s="674"/>
      <c r="K30" s="675"/>
      <c r="L30" s="675"/>
      <c r="M30" s="675"/>
      <c r="N30" s="676"/>
      <c r="O30" s="677"/>
      <c r="P30" s="678"/>
      <c r="Q30" s="672"/>
      <c r="R30" s="672"/>
      <c r="S30" s="672"/>
      <c r="T30" s="672"/>
      <c r="U30" s="628"/>
      <c r="V30" s="628"/>
      <c r="W30" s="628"/>
      <c r="X30" s="679"/>
      <c r="Y30" s="679"/>
    </row>
    <row r="31" spans="2:25" s="626" customFormat="1" ht="18" customHeight="1" x14ac:dyDescent="0.25">
      <c r="B31" s="670"/>
      <c r="C31" s="670"/>
      <c r="D31" s="671"/>
      <c r="E31" s="672"/>
      <c r="F31" s="672"/>
      <c r="G31" s="733"/>
      <c r="H31" s="673"/>
      <c r="I31" s="670"/>
      <c r="J31" s="674"/>
      <c r="K31" s="675"/>
      <c r="L31" s="675"/>
      <c r="M31" s="675"/>
      <c r="N31" s="676"/>
      <c r="O31" s="677"/>
      <c r="P31" s="678"/>
      <c r="Q31" s="672"/>
      <c r="R31" s="672"/>
      <c r="S31" s="672"/>
      <c r="T31" s="672"/>
      <c r="U31" s="628"/>
      <c r="V31" s="628"/>
      <c r="W31" s="628"/>
      <c r="X31" s="679"/>
      <c r="Y31" s="679"/>
    </row>
    <row r="32" spans="2:25" s="626" customFormat="1" ht="18" customHeight="1" x14ac:dyDescent="0.25">
      <c r="B32" s="670"/>
      <c r="C32" s="670"/>
      <c r="D32" s="671"/>
      <c r="E32" s="672"/>
      <c r="F32" s="672"/>
      <c r="G32" s="733"/>
      <c r="H32" s="673"/>
      <c r="I32" s="670"/>
      <c r="J32" s="674"/>
      <c r="K32" s="675"/>
      <c r="L32" s="675"/>
      <c r="M32" s="675"/>
      <c r="N32" s="676"/>
      <c r="O32" s="677"/>
      <c r="P32" s="678"/>
      <c r="Q32" s="672"/>
      <c r="R32" s="672"/>
      <c r="S32" s="672"/>
      <c r="T32" s="672"/>
      <c r="U32" s="628"/>
      <c r="V32" s="628"/>
      <c r="W32" s="628"/>
      <c r="X32" s="679"/>
      <c r="Y32" s="679"/>
    </row>
    <row r="33" spans="2:25" s="626" customFormat="1" ht="18" customHeight="1" x14ac:dyDescent="0.25">
      <c r="B33" s="670"/>
      <c r="C33" s="670"/>
      <c r="D33" s="671"/>
      <c r="E33" s="672"/>
      <c r="F33" s="672"/>
      <c r="G33" s="733"/>
      <c r="H33" s="673"/>
      <c r="I33" s="670"/>
      <c r="J33" s="674"/>
      <c r="K33" s="675"/>
      <c r="L33" s="675"/>
      <c r="M33" s="675"/>
      <c r="N33" s="676"/>
      <c r="O33" s="677"/>
      <c r="P33" s="678"/>
      <c r="Q33" s="672"/>
      <c r="R33" s="672"/>
      <c r="S33" s="672"/>
      <c r="T33" s="672"/>
      <c r="U33" s="628"/>
      <c r="V33" s="628"/>
      <c r="W33" s="628"/>
      <c r="X33" s="679"/>
      <c r="Y33" s="679"/>
    </row>
    <row r="34" spans="2:25" s="626" customFormat="1" ht="18" customHeight="1" x14ac:dyDescent="0.25">
      <c r="B34" s="670"/>
      <c r="C34" s="670"/>
      <c r="D34" s="671"/>
      <c r="E34" s="672"/>
      <c r="F34" s="672"/>
      <c r="G34" s="733"/>
      <c r="H34" s="673"/>
      <c r="I34" s="670"/>
      <c r="J34" s="674"/>
      <c r="K34" s="675"/>
      <c r="L34" s="675"/>
      <c r="M34" s="675"/>
      <c r="N34" s="676"/>
      <c r="O34" s="677"/>
      <c r="P34" s="678"/>
      <c r="Q34" s="672"/>
      <c r="R34" s="672"/>
      <c r="S34" s="672"/>
      <c r="T34" s="672"/>
      <c r="U34" s="628"/>
      <c r="V34" s="628"/>
      <c r="W34" s="628"/>
      <c r="X34" s="679"/>
      <c r="Y34" s="679"/>
    </row>
    <row r="35" spans="2:25" s="626" customFormat="1" ht="18" customHeight="1" x14ac:dyDescent="0.25">
      <c r="B35" s="670"/>
      <c r="C35" s="670"/>
      <c r="D35" s="671"/>
      <c r="E35" s="672"/>
      <c r="F35" s="672"/>
      <c r="G35" s="733"/>
      <c r="H35" s="673"/>
      <c r="I35" s="670"/>
      <c r="J35" s="674"/>
      <c r="K35" s="675"/>
      <c r="L35" s="675"/>
      <c r="M35" s="675"/>
      <c r="N35" s="676"/>
      <c r="O35" s="677"/>
      <c r="P35" s="678"/>
      <c r="Q35" s="672"/>
      <c r="R35" s="672"/>
      <c r="S35" s="672"/>
      <c r="T35" s="672"/>
      <c r="U35" s="628"/>
      <c r="V35" s="628"/>
      <c r="W35" s="628"/>
      <c r="X35" s="679"/>
      <c r="Y35" s="679"/>
    </row>
    <row r="36" spans="2:25" s="17" customFormat="1" x14ac:dyDescent="0.25">
      <c r="B36" s="66"/>
      <c r="C36" s="66"/>
      <c r="D36" s="67"/>
      <c r="E36" s="67"/>
      <c r="F36" s="67"/>
      <c r="G36" s="742"/>
      <c r="H36" s="49"/>
      <c r="J36" s="18"/>
      <c r="K36" s="19"/>
      <c r="L36" s="19"/>
      <c r="M36" s="32"/>
      <c r="N36" s="67"/>
      <c r="O36" s="67"/>
      <c r="P36" s="67"/>
      <c r="Q36" s="67"/>
      <c r="R36" s="67"/>
      <c r="S36" s="67"/>
      <c r="T36" s="67"/>
      <c r="U36" s="4"/>
      <c r="V36" s="4"/>
      <c r="W36" s="4"/>
    </row>
    <row r="37" spans="2:25" s="17" customFormat="1" x14ac:dyDescent="0.25">
      <c r="B37" s="66"/>
      <c r="C37" s="66"/>
      <c r="D37" s="67"/>
      <c r="E37" s="67"/>
      <c r="F37" s="67"/>
      <c r="G37" s="742"/>
      <c r="H37" s="49"/>
      <c r="J37" s="18"/>
      <c r="K37" s="19"/>
      <c r="L37" s="19"/>
      <c r="M37" s="32"/>
      <c r="N37" s="67"/>
      <c r="O37" s="67"/>
      <c r="P37" s="67"/>
      <c r="Q37" s="67"/>
      <c r="R37" s="67"/>
      <c r="S37" s="67"/>
      <c r="T37" s="67"/>
      <c r="U37" s="4"/>
      <c r="V37" s="4"/>
      <c r="W37" s="4"/>
    </row>
    <row r="38" spans="2:25" s="17" customFormat="1" x14ac:dyDescent="0.25">
      <c r="B38" s="66"/>
      <c r="C38" s="66"/>
      <c r="D38" s="67"/>
      <c r="E38" s="67"/>
      <c r="F38" s="67"/>
      <c r="G38" s="742"/>
      <c r="H38" s="49"/>
      <c r="J38" s="18"/>
      <c r="K38" s="19"/>
      <c r="L38" s="19"/>
      <c r="M38" s="32"/>
      <c r="N38" s="67"/>
      <c r="O38" s="67"/>
      <c r="P38" s="67"/>
      <c r="Q38" s="67"/>
      <c r="R38" s="67"/>
      <c r="S38" s="67"/>
      <c r="T38" s="67"/>
      <c r="U38" s="4"/>
      <c r="V38" s="4"/>
      <c r="W38" s="4"/>
    </row>
    <row r="39" spans="2:25" s="17" customFormat="1" x14ac:dyDescent="0.25">
      <c r="B39" s="66"/>
      <c r="C39" s="66"/>
      <c r="D39" s="67"/>
      <c r="E39" s="67"/>
      <c r="F39" s="67"/>
      <c r="G39" s="742"/>
      <c r="H39" s="49"/>
      <c r="J39" s="18"/>
      <c r="K39" s="19"/>
      <c r="L39" s="19"/>
      <c r="M39" s="32"/>
      <c r="N39" s="67"/>
      <c r="O39" s="67"/>
      <c r="P39" s="67"/>
      <c r="Q39" s="67"/>
      <c r="R39" s="67"/>
      <c r="S39" s="67"/>
      <c r="T39" s="67"/>
      <c r="U39" s="4"/>
      <c r="V39" s="4"/>
      <c r="W39" s="4"/>
    </row>
    <row r="40" spans="2:25" s="17" customFormat="1" x14ac:dyDescent="0.25">
      <c r="B40" s="66"/>
      <c r="C40" s="66"/>
      <c r="D40" s="67"/>
      <c r="E40" s="67"/>
      <c r="F40" s="67"/>
      <c r="G40" s="742"/>
      <c r="H40" s="49"/>
      <c r="J40" s="18"/>
      <c r="K40" s="19"/>
      <c r="L40" s="19"/>
      <c r="M40" s="32"/>
      <c r="N40" s="67"/>
      <c r="O40" s="67"/>
      <c r="P40" s="67"/>
      <c r="Q40" s="67"/>
      <c r="R40" s="67"/>
      <c r="S40" s="67"/>
      <c r="T40" s="67"/>
      <c r="U40" s="4"/>
      <c r="V40" s="4"/>
      <c r="W40" s="4"/>
    </row>
    <row r="41" spans="2:25" s="17" customFormat="1" x14ac:dyDescent="0.25">
      <c r="B41" s="66"/>
      <c r="C41" s="66"/>
      <c r="D41" s="67"/>
      <c r="E41" s="67"/>
      <c r="F41" s="67"/>
      <c r="G41" s="742"/>
      <c r="H41" s="49"/>
      <c r="J41" s="18"/>
      <c r="K41" s="19"/>
      <c r="L41" s="19"/>
      <c r="M41" s="32"/>
      <c r="N41" s="67"/>
      <c r="O41" s="67"/>
      <c r="P41" s="67"/>
      <c r="Q41" s="67"/>
      <c r="R41" s="67"/>
      <c r="S41" s="67"/>
      <c r="T41" s="67"/>
      <c r="U41" s="4"/>
      <c r="V41" s="4"/>
      <c r="W41" s="4"/>
    </row>
    <row r="42" spans="2:25" s="17" customFormat="1" ht="12.75" customHeight="1" x14ac:dyDescent="0.25">
      <c r="B42" s="66"/>
      <c r="C42" s="66"/>
      <c r="D42" s="67"/>
      <c r="E42" s="67"/>
      <c r="F42" s="67"/>
      <c r="G42" s="742"/>
      <c r="H42" s="49"/>
      <c r="J42" s="18"/>
      <c r="K42" s="19"/>
      <c r="L42" s="19"/>
      <c r="M42" s="32"/>
      <c r="N42" s="67"/>
      <c r="O42" s="67"/>
      <c r="P42" s="67"/>
      <c r="Q42" s="67"/>
      <c r="R42" s="67"/>
      <c r="S42" s="67"/>
      <c r="T42" s="67"/>
      <c r="U42" s="4"/>
      <c r="V42" s="4"/>
      <c r="W42" s="4"/>
    </row>
    <row r="43" spans="2:25" s="17" customFormat="1" x14ac:dyDescent="0.25">
      <c r="B43" s="66"/>
      <c r="C43" s="66"/>
      <c r="D43" s="67"/>
      <c r="E43" s="67"/>
      <c r="F43" s="67"/>
      <c r="G43" s="743"/>
      <c r="H43" s="49"/>
      <c r="J43" s="18"/>
      <c r="K43" s="19"/>
      <c r="L43" s="19"/>
      <c r="M43" s="32"/>
      <c r="N43" s="67"/>
      <c r="O43" s="67"/>
      <c r="P43" s="67"/>
      <c r="Q43" s="67"/>
      <c r="R43" s="67"/>
      <c r="S43" s="67"/>
      <c r="T43" s="67"/>
    </row>
    <row r="44" spans="2:25" s="17" customFormat="1" x14ac:dyDescent="0.25">
      <c r="B44" s="66"/>
      <c r="C44" s="66"/>
      <c r="D44" s="67"/>
      <c r="E44" s="67"/>
      <c r="F44" s="67"/>
      <c r="G44" s="743"/>
      <c r="H44" s="49"/>
      <c r="J44" s="18"/>
      <c r="K44" s="19"/>
      <c r="L44" s="19"/>
      <c r="M44" s="32"/>
      <c r="N44" s="67"/>
      <c r="O44" s="67"/>
      <c r="P44" s="67"/>
      <c r="Q44" s="67"/>
      <c r="R44" s="67"/>
      <c r="S44" s="67"/>
      <c r="T44" s="67"/>
    </row>
    <row r="45" spans="2:25" s="17" customFormat="1" x14ac:dyDescent="0.25">
      <c r="B45" s="66"/>
      <c r="C45" s="66"/>
      <c r="D45" s="67"/>
      <c r="E45" s="67"/>
      <c r="F45" s="67"/>
      <c r="G45" s="743"/>
      <c r="H45" s="49"/>
      <c r="J45" s="18"/>
      <c r="K45" s="19"/>
      <c r="L45" s="19"/>
      <c r="M45" s="32"/>
      <c r="N45" s="67"/>
      <c r="O45" s="67"/>
      <c r="P45" s="67"/>
      <c r="Q45" s="67"/>
      <c r="R45" s="67"/>
      <c r="S45" s="67"/>
      <c r="T45" s="67"/>
    </row>
    <row r="46" spans="2:25" s="17" customFormat="1" x14ac:dyDescent="0.25">
      <c r="B46" s="66"/>
      <c r="C46" s="66"/>
      <c r="D46" s="67"/>
      <c r="E46" s="67"/>
      <c r="F46" s="67"/>
      <c r="G46" s="743"/>
      <c r="H46" s="49"/>
      <c r="J46" s="18"/>
      <c r="K46" s="19"/>
      <c r="L46" s="19"/>
      <c r="M46" s="32"/>
      <c r="N46" s="67"/>
      <c r="O46" s="67"/>
      <c r="P46" s="67"/>
      <c r="Q46" s="67"/>
      <c r="R46" s="67"/>
      <c r="S46" s="67"/>
      <c r="T46" s="67"/>
    </row>
    <row r="47" spans="2:25" s="17" customFormat="1" x14ac:dyDescent="0.25">
      <c r="B47" s="66"/>
      <c r="C47" s="66"/>
      <c r="D47" s="67"/>
      <c r="E47" s="67"/>
      <c r="F47" s="67"/>
      <c r="G47" s="743"/>
      <c r="H47" s="49"/>
      <c r="J47" s="18"/>
      <c r="K47" s="19"/>
      <c r="L47" s="19"/>
      <c r="M47" s="32"/>
      <c r="N47" s="67"/>
      <c r="O47" s="67"/>
      <c r="P47" s="67"/>
      <c r="Q47" s="67"/>
      <c r="R47" s="67"/>
      <c r="S47" s="67"/>
      <c r="T47" s="67"/>
    </row>
    <row r="48" spans="2:25" s="17" customFormat="1" x14ac:dyDescent="0.25">
      <c r="B48" s="66"/>
      <c r="C48" s="66"/>
      <c r="D48" s="67"/>
      <c r="E48" s="67"/>
      <c r="F48" s="67"/>
      <c r="G48" s="743"/>
      <c r="H48" s="49"/>
      <c r="J48" s="18"/>
      <c r="K48" s="19"/>
      <c r="L48" s="19"/>
      <c r="M48" s="32"/>
      <c r="N48" s="67"/>
      <c r="O48" s="67"/>
      <c r="P48" s="67"/>
      <c r="Q48" s="67"/>
      <c r="R48" s="67"/>
      <c r="S48" s="67"/>
      <c r="T48" s="67"/>
    </row>
    <row r="49" spans="2:20" s="17" customFormat="1" x14ac:dyDescent="0.25">
      <c r="B49" s="66"/>
      <c r="C49" s="66"/>
      <c r="D49" s="67"/>
      <c r="E49" s="67"/>
      <c r="F49" s="67"/>
      <c r="G49" s="743"/>
      <c r="H49" s="49"/>
      <c r="J49" s="18"/>
      <c r="K49" s="19"/>
      <c r="L49" s="19"/>
      <c r="M49" s="32"/>
      <c r="N49" s="67"/>
      <c r="O49" s="67"/>
      <c r="P49" s="67"/>
      <c r="Q49" s="67"/>
      <c r="R49" s="67"/>
      <c r="S49" s="67"/>
      <c r="T49" s="67"/>
    </row>
    <row r="50" spans="2:20" s="17" customFormat="1" x14ac:dyDescent="0.25">
      <c r="B50" s="66"/>
      <c r="C50" s="66"/>
      <c r="D50" s="67"/>
      <c r="E50" s="67"/>
      <c r="F50" s="67"/>
      <c r="G50" s="743"/>
      <c r="H50" s="49"/>
      <c r="J50" s="18"/>
      <c r="K50" s="19"/>
      <c r="L50" s="19"/>
      <c r="M50" s="32"/>
      <c r="N50" s="67"/>
      <c r="O50" s="67"/>
      <c r="P50" s="67"/>
      <c r="Q50" s="67"/>
      <c r="R50" s="67"/>
      <c r="S50" s="67"/>
      <c r="T50" s="67"/>
    </row>
    <row r="51" spans="2:20" s="17" customFormat="1" x14ac:dyDescent="0.25">
      <c r="B51" s="66"/>
      <c r="C51" s="66"/>
      <c r="D51" s="67"/>
      <c r="E51" s="67"/>
      <c r="F51" s="67"/>
      <c r="G51" s="743"/>
      <c r="H51" s="49"/>
      <c r="J51" s="18"/>
      <c r="K51" s="19"/>
      <c r="L51" s="19"/>
      <c r="M51" s="32"/>
      <c r="N51" s="67"/>
      <c r="O51" s="67"/>
      <c r="P51" s="67"/>
      <c r="Q51" s="67"/>
      <c r="R51" s="67"/>
      <c r="S51" s="67"/>
      <c r="T51" s="67"/>
    </row>
    <row r="52" spans="2:20" s="17" customFormat="1" x14ac:dyDescent="0.25">
      <c r="B52" s="66"/>
      <c r="C52" s="66"/>
      <c r="D52" s="67"/>
      <c r="E52" s="67"/>
      <c r="F52" s="67"/>
      <c r="G52" s="743"/>
      <c r="H52" s="49"/>
      <c r="J52" s="18"/>
      <c r="K52" s="19"/>
      <c r="L52" s="19"/>
      <c r="M52" s="32"/>
      <c r="N52" s="67"/>
      <c r="O52" s="67"/>
      <c r="P52" s="67"/>
      <c r="Q52" s="67"/>
      <c r="R52" s="67"/>
      <c r="S52" s="67"/>
      <c r="T52" s="67"/>
    </row>
    <row r="53" spans="2:20" s="17" customFormat="1" x14ac:dyDescent="0.25">
      <c r="B53" s="66"/>
      <c r="C53" s="66"/>
      <c r="D53" s="67"/>
      <c r="E53" s="67"/>
      <c r="F53" s="67"/>
      <c r="G53" s="743"/>
      <c r="H53" s="49"/>
      <c r="J53" s="18"/>
      <c r="K53" s="19"/>
      <c r="L53" s="19"/>
      <c r="M53" s="32"/>
      <c r="N53" s="67"/>
      <c r="O53" s="67"/>
      <c r="P53" s="67"/>
      <c r="Q53" s="67"/>
      <c r="R53" s="67"/>
      <c r="S53" s="67"/>
      <c r="T53" s="67"/>
    </row>
    <row r="54" spans="2:20" s="17" customFormat="1" x14ac:dyDescent="0.25">
      <c r="C54" s="66"/>
      <c r="D54" s="67"/>
      <c r="E54" s="69"/>
      <c r="F54" s="70"/>
      <c r="G54" s="744"/>
      <c r="H54" s="49"/>
      <c r="J54" s="18"/>
      <c r="K54" s="19"/>
      <c r="L54" s="19"/>
      <c r="M54" s="32"/>
      <c r="O54" s="71"/>
      <c r="R54" s="71"/>
      <c r="S54" s="71"/>
    </row>
    <row r="55" spans="2:20" s="17" customFormat="1" x14ac:dyDescent="0.25">
      <c r="C55" s="66"/>
      <c r="D55" s="67"/>
      <c r="E55" s="69"/>
      <c r="F55" s="70"/>
      <c r="G55" s="744"/>
      <c r="H55" s="49"/>
      <c r="J55" s="18"/>
      <c r="K55" s="19"/>
      <c r="L55" s="19"/>
      <c r="M55" s="32"/>
      <c r="O55" s="71"/>
      <c r="R55" s="71"/>
      <c r="S55" s="71"/>
    </row>
    <row r="56" spans="2:20" s="17" customFormat="1" x14ac:dyDescent="0.25">
      <c r="C56" s="66"/>
      <c r="D56" s="67"/>
      <c r="E56" s="69"/>
      <c r="F56" s="70"/>
      <c r="G56" s="744"/>
      <c r="H56" s="49"/>
      <c r="J56" s="18"/>
      <c r="K56" s="19"/>
      <c r="L56" s="19"/>
      <c r="M56" s="32"/>
      <c r="O56" s="71"/>
      <c r="R56" s="71"/>
      <c r="S56" s="71"/>
    </row>
    <row r="57" spans="2:20" s="17" customFormat="1" x14ac:dyDescent="0.25">
      <c r="C57" s="66"/>
      <c r="D57" s="67"/>
      <c r="E57" s="69"/>
      <c r="F57" s="70"/>
      <c r="G57" s="744"/>
      <c r="H57" s="49"/>
      <c r="J57" s="18"/>
      <c r="K57" s="19"/>
      <c r="L57" s="19"/>
      <c r="M57" s="32"/>
      <c r="O57" s="71"/>
      <c r="R57" s="71"/>
      <c r="S57" s="71"/>
    </row>
    <row r="58" spans="2:20" s="17" customFormat="1" x14ac:dyDescent="0.25">
      <c r="C58" s="66"/>
      <c r="D58" s="67"/>
      <c r="E58" s="69"/>
      <c r="F58" s="70"/>
      <c r="G58" s="744"/>
      <c r="H58" s="49"/>
      <c r="J58" s="18"/>
      <c r="K58" s="19"/>
      <c r="L58" s="19"/>
      <c r="M58" s="32"/>
      <c r="O58" s="71"/>
      <c r="R58" s="71"/>
      <c r="S58" s="71"/>
    </row>
    <row r="59" spans="2:20" s="17" customFormat="1" x14ac:dyDescent="0.25">
      <c r="C59" s="66"/>
      <c r="D59" s="67"/>
      <c r="E59" s="69"/>
      <c r="F59" s="70"/>
      <c r="G59" s="744"/>
      <c r="H59" s="49"/>
      <c r="J59" s="18"/>
      <c r="K59" s="19"/>
      <c r="L59" s="19"/>
      <c r="M59" s="32"/>
      <c r="O59" s="71"/>
      <c r="R59" s="71"/>
      <c r="S59" s="71"/>
    </row>
    <row r="60" spans="2:20" s="17" customFormat="1" x14ac:dyDescent="0.25">
      <c r="C60" s="66"/>
      <c r="D60" s="67"/>
      <c r="E60" s="69"/>
      <c r="F60" s="70"/>
      <c r="G60" s="744"/>
      <c r="H60" s="49"/>
      <c r="J60" s="18"/>
      <c r="K60" s="19"/>
      <c r="L60" s="19"/>
      <c r="M60" s="32"/>
      <c r="O60" s="71"/>
      <c r="R60" s="71"/>
      <c r="S60" s="71"/>
    </row>
    <row r="61" spans="2:20" s="17" customFormat="1" x14ac:dyDescent="0.25">
      <c r="C61" s="66"/>
      <c r="D61" s="67"/>
      <c r="E61" s="69"/>
      <c r="F61" s="70"/>
      <c r="G61" s="744"/>
      <c r="H61" s="49"/>
      <c r="J61" s="18"/>
      <c r="K61" s="19"/>
      <c r="L61" s="19"/>
      <c r="M61" s="32"/>
      <c r="O61" s="71"/>
      <c r="R61" s="71"/>
      <c r="S61" s="71"/>
    </row>
    <row r="62" spans="2:20" s="17" customFormat="1" x14ac:dyDescent="0.25">
      <c r="C62" s="66"/>
      <c r="D62" s="67"/>
      <c r="E62" s="69"/>
      <c r="F62" s="70"/>
      <c r="G62" s="744"/>
      <c r="H62" s="49"/>
      <c r="J62" s="18"/>
      <c r="K62" s="19"/>
      <c r="L62" s="19"/>
      <c r="M62" s="32"/>
      <c r="O62" s="71"/>
      <c r="R62" s="71"/>
      <c r="S62" s="71"/>
    </row>
    <row r="63" spans="2:20" s="17" customFormat="1" x14ac:dyDescent="0.25">
      <c r="C63" s="66"/>
      <c r="D63" s="67"/>
      <c r="E63" s="69"/>
      <c r="F63" s="70"/>
      <c r="G63" s="744"/>
      <c r="H63" s="49"/>
      <c r="J63" s="18"/>
      <c r="K63" s="19"/>
      <c r="L63" s="19"/>
      <c r="M63" s="32"/>
      <c r="O63" s="71"/>
      <c r="R63" s="71"/>
      <c r="S63" s="71"/>
    </row>
    <row r="64" spans="2:20" s="17" customFormat="1" x14ac:dyDescent="0.25">
      <c r="C64" s="66"/>
      <c r="D64" s="67"/>
      <c r="E64" s="69"/>
      <c r="F64" s="70"/>
      <c r="G64" s="744"/>
      <c r="H64" s="49"/>
      <c r="J64" s="18"/>
      <c r="K64" s="19"/>
      <c r="L64" s="19"/>
      <c r="M64" s="32"/>
      <c r="O64" s="71"/>
      <c r="R64" s="71"/>
      <c r="S64" s="71"/>
    </row>
  </sheetData>
  <mergeCells count="3">
    <mergeCell ref="D4:H4"/>
    <mergeCell ref="D5:H5"/>
    <mergeCell ref="N8:O8"/>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7" tint="0.39997558519241921"/>
  </sheetPr>
  <dimension ref="A1:X59"/>
  <sheetViews>
    <sheetView topLeftCell="A4" zoomScale="80" zoomScaleNormal="80" workbookViewId="0">
      <selection activeCell="H18" sqref="H18"/>
    </sheetView>
  </sheetViews>
  <sheetFormatPr defaultRowHeight="12.75" x14ac:dyDescent="0.25"/>
  <cols>
    <col min="1" max="1" width="3.28515625" style="178" customWidth="1"/>
    <col min="2" max="2" width="4.7109375" style="1" customWidth="1"/>
    <col min="3" max="3" width="21.7109375" style="14" customWidth="1"/>
    <col min="4" max="4" width="18.7109375" style="15" customWidth="1"/>
    <col min="5" max="5" width="12" style="3" customWidth="1"/>
    <col min="6" max="6" width="12" style="12" customWidth="1"/>
    <col min="7" max="7" width="30" style="738" customWidth="1"/>
    <col min="8" max="8" width="56.7109375" style="48" customWidth="1"/>
    <col min="9" max="9" width="4.85546875" style="1" customWidth="1"/>
    <col min="10" max="10" width="7" style="5" customWidth="1"/>
    <col min="11" max="11" width="12.5703125" style="13" customWidth="1"/>
    <col min="12" max="12" width="16.7109375" style="13"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5.28515625" style="1" customWidth="1"/>
    <col min="21" max="16384" width="9.140625" style="1"/>
  </cols>
  <sheetData>
    <row r="1" spans="1:24" x14ac:dyDescent="0.25">
      <c r="N1" s="60"/>
      <c r="O1" s="61"/>
      <c r="P1" s="62"/>
      <c r="Q1" s="62"/>
      <c r="R1" s="61"/>
      <c r="S1" s="1"/>
    </row>
    <row r="2" spans="1:24" ht="19.5" x14ac:dyDescent="0.25">
      <c r="B2" s="223" t="s">
        <v>253</v>
      </c>
      <c r="N2" s="60"/>
      <c r="O2" s="61"/>
      <c r="P2" s="62"/>
      <c r="Q2" s="62"/>
      <c r="R2" s="61"/>
      <c r="S2" s="1"/>
    </row>
    <row r="3" spans="1:24" ht="13.5" thickBot="1" x14ac:dyDescent="0.3">
      <c r="N3" s="60"/>
      <c r="O3" s="61"/>
      <c r="P3" s="62"/>
      <c r="Q3" s="62"/>
      <c r="R3" s="61"/>
      <c r="S3" s="1"/>
    </row>
    <row r="4" spans="1:24" ht="20.25" customHeight="1" thickTop="1" x14ac:dyDescent="0.25">
      <c r="B4" s="225" t="s">
        <v>254</v>
      </c>
      <c r="C4" s="227"/>
      <c r="D4" s="1257" t="s">
        <v>257</v>
      </c>
      <c r="E4" s="1257"/>
      <c r="F4" s="1257"/>
      <c r="G4" s="1257"/>
      <c r="H4" s="1258"/>
      <c r="N4" s="60"/>
      <c r="O4" s="61"/>
      <c r="P4" s="62"/>
      <c r="Q4" s="62"/>
      <c r="R4" s="61"/>
      <c r="S4" s="1"/>
    </row>
    <row r="5" spans="1:24" ht="20.25" customHeight="1" thickBot="1" x14ac:dyDescent="0.3">
      <c r="B5" s="226" t="s">
        <v>255</v>
      </c>
      <c r="C5" s="228"/>
      <c r="D5" s="1259" t="s">
        <v>270</v>
      </c>
      <c r="E5" s="1259"/>
      <c r="F5" s="1259"/>
      <c r="G5" s="1259"/>
      <c r="H5" s="1260"/>
      <c r="I5" s="229"/>
      <c r="J5" s="229"/>
      <c r="K5" s="229"/>
      <c r="L5" s="229"/>
      <c r="N5" s="60"/>
      <c r="O5" s="61"/>
      <c r="P5" s="62"/>
      <c r="Q5" s="62"/>
      <c r="R5" s="61"/>
      <c r="S5" s="1"/>
    </row>
    <row r="6" spans="1:24" ht="12.75" customHeight="1" thickTop="1" x14ac:dyDescent="0.25">
      <c r="B6" s="229"/>
      <c r="C6" s="229"/>
      <c r="D6" s="229"/>
      <c r="E6" s="229"/>
      <c r="F6" s="229"/>
      <c r="G6" s="739"/>
      <c r="H6" s="229"/>
      <c r="I6" s="229"/>
      <c r="J6" s="229"/>
      <c r="K6" s="229"/>
      <c r="L6" s="229"/>
      <c r="N6" s="60"/>
      <c r="O6" s="61"/>
      <c r="P6" s="62"/>
      <c r="Q6" s="62"/>
      <c r="R6" s="61"/>
      <c r="S6" s="1"/>
    </row>
    <row r="7" spans="1:24" ht="9" customHeight="1" x14ac:dyDescent="0.25">
      <c r="A7" s="1"/>
      <c r="B7" s="57"/>
      <c r="C7" s="15"/>
      <c r="D7" s="3"/>
      <c r="E7" s="12"/>
      <c r="F7" s="2"/>
      <c r="G7" s="737"/>
      <c r="H7" s="1"/>
      <c r="I7" s="5"/>
      <c r="J7" s="43"/>
      <c r="K7" s="148"/>
      <c r="L7" s="32"/>
      <c r="M7" s="62"/>
      <c r="N7" s="62"/>
      <c r="O7" s="61"/>
      <c r="R7" s="1"/>
      <c r="S7" s="1"/>
    </row>
    <row r="8" spans="1:24" s="4" customFormat="1" ht="39" customHeight="1" thickBot="1" x14ac:dyDescent="0.3">
      <c r="A8" s="190"/>
      <c r="B8" s="172" t="s">
        <v>0</v>
      </c>
      <c r="C8" s="172" t="s">
        <v>1</v>
      </c>
      <c r="D8" s="173" t="s">
        <v>2</v>
      </c>
      <c r="E8" s="173" t="s">
        <v>11</v>
      </c>
      <c r="F8" s="173" t="s">
        <v>10</v>
      </c>
      <c r="G8" s="740" t="s">
        <v>9</v>
      </c>
      <c r="H8" s="172" t="s">
        <v>3</v>
      </c>
      <c r="I8" s="172" t="s">
        <v>4</v>
      </c>
      <c r="J8" s="174" t="s">
        <v>5</v>
      </c>
      <c r="K8" s="175" t="s">
        <v>36</v>
      </c>
      <c r="L8" s="175" t="s">
        <v>37</v>
      </c>
      <c r="M8" s="50"/>
      <c r="N8" s="1249" t="s">
        <v>14</v>
      </c>
      <c r="O8" s="1249"/>
      <c r="P8" s="1249" t="s">
        <v>12</v>
      </c>
      <c r="Q8" s="1249" t="s">
        <v>13</v>
      </c>
      <c r="R8" s="1252" t="s">
        <v>16</v>
      </c>
      <c r="S8" s="1252" t="s">
        <v>17</v>
      </c>
      <c r="T8" s="1249" t="s">
        <v>18</v>
      </c>
    </row>
    <row r="9" spans="1:24" ht="24.75" customHeight="1" thickBot="1" x14ac:dyDescent="0.3">
      <c r="B9" s="1240" t="s">
        <v>187</v>
      </c>
      <c r="C9" s="1241"/>
      <c r="D9" s="1241"/>
      <c r="E9" s="1241"/>
      <c r="F9" s="1241"/>
      <c r="G9" s="1241"/>
      <c r="H9" s="1241"/>
      <c r="I9" s="1241"/>
      <c r="J9" s="1241"/>
      <c r="K9" s="1241"/>
      <c r="L9" s="1241"/>
      <c r="M9" s="51"/>
      <c r="N9" s="1251"/>
      <c r="O9" s="1251"/>
      <c r="P9" s="1251"/>
      <c r="Q9" s="1251"/>
      <c r="R9" s="1254"/>
      <c r="S9" s="1254"/>
      <c r="T9" s="1251"/>
      <c r="U9" s="4"/>
      <c r="V9" s="4"/>
      <c r="W9" s="4"/>
    </row>
    <row r="10" spans="1:24" s="626" customFormat="1" ht="21" customHeight="1" x14ac:dyDescent="0.25">
      <c r="B10" s="670">
        <v>1</v>
      </c>
      <c r="C10" s="670" t="s">
        <v>129</v>
      </c>
      <c r="D10" s="671" t="s">
        <v>611</v>
      </c>
      <c r="E10" s="672"/>
      <c r="F10" s="672">
        <v>44138</v>
      </c>
      <c r="G10" s="733" t="s">
        <v>612</v>
      </c>
      <c r="H10" s="673" t="s">
        <v>613</v>
      </c>
      <c r="I10" s="670">
        <v>1</v>
      </c>
      <c r="J10" s="674" t="s">
        <v>19</v>
      </c>
      <c r="K10" s="675">
        <v>235000</v>
      </c>
      <c r="L10" s="675">
        <f>K10*I10</f>
        <v>235000</v>
      </c>
      <c r="M10" s="676"/>
      <c r="N10" s="677"/>
      <c r="O10" s="678"/>
      <c r="P10" s="672"/>
      <c r="Q10" s="672"/>
      <c r="R10" s="672"/>
      <c r="S10" s="672"/>
      <c r="T10" s="672"/>
      <c r="U10" s="628"/>
      <c r="V10" s="628"/>
      <c r="W10" s="628"/>
      <c r="X10" s="679"/>
    </row>
    <row r="11" spans="1:24" s="626" customFormat="1" ht="21" customHeight="1" x14ac:dyDescent="0.25">
      <c r="B11" s="670">
        <v>2</v>
      </c>
      <c r="C11" s="670" t="s">
        <v>129</v>
      </c>
      <c r="D11" s="671" t="s">
        <v>799</v>
      </c>
      <c r="E11" s="672"/>
      <c r="F11" s="672">
        <v>44180</v>
      </c>
      <c r="G11" s="733" t="s">
        <v>612</v>
      </c>
      <c r="H11" s="673" t="s">
        <v>800</v>
      </c>
      <c r="I11" s="670">
        <v>1</v>
      </c>
      <c r="J11" s="674" t="s">
        <v>19</v>
      </c>
      <c r="K11" s="675">
        <v>235000</v>
      </c>
      <c r="L11" s="675">
        <f t="shared" ref="L11:L32" si="0">K11*I11</f>
        <v>235000</v>
      </c>
      <c r="M11" s="676"/>
      <c r="N11" s="677"/>
      <c r="O11" s="678"/>
      <c r="P11" s="672"/>
      <c r="Q11" s="672"/>
      <c r="R11" s="672"/>
      <c r="S11" s="672"/>
      <c r="T11" s="672"/>
      <c r="U11" s="628"/>
      <c r="V11" s="628"/>
      <c r="W11" s="628"/>
      <c r="X11" s="679"/>
    </row>
    <row r="12" spans="1:24" s="626" customFormat="1" ht="21" customHeight="1" x14ac:dyDescent="0.25">
      <c r="B12" s="1269">
        <v>3</v>
      </c>
      <c r="C12" s="670" t="s">
        <v>129</v>
      </c>
      <c r="D12" s="671" t="s">
        <v>1026</v>
      </c>
      <c r="E12" s="672"/>
      <c r="F12" s="672">
        <v>44207</v>
      </c>
      <c r="G12" s="733" t="s">
        <v>231</v>
      </c>
      <c r="H12" s="673" t="s">
        <v>1028</v>
      </c>
      <c r="I12" s="670">
        <v>1</v>
      </c>
      <c r="J12" s="674" t="s">
        <v>6</v>
      </c>
      <c r="K12" s="675">
        <v>31000</v>
      </c>
      <c r="L12" s="675">
        <f t="shared" si="0"/>
        <v>31000</v>
      </c>
      <c r="M12" s="676"/>
      <c r="N12" s="677"/>
      <c r="O12" s="678"/>
      <c r="P12" s="672"/>
      <c r="Q12" s="672"/>
      <c r="R12" s="672"/>
      <c r="S12" s="672"/>
      <c r="T12" s="672"/>
      <c r="U12" s="628"/>
      <c r="V12" s="628"/>
      <c r="W12" s="628"/>
      <c r="X12" s="679"/>
    </row>
    <row r="13" spans="1:24" s="626" customFormat="1" ht="21" customHeight="1" x14ac:dyDescent="0.25">
      <c r="B13" s="1270"/>
      <c r="C13" s="670" t="s">
        <v>129</v>
      </c>
      <c r="D13" s="671" t="s">
        <v>1026</v>
      </c>
      <c r="E13" s="672"/>
      <c r="F13" s="672">
        <v>44188</v>
      </c>
      <c r="G13" s="733" t="s">
        <v>231</v>
      </c>
      <c r="H13" s="673" t="s">
        <v>1029</v>
      </c>
      <c r="I13" s="670">
        <v>1</v>
      </c>
      <c r="J13" s="674" t="s">
        <v>6</v>
      </c>
      <c r="K13" s="675">
        <v>31000</v>
      </c>
      <c r="L13" s="675">
        <f t="shared" si="0"/>
        <v>31000</v>
      </c>
      <c r="M13" s="676"/>
      <c r="N13" s="677"/>
      <c r="O13" s="678"/>
      <c r="P13" s="672"/>
      <c r="Q13" s="672"/>
      <c r="R13" s="672"/>
      <c r="S13" s="672"/>
      <c r="T13" s="672"/>
      <c r="U13" s="628"/>
      <c r="V13" s="628"/>
      <c r="W13" s="628"/>
      <c r="X13" s="679"/>
    </row>
    <row r="14" spans="1:24" s="626" customFormat="1" ht="21" customHeight="1" x14ac:dyDescent="0.25">
      <c r="B14" s="1271"/>
      <c r="C14" s="670" t="s">
        <v>129</v>
      </c>
      <c r="D14" s="671" t="s">
        <v>1026</v>
      </c>
      <c r="E14" s="672"/>
      <c r="F14" s="672">
        <v>44188</v>
      </c>
      <c r="G14" s="733" t="s">
        <v>231</v>
      </c>
      <c r="H14" s="673" t="s">
        <v>1030</v>
      </c>
      <c r="I14" s="670">
        <v>1</v>
      </c>
      <c r="J14" s="674" t="s">
        <v>6</v>
      </c>
      <c r="K14" s="675">
        <v>31000</v>
      </c>
      <c r="L14" s="675">
        <f t="shared" si="0"/>
        <v>31000</v>
      </c>
      <c r="M14" s="676"/>
      <c r="N14" s="677"/>
      <c r="O14" s="678"/>
      <c r="P14" s="672"/>
      <c r="Q14" s="672"/>
      <c r="R14" s="672"/>
      <c r="S14" s="672"/>
      <c r="T14" s="672"/>
      <c r="U14" s="628"/>
      <c r="V14" s="628"/>
      <c r="W14" s="628"/>
      <c r="X14" s="679"/>
    </row>
    <row r="15" spans="1:24" s="626" customFormat="1" ht="21" customHeight="1" x14ac:dyDescent="0.25">
      <c r="B15" s="670"/>
      <c r="C15" s="670"/>
      <c r="D15" s="671"/>
      <c r="E15" s="672"/>
      <c r="F15" s="672"/>
      <c r="G15" s="733"/>
      <c r="H15" s="673"/>
      <c r="I15" s="670"/>
      <c r="J15" s="674"/>
      <c r="K15" s="675"/>
      <c r="L15" s="675">
        <f t="shared" si="0"/>
        <v>0</v>
      </c>
      <c r="M15" s="676"/>
      <c r="N15" s="677"/>
      <c r="O15" s="678"/>
      <c r="P15" s="672"/>
      <c r="Q15" s="672"/>
      <c r="R15" s="672"/>
      <c r="S15" s="672"/>
      <c r="T15" s="672"/>
      <c r="U15" s="628"/>
      <c r="V15" s="628"/>
      <c r="W15" s="628"/>
      <c r="X15" s="679"/>
    </row>
    <row r="16" spans="1:24" s="626" customFormat="1" ht="21" customHeight="1" x14ac:dyDescent="0.25">
      <c r="B16" s="670"/>
      <c r="C16" s="670"/>
      <c r="D16" s="671"/>
      <c r="E16" s="672"/>
      <c r="F16" s="672"/>
      <c r="G16" s="733"/>
      <c r="H16" s="673"/>
      <c r="I16" s="670"/>
      <c r="J16" s="674"/>
      <c r="K16" s="675"/>
      <c r="L16" s="675">
        <f t="shared" si="0"/>
        <v>0</v>
      </c>
      <c r="M16" s="676"/>
      <c r="N16" s="677"/>
      <c r="O16" s="678"/>
      <c r="P16" s="672"/>
      <c r="Q16" s="672"/>
      <c r="R16" s="672"/>
      <c r="S16" s="672"/>
      <c r="T16" s="672"/>
      <c r="U16" s="628"/>
      <c r="V16" s="628"/>
      <c r="W16" s="628"/>
      <c r="X16" s="679"/>
    </row>
    <row r="17" spans="2:24" s="626" customFormat="1" ht="21" customHeight="1" x14ac:dyDescent="0.25">
      <c r="B17" s="670"/>
      <c r="C17" s="670"/>
      <c r="D17" s="671"/>
      <c r="E17" s="672"/>
      <c r="F17" s="672"/>
      <c r="G17" s="733"/>
      <c r="H17" s="673"/>
      <c r="I17" s="670"/>
      <c r="J17" s="674"/>
      <c r="K17" s="675"/>
      <c r="L17" s="675">
        <f t="shared" si="0"/>
        <v>0</v>
      </c>
      <c r="M17" s="676"/>
      <c r="N17" s="677"/>
      <c r="O17" s="678"/>
      <c r="P17" s="672"/>
      <c r="Q17" s="672"/>
      <c r="R17" s="672"/>
      <c r="S17" s="672"/>
      <c r="T17" s="672"/>
      <c r="U17" s="628"/>
      <c r="V17" s="628"/>
      <c r="W17" s="628"/>
      <c r="X17" s="679"/>
    </row>
    <row r="18" spans="2:24" s="626" customFormat="1" ht="21" customHeight="1" x14ac:dyDescent="0.25">
      <c r="B18" s="670"/>
      <c r="C18" s="670"/>
      <c r="D18" s="671"/>
      <c r="E18" s="672"/>
      <c r="F18" s="672"/>
      <c r="G18" s="733"/>
      <c r="H18" s="673"/>
      <c r="I18" s="670"/>
      <c r="J18" s="674"/>
      <c r="K18" s="675"/>
      <c r="L18" s="675">
        <f t="shared" si="0"/>
        <v>0</v>
      </c>
      <c r="M18" s="676"/>
      <c r="N18" s="677"/>
      <c r="O18" s="678"/>
      <c r="P18" s="672"/>
      <c r="Q18" s="672"/>
      <c r="R18" s="672"/>
      <c r="S18" s="672"/>
      <c r="T18" s="672"/>
      <c r="U18" s="628"/>
      <c r="V18" s="628"/>
      <c r="W18" s="628"/>
      <c r="X18" s="679"/>
    </row>
    <row r="19" spans="2:24" s="626" customFormat="1" ht="21" customHeight="1" x14ac:dyDescent="0.25">
      <c r="B19" s="670"/>
      <c r="C19" s="670"/>
      <c r="D19" s="671"/>
      <c r="E19" s="672"/>
      <c r="F19" s="672"/>
      <c r="G19" s="733"/>
      <c r="H19" s="673"/>
      <c r="I19" s="670"/>
      <c r="J19" s="674"/>
      <c r="K19" s="675"/>
      <c r="L19" s="675">
        <f t="shared" si="0"/>
        <v>0</v>
      </c>
      <c r="M19" s="676"/>
      <c r="N19" s="677"/>
      <c r="O19" s="678"/>
      <c r="P19" s="672"/>
      <c r="Q19" s="672"/>
      <c r="R19" s="672"/>
      <c r="S19" s="672"/>
      <c r="T19" s="672"/>
      <c r="U19" s="628"/>
      <c r="V19" s="628"/>
      <c r="W19" s="628"/>
      <c r="X19" s="679"/>
    </row>
    <row r="20" spans="2:24" s="626" customFormat="1" ht="21" customHeight="1" x14ac:dyDescent="0.25">
      <c r="B20" s="670"/>
      <c r="C20" s="670"/>
      <c r="D20" s="671"/>
      <c r="E20" s="672"/>
      <c r="F20" s="672"/>
      <c r="G20" s="733"/>
      <c r="H20" s="673"/>
      <c r="I20" s="670"/>
      <c r="J20" s="674"/>
      <c r="K20" s="675"/>
      <c r="L20" s="675">
        <f t="shared" si="0"/>
        <v>0</v>
      </c>
      <c r="M20" s="676"/>
      <c r="N20" s="677"/>
      <c r="O20" s="678"/>
      <c r="P20" s="672"/>
      <c r="Q20" s="672"/>
      <c r="R20" s="672"/>
      <c r="S20" s="672"/>
      <c r="T20" s="672"/>
      <c r="U20" s="628"/>
      <c r="V20" s="628"/>
      <c r="W20" s="628"/>
      <c r="X20" s="679"/>
    </row>
    <row r="21" spans="2:24" s="626" customFormat="1" ht="21" customHeight="1" x14ac:dyDescent="0.25">
      <c r="B21" s="670"/>
      <c r="C21" s="670"/>
      <c r="D21" s="671"/>
      <c r="E21" s="672"/>
      <c r="F21" s="672"/>
      <c r="G21" s="733"/>
      <c r="H21" s="673"/>
      <c r="I21" s="670"/>
      <c r="J21" s="674"/>
      <c r="K21" s="675"/>
      <c r="L21" s="675">
        <f t="shared" si="0"/>
        <v>0</v>
      </c>
      <c r="M21" s="676"/>
      <c r="N21" s="677"/>
      <c r="O21" s="678"/>
      <c r="P21" s="672"/>
      <c r="Q21" s="672"/>
      <c r="R21" s="672"/>
      <c r="S21" s="672"/>
      <c r="T21" s="672"/>
      <c r="U21" s="628"/>
      <c r="V21" s="628"/>
      <c r="W21" s="628"/>
      <c r="X21" s="679"/>
    </row>
    <row r="22" spans="2:24" s="626" customFormat="1" ht="21" customHeight="1" x14ac:dyDescent="0.25">
      <c r="B22" s="670"/>
      <c r="C22" s="670"/>
      <c r="D22" s="671"/>
      <c r="E22" s="672"/>
      <c r="F22" s="672"/>
      <c r="G22" s="733"/>
      <c r="H22" s="673"/>
      <c r="I22" s="670"/>
      <c r="J22" s="674"/>
      <c r="K22" s="675"/>
      <c r="L22" s="675">
        <f t="shared" si="0"/>
        <v>0</v>
      </c>
      <c r="M22" s="676"/>
      <c r="N22" s="677"/>
      <c r="O22" s="678"/>
      <c r="P22" s="672"/>
      <c r="Q22" s="672"/>
      <c r="R22" s="672"/>
      <c r="S22" s="672"/>
      <c r="T22" s="672"/>
      <c r="U22" s="628"/>
      <c r="V22" s="628"/>
      <c r="W22" s="628"/>
      <c r="X22" s="679"/>
    </row>
    <row r="23" spans="2:24" s="626" customFormat="1" ht="21" customHeight="1" x14ac:dyDescent="0.25">
      <c r="B23" s="670"/>
      <c r="C23" s="670"/>
      <c r="D23" s="671"/>
      <c r="E23" s="672"/>
      <c r="F23" s="672"/>
      <c r="G23" s="733"/>
      <c r="H23" s="673"/>
      <c r="I23" s="670"/>
      <c r="J23" s="674"/>
      <c r="K23" s="675"/>
      <c r="L23" s="675">
        <f t="shared" si="0"/>
        <v>0</v>
      </c>
      <c r="M23" s="676"/>
      <c r="N23" s="677"/>
      <c r="O23" s="678"/>
      <c r="P23" s="672"/>
      <c r="Q23" s="672"/>
      <c r="R23" s="672"/>
      <c r="S23" s="672"/>
      <c r="T23" s="672"/>
      <c r="U23" s="628"/>
      <c r="V23" s="628"/>
      <c r="W23" s="628"/>
      <c r="X23" s="679"/>
    </row>
    <row r="24" spans="2:24" s="626" customFormat="1" ht="21" customHeight="1" x14ac:dyDescent="0.25">
      <c r="B24" s="670"/>
      <c r="C24" s="670"/>
      <c r="D24" s="671"/>
      <c r="E24" s="672"/>
      <c r="F24" s="672"/>
      <c r="G24" s="733"/>
      <c r="H24" s="673"/>
      <c r="I24" s="670"/>
      <c r="J24" s="674"/>
      <c r="K24" s="675"/>
      <c r="L24" s="675">
        <f t="shared" si="0"/>
        <v>0</v>
      </c>
      <c r="M24" s="676"/>
      <c r="N24" s="677"/>
      <c r="O24" s="678"/>
      <c r="P24" s="672"/>
      <c r="Q24" s="672"/>
      <c r="R24" s="672"/>
      <c r="S24" s="672"/>
      <c r="T24" s="672"/>
      <c r="U24" s="628"/>
      <c r="V24" s="628"/>
      <c r="W24" s="628"/>
      <c r="X24" s="679"/>
    </row>
    <row r="25" spans="2:24" s="626" customFormat="1" ht="21" customHeight="1" x14ac:dyDescent="0.25">
      <c r="B25" s="670"/>
      <c r="C25" s="670"/>
      <c r="D25" s="671"/>
      <c r="E25" s="672"/>
      <c r="F25" s="672"/>
      <c r="G25" s="733"/>
      <c r="H25" s="673"/>
      <c r="I25" s="670"/>
      <c r="J25" s="674"/>
      <c r="K25" s="675"/>
      <c r="L25" s="675">
        <f t="shared" si="0"/>
        <v>0</v>
      </c>
      <c r="M25" s="676"/>
      <c r="N25" s="677"/>
      <c r="O25" s="678"/>
      <c r="P25" s="672"/>
      <c r="Q25" s="672"/>
      <c r="R25" s="672"/>
      <c r="S25" s="672"/>
      <c r="T25" s="672"/>
      <c r="U25" s="628"/>
      <c r="V25" s="628"/>
      <c r="W25" s="628"/>
      <c r="X25" s="679"/>
    </row>
    <row r="26" spans="2:24" s="626" customFormat="1" ht="21" customHeight="1" x14ac:dyDescent="0.25">
      <c r="B26" s="670"/>
      <c r="C26" s="670"/>
      <c r="D26" s="671"/>
      <c r="E26" s="672"/>
      <c r="F26" s="672"/>
      <c r="G26" s="733"/>
      <c r="H26" s="673"/>
      <c r="I26" s="670"/>
      <c r="J26" s="674"/>
      <c r="K26" s="675"/>
      <c r="L26" s="675">
        <f t="shared" si="0"/>
        <v>0</v>
      </c>
      <c r="M26" s="676"/>
      <c r="N26" s="677"/>
      <c r="O26" s="678"/>
      <c r="P26" s="672"/>
      <c r="Q26" s="672"/>
      <c r="R26" s="672"/>
      <c r="S26" s="672"/>
      <c r="T26" s="672"/>
      <c r="U26" s="628"/>
      <c r="V26" s="628"/>
      <c r="W26" s="628"/>
      <c r="X26" s="679"/>
    </row>
    <row r="27" spans="2:24" s="626" customFormat="1" ht="21" customHeight="1" x14ac:dyDescent="0.25">
      <c r="B27" s="670"/>
      <c r="C27" s="670"/>
      <c r="D27" s="671"/>
      <c r="E27" s="672"/>
      <c r="F27" s="672"/>
      <c r="G27" s="733"/>
      <c r="H27" s="673"/>
      <c r="I27" s="670"/>
      <c r="J27" s="674"/>
      <c r="K27" s="675"/>
      <c r="L27" s="675">
        <f t="shared" si="0"/>
        <v>0</v>
      </c>
      <c r="M27" s="676"/>
      <c r="N27" s="677"/>
      <c r="O27" s="678"/>
      <c r="P27" s="672"/>
      <c r="Q27" s="672"/>
      <c r="R27" s="672"/>
      <c r="S27" s="672"/>
      <c r="T27" s="672"/>
      <c r="U27" s="628"/>
      <c r="V27" s="628"/>
      <c r="W27" s="628"/>
      <c r="X27" s="679"/>
    </row>
    <row r="28" spans="2:24" s="626" customFormat="1" ht="21" customHeight="1" x14ac:dyDescent="0.25">
      <c r="B28" s="670"/>
      <c r="C28" s="670"/>
      <c r="D28" s="671"/>
      <c r="E28" s="672"/>
      <c r="F28" s="672"/>
      <c r="G28" s="733"/>
      <c r="H28" s="673"/>
      <c r="I28" s="670"/>
      <c r="J28" s="674"/>
      <c r="K28" s="675"/>
      <c r="L28" s="675">
        <f t="shared" si="0"/>
        <v>0</v>
      </c>
      <c r="M28" s="676"/>
      <c r="N28" s="677"/>
      <c r="O28" s="678"/>
      <c r="P28" s="672"/>
      <c r="Q28" s="672"/>
      <c r="R28" s="672"/>
      <c r="S28" s="672"/>
      <c r="T28" s="672"/>
      <c r="U28" s="628"/>
      <c r="V28" s="628"/>
      <c r="W28" s="628"/>
      <c r="X28" s="679"/>
    </row>
    <row r="29" spans="2:24" s="626" customFormat="1" ht="21" customHeight="1" x14ac:dyDescent="0.25">
      <c r="B29" s="670"/>
      <c r="C29" s="670"/>
      <c r="D29" s="671"/>
      <c r="E29" s="672"/>
      <c r="F29" s="672"/>
      <c r="G29" s="733"/>
      <c r="H29" s="673"/>
      <c r="I29" s="670"/>
      <c r="J29" s="674"/>
      <c r="K29" s="675"/>
      <c r="L29" s="675">
        <f t="shared" si="0"/>
        <v>0</v>
      </c>
      <c r="M29" s="676"/>
      <c r="N29" s="677"/>
      <c r="O29" s="678"/>
      <c r="P29" s="672"/>
      <c r="Q29" s="672"/>
      <c r="R29" s="672"/>
      <c r="S29" s="672"/>
      <c r="T29" s="672"/>
      <c r="U29" s="628"/>
      <c r="V29" s="628"/>
      <c r="W29" s="628"/>
      <c r="X29" s="679"/>
    </row>
    <row r="30" spans="2:24" s="626" customFormat="1" ht="21" customHeight="1" x14ac:dyDescent="0.25">
      <c r="B30" s="670"/>
      <c r="C30" s="670"/>
      <c r="D30" s="671"/>
      <c r="E30" s="672"/>
      <c r="F30" s="672"/>
      <c r="G30" s="733"/>
      <c r="H30" s="673"/>
      <c r="I30" s="670"/>
      <c r="J30" s="674"/>
      <c r="K30" s="675"/>
      <c r="L30" s="675">
        <f t="shared" si="0"/>
        <v>0</v>
      </c>
      <c r="M30" s="676"/>
      <c r="N30" s="677"/>
      <c r="O30" s="678"/>
      <c r="P30" s="672"/>
      <c r="Q30" s="672"/>
      <c r="R30" s="672"/>
      <c r="S30" s="672"/>
      <c r="T30" s="672"/>
      <c r="U30" s="628"/>
      <c r="V30" s="628"/>
      <c r="W30" s="628"/>
      <c r="X30" s="679"/>
    </row>
    <row r="31" spans="2:24" s="626" customFormat="1" ht="21" customHeight="1" x14ac:dyDescent="0.25">
      <c r="B31" s="670"/>
      <c r="C31" s="670"/>
      <c r="D31" s="671"/>
      <c r="E31" s="672"/>
      <c r="F31" s="672"/>
      <c r="G31" s="733"/>
      <c r="H31" s="673"/>
      <c r="I31" s="670"/>
      <c r="J31" s="674"/>
      <c r="K31" s="675"/>
      <c r="L31" s="675">
        <f t="shared" si="0"/>
        <v>0</v>
      </c>
      <c r="M31" s="676"/>
      <c r="N31" s="677"/>
      <c r="O31" s="678"/>
      <c r="P31" s="672"/>
      <c r="Q31" s="672"/>
      <c r="R31" s="672"/>
      <c r="S31" s="672"/>
      <c r="T31" s="672"/>
      <c r="U31" s="628"/>
      <c r="V31" s="628"/>
      <c r="W31" s="628"/>
      <c r="X31" s="679"/>
    </row>
    <row r="32" spans="2:24" s="626" customFormat="1" ht="21" customHeight="1" x14ac:dyDescent="0.25">
      <c r="B32" s="670"/>
      <c r="C32" s="670"/>
      <c r="D32" s="671"/>
      <c r="E32" s="672"/>
      <c r="F32" s="672"/>
      <c r="G32" s="733"/>
      <c r="H32" s="673"/>
      <c r="I32" s="670"/>
      <c r="J32" s="674"/>
      <c r="K32" s="675"/>
      <c r="L32" s="675">
        <f t="shared" si="0"/>
        <v>0</v>
      </c>
      <c r="M32" s="676"/>
      <c r="N32" s="677"/>
      <c r="O32" s="678"/>
      <c r="P32" s="672"/>
      <c r="Q32" s="672"/>
      <c r="R32" s="672"/>
      <c r="S32" s="672"/>
      <c r="T32" s="672"/>
      <c r="U32" s="628"/>
      <c r="V32" s="628"/>
      <c r="W32" s="628"/>
      <c r="X32" s="679"/>
    </row>
    <row r="33" spans="1:23" s="17" customFormat="1" x14ac:dyDescent="0.25">
      <c r="A33" s="191"/>
      <c r="B33" s="66"/>
      <c r="C33" s="66"/>
      <c r="D33" s="67"/>
      <c r="E33" s="67"/>
      <c r="F33" s="67"/>
      <c r="G33" s="742"/>
      <c r="H33" s="49"/>
      <c r="J33" s="18"/>
      <c r="K33" s="19"/>
      <c r="L33" s="19"/>
      <c r="M33" s="32"/>
      <c r="N33" s="67"/>
      <c r="O33" s="67"/>
      <c r="P33" s="67"/>
      <c r="Q33" s="67"/>
      <c r="R33" s="67"/>
      <c r="S33" s="67"/>
      <c r="T33" s="67"/>
      <c r="U33" s="4"/>
      <c r="V33" s="4"/>
      <c r="W33" s="4"/>
    </row>
    <row r="34" spans="1:23" s="17" customFormat="1" x14ac:dyDescent="0.25">
      <c r="A34" s="191"/>
      <c r="B34" s="66"/>
      <c r="C34" s="66"/>
      <c r="D34" s="67"/>
      <c r="E34" s="67"/>
      <c r="F34" s="67"/>
      <c r="G34" s="742"/>
      <c r="H34" s="49"/>
      <c r="J34" s="18"/>
      <c r="K34" s="19"/>
      <c r="L34" s="19"/>
      <c r="M34" s="32"/>
      <c r="N34" s="67"/>
      <c r="O34" s="67"/>
      <c r="P34" s="67"/>
      <c r="Q34" s="67"/>
      <c r="R34" s="67"/>
      <c r="S34" s="67"/>
      <c r="T34" s="67"/>
      <c r="U34" s="4"/>
      <c r="V34" s="4"/>
      <c r="W34" s="4"/>
    </row>
    <row r="35" spans="1:23" s="17" customFormat="1" x14ac:dyDescent="0.25">
      <c r="A35" s="191"/>
      <c r="B35" s="66"/>
      <c r="C35" s="66"/>
      <c r="D35" s="67"/>
      <c r="E35" s="67"/>
      <c r="F35" s="67"/>
      <c r="G35" s="742"/>
      <c r="H35" s="49"/>
      <c r="J35" s="18"/>
      <c r="K35" s="19"/>
      <c r="L35" s="19"/>
      <c r="M35" s="32"/>
      <c r="N35" s="67"/>
      <c r="O35" s="67"/>
      <c r="P35" s="67"/>
      <c r="Q35" s="67"/>
      <c r="R35" s="67"/>
      <c r="S35" s="67"/>
      <c r="T35" s="67"/>
      <c r="U35" s="4"/>
      <c r="V35" s="4"/>
      <c r="W35" s="4"/>
    </row>
    <row r="36" spans="1:23" s="17" customFormat="1" x14ac:dyDescent="0.25">
      <c r="A36" s="191"/>
      <c r="B36" s="66"/>
      <c r="C36" s="66"/>
      <c r="D36" s="67"/>
      <c r="E36" s="67"/>
      <c r="F36" s="67"/>
      <c r="G36" s="742"/>
      <c r="H36" s="49"/>
      <c r="J36" s="18"/>
      <c r="K36" s="19"/>
      <c r="L36" s="19"/>
      <c r="M36" s="32"/>
      <c r="N36" s="67"/>
      <c r="O36" s="67"/>
      <c r="P36" s="67"/>
      <c r="Q36" s="67"/>
      <c r="R36" s="67"/>
      <c r="S36" s="67"/>
      <c r="T36" s="67"/>
    </row>
    <row r="37" spans="1:23" s="17" customFormat="1" ht="12.75" customHeight="1" x14ac:dyDescent="0.25">
      <c r="A37" s="191"/>
      <c r="B37" s="66"/>
      <c r="C37" s="66"/>
      <c r="D37" s="67"/>
      <c r="E37" s="67"/>
      <c r="F37" s="67"/>
      <c r="G37" s="742"/>
      <c r="H37" s="49"/>
      <c r="J37" s="18"/>
      <c r="K37" s="19"/>
      <c r="L37" s="19"/>
      <c r="M37" s="32"/>
      <c r="N37" s="67"/>
      <c r="O37" s="67"/>
      <c r="P37" s="67"/>
      <c r="Q37" s="67"/>
      <c r="R37" s="67"/>
      <c r="S37" s="67"/>
      <c r="T37" s="67"/>
    </row>
    <row r="38" spans="1:23" s="17" customFormat="1" x14ac:dyDescent="0.25">
      <c r="A38" s="191"/>
      <c r="B38" s="66"/>
      <c r="C38" s="66"/>
      <c r="D38" s="67"/>
      <c r="E38" s="67"/>
      <c r="F38" s="67"/>
      <c r="G38" s="743"/>
      <c r="H38" s="49"/>
      <c r="J38" s="18"/>
      <c r="K38" s="19"/>
      <c r="L38" s="19"/>
      <c r="M38" s="32"/>
      <c r="N38" s="67"/>
      <c r="O38" s="67"/>
      <c r="P38" s="67"/>
      <c r="Q38" s="67"/>
      <c r="R38" s="67"/>
      <c r="S38" s="67"/>
      <c r="T38" s="67"/>
    </row>
    <row r="39" spans="1:23" s="17" customFormat="1" x14ac:dyDescent="0.25">
      <c r="A39" s="191"/>
      <c r="B39" s="66"/>
      <c r="C39" s="66"/>
      <c r="D39" s="67"/>
      <c r="E39" s="67"/>
      <c r="F39" s="67"/>
      <c r="G39" s="743"/>
      <c r="H39" s="49"/>
      <c r="J39" s="18"/>
      <c r="K39" s="19"/>
      <c r="L39" s="19"/>
      <c r="M39" s="32"/>
      <c r="N39" s="67"/>
      <c r="O39" s="67"/>
      <c r="P39" s="67"/>
      <c r="Q39" s="67"/>
      <c r="R39" s="67"/>
      <c r="S39" s="67"/>
      <c r="T39" s="67"/>
    </row>
    <row r="40" spans="1:23" s="17" customFormat="1" x14ac:dyDescent="0.25">
      <c r="A40" s="191"/>
      <c r="B40" s="66"/>
      <c r="C40" s="66"/>
      <c r="D40" s="67"/>
      <c r="E40" s="67"/>
      <c r="F40" s="67"/>
      <c r="G40" s="743"/>
      <c r="H40" s="49"/>
      <c r="J40" s="18"/>
      <c r="K40" s="19"/>
      <c r="L40" s="19"/>
      <c r="M40" s="32"/>
      <c r="N40" s="67"/>
      <c r="O40" s="67"/>
      <c r="P40" s="67"/>
      <c r="Q40" s="67"/>
      <c r="R40" s="67"/>
      <c r="S40" s="67"/>
      <c r="T40" s="67"/>
    </row>
    <row r="41" spans="1:23" s="17" customFormat="1" x14ac:dyDescent="0.25">
      <c r="A41" s="191"/>
      <c r="B41" s="66"/>
      <c r="C41" s="66"/>
      <c r="D41" s="67"/>
      <c r="E41" s="67"/>
      <c r="F41" s="67"/>
      <c r="G41" s="743"/>
      <c r="H41" s="49"/>
      <c r="J41" s="18"/>
      <c r="K41" s="19"/>
      <c r="L41" s="19"/>
      <c r="M41" s="32"/>
      <c r="N41" s="67"/>
      <c r="O41" s="67"/>
      <c r="P41" s="67"/>
      <c r="Q41" s="67"/>
      <c r="R41" s="67"/>
      <c r="S41" s="67"/>
      <c r="T41" s="67"/>
    </row>
    <row r="42" spans="1:23" s="17" customFormat="1" x14ac:dyDescent="0.25">
      <c r="A42" s="191"/>
      <c r="B42" s="66"/>
      <c r="C42" s="66"/>
      <c r="D42" s="67"/>
      <c r="E42" s="67"/>
      <c r="F42" s="67"/>
      <c r="G42" s="743"/>
      <c r="H42" s="49"/>
      <c r="J42" s="18"/>
      <c r="K42" s="19"/>
      <c r="L42" s="19"/>
      <c r="M42" s="32"/>
      <c r="N42" s="67"/>
      <c r="O42" s="67"/>
      <c r="P42" s="67"/>
      <c r="Q42" s="67"/>
      <c r="R42" s="67"/>
      <c r="S42" s="67"/>
      <c r="T42" s="67"/>
    </row>
    <row r="43" spans="1:23" s="17" customFormat="1" x14ac:dyDescent="0.25">
      <c r="A43" s="191"/>
      <c r="B43" s="66"/>
      <c r="C43" s="66"/>
      <c r="D43" s="67"/>
      <c r="E43" s="67"/>
      <c r="F43" s="67"/>
      <c r="G43" s="743"/>
      <c r="H43" s="49"/>
      <c r="J43" s="18"/>
      <c r="K43" s="19"/>
      <c r="L43" s="19"/>
      <c r="M43" s="32"/>
      <c r="N43" s="67"/>
      <c r="O43" s="67"/>
      <c r="P43" s="67"/>
      <c r="Q43" s="67"/>
      <c r="R43" s="67"/>
      <c r="S43" s="67"/>
      <c r="T43" s="67"/>
    </row>
    <row r="44" spans="1:23" s="17" customFormat="1" x14ac:dyDescent="0.25">
      <c r="A44" s="191"/>
      <c r="B44" s="66"/>
      <c r="C44" s="66"/>
      <c r="D44" s="67"/>
      <c r="E44" s="67"/>
      <c r="F44" s="67"/>
      <c r="G44" s="743"/>
      <c r="H44" s="49"/>
      <c r="J44" s="18"/>
      <c r="K44" s="19"/>
      <c r="L44" s="19"/>
      <c r="M44" s="32"/>
      <c r="N44" s="67"/>
      <c r="O44" s="67"/>
      <c r="P44" s="67"/>
      <c r="Q44" s="67"/>
      <c r="R44" s="67"/>
      <c r="S44" s="67"/>
      <c r="T44" s="67"/>
    </row>
    <row r="45" spans="1:23" s="17" customFormat="1" x14ac:dyDescent="0.25">
      <c r="A45" s="191"/>
      <c r="B45" s="66"/>
      <c r="C45" s="66"/>
      <c r="D45" s="67"/>
      <c r="E45" s="67"/>
      <c r="F45" s="67"/>
      <c r="G45" s="743"/>
      <c r="H45" s="49"/>
      <c r="J45" s="18"/>
      <c r="K45" s="19"/>
      <c r="L45" s="19"/>
      <c r="M45" s="32"/>
      <c r="N45" s="67"/>
      <c r="O45" s="67"/>
      <c r="P45" s="67"/>
      <c r="Q45" s="67"/>
      <c r="R45" s="67"/>
      <c r="S45" s="67"/>
      <c r="T45" s="67"/>
    </row>
    <row r="46" spans="1:23" s="17" customFormat="1" x14ac:dyDescent="0.25">
      <c r="A46" s="191"/>
      <c r="B46" s="66"/>
      <c r="C46" s="66"/>
      <c r="D46" s="67"/>
      <c r="E46" s="67"/>
      <c r="F46" s="67"/>
      <c r="G46" s="743"/>
      <c r="H46" s="49"/>
      <c r="J46" s="18"/>
      <c r="K46" s="19"/>
      <c r="L46" s="19"/>
      <c r="M46" s="32"/>
      <c r="N46" s="67"/>
      <c r="O46" s="67"/>
      <c r="P46" s="67"/>
      <c r="Q46" s="67"/>
      <c r="R46" s="67"/>
      <c r="S46" s="67"/>
      <c r="T46" s="67"/>
    </row>
    <row r="47" spans="1:23" s="17" customFormat="1" x14ac:dyDescent="0.25">
      <c r="A47" s="191"/>
      <c r="B47" s="66"/>
      <c r="C47" s="66"/>
      <c r="D47" s="67"/>
      <c r="E47" s="67"/>
      <c r="F47" s="67"/>
      <c r="G47" s="743"/>
      <c r="H47" s="49"/>
      <c r="J47" s="18"/>
      <c r="K47" s="19"/>
      <c r="L47" s="19"/>
      <c r="M47" s="32"/>
      <c r="N47" s="67"/>
      <c r="O47" s="67"/>
      <c r="P47" s="67"/>
      <c r="Q47" s="67"/>
      <c r="R47" s="67"/>
      <c r="S47" s="67"/>
      <c r="T47" s="67"/>
    </row>
    <row r="48" spans="1:23" s="17" customFormat="1" x14ac:dyDescent="0.25">
      <c r="A48" s="191"/>
      <c r="B48" s="66"/>
      <c r="C48" s="66"/>
      <c r="D48" s="67"/>
      <c r="E48" s="67"/>
      <c r="F48" s="67"/>
      <c r="G48" s="743"/>
      <c r="H48" s="49"/>
      <c r="J48" s="18"/>
      <c r="K48" s="19"/>
      <c r="L48" s="19"/>
      <c r="M48" s="32"/>
      <c r="N48" s="67"/>
      <c r="O48" s="67"/>
      <c r="P48" s="67"/>
      <c r="Q48" s="67"/>
      <c r="R48" s="67"/>
      <c r="S48" s="67"/>
      <c r="T48" s="67"/>
    </row>
    <row r="49" spans="1:19" s="17" customFormat="1" x14ac:dyDescent="0.25">
      <c r="A49" s="191"/>
      <c r="C49" s="66"/>
      <c r="D49" s="67"/>
      <c r="E49" s="69"/>
      <c r="F49" s="70"/>
      <c r="G49" s="744"/>
      <c r="H49" s="49"/>
      <c r="J49" s="18"/>
      <c r="K49" s="19"/>
      <c r="L49" s="19"/>
      <c r="M49" s="32"/>
      <c r="O49" s="71"/>
      <c r="R49" s="71"/>
      <c r="S49" s="71"/>
    </row>
    <row r="50" spans="1:19" s="17" customFormat="1" x14ac:dyDescent="0.25">
      <c r="A50" s="191"/>
      <c r="C50" s="66"/>
      <c r="D50" s="67"/>
      <c r="E50" s="69"/>
      <c r="F50" s="70"/>
      <c r="G50" s="744"/>
      <c r="H50" s="49"/>
      <c r="J50" s="18"/>
      <c r="K50" s="19"/>
      <c r="L50" s="19"/>
      <c r="M50" s="32"/>
      <c r="O50" s="71"/>
      <c r="R50" s="71"/>
      <c r="S50" s="71"/>
    </row>
    <row r="51" spans="1:19" s="17" customFormat="1" x14ac:dyDescent="0.25">
      <c r="A51" s="191"/>
      <c r="C51" s="66"/>
      <c r="D51" s="67"/>
      <c r="E51" s="69"/>
      <c r="F51" s="70"/>
      <c r="G51" s="744"/>
      <c r="H51" s="49"/>
      <c r="J51" s="18"/>
      <c r="K51" s="19"/>
      <c r="L51" s="19"/>
      <c r="M51" s="32"/>
      <c r="O51" s="71"/>
      <c r="R51" s="71"/>
      <c r="S51" s="71"/>
    </row>
    <row r="52" spans="1:19" s="17" customFormat="1" x14ac:dyDescent="0.25">
      <c r="A52" s="191"/>
      <c r="C52" s="66"/>
      <c r="D52" s="67"/>
      <c r="E52" s="69"/>
      <c r="F52" s="70"/>
      <c r="G52" s="744"/>
      <c r="H52" s="49"/>
      <c r="J52" s="18"/>
      <c r="K52" s="19"/>
      <c r="L52" s="19"/>
      <c r="M52" s="32"/>
      <c r="O52" s="71"/>
      <c r="R52" s="71"/>
      <c r="S52" s="71"/>
    </row>
    <row r="53" spans="1:19" s="17" customFormat="1" x14ac:dyDescent="0.25">
      <c r="A53" s="191"/>
      <c r="C53" s="66"/>
      <c r="D53" s="67"/>
      <c r="E53" s="69"/>
      <c r="F53" s="70"/>
      <c r="G53" s="744"/>
      <c r="H53" s="49"/>
      <c r="J53" s="18"/>
      <c r="K53" s="19"/>
      <c r="L53" s="19"/>
      <c r="M53" s="32"/>
      <c r="O53" s="71"/>
      <c r="R53" s="71"/>
      <c r="S53" s="71"/>
    </row>
    <row r="54" spans="1:19" s="17" customFormat="1" x14ac:dyDescent="0.25">
      <c r="A54" s="191"/>
      <c r="C54" s="66"/>
      <c r="D54" s="67"/>
      <c r="E54" s="69"/>
      <c r="F54" s="70"/>
      <c r="G54" s="744"/>
      <c r="H54" s="49"/>
      <c r="J54" s="18"/>
      <c r="K54" s="19"/>
      <c r="L54" s="19"/>
      <c r="M54" s="32"/>
      <c r="O54" s="71"/>
      <c r="R54" s="71"/>
      <c r="S54" s="71"/>
    </row>
    <row r="55" spans="1:19" s="17" customFormat="1" x14ac:dyDescent="0.25">
      <c r="A55" s="191"/>
      <c r="C55" s="66"/>
      <c r="D55" s="67"/>
      <c r="E55" s="69"/>
      <c r="F55" s="70"/>
      <c r="G55" s="744"/>
      <c r="H55" s="49"/>
      <c r="J55" s="18"/>
      <c r="K55" s="19"/>
      <c r="L55" s="19"/>
      <c r="M55" s="32"/>
      <c r="O55" s="71"/>
      <c r="R55" s="71"/>
      <c r="S55" s="71"/>
    </row>
    <row r="56" spans="1:19" s="17" customFormat="1" x14ac:dyDescent="0.25">
      <c r="A56" s="191"/>
      <c r="C56" s="66"/>
      <c r="D56" s="67"/>
      <c r="E56" s="69"/>
      <c r="F56" s="70"/>
      <c r="G56" s="744"/>
      <c r="H56" s="49"/>
      <c r="J56" s="18"/>
      <c r="K56" s="19"/>
      <c r="L56" s="19"/>
      <c r="M56" s="32"/>
      <c r="O56" s="71"/>
      <c r="R56" s="71"/>
      <c r="S56" s="71"/>
    </row>
    <row r="57" spans="1:19" s="17" customFormat="1" x14ac:dyDescent="0.25">
      <c r="A57" s="191"/>
      <c r="C57" s="66"/>
      <c r="D57" s="67"/>
      <c r="E57" s="69"/>
      <c r="F57" s="70"/>
      <c r="G57" s="744"/>
      <c r="H57" s="49"/>
      <c r="J57" s="18"/>
      <c r="K57" s="19"/>
      <c r="L57" s="19"/>
      <c r="M57" s="32"/>
      <c r="O57" s="71"/>
      <c r="R57" s="71"/>
      <c r="S57" s="71"/>
    </row>
    <row r="58" spans="1:19" s="17" customFormat="1" x14ac:dyDescent="0.25">
      <c r="A58" s="191"/>
      <c r="C58" s="66"/>
      <c r="D58" s="67"/>
      <c r="E58" s="69"/>
      <c r="F58" s="70"/>
      <c r="G58" s="744"/>
      <c r="H58" s="49"/>
      <c r="J58" s="18"/>
      <c r="K58" s="19"/>
      <c r="L58" s="19"/>
      <c r="M58" s="32"/>
      <c r="O58" s="71"/>
      <c r="R58" s="71"/>
      <c r="S58" s="71"/>
    </row>
    <row r="59" spans="1:19" s="17" customFormat="1" x14ac:dyDescent="0.25">
      <c r="A59" s="191"/>
      <c r="C59" s="66"/>
      <c r="D59" s="67"/>
      <c r="E59" s="69"/>
      <c r="F59" s="70"/>
      <c r="G59" s="744"/>
      <c r="H59" s="49"/>
      <c r="J59" s="18"/>
      <c r="K59" s="19"/>
      <c r="L59" s="19"/>
      <c r="M59" s="32"/>
      <c r="O59" s="71"/>
      <c r="R59" s="71"/>
      <c r="S59" s="71"/>
    </row>
  </sheetData>
  <mergeCells count="10">
    <mergeCell ref="B12:B14"/>
    <mergeCell ref="S8:S9"/>
    <mergeCell ref="T8:T9"/>
    <mergeCell ref="N8:O9"/>
    <mergeCell ref="B9:L9"/>
    <mergeCell ref="D4:H4"/>
    <mergeCell ref="D5:H5"/>
    <mergeCell ref="P8:P9"/>
    <mergeCell ref="Q8:Q9"/>
    <mergeCell ref="R8:R9"/>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tint="0.39997558519241921"/>
  </sheetPr>
  <dimension ref="A1:X43"/>
  <sheetViews>
    <sheetView topLeftCell="A4" zoomScale="80" zoomScaleNormal="80" workbookViewId="0">
      <selection activeCell="H18" sqref="H18"/>
    </sheetView>
  </sheetViews>
  <sheetFormatPr defaultRowHeight="12.75" outlineLevelCol="1" x14ac:dyDescent="0.25"/>
  <cols>
    <col min="1" max="1" width="4.28515625" style="1" customWidth="1" outlineLevel="1"/>
    <col min="2" max="2" width="4.7109375" style="1" customWidth="1"/>
    <col min="3" max="3" width="13.7109375" style="14" customWidth="1"/>
    <col min="4" max="4" width="16.7109375" style="15" customWidth="1"/>
    <col min="5" max="5" width="12.28515625" style="3" customWidth="1"/>
    <col min="6" max="6" width="12.28515625" style="12" customWidth="1"/>
    <col min="7" max="7" width="24.140625" style="738" customWidth="1"/>
    <col min="8" max="8" width="55" style="48" customWidth="1"/>
    <col min="9" max="9" width="4.85546875" style="1" customWidth="1"/>
    <col min="10" max="10" width="7" style="5" customWidth="1"/>
    <col min="11" max="11" width="14.140625" style="13" customWidth="1"/>
    <col min="12" max="12" width="14.140625" style="148" customWidth="1"/>
    <col min="13" max="13" width="2" style="32" customWidth="1"/>
    <col min="14" max="14" width="11.140625" style="1" customWidth="1"/>
    <col min="15" max="15" width="11.140625" style="36" customWidth="1"/>
    <col min="16" max="17" width="14" style="1" customWidth="1"/>
    <col min="18" max="18" width="14" style="36" customWidth="1"/>
    <col min="19" max="19" width="13.28515625" style="36" customWidth="1"/>
    <col min="20" max="20" width="20.42578125" style="1" customWidth="1"/>
    <col min="21" max="21" width="9.140625" style="542"/>
    <col min="22" max="16384" width="9.140625" style="1"/>
  </cols>
  <sheetData>
    <row r="1" spans="2:24" x14ac:dyDescent="0.25">
      <c r="N1" s="60"/>
      <c r="O1" s="61"/>
      <c r="P1" s="62"/>
      <c r="Q1" s="62"/>
      <c r="R1" s="61"/>
      <c r="S1" s="542"/>
      <c r="T1" s="542"/>
    </row>
    <row r="2" spans="2:24" ht="19.5" x14ac:dyDescent="0.25">
      <c r="B2" s="223" t="s">
        <v>253</v>
      </c>
      <c r="N2" s="60"/>
      <c r="O2" s="61"/>
      <c r="P2" s="62"/>
      <c r="Q2" s="62"/>
      <c r="R2" s="61"/>
      <c r="S2" s="542"/>
      <c r="T2" s="542"/>
    </row>
    <row r="3" spans="2:24" ht="13.5" thickBot="1" x14ac:dyDescent="0.3">
      <c r="N3" s="60"/>
      <c r="O3" s="61"/>
      <c r="P3" s="62"/>
      <c r="Q3" s="62"/>
      <c r="R3" s="61"/>
      <c r="S3" s="542"/>
      <c r="T3" s="542"/>
    </row>
    <row r="4" spans="2:24" ht="20.25" customHeight="1" thickTop="1" x14ac:dyDescent="0.25">
      <c r="B4" s="225" t="s">
        <v>254</v>
      </c>
      <c r="C4" s="227"/>
      <c r="D4" s="1257" t="s">
        <v>278</v>
      </c>
      <c r="E4" s="1257"/>
      <c r="F4" s="1257"/>
      <c r="G4" s="1257"/>
      <c r="H4" s="1258"/>
      <c r="N4" s="60"/>
      <c r="O4" s="61"/>
      <c r="P4" s="62"/>
      <c r="Q4" s="62"/>
      <c r="R4" s="61"/>
      <c r="S4" s="542"/>
      <c r="T4" s="542"/>
    </row>
    <row r="5" spans="2:24" ht="20.25" customHeight="1" thickBot="1" x14ac:dyDescent="0.3">
      <c r="B5" s="226" t="s">
        <v>255</v>
      </c>
      <c r="C5" s="228"/>
      <c r="D5" s="1259" t="s">
        <v>279</v>
      </c>
      <c r="E5" s="1259"/>
      <c r="F5" s="1259"/>
      <c r="G5" s="1259"/>
      <c r="H5" s="1260"/>
      <c r="I5" s="224"/>
      <c r="J5" s="224"/>
      <c r="K5" s="224"/>
      <c r="L5" s="224"/>
      <c r="N5" s="60"/>
      <c r="O5" s="61"/>
      <c r="P5" s="62"/>
      <c r="Q5" s="62"/>
      <c r="R5" s="61"/>
      <c r="S5" s="542"/>
      <c r="T5" s="542"/>
    </row>
    <row r="6" spans="2:24" ht="13.5" thickTop="1" x14ac:dyDescent="0.25">
      <c r="B6" s="224"/>
      <c r="C6" s="224"/>
      <c r="D6" s="224"/>
      <c r="E6" s="224"/>
      <c r="F6" s="224"/>
      <c r="G6" s="745"/>
      <c r="H6" s="224"/>
      <c r="I6" s="224"/>
      <c r="J6" s="224"/>
      <c r="K6" s="224"/>
      <c r="L6" s="224"/>
      <c r="N6" s="60"/>
      <c r="O6" s="61"/>
      <c r="P6" s="62"/>
      <c r="Q6" s="62"/>
      <c r="R6" s="61"/>
      <c r="S6" s="542"/>
      <c r="T6" s="542"/>
    </row>
    <row r="7" spans="2:24" ht="9" customHeight="1" x14ac:dyDescent="0.25">
      <c r="B7" s="57"/>
      <c r="C7" s="15"/>
      <c r="D7" s="3"/>
      <c r="E7" s="12"/>
      <c r="F7" s="2"/>
      <c r="G7" s="737"/>
      <c r="H7" s="1"/>
      <c r="I7" s="5"/>
      <c r="J7" s="43"/>
      <c r="K7" s="148"/>
      <c r="L7" s="32"/>
      <c r="M7" s="62"/>
      <c r="N7" s="62"/>
      <c r="O7" s="61"/>
      <c r="R7" s="1"/>
      <c r="S7" s="1"/>
    </row>
    <row r="8" spans="2:24" s="4" customFormat="1" ht="39" customHeight="1" thickBot="1" x14ac:dyDescent="0.3">
      <c r="B8" s="172" t="s">
        <v>0</v>
      </c>
      <c r="C8" s="172" t="s">
        <v>1</v>
      </c>
      <c r="D8" s="173" t="s">
        <v>2</v>
      </c>
      <c r="E8" s="173" t="s">
        <v>11</v>
      </c>
      <c r="F8" s="173" t="s">
        <v>10</v>
      </c>
      <c r="G8" s="740" t="s">
        <v>9</v>
      </c>
      <c r="H8" s="172" t="s">
        <v>3</v>
      </c>
      <c r="I8" s="172" t="s">
        <v>4</v>
      </c>
      <c r="J8" s="174" t="s">
        <v>5</v>
      </c>
      <c r="K8" s="175" t="s">
        <v>41</v>
      </c>
      <c r="L8" s="176" t="s">
        <v>42</v>
      </c>
      <c r="M8" s="177"/>
      <c r="N8" s="1249" t="s">
        <v>14</v>
      </c>
      <c r="O8" s="1249"/>
      <c r="P8" s="1249" t="s">
        <v>12</v>
      </c>
      <c r="Q8" s="1249" t="s">
        <v>13</v>
      </c>
      <c r="R8" s="1252" t="s">
        <v>16</v>
      </c>
      <c r="S8" s="1252" t="s">
        <v>17</v>
      </c>
      <c r="T8" s="1249" t="s">
        <v>18</v>
      </c>
      <c r="U8" s="543"/>
    </row>
    <row r="9" spans="2:24" ht="28.5" customHeight="1" thickBot="1" x14ac:dyDescent="0.3">
      <c r="B9" s="1240" t="s">
        <v>187</v>
      </c>
      <c r="C9" s="1241"/>
      <c r="D9" s="1241"/>
      <c r="E9" s="1241"/>
      <c r="F9" s="1241"/>
      <c r="G9" s="1241"/>
      <c r="H9" s="1241"/>
      <c r="I9" s="1241"/>
      <c r="J9" s="1241"/>
      <c r="K9" s="1241"/>
      <c r="L9" s="1241"/>
      <c r="M9" s="177"/>
      <c r="N9" s="1251"/>
      <c r="O9" s="1251"/>
      <c r="P9" s="1251"/>
      <c r="Q9" s="1251"/>
      <c r="R9" s="1254"/>
      <c r="S9" s="1254"/>
      <c r="T9" s="1251"/>
      <c r="U9" s="545"/>
    </row>
    <row r="10" spans="2:24" s="626" customFormat="1" ht="21" customHeight="1" x14ac:dyDescent="0.25">
      <c r="B10" s="1273">
        <v>1</v>
      </c>
      <c r="C10" s="670"/>
      <c r="D10" s="671" t="s">
        <v>619</v>
      </c>
      <c r="E10" s="672"/>
      <c r="F10" s="672">
        <v>44139</v>
      </c>
      <c r="G10" s="733" t="s">
        <v>617</v>
      </c>
      <c r="H10" s="673" t="s">
        <v>614</v>
      </c>
      <c r="I10" s="670">
        <v>1</v>
      </c>
      <c r="J10" s="674" t="s">
        <v>19</v>
      </c>
      <c r="K10" s="675">
        <v>160</v>
      </c>
      <c r="L10" s="675">
        <f>K10*I10</f>
        <v>160</v>
      </c>
      <c r="M10" s="676"/>
      <c r="N10" s="677"/>
      <c r="O10" s="678"/>
      <c r="P10" s="672"/>
      <c r="Q10" s="672"/>
      <c r="R10" s="672"/>
      <c r="S10" s="672"/>
      <c r="T10" s="672"/>
      <c r="U10" s="628"/>
      <c r="V10" s="628"/>
      <c r="W10" s="628"/>
      <c r="X10" s="679"/>
    </row>
    <row r="11" spans="2:24" s="626" customFormat="1" ht="21" customHeight="1" x14ac:dyDescent="0.25">
      <c r="B11" s="1270"/>
      <c r="C11" s="670"/>
      <c r="D11" s="671" t="s">
        <v>619</v>
      </c>
      <c r="E11" s="672"/>
      <c r="F11" s="672">
        <v>44139</v>
      </c>
      <c r="G11" s="733" t="s">
        <v>617</v>
      </c>
      <c r="H11" s="673" t="s">
        <v>615</v>
      </c>
      <c r="I11" s="670">
        <v>1</v>
      </c>
      <c r="J11" s="674" t="s">
        <v>19</v>
      </c>
      <c r="K11" s="675">
        <v>170</v>
      </c>
      <c r="L11" s="675">
        <f t="shared" ref="L11:L43" si="0">K11*I11</f>
        <v>170</v>
      </c>
      <c r="M11" s="676"/>
      <c r="N11" s="677"/>
      <c r="O11" s="678"/>
      <c r="P11" s="672"/>
      <c r="Q11" s="672"/>
      <c r="R11" s="672"/>
      <c r="S11" s="672"/>
      <c r="T11" s="672"/>
      <c r="U11" s="628"/>
      <c r="V11" s="628"/>
      <c r="W11" s="628"/>
      <c r="X11" s="679"/>
    </row>
    <row r="12" spans="2:24" s="626" customFormat="1" ht="21" customHeight="1" x14ac:dyDescent="0.25">
      <c r="B12" s="1270"/>
      <c r="C12" s="670"/>
      <c r="D12" s="671" t="s">
        <v>619</v>
      </c>
      <c r="E12" s="672"/>
      <c r="F12" s="672">
        <v>44139</v>
      </c>
      <c r="G12" s="733" t="s">
        <v>617</v>
      </c>
      <c r="H12" s="673" t="s">
        <v>616</v>
      </c>
      <c r="I12" s="670">
        <v>1</v>
      </c>
      <c r="J12" s="674" t="s">
        <v>19</v>
      </c>
      <c r="K12" s="675">
        <v>561</v>
      </c>
      <c r="L12" s="675">
        <f t="shared" si="0"/>
        <v>561</v>
      </c>
      <c r="M12" s="676"/>
      <c r="N12" s="677"/>
      <c r="O12" s="678"/>
      <c r="P12" s="672"/>
      <c r="Q12" s="672"/>
      <c r="R12" s="672"/>
      <c r="S12" s="672"/>
      <c r="T12" s="672"/>
      <c r="U12" s="628"/>
      <c r="V12" s="628"/>
      <c r="W12" s="628"/>
      <c r="X12" s="679"/>
    </row>
    <row r="13" spans="2:24" s="626" customFormat="1" ht="21" customHeight="1" x14ac:dyDescent="0.25">
      <c r="B13" s="1271"/>
      <c r="C13" s="670"/>
      <c r="D13" s="671" t="s">
        <v>619</v>
      </c>
      <c r="E13" s="672"/>
      <c r="F13" s="672">
        <v>44139</v>
      </c>
      <c r="G13" s="733" t="s">
        <v>617</v>
      </c>
      <c r="H13" s="673" t="s">
        <v>620</v>
      </c>
      <c r="I13" s="670">
        <v>1</v>
      </c>
      <c r="J13" s="674" t="s">
        <v>19</v>
      </c>
      <c r="K13" s="675">
        <v>670</v>
      </c>
      <c r="L13" s="675">
        <f t="shared" si="0"/>
        <v>670</v>
      </c>
      <c r="M13" s="676"/>
      <c r="N13" s="677"/>
      <c r="O13" s="678"/>
      <c r="P13" s="672"/>
      <c r="Q13" s="672"/>
      <c r="R13" s="672"/>
      <c r="S13" s="672"/>
      <c r="T13" s="672"/>
      <c r="U13" s="628"/>
      <c r="V13" s="628"/>
      <c r="W13" s="628"/>
      <c r="X13" s="679"/>
    </row>
    <row r="14" spans="2:24" s="626" customFormat="1" ht="21" customHeight="1" x14ac:dyDescent="0.25">
      <c r="B14" s="1274">
        <v>2</v>
      </c>
      <c r="C14" s="686"/>
      <c r="D14" s="687" t="s">
        <v>663</v>
      </c>
      <c r="E14" s="688"/>
      <c r="F14" s="688">
        <v>44152</v>
      </c>
      <c r="G14" s="687" t="s">
        <v>777</v>
      </c>
      <c r="H14" s="689" t="s">
        <v>691</v>
      </c>
      <c r="I14" s="686">
        <v>1</v>
      </c>
      <c r="J14" s="690" t="s">
        <v>19</v>
      </c>
      <c r="K14" s="691">
        <v>161264</v>
      </c>
      <c r="L14" s="691">
        <f t="shared" si="0"/>
        <v>161264</v>
      </c>
      <c r="M14" s="692"/>
      <c r="N14" s="693"/>
      <c r="O14" s="686"/>
      <c r="P14" s="688"/>
      <c r="Q14" s="688"/>
      <c r="R14" s="694" t="s">
        <v>844</v>
      </c>
      <c r="S14" s="688"/>
      <c r="T14" s="688"/>
      <c r="U14" s="628"/>
      <c r="V14" s="628"/>
      <c r="W14" s="628"/>
      <c r="X14" s="679"/>
    </row>
    <row r="15" spans="2:24" s="626" customFormat="1" ht="21" customHeight="1" x14ac:dyDescent="0.25">
      <c r="B15" s="1275"/>
      <c r="C15" s="686"/>
      <c r="D15" s="687" t="s">
        <v>664</v>
      </c>
      <c r="E15" s="688"/>
      <c r="F15" s="688">
        <v>44152</v>
      </c>
      <c r="G15" s="687" t="s">
        <v>777</v>
      </c>
      <c r="H15" s="689" t="s">
        <v>692</v>
      </c>
      <c r="I15" s="686">
        <v>1</v>
      </c>
      <c r="J15" s="690" t="s">
        <v>19</v>
      </c>
      <c r="K15" s="691">
        <v>138642</v>
      </c>
      <c r="L15" s="691">
        <f t="shared" si="0"/>
        <v>138642</v>
      </c>
      <c r="M15" s="692"/>
      <c r="N15" s="693"/>
      <c r="O15" s="686"/>
      <c r="P15" s="688"/>
      <c r="Q15" s="688"/>
      <c r="R15" s="694" t="s">
        <v>844</v>
      </c>
      <c r="S15" s="688"/>
      <c r="T15" s="688"/>
      <c r="U15" s="628"/>
      <c r="V15" s="628"/>
      <c r="W15" s="628"/>
      <c r="X15" s="679"/>
    </row>
    <row r="16" spans="2:24" s="626" customFormat="1" ht="21" customHeight="1" x14ac:dyDescent="0.25">
      <c r="B16" s="1275"/>
      <c r="C16" s="686"/>
      <c r="D16" s="687" t="s">
        <v>672</v>
      </c>
      <c r="E16" s="688"/>
      <c r="F16" s="688">
        <v>44155</v>
      </c>
      <c r="G16" s="687" t="s">
        <v>777</v>
      </c>
      <c r="H16" s="689" t="s">
        <v>693</v>
      </c>
      <c r="I16" s="686">
        <v>1</v>
      </c>
      <c r="J16" s="690" t="s">
        <v>19</v>
      </c>
      <c r="K16" s="691">
        <v>242920</v>
      </c>
      <c r="L16" s="691">
        <f t="shared" si="0"/>
        <v>242920</v>
      </c>
      <c r="M16" s="692"/>
      <c r="N16" s="693"/>
      <c r="O16" s="686"/>
      <c r="P16" s="688"/>
      <c r="Q16" s="688"/>
      <c r="R16" s="694" t="s">
        <v>844</v>
      </c>
      <c r="S16" s="688"/>
      <c r="T16" s="688"/>
      <c r="U16" s="628"/>
      <c r="V16" s="628"/>
      <c r="W16" s="628"/>
      <c r="X16" s="679"/>
    </row>
    <row r="17" spans="2:24" s="626" customFormat="1" ht="21" customHeight="1" x14ac:dyDescent="0.25">
      <c r="B17" s="1275"/>
      <c r="C17" s="686"/>
      <c r="D17" s="687" t="s">
        <v>677</v>
      </c>
      <c r="E17" s="688"/>
      <c r="F17" s="688">
        <v>44158</v>
      </c>
      <c r="G17" s="687" t="s">
        <v>777</v>
      </c>
      <c r="H17" s="689" t="s">
        <v>694</v>
      </c>
      <c r="I17" s="686">
        <v>1</v>
      </c>
      <c r="J17" s="690" t="s">
        <v>19</v>
      </c>
      <c r="K17" s="691">
        <v>439570</v>
      </c>
      <c r="L17" s="691">
        <f t="shared" si="0"/>
        <v>439570</v>
      </c>
      <c r="M17" s="692"/>
      <c r="N17" s="693"/>
      <c r="O17" s="686"/>
      <c r="P17" s="688"/>
      <c r="Q17" s="688"/>
      <c r="R17" s="694" t="s">
        <v>844</v>
      </c>
      <c r="S17" s="688"/>
      <c r="T17" s="688"/>
      <c r="U17" s="628"/>
      <c r="V17" s="628"/>
      <c r="W17" s="628"/>
      <c r="X17" s="679"/>
    </row>
    <row r="18" spans="2:24" s="626" customFormat="1" ht="21" customHeight="1" x14ac:dyDescent="0.25">
      <c r="B18" s="1275"/>
      <c r="C18" s="686"/>
      <c r="D18" s="687" t="s">
        <v>678</v>
      </c>
      <c r="E18" s="688"/>
      <c r="F18" s="688">
        <v>44159</v>
      </c>
      <c r="G18" s="687" t="s">
        <v>777</v>
      </c>
      <c r="H18" s="689" t="s">
        <v>695</v>
      </c>
      <c r="I18" s="686">
        <v>1</v>
      </c>
      <c r="J18" s="690" t="s">
        <v>19</v>
      </c>
      <c r="K18" s="691">
        <v>133878</v>
      </c>
      <c r="L18" s="691">
        <f t="shared" si="0"/>
        <v>133878</v>
      </c>
      <c r="M18" s="692"/>
      <c r="N18" s="693"/>
      <c r="O18" s="686"/>
      <c r="P18" s="688"/>
      <c r="Q18" s="688"/>
      <c r="R18" s="694" t="s">
        <v>844</v>
      </c>
      <c r="S18" s="688"/>
      <c r="T18" s="688"/>
      <c r="U18" s="628"/>
      <c r="V18" s="628"/>
      <c r="W18" s="628"/>
      <c r="X18" s="679"/>
    </row>
    <row r="19" spans="2:24" s="626" customFormat="1" ht="21" customHeight="1" x14ac:dyDescent="0.25">
      <c r="B19" s="1275"/>
      <c r="C19" s="686"/>
      <c r="D19" s="687" t="s">
        <v>707</v>
      </c>
      <c r="E19" s="688"/>
      <c r="F19" s="688">
        <v>44161</v>
      </c>
      <c r="G19" s="687" t="s">
        <v>777</v>
      </c>
      <c r="H19" s="689" t="s">
        <v>704</v>
      </c>
      <c r="I19" s="686">
        <v>1</v>
      </c>
      <c r="J19" s="690" t="s">
        <v>19</v>
      </c>
      <c r="K19" s="691">
        <v>94611</v>
      </c>
      <c r="L19" s="691">
        <f t="shared" si="0"/>
        <v>94611</v>
      </c>
      <c r="M19" s="692"/>
      <c r="N19" s="693"/>
      <c r="O19" s="686"/>
      <c r="P19" s="688"/>
      <c r="Q19" s="688"/>
      <c r="R19" s="694" t="s">
        <v>844</v>
      </c>
      <c r="S19" s="688"/>
      <c r="T19" s="688"/>
      <c r="U19" s="628"/>
      <c r="V19" s="628"/>
      <c r="W19" s="628"/>
      <c r="X19" s="679"/>
    </row>
    <row r="20" spans="2:24" s="626" customFormat="1" ht="21" customHeight="1" x14ac:dyDescent="0.25">
      <c r="B20" s="1275"/>
      <c r="C20" s="686"/>
      <c r="D20" s="687" t="s">
        <v>706</v>
      </c>
      <c r="E20" s="688"/>
      <c r="F20" s="688">
        <v>44162</v>
      </c>
      <c r="G20" s="687" t="s">
        <v>777</v>
      </c>
      <c r="H20" s="689" t="s">
        <v>705</v>
      </c>
      <c r="I20" s="686">
        <v>1</v>
      </c>
      <c r="J20" s="690" t="s">
        <v>19</v>
      </c>
      <c r="K20" s="691">
        <v>9167</v>
      </c>
      <c r="L20" s="691">
        <f t="shared" si="0"/>
        <v>9167</v>
      </c>
      <c r="M20" s="692"/>
      <c r="N20" s="693"/>
      <c r="O20" s="686"/>
      <c r="P20" s="688"/>
      <c r="Q20" s="688"/>
      <c r="R20" s="694" t="s">
        <v>844</v>
      </c>
      <c r="S20" s="688"/>
      <c r="T20" s="688"/>
      <c r="U20" s="628"/>
      <c r="V20" s="628"/>
      <c r="W20" s="628"/>
      <c r="X20" s="679"/>
    </row>
    <row r="21" spans="2:24" s="626" customFormat="1" ht="21" customHeight="1" x14ac:dyDescent="0.25">
      <c r="B21" s="1276"/>
      <c r="C21" s="686"/>
      <c r="D21" s="687" t="s">
        <v>768</v>
      </c>
      <c r="E21" s="688"/>
      <c r="F21" s="688">
        <v>44166</v>
      </c>
      <c r="G21" s="687" t="s">
        <v>776</v>
      </c>
      <c r="H21" s="689" t="s">
        <v>775</v>
      </c>
      <c r="I21" s="686">
        <v>1</v>
      </c>
      <c r="J21" s="690" t="s">
        <v>19</v>
      </c>
      <c r="K21" s="691">
        <v>39612</v>
      </c>
      <c r="L21" s="691">
        <f t="shared" si="0"/>
        <v>39612</v>
      </c>
      <c r="M21" s="692"/>
      <c r="N21" s="693"/>
      <c r="O21" s="686"/>
      <c r="P21" s="688"/>
      <c r="Q21" s="688"/>
      <c r="R21" s="694" t="s">
        <v>844</v>
      </c>
      <c r="S21" s="688"/>
      <c r="T21" s="688"/>
      <c r="U21" s="628"/>
      <c r="V21" s="628"/>
      <c r="W21" s="628"/>
      <c r="X21" s="679"/>
    </row>
    <row r="22" spans="2:24" s="626" customFormat="1" ht="21" customHeight="1" x14ac:dyDescent="0.25">
      <c r="B22" s="1269">
        <v>3</v>
      </c>
      <c r="C22" s="670"/>
      <c r="D22" s="671" t="s">
        <v>783</v>
      </c>
      <c r="E22" s="672"/>
      <c r="F22" s="672">
        <v>44173</v>
      </c>
      <c r="G22" s="733" t="s">
        <v>785</v>
      </c>
      <c r="H22" s="673" t="s">
        <v>786</v>
      </c>
      <c r="I22" s="670">
        <v>1</v>
      </c>
      <c r="J22" s="674" t="s">
        <v>19</v>
      </c>
      <c r="K22" s="675">
        <v>549800</v>
      </c>
      <c r="L22" s="675">
        <f t="shared" si="0"/>
        <v>549800</v>
      </c>
      <c r="M22" s="676"/>
      <c r="N22" s="677"/>
      <c r="O22" s="678"/>
      <c r="P22" s="672"/>
      <c r="Q22" s="672"/>
      <c r="R22" s="672"/>
      <c r="S22" s="672"/>
      <c r="T22" s="672"/>
      <c r="U22" s="628"/>
      <c r="V22" s="628"/>
      <c r="W22" s="628"/>
      <c r="X22" s="679"/>
    </row>
    <row r="23" spans="2:24" s="626" customFormat="1" ht="21" customHeight="1" x14ac:dyDescent="0.25">
      <c r="B23" s="1271"/>
      <c r="C23" s="670"/>
      <c r="D23" s="671" t="s">
        <v>784</v>
      </c>
      <c r="E23" s="672"/>
      <c r="F23" s="672">
        <v>44173</v>
      </c>
      <c r="G23" s="733" t="s">
        <v>785</v>
      </c>
      <c r="H23" s="673" t="s">
        <v>845</v>
      </c>
      <c r="I23" s="670">
        <v>1</v>
      </c>
      <c r="J23" s="674" t="s">
        <v>19</v>
      </c>
      <c r="K23" s="675">
        <v>327800</v>
      </c>
      <c r="L23" s="675">
        <f t="shared" si="0"/>
        <v>327800</v>
      </c>
      <c r="M23" s="676"/>
      <c r="N23" s="677"/>
      <c r="O23" s="678"/>
      <c r="P23" s="672"/>
      <c r="Q23" s="672"/>
      <c r="R23" s="672"/>
      <c r="S23" s="672"/>
      <c r="T23" s="672"/>
      <c r="U23" s="628"/>
      <c r="V23" s="628"/>
      <c r="W23" s="628"/>
      <c r="X23" s="679"/>
    </row>
    <row r="24" spans="2:24" s="626" customFormat="1" ht="21" customHeight="1" x14ac:dyDescent="0.25">
      <c r="B24" s="1277">
        <v>4</v>
      </c>
      <c r="C24" s="789"/>
      <c r="D24" s="790" t="s">
        <v>807</v>
      </c>
      <c r="E24" s="791"/>
      <c r="F24" s="791">
        <v>44180</v>
      </c>
      <c r="G24" s="790" t="s">
        <v>808</v>
      </c>
      <c r="H24" s="792" t="s">
        <v>810</v>
      </c>
      <c r="I24" s="789">
        <v>1</v>
      </c>
      <c r="J24" s="793" t="s">
        <v>19</v>
      </c>
      <c r="K24" s="794">
        <v>1886</v>
      </c>
      <c r="L24" s="794">
        <f t="shared" si="0"/>
        <v>1886</v>
      </c>
      <c r="M24" s="795"/>
      <c r="N24" s="796" t="s">
        <v>290</v>
      </c>
      <c r="O24" s="789"/>
      <c r="P24" s="791"/>
      <c r="Q24" s="791"/>
      <c r="R24" s="791"/>
      <c r="S24" s="791"/>
      <c r="T24" s="791"/>
      <c r="U24" s="628"/>
      <c r="V24" s="628"/>
      <c r="W24" s="628"/>
      <c r="X24" s="679"/>
    </row>
    <row r="25" spans="2:24" s="626" customFormat="1" ht="21" customHeight="1" x14ac:dyDescent="0.25">
      <c r="B25" s="1278"/>
      <c r="C25" s="789"/>
      <c r="D25" s="790" t="s">
        <v>807</v>
      </c>
      <c r="E25" s="791"/>
      <c r="F25" s="791">
        <v>44180</v>
      </c>
      <c r="G25" s="790" t="s">
        <v>808</v>
      </c>
      <c r="H25" s="792" t="s">
        <v>811</v>
      </c>
      <c r="I25" s="789">
        <v>1</v>
      </c>
      <c r="J25" s="793" t="s">
        <v>19</v>
      </c>
      <c r="K25" s="794">
        <v>711</v>
      </c>
      <c r="L25" s="794">
        <f t="shared" si="0"/>
        <v>711</v>
      </c>
      <c r="M25" s="795"/>
      <c r="N25" s="796" t="s">
        <v>290</v>
      </c>
      <c r="O25" s="789"/>
      <c r="P25" s="791"/>
      <c r="Q25" s="791"/>
      <c r="R25" s="791"/>
      <c r="S25" s="791"/>
      <c r="T25" s="791"/>
      <c r="U25" s="628"/>
      <c r="V25" s="628"/>
      <c r="W25" s="628"/>
      <c r="X25" s="679"/>
    </row>
    <row r="26" spans="2:24" s="626" customFormat="1" ht="21" customHeight="1" x14ac:dyDescent="0.25">
      <c r="B26" s="1278"/>
      <c r="C26" s="789"/>
      <c r="D26" s="790" t="s">
        <v>807</v>
      </c>
      <c r="E26" s="791"/>
      <c r="F26" s="791">
        <v>44180</v>
      </c>
      <c r="G26" s="790" t="s">
        <v>808</v>
      </c>
      <c r="H26" s="792" t="s">
        <v>812</v>
      </c>
      <c r="I26" s="789">
        <v>1</v>
      </c>
      <c r="J26" s="793" t="s">
        <v>19</v>
      </c>
      <c r="K26" s="794">
        <v>67</v>
      </c>
      <c r="L26" s="794">
        <f t="shared" si="0"/>
        <v>67</v>
      </c>
      <c r="M26" s="795"/>
      <c r="N26" s="796" t="s">
        <v>290</v>
      </c>
      <c r="O26" s="789"/>
      <c r="P26" s="791"/>
      <c r="Q26" s="791"/>
      <c r="R26" s="791"/>
      <c r="S26" s="791"/>
      <c r="T26" s="791"/>
      <c r="U26" s="628"/>
      <c r="V26" s="628"/>
      <c r="W26" s="628"/>
      <c r="X26" s="679"/>
    </row>
    <row r="27" spans="2:24" s="626" customFormat="1" ht="21" customHeight="1" x14ac:dyDescent="0.25">
      <c r="B27" s="1278"/>
      <c r="C27" s="789"/>
      <c r="D27" s="790" t="s">
        <v>807</v>
      </c>
      <c r="E27" s="791"/>
      <c r="F27" s="791">
        <v>44180</v>
      </c>
      <c r="G27" s="790" t="s">
        <v>808</v>
      </c>
      <c r="H27" s="792" t="s">
        <v>809</v>
      </c>
      <c r="I27" s="789">
        <v>1</v>
      </c>
      <c r="J27" s="793" t="s">
        <v>19</v>
      </c>
      <c r="K27" s="794">
        <v>1660</v>
      </c>
      <c r="L27" s="794">
        <f t="shared" si="0"/>
        <v>1660</v>
      </c>
      <c r="M27" s="795"/>
      <c r="N27" s="796" t="s">
        <v>290</v>
      </c>
      <c r="O27" s="789"/>
      <c r="P27" s="791"/>
      <c r="Q27" s="791"/>
      <c r="R27" s="791"/>
      <c r="S27" s="791"/>
      <c r="T27" s="791"/>
      <c r="U27" s="628"/>
      <c r="V27" s="628"/>
      <c r="W27" s="628"/>
      <c r="X27" s="679"/>
    </row>
    <row r="28" spans="2:24" s="626" customFormat="1" ht="21" customHeight="1" x14ac:dyDescent="0.25">
      <c r="B28" s="1279"/>
      <c r="C28" s="789"/>
      <c r="D28" s="790" t="s">
        <v>807</v>
      </c>
      <c r="E28" s="791"/>
      <c r="F28" s="791">
        <v>44180</v>
      </c>
      <c r="G28" s="790" t="s">
        <v>808</v>
      </c>
      <c r="H28" s="792" t="s">
        <v>813</v>
      </c>
      <c r="I28" s="789">
        <v>1</v>
      </c>
      <c r="J28" s="793" t="s">
        <v>19</v>
      </c>
      <c r="K28" s="794">
        <v>1477</v>
      </c>
      <c r="L28" s="794">
        <f t="shared" si="0"/>
        <v>1477</v>
      </c>
      <c r="M28" s="795"/>
      <c r="N28" s="796" t="s">
        <v>290</v>
      </c>
      <c r="O28" s="789"/>
      <c r="P28" s="791"/>
      <c r="Q28" s="791"/>
      <c r="R28" s="791"/>
      <c r="S28" s="791"/>
      <c r="T28" s="791"/>
      <c r="U28" s="628"/>
      <c r="V28" s="628"/>
      <c r="W28" s="628"/>
      <c r="X28" s="679"/>
    </row>
    <row r="29" spans="2:24" s="626" customFormat="1" ht="21" customHeight="1" x14ac:dyDescent="0.25">
      <c r="B29" s="670">
        <v>5</v>
      </c>
      <c r="C29" s="670"/>
      <c r="D29" s="671" t="s">
        <v>825</v>
      </c>
      <c r="E29" s="672"/>
      <c r="F29" s="672">
        <v>44186</v>
      </c>
      <c r="G29" s="733" t="s">
        <v>827</v>
      </c>
      <c r="H29" s="673" t="s">
        <v>826</v>
      </c>
      <c r="I29" s="670">
        <v>1</v>
      </c>
      <c r="J29" s="674" t="s">
        <v>19</v>
      </c>
      <c r="K29" s="675">
        <v>153166</v>
      </c>
      <c r="L29" s="675">
        <f t="shared" si="0"/>
        <v>153166</v>
      </c>
      <c r="M29" s="676"/>
      <c r="N29" s="677"/>
      <c r="O29" s="678"/>
      <c r="P29" s="672"/>
      <c r="Q29" s="672"/>
      <c r="R29" s="672"/>
      <c r="S29" s="672"/>
      <c r="T29" s="672"/>
      <c r="U29" s="628"/>
      <c r="V29" s="628"/>
      <c r="W29" s="628"/>
      <c r="X29" s="679"/>
    </row>
    <row r="30" spans="2:24" s="626" customFormat="1" ht="21" customHeight="1" x14ac:dyDescent="0.25">
      <c r="B30" s="670">
        <v>6</v>
      </c>
      <c r="C30" s="670"/>
      <c r="D30" s="671" t="s">
        <v>828</v>
      </c>
      <c r="E30" s="672"/>
      <c r="F30" s="672">
        <v>44187</v>
      </c>
      <c r="G30" s="733" t="s">
        <v>827</v>
      </c>
      <c r="H30" s="673" t="s">
        <v>829</v>
      </c>
      <c r="I30" s="670">
        <v>1</v>
      </c>
      <c r="J30" s="674" t="s">
        <v>19</v>
      </c>
      <c r="K30" s="675">
        <v>161361</v>
      </c>
      <c r="L30" s="675">
        <f t="shared" si="0"/>
        <v>161361</v>
      </c>
      <c r="M30" s="676"/>
      <c r="N30" s="677"/>
      <c r="O30" s="678"/>
      <c r="P30" s="672"/>
      <c r="Q30" s="672"/>
      <c r="R30" s="672"/>
      <c r="S30" s="672"/>
      <c r="T30" s="672"/>
      <c r="U30" s="628"/>
      <c r="V30" s="628"/>
      <c r="W30" s="628"/>
      <c r="X30" s="679"/>
    </row>
    <row r="31" spans="2:24" s="626" customFormat="1" ht="21" customHeight="1" x14ac:dyDescent="0.25">
      <c r="B31" s="670">
        <v>7</v>
      </c>
      <c r="C31" s="670"/>
      <c r="D31" s="671" t="s">
        <v>549</v>
      </c>
      <c r="E31" s="672"/>
      <c r="F31" s="672">
        <v>44085</v>
      </c>
      <c r="G31" s="733" t="s">
        <v>846</v>
      </c>
      <c r="H31" s="673" t="s">
        <v>848</v>
      </c>
      <c r="I31" s="670">
        <v>1</v>
      </c>
      <c r="J31" s="674" t="s">
        <v>19</v>
      </c>
      <c r="K31" s="675">
        <v>24956.80000000001</v>
      </c>
      <c r="L31" s="675">
        <f t="shared" si="0"/>
        <v>24956.80000000001</v>
      </c>
      <c r="M31" s="676"/>
      <c r="N31" s="677"/>
      <c r="O31" s="678"/>
      <c r="P31" s="672"/>
      <c r="Q31" s="672"/>
      <c r="R31" s="672"/>
      <c r="S31" s="672"/>
      <c r="T31" s="672"/>
      <c r="U31" s="628"/>
      <c r="V31" s="628"/>
      <c r="W31" s="628"/>
      <c r="X31" s="679"/>
    </row>
    <row r="32" spans="2:24" s="626" customFormat="1" ht="21" customHeight="1" x14ac:dyDescent="0.25">
      <c r="B32" s="670">
        <v>8</v>
      </c>
      <c r="C32" s="670"/>
      <c r="D32" s="671" t="s">
        <v>550</v>
      </c>
      <c r="E32" s="672"/>
      <c r="F32" s="672">
        <v>44085</v>
      </c>
      <c r="G32" s="733" t="s">
        <v>846</v>
      </c>
      <c r="H32" s="673" t="s">
        <v>847</v>
      </c>
      <c r="I32" s="670">
        <v>1</v>
      </c>
      <c r="J32" s="674" t="s">
        <v>19</v>
      </c>
      <c r="K32" s="675">
        <v>64288.80000000001</v>
      </c>
      <c r="L32" s="675">
        <f t="shared" si="0"/>
        <v>64288.80000000001</v>
      </c>
      <c r="M32" s="676"/>
      <c r="N32" s="677"/>
      <c r="O32" s="678"/>
      <c r="P32" s="672"/>
      <c r="Q32" s="672"/>
      <c r="R32" s="672"/>
      <c r="S32" s="672"/>
      <c r="T32" s="672"/>
      <c r="U32" s="628"/>
      <c r="V32" s="628"/>
      <c r="W32" s="628"/>
      <c r="X32" s="679"/>
    </row>
    <row r="33" spans="2:24" s="626" customFormat="1" ht="21" customHeight="1" x14ac:dyDescent="0.25">
      <c r="B33" s="670">
        <v>9</v>
      </c>
      <c r="C33" s="670"/>
      <c r="D33" s="671" t="s">
        <v>771</v>
      </c>
      <c r="E33" s="672"/>
      <c r="F33" s="672">
        <v>44166</v>
      </c>
      <c r="G33" s="733" t="s">
        <v>772</v>
      </c>
      <c r="H33" s="673" t="s">
        <v>849</v>
      </c>
      <c r="I33" s="670">
        <v>1</v>
      </c>
      <c r="J33" s="674" t="s">
        <v>19</v>
      </c>
      <c r="K33" s="675">
        <v>88993</v>
      </c>
      <c r="L33" s="675">
        <f t="shared" si="0"/>
        <v>88993</v>
      </c>
      <c r="M33" s="676"/>
      <c r="N33" s="677"/>
      <c r="O33" s="678"/>
      <c r="P33" s="672"/>
      <c r="Q33" s="672"/>
      <c r="R33" s="672"/>
      <c r="S33" s="672"/>
      <c r="T33" s="672"/>
      <c r="U33" s="628"/>
      <c r="V33" s="628"/>
      <c r="W33" s="628"/>
      <c r="X33" s="679"/>
    </row>
    <row r="34" spans="2:24" s="626" customFormat="1" ht="21" customHeight="1" x14ac:dyDescent="0.25">
      <c r="B34" s="670"/>
      <c r="C34" s="670"/>
      <c r="D34" s="671"/>
      <c r="E34" s="672"/>
      <c r="F34" s="672"/>
      <c r="G34" s="733"/>
      <c r="H34" s="673"/>
      <c r="I34" s="670"/>
      <c r="J34" s="674"/>
      <c r="K34" s="675"/>
      <c r="L34" s="675">
        <f t="shared" si="0"/>
        <v>0</v>
      </c>
      <c r="M34" s="676"/>
      <c r="N34" s="677"/>
      <c r="O34" s="678"/>
      <c r="P34" s="672"/>
      <c r="Q34" s="672"/>
      <c r="R34" s="672"/>
      <c r="S34" s="672"/>
      <c r="T34" s="672"/>
      <c r="U34" s="628"/>
      <c r="V34" s="628"/>
      <c r="W34" s="628"/>
      <c r="X34" s="679"/>
    </row>
    <row r="35" spans="2:24" s="626" customFormat="1" ht="21" customHeight="1" x14ac:dyDescent="0.25">
      <c r="B35" s="670"/>
      <c r="C35" s="670"/>
      <c r="D35" s="671"/>
      <c r="E35" s="672"/>
      <c r="F35" s="672"/>
      <c r="G35" s="733"/>
      <c r="H35" s="673"/>
      <c r="I35" s="670"/>
      <c r="J35" s="674"/>
      <c r="K35" s="675"/>
      <c r="L35" s="675">
        <f t="shared" si="0"/>
        <v>0</v>
      </c>
      <c r="M35" s="676"/>
      <c r="N35" s="677"/>
      <c r="O35" s="678"/>
      <c r="P35" s="672"/>
      <c r="Q35" s="672"/>
      <c r="R35" s="672"/>
      <c r="S35" s="672"/>
      <c r="T35" s="672"/>
      <c r="U35" s="628"/>
      <c r="V35" s="628"/>
      <c r="W35" s="628"/>
      <c r="X35" s="679"/>
    </row>
    <row r="36" spans="2:24" s="626" customFormat="1" ht="21" customHeight="1" x14ac:dyDescent="0.25">
      <c r="B36" s="670"/>
      <c r="C36" s="670"/>
      <c r="D36" s="671"/>
      <c r="E36" s="672"/>
      <c r="F36" s="672"/>
      <c r="G36" s="733"/>
      <c r="H36" s="673"/>
      <c r="I36" s="670"/>
      <c r="J36" s="674"/>
      <c r="K36" s="675"/>
      <c r="L36" s="675">
        <f t="shared" si="0"/>
        <v>0</v>
      </c>
      <c r="M36" s="676"/>
      <c r="N36" s="677"/>
      <c r="O36" s="678"/>
      <c r="P36" s="672"/>
      <c r="Q36" s="672"/>
      <c r="R36" s="672"/>
      <c r="S36" s="672"/>
      <c r="T36" s="672"/>
      <c r="U36" s="628"/>
      <c r="V36" s="628"/>
      <c r="W36" s="628"/>
      <c r="X36" s="679"/>
    </row>
    <row r="37" spans="2:24" s="626" customFormat="1" ht="21" customHeight="1" x14ac:dyDescent="0.25">
      <c r="B37" s="670"/>
      <c r="C37" s="670"/>
      <c r="D37" s="671"/>
      <c r="E37" s="672"/>
      <c r="F37" s="672"/>
      <c r="G37" s="733"/>
      <c r="H37" s="673"/>
      <c r="I37" s="670"/>
      <c r="J37" s="674"/>
      <c r="K37" s="675"/>
      <c r="L37" s="675">
        <f t="shared" si="0"/>
        <v>0</v>
      </c>
      <c r="M37" s="676"/>
      <c r="N37" s="677"/>
      <c r="O37" s="678"/>
      <c r="P37" s="672"/>
      <c r="Q37" s="672"/>
      <c r="R37" s="672"/>
      <c r="S37" s="672"/>
      <c r="T37" s="672"/>
      <c r="U37" s="628"/>
      <c r="V37" s="628"/>
      <c r="W37" s="628"/>
      <c r="X37" s="679"/>
    </row>
    <row r="38" spans="2:24" s="626" customFormat="1" ht="21" customHeight="1" x14ac:dyDescent="0.25">
      <c r="B38" s="670"/>
      <c r="C38" s="670"/>
      <c r="D38" s="671"/>
      <c r="E38" s="672"/>
      <c r="F38" s="672"/>
      <c r="G38" s="733"/>
      <c r="H38" s="673"/>
      <c r="I38" s="670"/>
      <c r="J38" s="674"/>
      <c r="K38" s="675"/>
      <c r="L38" s="675">
        <f t="shared" si="0"/>
        <v>0</v>
      </c>
      <c r="M38" s="676"/>
      <c r="N38" s="677"/>
      <c r="O38" s="678"/>
      <c r="P38" s="672"/>
      <c r="Q38" s="672"/>
      <c r="R38" s="672"/>
      <c r="S38" s="672"/>
      <c r="T38" s="672"/>
      <c r="U38" s="628"/>
      <c r="V38" s="628"/>
      <c r="W38" s="628"/>
      <c r="X38" s="679"/>
    </row>
    <row r="39" spans="2:24" s="626" customFormat="1" ht="21" customHeight="1" x14ac:dyDescent="0.25">
      <c r="B39" s="670"/>
      <c r="C39" s="670"/>
      <c r="D39" s="671"/>
      <c r="E39" s="672"/>
      <c r="F39" s="672"/>
      <c r="G39" s="733"/>
      <c r="H39" s="673"/>
      <c r="I39" s="670"/>
      <c r="J39" s="674"/>
      <c r="K39" s="675"/>
      <c r="L39" s="675">
        <f t="shared" si="0"/>
        <v>0</v>
      </c>
      <c r="M39" s="676"/>
      <c r="N39" s="677"/>
      <c r="O39" s="678"/>
      <c r="P39" s="672"/>
      <c r="Q39" s="672"/>
      <c r="R39" s="672"/>
      <c r="S39" s="672"/>
      <c r="T39" s="672"/>
      <c r="U39" s="628"/>
      <c r="V39" s="628"/>
      <c r="W39" s="628"/>
      <c r="X39" s="679"/>
    </row>
    <row r="40" spans="2:24" s="626" customFormat="1" ht="21" customHeight="1" x14ac:dyDescent="0.25">
      <c r="B40" s="670"/>
      <c r="C40" s="670"/>
      <c r="D40" s="671"/>
      <c r="E40" s="672"/>
      <c r="F40" s="672"/>
      <c r="G40" s="733"/>
      <c r="H40" s="673"/>
      <c r="I40" s="670"/>
      <c r="J40" s="674"/>
      <c r="K40" s="675"/>
      <c r="L40" s="675">
        <f t="shared" si="0"/>
        <v>0</v>
      </c>
      <c r="M40" s="676"/>
      <c r="N40" s="677"/>
      <c r="O40" s="678"/>
      <c r="P40" s="672"/>
      <c r="Q40" s="672"/>
      <c r="R40" s="672"/>
      <c r="S40" s="672"/>
      <c r="T40" s="672"/>
      <c r="U40" s="628"/>
      <c r="V40" s="628"/>
      <c r="W40" s="628"/>
      <c r="X40" s="679"/>
    </row>
    <row r="41" spans="2:24" s="626" customFormat="1" ht="21" customHeight="1" x14ac:dyDescent="0.25">
      <c r="B41" s="670"/>
      <c r="C41" s="670"/>
      <c r="D41" s="671"/>
      <c r="E41" s="672"/>
      <c r="F41" s="672"/>
      <c r="G41" s="733"/>
      <c r="H41" s="673"/>
      <c r="I41" s="670"/>
      <c r="J41" s="674"/>
      <c r="K41" s="675"/>
      <c r="L41" s="675">
        <f t="shared" si="0"/>
        <v>0</v>
      </c>
      <c r="M41" s="676"/>
      <c r="N41" s="677"/>
      <c r="O41" s="678"/>
      <c r="P41" s="672"/>
      <c r="Q41" s="672"/>
      <c r="R41" s="672"/>
      <c r="S41" s="672"/>
      <c r="T41" s="672"/>
      <c r="U41" s="628"/>
      <c r="V41" s="628"/>
      <c r="W41" s="628"/>
      <c r="X41" s="679"/>
    </row>
    <row r="42" spans="2:24" s="626" customFormat="1" ht="21" customHeight="1" x14ac:dyDescent="0.25">
      <c r="B42" s="670"/>
      <c r="C42" s="670"/>
      <c r="D42" s="671"/>
      <c r="E42" s="672"/>
      <c r="F42" s="672"/>
      <c r="G42" s="733"/>
      <c r="H42" s="673"/>
      <c r="I42" s="670"/>
      <c r="J42" s="674"/>
      <c r="K42" s="675"/>
      <c r="L42" s="675">
        <f t="shared" si="0"/>
        <v>0</v>
      </c>
      <c r="M42" s="676"/>
      <c r="N42" s="677"/>
      <c r="O42" s="678"/>
      <c r="P42" s="672"/>
      <c r="Q42" s="672"/>
      <c r="R42" s="672"/>
      <c r="S42" s="672"/>
      <c r="T42" s="672"/>
      <c r="U42" s="628"/>
      <c r="V42" s="628"/>
      <c r="W42" s="628"/>
      <c r="X42" s="679"/>
    </row>
    <row r="43" spans="2:24" s="626" customFormat="1" ht="21" customHeight="1" x14ac:dyDescent="0.25">
      <c r="B43" s="670"/>
      <c r="C43" s="670"/>
      <c r="D43" s="671"/>
      <c r="E43" s="672"/>
      <c r="F43" s="672"/>
      <c r="G43" s="733"/>
      <c r="H43" s="673"/>
      <c r="I43" s="670"/>
      <c r="J43" s="674"/>
      <c r="K43" s="675"/>
      <c r="L43" s="675">
        <f t="shared" si="0"/>
        <v>0</v>
      </c>
      <c r="M43" s="676"/>
      <c r="N43" s="677"/>
      <c r="O43" s="678"/>
      <c r="P43" s="672"/>
      <c r="Q43" s="672"/>
      <c r="R43" s="672"/>
      <c r="S43" s="672"/>
      <c r="T43" s="672"/>
      <c r="U43" s="628"/>
      <c r="V43" s="628"/>
      <c r="W43" s="628"/>
      <c r="X43" s="679"/>
    </row>
  </sheetData>
  <autoFilter ref="A9:T9">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autoFilter>
  <mergeCells count="13">
    <mergeCell ref="B10:B13"/>
    <mergeCell ref="B14:B21"/>
    <mergeCell ref="B22:B23"/>
    <mergeCell ref="B24:B28"/>
    <mergeCell ref="D4:H4"/>
    <mergeCell ref="D5:H5"/>
    <mergeCell ref="S8:S9"/>
    <mergeCell ref="T8:T9"/>
    <mergeCell ref="B9:L9"/>
    <mergeCell ref="P8:P9"/>
    <mergeCell ref="N8:O9"/>
    <mergeCell ref="Q8:Q9"/>
    <mergeCell ref="R8:R9"/>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39997558519241921"/>
  </sheetPr>
  <dimension ref="B1:U76"/>
  <sheetViews>
    <sheetView zoomScale="90" zoomScaleNormal="90" workbookViewId="0">
      <selection activeCell="J47" sqref="J47"/>
    </sheetView>
  </sheetViews>
  <sheetFormatPr defaultRowHeight="12.75" outlineLevelRow="1" x14ac:dyDescent="0.25"/>
  <cols>
    <col min="1" max="1" width="2" style="1" customWidth="1"/>
    <col min="2" max="2" width="4.7109375" style="1" customWidth="1"/>
    <col min="3" max="3" width="13.85546875" style="14" customWidth="1"/>
    <col min="4" max="4" width="11.7109375" style="15" customWidth="1"/>
    <col min="5" max="5" width="10.85546875" style="3" customWidth="1"/>
    <col min="6" max="6" width="10.140625" style="12" customWidth="1"/>
    <col min="7" max="7" width="21.28515625" style="2" customWidth="1"/>
    <col min="8" max="8" width="42.7109375" style="48" customWidth="1"/>
    <col min="9" max="9" width="4.85546875" style="1" customWidth="1"/>
    <col min="10" max="10" width="7" style="5" customWidth="1"/>
    <col min="11" max="13" width="12.5703125" style="13" customWidth="1"/>
    <col min="14" max="14" width="2" style="32" customWidth="1"/>
    <col min="15" max="15" width="9.85546875" style="1" customWidth="1"/>
    <col min="16" max="16" width="9.85546875" style="36" customWidth="1"/>
    <col min="17" max="18" width="9.42578125" style="1" customWidth="1"/>
    <col min="19" max="20" width="11.42578125" style="36" customWidth="1"/>
    <col min="21" max="21" width="20.42578125" style="1" customWidth="1"/>
    <col min="22" max="16384" width="9.140625" style="1"/>
  </cols>
  <sheetData>
    <row r="1" spans="2:21" x14ac:dyDescent="0.25">
      <c r="O1" s="60"/>
      <c r="P1" s="61"/>
      <c r="Q1" s="62"/>
      <c r="R1" s="62"/>
      <c r="S1" s="61"/>
      <c r="T1" s="1"/>
    </row>
    <row r="2" spans="2:21" ht="19.5" x14ac:dyDescent="0.25">
      <c r="B2" s="223" t="s">
        <v>253</v>
      </c>
      <c r="O2" s="60"/>
      <c r="P2" s="61"/>
      <c r="Q2" s="62"/>
      <c r="R2" s="62"/>
      <c r="S2" s="61"/>
      <c r="T2" s="1"/>
    </row>
    <row r="3" spans="2:21" ht="13.5" thickBot="1" x14ac:dyDescent="0.3">
      <c r="O3" s="60"/>
      <c r="P3" s="61"/>
      <c r="Q3" s="62"/>
      <c r="R3" s="62"/>
      <c r="S3" s="61"/>
      <c r="T3" s="1"/>
    </row>
    <row r="4" spans="2:21" ht="16.5" customHeight="1" thickTop="1" x14ac:dyDescent="0.25">
      <c r="B4" s="225" t="s">
        <v>254</v>
      </c>
      <c r="C4" s="227"/>
      <c r="D4" s="1257" t="s">
        <v>267</v>
      </c>
      <c r="E4" s="1257"/>
      <c r="F4" s="1257"/>
      <c r="G4" s="1257"/>
      <c r="H4" s="1258"/>
      <c r="O4" s="60"/>
      <c r="P4" s="61"/>
      <c r="Q4" s="62"/>
      <c r="R4" s="62"/>
      <c r="S4" s="61"/>
      <c r="T4" s="1"/>
    </row>
    <row r="5" spans="2:21" ht="16.5" customHeight="1" thickBot="1" x14ac:dyDescent="0.3">
      <c r="B5" s="226" t="s">
        <v>255</v>
      </c>
      <c r="C5" s="228"/>
      <c r="D5" s="1259" t="s">
        <v>266</v>
      </c>
      <c r="E5" s="1259"/>
      <c r="F5" s="1259"/>
      <c r="G5" s="1259"/>
      <c r="H5" s="1260"/>
      <c r="I5" s="229"/>
      <c r="J5" s="229"/>
      <c r="K5" s="229"/>
      <c r="L5" s="229"/>
      <c r="M5" s="229"/>
      <c r="O5" s="60"/>
      <c r="P5" s="61"/>
      <c r="Q5" s="62"/>
      <c r="R5" s="62"/>
      <c r="S5" s="61"/>
      <c r="T5" s="1"/>
    </row>
    <row r="6" spans="2:21" ht="12.75" customHeight="1" thickTop="1" x14ac:dyDescent="0.25">
      <c r="B6" s="229"/>
      <c r="C6" s="229"/>
      <c r="D6" s="229"/>
      <c r="E6" s="229"/>
      <c r="F6" s="229"/>
      <c r="G6" s="229"/>
      <c r="H6" s="229"/>
      <c r="I6" s="229"/>
      <c r="J6" s="229"/>
      <c r="K6" s="229"/>
      <c r="L6" s="229"/>
      <c r="M6" s="229"/>
      <c r="O6" s="60"/>
      <c r="P6" s="61"/>
      <c r="Q6" s="62"/>
      <c r="R6" s="62"/>
      <c r="S6" s="61"/>
      <c r="T6" s="1"/>
    </row>
    <row r="7" spans="2:21" ht="9" customHeight="1" x14ac:dyDescent="0.25">
      <c r="C7" s="57"/>
      <c r="K7" s="43" t="s">
        <v>21</v>
      </c>
      <c r="L7" s="43"/>
      <c r="O7" s="62"/>
      <c r="P7" s="61"/>
      <c r="Q7" s="62"/>
      <c r="R7" s="62"/>
      <c r="S7" s="61"/>
      <c r="T7" s="1"/>
    </row>
    <row r="8" spans="2:21" s="4" customFormat="1" ht="39" customHeight="1" thickBot="1" x14ac:dyDescent="0.3">
      <c r="B8" s="44" t="s">
        <v>0</v>
      </c>
      <c r="C8" s="44" t="s">
        <v>1</v>
      </c>
      <c r="D8" s="45" t="s">
        <v>2</v>
      </c>
      <c r="E8" s="45" t="s">
        <v>11</v>
      </c>
      <c r="F8" s="45" t="s">
        <v>10</v>
      </c>
      <c r="G8" s="44" t="s">
        <v>9</v>
      </c>
      <c r="H8" s="44" t="s">
        <v>3</v>
      </c>
      <c r="I8" s="44" t="s">
        <v>4</v>
      </c>
      <c r="J8" s="46" t="s">
        <v>5</v>
      </c>
      <c r="K8" s="47" t="s">
        <v>36</v>
      </c>
      <c r="L8" s="47" t="s">
        <v>126</v>
      </c>
      <c r="M8" s="47" t="s">
        <v>127</v>
      </c>
      <c r="N8" s="50"/>
      <c r="O8" s="1284" t="s">
        <v>14</v>
      </c>
      <c r="P8" s="1284"/>
      <c r="Q8" s="94" t="s">
        <v>12</v>
      </c>
      <c r="R8" s="94" t="s">
        <v>13</v>
      </c>
      <c r="S8" s="59" t="s">
        <v>16</v>
      </c>
      <c r="T8" s="59" t="s">
        <v>17</v>
      </c>
      <c r="U8" s="94" t="s">
        <v>18</v>
      </c>
    </row>
    <row r="9" spans="2:21" ht="13.5" hidden="1" thickBot="1" x14ac:dyDescent="0.3">
      <c r="B9" s="37" t="s">
        <v>33</v>
      </c>
      <c r="C9" s="54" t="s">
        <v>33</v>
      </c>
      <c r="D9" s="53" t="s">
        <v>34</v>
      </c>
      <c r="E9" s="38">
        <v>43900</v>
      </c>
      <c r="F9" s="55">
        <v>43900</v>
      </c>
      <c r="G9" s="56" t="s">
        <v>117</v>
      </c>
      <c r="H9" s="39" t="s">
        <v>118</v>
      </c>
      <c r="I9" s="37">
        <v>1</v>
      </c>
      <c r="J9" s="40" t="s">
        <v>19</v>
      </c>
      <c r="K9" s="41">
        <v>100000</v>
      </c>
      <c r="L9" s="41"/>
      <c r="M9" s="41">
        <f>K9</f>
        <v>100000</v>
      </c>
      <c r="N9" s="51"/>
      <c r="O9" s="37" t="s">
        <v>35</v>
      </c>
      <c r="P9" s="42">
        <v>44075</v>
      </c>
      <c r="Q9" s="37">
        <v>3</v>
      </c>
      <c r="R9" s="37">
        <v>3</v>
      </c>
      <c r="S9" s="42">
        <v>44136</v>
      </c>
      <c r="T9" s="42">
        <v>44166</v>
      </c>
      <c r="U9" s="37" t="s">
        <v>15</v>
      </c>
    </row>
    <row r="10" spans="2:21" ht="20.25" customHeight="1" x14ac:dyDescent="0.25">
      <c r="B10" s="37"/>
      <c r="C10" s="54"/>
      <c r="D10" s="53"/>
      <c r="E10" s="38"/>
      <c r="F10" s="55"/>
      <c r="G10" s="56"/>
      <c r="H10" s="39"/>
      <c r="I10" s="37"/>
      <c r="J10" s="40"/>
      <c r="K10" s="41"/>
      <c r="L10" s="41"/>
      <c r="M10" s="41"/>
      <c r="N10" s="51"/>
      <c r="O10" s="37"/>
      <c r="P10" s="42"/>
      <c r="Q10" s="37"/>
      <c r="R10" s="37"/>
      <c r="S10" s="42"/>
      <c r="T10" s="42"/>
      <c r="U10" s="37"/>
    </row>
    <row r="11" spans="2:21" ht="12.75" hidden="1" customHeight="1" outlineLevel="1" x14ac:dyDescent="0.25">
      <c r="B11" s="1242">
        <v>1</v>
      </c>
      <c r="C11" s="1285" t="s">
        <v>120</v>
      </c>
      <c r="D11" s="1292" t="s">
        <v>119</v>
      </c>
      <c r="E11" s="1246">
        <v>43899</v>
      </c>
      <c r="F11" s="1246">
        <v>43899</v>
      </c>
      <c r="G11" s="1285" t="s">
        <v>15</v>
      </c>
      <c r="H11" s="95" t="s">
        <v>121</v>
      </c>
      <c r="I11" s="91">
        <v>5</v>
      </c>
      <c r="J11" s="21" t="s">
        <v>7</v>
      </c>
      <c r="K11" s="82">
        <v>9100</v>
      </c>
      <c r="L11" s="82">
        <f>K11*I11</f>
        <v>45500</v>
      </c>
      <c r="M11" s="83">
        <f>L11*1.03</f>
        <v>46865</v>
      </c>
      <c r="N11" s="64"/>
      <c r="O11" s="1288" t="s">
        <v>157</v>
      </c>
      <c r="P11" s="1288" t="s">
        <v>158</v>
      </c>
      <c r="Q11" s="1246"/>
      <c r="R11" s="1246"/>
      <c r="S11" s="1246"/>
      <c r="T11" s="1246"/>
      <c r="U11" s="1281" t="s">
        <v>159</v>
      </c>
    </row>
    <row r="12" spans="2:21" ht="12.75" hidden="1" customHeight="1" outlineLevel="1" x14ac:dyDescent="0.25">
      <c r="B12" s="1243"/>
      <c r="C12" s="1286"/>
      <c r="D12" s="1293"/>
      <c r="E12" s="1247"/>
      <c r="F12" s="1247"/>
      <c r="G12" s="1286"/>
      <c r="H12" s="96" t="s">
        <v>122</v>
      </c>
      <c r="I12" s="92">
        <v>5</v>
      </c>
      <c r="J12" s="11" t="s">
        <v>7</v>
      </c>
      <c r="K12" s="84">
        <v>21600</v>
      </c>
      <c r="L12" s="84">
        <f>K12*I12</f>
        <v>108000</v>
      </c>
      <c r="M12" s="85">
        <f>L12*1.03</f>
        <v>111240</v>
      </c>
      <c r="N12" s="51"/>
      <c r="O12" s="1289"/>
      <c r="P12" s="1289"/>
      <c r="Q12" s="1247"/>
      <c r="R12" s="1247"/>
      <c r="S12" s="1247"/>
      <c r="T12" s="1247"/>
      <c r="U12" s="1282"/>
    </row>
    <row r="13" spans="2:21" ht="12.75" hidden="1" customHeight="1" outlineLevel="1" x14ac:dyDescent="0.25">
      <c r="B13" s="1243"/>
      <c r="C13" s="1286"/>
      <c r="D13" s="1293"/>
      <c r="E13" s="1247"/>
      <c r="F13" s="1247"/>
      <c r="G13" s="1286"/>
      <c r="H13" s="96" t="s">
        <v>123</v>
      </c>
      <c r="I13" s="92">
        <v>5</v>
      </c>
      <c r="J13" s="11" t="s">
        <v>7</v>
      </c>
      <c r="K13" s="84">
        <v>19800</v>
      </c>
      <c r="L13" s="84">
        <f>K13*I13</f>
        <v>99000</v>
      </c>
      <c r="M13" s="85">
        <f>L13*1.03</f>
        <v>101970</v>
      </c>
      <c r="N13" s="51"/>
      <c r="O13" s="1289"/>
      <c r="P13" s="1289"/>
      <c r="Q13" s="1247"/>
      <c r="R13" s="1247"/>
      <c r="S13" s="1247"/>
      <c r="T13" s="1247"/>
      <c r="U13" s="1282"/>
    </row>
    <row r="14" spans="2:21" ht="12.75" hidden="1" customHeight="1" outlineLevel="1" x14ac:dyDescent="0.25">
      <c r="B14" s="1243"/>
      <c r="C14" s="1286"/>
      <c r="D14" s="1293"/>
      <c r="E14" s="1247"/>
      <c r="F14" s="1247"/>
      <c r="G14" s="1286"/>
      <c r="H14" s="96" t="s">
        <v>124</v>
      </c>
      <c r="I14" s="92">
        <v>5</v>
      </c>
      <c r="J14" s="11" t="s">
        <v>7</v>
      </c>
      <c r="K14" s="84">
        <v>3700</v>
      </c>
      <c r="L14" s="84">
        <f>K14*I14</f>
        <v>18500</v>
      </c>
      <c r="M14" s="85">
        <f>L14*1.03</f>
        <v>19055</v>
      </c>
      <c r="N14" s="51"/>
      <c r="O14" s="1289"/>
      <c r="P14" s="1289"/>
      <c r="Q14" s="1247"/>
      <c r="R14" s="1247"/>
      <c r="S14" s="1247"/>
      <c r="T14" s="1247"/>
      <c r="U14" s="1282"/>
    </row>
    <row r="15" spans="2:21" ht="12.75" hidden="1" customHeight="1" outlineLevel="1" thickBot="1" x14ac:dyDescent="0.3">
      <c r="B15" s="1291"/>
      <c r="C15" s="1287"/>
      <c r="D15" s="1294"/>
      <c r="E15" s="1280"/>
      <c r="F15" s="1280"/>
      <c r="G15" s="1287"/>
      <c r="H15" s="97" t="s">
        <v>125</v>
      </c>
      <c r="I15" s="93">
        <v>1</v>
      </c>
      <c r="J15" s="26" t="s">
        <v>19</v>
      </c>
      <c r="K15" s="86">
        <v>33495.599999999999</v>
      </c>
      <c r="L15" s="86">
        <f>K15*I15</f>
        <v>33495.599999999999</v>
      </c>
      <c r="M15" s="87">
        <f>L15</f>
        <v>33495.599999999999</v>
      </c>
      <c r="N15" s="65"/>
      <c r="O15" s="1290"/>
      <c r="P15" s="1290"/>
      <c r="Q15" s="1280"/>
      <c r="R15" s="1280"/>
      <c r="S15" s="1280"/>
      <c r="T15" s="1280"/>
      <c r="U15" s="1283"/>
    </row>
    <row r="16" spans="2:21" s="17" customFormat="1" collapsed="1" x14ac:dyDescent="0.25">
      <c r="B16" s="66"/>
      <c r="C16" s="66"/>
      <c r="D16" s="67"/>
      <c r="E16" s="67"/>
      <c r="F16" s="67"/>
      <c r="G16" s="66"/>
      <c r="H16" s="49"/>
      <c r="J16" s="18"/>
      <c r="K16" s="19"/>
      <c r="L16" s="19"/>
      <c r="M16" s="19"/>
      <c r="N16" s="32"/>
      <c r="O16" s="66"/>
      <c r="P16" s="68"/>
      <c r="Q16" s="66"/>
      <c r="R16" s="66"/>
      <c r="S16" s="68"/>
      <c r="T16" s="68"/>
      <c r="U16" s="66"/>
    </row>
    <row r="17" spans="2:21" s="17" customFormat="1" x14ac:dyDescent="0.25">
      <c r="B17" s="66"/>
      <c r="C17" s="66"/>
      <c r="D17" s="67"/>
      <c r="E17" s="67"/>
      <c r="F17" s="67"/>
      <c r="G17" s="66"/>
      <c r="H17" s="49"/>
      <c r="J17" s="18"/>
      <c r="K17" s="19"/>
      <c r="L17" s="19"/>
      <c r="M17" s="19"/>
      <c r="N17" s="32"/>
      <c r="O17" s="66"/>
      <c r="P17" s="68"/>
      <c r="Q17" s="66"/>
      <c r="R17" s="66"/>
      <c r="S17" s="68"/>
      <c r="T17" s="68"/>
      <c r="U17" s="66"/>
    </row>
    <row r="18" spans="2:21" s="17" customFormat="1" x14ac:dyDescent="0.25">
      <c r="B18" s="66"/>
      <c r="C18" s="66"/>
      <c r="D18" s="67"/>
      <c r="E18" s="67"/>
      <c r="F18" s="67"/>
      <c r="G18" s="66"/>
      <c r="H18" s="49"/>
      <c r="J18" s="18"/>
      <c r="K18" s="19"/>
      <c r="L18" s="19"/>
      <c r="M18" s="19"/>
      <c r="N18" s="32"/>
      <c r="O18" s="66"/>
      <c r="P18" s="68"/>
      <c r="Q18" s="66"/>
      <c r="R18" s="66"/>
      <c r="S18" s="68"/>
      <c r="T18" s="68"/>
      <c r="U18" s="66"/>
    </row>
    <row r="19" spans="2:21" s="17" customFormat="1" x14ac:dyDescent="0.25">
      <c r="B19" s="66"/>
      <c r="C19" s="66"/>
      <c r="D19" s="67"/>
      <c r="E19" s="67"/>
      <c r="F19" s="67"/>
      <c r="G19" s="66"/>
      <c r="H19" s="49"/>
      <c r="J19" s="18"/>
      <c r="K19" s="19"/>
      <c r="L19" s="19"/>
      <c r="M19" s="19"/>
      <c r="N19" s="32"/>
      <c r="O19" s="66"/>
      <c r="P19" s="68"/>
      <c r="Q19" s="66"/>
      <c r="R19" s="66"/>
      <c r="S19" s="68"/>
      <c r="T19" s="68"/>
      <c r="U19" s="66"/>
    </row>
    <row r="20" spans="2:21" s="17" customFormat="1" x14ac:dyDescent="0.25">
      <c r="B20" s="66"/>
      <c r="C20" s="66"/>
      <c r="D20" s="67"/>
      <c r="E20" s="67"/>
      <c r="F20" s="67"/>
      <c r="G20" s="66"/>
      <c r="H20" s="49"/>
      <c r="J20" s="18"/>
      <c r="K20" s="19"/>
      <c r="L20" s="19"/>
      <c r="M20" s="19"/>
      <c r="N20" s="32"/>
      <c r="O20" s="66"/>
      <c r="P20" s="68"/>
      <c r="Q20" s="66"/>
      <c r="R20" s="66"/>
      <c r="S20" s="68"/>
      <c r="T20" s="68"/>
      <c r="U20" s="66"/>
    </row>
    <row r="21" spans="2:21" s="17" customFormat="1" x14ac:dyDescent="0.25">
      <c r="B21" s="66"/>
      <c r="C21" s="66"/>
      <c r="D21" s="67"/>
      <c r="E21" s="67"/>
      <c r="F21" s="67"/>
      <c r="G21" s="66"/>
      <c r="H21" s="49"/>
      <c r="J21" s="18"/>
      <c r="K21" s="19"/>
      <c r="L21" s="19"/>
      <c r="M21" s="19"/>
      <c r="N21" s="32"/>
      <c r="O21" s="66"/>
      <c r="P21" s="68"/>
      <c r="Q21" s="66"/>
      <c r="R21" s="66"/>
      <c r="S21" s="68"/>
      <c r="T21" s="68"/>
      <c r="U21" s="66"/>
    </row>
    <row r="22" spans="2:21" s="17" customFormat="1" x14ac:dyDescent="0.25">
      <c r="B22" s="66"/>
      <c r="C22" s="66"/>
      <c r="D22" s="67"/>
      <c r="E22" s="67"/>
      <c r="F22" s="67"/>
      <c r="G22" s="66"/>
      <c r="H22" s="49"/>
      <c r="J22" s="18"/>
      <c r="K22" s="19"/>
      <c r="L22" s="19"/>
      <c r="M22" s="19"/>
      <c r="N22" s="32"/>
      <c r="O22" s="66"/>
      <c r="P22" s="68"/>
      <c r="Q22" s="66"/>
      <c r="R22" s="66"/>
      <c r="S22" s="68"/>
      <c r="T22" s="68"/>
      <c r="U22" s="66"/>
    </row>
    <row r="23" spans="2:21" s="17" customFormat="1" x14ac:dyDescent="0.25">
      <c r="B23" s="66"/>
      <c r="C23" s="66"/>
      <c r="D23" s="67"/>
      <c r="E23" s="67"/>
      <c r="F23" s="67"/>
      <c r="G23" s="66"/>
      <c r="H23" s="49"/>
      <c r="J23" s="18"/>
      <c r="K23" s="19"/>
      <c r="L23" s="19"/>
      <c r="M23" s="19"/>
      <c r="N23" s="32"/>
      <c r="O23" s="66"/>
      <c r="P23" s="68"/>
      <c r="Q23" s="66"/>
      <c r="R23" s="66"/>
      <c r="S23" s="68"/>
      <c r="T23" s="68"/>
      <c r="U23" s="66"/>
    </row>
    <row r="24" spans="2:21" s="17" customFormat="1" ht="12.75" customHeight="1" x14ac:dyDescent="0.25">
      <c r="B24" s="66"/>
      <c r="C24" s="66"/>
      <c r="D24" s="67"/>
      <c r="E24" s="67"/>
      <c r="F24" s="67"/>
      <c r="G24" s="16"/>
      <c r="H24" s="49"/>
      <c r="J24" s="18"/>
      <c r="K24" s="19"/>
      <c r="L24" s="19"/>
      <c r="M24" s="19"/>
      <c r="N24" s="32"/>
      <c r="O24" s="67"/>
      <c r="P24" s="67"/>
      <c r="Q24" s="67"/>
      <c r="R24" s="67"/>
      <c r="S24" s="67"/>
      <c r="T24" s="67"/>
      <c r="U24" s="67"/>
    </row>
    <row r="25" spans="2:21" s="17" customFormat="1" x14ac:dyDescent="0.25">
      <c r="B25" s="66"/>
      <c r="C25" s="66"/>
      <c r="D25" s="67"/>
      <c r="E25" s="67"/>
      <c r="F25" s="67"/>
      <c r="G25" s="66"/>
      <c r="H25" s="49"/>
      <c r="J25" s="18"/>
      <c r="K25" s="19"/>
      <c r="L25" s="19"/>
      <c r="M25" s="19"/>
      <c r="N25" s="32"/>
      <c r="O25" s="67"/>
      <c r="P25" s="67"/>
      <c r="Q25" s="67"/>
      <c r="R25" s="67"/>
      <c r="S25" s="67"/>
      <c r="T25" s="67"/>
      <c r="U25" s="67"/>
    </row>
    <row r="26" spans="2:21" s="17" customFormat="1" x14ac:dyDescent="0.25">
      <c r="B26" s="66"/>
      <c r="C26" s="66"/>
      <c r="D26" s="67"/>
      <c r="E26" s="67"/>
      <c r="F26" s="67"/>
      <c r="G26" s="66"/>
      <c r="H26" s="49"/>
      <c r="J26" s="18"/>
      <c r="K26" s="19"/>
      <c r="L26" s="19"/>
      <c r="M26" s="19"/>
      <c r="N26" s="32"/>
      <c r="O26" s="67"/>
      <c r="P26" s="67"/>
      <c r="Q26" s="67"/>
      <c r="R26" s="67"/>
      <c r="S26" s="67"/>
      <c r="T26" s="67"/>
      <c r="U26" s="67"/>
    </row>
    <row r="27" spans="2:21" s="17" customFormat="1" x14ac:dyDescent="0.25">
      <c r="B27" s="66"/>
      <c r="C27" s="66"/>
      <c r="D27" s="67"/>
      <c r="E27" s="67"/>
      <c r="F27" s="67"/>
      <c r="G27" s="66"/>
      <c r="H27" s="49"/>
      <c r="J27" s="18"/>
      <c r="K27" s="19"/>
      <c r="L27" s="19"/>
      <c r="M27" s="19"/>
      <c r="N27" s="32"/>
      <c r="O27" s="67"/>
      <c r="P27" s="67"/>
      <c r="Q27" s="67"/>
      <c r="R27" s="67"/>
      <c r="S27" s="67"/>
      <c r="T27" s="67"/>
      <c r="U27" s="67"/>
    </row>
    <row r="28" spans="2:21" s="17" customFormat="1" x14ac:dyDescent="0.25">
      <c r="B28" s="66"/>
      <c r="C28" s="66"/>
      <c r="D28" s="67"/>
      <c r="E28" s="67"/>
      <c r="F28" s="67"/>
      <c r="G28" s="66"/>
      <c r="H28" s="49"/>
      <c r="J28" s="18"/>
      <c r="K28" s="19"/>
      <c r="L28" s="19"/>
      <c r="M28" s="19"/>
      <c r="N28" s="32"/>
      <c r="O28" s="67"/>
      <c r="P28" s="67"/>
      <c r="Q28" s="67"/>
      <c r="R28" s="67"/>
      <c r="S28" s="67"/>
      <c r="T28" s="67"/>
      <c r="U28" s="67"/>
    </row>
    <row r="29" spans="2:21" s="17" customFormat="1" x14ac:dyDescent="0.25">
      <c r="B29" s="66"/>
      <c r="C29" s="66"/>
      <c r="D29" s="67"/>
      <c r="E29" s="67"/>
      <c r="F29" s="67"/>
      <c r="G29" s="66"/>
      <c r="H29" s="49"/>
      <c r="J29" s="18"/>
      <c r="K29" s="19"/>
      <c r="L29" s="19"/>
      <c r="M29" s="19"/>
      <c r="N29" s="32"/>
      <c r="O29" s="67"/>
      <c r="P29" s="67"/>
      <c r="Q29" s="67"/>
      <c r="R29" s="67"/>
      <c r="S29" s="67"/>
      <c r="T29" s="67"/>
      <c r="U29" s="67"/>
    </row>
    <row r="30" spans="2:21" s="17" customFormat="1" x14ac:dyDescent="0.25">
      <c r="B30" s="66"/>
      <c r="C30" s="66"/>
      <c r="D30" s="67"/>
      <c r="E30" s="67"/>
      <c r="F30" s="67"/>
      <c r="G30" s="66"/>
      <c r="H30" s="49"/>
      <c r="J30" s="18"/>
      <c r="K30" s="19"/>
      <c r="L30" s="19"/>
      <c r="M30" s="19"/>
      <c r="N30" s="32"/>
      <c r="O30" s="67"/>
      <c r="P30" s="67"/>
      <c r="Q30" s="67"/>
      <c r="R30" s="67"/>
      <c r="S30" s="67"/>
      <c r="T30" s="67"/>
      <c r="U30" s="67"/>
    </row>
    <row r="31" spans="2:21" s="17" customFormat="1" x14ac:dyDescent="0.25">
      <c r="B31" s="66"/>
      <c r="C31" s="66"/>
      <c r="D31" s="67"/>
      <c r="E31" s="67"/>
      <c r="F31" s="67"/>
      <c r="G31" s="66"/>
      <c r="H31" s="49"/>
      <c r="J31" s="18"/>
      <c r="K31" s="19"/>
      <c r="L31" s="19"/>
      <c r="M31" s="19"/>
      <c r="N31" s="32"/>
      <c r="O31" s="67"/>
      <c r="P31" s="67"/>
      <c r="Q31" s="67"/>
      <c r="R31" s="67"/>
      <c r="S31" s="67"/>
      <c r="T31" s="67"/>
      <c r="U31" s="67"/>
    </row>
    <row r="32" spans="2:21" s="17" customFormat="1" ht="25.5" customHeight="1" x14ac:dyDescent="0.25">
      <c r="B32" s="66"/>
      <c r="C32" s="66"/>
      <c r="D32" s="67"/>
      <c r="E32" s="67"/>
      <c r="F32" s="67"/>
      <c r="G32" s="16"/>
      <c r="H32" s="49"/>
      <c r="J32" s="18"/>
      <c r="K32" s="19"/>
      <c r="L32" s="19"/>
      <c r="M32" s="19"/>
      <c r="N32" s="32"/>
      <c r="O32" s="67"/>
      <c r="P32" s="67"/>
      <c r="Q32" s="67"/>
      <c r="R32" s="67"/>
      <c r="S32" s="67"/>
      <c r="T32" s="67"/>
      <c r="U32" s="67"/>
    </row>
    <row r="33" spans="2:21" s="17" customFormat="1" x14ac:dyDescent="0.25">
      <c r="B33" s="66"/>
      <c r="C33" s="66"/>
      <c r="D33" s="67"/>
      <c r="E33" s="67"/>
      <c r="F33" s="67"/>
      <c r="G33" s="16"/>
      <c r="H33" s="49"/>
      <c r="J33" s="18"/>
      <c r="K33" s="19"/>
      <c r="L33" s="19"/>
      <c r="M33" s="19"/>
      <c r="N33" s="32"/>
      <c r="O33" s="67"/>
      <c r="P33" s="67"/>
      <c r="Q33" s="67"/>
      <c r="R33" s="67"/>
      <c r="S33" s="67"/>
      <c r="T33" s="67"/>
      <c r="U33" s="67"/>
    </row>
    <row r="34" spans="2:21" s="17" customFormat="1" x14ac:dyDescent="0.25">
      <c r="B34" s="66"/>
      <c r="C34" s="66"/>
      <c r="D34" s="67"/>
      <c r="E34" s="67"/>
      <c r="F34" s="67"/>
      <c r="G34" s="16"/>
      <c r="H34" s="49"/>
      <c r="J34" s="18"/>
      <c r="K34" s="19"/>
      <c r="L34" s="19"/>
      <c r="M34" s="19"/>
      <c r="N34" s="32"/>
      <c r="O34" s="67"/>
      <c r="P34" s="67"/>
      <c r="Q34" s="67"/>
      <c r="R34" s="67"/>
      <c r="S34" s="67"/>
      <c r="T34" s="67"/>
      <c r="U34" s="67"/>
    </row>
    <row r="35" spans="2:21" s="17" customFormat="1" x14ac:dyDescent="0.25">
      <c r="B35" s="66"/>
      <c r="C35" s="66"/>
      <c r="D35" s="67"/>
      <c r="E35" s="67"/>
      <c r="F35" s="67"/>
      <c r="G35" s="16"/>
      <c r="H35" s="49"/>
      <c r="J35" s="18"/>
      <c r="K35" s="19"/>
      <c r="L35" s="19"/>
      <c r="M35" s="19"/>
      <c r="N35" s="32"/>
      <c r="O35" s="67"/>
      <c r="P35" s="67"/>
      <c r="Q35" s="67"/>
      <c r="R35" s="67"/>
      <c r="S35" s="67"/>
      <c r="T35" s="67"/>
      <c r="U35" s="67"/>
    </row>
    <row r="36" spans="2:21" s="17" customFormat="1" x14ac:dyDescent="0.25">
      <c r="B36" s="66"/>
      <c r="C36" s="66"/>
      <c r="D36" s="67"/>
      <c r="E36" s="67"/>
      <c r="F36" s="67"/>
      <c r="G36" s="16"/>
      <c r="H36" s="49"/>
      <c r="J36" s="18"/>
      <c r="K36" s="19"/>
      <c r="L36" s="19"/>
      <c r="M36" s="19"/>
      <c r="N36" s="32"/>
      <c r="O36" s="67"/>
      <c r="P36" s="67"/>
      <c r="Q36" s="67"/>
      <c r="R36" s="67"/>
      <c r="S36" s="67"/>
      <c r="T36" s="67"/>
      <c r="U36" s="67"/>
    </row>
    <row r="37" spans="2:21" s="17" customFormat="1" x14ac:dyDescent="0.25">
      <c r="B37" s="66"/>
      <c r="C37" s="66"/>
      <c r="D37" s="67"/>
      <c r="E37" s="67"/>
      <c r="F37" s="67"/>
      <c r="G37" s="16"/>
      <c r="H37" s="49"/>
      <c r="J37" s="18"/>
      <c r="K37" s="19"/>
      <c r="L37" s="19"/>
      <c r="M37" s="19"/>
      <c r="N37" s="32"/>
      <c r="O37" s="67"/>
      <c r="P37" s="67"/>
      <c r="Q37" s="67"/>
      <c r="R37" s="67"/>
      <c r="S37" s="67"/>
      <c r="T37" s="67"/>
      <c r="U37" s="67"/>
    </row>
    <row r="38" spans="2:21" s="17" customFormat="1" x14ac:dyDescent="0.25">
      <c r="B38" s="66"/>
      <c r="C38" s="66"/>
      <c r="D38" s="67"/>
      <c r="E38" s="67"/>
      <c r="F38" s="67"/>
      <c r="G38" s="16"/>
      <c r="H38" s="49"/>
      <c r="J38" s="18"/>
      <c r="K38" s="19"/>
      <c r="L38" s="19"/>
      <c r="M38" s="19"/>
      <c r="N38" s="32"/>
      <c r="O38" s="67"/>
      <c r="P38" s="67"/>
      <c r="Q38" s="67"/>
      <c r="R38" s="67"/>
      <c r="S38" s="67"/>
      <c r="T38" s="67"/>
      <c r="U38" s="67"/>
    </row>
    <row r="39" spans="2:21" s="17" customFormat="1" x14ac:dyDescent="0.25">
      <c r="B39" s="66"/>
      <c r="C39" s="66"/>
      <c r="D39" s="67"/>
      <c r="E39" s="67"/>
      <c r="F39" s="67"/>
      <c r="G39" s="16"/>
      <c r="H39" s="49"/>
      <c r="J39" s="18"/>
      <c r="K39" s="19"/>
      <c r="L39" s="19"/>
      <c r="M39" s="19"/>
      <c r="N39" s="32"/>
      <c r="O39" s="67"/>
      <c r="P39" s="67"/>
      <c r="Q39" s="67"/>
      <c r="R39" s="67"/>
      <c r="S39" s="67"/>
      <c r="T39" s="67"/>
      <c r="U39" s="67"/>
    </row>
    <row r="40" spans="2:21" s="17" customFormat="1" x14ac:dyDescent="0.25">
      <c r="B40" s="66"/>
      <c r="C40" s="66"/>
      <c r="D40" s="67"/>
      <c r="E40" s="67"/>
      <c r="F40" s="67"/>
      <c r="G40" s="16"/>
      <c r="H40" s="49"/>
      <c r="J40" s="18"/>
      <c r="K40" s="19"/>
      <c r="L40" s="19"/>
      <c r="M40" s="19"/>
      <c r="N40" s="32"/>
      <c r="O40" s="67"/>
      <c r="P40" s="67"/>
      <c r="Q40" s="67"/>
      <c r="R40" s="67"/>
      <c r="S40" s="67"/>
      <c r="T40" s="67"/>
      <c r="U40" s="67"/>
    </row>
    <row r="41" spans="2:21" s="17" customFormat="1" x14ac:dyDescent="0.25">
      <c r="B41" s="66"/>
      <c r="C41" s="66"/>
      <c r="D41" s="67"/>
      <c r="E41" s="67"/>
      <c r="F41" s="67"/>
      <c r="G41" s="16"/>
      <c r="H41" s="49"/>
      <c r="J41" s="18"/>
      <c r="K41" s="19"/>
      <c r="L41" s="19"/>
      <c r="M41" s="19"/>
      <c r="N41" s="32"/>
      <c r="O41" s="67"/>
      <c r="P41" s="67"/>
      <c r="Q41" s="67"/>
      <c r="R41" s="67"/>
      <c r="S41" s="67"/>
      <c r="T41" s="67"/>
      <c r="U41" s="67"/>
    </row>
    <row r="42" spans="2:21" s="17" customFormat="1" ht="12.75" customHeight="1" x14ac:dyDescent="0.25">
      <c r="B42" s="66"/>
      <c r="C42" s="66"/>
      <c r="D42" s="67"/>
      <c r="E42" s="67"/>
      <c r="F42" s="67"/>
      <c r="G42" s="16"/>
      <c r="H42" s="49"/>
      <c r="J42" s="18"/>
      <c r="K42" s="19"/>
      <c r="L42" s="19"/>
      <c r="M42" s="19"/>
      <c r="N42" s="32"/>
      <c r="O42" s="67"/>
      <c r="P42" s="67"/>
      <c r="Q42" s="67"/>
      <c r="R42" s="67"/>
      <c r="S42" s="67"/>
      <c r="T42" s="67"/>
      <c r="U42" s="67"/>
    </row>
    <row r="43" spans="2:21" s="17" customFormat="1" x14ac:dyDescent="0.25">
      <c r="B43" s="66"/>
      <c r="C43" s="66"/>
      <c r="D43" s="67"/>
      <c r="E43" s="67"/>
      <c r="F43" s="67"/>
      <c r="G43" s="16"/>
      <c r="H43" s="49"/>
      <c r="J43" s="18"/>
      <c r="K43" s="19"/>
      <c r="L43" s="19"/>
      <c r="M43" s="19"/>
      <c r="N43" s="32"/>
      <c r="O43" s="67"/>
      <c r="P43" s="67"/>
      <c r="Q43" s="67"/>
      <c r="R43" s="67"/>
      <c r="S43" s="67"/>
      <c r="T43" s="67"/>
      <c r="U43" s="67"/>
    </row>
    <row r="44" spans="2:21" s="17" customFormat="1" x14ac:dyDescent="0.25">
      <c r="B44" s="66"/>
      <c r="C44" s="66"/>
      <c r="D44" s="67"/>
      <c r="E44" s="67"/>
      <c r="F44" s="67"/>
      <c r="G44" s="16"/>
      <c r="H44" s="49"/>
      <c r="J44" s="18"/>
      <c r="K44" s="19"/>
      <c r="L44" s="19"/>
      <c r="M44" s="19"/>
      <c r="N44" s="32"/>
      <c r="O44" s="67"/>
      <c r="P44" s="67"/>
      <c r="Q44" s="67"/>
      <c r="R44" s="67"/>
      <c r="S44" s="67"/>
      <c r="T44" s="67"/>
      <c r="U44" s="67"/>
    </row>
    <row r="45" spans="2:21" s="17" customFormat="1" x14ac:dyDescent="0.25">
      <c r="B45" s="66"/>
      <c r="C45" s="66"/>
      <c r="D45" s="67"/>
      <c r="E45" s="67"/>
      <c r="F45" s="67"/>
      <c r="G45" s="16"/>
      <c r="H45" s="49"/>
      <c r="J45" s="18"/>
      <c r="K45" s="19"/>
      <c r="L45" s="19"/>
      <c r="M45" s="19"/>
      <c r="N45" s="32"/>
      <c r="O45" s="67"/>
      <c r="P45" s="67"/>
      <c r="Q45" s="67"/>
      <c r="R45" s="67"/>
      <c r="S45" s="67"/>
      <c r="T45" s="67"/>
      <c r="U45" s="67"/>
    </row>
    <row r="46" spans="2:21" s="17" customFormat="1" x14ac:dyDescent="0.25">
      <c r="B46" s="66"/>
      <c r="C46" s="66"/>
      <c r="D46" s="67"/>
      <c r="E46" s="67"/>
      <c r="F46" s="67"/>
      <c r="G46" s="16"/>
      <c r="H46" s="49"/>
      <c r="J46" s="18"/>
      <c r="K46" s="19"/>
      <c r="L46" s="19"/>
      <c r="M46" s="19"/>
      <c r="N46" s="32"/>
      <c r="O46" s="67"/>
      <c r="P46" s="67"/>
      <c r="Q46" s="67"/>
      <c r="R46" s="67"/>
      <c r="S46" s="67"/>
      <c r="T46" s="67"/>
      <c r="U46" s="67"/>
    </row>
    <row r="47" spans="2:21" s="17" customFormat="1" x14ac:dyDescent="0.25">
      <c r="B47" s="66"/>
      <c r="C47" s="66"/>
      <c r="D47" s="67"/>
      <c r="E47" s="67"/>
      <c r="F47" s="67"/>
      <c r="G47" s="16"/>
      <c r="H47" s="49"/>
      <c r="J47" s="18"/>
      <c r="K47" s="19"/>
      <c r="L47" s="19"/>
      <c r="M47" s="19"/>
      <c r="N47" s="32"/>
      <c r="O47" s="67"/>
      <c r="P47" s="67"/>
      <c r="Q47" s="67"/>
      <c r="R47" s="67"/>
      <c r="S47" s="67"/>
      <c r="T47" s="67"/>
      <c r="U47" s="67"/>
    </row>
    <row r="48" spans="2:21" s="17" customFormat="1" x14ac:dyDescent="0.25">
      <c r="B48" s="66"/>
      <c r="C48" s="66"/>
      <c r="D48" s="67"/>
      <c r="E48" s="67"/>
      <c r="F48" s="67"/>
      <c r="G48" s="16"/>
      <c r="H48" s="49"/>
      <c r="J48" s="18"/>
      <c r="K48" s="19"/>
      <c r="L48" s="19"/>
      <c r="M48" s="19"/>
      <c r="N48" s="32"/>
      <c r="O48" s="67"/>
      <c r="P48" s="67"/>
      <c r="Q48" s="67"/>
      <c r="R48" s="67"/>
      <c r="S48" s="67"/>
      <c r="T48" s="67"/>
      <c r="U48" s="67"/>
    </row>
    <row r="49" spans="2:21" s="17" customFormat="1" x14ac:dyDescent="0.25">
      <c r="B49" s="66"/>
      <c r="C49" s="66"/>
      <c r="D49" s="67"/>
      <c r="E49" s="67"/>
      <c r="F49" s="67"/>
      <c r="G49" s="16"/>
      <c r="H49" s="49"/>
      <c r="J49" s="18"/>
      <c r="K49" s="19"/>
      <c r="L49" s="19"/>
      <c r="M49" s="19"/>
      <c r="N49" s="32"/>
      <c r="O49" s="67"/>
      <c r="P49" s="67"/>
      <c r="Q49" s="67"/>
      <c r="R49" s="67"/>
      <c r="S49" s="67"/>
      <c r="T49" s="67"/>
      <c r="U49" s="67"/>
    </row>
    <row r="50" spans="2:21" s="17" customFormat="1" x14ac:dyDescent="0.25">
      <c r="B50" s="66"/>
      <c r="C50" s="66"/>
      <c r="D50" s="67"/>
      <c r="E50" s="67"/>
      <c r="F50" s="67"/>
      <c r="G50" s="16"/>
      <c r="H50" s="49"/>
      <c r="J50" s="18"/>
      <c r="K50" s="19"/>
      <c r="L50" s="19"/>
      <c r="M50" s="19"/>
      <c r="N50" s="32"/>
      <c r="O50" s="67"/>
      <c r="P50" s="67"/>
      <c r="Q50" s="67"/>
      <c r="R50" s="67"/>
      <c r="S50" s="67"/>
      <c r="T50" s="67"/>
      <c r="U50" s="67"/>
    </row>
    <row r="51" spans="2:21" s="17" customFormat="1" x14ac:dyDescent="0.25">
      <c r="B51" s="66"/>
      <c r="C51" s="66"/>
      <c r="D51" s="67"/>
      <c r="E51" s="67"/>
      <c r="F51" s="67"/>
      <c r="G51" s="16"/>
      <c r="H51" s="49"/>
      <c r="J51" s="18"/>
      <c r="K51" s="19"/>
      <c r="L51" s="19"/>
      <c r="M51" s="19"/>
      <c r="N51" s="32"/>
      <c r="O51" s="67"/>
      <c r="P51" s="67"/>
      <c r="Q51" s="67"/>
      <c r="R51" s="67"/>
      <c r="S51" s="67"/>
      <c r="T51" s="67"/>
      <c r="U51" s="67"/>
    </row>
    <row r="52" spans="2:21" s="17" customFormat="1" x14ac:dyDescent="0.25">
      <c r="B52" s="66"/>
      <c r="C52" s="66"/>
      <c r="D52" s="67"/>
      <c r="E52" s="67"/>
      <c r="F52" s="67"/>
      <c r="G52" s="16"/>
      <c r="H52" s="49"/>
      <c r="J52" s="18"/>
      <c r="K52" s="19"/>
      <c r="L52" s="19"/>
      <c r="M52" s="19"/>
      <c r="N52" s="32"/>
      <c r="O52" s="67"/>
      <c r="P52" s="67"/>
      <c r="Q52" s="67"/>
      <c r="R52" s="67"/>
      <c r="S52" s="67"/>
      <c r="T52" s="67"/>
      <c r="U52" s="67"/>
    </row>
    <row r="53" spans="2:21" s="17" customFormat="1" x14ac:dyDescent="0.25">
      <c r="B53" s="66"/>
      <c r="C53" s="66"/>
      <c r="D53" s="67"/>
      <c r="E53" s="67"/>
      <c r="F53" s="67"/>
      <c r="G53" s="16"/>
      <c r="H53" s="49"/>
      <c r="J53" s="18"/>
      <c r="K53" s="19"/>
      <c r="L53" s="19"/>
      <c r="M53" s="19"/>
      <c r="N53" s="32"/>
      <c r="O53" s="67"/>
      <c r="P53" s="67"/>
      <c r="Q53" s="67"/>
      <c r="R53" s="67"/>
      <c r="S53" s="67"/>
      <c r="T53" s="67"/>
      <c r="U53" s="67"/>
    </row>
    <row r="54" spans="2:21" s="17" customFormat="1" ht="12.75" customHeight="1" x14ac:dyDescent="0.25">
      <c r="B54" s="66"/>
      <c r="C54" s="66"/>
      <c r="D54" s="67"/>
      <c r="E54" s="67"/>
      <c r="F54" s="67"/>
      <c r="G54" s="16"/>
      <c r="H54" s="49"/>
      <c r="J54" s="18"/>
      <c r="K54" s="19"/>
      <c r="L54" s="19"/>
      <c r="M54" s="19"/>
      <c r="N54" s="32"/>
      <c r="O54" s="67"/>
      <c r="P54" s="67"/>
      <c r="Q54" s="67"/>
      <c r="R54" s="67"/>
      <c r="S54" s="67"/>
      <c r="T54" s="67"/>
      <c r="U54" s="67"/>
    </row>
    <row r="55" spans="2:21" s="17" customFormat="1" x14ac:dyDescent="0.25">
      <c r="B55" s="66"/>
      <c r="C55" s="66"/>
      <c r="D55" s="67"/>
      <c r="E55" s="67"/>
      <c r="F55" s="67"/>
      <c r="G55" s="66"/>
      <c r="H55" s="49"/>
      <c r="J55" s="18"/>
      <c r="K55" s="19"/>
      <c r="L55" s="19"/>
      <c r="M55" s="19"/>
      <c r="N55" s="32"/>
      <c r="O55" s="67"/>
      <c r="P55" s="67"/>
      <c r="Q55" s="67"/>
      <c r="R55" s="67"/>
      <c r="S55" s="67"/>
      <c r="T55" s="67"/>
      <c r="U55" s="67"/>
    </row>
    <row r="56" spans="2:21" s="17" customFormat="1" x14ac:dyDescent="0.25">
      <c r="B56" s="66"/>
      <c r="C56" s="66"/>
      <c r="D56" s="67"/>
      <c r="E56" s="67"/>
      <c r="F56" s="67"/>
      <c r="G56" s="66"/>
      <c r="H56" s="49"/>
      <c r="J56" s="18"/>
      <c r="K56" s="19"/>
      <c r="L56" s="19"/>
      <c r="M56" s="19"/>
      <c r="N56" s="32"/>
      <c r="O56" s="67"/>
      <c r="P56" s="67"/>
      <c r="Q56" s="67"/>
      <c r="R56" s="67"/>
      <c r="S56" s="67"/>
      <c r="T56" s="67"/>
      <c r="U56" s="67"/>
    </row>
    <row r="57" spans="2:21" s="17" customFormat="1" x14ac:dyDescent="0.25">
      <c r="B57" s="66"/>
      <c r="C57" s="66"/>
      <c r="D57" s="67"/>
      <c r="E57" s="67"/>
      <c r="F57" s="67"/>
      <c r="G57" s="66"/>
      <c r="H57" s="49"/>
      <c r="J57" s="18"/>
      <c r="K57" s="19"/>
      <c r="L57" s="19"/>
      <c r="M57" s="19"/>
      <c r="N57" s="32"/>
      <c r="O57" s="67"/>
      <c r="P57" s="67"/>
      <c r="Q57" s="67"/>
      <c r="R57" s="67"/>
      <c r="S57" s="67"/>
      <c r="T57" s="67"/>
      <c r="U57" s="67"/>
    </row>
    <row r="58" spans="2:21" s="17" customFormat="1" x14ac:dyDescent="0.25">
      <c r="B58" s="66"/>
      <c r="C58" s="66"/>
      <c r="D58" s="67"/>
      <c r="E58" s="67"/>
      <c r="F58" s="67"/>
      <c r="G58" s="66"/>
      <c r="H58" s="49"/>
      <c r="J58" s="18"/>
      <c r="K58" s="19"/>
      <c r="L58" s="19"/>
      <c r="M58" s="19"/>
      <c r="N58" s="32"/>
      <c r="O58" s="67"/>
      <c r="P58" s="67"/>
      <c r="Q58" s="67"/>
      <c r="R58" s="67"/>
      <c r="S58" s="67"/>
      <c r="T58" s="67"/>
      <c r="U58" s="67"/>
    </row>
    <row r="59" spans="2:21" s="17" customFormat="1" x14ac:dyDescent="0.25">
      <c r="B59" s="66"/>
      <c r="C59" s="66"/>
      <c r="D59" s="67"/>
      <c r="E59" s="67"/>
      <c r="F59" s="67"/>
      <c r="G59" s="66"/>
      <c r="H59" s="49"/>
      <c r="J59" s="18"/>
      <c r="K59" s="19"/>
      <c r="L59" s="19"/>
      <c r="M59" s="19"/>
      <c r="N59" s="32"/>
      <c r="O59" s="67"/>
      <c r="P59" s="67"/>
      <c r="Q59" s="67"/>
      <c r="R59" s="67"/>
      <c r="S59" s="67"/>
      <c r="T59" s="67"/>
      <c r="U59" s="67"/>
    </row>
    <row r="60" spans="2:21" s="17" customFormat="1" x14ac:dyDescent="0.25">
      <c r="B60" s="66"/>
      <c r="C60" s="66"/>
      <c r="D60" s="67"/>
      <c r="E60" s="67"/>
      <c r="F60" s="67"/>
      <c r="G60" s="66"/>
      <c r="H60" s="49"/>
      <c r="J60" s="18"/>
      <c r="K60" s="19"/>
      <c r="L60" s="19"/>
      <c r="M60" s="19"/>
      <c r="N60" s="32"/>
      <c r="O60" s="67"/>
      <c r="P60" s="67"/>
      <c r="Q60" s="67"/>
      <c r="R60" s="67"/>
      <c r="S60" s="67"/>
      <c r="T60" s="67"/>
      <c r="U60" s="67"/>
    </row>
    <row r="61" spans="2:21" s="17" customFormat="1" x14ac:dyDescent="0.25">
      <c r="B61" s="66"/>
      <c r="C61" s="66"/>
      <c r="D61" s="67"/>
      <c r="E61" s="67"/>
      <c r="F61" s="67"/>
      <c r="G61" s="66"/>
      <c r="H61" s="49"/>
      <c r="J61" s="18"/>
      <c r="K61" s="19"/>
      <c r="L61" s="19"/>
      <c r="M61" s="19"/>
      <c r="N61" s="32"/>
      <c r="O61" s="67"/>
      <c r="P61" s="67"/>
      <c r="Q61" s="67"/>
      <c r="R61" s="67"/>
      <c r="S61" s="67"/>
      <c r="T61" s="67"/>
      <c r="U61" s="67"/>
    </row>
    <row r="62" spans="2:21" s="17" customFormat="1" x14ac:dyDescent="0.25">
      <c r="B62" s="66"/>
      <c r="C62" s="66"/>
      <c r="D62" s="67"/>
      <c r="E62" s="67"/>
      <c r="F62" s="67"/>
      <c r="G62" s="66"/>
      <c r="H62" s="49"/>
      <c r="J62" s="18"/>
      <c r="K62" s="19"/>
      <c r="L62" s="19"/>
      <c r="M62" s="19"/>
      <c r="N62" s="32"/>
      <c r="O62" s="67"/>
      <c r="P62" s="67"/>
      <c r="Q62" s="67"/>
      <c r="R62" s="67"/>
      <c r="S62" s="67"/>
      <c r="T62" s="67"/>
      <c r="U62" s="67"/>
    </row>
    <row r="63" spans="2:21" s="17" customFormat="1" x14ac:dyDescent="0.25">
      <c r="B63" s="66"/>
      <c r="C63" s="66"/>
      <c r="D63" s="67"/>
      <c r="E63" s="67"/>
      <c r="F63" s="67"/>
      <c r="G63" s="66"/>
      <c r="H63" s="49"/>
      <c r="J63" s="18"/>
      <c r="K63" s="19"/>
      <c r="L63" s="19"/>
      <c r="M63" s="19"/>
      <c r="N63" s="32"/>
      <c r="O63" s="67"/>
      <c r="P63" s="67"/>
      <c r="Q63" s="67"/>
      <c r="R63" s="67"/>
      <c r="S63" s="67"/>
      <c r="T63" s="67"/>
      <c r="U63" s="67"/>
    </row>
    <row r="64" spans="2:21" s="17" customFormat="1" x14ac:dyDescent="0.25">
      <c r="B64" s="66"/>
      <c r="C64" s="66"/>
      <c r="D64" s="67"/>
      <c r="E64" s="67"/>
      <c r="F64" s="67"/>
      <c r="G64" s="66"/>
      <c r="H64" s="49"/>
      <c r="J64" s="18"/>
      <c r="K64" s="19"/>
      <c r="L64" s="19"/>
      <c r="M64" s="19"/>
      <c r="N64" s="32"/>
      <c r="O64" s="67"/>
      <c r="P64" s="67"/>
      <c r="Q64" s="67"/>
      <c r="R64" s="67"/>
      <c r="S64" s="67"/>
      <c r="T64" s="67"/>
      <c r="U64" s="67"/>
    </row>
    <row r="65" spans="2:21" s="17" customFormat="1" x14ac:dyDescent="0.25">
      <c r="B65" s="66"/>
      <c r="C65" s="66"/>
      <c r="D65" s="67"/>
      <c r="E65" s="67"/>
      <c r="F65" s="67"/>
      <c r="G65" s="66"/>
      <c r="H65" s="49"/>
      <c r="J65" s="18"/>
      <c r="K65" s="19"/>
      <c r="L65" s="19"/>
      <c r="M65" s="19"/>
      <c r="N65" s="32"/>
      <c r="O65" s="67"/>
      <c r="P65" s="67"/>
      <c r="Q65" s="67"/>
      <c r="R65" s="67"/>
      <c r="S65" s="67"/>
      <c r="T65" s="67"/>
      <c r="U65" s="67"/>
    </row>
    <row r="66" spans="2:21" s="17" customFormat="1" x14ac:dyDescent="0.25">
      <c r="C66" s="66"/>
      <c r="D66" s="67"/>
      <c r="E66" s="69"/>
      <c r="F66" s="70"/>
      <c r="G66" s="31"/>
      <c r="H66" s="49"/>
      <c r="J66" s="18"/>
      <c r="K66" s="19"/>
      <c r="L66" s="19"/>
      <c r="M66" s="19"/>
      <c r="N66" s="32"/>
      <c r="P66" s="71"/>
      <c r="S66" s="71"/>
      <c r="T66" s="71"/>
    </row>
    <row r="67" spans="2:21" s="17" customFormat="1" x14ac:dyDescent="0.25">
      <c r="C67" s="66"/>
      <c r="D67" s="67"/>
      <c r="E67" s="69"/>
      <c r="F67" s="70"/>
      <c r="G67" s="31"/>
      <c r="H67" s="49"/>
      <c r="J67" s="18"/>
      <c r="K67" s="19"/>
      <c r="L67" s="19"/>
      <c r="M67" s="19"/>
      <c r="N67" s="32"/>
      <c r="P67" s="71"/>
      <c r="S67" s="71"/>
      <c r="T67" s="71"/>
    </row>
    <row r="68" spans="2:21" s="17" customFormat="1" x14ac:dyDescent="0.25">
      <c r="C68" s="66"/>
      <c r="D68" s="67"/>
      <c r="E68" s="69"/>
      <c r="F68" s="70"/>
      <c r="G68" s="31"/>
      <c r="H68" s="49"/>
      <c r="J68" s="18"/>
      <c r="K68" s="19"/>
      <c r="L68" s="19"/>
      <c r="M68" s="19"/>
      <c r="N68" s="32"/>
      <c r="P68" s="71"/>
      <c r="S68" s="71"/>
      <c r="T68" s="71"/>
    </row>
    <row r="69" spans="2:21" s="17" customFormat="1" x14ac:dyDescent="0.25">
      <c r="C69" s="66"/>
      <c r="D69" s="67"/>
      <c r="E69" s="69"/>
      <c r="F69" s="70"/>
      <c r="G69" s="31"/>
      <c r="H69" s="49"/>
      <c r="J69" s="18"/>
      <c r="K69" s="19"/>
      <c r="L69" s="19"/>
      <c r="M69" s="19"/>
      <c r="N69" s="32"/>
      <c r="P69" s="71"/>
      <c r="S69" s="71"/>
      <c r="T69" s="71"/>
    </row>
    <row r="70" spans="2:21" s="17" customFormat="1" x14ac:dyDescent="0.25">
      <c r="C70" s="66"/>
      <c r="D70" s="67"/>
      <c r="E70" s="69"/>
      <c r="F70" s="70"/>
      <c r="G70" s="31"/>
      <c r="H70" s="49"/>
      <c r="J70" s="18"/>
      <c r="K70" s="19"/>
      <c r="L70" s="19"/>
      <c r="M70" s="19"/>
      <c r="N70" s="32"/>
      <c r="P70" s="71"/>
      <c r="S70" s="71"/>
      <c r="T70" s="71"/>
    </row>
    <row r="71" spans="2:21" s="17" customFormat="1" x14ac:dyDescent="0.25">
      <c r="C71" s="66"/>
      <c r="D71" s="67"/>
      <c r="E71" s="69"/>
      <c r="F71" s="70"/>
      <c r="G71" s="31"/>
      <c r="H71" s="49"/>
      <c r="J71" s="18"/>
      <c r="K71" s="19"/>
      <c r="L71" s="19"/>
      <c r="M71" s="19"/>
      <c r="N71" s="32"/>
      <c r="P71" s="71"/>
      <c r="S71" s="71"/>
      <c r="T71" s="71"/>
    </row>
    <row r="72" spans="2:21" s="17" customFormat="1" x14ac:dyDescent="0.25">
      <c r="C72" s="66"/>
      <c r="D72" s="67"/>
      <c r="E72" s="69"/>
      <c r="F72" s="70"/>
      <c r="G72" s="31"/>
      <c r="H72" s="49"/>
      <c r="J72" s="18"/>
      <c r="K72" s="19"/>
      <c r="L72" s="19"/>
      <c r="M72" s="19"/>
      <c r="N72" s="32"/>
      <c r="P72" s="71"/>
      <c r="S72" s="71"/>
      <c r="T72" s="71"/>
    </row>
    <row r="73" spans="2:21" s="17" customFormat="1" x14ac:dyDescent="0.25">
      <c r="C73" s="66"/>
      <c r="D73" s="67"/>
      <c r="E73" s="69"/>
      <c r="F73" s="70"/>
      <c r="G73" s="31"/>
      <c r="H73" s="49"/>
      <c r="J73" s="18"/>
      <c r="K73" s="19"/>
      <c r="L73" s="19"/>
      <c r="M73" s="19"/>
      <c r="N73" s="32"/>
      <c r="P73" s="71"/>
      <c r="S73" s="71"/>
      <c r="T73" s="71"/>
    </row>
    <row r="74" spans="2:21" s="17" customFormat="1" x14ac:dyDescent="0.25">
      <c r="C74" s="66"/>
      <c r="D74" s="67"/>
      <c r="E74" s="69"/>
      <c r="F74" s="70"/>
      <c r="G74" s="31"/>
      <c r="H74" s="49"/>
      <c r="J74" s="18"/>
      <c r="K74" s="19"/>
      <c r="L74" s="19"/>
      <c r="M74" s="19"/>
      <c r="N74" s="32"/>
      <c r="P74" s="71"/>
      <c r="S74" s="71"/>
      <c r="T74" s="71"/>
    </row>
    <row r="75" spans="2:21" s="17" customFormat="1" x14ac:dyDescent="0.25">
      <c r="C75" s="66"/>
      <c r="D75" s="67"/>
      <c r="E75" s="69"/>
      <c r="F75" s="70"/>
      <c r="G75" s="31"/>
      <c r="H75" s="49"/>
      <c r="J75" s="18"/>
      <c r="K75" s="19"/>
      <c r="L75" s="19"/>
      <c r="M75" s="19"/>
      <c r="N75" s="32"/>
      <c r="P75" s="71"/>
      <c r="S75" s="71"/>
      <c r="T75" s="71"/>
    </row>
    <row r="76" spans="2:21" s="17" customFormat="1" x14ac:dyDescent="0.25">
      <c r="C76" s="66"/>
      <c r="D76" s="67"/>
      <c r="E76" s="69"/>
      <c r="F76" s="70"/>
      <c r="G76" s="31"/>
      <c r="H76" s="49"/>
      <c r="J76" s="18"/>
      <c r="K76" s="19"/>
      <c r="L76" s="19"/>
      <c r="M76" s="19"/>
      <c r="N76" s="32"/>
      <c r="P76" s="71"/>
      <c r="S76" s="71"/>
      <c r="T76" s="71"/>
    </row>
  </sheetData>
  <mergeCells count="16">
    <mergeCell ref="B11:B15"/>
    <mergeCell ref="C11:C15"/>
    <mergeCell ref="D11:D15"/>
    <mergeCell ref="E11:E15"/>
    <mergeCell ref="F11:F15"/>
    <mergeCell ref="T11:T15"/>
    <mergeCell ref="U11:U15"/>
    <mergeCell ref="D4:H4"/>
    <mergeCell ref="D5:H5"/>
    <mergeCell ref="Q11:Q15"/>
    <mergeCell ref="R11:R15"/>
    <mergeCell ref="S11:S15"/>
    <mergeCell ref="O8:P8"/>
    <mergeCell ref="G11:G15"/>
    <mergeCell ref="O11:O15"/>
    <mergeCell ref="P11:P15"/>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7" tint="0.39997558519241921"/>
  </sheetPr>
  <dimension ref="A1:AA431"/>
  <sheetViews>
    <sheetView zoomScale="90" zoomScaleNormal="90" workbookViewId="0">
      <pane ySplit="9" topLeftCell="A10" activePane="bottomLeft" state="frozen"/>
      <selection pane="bottomLeft" activeCell="L115" sqref="L115"/>
    </sheetView>
  </sheetViews>
  <sheetFormatPr defaultRowHeight="12.75" outlineLevelRow="1" outlineLevelCol="1" x14ac:dyDescent="0.25"/>
  <cols>
    <col min="1" max="1" width="2.5703125" style="209" customWidth="1" outlineLevel="1"/>
    <col min="2" max="2" width="4.7109375" style="265" customWidth="1"/>
    <col min="3" max="3" width="14.42578125" style="14" customWidth="1"/>
    <col min="4" max="4" width="11.7109375" style="471" customWidth="1"/>
    <col min="5" max="5" width="10.85546875" style="3" customWidth="1"/>
    <col min="6" max="6" width="10.140625" style="12" customWidth="1"/>
    <col min="7" max="7" width="21.28515625" style="262" customWidth="1"/>
    <col min="8" max="8" width="42.7109375" style="48" customWidth="1"/>
    <col min="9" max="9" width="4.85546875" style="1" customWidth="1"/>
    <col min="10" max="10" width="7" style="5" customWidth="1"/>
    <col min="11" max="11" width="12.5703125" style="13" customWidth="1"/>
    <col min="12" max="12" width="12.5703125" style="351" customWidth="1"/>
    <col min="13" max="13" width="12.5703125" style="212" hidden="1" customWidth="1"/>
    <col min="14" max="14" width="12.5703125" style="183" hidden="1" customWidth="1"/>
    <col min="15" max="15" width="2" style="32" customWidth="1"/>
    <col min="16" max="16" width="9.85546875" style="1" customWidth="1"/>
    <col min="17" max="17" width="9.85546875" style="36" customWidth="1"/>
    <col min="18" max="19" width="9.42578125" style="1" customWidth="1"/>
    <col min="20" max="21" width="11.42578125" style="36" customWidth="1"/>
    <col min="22" max="22" width="20.42578125" style="4" customWidth="1"/>
    <col min="23" max="23" width="9.140625" style="2"/>
    <col min="24" max="16384" width="9.140625" style="1"/>
  </cols>
  <sheetData>
    <row r="1" spans="1:24" x14ac:dyDescent="0.25">
      <c r="P1" s="60"/>
      <c r="Q1" s="61"/>
      <c r="R1" s="62"/>
      <c r="S1" s="62"/>
      <c r="T1" s="61"/>
      <c r="U1" s="196">
        <v>44044</v>
      </c>
      <c r="V1" s="197">
        <f t="shared" ref="V1:V6" si="0">SUMIFS($M:$M,$N:$N,$U1)</f>
        <v>0</v>
      </c>
    </row>
    <row r="2" spans="1:24" ht="19.5" x14ac:dyDescent="0.25">
      <c r="B2" s="266" t="s">
        <v>253</v>
      </c>
      <c r="P2" s="60"/>
      <c r="Q2" s="61"/>
      <c r="R2" s="62"/>
      <c r="S2" s="62"/>
      <c r="T2" s="61"/>
      <c r="U2" s="198">
        <v>44075</v>
      </c>
      <c r="V2" s="199">
        <f t="shared" si="0"/>
        <v>2.3940000000000001</v>
      </c>
      <c r="X2" s="1" t="s">
        <v>77</v>
      </c>
    </row>
    <row r="3" spans="1:24" ht="13.5" thickBot="1" x14ac:dyDescent="0.3">
      <c r="P3" s="60"/>
      <c r="Q3" s="61"/>
      <c r="R3" s="62"/>
      <c r="S3" s="62"/>
      <c r="T3" s="61"/>
      <c r="U3" s="198">
        <v>44105</v>
      </c>
      <c r="V3" s="199">
        <f t="shared" si="0"/>
        <v>0</v>
      </c>
      <c r="X3" s="1" t="s">
        <v>66</v>
      </c>
    </row>
    <row r="4" spans="1:24" ht="19.5" customHeight="1" thickTop="1" x14ac:dyDescent="0.25">
      <c r="B4" s="267" t="s">
        <v>254</v>
      </c>
      <c r="C4" s="227"/>
      <c r="D4" s="1257" t="s">
        <v>258</v>
      </c>
      <c r="E4" s="1257"/>
      <c r="F4" s="1257"/>
      <c r="G4" s="1257"/>
      <c r="H4" s="1258"/>
      <c r="P4" s="60"/>
      <c r="Q4" s="61"/>
      <c r="R4" s="62"/>
      <c r="S4" s="62"/>
      <c r="T4" s="61"/>
      <c r="U4" s="198">
        <v>44136</v>
      </c>
      <c r="V4" s="199">
        <f t="shared" si="0"/>
        <v>0</v>
      </c>
      <c r="X4" s="1" t="s">
        <v>567</v>
      </c>
    </row>
    <row r="5" spans="1:24" ht="19.5" customHeight="1" thickBot="1" x14ac:dyDescent="0.3">
      <c r="B5" s="268" t="s">
        <v>255</v>
      </c>
      <c r="C5" s="228"/>
      <c r="D5" s="1259" t="s">
        <v>271</v>
      </c>
      <c r="E5" s="1259"/>
      <c r="F5" s="1259"/>
      <c r="G5" s="1259"/>
      <c r="H5" s="1260"/>
      <c r="I5" s="229"/>
      <c r="J5" s="229"/>
      <c r="K5" s="229"/>
      <c r="L5" s="421"/>
      <c r="M5" s="213"/>
      <c r="N5" s="182"/>
      <c r="P5" s="60"/>
      <c r="Q5" s="61"/>
      <c r="R5" s="62"/>
      <c r="S5" s="62"/>
      <c r="T5" s="61"/>
      <c r="U5" s="198">
        <v>44166</v>
      </c>
      <c r="V5" s="199">
        <f t="shared" si="0"/>
        <v>0</v>
      </c>
      <c r="X5" s="1" t="s">
        <v>508</v>
      </c>
    </row>
    <row r="6" spans="1:24" ht="12.75" customHeight="1" thickTop="1" x14ac:dyDescent="0.25">
      <c r="B6" s="269"/>
      <c r="C6" s="229"/>
      <c r="D6" s="472"/>
      <c r="E6" s="229"/>
      <c r="F6" s="229"/>
      <c r="G6" s="261"/>
      <c r="H6" s="229"/>
      <c r="I6" s="229"/>
      <c r="J6" s="229"/>
      <c r="K6" s="229"/>
      <c r="L6" s="421"/>
      <c r="M6" s="213"/>
      <c r="N6" s="182"/>
      <c r="P6" s="60"/>
      <c r="Q6" s="61"/>
      <c r="R6" s="62"/>
      <c r="S6" s="62"/>
      <c r="T6" s="61"/>
      <c r="U6" s="200">
        <v>44197</v>
      </c>
      <c r="V6" s="201">
        <f t="shared" si="0"/>
        <v>0</v>
      </c>
    </row>
    <row r="7" spans="1:24" ht="9" customHeight="1" x14ac:dyDescent="0.25">
      <c r="A7" s="1"/>
      <c r="B7" s="270"/>
      <c r="C7" s="15"/>
      <c r="D7" s="473"/>
      <c r="E7" s="12"/>
      <c r="F7" s="2"/>
      <c r="H7" s="1"/>
      <c r="I7" s="5"/>
      <c r="J7" s="43"/>
      <c r="K7" s="148"/>
      <c r="L7" s="422"/>
      <c r="M7" s="62"/>
      <c r="N7" s="61"/>
      <c r="O7" s="62"/>
      <c r="P7" s="62"/>
      <c r="Q7" s="61"/>
      <c r="T7" s="1"/>
      <c r="U7" s="1"/>
      <c r="V7" s="1"/>
    </row>
    <row r="8" spans="1:24" s="4" customFormat="1" ht="39" customHeight="1" thickBot="1" x14ac:dyDescent="0.3">
      <c r="A8" s="210"/>
      <c r="B8" s="271" t="s">
        <v>0</v>
      </c>
      <c r="C8" s="44" t="s">
        <v>1</v>
      </c>
      <c r="D8" s="474" t="s">
        <v>2</v>
      </c>
      <c r="E8" s="45" t="s">
        <v>11</v>
      </c>
      <c r="F8" s="45" t="s">
        <v>10</v>
      </c>
      <c r="G8" s="263" t="s">
        <v>9</v>
      </c>
      <c r="H8" s="44" t="s">
        <v>3</v>
      </c>
      <c r="I8" s="44" t="s">
        <v>4</v>
      </c>
      <c r="J8" s="46" t="s">
        <v>5</v>
      </c>
      <c r="K8" s="47" t="s">
        <v>41</v>
      </c>
      <c r="L8" s="353" t="s">
        <v>42</v>
      </c>
      <c r="M8" s="1267" t="s">
        <v>199</v>
      </c>
      <c r="N8" s="1261" t="s">
        <v>198</v>
      </c>
      <c r="O8" s="50"/>
      <c r="P8" s="1249" t="s">
        <v>14</v>
      </c>
      <c r="Q8" s="1249"/>
      <c r="R8" s="1249" t="s">
        <v>12</v>
      </c>
      <c r="S8" s="1249" t="s">
        <v>13</v>
      </c>
      <c r="T8" s="1252" t="s">
        <v>16</v>
      </c>
      <c r="U8" s="1252" t="s">
        <v>17</v>
      </c>
      <c r="V8" s="1249" t="s">
        <v>18</v>
      </c>
      <c r="W8" s="48"/>
    </row>
    <row r="9" spans="1:24" ht="13.5" customHeight="1" thickBot="1" x14ac:dyDescent="0.3">
      <c r="B9" s="272" t="s">
        <v>33</v>
      </c>
      <c r="C9" s="54" t="s">
        <v>33</v>
      </c>
      <c r="D9" s="475" t="s">
        <v>34</v>
      </c>
      <c r="E9" s="38">
        <v>43900</v>
      </c>
      <c r="F9" s="55">
        <v>43900</v>
      </c>
      <c r="G9" s="264" t="s">
        <v>117</v>
      </c>
      <c r="H9" s="39" t="s">
        <v>118</v>
      </c>
      <c r="I9" s="37">
        <v>1</v>
      </c>
      <c r="J9" s="40" t="s">
        <v>19</v>
      </c>
      <c r="K9" s="41">
        <v>100000</v>
      </c>
      <c r="L9" s="423">
        <f>K9</f>
        <v>100000</v>
      </c>
      <c r="M9" s="1268"/>
      <c r="N9" s="1262"/>
      <c r="O9" s="51"/>
      <c r="P9" s="1250" t="s">
        <v>35</v>
      </c>
      <c r="Q9" s="1250">
        <v>44075</v>
      </c>
      <c r="R9" s="1250">
        <v>3</v>
      </c>
      <c r="S9" s="1250">
        <v>3</v>
      </c>
      <c r="T9" s="1253">
        <v>44136</v>
      </c>
      <c r="U9" s="1253">
        <v>44166</v>
      </c>
      <c r="V9" s="1250" t="s">
        <v>15</v>
      </c>
    </row>
    <row r="10" spans="1:24" ht="27" customHeight="1" thickTop="1" thickBot="1" x14ac:dyDescent="0.3">
      <c r="B10" s="1240" t="s">
        <v>187</v>
      </c>
      <c r="C10" s="1241"/>
      <c r="D10" s="1241"/>
      <c r="E10" s="1241"/>
      <c r="F10" s="1241"/>
      <c r="G10" s="1241"/>
      <c r="H10" s="1241"/>
      <c r="I10" s="1241"/>
      <c r="J10" s="1241"/>
      <c r="K10" s="1241"/>
      <c r="L10" s="1241"/>
      <c r="M10" s="189">
        <f>SUM(M11:M528)</f>
        <v>645.4858999999999</v>
      </c>
      <c r="N10" s="1263"/>
      <c r="O10" s="51"/>
      <c r="P10" s="1251"/>
      <c r="Q10" s="1251"/>
      <c r="R10" s="1251"/>
      <c r="S10" s="1251"/>
      <c r="T10" s="1254"/>
      <c r="U10" s="1254"/>
      <c r="V10" s="1251"/>
    </row>
    <row r="11" spans="1:24" ht="12.75" hidden="1" customHeight="1" outlineLevel="1" thickTop="1" x14ac:dyDescent="0.25">
      <c r="B11" s="1365">
        <v>1</v>
      </c>
      <c r="C11" s="1366" t="s">
        <v>48</v>
      </c>
      <c r="D11" s="1367" t="s">
        <v>43</v>
      </c>
      <c r="E11" s="1246">
        <v>43997</v>
      </c>
      <c r="F11" s="1246">
        <v>43997</v>
      </c>
      <c r="G11" s="1368" t="s">
        <v>44</v>
      </c>
      <c r="H11" s="160" t="s">
        <v>45</v>
      </c>
      <c r="I11" s="64">
        <v>1</v>
      </c>
      <c r="J11" s="161" t="s">
        <v>6</v>
      </c>
      <c r="K11" s="162">
        <v>1393.8</v>
      </c>
      <c r="L11" s="424">
        <f t="shared" ref="L11:L27" si="1">K11*I11</f>
        <v>1393.8</v>
      </c>
      <c r="M11" s="204">
        <f>IF($A11="",0,VLOOKUP($A11,#REF!,20,0))</f>
        <v>0</v>
      </c>
      <c r="N11" s="186" t="str">
        <f>IF($A11="","-",VLOOKUP($A11,#REF!,21,0))</f>
        <v>-</v>
      </c>
      <c r="O11" s="51"/>
      <c r="P11" s="1288"/>
      <c r="Q11" s="1288"/>
      <c r="R11" s="1288"/>
      <c r="S11" s="1288"/>
      <c r="T11" s="1288"/>
      <c r="U11" s="1288"/>
      <c r="V11" s="1281" t="s">
        <v>191</v>
      </c>
    </row>
    <row r="12" spans="1:24" ht="12.75" hidden="1" customHeight="1" outlineLevel="1" x14ac:dyDescent="0.25">
      <c r="B12" s="1354"/>
      <c r="C12" s="1355"/>
      <c r="D12" s="1356"/>
      <c r="E12" s="1247"/>
      <c r="F12" s="1247"/>
      <c r="G12" s="1357"/>
      <c r="H12" s="163" t="s">
        <v>46</v>
      </c>
      <c r="I12" s="51">
        <v>1</v>
      </c>
      <c r="J12" s="164" t="s">
        <v>6</v>
      </c>
      <c r="K12" s="165">
        <v>957.6</v>
      </c>
      <c r="L12" s="425">
        <f t="shared" si="1"/>
        <v>957.6</v>
      </c>
      <c r="M12" s="202">
        <f>IF($A12="",0,VLOOKUP($A12,#REF!,20,0))</f>
        <v>0</v>
      </c>
      <c r="N12" s="187" t="str">
        <f>IF($A12="","-",VLOOKUP($A12,#REF!,21,0))</f>
        <v>-</v>
      </c>
      <c r="O12" s="51"/>
      <c r="P12" s="1289"/>
      <c r="Q12" s="1289"/>
      <c r="R12" s="1289"/>
      <c r="S12" s="1289"/>
      <c r="T12" s="1289"/>
      <c r="U12" s="1289"/>
      <c r="V12" s="1282"/>
    </row>
    <row r="13" spans="1:24" ht="12.75" hidden="1" customHeight="1" outlineLevel="1" thickBot="1" x14ac:dyDescent="0.3">
      <c r="B13" s="1369"/>
      <c r="C13" s="1370"/>
      <c r="D13" s="1371"/>
      <c r="E13" s="1280"/>
      <c r="F13" s="1280"/>
      <c r="G13" s="1372"/>
      <c r="H13" s="166" t="s">
        <v>47</v>
      </c>
      <c r="I13" s="65">
        <v>1</v>
      </c>
      <c r="J13" s="167" t="s">
        <v>6</v>
      </c>
      <c r="K13" s="168">
        <v>1643.1</v>
      </c>
      <c r="L13" s="426">
        <f t="shared" si="1"/>
        <v>1643.1</v>
      </c>
      <c r="M13" s="202">
        <f>IF($A13="",0,VLOOKUP($A13,#REF!,20,0))</f>
        <v>0</v>
      </c>
      <c r="N13" s="187" t="str">
        <f>IF($A13="","-",VLOOKUP($A13,#REF!,21,0))</f>
        <v>-</v>
      </c>
      <c r="O13" s="51"/>
      <c r="P13" s="1290"/>
      <c r="Q13" s="1290"/>
      <c r="R13" s="1290"/>
      <c r="S13" s="1290"/>
      <c r="T13" s="1290"/>
      <c r="U13" s="1290"/>
      <c r="V13" s="1283"/>
    </row>
    <row r="14" spans="1:24" ht="36" hidden="1" customHeight="1" outlineLevel="1" thickBot="1" x14ac:dyDescent="0.3">
      <c r="A14" s="209" t="s">
        <v>233</v>
      </c>
      <c r="B14" s="273">
        <v>2</v>
      </c>
      <c r="C14" s="23" t="s">
        <v>48</v>
      </c>
      <c r="D14" s="476" t="s">
        <v>49</v>
      </c>
      <c r="E14" s="27">
        <v>44000</v>
      </c>
      <c r="F14" s="27">
        <v>44005</v>
      </c>
      <c r="G14" s="246" t="s">
        <v>50</v>
      </c>
      <c r="H14" s="24" t="s">
        <v>115</v>
      </c>
      <c r="I14" s="22">
        <v>1</v>
      </c>
      <c r="J14" s="11" t="s">
        <v>6</v>
      </c>
      <c r="K14" s="84">
        <v>407.9</v>
      </c>
      <c r="L14" s="355">
        <f t="shared" si="1"/>
        <v>407.9</v>
      </c>
      <c r="M14" s="205">
        <f>L14/1000</f>
        <v>0.40789999999999998</v>
      </c>
      <c r="N14" s="195" t="e">
        <f>IF($A14="","-",VLOOKUP($A14,#REF!,21,0))</f>
        <v>#REF!</v>
      </c>
      <c r="O14" s="51"/>
      <c r="P14" s="27"/>
      <c r="Q14" s="27"/>
      <c r="R14" s="27"/>
      <c r="S14" s="27"/>
      <c r="T14" s="27"/>
      <c r="U14" s="27"/>
      <c r="V14" s="251" t="s">
        <v>283</v>
      </c>
    </row>
    <row r="15" spans="1:24" ht="12.75" hidden="1" customHeight="1" outlineLevel="1" x14ac:dyDescent="0.25">
      <c r="B15" s="1365">
        <v>3</v>
      </c>
      <c r="C15" s="1366" t="s">
        <v>48</v>
      </c>
      <c r="D15" s="1367" t="s">
        <v>51</v>
      </c>
      <c r="E15" s="1246">
        <v>44009</v>
      </c>
      <c r="F15" s="1246">
        <v>44013</v>
      </c>
      <c r="G15" s="1368" t="s">
        <v>50</v>
      </c>
      <c r="H15" s="160" t="s">
        <v>52</v>
      </c>
      <c r="I15" s="64">
        <v>1</v>
      </c>
      <c r="J15" s="161" t="s">
        <v>6</v>
      </c>
      <c r="K15" s="162">
        <v>299</v>
      </c>
      <c r="L15" s="424">
        <f t="shared" si="1"/>
        <v>299</v>
      </c>
      <c r="M15" s="202">
        <f>IF($A15="",0,VLOOKUP($A15,#REF!,20,0))</f>
        <v>0</v>
      </c>
      <c r="N15" s="187" t="str">
        <f>IF($A15="","-",VLOOKUP($A15,#REF!,21,0))</f>
        <v>-</v>
      </c>
      <c r="O15" s="51"/>
      <c r="P15" s="1288"/>
      <c r="Q15" s="1288"/>
      <c r="R15" s="1288"/>
      <c r="S15" s="1288"/>
      <c r="T15" s="1288"/>
      <c r="U15" s="1288"/>
      <c r="V15" s="1281" t="s">
        <v>191</v>
      </c>
    </row>
    <row r="16" spans="1:24" hidden="1" outlineLevel="1" x14ac:dyDescent="0.25">
      <c r="B16" s="1354"/>
      <c r="C16" s="1355"/>
      <c r="D16" s="1356"/>
      <c r="E16" s="1247"/>
      <c r="F16" s="1247"/>
      <c r="G16" s="1357"/>
      <c r="H16" s="163" t="s">
        <v>53</v>
      </c>
      <c r="I16" s="51">
        <v>1</v>
      </c>
      <c r="J16" s="164" t="s">
        <v>6</v>
      </c>
      <c r="K16" s="165">
        <v>325</v>
      </c>
      <c r="L16" s="425">
        <f t="shared" si="1"/>
        <v>325</v>
      </c>
      <c r="M16" s="202">
        <f>IF($A16="",0,VLOOKUP($A16,#REF!,20,0))</f>
        <v>0</v>
      </c>
      <c r="N16" s="187" t="str">
        <f>IF($A16="","-",VLOOKUP($A16,#REF!,21,0))</f>
        <v>-</v>
      </c>
      <c r="O16" s="51"/>
      <c r="P16" s="1289"/>
      <c r="Q16" s="1289"/>
      <c r="R16" s="1289"/>
      <c r="S16" s="1289"/>
      <c r="T16" s="1289"/>
      <c r="U16" s="1289"/>
      <c r="V16" s="1282"/>
    </row>
    <row r="17" spans="1:23" hidden="1" outlineLevel="1" x14ac:dyDescent="0.25">
      <c r="B17" s="1354"/>
      <c r="C17" s="1355"/>
      <c r="D17" s="1356"/>
      <c r="E17" s="1247"/>
      <c r="F17" s="1247"/>
      <c r="G17" s="1357"/>
      <c r="H17" s="163" t="s">
        <v>54</v>
      </c>
      <c r="I17" s="51">
        <v>2</v>
      </c>
      <c r="J17" s="164" t="s">
        <v>7</v>
      </c>
      <c r="K17" s="165">
        <v>115</v>
      </c>
      <c r="L17" s="425">
        <f t="shared" si="1"/>
        <v>230</v>
      </c>
      <c r="M17" s="202">
        <f>IF($A17="",0,VLOOKUP($A17,#REF!,20,0))</f>
        <v>0</v>
      </c>
      <c r="N17" s="187" t="str">
        <f>IF($A17="","-",VLOOKUP($A17,#REF!,21,0))</f>
        <v>-</v>
      </c>
      <c r="O17" s="51"/>
      <c r="P17" s="1289"/>
      <c r="Q17" s="1289"/>
      <c r="R17" s="1289"/>
      <c r="S17" s="1289"/>
      <c r="T17" s="1289"/>
      <c r="U17" s="1289"/>
      <c r="V17" s="1282"/>
    </row>
    <row r="18" spans="1:23" hidden="1" outlineLevel="1" x14ac:dyDescent="0.25">
      <c r="B18" s="1354"/>
      <c r="C18" s="1355"/>
      <c r="D18" s="1356"/>
      <c r="E18" s="1247"/>
      <c r="F18" s="1247"/>
      <c r="G18" s="1357"/>
      <c r="H18" s="163" t="s">
        <v>55</v>
      </c>
      <c r="I18" s="51">
        <v>2</v>
      </c>
      <c r="J18" s="164" t="s">
        <v>7</v>
      </c>
      <c r="K18" s="165">
        <v>325</v>
      </c>
      <c r="L18" s="425">
        <f t="shared" si="1"/>
        <v>650</v>
      </c>
      <c r="M18" s="202">
        <f>IF($A18="",0,VLOOKUP($A18,#REF!,20,0))</f>
        <v>0</v>
      </c>
      <c r="N18" s="187" t="str">
        <f>IF($A18="","-",VLOOKUP($A18,#REF!,21,0))</f>
        <v>-</v>
      </c>
      <c r="O18" s="51"/>
      <c r="P18" s="1289"/>
      <c r="Q18" s="1289"/>
      <c r="R18" s="1289"/>
      <c r="S18" s="1289"/>
      <c r="T18" s="1289"/>
      <c r="U18" s="1289"/>
      <c r="V18" s="1282"/>
    </row>
    <row r="19" spans="1:23" hidden="1" outlineLevel="1" x14ac:dyDescent="0.25">
      <c r="B19" s="1354"/>
      <c r="C19" s="1355"/>
      <c r="D19" s="1356"/>
      <c r="E19" s="1247"/>
      <c r="F19" s="1247"/>
      <c r="G19" s="1357"/>
      <c r="H19" s="163" t="s">
        <v>56</v>
      </c>
      <c r="I19" s="51">
        <v>6</v>
      </c>
      <c r="J19" s="164" t="s">
        <v>7</v>
      </c>
      <c r="K19" s="165">
        <v>50</v>
      </c>
      <c r="L19" s="425">
        <f t="shared" si="1"/>
        <v>300</v>
      </c>
      <c r="M19" s="202">
        <f>IF($A19="",0,VLOOKUP($A19,#REF!,20,0))</f>
        <v>0</v>
      </c>
      <c r="N19" s="187" t="str">
        <f>IF($A19="","-",VLOOKUP($A19,#REF!,21,0))</f>
        <v>-</v>
      </c>
      <c r="O19" s="51"/>
      <c r="P19" s="1289"/>
      <c r="Q19" s="1289"/>
      <c r="R19" s="1289"/>
      <c r="S19" s="1289"/>
      <c r="T19" s="1289"/>
      <c r="U19" s="1289"/>
      <c r="V19" s="1282"/>
    </row>
    <row r="20" spans="1:23" hidden="1" outlineLevel="1" x14ac:dyDescent="0.25">
      <c r="B20" s="1354"/>
      <c r="C20" s="1355"/>
      <c r="D20" s="1356"/>
      <c r="E20" s="1247"/>
      <c r="F20" s="1247"/>
      <c r="G20" s="1357"/>
      <c r="H20" s="163" t="s">
        <v>57</v>
      </c>
      <c r="I20" s="51">
        <v>1</v>
      </c>
      <c r="J20" s="164" t="s">
        <v>6</v>
      </c>
      <c r="K20" s="165">
        <v>60</v>
      </c>
      <c r="L20" s="425">
        <f t="shared" si="1"/>
        <v>60</v>
      </c>
      <c r="M20" s="202">
        <f>IF($A20="",0,VLOOKUP($A20,#REF!,20,0))</f>
        <v>0</v>
      </c>
      <c r="N20" s="187" t="str">
        <f>IF($A20="","-",VLOOKUP($A20,#REF!,21,0))</f>
        <v>-</v>
      </c>
      <c r="O20" s="51"/>
      <c r="P20" s="1289"/>
      <c r="Q20" s="1289"/>
      <c r="R20" s="1289"/>
      <c r="S20" s="1289"/>
      <c r="T20" s="1289"/>
      <c r="U20" s="1289"/>
      <c r="V20" s="1282"/>
    </row>
    <row r="21" spans="1:23" ht="13.5" hidden="1" outlineLevel="1" thickBot="1" x14ac:dyDescent="0.3">
      <c r="B21" s="1354"/>
      <c r="C21" s="1355"/>
      <c r="D21" s="1356"/>
      <c r="E21" s="1247"/>
      <c r="F21" s="1247"/>
      <c r="G21" s="1357"/>
      <c r="H21" s="163" t="s">
        <v>58</v>
      </c>
      <c r="I21" s="51">
        <v>2</v>
      </c>
      <c r="J21" s="164" t="s">
        <v>7</v>
      </c>
      <c r="K21" s="165">
        <v>28</v>
      </c>
      <c r="L21" s="425">
        <f t="shared" si="1"/>
        <v>56</v>
      </c>
      <c r="M21" s="202">
        <f>IF($A21="",0,VLOOKUP($A21,#REF!,20,0))</f>
        <v>0</v>
      </c>
      <c r="N21" s="187" t="str">
        <f>IF($A21="","-",VLOOKUP($A21,#REF!,21,0))</f>
        <v>-</v>
      </c>
      <c r="O21" s="51"/>
      <c r="P21" s="1289"/>
      <c r="Q21" s="1289"/>
      <c r="R21" s="1289"/>
      <c r="S21" s="1289"/>
      <c r="T21" s="1289"/>
      <c r="U21" s="1289"/>
      <c r="V21" s="1283"/>
    </row>
    <row r="22" spans="1:23" ht="42" hidden="1" customHeight="1" outlineLevel="1" thickBot="1" x14ac:dyDescent="0.3">
      <c r="A22" s="209" t="s">
        <v>237</v>
      </c>
      <c r="B22" s="274">
        <v>4</v>
      </c>
      <c r="C22" s="7" t="s">
        <v>48</v>
      </c>
      <c r="D22" s="477" t="s">
        <v>59</v>
      </c>
      <c r="E22" s="81">
        <v>44015</v>
      </c>
      <c r="F22" s="81">
        <v>44018</v>
      </c>
      <c r="G22" s="222" t="s">
        <v>15</v>
      </c>
      <c r="H22" s="8" t="s">
        <v>114</v>
      </c>
      <c r="I22" s="6">
        <v>1</v>
      </c>
      <c r="J22" s="9" t="s">
        <v>19</v>
      </c>
      <c r="K22" s="88">
        <v>7200</v>
      </c>
      <c r="L22" s="357">
        <f t="shared" si="1"/>
        <v>7200</v>
      </c>
      <c r="M22" s="205">
        <f>L22/1000</f>
        <v>7.2</v>
      </c>
      <c r="N22" s="195" t="e">
        <f>IF($A22="","-",VLOOKUP($A22,#REF!,21,0))</f>
        <v>#REF!</v>
      </c>
      <c r="O22" s="51"/>
      <c r="P22" s="72"/>
      <c r="Q22" s="74"/>
      <c r="R22" s="72"/>
      <c r="S22" s="72"/>
      <c r="T22" s="74"/>
      <c r="U22" s="74"/>
      <c r="V22" s="251" t="s">
        <v>283</v>
      </c>
    </row>
    <row r="23" spans="1:23" ht="12.75" hidden="1" customHeight="1" outlineLevel="1" collapsed="1" x14ac:dyDescent="0.25">
      <c r="B23" s="1365">
        <v>5</v>
      </c>
      <c r="C23" s="1366" t="s">
        <v>48</v>
      </c>
      <c r="D23" s="1367" t="s">
        <v>60</v>
      </c>
      <c r="E23" s="1246">
        <v>43993</v>
      </c>
      <c r="F23" s="1246">
        <v>44019</v>
      </c>
      <c r="G23" s="1368" t="s">
        <v>61</v>
      </c>
      <c r="H23" s="35" t="s">
        <v>62</v>
      </c>
      <c r="I23" s="20">
        <v>1</v>
      </c>
      <c r="J23" s="21" t="s">
        <v>19</v>
      </c>
      <c r="K23" s="82">
        <v>9370</v>
      </c>
      <c r="L23" s="354">
        <f t="shared" si="1"/>
        <v>9370</v>
      </c>
      <c r="M23" s="202">
        <f>IF($A23="",0,VLOOKUP($A23,#REF!,20,0))</f>
        <v>0</v>
      </c>
      <c r="N23" s="187" t="str">
        <f>IF($A23="","-",VLOOKUP($A23,#REF!,21,0))</f>
        <v>-</v>
      </c>
      <c r="O23" s="51"/>
      <c r="P23" s="1246"/>
      <c r="Q23" s="1246"/>
      <c r="R23" s="1246"/>
      <c r="S23" s="1246"/>
      <c r="T23" s="1246">
        <v>44185</v>
      </c>
      <c r="U23" s="1246"/>
      <c r="V23" s="1281" t="s">
        <v>602</v>
      </c>
    </row>
    <row r="24" spans="1:23" hidden="1" outlineLevel="1" x14ac:dyDescent="0.25">
      <c r="B24" s="1354"/>
      <c r="C24" s="1355"/>
      <c r="D24" s="1356" t="s">
        <v>60</v>
      </c>
      <c r="E24" s="1247"/>
      <c r="F24" s="1247"/>
      <c r="G24" s="1357"/>
      <c r="H24" s="24" t="s">
        <v>63</v>
      </c>
      <c r="I24" s="22">
        <v>1</v>
      </c>
      <c r="J24" s="11" t="s">
        <v>19</v>
      </c>
      <c r="K24" s="84">
        <v>9927</v>
      </c>
      <c r="L24" s="355">
        <f t="shared" si="1"/>
        <v>9927</v>
      </c>
      <c r="M24" s="202">
        <f>IF($A24="",0,VLOOKUP($A24,#REF!,20,0))</f>
        <v>0</v>
      </c>
      <c r="N24" s="187" t="str">
        <f>IF($A24="","-",VLOOKUP($A24,#REF!,21,0))</f>
        <v>-</v>
      </c>
      <c r="O24" s="51"/>
      <c r="P24" s="1247"/>
      <c r="Q24" s="1247"/>
      <c r="R24" s="1247"/>
      <c r="S24" s="1247"/>
      <c r="T24" s="1247"/>
      <c r="U24" s="1247"/>
      <c r="V24" s="1282"/>
    </row>
    <row r="25" spans="1:23" hidden="1" outlineLevel="1" x14ac:dyDescent="0.25">
      <c r="B25" s="1354"/>
      <c r="C25" s="1355"/>
      <c r="D25" s="1356" t="s">
        <v>60</v>
      </c>
      <c r="E25" s="1247"/>
      <c r="F25" s="1247"/>
      <c r="G25" s="1357"/>
      <c r="H25" s="24" t="s">
        <v>64</v>
      </c>
      <c r="I25" s="22">
        <v>1</v>
      </c>
      <c r="J25" s="11" t="s">
        <v>19</v>
      </c>
      <c r="K25" s="84">
        <v>1210</v>
      </c>
      <c r="L25" s="355">
        <f t="shared" si="1"/>
        <v>1210</v>
      </c>
      <c r="M25" s="202">
        <f>IF($A25="",0,VLOOKUP($A25,#REF!,20,0))</f>
        <v>0</v>
      </c>
      <c r="N25" s="187" t="str">
        <f>IF($A25="","-",VLOOKUP($A25,#REF!,21,0))</f>
        <v>-</v>
      </c>
      <c r="O25" s="51"/>
      <c r="P25" s="1247"/>
      <c r="Q25" s="1247"/>
      <c r="R25" s="1247"/>
      <c r="S25" s="1247"/>
      <c r="T25" s="1247"/>
      <c r="U25" s="1247"/>
      <c r="V25" s="1282"/>
    </row>
    <row r="26" spans="1:23" ht="13.5" hidden="1" outlineLevel="1" thickBot="1" x14ac:dyDescent="0.3">
      <c r="B26" s="1369"/>
      <c r="C26" s="1370"/>
      <c r="D26" s="1371" t="s">
        <v>60</v>
      </c>
      <c r="E26" s="1280"/>
      <c r="F26" s="1280"/>
      <c r="G26" s="1372"/>
      <c r="H26" s="52" t="s">
        <v>65</v>
      </c>
      <c r="I26" s="25">
        <v>1</v>
      </c>
      <c r="J26" s="26" t="s">
        <v>19</v>
      </c>
      <c r="K26" s="86">
        <v>1210</v>
      </c>
      <c r="L26" s="356">
        <f t="shared" si="1"/>
        <v>1210</v>
      </c>
      <c r="M26" s="202">
        <f>IF($A26="",0,VLOOKUP($A26,#REF!,20,0))</f>
        <v>0</v>
      </c>
      <c r="N26" s="184" t="str">
        <f>IF($A26="","-",VLOOKUP($A26,#REF!,21,0))</f>
        <v>-</v>
      </c>
      <c r="O26" s="51"/>
      <c r="P26" s="1280"/>
      <c r="Q26" s="1280"/>
      <c r="R26" s="1280"/>
      <c r="S26" s="1280"/>
      <c r="T26" s="1280"/>
      <c r="U26" s="1280"/>
      <c r="V26" s="1283"/>
    </row>
    <row r="27" spans="1:23" ht="12.75" hidden="1" customHeight="1" outlineLevel="1" x14ac:dyDescent="0.25">
      <c r="B27" s="1365">
        <v>6</v>
      </c>
      <c r="C27" s="1366" t="s">
        <v>48</v>
      </c>
      <c r="D27" s="1367" t="s">
        <v>66</v>
      </c>
      <c r="E27" s="1246">
        <v>43993</v>
      </c>
      <c r="F27" s="1246">
        <v>44019</v>
      </c>
      <c r="G27" s="1368" t="s">
        <v>67</v>
      </c>
      <c r="H27" s="24" t="s">
        <v>68</v>
      </c>
      <c r="I27" s="22">
        <v>1</v>
      </c>
      <c r="J27" s="11" t="s">
        <v>19</v>
      </c>
      <c r="K27" s="84">
        <v>7611</v>
      </c>
      <c r="L27" s="355">
        <f t="shared" si="1"/>
        <v>7611</v>
      </c>
      <c r="M27" s="214">
        <f>IF($A27="",0,VLOOKUP($A27,#REF!,20,0))</f>
        <v>0</v>
      </c>
      <c r="N27" s="206" t="str">
        <f>IF($A27="","-",VLOOKUP($A27,#REF!,21,0))</f>
        <v>-</v>
      </c>
      <c r="O27" s="51"/>
      <c r="P27" s="1242"/>
      <c r="Q27" s="1242"/>
      <c r="R27" s="1242"/>
      <c r="S27" s="1242"/>
      <c r="T27" s="1242"/>
      <c r="U27" s="1242"/>
      <c r="V27" s="1336" t="s">
        <v>602</v>
      </c>
      <c r="W27" s="2" t="s">
        <v>603</v>
      </c>
    </row>
    <row r="28" spans="1:23" hidden="1" outlineLevel="1" x14ac:dyDescent="0.25">
      <c r="B28" s="1354"/>
      <c r="C28" s="1355"/>
      <c r="D28" s="1356"/>
      <c r="E28" s="1247"/>
      <c r="F28" s="1247"/>
      <c r="G28" s="1357"/>
      <c r="H28" s="24" t="s">
        <v>69</v>
      </c>
      <c r="I28" s="22">
        <v>1</v>
      </c>
      <c r="J28" s="11" t="s">
        <v>19</v>
      </c>
      <c r="K28" s="84">
        <v>8516</v>
      </c>
      <c r="L28" s="355">
        <f t="shared" ref="L28:L34" si="2">K28*I28</f>
        <v>8516</v>
      </c>
      <c r="M28" s="202">
        <f>IF($A28="",0,VLOOKUP($A28,#REF!,20,0))</f>
        <v>0</v>
      </c>
      <c r="N28" s="187" t="str">
        <f>IF($A28="","-",VLOOKUP($A28,#REF!,21,0))</f>
        <v>-</v>
      </c>
      <c r="O28" s="51"/>
      <c r="P28" s="1243"/>
      <c r="Q28" s="1243"/>
      <c r="R28" s="1243"/>
      <c r="S28" s="1243"/>
      <c r="T28" s="1243"/>
      <c r="U28" s="1243"/>
      <c r="V28" s="1337"/>
    </row>
    <row r="29" spans="1:23" hidden="1" outlineLevel="1" x14ac:dyDescent="0.25">
      <c r="B29" s="1354"/>
      <c r="C29" s="1355"/>
      <c r="D29" s="1356"/>
      <c r="E29" s="1247"/>
      <c r="F29" s="1247"/>
      <c r="G29" s="1357"/>
      <c r="H29" s="24" t="s">
        <v>70</v>
      </c>
      <c r="I29" s="22">
        <v>1</v>
      </c>
      <c r="J29" s="11" t="s">
        <v>19</v>
      </c>
      <c r="K29" s="84">
        <v>5865</v>
      </c>
      <c r="L29" s="355">
        <f t="shared" si="2"/>
        <v>5865</v>
      </c>
      <c r="M29" s="202">
        <f>IF($A29="",0,VLOOKUP($A29,#REF!,20,0))</f>
        <v>0</v>
      </c>
      <c r="N29" s="187" t="str">
        <f>IF($A29="","-",VLOOKUP($A29,#REF!,21,0))</f>
        <v>-</v>
      </c>
      <c r="O29" s="51"/>
      <c r="P29" s="1243"/>
      <c r="Q29" s="1243"/>
      <c r="R29" s="1243"/>
      <c r="S29" s="1243"/>
      <c r="T29" s="1243"/>
      <c r="U29" s="1243"/>
      <c r="V29" s="1337"/>
    </row>
    <row r="30" spans="1:23" hidden="1" outlineLevel="1" x14ac:dyDescent="0.25">
      <c r="B30" s="1354"/>
      <c r="C30" s="1355"/>
      <c r="D30" s="1356"/>
      <c r="E30" s="1247"/>
      <c r="F30" s="1247"/>
      <c r="G30" s="1357"/>
      <c r="H30" s="24" t="s">
        <v>71</v>
      </c>
      <c r="I30" s="22">
        <v>1</v>
      </c>
      <c r="J30" s="11" t="s">
        <v>19</v>
      </c>
      <c r="K30" s="84">
        <v>1890</v>
      </c>
      <c r="L30" s="355">
        <f t="shared" si="2"/>
        <v>1890</v>
      </c>
      <c r="M30" s="202">
        <f>IF($A30="",0,VLOOKUP($A30,#REF!,20,0))</f>
        <v>0</v>
      </c>
      <c r="N30" s="187" t="str">
        <f>IF($A30="","-",VLOOKUP($A30,#REF!,21,0))</f>
        <v>-</v>
      </c>
      <c r="O30" s="51"/>
      <c r="P30" s="1243"/>
      <c r="Q30" s="1243"/>
      <c r="R30" s="1243"/>
      <c r="S30" s="1243"/>
      <c r="T30" s="1243"/>
      <c r="U30" s="1243"/>
      <c r="V30" s="1337"/>
    </row>
    <row r="31" spans="1:23" hidden="1" outlineLevel="1" x14ac:dyDescent="0.25">
      <c r="B31" s="1354"/>
      <c r="C31" s="1355"/>
      <c r="D31" s="1356"/>
      <c r="E31" s="1247"/>
      <c r="F31" s="1247"/>
      <c r="G31" s="1357"/>
      <c r="H31" s="24" t="s">
        <v>72</v>
      </c>
      <c r="I31" s="22">
        <v>1</v>
      </c>
      <c r="J31" s="11" t="s">
        <v>19</v>
      </c>
      <c r="K31" s="84">
        <v>6785</v>
      </c>
      <c r="L31" s="355">
        <f t="shared" si="2"/>
        <v>6785</v>
      </c>
      <c r="M31" s="202">
        <f>IF($A31="",0,VLOOKUP($A31,#REF!,20,0))</f>
        <v>0</v>
      </c>
      <c r="N31" s="187" t="str">
        <f>IF($A31="","-",VLOOKUP($A31,#REF!,21,0))</f>
        <v>-</v>
      </c>
      <c r="O31" s="51"/>
      <c r="P31" s="1243"/>
      <c r="Q31" s="1243"/>
      <c r="R31" s="1243"/>
      <c r="S31" s="1243"/>
      <c r="T31" s="1243"/>
      <c r="U31" s="1243"/>
      <c r="V31" s="1337"/>
    </row>
    <row r="32" spans="1:23" hidden="1" outlineLevel="1" x14ac:dyDescent="0.25">
      <c r="B32" s="1354"/>
      <c r="C32" s="1355"/>
      <c r="D32" s="1356"/>
      <c r="E32" s="1247"/>
      <c r="F32" s="1247"/>
      <c r="G32" s="1357"/>
      <c r="H32" s="24" t="s">
        <v>73</v>
      </c>
      <c r="I32" s="22">
        <v>1</v>
      </c>
      <c r="J32" s="11" t="s">
        <v>19</v>
      </c>
      <c r="K32" s="84">
        <v>4612</v>
      </c>
      <c r="L32" s="355">
        <f t="shared" si="2"/>
        <v>4612</v>
      </c>
      <c r="M32" s="202">
        <f>IF($A32="",0,VLOOKUP($A32,#REF!,20,0))</f>
        <v>0</v>
      </c>
      <c r="N32" s="187" t="str">
        <f>IF($A32="","-",VLOOKUP($A32,#REF!,21,0))</f>
        <v>-</v>
      </c>
      <c r="O32" s="51"/>
      <c r="P32" s="1243"/>
      <c r="Q32" s="1243"/>
      <c r="R32" s="1243"/>
      <c r="S32" s="1243"/>
      <c r="T32" s="1243"/>
      <c r="U32" s="1243"/>
      <c r="V32" s="1337"/>
    </row>
    <row r="33" spans="2:23" hidden="1" outlineLevel="1" x14ac:dyDescent="0.25">
      <c r="B33" s="1354"/>
      <c r="C33" s="1355"/>
      <c r="D33" s="1356"/>
      <c r="E33" s="1247"/>
      <c r="F33" s="1247"/>
      <c r="G33" s="1357"/>
      <c r="H33" s="24" t="s">
        <v>74</v>
      </c>
      <c r="I33" s="22">
        <v>1</v>
      </c>
      <c r="J33" s="11" t="s">
        <v>19</v>
      </c>
      <c r="K33" s="84">
        <v>8069</v>
      </c>
      <c r="L33" s="355">
        <f t="shared" si="2"/>
        <v>8069</v>
      </c>
      <c r="M33" s="202">
        <f>IF($A33="",0,VLOOKUP($A33,#REF!,20,0))</f>
        <v>0</v>
      </c>
      <c r="N33" s="187" t="str">
        <f>IF($A33="","-",VLOOKUP($A33,#REF!,21,0))</f>
        <v>-</v>
      </c>
      <c r="O33" s="51"/>
      <c r="P33" s="1243"/>
      <c r="Q33" s="1243"/>
      <c r="R33" s="1243"/>
      <c r="S33" s="1243"/>
      <c r="T33" s="1243"/>
      <c r="U33" s="1243"/>
      <c r="V33" s="1337"/>
    </row>
    <row r="34" spans="2:23" hidden="1" outlineLevel="1" x14ac:dyDescent="0.25">
      <c r="B34" s="1354"/>
      <c r="C34" s="1355"/>
      <c r="D34" s="1356"/>
      <c r="E34" s="1247"/>
      <c r="F34" s="1247"/>
      <c r="G34" s="1357"/>
      <c r="H34" s="24" t="s">
        <v>75</v>
      </c>
      <c r="I34" s="22">
        <v>1</v>
      </c>
      <c r="J34" s="11" t="s">
        <v>19</v>
      </c>
      <c r="K34" s="84">
        <v>4310</v>
      </c>
      <c r="L34" s="355">
        <f t="shared" si="2"/>
        <v>4310</v>
      </c>
      <c r="M34" s="202">
        <f>IF($A34="",0,VLOOKUP($A34,#REF!,20,0))</f>
        <v>0</v>
      </c>
      <c r="N34" s="187" t="str">
        <f>IF($A34="","-",VLOOKUP($A34,#REF!,21,0))</f>
        <v>-</v>
      </c>
      <c r="O34" s="51"/>
      <c r="P34" s="1243"/>
      <c r="Q34" s="1243"/>
      <c r="R34" s="1243"/>
      <c r="S34" s="1243"/>
      <c r="T34" s="1243"/>
      <c r="U34" s="1243"/>
      <c r="V34" s="1337"/>
    </row>
    <row r="35" spans="2:23" ht="13.5" hidden="1" outlineLevel="1" thickBot="1" x14ac:dyDescent="0.3">
      <c r="B35" s="1354"/>
      <c r="C35" s="1355"/>
      <c r="D35" s="1356"/>
      <c r="E35" s="1247"/>
      <c r="F35" s="1247"/>
      <c r="G35" s="1357"/>
      <c r="H35" s="24" t="s">
        <v>76</v>
      </c>
      <c r="I35" s="22">
        <v>1</v>
      </c>
      <c r="J35" s="11" t="s">
        <v>19</v>
      </c>
      <c r="K35" s="84">
        <v>2880</v>
      </c>
      <c r="L35" s="355">
        <f>K35*I35</f>
        <v>2880</v>
      </c>
      <c r="M35" s="215">
        <f>IF($A35="",0,VLOOKUP($A35,#REF!,20,0))</f>
        <v>0</v>
      </c>
      <c r="N35" s="203" t="str">
        <f>IF($A35="","-",VLOOKUP($A35,#REF!,21,0))</f>
        <v>-</v>
      </c>
      <c r="O35" s="51"/>
      <c r="P35" s="1243"/>
      <c r="Q35" s="1243"/>
      <c r="R35" s="1243"/>
      <c r="S35" s="1243"/>
      <c r="T35" s="1243"/>
      <c r="U35" s="1243"/>
      <c r="V35" s="1338"/>
    </row>
    <row r="36" spans="2:23" ht="15" hidden="1" customHeight="1" outlineLevel="1" x14ac:dyDescent="0.25">
      <c r="B36" s="1342">
        <v>7</v>
      </c>
      <c r="C36" s="1345" t="s">
        <v>48</v>
      </c>
      <c r="D36" s="1348" t="s">
        <v>77</v>
      </c>
      <c r="E36" s="1351">
        <v>44009</v>
      </c>
      <c r="F36" s="1246">
        <v>44021</v>
      </c>
      <c r="G36" s="1363" t="s">
        <v>78</v>
      </c>
      <c r="H36" s="35" t="s">
        <v>79</v>
      </c>
      <c r="I36" s="20">
        <v>1</v>
      </c>
      <c r="J36" s="21" t="s">
        <v>19</v>
      </c>
      <c r="K36" s="82">
        <v>16070</v>
      </c>
      <c r="L36" s="354">
        <f t="shared" ref="L36:L80" si="3">K36*I36</f>
        <v>16070</v>
      </c>
      <c r="M36" s="202">
        <f>IF($A36="",0,VLOOKUP($A36,#REF!,20,0))</f>
        <v>0</v>
      </c>
      <c r="N36" s="184" t="str">
        <f>IF($A36="","-",VLOOKUP($A36,#REF!,21,0))</f>
        <v>-</v>
      </c>
      <c r="O36" s="51"/>
      <c r="P36" s="1242"/>
      <c r="Q36" s="1242"/>
      <c r="R36" s="1242"/>
      <c r="S36" s="1242"/>
      <c r="T36" s="1242"/>
      <c r="U36" s="1242"/>
      <c r="V36" s="1336" t="s">
        <v>602</v>
      </c>
      <c r="W36" s="2" t="s">
        <v>603</v>
      </c>
    </row>
    <row r="37" spans="2:23" ht="15" hidden="1" customHeight="1" outlineLevel="1" x14ac:dyDescent="0.25">
      <c r="B37" s="1343"/>
      <c r="C37" s="1346"/>
      <c r="D37" s="1349"/>
      <c r="E37" s="1352"/>
      <c r="F37" s="1247"/>
      <c r="G37" s="1360"/>
      <c r="H37" s="24" t="s">
        <v>80</v>
      </c>
      <c r="I37" s="22">
        <v>1</v>
      </c>
      <c r="J37" s="11" t="s">
        <v>19</v>
      </c>
      <c r="K37" s="84">
        <v>16985</v>
      </c>
      <c r="L37" s="355">
        <f t="shared" si="3"/>
        <v>16985</v>
      </c>
      <c r="M37" s="202">
        <f>IF($A37="",0,VLOOKUP($A37,#REF!,20,0))</f>
        <v>0</v>
      </c>
      <c r="N37" s="184" t="str">
        <f>IF($A37="","-",VLOOKUP($A37,#REF!,21,0))</f>
        <v>-</v>
      </c>
      <c r="O37" s="51"/>
      <c r="P37" s="1243"/>
      <c r="Q37" s="1243"/>
      <c r="R37" s="1243"/>
      <c r="S37" s="1243"/>
      <c r="T37" s="1243"/>
      <c r="U37" s="1243"/>
      <c r="V37" s="1337"/>
    </row>
    <row r="38" spans="2:23" ht="15" hidden="1" customHeight="1" outlineLevel="1" x14ac:dyDescent="0.25">
      <c r="B38" s="1343"/>
      <c r="C38" s="1346"/>
      <c r="D38" s="1349"/>
      <c r="E38" s="1352"/>
      <c r="F38" s="1247"/>
      <c r="G38" s="1360"/>
      <c r="H38" s="24" t="s">
        <v>81</v>
      </c>
      <c r="I38" s="22">
        <v>1</v>
      </c>
      <c r="J38" s="11" t="s">
        <v>19</v>
      </c>
      <c r="K38" s="84">
        <v>22679</v>
      </c>
      <c r="L38" s="355">
        <f t="shared" si="3"/>
        <v>22679</v>
      </c>
      <c r="M38" s="202">
        <f>IF($A38="",0,VLOOKUP($A38,#REF!,20,0))</f>
        <v>0</v>
      </c>
      <c r="N38" s="184" t="str">
        <f>IF($A38="","-",VLOOKUP($A38,#REF!,21,0))</f>
        <v>-</v>
      </c>
      <c r="O38" s="51"/>
      <c r="P38" s="1243"/>
      <c r="Q38" s="1243"/>
      <c r="R38" s="1243"/>
      <c r="S38" s="1243"/>
      <c r="T38" s="1243"/>
      <c r="U38" s="1243"/>
      <c r="V38" s="1337"/>
    </row>
    <row r="39" spans="2:23" ht="15" hidden="1" customHeight="1" outlineLevel="1" x14ac:dyDescent="0.25">
      <c r="B39" s="1343"/>
      <c r="C39" s="1346"/>
      <c r="D39" s="1349"/>
      <c r="E39" s="1352"/>
      <c r="F39" s="1247"/>
      <c r="G39" s="1360"/>
      <c r="H39" s="24" t="s">
        <v>82</v>
      </c>
      <c r="I39" s="22">
        <v>1</v>
      </c>
      <c r="J39" s="11" t="s">
        <v>19</v>
      </c>
      <c r="K39" s="84">
        <v>17583</v>
      </c>
      <c r="L39" s="355">
        <f t="shared" si="3"/>
        <v>17583</v>
      </c>
      <c r="M39" s="202">
        <f>IF($A39="",0,VLOOKUP($A39,#REF!,20,0))</f>
        <v>0</v>
      </c>
      <c r="N39" s="184" t="str">
        <f>IF($A39="","-",VLOOKUP($A39,#REF!,21,0))</f>
        <v>-</v>
      </c>
      <c r="O39" s="51"/>
      <c r="P39" s="1243"/>
      <c r="Q39" s="1243"/>
      <c r="R39" s="1243"/>
      <c r="S39" s="1243"/>
      <c r="T39" s="1243"/>
      <c r="U39" s="1243"/>
      <c r="V39" s="1337"/>
    </row>
    <row r="40" spans="2:23" ht="15" hidden="1" customHeight="1" outlineLevel="1" x14ac:dyDescent="0.25">
      <c r="B40" s="1343"/>
      <c r="C40" s="1346"/>
      <c r="D40" s="1349"/>
      <c r="E40" s="1352"/>
      <c r="F40" s="1247"/>
      <c r="G40" s="1364"/>
      <c r="H40" s="75" t="s">
        <v>83</v>
      </c>
      <c r="I40" s="76">
        <v>1</v>
      </c>
      <c r="J40" s="77" t="s">
        <v>19</v>
      </c>
      <c r="K40" s="89">
        <v>1111</v>
      </c>
      <c r="L40" s="427">
        <f t="shared" si="3"/>
        <v>1111</v>
      </c>
      <c r="M40" s="202">
        <f>IF($A40="",0,VLOOKUP($A40,#REF!,20,0))</f>
        <v>0</v>
      </c>
      <c r="N40" s="184" t="str">
        <f>IF($A40="","-",VLOOKUP($A40,#REF!,21,0))</f>
        <v>-</v>
      </c>
      <c r="O40" s="51"/>
      <c r="P40" s="1340"/>
      <c r="Q40" s="1340"/>
      <c r="R40" s="1340"/>
      <c r="S40" s="1340"/>
      <c r="T40" s="1340"/>
      <c r="U40" s="1340"/>
      <c r="V40" s="1337"/>
    </row>
    <row r="41" spans="2:23" ht="15" hidden="1" customHeight="1" outlineLevel="1" x14ac:dyDescent="0.25">
      <c r="B41" s="1343"/>
      <c r="C41" s="1346"/>
      <c r="D41" s="1349"/>
      <c r="E41" s="1352"/>
      <c r="F41" s="1247"/>
      <c r="G41" s="1358" t="s">
        <v>84</v>
      </c>
      <c r="H41" s="78" t="s">
        <v>79</v>
      </c>
      <c r="I41" s="79">
        <v>1</v>
      </c>
      <c r="J41" s="80" t="s">
        <v>19</v>
      </c>
      <c r="K41" s="90">
        <v>14335</v>
      </c>
      <c r="L41" s="428">
        <f t="shared" si="3"/>
        <v>14335</v>
      </c>
      <c r="M41" s="216">
        <f>IF($A41="",0,VLOOKUP($A41,#REF!,20,0))</f>
        <v>0</v>
      </c>
      <c r="N41" s="207" t="str">
        <f>IF($A41="","-",VLOOKUP($A41,#REF!,21,0))</f>
        <v>-</v>
      </c>
      <c r="O41" s="51"/>
      <c r="P41" s="1339"/>
      <c r="Q41" s="1339"/>
      <c r="R41" s="1339"/>
      <c r="S41" s="1339"/>
      <c r="T41" s="1339"/>
      <c r="U41" s="1339"/>
      <c r="V41" s="1337"/>
    </row>
    <row r="42" spans="2:23" ht="15" hidden="1" customHeight="1" outlineLevel="1" x14ac:dyDescent="0.25">
      <c r="B42" s="1343"/>
      <c r="C42" s="1346"/>
      <c r="D42" s="1349"/>
      <c r="E42" s="1352"/>
      <c r="F42" s="1247"/>
      <c r="G42" s="1361"/>
      <c r="H42" s="24" t="s">
        <v>85</v>
      </c>
      <c r="I42" s="22">
        <v>1</v>
      </c>
      <c r="J42" s="11" t="s">
        <v>19</v>
      </c>
      <c r="K42" s="84">
        <v>20086</v>
      </c>
      <c r="L42" s="355">
        <f t="shared" si="3"/>
        <v>20086</v>
      </c>
      <c r="M42" s="202">
        <f>IF($A42="",0,VLOOKUP($A42,#REF!,20,0))</f>
        <v>0</v>
      </c>
      <c r="N42" s="187" t="str">
        <f>IF($A42="","-",VLOOKUP($A42,#REF!,21,0))</f>
        <v>-</v>
      </c>
      <c r="O42" s="51"/>
      <c r="P42" s="1243"/>
      <c r="Q42" s="1243"/>
      <c r="R42" s="1243"/>
      <c r="S42" s="1243"/>
      <c r="T42" s="1243"/>
      <c r="U42" s="1243"/>
      <c r="V42" s="1337"/>
    </row>
    <row r="43" spans="2:23" ht="15" hidden="1" customHeight="1" outlineLevel="1" x14ac:dyDescent="0.25">
      <c r="B43" s="1343"/>
      <c r="C43" s="1346"/>
      <c r="D43" s="1349"/>
      <c r="E43" s="1352"/>
      <c r="F43" s="1247"/>
      <c r="G43" s="1359"/>
      <c r="H43" s="75" t="s">
        <v>86</v>
      </c>
      <c r="I43" s="76">
        <v>1</v>
      </c>
      <c r="J43" s="77" t="s">
        <v>19</v>
      </c>
      <c r="K43" s="89">
        <v>1626</v>
      </c>
      <c r="L43" s="427">
        <f t="shared" si="3"/>
        <v>1626</v>
      </c>
      <c r="M43" s="217">
        <f>IF($A43="",0,VLOOKUP($A43,#REF!,20,0))</f>
        <v>0</v>
      </c>
      <c r="N43" s="208" t="str">
        <f>IF($A43="","-",VLOOKUP($A43,#REF!,21,0))</f>
        <v>-</v>
      </c>
      <c r="O43" s="51"/>
      <c r="P43" s="1243"/>
      <c r="Q43" s="1243"/>
      <c r="R43" s="1243"/>
      <c r="S43" s="1243"/>
      <c r="T43" s="1243"/>
      <c r="U43" s="1243"/>
      <c r="V43" s="1337"/>
    </row>
    <row r="44" spans="2:23" ht="15" hidden="1" customHeight="1" outlineLevel="1" x14ac:dyDescent="0.25">
      <c r="B44" s="1343"/>
      <c r="C44" s="1346"/>
      <c r="D44" s="1349"/>
      <c r="E44" s="1352"/>
      <c r="F44" s="1247"/>
      <c r="G44" s="1360" t="s">
        <v>87</v>
      </c>
      <c r="H44" s="24" t="s">
        <v>88</v>
      </c>
      <c r="I44" s="22">
        <v>1</v>
      </c>
      <c r="J44" s="11" t="s">
        <v>19</v>
      </c>
      <c r="K44" s="84">
        <v>3460</v>
      </c>
      <c r="L44" s="355">
        <f t="shared" si="3"/>
        <v>3460</v>
      </c>
      <c r="M44" s="202">
        <f>IF($A44="",0,VLOOKUP($A44,#REF!,20,0))</f>
        <v>0</v>
      </c>
      <c r="N44" s="184" t="str">
        <f>IF($A44="","-",VLOOKUP($A44,#REF!,21,0))</f>
        <v>-</v>
      </c>
      <c r="O44" s="51"/>
      <c r="P44" s="1335"/>
      <c r="Q44" s="1335"/>
      <c r="R44" s="1335"/>
      <c r="S44" s="1335"/>
      <c r="T44" s="1335"/>
      <c r="U44" s="1335"/>
      <c r="V44" s="1337"/>
    </row>
    <row r="45" spans="2:23" ht="15" hidden="1" customHeight="1" outlineLevel="1" x14ac:dyDescent="0.25">
      <c r="B45" s="1343"/>
      <c r="C45" s="1346"/>
      <c r="D45" s="1349"/>
      <c r="E45" s="1352"/>
      <c r="F45" s="1247"/>
      <c r="G45" s="1360"/>
      <c r="H45" s="24" t="s">
        <v>89</v>
      </c>
      <c r="I45" s="22">
        <v>1</v>
      </c>
      <c r="J45" s="11" t="s">
        <v>19</v>
      </c>
      <c r="K45" s="84">
        <v>2780</v>
      </c>
      <c r="L45" s="355">
        <f t="shared" si="3"/>
        <v>2780</v>
      </c>
      <c r="M45" s="202">
        <f>IF($A45="",0,VLOOKUP($A45,#REF!,20,0))</f>
        <v>0</v>
      </c>
      <c r="N45" s="184" t="str">
        <f>IF($A45="","-",VLOOKUP($A45,#REF!,21,0))</f>
        <v>-</v>
      </c>
      <c r="O45" s="51"/>
      <c r="P45" s="1335"/>
      <c r="Q45" s="1335"/>
      <c r="R45" s="1335"/>
      <c r="S45" s="1335"/>
      <c r="T45" s="1335"/>
      <c r="U45" s="1335"/>
      <c r="V45" s="1337"/>
    </row>
    <row r="46" spans="2:23" ht="15" hidden="1" customHeight="1" outlineLevel="1" x14ac:dyDescent="0.25">
      <c r="B46" s="1343"/>
      <c r="C46" s="1346"/>
      <c r="D46" s="1349"/>
      <c r="E46" s="1352"/>
      <c r="F46" s="1247"/>
      <c r="G46" s="1360"/>
      <c r="H46" s="24" t="s">
        <v>86</v>
      </c>
      <c r="I46" s="22">
        <v>1</v>
      </c>
      <c r="J46" s="11" t="s">
        <v>19</v>
      </c>
      <c r="K46" s="84">
        <v>815</v>
      </c>
      <c r="L46" s="355">
        <f t="shared" si="3"/>
        <v>815</v>
      </c>
      <c r="M46" s="202">
        <f>IF($A46="",0,VLOOKUP($A46,#REF!,20,0))</f>
        <v>0</v>
      </c>
      <c r="N46" s="184" t="str">
        <f>IF($A46="","-",VLOOKUP($A46,#REF!,21,0))</f>
        <v>-</v>
      </c>
      <c r="O46" s="51"/>
      <c r="P46" s="1335"/>
      <c r="Q46" s="1335"/>
      <c r="R46" s="1335"/>
      <c r="S46" s="1335"/>
      <c r="T46" s="1335"/>
      <c r="U46" s="1335"/>
      <c r="V46" s="1337"/>
    </row>
    <row r="47" spans="2:23" ht="15" hidden="1" customHeight="1" outlineLevel="1" x14ac:dyDescent="0.25">
      <c r="B47" s="1343"/>
      <c r="C47" s="1346"/>
      <c r="D47" s="1349"/>
      <c r="E47" s="1352"/>
      <c r="F47" s="1247"/>
      <c r="G47" s="1358" t="s">
        <v>90</v>
      </c>
      <c r="H47" s="78" t="s">
        <v>88</v>
      </c>
      <c r="I47" s="79">
        <v>1</v>
      </c>
      <c r="J47" s="80" t="s">
        <v>19</v>
      </c>
      <c r="K47" s="90">
        <v>5930</v>
      </c>
      <c r="L47" s="428">
        <f t="shared" si="3"/>
        <v>5930</v>
      </c>
      <c r="M47" s="216">
        <f>IF($A47="",0,VLOOKUP($A47,#REF!,20,0))</f>
        <v>0</v>
      </c>
      <c r="N47" s="207" t="str">
        <f>IF($A47="","-",VLOOKUP($A47,#REF!,21,0))</f>
        <v>-</v>
      </c>
      <c r="O47" s="51"/>
      <c r="P47" s="1335"/>
      <c r="Q47" s="1335"/>
      <c r="R47" s="1335"/>
      <c r="S47" s="1335"/>
      <c r="T47" s="1335"/>
      <c r="U47" s="1335"/>
      <c r="V47" s="1337"/>
    </row>
    <row r="48" spans="2:23" ht="15" hidden="1" customHeight="1" outlineLevel="1" x14ac:dyDescent="0.25">
      <c r="B48" s="1343"/>
      <c r="C48" s="1346"/>
      <c r="D48" s="1349"/>
      <c r="E48" s="1352"/>
      <c r="F48" s="1247"/>
      <c r="G48" s="1361"/>
      <c r="H48" s="24" t="s">
        <v>89</v>
      </c>
      <c r="I48" s="22">
        <v>1</v>
      </c>
      <c r="J48" s="11" t="s">
        <v>19</v>
      </c>
      <c r="K48" s="84">
        <v>4540</v>
      </c>
      <c r="L48" s="355">
        <f t="shared" si="3"/>
        <v>4540</v>
      </c>
      <c r="M48" s="202">
        <f>IF($A48="",0,VLOOKUP($A48,#REF!,20,0))</f>
        <v>0</v>
      </c>
      <c r="N48" s="187" t="str">
        <f>IF($A48="","-",VLOOKUP($A48,#REF!,21,0))</f>
        <v>-</v>
      </c>
      <c r="O48" s="51"/>
      <c r="P48" s="1335"/>
      <c r="Q48" s="1335"/>
      <c r="R48" s="1335"/>
      <c r="S48" s="1335"/>
      <c r="T48" s="1335"/>
      <c r="U48" s="1335"/>
      <c r="V48" s="1337"/>
    </row>
    <row r="49" spans="2:22" ht="15" hidden="1" customHeight="1" outlineLevel="1" x14ac:dyDescent="0.25">
      <c r="B49" s="1343"/>
      <c r="C49" s="1346"/>
      <c r="D49" s="1349"/>
      <c r="E49" s="1352"/>
      <c r="F49" s="1247"/>
      <c r="G49" s="1359"/>
      <c r="H49" s="75" t="s">
        <v>86</v>
      </c>
      <c r="I49" s="76">
        <v>1</v>
      </c>
      <c r="J49" s="77" t="s">
        <v>19</v>
      </c>
      <c r="K49" s="89">
        <v>935</v>
      </c>
      <c r="L49" s="427">
        <f t="shared" si="3"/>
        <v>935</v>
      </c>
      <c r="M49" s="217">
        <f>IF($A49="",0,VLOOKUP($A49,#REF!,20,0))</f>
        <v>0</v>
      </c>
      <c r="N49" s="208" t="str">
        <f>IF($A49="","-",VLOOKUP($A49,#REF!,21,0))</f>
        <v>-</v>
      </c>
      <c r="O49" s="51"/>
      <c r="P49" s="1335"/>
      <c r="Q49" s="1335"/>
      <c r="R49" s="1335"/>
      <c r="S49" s="1335"/>
      <c r="T49" s="1335"/>
      <c r="U49" s="1335"/>
      <c r="V49" s="1337"/>
    </row>
    <row r="50" spans="2:22" ht="15" hidden="1" customHeight="1" outlineLevel="1" x14ac:dyDescent="0.25">
      <c r="B50" s="1343"/>
      <c r="C50" s="1346"/>
      <c r="D50" s="1349"/>
      <c r="E50" s="1352"/>
      <c r="F50" s="1247"/>
      <c r="G50" s="1360" t="s">
        <v>91</v>
      </c>
      <c r="H50" s="24" t="s">
        <v>88</v>
      </c>
      <c r="I50" s="22">
        <v>1</v>
      </c>
      <c r="J50" s="11" t="s">
        <v>19</v>
      </c>
      <c r="K50" s="84">
        <v>7037</v>
      </c>
      <c r="L50" s="355">
        <f t="shared" si="3"/>
        <v>7037</v>
      </c>
      <c r="M50" s="202">
        <f>IF($A50="",0,VLOOKUP($A50,#REF!,20,0))</f>
        <v>0</v>
      </c>
      <c r="N50" s="184" t="str">
        <f>IF($A50="","-",VLOOKUP($A50,#REF!,21,0))</f>
        <v>-</v>
      </c>
      <c r="O50" s="51"/>
      <c r="P50" s="1335"/>
      <c r="Q50" s="1335"/>
      <c r="R50" s="1335"/>
      <c r="S50" s="1335"/>
      <c r="T50" s="1335"/>
      <c r="U50" s="1335"/>
      <c r="V50" s="1337"/>
    </row>
    <row r="51" spans="2:22" ht="15" hidden="1" customHeight="1" outlineLevel="1" x14ac:dyDescent="0.25">
      <c r="B51" s="1343"/>
      <c r="C51" s="1346"/>
      <c r="D51" s="1349"/>
      <c r="E51" s="1352"/>
      <c r="F51" s="1247"/>
      <c r="G51" s="1360"/>
      <c r="H51" s="24" t="s">
        <v>92</v>
      </c>
      <c r="I51" s="22">
        <v>1</v>
      </c>
      <c r="J51" s="11" t="s">
        <v>19</v>
      </c>
      <c r="K51" s="84">
        <v>13915</v>
      </c>
      <c r="L51" s="355">
        <f t="shared" si="3"/>
        <v>13915</v>
      </c>
      <c r="M51" s="202">
        <f>IF($A51="",0,VLOOKUP($A51,#REF!,20,0))</f>
        <v>0</v>
      </c>
      <c r="N51" s="184" t="str">
        <f>IF($A51="","-",VLOOKUP($A51,#REF!,21,0))</f>
        <v>-</v>
      </c>
      <c r="O51" s="51"/>
      <c r="P51" s="1335"/>
      <c r="Q51" s="1335"/>
      <c r="R51" s="1335"/>
      <c r="S51" s="1335"/>
      <c r="T51" s="1335"/>
      <c r="U51" s="1335"/>
      <c r="V51" s="1337"/>
    </row>
    <row r="52" spans="2:22" ht="15" hidden="1" customHeight="1" outlineLevel="1" x14ac:dyDescent="0.25">
      <c r="B52" s="1343"/>
      <c r="C52" s="1346"/>
      <c r="D52" s="1349"/>
      <c r="E52" s="1352"/>
      <c r="F52" s="1247"/>
      <c r="G52" s="1360"/>
      <c r="H52" s="24" t="s">
        <v>93</v>
      </c>
      <c r="I52" s="22">
        <v>1</v>
      </c>
      <c r="J52" s="11" t="s">
        <v>19</v>
      </c>
      <c r="K52" s="84">
        <v>11975</v>
      </c>
      <c r="L52" s="355">
        <f t="shared" si="3"/>
        <v>11975</v>
      </c>
      <c r="M52" s="202">
        <f>IF($A52="",0,VLOOKUP($A52,#REF!,20,0))</f>
        <v>0</v>
      </c>
      <c r="N52" s="184" t="str">
        <f>IF($A52="","-",VLOOKUP($A52,#REF!,21,0))</f>
        <v>-</v>
      </c>
      <c r="O52" s="51"/>
      <c r="P52" s="1335"/>
      <c r="Q52" s="1335"/>
      <c r="R52" s="1335"/>
      <c r="S52" s="1335"/>
      <c r="T52" s="1335"/>
      <c r="U52" s="1335"/>
      <c r="V52" s="1337"/>
    </row>
    <row r="53" spans="2:22" ht="15" hidden="1" customHeight="1" outlineLevel="1" x14ac:dyDescent="0.25">
      <c r="B53" s="1343"/>
      <c r="C53" s="1346"/>
      <c r="D53" s="1349"/>
      <c r="E53" s="1352"/>
      <c r="F53" s="1247"/>
      <c r="G53" s="1360"/>
      <c r="H53" s="24" t="s">
        <v>94</v>
      </c>
      <c r="I53" s="22">
        <v>1</v>
      </c>
      <c r="J53" s="11" t="s">
        <v>19</v>
      </c>
      <c r="K53" s="84">
        <v>5559</v>
      </c>
      <c r="L53" s="355">
        <f t="shared" si="3"/>
        <v>5559</v>
      </c>
      <c r="M53" s="202">
        <f>IF($A53="",0,VLOOKUP($A53,#REF!,20,0))</f>
        <v>0</v>
      </c>
      <c r="N53" s="184" t="str">
        <f>IF($A53="","-",VLOOKUP($A53,#REF!,21,0))</f>
        <v>-</v>
      </c>
      <c r="O53" s="51"/>
      <c r="P53" s="1335"/>
      <c r="Q53" s="1335"/>
      <c r="R53" s="1335"/>
      <c r="S53" s="1335"/>
      <c r="T53" s="1335"/>
      <c r="U53" s="1335"/>
      <c r="V53" s="1337"/>
    </row>
    <row r="54" spans="2:22" ht="15" hidden="1" customHeight="1" outlineLevel="1" x14ac:dyDescent="0.25">
      <c r="B54" s="1343"/>
      <c r="C54" s="1346"/>
      <c r="D54" s="1349"/>
      <c r="E54" s="1352"/>
      <c r="F54" s="1247"/>
      <c r="G54" s="1360"/>
      <c r="H54" s="24" t="s">
        <v>95</v>
      </c>
      <c r="I54" s="22">
        <v>1</v>
      </c>
      <c r="J54" s="11" t="s">
        <v>19</v>
      </c>
      <c r="K54" s="84">
        <v>6942</v>
      </c>
      <c r="L54" s="355">
        <f t="shared" si="3"/>
        <v>6942</v>
      </c>
      <c r="M54" s="202">
        <f>IF($A54="",0,VLOOKUP($A54,#REF!,20,0))</f>
        <v>0</v>
      </c>
      <c r="N54" s="184" t="str">
        <f>IF($A54="","-",VLOOKUP($A54,#REF!,21,0))</f>
        <v>-</v>
      </c>
      <c r="O54" s="51"/>
      <c r="P54" s="1335"/>
      <c r="Q54" s="1335"/>
      <c r="R54" s="1335"/>
      <c r="S54" s="1335"/>
      <c r="T54" s="1335"/>
      <c r="U54" s="1335"/>
      <c r="V54" s="1337"/>
    </row>
    <row r="55" spans="2:22" ht="15" hidden="1" customHeight="1" outlineLevel="1" x14ac:dyDescent="0.25">
      <c r="B55" s="1343"/>
      <c r="C55" s="1346"/>
      <c r="D55" s="1349"/>
      <c r="E55" s="1352"/>
      <c r="F55" s="1247"/>
      <c r="G55" s="1360"/>
      <c r="H55" s="24" t="s">
        <v>96</v>
      </c>
      <c r="I55" s="22">
        <v>1</v>
      </c>
      <c r="J55" s="11" t="s">
        <v>19</v>
      </c>
      <c r="K55" s="84">
        <v>1225</v>
      </c>
      <c r="L55" s="355">
        <f t="shared" si="3"/>
        <v>1225</v>
      </c>
      <c r="M55" s="202">
        <f>IF($A55="",0,VLOOKUP($A55,#REF!,20,0))</f>
        <v>0</v>
      </c>
      <c r="N55" s="184" t="str">
        <f>IF($A55="","-",VLOOKUP($A55,#REF!,21,0))</f>
        <v>-</v>
      </c>
      <c r="O55" s="51"/>
      <c r="P55" s="1335"/>
      <c r="Q55" s="1335"/>
      <c r="R55" s="1335"/>
      <c r="S55" s="1335"/>
      <c r="T55" s="1335"/>
      <c r="U55" s="1335"/>
      <c r="V55" s="1337"/>
    </row>
    <row r="56" spans="2:22" ht="15" hidden="1" customHeight="1" outlineLevel="1" x14ac:dyDescent="0.25">
      <c r="B56" s="1343"/>
      <c r="C56" s="1346"/>
      <c r="D56" s="1349"/>
      <c r="E56" s="1352"/>
      <c r="F56" s="1247"/>
      <c r="G56" s="1358" t="s">
        <v>97</v>
      </c>
      <c r="H56" s="78" t="s">
        <v>88</v>
      </c>
      <c r="I56" s="79">
        <v>1</v>
      </c>
      <c r="J56" s="80" t="s">
        <v>19</v>
      </c>
      <c r="K56" s="90">
        <v>7037</v>
      </c>
      <c r="L56" s="428">
        <f t="shared" si="3"/>
        <v>7037</v>
      </c>
      <c r="M56" s="216">
        <f>IF($A56="",0,VLOOKUP($A56,#REF!,20,0))</f>
        <v>0</v>
      </c>
      <c r="N56" s="207" t="str">
        <f>IF($A56="","-",VLOOKUP($A56,#REF!,21,0))</f>
        <v>-</v>
      </c>
      <c r="O56" s="51"/>
      <c r="P56" s="1335"/>
      <c r="Q56" s="1335"/>
      <c r="R56" s="1335"/>
      <c r="S56" s="1335"/>
      <c r="T56" s="1335"/>
      <c r="U56" s="1335"/>
      <c r="V56" s="1337"/>
    </row>
    <row r="57" spans="2:22" ht="15" hidden="1" customHeight="1" outlineLevel="1" x14ac:dyDescent="0.25">
      <c r="B57" s="1343"/>
      <c r="C57" s="1346"/>
      <c r="D57" s="1349"/>
      <c r="E57" s="1352"/>
      <c r="F57" s="1247"/>
      <c r="G57" s="1361"/>
      <c r="H57" s="24" t="s">
        <v>92</v>
      </c>
      <c r="I57" s="22">
        <v>1</v>
      </c>
      <c r="J57" s="11" t="s">
        <v>19</v>
      </c>
      <c r="K57" s="84">
        <v>13915</v>
      </c>
      <c r="L57" s="355">
        <f t="shared" si="3"/>
        <v>13915</v>
      </c>
      <c r="M57" s="202">
        <f>IF($A57="",0,VLOOKUP($A57,#REF!,20,0))</f>
        <v>0</v>
      </c>
      <c r="N57" s="187" t="str">
        <f>IF($A57="","-",VLOOKUP($A57,#REF!,21,0))</f>
        <v>-</v>
      </c>
      <c r="O57" s="51"/>
      <c r="P57" s="1335"/>
      <c r="Q57" s="1335"/>
      <c r="R57" s="1335"/>
      <c r="S57" s="1335"/>
      <c r="T57" s="1335"/>
      <c r="U57" s="1335"/>
      <c r="V57" s="1337"/>
    </row>
    <row r="58" spans="2:22" ht="15" hidden="1" customHeight="1" outlineLevel="1" x14ac:dyDescent="0.25">
      <c r="B58" s="1343"/>
      <c r="C58" s="1346"/>
      <c r="D58" s="1349"/>
      <c r="E58" s="1352"/>
      <c r="F58" s="1247"/>
      <c r="G58" s="1361"/>
      <c r="H58" s="24" t="s">
        <v>93</v>
      </c>
      <c r="I58" s="22">
        <v>1</v>
      </c>
      <c r="J58" s="11" t="s">
        <v>19</v>
      </c>
      <c r="K58" s="84">
        <v>11975</v>
      </c>
      <c r="L58" s="355">
        <f t="shared" si="3"/>
        <v>11975</v>
      </c>
      <c r="M58" s="202">
        <f>IF($A58="",0,VLOOKUP($A58,#REF!,20,0))</f>
        <v>0</v>
      </c>
      <c r="N58" s="187" t="str">
        <f>IF($A58="","-",VLOOKUP($A58,#REF!,21,0))</f>
        <v>-</v>
      </c>
      <c r="O58" s="51"/>
      <c r="P58" s="1335"/>
      <c r="Q58" s="1335"/>
      <c r="R58" s="1335"/>
      <c r="S58" s="1335"/>
      <c r="T58" s="1335"/>
      <c r="U58" s="1335"/>
      <c r="V58" s="1337"/>
    </row>
    <row r="59" spans="2:22" ht="15" hidden="1" customHeight="1" outlineLevel="1" x14ac:dyDescent="0.25">
      <c r="B59" s="1343"/>
      <c r="C59" s="1346"/>
      <c r="D59" s="1349"/>
      <c r="E59" s="1352"/>
      <c r="F59" s="1247"/>
      <c r="G59" s="1361"/>
      <c r="H59" s="24" t="s">
        <v>94</v>
      </c>
      <c r="I59" s="22">
        <v>1</v>
      </c>
      <c r="J59" s="11" t="s">
        <v>19</v>
      </c>
      <c r="K59" s="84">
        <v>5559</v>
      </c>
      <c r="L59" s="355">
        <f t="shared" si="3"/>
        <v>5559</v>
      </c>
      <c r="M59" s="202">
        <f>IF($A59="",0,VLOOKUP($A59,#REF!,20,0))</f>
        <v>0</v>
      </c>
      <c r="N59" s="187" t="str">
        <f>IF($A59="","-",VLOOKUP($A59,#REF!,21,0))</f>
        <v>-</v>
      </c>
      <c r="O59" s="51"/>
      <c r="P59" s="1335"/>
      <c r="Q59" s="1335"/>
      <c r="R59" s="1335"/>
      <c r="S59" s="1335"/>
      <c r="T59" s="1335"/>
      <c r="U59" s="1335"/>
      <c r="V59" s="1337"/>
    </row>
    <row r="60" spans="2:22" ht="15" hidden="1" customHeight="1" outlineLevel="1" x14ac:dyDescent="0.25">
      <c r="B60" s="1343"/>
      <c r="C60" s="1346"/>
      <c r="D60" s="1349"/>
      <c r="E60" s="1352"/>
      <c r="F60" s="1247"/>
      <c r="G60" s="1361"/>
      <c r="H60" s="24" t="s">
        <v>95</v>
      </c>
      <c r="I60" s="22">
        <v>1</v>
      </c>
      <c r="J60" s="11" t="s">
        <v>19</v>
      </c>
      <c r="K60" s="84">
        <v>6942</v>
      </c>
      <c r="L60" s="355">
        <f t="shared" si="3"/>
        <v>6942</v>
      </c>
      <c r="M60" s="202">
        <f>IF($A60="",0,VLOOKUP($A60,#REF!,20,0))</f>
        <v>0</v>
      </c>
      <c r="N60" s="187" t="str">
        <f>IF($A60="","-",VLOOKUP($A60,#REF!,21,0))</f>
        <v>-</v>
      </c>
      <c r="O60" s="51"/>
      <c r="P60" s="1335"/>
      <c r="Q60" s="1335"/>
      <c r="R60" s="1335"/>
      <c r="S60" s="1335"/>
      <c r="T60" s="1335"/>
      <c r="U60" s="1335"/>
      <c r="V60" s="1337"/>
    </row>
    <row r="61" spans="2:22" ht="15" hidden="1" customHeight="1" outlineLevel="1" x14ac:dyDescent="0.25">
      <c r="B61" s="1343"/>
      <c r="C61" s="1346"/>
      <c r="D61" s="1349"/>
      <c r="E61" s="1352"/>
      <c r="F61" s="1247"/>
      <c r="G61" s="1359"/>
      <c r="H61" s="75" t="s">
        <v>96</v>
      </c>
      <c r="I61" s="76">
        <v>1</v>
      </c>
      <c r="J61" s="77" t="s">
        <v>19</v>
      </c>
      <c r="K61" s="89">
        <v>1225</v>
      </c>
      <c r="L61" s="427">
        <f t="shared" si="3"/>
        <v>1225</v>
      </c>
      <c r="M61" s="217">
        <f>IF($A61="",0,VLOOKUP($A61,#REF!,20,0))</f>
        <v>0</v>
      </c>
      <c r="N61" s="208" t="str">
        <f>IF($A61="","-",VLOOKUP($A61,#REF!,21,0))</f>
        <v>-</v>
      </c>
      <c r="O61" s="51"/>
      <c r="P61" s="1335"/>
      <c r="Q61" s="1335"/>
      <c r="R61" s="1335"/>
      <c r="S61" s="1335"/>
      <c r="T61" s="1335"/>
      <c r="U61" s="1335"/>
      <c r="V61" s="1337"/>
    </row>
    <row r="62" spans="2:22" ht="15" hidden="1" customHeight="1" outlineLevel="1" x14ac:dyDescent="0.25">
      <c r="B62" s="1343"/>
      <c r="C62" s="1346"/>
      <c r="D62" s="1349"/>
      <c r="E62" s="1352"/>
      <c r="F62" s="1247"/>
      <c r="G62" s="1360" t="s">
        <v>98</v>
      </c>
      <c r="H62" s="24" t="s">
        <v>99</v>
      </c>
      <c r="I62" s="22">
        <v>1</v>
      </c>
      <c r="J62" s="11" t="s">
        <v>19</v>
      </c>
      <c r="K62" s="84">
        <v>10590</v>
      </c>
      <c r="L62" s="355">
        <f t="shared" si="3"/>
        <v>10590</v>
      </c>
      <c r="M62" s="202">
        <f>IF($A62="",0,VLOOKUP($A62,#REF!,20,0))</f>
        <v>0</v>
      </c>
      <c r="N62" s="184" t="str">
        <f>IF($A62="","-",VLOOKUP($A62,#REF!,21,0))</f>
        <v>-</v>
      </c>
      <c r="O62" s="51"/>
      <c r="P62" s="1335"/>
      <c r="Q62" s="1335"/>
      <c r="R62" s="1335"/>
      <c r="S62" s="1335"/>
      <c r="T62" s="1335"/>
      <c r="U62" s="1335"/>
      <c r="V62" s="1337"/>
    </row>
    <row r="63" spans="2:22" ht="15" hidden="1" customHeight="1" outlineLevel="1" x14ac:dyDescent="0.25">
      <c r="B63" s="1343"/>
      <c r="C63" s="1346"/>
      <c r="D63" s="1349"/>
      <c r="E63" s="1352"/>
      <c r="F63" s="1247"/>
      <c r="G63" s="1360"/>
      <c r="H63" s="24" t="s">
        <v>100</v>
      </c>
      <c r="I63" s="22">
        <v>1</v>
      </c>
      <c r="J63" s="11" t="s">
        <v>19</v>
      </c>
      <c r="K63" s="84">
        <v>8755</v>
      </c>
      <c r="L63" s="355">
        <f t="shared" si="3"/>
        <v>8755</v>
      </c>
      <c r="M63" s="202">
        <f>IF($A63="",0,VLOOKUP($A63,#REF!,20,0))</f>
        <v>0</v>
      </c>
      <c r="N63" s="184" t="str">
        <f>IF($A63="","-",VLOOKUP($A63,#REF!,21,0))</f>
        <v>-</v>
      </c>
      <c r="O63" s="51"/>
      <c r="P63" s="1335"/>
      <c r="Q63" s="1335"/>
      <c r="R63" s="1335"/>
      <c r="S63" s="1335"/>
      <c r="T63" s="1335"/>
      <c r="U63" s="1335"/>
      <c r="V63" s="1337"/>
    </row>
    <row r="64" spans="2:22" ht="15" hidden="1" customHeight="1" outlineLevel="1" x14ac:dyDescent="0.25">
      <c r="B64" s="1343"/>
      <c r="C64" s="1346"/>
      <c r="D64" s="1349"/>
      <c r="E64" s="1352"/>
      <c r="F64" s="1247"/>
      <c r="G64" s="1360"/>
      <c r="H64" s="24" t="s">
        <v>86</v>
      </c>
      <c r="I64" s="22">
        <v>1</v>
      </c>
      <c r="J64" s="11" t="s">
        <v>19</v>
      </c>
      <c r="K64" s="84">
        <v>1200</v>
      </c>
      <c r="L64" s="355">
        <f t="shared" si="3"/>
        <v>1200</v>
      </c>
      <c r="M64" s="202">
        <f>IF($A64="",0,VLOOKUP($A64,#REF!,20,0))</f>
        <v>0</v>
      </c>
      <c r="N64" s="184" t="str">
        <f>IF($A64="","-",VLOOKUP($A64,#REF!,21,0))</f>
        <v>-</v>
      </c>
      <c r="O64" s="51"/>
      <c r="P64" s="1335"/>
      <c r="Q64" s="1335"/>
      <c r="R64" s="1335"/>
      <c r="S64" s="1335"/>
      <c r="T64" s="1335"/>
      <c r="U64" s="1335"/>
      <c r="V64" s="1337"/>
    </row>
    <row r="65" spans="2:22" ht="15" hidden="1" customHeight="1" outlineLevel="1" x14ac:dyDescent="0.25">
      <c r="B65" s="1343"/>
      <c r="C65" s="1346"/>
      <c r="D65" s="1349"/>
      <c r="E65" s="1352"/>
      <c r="F65" s="1247"/>
      <c r="G65" s="1358" t="s">
        <v>101</v>
      </c>
      <c r="H65" s="78" t="s">
        <v>88</v>
      </c>
      <c r="I65" s="79">
        <v>1</v>
      </c>
      <c r="J65" s="80" t="s">
        <v>19</v>
      </c>
      <c r="K65" s="90">
        <v>2445</v>
      </c>
      <c r="L65" s="428">
        <f t="shared" si="3"/>
        <v>2445</v>
      </c>
      <c r="M65" s="216">
        <f>IF($A65="",0,VLOOKUP($A65,#REF!,20,0))</f>
        <v>0</v>
      </c>
      <c r="N65" s="207" t="str">
        <f>IF($A65="","-",VLOOKUP($A65,#REF!,21,0))</f>
        <v>-</v>
      </c>
      <c r="O65" s="51"/>
      <c r="P65" s="1335"/>
      <c r="Q65" s="1335"/>
      <c r="R65" s="1335"/>
      <c r="S65" s="1335"/>
      <c r="T65" s="1335"/>
      <c r="U65" s="1335"/>
      <c r="V65" s="1337"/>
    </row>
    <row r="66" spans="2:22" ht="15" hidden="1" customHeight="1" outlineLevel="1" x14ac:dyDescent="0.25">
      <c r="B66" s="1343"/>
      <c r="C66" s="1346"/>
      <c r="D66" s="1349"/>
      <c r="E66" s="1352"/>
      <c r="F66" s="1247"/>
      <c r="G66" s="1361"/>
      <c r="H66" s="24" t="s">
        <v>102</v>
      </c>
      <c r="I66" s="22">
        <v>1</v>
      </c>
      <c r="J66" s="11" t="s">
        <v>19</v>
      </c>
      <c r="K66" s="84">
        <v>1970</v>
      </c>
      <c r="L66" s="355">
        <f t="shared" si="3"/>
        <v>1970</v>
      </c>
      <c r="M66" s="202">
        <f>IF($A66="",0,VLOOKUP($A66,#REF!,20,0))</f>
        <v>0</v>
      </c>
      <c r="N66" s="187" t="str">
        <f>IF($A66="","-",VLOOKUP($A66,#REF!,21,0))</f>
        <v>-</v>
      </c>
      <c r="O66" s="51"/>
      <c r="P66" s="1335"/>
      <c r="Q66" s="1335"/>
      <c r="R66" s="1335"/>
      <c r="S66" s="1335"/>
      <c r="T66" s="1335"/>
      <c r="U66" s="1335"/>
      <c r="V66" s="1337"/>
    </row>
    <row r="67" spans="2:22" ht="15" hidden="1" customHeight="1" outlineLevel="1" x14ac:dyDescent="0.25">
      <c r="B67" s="1343"/>
      <c r="C67" s="1346"/>
      <c r="D67" s="1349"/>
      <c r="E67" s="1352"/>
      <c r="F67" s="1247"/>
      <c r="G67" s="1359"/>
      <c r="H67" s="75" t="s">
        <v>86</v>
      </c>
      <c r="I67" s="76">
        <v>1</v>
      </c>
      <c r="J67" s="77" t="s">
        <v>19</v>
      </c>
      <c r="K67" s="89">
        <v>470</v>
      </c>
      <c r="L67" s="427">
        <f t="shared" si="3"/>
        <v>470</v>
      </c>
      <c r="M67" s="217">
        <f>IF($A67="",0,VLOOKUP($A67,#REF!,20,0))</f>
        <v>0</v>
      </c>
      <c r="N67" s="208" t="str">
        <f>IF($A67="","-",VLOOKUP($A67,#REF!,21,0))</f>
        <v>-</v>
      </c>
      <c r="O67" s="51"/>
      <c r="P67" s="1335"/>
      <c r="Q67" s="1335"/>
      <c r="R67" s="1335"/>
      <c r="S67" s="1335"/>
      <c r="T67" s="1335"/>
      <c r="U67" s="1335"/>
      <c r="V67" s="1337"/>
    </row>
    <row r="68" spans="2:22" ht="15" hidden="1" customHeight="1" outlineLevel="1" x14ac:dyDescent="0.25">
      <c r="B68" s="1343"/>
      <c r="C68" s="1346"/>
      <c r="D68" s="1349"/>
      <c r="E68" s="1352"/>
      <c r="F68" s="1247"/>
      <c r="G68" s="1360" t="s">
        <v>103</v>
      </c>
      <c r="H68" s="24" t="s">
        <v>88</v>
      </c>
      <c r="I68" s="22">
        <v>1</v>
      </c>
      <c r="J68" s="11" t="s">
        <v>19</v>
      </c>
      <c r="K68" s="84">
        <v>3325</v>
      </c>
      <c r="L68" s="355">
        <f t="shared" si="3"/>
        <v>3325</v>
      </c>
      <c r="M68" s="202">
        <f>IF($A68="",0,VLOOKUP($A68,#REF!,20,0))</f>
        <v>0</v>
      </c>
      <c r="N68" s="184" t="str">
        <f>IF($A68="","-",VLOOKUP($A68,#REF!,21,0))</f>
        <v>-</v>
      </c>
      <c r="O68" s="51"/>
      <c r="P68" s="1335"/>
      <c r="Q68" s="1335"/>
      <c r="R68" s="1335"/>
      <c r="S68" s="1335"/>
      <c r="T68" s="1335"/>
      <c r="U68" s="1335"/>
      <c r="V68" s="1337"/>
    </row>
    <row r="69" spans="2:22" ht="15" hidden="1" customHeight="1" outlineLevel="1" x14ac:dyDescent="0.25">
      <c r="B69" s="1343"/>
      <c r="C69" s="1346"/>
      <c r="D69" s="1349"/>
      <c r="E69" s="1352"/>
      <c r="F69" s="1247"/>
      <c r="G69" s="1360"/>
      <c r="H69" s="24" t="s">
        <v>89</v>
      </c>
      <c r="I69" s="22">
        <v>1</v>
      </c>
      <c r="J69" s="11" t="s">
        <v>19</v>
      </c>
      <c r="K69" s="84">
        <v>2460</v>
      </c>
      <c r="L69" s="355">
        <f t="shared" si="3"/>
        <v>2460</v>
      </c>
      <c r="M69" s="202">
        <f>IF($A69="",0,VLOOKUP($A69,#REF!,20,0))</f>
        <v>0</v>
      </c>
      <c r="N69" s="184" t="str">
        <f>IF($A69="","-",VLOOKUP($A69,#REF!,21,0))</f>
        <v>-</v>
      </c>
      <c r="O69" s="51"/>
      <c r="P69" s="1335"/>
      <c r="Q69" s="1335"/>
      <c r="R69" s="1335"/>
      <c r="S69" s="1335"/>
      <c r="T69" s="1335"/>
      <c r="U69" s="1335"/>
      <c r="V69" s="1337"/>
    </row>
    <row r="70" spans="2:22" ht="15" hidden="1" customHeight="1" outlineLevel="1" x14ac:dyDescent="0.25">
      <c r="B70" s="1343"/>
      <c r="C70" s="1346"/>
      <c r="D70" s="1349"/>
      <c r="E70" s="1352"/>
      <c r="F70" s="1247"/>
      <c r="G70" s="1360"/>
      <c r="H70" s="24" t="s">
        <v>86</v>
      </c>
      <c r="I70" s="22">
        <v>1</v>
      </c>
      <c r="J70" s="11" t="s">
        <v>19</v>
      </c>
      <c r="K70" s="84">
        <v>960</v>
      </c>
      <c r="L70" s="355">
        <f t="shared" si="3"/>
        <v>960</v>
      </c>
      <c r="M70" s="202">
        <f>IF($A70="",0,VLOOKUP($A70,#REF!,20,0))</f>
        <v>0</v>
      </c>
      <c r="N70" s="184" t="str">
        <f>IF($A70="","-",VLOOKUP($A70,#REF!,21,0))</f>
        <v>-</v>
      </c>
      <c r="O70" s="51"/>
      <c r="P70" s="1335"/>
      <c r="Q70" s="1335"/>
      <c r="R70" s="1335"/>
      <c r="S70" s="1335"/>
      <c r="T70" s="1335"/>
      <c r="U70" s="1335"/>
      <c r="V70" s="1337"/>
    </row>
    <row r="71" spans="2:22" ht="15" hidden="1" customHeight="1" outlineLevel="1" x14ac:dyDescent="0.25">
      <c r="B71" s="1343"/>
      <c r="C71" s="1346"/>
      <c r="D71" s="1349"/>
      <c r="E71" s="1352"/>
      <c r="F71" s="1247"/>
      <c r="G71" s="1358" t="s">
        <v>104</v>
      </c>
      <c r="H71" s="78" t="s">
        <v>88</v>
      </c>
      <c r="I71" s="79">
        <v>1</v>
      </c>
      <c r="J71" s="80" t="s">
        <v>19</v>
      </c>
      <c r="K71" s="90">
        <v>2350</v>
      </c>
      <c r="L71" s="428">
        <f t="shared" si="3"/>
        <v>2350</v>
      </c>
      <c r="M71" s="216">
        <f>IF($A71="",0,VLOOKUP($A71,#REF!,20,0))</f>
        <v>0</v>
      </c>
      <c r="N71" s="207" t="str">
        <f>IF($A71="","-",VLOOKUP($A71,#REF!,21,0))</f>
        <v>-</v>
      </c>
      <c r="O71" s="51"/>
      <c r="P71" s="1335"/>
      <c r="Q71" s="1335"/>
      <c r="R71" s="1335"/>
      <c r="S71" s="1335"/>
      <c r="T71" s="1335"/>
      <c r="U71" s="1335"/>
      <c r="V71" s="1337"/>
    </row>
    <row r="72" spans="2:22" ht="15" hidden="1" customHeight="1" outlineLevel="1" x14ac:dyDescent="0.25">
      <c r="B72" s="1343"/>
      <c r="C72" s="1346"/>
      <c r="D72" s="1349"/>
      <c r="E72" s="1352"/>
      <c r="F72" s="1247"/>
      <c r="G72" s="1359"/>
      <c r="H72" s="75" t="s">
        <v>105</v>
      </c>
      <c r="I72" s="76">
        <v>1</v>
      </c>
      <c r="J72" s="77" t="s">
        <v>19</v>
      </c>
      <c r="K72" s="89">
        <v>590</v>
      </c>
      <c r="L72" s="427">
        <f t="shared" si="3"/>
        <v>590</v>
      </c>
      <c r="M72" s="217">
        <f>IF($A72="",0,VLOOKUP($A72,#REF!,20,0))</f>
        <v>0</v>
      </c>
      <c r="N72" s="208" t="str">
        <f>IF($A72="","-",VLOOKUP($A72,#REF!,21,0))</f>
        <v>-</v>
      </c>
      <c r="O72" s="51"/>
      <c r="P72" s="1335"/>
      <c r="Q72" s="1335"/>
      <c r="R72" s="1335"/>
      <c r="S72" s="1335"/>
      <c r="T72" s="1335"/>
      <c r="U72" s="1335"/>
      <c r="V72" s="1337"/>
    </row>
    <row r="73" spans="2:22" ht="15" hidden="1" customHeight="1" outlineLevel="1" x14ac:dyDescent="0.25">
      <c r="B73" s="1343"/>
      <c r="C73" s="1346"/>
      <c r="D73" s="1349"/>
      <c r="E73" s="1352"/>
      <c r="F73" s="1247"/>
      <c r="G73" s="1360" t="s">
        <v>106</v>
      </c>
      <c r="H73" s="24" t="s">
        <v>88</v>
      </c>
      <c r="I73" s="22">
        <v>1</v>
      </c>
      <c r="J73" s="11" t="s">
        <v>19</v>
      </c>
      <c r="K73" s="84">
        <v>2835</v>
      </c>
      <c r="L73" s="355">
        <f t="shared" si="3"/>
        <v>2835</v>
      </c>
      <c r="M73" s="202">
        <f>IF($A73="",0,VLOOKUP($A73,#REF!,20,0))</f>
        <v>0</v>
      </c>
      <c r="N73" s="184" t="str">
        <f>IF($A73="","-",VLOOKUP($A73,#REF!,21,0))</f>
        <v>-</v>
      </c>
      <c r="O73" s="51"/>
      <c r="P73" s="1335"/>
      <c r="Q73" s="1335"/>
      <c r="R73" s="1335"/>
      <c r="S73" s="1335"/>
      <c r="T73" s="1335"/>
      <c r="U73" s="1335"/>
      <c r="V73" s="1337"/>
    </row>
    <row r="74" spans="2:22" ht="15" hidden="1" customHeight="1" outlineLevel="1" x14ac:dyDescent="0.25">
      <c r="B74" s="1343"/>
      <c r="C74" s="1346"/>
      <c r="D74" s="1349"/>
      <c r="E74" s="1352"/>
      <c r="F74" s="1247"/>
      <c r="G74" s="1360"/>
      <c r="H74" s="24" t="s">
        <v>89</v>
      </c>
      <c r="I74" s="22">
        <v>1</v>
      </c>
      <c r="J74" s="11" t="s">
        <v>19</v>
      </c>
      <c r="K74" s="84">
        <v>2780</v>
      </c>
      <c r="L74" s="355">
        <f t="shared" si="3"/>
        <v>2780</v>
      </c>
      <c r="M74" s="202">
        <f>IF($A74="",0,VLOOKUP($A74,#REF!,20,0))</f>
        <v>0</v>
      </c>
      <c r="N74" s="184" t="str">
        <f>IF($A74="","-",VLOOKUP($A74,#REF!,21,0))</f>
        <v>-</v>
      </c>
      <c r="O74" s="51"/>
      <c r="P74" s="1335"/>
      <c r="Q74" s="1335"/>
      <c r="R74" s="1335"/>
      <c r="S74" s="1335"/>
      <c r="T74" s="1335"/>
      <c r="U74" s="1335"/>
      <c r="V74" s="1337"/>
    </row>
    <row r="75" spans="2:22" ht="15" hidden="1" customHeight="1" outlineLevel="1" x14ac:dyDescent="0.25">
      <c r="B75" s="1343"/>
      <c r="C75" s="1346"/>
      <c r="D75" s="1349"/>
      <c r="E75" s="1352"/>
      <c r="F75" s="1247"/>
      <c r="G75" s="1360"/>
      <c r="H75" s="24" t="s">
        <v>86</v>
      </c>
      <c r="I75" s="22">
        <v>1</v>
      </c>
      <c r="J75" s="11" t="s">
        <v>19</v>
      </c>
      <c r="K75" s="84">
        <v>750</v>
      </c>
      <c r="L75" s="355">
        <f t="shared" si="3"/>
        <v>750</v>
      </c>
      <c r="M75" s="202">
        <f>IF($A75="",0,VLOOKUP($A75,#REF!,20,0))</f>
        <v>0</v>
      </c>
      <c r="N75" s="184" t="str">
        <f>IF($A75="","-",VLOOKUP($A75,#REF!,21,0))</f>
        <v>-</v>
      </c>
      <c r="O75" s="51"/>
      <c r="P75" s="1335"/>
      <c r="Q75" s="1335"/>
      <c r="R75" s="1335"/>
      <c r="S75" s="1335"/>
      <c r="T75" s="1335"/>
      <c r="U75" s="1335"/>
      <c r="V75" s="1337"/>
    </row>
    <row r="76" spans="2:22" ht="15" hidden="1" customHeight="1" outlineLevel="1" x14ac:dyDescent="0.25">
      <c r="B76" s="1343"/>
      <c r="C76" s="1346"/>
      <c r="D76" s="1349"/>
      <c r="E76" s="1352"/>
      <c r="F76" s="1247"/>
      <c r="G76" s="1358" t="s">
        <v>107</v>
      </c>
      <c r="H76" s="78" t="s">
        <v>88</v>
      </c>
      <c r="I76" s="79">
        <v>1</v>
      </c>
      <c r="J76" s="80" t="s">
        <v>19</v>
      </c>
      <c r="K76" s="90">
        <v>2425</v>
      </c>
      <c r="L76" s="428">
        <f t="shared" si="3"/>
        <v>2425</v>
      </c>
      <c r="M76" s="216">
        <f>IF($A76="",0,VLOOKUP($A76,#REF!,20,0))</f>
        <v>0</v>
      </c>
      <c r="N76" s="207" t="str">
        <f>IF($A76="","-",VLOOKUP($A76,#REF!,21,0))</f>
        <v>-</v>
      </c>
      <c r="O76" s="51"/>
      <c r="P76" s="1335"/>
      <c r="Q76" s="1335"/>
      <c r="R76" s="1335"/>
      <c r="S76" s="1335"/>
      <c r="T76" s="1335"/>
      <c r="U76" s="1335"/>
      <c r="V76" s="1337"/>
    </row>
    <row r="77" spans="2:22" ht="15" hidden="1" customHeight="1" outlineLevel="1" x14ac:dyDescent="0.25">
      <c r="B77" s="1343"/>
      <c r="C77" s="1346"/>
      <c r="D77" s="1349"/>
      <c r="E77" s="1352"/>
      <c r="F77" s="1247"/>
      <c r="G77" s="1359"/>
      <c r="H77" s="75" t="s">
        <v>105</v>
      </c>
      <c r="I77" s="76">
        <v>1</v>
      </c>
      <c r="J77" s="77" t="s">
        <v>19</v>
      </c>
      <c r="K77" s="89">
        <v>660</v>
      </c>
      <c r="L77" s="427">
        <f t="shared" si="3"/>
        <v>660</v>
      </c>
      <c r="M77" s="217">
        <f>IF($A77="",0,VLOOKUP($A77,#REF!,20,0))</f>
        <v>0</v>
      </c>
      <c r="N77" s="208" t="str">
        <f>IF($A77="","-",VLOOKUP($A77,#REF!,21,0))</f>
        <v>-</v>
      </c>
      <c r="O77" s="51"/>
      <c r="P77" s="1335"/>
      <c r="Q77" s="1335"/>
      <c r="R77" s="1335"/>
      <c r="S77" s="1335"/>
      <c r="T77" s="1335"/>
      <c r="U77" s="1335"/>
      <c r="V77" s="1337"/>
    </row>
    <row r="78" spans="2:22" ht="15" hidden="1" customHeight="1" outlineLevel="1" x14ac:dyDescent="0.25">
      <c r="B78" s="1343"/>
      <c r="C78" s="1346"/>
      <c r="D78" s="1349"/>
      <c r="E78" s="1352"/>
      <c r="F78" s="1247"/>
      <c r="G78" s="1360" t="s">
        <v>108</v>
      </c>
      <c r="H78" s="24" t="s">
        <v>88</v>
      </c>
      <c r="I78" s="22">
        <v>1</v>
      </c>
      <c r="J78" s="11" t="s">
        <v>19</v>
      </c>
      <c r="K78" s="84">
        <v>2330</v>
      </c>
      <c r="L78" s="355">
        <f t="shared" si="3"/>
        <v>2330</v>
      </c>
      <c r="M78" s="202">
        <f>IF($A78="",0,VLOOKUP($A78,#REF!,20,0))</f>
        <v>0</v>
      </c>
      <c r="N78" s="184" t="str">
        <f>IF($A78="","-",VLOOKUP($A78,#REF!,21,0))</f>
        <v>-</v>
      </c>
      <c r="O78" s="51"/>
      <c r="P78" s="1335"/>
      <c r="Q78" s="1335"/>
      <c r="R78" s="1335"/>
      <c r="S78" s="1335"/>
      <c r="T78" s="1335"/>
      <c r="U78" s="1335"/>
      <c r="V78" s="1337"/>
    </row>
    <row r="79" spans="2:22" ht="15" hidden="1" customHeight="1" outlineLevel="1" x14ac:dyDescent="0.25">
      <c r="B79" s="1343"/>
      <c r="C79" s="1346"/>
      <c r="D79" s="1349"/>
      <c r="E79" s="1352"/>
      <c r="F79" s="1247"/>
      <c r="G79" s="1360"/>
      <c r="H79" s="24" t="s">
        <v>105</v>
      </c>
      <c r="I79" s="22">
        <v>1</v>
      </c>
      <c r="J79" s="11" t="s">
        <v>19</v>
      </c>
      <c r="K79" s="84">
        <v>700</v>
      </c>
      <c r="L79" s="355">
        <f t="shared" si="3"/>
        <v>700</v>
      </c>
      <c r="M79" s="202">
        <f>IF($A79="",0,VLOOKUP($A79,#REF!,20,0))</f>
        <v>0</v>
      </c>
      <c r="N79" s="184" t="str">
        <f>IF($A79="","-",VLOOKUP($A79,#REF!,21,0))</f>
        <v>-</v>
      </c>
      <c r="O79" s="51"/>
      <c r="P79" s="1335"/>
      <c r="Q79" s="1335"/>
      <c r="R79" s="1335"/>
      <c r="S79" s="1335"/>
      <c r="T79" s="1335"/>
      <c r="U79" s="1335"/>
      <c r="V79" s="1337"/>
    </row>
    <row r="80" spans="2:22" ht="15" hidden="1" customHeight="1" outlineLevel="1" x14ac:dyDescent="0.25">
      <c r="B80" s="1343"/>
      <c r="C80" s="1346"/>
      <c r="D80" s="1349"/>
      <c r="E80" s="1352"/>
      <c r="F80" s="1247"/>
      <c r="G80" s="1358" t="s">
        <v>109</v>
      </c>
      <c r="H80" s="78" t="s">
        <v>88</v>
      </c>
      <c r="I80" s="79">
        <v>1</v>
      </c>
      <c r="J80" s="80" t="s">
        <v>19</v>
      </c>
      <c r="K80" s="90">
        <v>2490</v>
      </c>
      <c r="L80" s="428">
        <f t="shared" si="3"/>
        <v>2490</v>
      </c>
      <c r="M80" s="216">
        <f>IF($A80="",0,VLOOKUP($A80,#REF!,20,0))</f>
        <v>0</v>
      </c>
      <c r="N80" s="207" t="str">
        <f>IF($A80="","-",VLOOKUP($A80,#REF!,21,0))</f>
        <v>-</v>
      </c>
      <c r="O80" s="51"/>
      <c r="P80" s="1243"/>
      <c r="Q80" s="1243"/>
      <c r="R80" s="1243"/>
      <c r="S80" s="1243"/>
      <c r="T80" s="1243"/>
      <c r="U80" s="1243"/>
      <c r="V80" s="1337"/>
    </row>
    <row r="81" spans="1:27" ht="15" hidden="1" customHeight="1" outlineLevel="1" thickBot="1" x14ac:dyDescent="0.3">
      <c r="B81" s="1344"/>
      <c r="C81" s="1347"/>
      <c r="D81" s="1350"/>
      <c r="E81" s="1353"/>
      <c r="F81" s="1280"/>
      <c r="G81" s="1362"/>
      <c r="H81" s="52" t="s">
        <v>105</v>
      </c>
      <c r="I81" s="25">
        <v>1</v>
      </c>
      <c r="J81" s="26" t="s">
        <v>19</v>
      </c>
      <c r="K81" s="86">
        <v>710</v>
      </c>
      <c r="L81" s="356">
        <f t="shared" ref="L81:L86" si="4">K81*I81</f>
        <v>710</v>
      </c>
      <c r="M81" s="215">
        <f>IF($A81="",0,VLOOKUP($A81,#REF!,20,0))</f>
        <v>0</v>
      </c>
      <c r="N81" s="203" t="str">
        <f>IF($A81="","-",VLOOKUP($A81,#REF!,21,0))</f>
        <v>-</v>
      </c>
      <c r="O81" s="51"/>
      <c r="P81" s="1291"/>
      <c r="Q81" s="1291"/>
      <c r="R81" s="1291"/>
      <c r="S81" s="1291"/>
      <c r="T81" s="1291"/>
      <c r="U81" s="1291"/>
      <c r="V81" s="1338"/>
    </row>
    <row r="82" spans="1:27" ht="19.5" hidden="1" customHeight="1" outlineLevel="1" thickBot="1" x14ac:dyDescent="0.3">
      <c r="A82" s="209" t="s">
        <v>235</v>
      </c>
      <c r="B82" s="1354">
        <v>8</v>
      </c>
      <c r="C82" s="1355" t="s">
        <v>48</v>
      </c>
      <c r="D82" s="1356" t="s">
        <v>110</v>
      </c>
      <c r="E82" s="1247">
        <v>44028</v>
      </c>
      <c r="F82" s="1247">
        <v>44028</v>
      </c>
      <c r="G82" s="1357" t="s">
        <v>15</v>
      </c>
      <c r="H82" s="24" t="s">
        <v>111</v>
      </c>
      <c r="I82" s="22">
        <v>6</v>
      </c>
      <c r="J82" s="11" t="s">
        <v>7</v>
      </c>
      <c r="K82" s="84">
        <v>73</v>
      </c>
      <c r="L82" s="355">
        <f t="shared" si="4"/>
        <v>438</v>
      </c>
      <c r="M82" s="214">
        <f t="shared" ref="M82:M92" si="5">L82/1000</f>
        <v>0.438</v>
      </c>
      <c r="N82" s="206" t="e">
        <f>IF($A82="","-",VLOOKUP($A82,#REF!,21,0))</f>
        <v>#REF!</v>
      </c>
      <c r="O82" s="51"/>
      <c r="P82" s="1247"/>
      <c r="Q82" s="1247"/>
      <c r="R82" s="1247"/>
      <c r="S82" s="1247"/>
      <c r="T82" s="1247"/>
      <c r="U82" s="1247"/>
      <c r="V82" s="1341" t="s">
        <v>283</v>
      </c>
    </row>
    <row r="83" spans="1:27" ht="19.5" hidden="1" customHeight="1" outlineLevel="1" thickBot="1" x14ac:dyDescent="0.3">
      <c r="A83" s="209" t="s">
        <v>236</v>
      </c>
      <c r="B83" s="1354"/>
      <c r="C83" s="1355"/>
      <c r="D83" s="1356"/>
      <c r="E83" s="1247"/>
      <c r="F83" s="1247"/>
      <c r="G83" s="1357"/>
      <c r="H83" s="24" t="s">
        <v>116</v>
      </c>
      <c r="I83" s="22">
        <v>6</v>
      </c>
      <c r="J83" s="11" t="s">
        <v>7</v>
      </c>
      <c r="K83" s="84">
        <v>116</v>
      </c>
      <c r="L83" s="355">
        <f t="shared" si="4"/>
        <v>696</v>
      </c>
      <c r="M83" s="215">
        <f t="shared" si="5"/>
        <v>0.69599999999999995</v>
      </c>
      <c r="N83" s="203" t="e">
        <f>IF($A83="","-",VLOOKUP($A83,#REF!,21,0))</f>
        <v>#REF!</v>
      </c>
      <c r="O83" s="51"/>
      <c r="P83" s="1247"/>
      <c r="Q83" s="1247"/>
      <c r="R83" s="1247"/>
      <c r="S83" s="1247"/>
      <c r="T83" s="1247"/>
      <c r="U83" s="1247"/>
      <c r="V83" s="1341"/>
    </row>
    <row r="84" spans="1:27" ht="33.75" hidden="1" customHeight="1" outlineLevel="1" thickBot="1" x14ac:dyDescent="0.3">
      <c r="A84" s="209" t="s">
        <v>234</v>
      </c>
      <c r="B84" s="274">
        <v>9</v>
      </c>
      <c r="C84" s="7" t="s">
        <v>48</v>
      </c>
      <c r="D84" s="477" t="s">
        <v>112</v>
      </c>
      <c r="E84" s="81">
        <v>44027</v>
      </c>
      <c r="F84" s="81">
        <v>44028</v>
      </c>
      <c r="G84" s="222" t="s">
        <v>50</v>
      </c>
      <c r="H84" s="8" t="s">
        <v>113</v>
      </c>
      <c r="I84" s="6">
        <v>1</v>
      </c>
      <c r="J84" s="9" t="s">
        <v>19</v>
      </c>
      <c r="K84" s="88">
        <v>2120</v>
      </c>
      <c r="L84" s="357">
        <f t="shared" si="4"/>
        <v>2120</v>
      </c>
      <c r="M84" s="205">
        <f t="shared" si="5"/>
        <v>2.12</v>
      </c>
      <c r="N84" s="195" t="e">
        <f>IF($A84="","-",VLOOKUP($A84,#REF!,21,0))</f>
        <v>#REF!</v>
      </c>
      <c r="O84" s="51"/>
      <c r="P84" s="72"/>
      <c r="Q84" s="74"/>
      <c r="R84" s="72"/>
      <c r="S84" s="72"/>
      <c r="T84" s="74"/>
      <c r="U84" s="74"/>
      <c r="V84" s="250" t="s">
        <v>283</v>
      </c>
    </row>
    <row r="85" spans="1:27" ht="33.75" hidden="1" customHeight="1" outlineLevel="1" thickBot="1" x14ac:dyDescent="0.3">
      <c r="A85" s="209" t="s">
        <v>238</v>
      </c>
      <c r="B85" s="274">
        <v>10</v>
      </c>
      <c r="C85" s="7" t="s">
        <v>48</v>
      </c>
      <c r="D85" s="477" t="s">
        <v>130</v>
      </c>
      <c r="E85" s="81">
        <v>44040</v>
      </c>
      <c r="F85" s="81">
        <v>44041</v>
      </c>
      <c r="G85" s="222" t="s">
        <v>131</v>
      </c>
      <c r="H85" s="8" t="s">
        <v>132</v>
      </c>
      <c r="I85" s="6">
        <v>1</v>
      </c>
      <c r="J85" s="9" t="s">
        <v>19</v>
      </c>
      <c r="K85" s="88">
        <v>1904</v>
      </c>
      <c r="L85" s="357">
        <f t="shared" si="4"/>
        <v>1904</v>
      </c>
      <c r="M85" s="215">
        <f t="shared" si="5"/>
        <v>1.9039999999999999</v>
      </c>
      <c r="N85" s="203" t="e">
        <f>IF($A85="","-",VLOOKUP($A85,#REF!,21,0))</f>
        <v>#REF!</v>
      </c>
      <c r="O85" s="51"/>
      <c r="P85" s="72"/>
      <c r="Q85" s="74"/>
      <c r="R85" s="72"/>
      <c r="S85" s="72"/>
      <c r="T85" s="74"/>
      <c r="U85" s="74"/>
      <c r="V85" s="250" t="s">
        <v>283</v>
      </c>
    </row>
    <row r="86" spans="1:27" ht="33.75" hidden="1" customHeight="1" outlineLevel="1" thickBot="1" x14ac:dyDescent="0.3">
      <c r="B86" s="361">
        <v>1</v>
      </c>
      <c r="C86" s="277" t="s">
        <v>48</v>
      </c>
      <c r="D86" s="407" t="s">
        <v>280</v>
      </c>
      <c r="E86" s="278">
        <v>44040</v>
      </c>
      <c r="F86" s="278">
        <v>44046</v>
      </c>
      <c r="G86" s="279" t="s">
        <v>291</v>
      </c>
      <c r="H86" s="280" t="s">
        <v>281</v>
      </c>
      <c r="I86" s="281">
        <v>1</v>
      </c>
      <c r="J86" s="282" t="s">
        <v>19</v>
      </c>
      <c r="K86" s="283">
        <v>2394</v>
      </c>
      <c r="L86" s="429">
        <f t="shared" si="4"/>
        <v>2394</v>
      </c>
      <c r="M86" s="284">
        <f t="shared" si="5"/>
        <v>2.3940000000000001</v>
      </c>
      <c r="N86" s="285">
        <v>44075</v>
      </c>
      <c r="O86" s="286"/>
      <c r="P86" s="287"/>
      <c r="Q86" s="288"/>
      <c r="R86" s="287"/>
      <c r="S86" s="287"/>
      <c r="T86" s="288"/>
      <c r="U86" s="288"/>
      <c r="V86" s="605" t="s">
        <v>602</v>
      </c>
      <c r="W86" s="2" t="s">
        <v>483</v>
      </c>
      <c r="AA86" s="559"/>
    </row>
    <row r="87" spans="1:27" s="17" customFormat="1" hidden="1" outlineLevel="1" x14ac:dyDescent="0.25">
      <c r="A87" s="211"/>
      <c r="B87" s="1327">
        <v>6</v>
      </c>
      <c r="C87" s="1304" t="s">
        <v>48</v>
      </c>
      <c r="D87" s="1381" t="s">
        <v>398</v>
      </c>
      <c r="E87" s="1304">
        <v>44057</v>
      </c>
      <c r="F87" s="1304">
        <v>44057</v>
      </c>
      <c r="G87" s="1376" t="s">
        <v>399</v>
      </c>
      <c r="H87" s="280" t="s">
        <v>400</v>
      </c>
      <c r="I87" s="281">
        <v>2</v>
      </c>
      <c r="J87" s="282" t="s">
        <v>7</v>
      </c>
      <c r="K87" s="289">
        <v>83</v>
      </c>
      <c r="L87" s="429">
        <f t="shared" ref="L87:L96" si="6">K87*I87</f>
        <v>166</v>
      </c>
      <c r="M87" s="283">
        <f t="shared" si="5"/>
        <v>0.16600000000000001</v>
      </c>
      <c r="N87" s="1304"/>
      <c r="O87" s="286"/>
      <c r="P87" s="1304"/>
      <c r="Q87" s="1304"/>
      <c r="R87" s="1304"/>
      <c r="S87" s="1304"/>
      <c r="T87" s="1304"/>
      <c r="U87" s="1304"/>
      <c r="V87" s="1387" t="s">
        <v>602</v>
      </c>
      <c r="W87" s="2" t="s">
        <v>483</v>
      </c>
      <c r="AA87" s="559"/>
    </row>
    <row r="88" spans="1:27" s="17" customFormat="1" ht="15" hidden="1" customHeight="1" outlineLevel="1" x14ac:dyDescent="0.25">
      <c r="A88" s="211"/>
      <c r="B88" s="1328"/>
      <c r="C88" s="1305"/>
      <c r="D88" s="1382"/>
      <c r="E88" s="1305"/>
      <c r="F88" s="1305"/>
      <c r="G88" s="1377"/>
      <c r="H88" s="291" t="s">
        <v>401</v>
      </c>
      <c r="I88" s="292">
        <v>1</v>
      </c>
      <c r="J88" s="293" t="s">
        <v>6</v>
      </c>
      <c r="K88" s="294">
        <v>71</v>
      </c>
      <c r="L88" s="431">
        <f t="shared" si="6"/>
        <v>71</v>
      </c>
      <c r="M88" s="345">
        <f t="shared" si="5"/>
        <v>7.0999999999999994E-2</v>
      </c>
      <c r="N88" s="1305"/>
      <c r="O88" s="286"/>
      <c r="P88" s="1305"/>
      <c r="Q88" s="1305"/>
      <c r="R88" s="1305"/>
      <c r="S88" s="1305"/>
      <c r="T88" s="1305"/>
      <c r="U88" s="1305"/>
      <c r="V88" s="1388"/>
      <c r="W88" s="31"/>
      <c r="AA88" s="559"/>
    </row>
    <row r="89" spans="1:27" s="17" customFormat="1" ht="15" hidden="1" customHeight="1" outlineLevel="1" x14ac:dyDescent="0.25">
      <c r="A89" s="211"/>
      <c r="B89" s="1328"/>
      <c r="C89" s="1305"/>
      <c r="D89" s="1382"/>
      <c r="E89" s="1305"/>
      <c r="F89" s="1305"/>
      <c r="G89" s="1377"/>
      <c r="H89" s="291" t="s">
        <v>402</v>
      </c>
      <c r="I89" s="292">
        <v>1</v>
      </c>
      <c r="J89" s="293" t="s">
        <v>6</v>
      </c>
      <c r="K89" s="294">
        <v>92</v>
      </c>
      <c r="L89" s="431">
        <f t="shared" si="6"/>
        <v>92</v>
      </c>
      <c r="M89" s="345">
        <f t="shared" si="5"/>
        <v>9.1999999999999998E-2</v>
      </c>
      <c r="N89" s="1305"/>
      <c r="O89" s="286"/>
      <c r="P89" s="1305"/>
      <c r="Q89" s="1305"/>
      <c r="R89" s="1305"/>
      <c r="S89" s="1305"/>
      <c r="T89" s="1305"/>
      <c r="U89" s="1305"/>
      <c r="V89" s="1388"/>
      <c r="W89" s="31"/>
      <c r="AA89" s="559"/>
    </row>
    <row r="90" spans="1:27" s="17" customFormat="1" ht="15.75" hidden="1" customHeight="1" outlineLevel="1" thickBot="1" x14ac:dyDescent="0.3">
      <c r="A90" s="211"/>
      <c r="B90" s="1329"/>
      <c r="C90" s="1306"/>
      <c r="D90" s="1383"/>
      <c r="E90" s="1306"/>
      <c r="F90" s="1306"/>
      <c r="G90" s="1378"/>
      <c r="H90" s="295" t="s">
        <v>403</v>
      </c>
      <c r="I90" s="296">
        <v>2</v>
      </c>
      <c r="J90" s="297" t="s">
        <v>7</v>
      </c>
      <c r="K90" s="298">
        <v>32</v>
      </c>
      <c r="L90" s="434">
        <f t="shared" si="6"/>
        <v>64</v>
      </c>
      <c r="M90" s="346">
        <f t="shared" si="5"/>
        <v>6.4000000000000001E-2</v>
      </c>
      <c r="N90" s="1306"/>
      <c r="O90" s="286"/>
      <c r="P90" s="1306"/>
      <c r="Q90" s="1306"/>
      <c r="R90" s="1306"/>
      <c r="S90" s="1306"/>
      <c r="T90" s="1306"/>
      <c r="U90" s="1306"/>
      <c r="V90" s="1389"/>
      <c r="W90" s="31"/>
      <c r="AA90" s="559"/>
    </row>
    <row r="91" spans="1:27" s="17" customFormat="1" ht="36" hidden="1" customHeight="1" outlineLevel="1" thickBot="1" x14ac:dyDescent="0.3">
      <c r="A91" s="211"/>
      <c r="B91" s="362">
        <v>7</v>
      </c>
      <c r="C91" s="304" t="s">
        <v>48</v>
      </c>
      <c r="D91" s="478" t="s">
        <v>404</v>
      </c>
      <c r="E91" s="300">
        <v>44057</v>
      </c>
      <c r="F91" s="301">
        <v>44057</v>
      </c>
      <c r="G91" s="302" t="s">
        <v>405</v>
      </c>
      <c r="H91" s="303" t="s">
        <v>406</v>
      </c>
      <c r="I91" s="304">
        <v>1</v>
      </c>
      <c r="J91" s="305" t="s">
        <v>6</v>
      </c>
      <c r="K91" s="306">
        <v>65</v>
      </c>
      <c r="L91" s="435">
        <f t="shared" si="6"/>
        <v>65</v>
      </c>
      <c r="M91" s="307">
        <f t="shared" si="5"/>
        <v>6.5000000000000002E-2</v>
      </c>
      <c r="N91" s="308"/>
      <c r="O91" s="286"/>
      <c r="P91" s="497" t="s">
        <v>290</v>
      </c>
      <c r="Q91" s="498"/>
      <c r="R91" s="499"/>
      <c r="S91" s="499"/>
      <c r="T91" s="498"/>
      <c r="U91" s="498"/>
      <c r="V91" s="500" t="s">
        <v>477</v>
      </c>
      <c r="W91" s="31"/>
      <c r="AA91" s="559"/>
    </row>
    <row r="92" spans="1:27" s="17" customFormat="1" ht="30.75" hidden="1" customHeight="1" outlineLevel="1" thickBot="1" x14ac:dyDescent="0.3">
      <c r="A92" s="211"/>
      <c r="B92" s="362">
        <v>8</v>
      </c>
      <c r="C92" s="304" t="s">
        <v>48</v>
      </c>
      <c r="D92" s="478" t="s">
        <v>407</v>
      </c>
      <c r="E92" s="300">
        <v>44057</v>
      </c>
      <c r="F92" s="301">
        <v>44057</v>
      </c>
      <c r="G92" s="302" t="s">
        <v>408</v>
      </c>
      <c r="H92" s="303" t="s">
        <v>409</v>
      </c>
      <c r="I92" s="304">
        <v>1</v>
      </c>
      <c r="J92" s="305" t="s">
        <v>6</v>
      </c>
      <c r="K92" s="306">
        <v>125</v>
      </c>
      <c r="L92" s="435">
        <f t="shared" si="6"/>
        <v>125</v>
      </c>
      <c r="M92" s="307">
        <f t="shared" si="5"/>
        <v>0.125</v>
      </c>
      <c r="N92" s="308"/>
      <c r="O92" s="286"/>
      <c r="P92" s="497" t="s">
        <v>290</v>
      </c>
      <c r="Q92" s="498"/>
      <c r="R92" s="499"/>
      <c r="S92" s="499"/>
      <c r="T92" s="498"/>
      <c r="U92" s="498"/>
      <c r="V92" s="500" t="s">
        <v>477</v>
      </c>
      <c r="W92" s="31"/>
      <c r="AA92" s="559"/>
    </row>
    <row r="93" spans="1:27" s="17" customFormat="1" ht="24" hidden="1" customHeight="1" outlineLevel="1" x14ac:dyDescent="0.25">
      <c r="A93" s="211"/>
      <c r="B93" s="1295"/>
      <c r="C93" s="1298" t="s">
        <v>48</v>
      </c>
      <c r="D93" s="1381" t="s">
        <v>478</v>
      </c>
      <c r="E93" s="1304">
        <v>44063</v>
      </c>
      <c r="F93" s="1304">
        <v>44067</v>
      </c>
      <c r="G93" s="1307" t="s">
        <v>479</v>
      </c>
      <c r="H93" s="490" t="s">
        <v>480</v>
      </c>
      <c r="I93" s="485">
        <v>2</v>
      </c>
      <c r="J93" s="282" t="s">
        <v>7</v>
      </c>
      <c r="K93" s="289">
        <v>152</v>
      </c>
      <c r="L93" s="429">
        <f t="shared" si="6"/>
        <v>304</v>
      </c>
      <c r="M93" s="444"/>
      <c r="N93" s="445"/>
      <c r="O93" s="290"/>
      <c r="P93" s="1298"/>
      <c r="Q93" s="1298"/>
      <c r="R93" s="1298"/>
      <c r="S93" s="1298"/>
      <c r="T93" s="1298"/>
      <c r="U93" s="1298"/>
      <c r="V93" s="1394" t="s">
        <v>602</v>
      </c>
      <c r="W93" s="2"/>
      <c r="AA93" s="559"/>
    </row>
    <row r="94" spans="1:27" s="17" customFormat="1" hidden="1" outlineLevel="1" x14ac:dyDescent="0.25">
      <c r="A94" s="211"/>
      <c r="B94" s="1296"/>
      <c r="C94" s="1299"/>
      <c r="D94" s="1382"/>
      <c r="E94" s="1305"/>
      <c r="F94" s="1305"/>
      <c r="G94" s="1308"/>
      <c r="H94" s="488" t="s">
        <v>481</v>
      </c>
      <c r="I94" s="486">
        <v>2</v>
      </c>
      <c r="J94" s="293" t="s">
        <v>7</v>
      </c>
      <c r="K94" s="294">
        <v>152</v>
      </c>
      <c r="L94" s="431">
        <f t="shared" si="6"/>
        <v>304</v>
      </c>
      <c r="M94" s="284"/>
      <c r="N94" s="446"/>
      <c r="O94" s="286"/>
      <c r="P94" s="1299"/>
      <c r="Q94" s="1299"/>
      <c r="R94" s="1299"/>
      <c r="S94" s="1299"/>
      <c r="T94" s="1299"/>
      <c r="U94" s="1299"/>
      <c r="V94" s="1395"/>
      <c r="W94" s="31"/>
      <c r="AA94" s="559"/>
    </row>
    <row r="95" spans="1:27" s="17" customFormat="1" ht="13.5" hidden="1" outlineLevel="1" thickBot="1" x14ac:dyDescent="0.3">
      <c r="A95" s="211"/>
      <c r="B95" s="1297"/>
      <c r="C95" s="1300"/>
      <c r="D95" s="1383"/>
      <c r="E95" s="1306"/>
      <c r="F95" s="1306"/>
      <c r="G95" s="1309"/>
      <c r="H95" s="489" t="s">
        <v>482</v>
      </c>
      <c r="I95" s="487">
        <v>1</v>
      </c>
      <c r="J95" s="297" t="s">
        <v>6</v>
      </c>
      <c r="K95" s="298">
        <v>290</v>
      </c>
      <c r="L95" s="434">
        <f t="shared" si="6"/>
        <v>290</v>
      </c>
      <c r="M95" s="447"/>
      <c r="N95" s="448"/>
      <c r="O95" s="299"/>
      <c r="P95" s="1300"/>
      <c r="Q95" s="1300"/>
      <c r="R95" s="1300"/>
      <c r="S95" s="1300"/>
      <c r="T95" s="1300"/>
      <c r="U95" s="1300"/>
      <c r="V95" s="1396"/>
      <c r="W95" s="31"/>
      <c r="AA95" s="559"/>
    </row>
    <row r="96" spans="1:27" s="17" customFormat="1" hidden="1" outlineLevel="1" x14ac:dyDescent="0.25">
      <c r="A96" s="211"/>
      <c r="B96" s="1295"/>
      <c r="C96" s="1298" t="s">
        <v>48</v>
      </c>
      <c r="D96" s="1301" t="s">
        <v>508</v>
      </c>
      <c r="E96" s="1304">
        <v>44070</v>
      </c>
      <c r="F96" s="1304">
        <v>44077</v>
      </c>
      <c r="G96" s="1307" t="s">
        <v>507</v>
      </c>
      <c r="H96" s="493" t="s">
        <v>488</v>
      </c>
      <c r="I96" s="494">
        <v>1</v>
      </c>
      <c r="J96" s="282" t="s">
        <v>19</v>
      </c>
      <c r="K96" s="289">
        <v>3163</v>
      </c>
      <c r="L96" s="429">
        <f t="shared" si="6"/>
        <v>3163</v>
      </c>
      <c r="M96" s="444"/>
      <c r="N96" s="445"/>
      <c r="O96" s="290"/>
      <c r="P96" s="1301"/>
      <c r="Q96" s="1301"/>
      <c r="R96" s="1301"/>
      <c r="S96" s="1301"/>
      <c r="T96" s="1301"/>
      <c r="U96" s="1301"/>
      <c r="V96" s="1397" t="s">
        <v>602</v>
      </c>
      <c r="W96" s="31" t="s">
        <v>603</v>
      </c>
      <c r="AA96" s="559"/>
    </row>
    <row r="97" spans="1:27" s="17" customFormat="1" hidden="1" outlineLevel="1" x14ac:dyDescent="0.25">
      <c r="A97" s="211"/>
      <c r="B97" s="1296"/>
      <c r="C97" s="1299"/>
      <c r="D97" s="1302"/>
      <c r="E97" s="1305"/>
      <c r="F97" s="1305"/>
      <c r="G97" s="1308"/>
      <c r="H97" s="491" t="s">
        <v>489</v>
      </c>
      <c r="I97" s="495">
        <v>1</v>
      </c>
      <c r="J97" s="293" t="s">
        <v>19</v>
      </c>
      <c r="K97" s="294">
        <v>4742</v>
      </c>
      <c r="L97" s="431">
        <f t="shared" ref="L97:L113" si="7">K97*I97</f>
        <v>4742</v>
      </c>
      <c r="M97" s="284"/>
      <c r="N97" s="446"/>
      <c r="O97" s="286"/>
      <c r="P97" s="1302"/>
      <c r="Q97" s="1302"/>
      <c r="R97" s="1302"/>
      <c r="S97" s="1302"/>
      <c r="T97" s="1302"/>
      <c r="U97" s="1302"/>
      <c r="V97" s="1398"/>
      <c r="W97" s="31"/>
      <c r="AA97" s="559"/>
    </row>
    <row r="98" spans="1:27" s="17" customFormat="1" hidden="1" outlineLevel="1" x14ac:dyDescent="0.25">
      <c r="A98" s="211"/>
      <c r="B98" s="1296"/>
      <c r="C98" s="1299"/>
      <c r="D98" s="1302"/>
      <c r="E98" s="1305"/>
      <c r="F98" s="1305"/>
      <c r="G98" s="1308"/>
      <c r="H98" s="491" t="s">
        <v>490</v>
      </c>
      <c r="I98" s="495">
        <v>1</v>
      </c>
      <c r="J98" s="293" t="s">
        <v>19</v>
      </c>
      <c r="K98" s="294">
        <v>3163</v>
      </c>
      <c r="L98" s="431">
        <f t="shared" si="7"/>
        <v>3163</v>
      </c>
      <c r="M98" s="284"/>
      <c r="N98" s="446"/>
      <c r="O98" s="286"/>
      <c r="P98" s="1302"/>
      <c r="Q98" s="1302"/>
      <c r="R98" s="1302"/>
      <c r="S98" s="1302"/>
      <c r="T98" s="1302"/>
      <c r="U98" s="1302"/>
      <c r="V98" s="1398"/>
      <c r="W98" s="31"/>
      <c r="AA98" s="559"/>
    </row>
    <row r="99" spans="1:27" s="17" customFormat="1" hidden="1" outlineLevel="1" x14ac:dyDescent="0.25">
      <c r="A99" s="211"/>
      <c r="B99" s="1296"/>
      <c r="C99" s="1299"/>
      <c r="D99" s="1302"/>
      <c r="E99" s="1305"/>
      <c r="F99" s="1305"/>
      <c r="G99" s="1308"/>
      <c r="H99" s="491" t="s">
        <v>491</v>
      </c>
      <c r="I99" s="495">
        <v>1</v>
      </c>
      <c r="J99" s="293" t="s">
        <v>19</v>
      </c>
      <c r="K99" s="294">
        <v>4742</v>
      </c>
      <c r="L99" s="431">
        <f t="shared" si="7"/>
        <v>4742</v>
      </c>
      <c r="M99" s="284"/>
      <c r="N99" s="446"/>
      <c r="O99" s="286"/>
      <c r="P99" s="1302"/>
      <c r="Q99" s="1302"/>
      <c r="R99" s="1302"/>
      <c r="S99" s="1302"/>
      <c r="T99" s="1302"/>
      <c r="U99" s="1302"/>
      <c r="V99" s="1398"/>
      <c r="W99" s="31"/>
      <c r="AA99" s="559"/>
    </row>
    <row r="100" spans="1:27" s="17" customFormat="1" hidden="1" outlineLevel="1" x14ac:dyDescent="0.25">
      <c r="A100" s="211"/>
      <c r="B100" s="1296"/>
      <c r="C100" s="1299"/>
      <c r="D100" s="1302"/>
      <c r="E100" s="1305"/>
      <c r="F100" s="1305"/>
      <c r="G100" s="1308"/>
      <c r="H100" s="491" t="s">
        <v>492</v>
      </c>
      <c r="I100" s="495">
        <v>1</v>
      </c>
      <c r="J100" s="293" t="s">
        <v>19</v>
      </c>
      <c r="K100" s="294">
        <v>3163</v>
      </c>
      <c r="L100" s="431">
        <f t="shared" si="7"/>
        <v>3163</v>
      </c>
      <c r="M100" s="284"/>
      <c r="N100" s="446"/>
      <c r="O100" s="286"/>
      <c r="P100" s="1302"/>
      <c r="Q100" s="1302"/>
      <c r="R100" s="1302"/>
      <c r="S100" s="1302"/>
      <c r="T100" s="1302"/>
      <c r="U100" s="1302"/>
      <c r="V100" s="1398"/>
      <c r="W100" s="31"/>
      <c r="AA100" s="559"/>
    </row>
    <row r="101" spans="1:27" s="17" customFormat="1" hidden="1" outlineLevel="1" x14ac:dyDescent="0.25">
      <c r="A101" s="211"/>
      <c r="B101" s="1296"/>
      <c r="C101" s="1299"/>
      <c r="D101" s="1302"/>
      <c r="E101" s="1305"/>
      <c r="F101" s="1305"/>
      <c r="G101" s="1308"/>
      <c r="H101" s="491" t="s">
        <v>493</v>
      </c>
      <c r="I101" s="495">
        <v>1</v>
      </c>
      <c r="J101" s="293" t="s">
        <v>19</v>
      </c>
      <c r="K101" s="294">
        <v>4742</v>
      </c>
      <c r="L101" s="431">
        <f t="shared" si="7"/>
        <v>4742</v>
      </c>
      <c r="M101" s="284"/>
      <c r="N101" s="446"/>
      <c r="O101" s="286"/>
      <c r="P101" s="1302"/>
      <c r="Q101" s="1302"/>
      <c r="R101" s="1302"/>
      <c r="S101" s="1302"/>
      <c r="T101" s="1302"/>
      <c r="U101" s="1302"/>
      <c r="V101" s="1398"/>
      <c r="W101" s="31"/>
      <c r="AA101" s="559"/>
    </row>
    <row r="102" spans="1:27" s="17" customFormat="1" hidden="1" outlineLevel="1" x14ac:dyDescent="0.25">
      <c r="A102" s="211"/>
      <c r="B102" s="1296"/>
      <c r="C102" s="1299"/>
      <c r="D102" s="1302"/>
      <c r="E102" s="1305"/>
      <c r="F102" s="1305"/>
      <c r="G102" s="1308"/>
      <c r="H102" s="491" t="s">
        <v>494</v>
      </c>
      <c r="I102" s="495">
        <v>1</v>
      </c>
      <c r="J102" s="293" t="s">
        <v>19</v>
      </c>
      <c r="K102" s="294">
        <v>3163</v>
      </c>
      <c r="L102" s="431">
        <f t="shared" si="7"/>
        <v>3163</v>
      </c>
      <c r="M102" s="284"/>
      <c r="N102" s="446"/>
      <c r="O102" s="286"/>
      <c r="P102" s="1302"/>
      <c r="Q102" s="1302"/>
      <c r="R102" s="1302"/>
      <c r="S102" s="1302"/>
      <c r="T102" s="1302"/>
      <c r="U102" s="1302"/>
      <c r="V102" s="1398"/>
      <c r="W102" s="31"/>
      <c r="AA102" s="559"/>
    </row>
    <row r="103" spans="1:27" s="17" customFormat="1" hidden="1" outlineLevel="1" x14ac:dyDescent="0.25">
      <c r="A103" s="211"/>
      <c r="B103" s="1296"/>
      <c r="C103" s="1299"/>
      <c r="D103" s="1302"/>
      <c r="E103" s="1305"/>
      <c r="F103" s="1305"/>
      <c r="G103" s="1308"/>
      <c r="H103" s="491" t="s">
        <v>495</v>
      </c>
      <c r="I103" s="495">
        <v>1</v>
      </c>
      <c r="J103" s="293" t="s">
        <v>19</v>
      </c>
      <c r="K103" s="294">
        <v>4742</v>
      </c>
      <c r="L103" s="431">
        <f t="shared" si="7"/>
        <v>4742</v>
      </c>
      <c r="M103" s="284"/>
      <c r="N103" s="446"/>
      <c r="O103" s="286"/>
      <c r="P103" s="1302"/>
      <c r="Q103" s="1302"/>
      <c r="R103" s="1302"/>
      <c r="S103" s="1302"/>
      <c r="T103" s="1302"/>
      <c r="U103" s="1302"/>
      <c r="V103" s="1398"/>
      <c r="W103" s="31"/>
      <c r="AA103" s="559"/>
    </row>
    <row r="104" spans="1:27" s="17" customFormat="1" hidden="1" outlineLevel="1" x14ac:dyDescent="0.25">
      <c r="A104" s="211"/>
      <c r="B104" s="1296"/>
      <c r="C104" s="1299"/>
      <c r="D104" s="1302"/>
      <c r="E104" s="1305"/>
      <c r="F104" s="1305"/>
      <c r="G104" s="1308"/>
      <c r="H104" s="491" t="s">
        <v>496</v>
      </c>
      <c r="I104" s="495">
        <v>1</v>
      </c>
      <c r="J104" s="293" t="s">
        <v>19</v>
      </c>
      <c r="K104" s="294">
        <v>10963.5</v>
      </c>
      <c r="L104" s="431">
        <f t="shared" si="7"/>
        <v>10963.5</v>
      </c>
      <c r="M104" s="284"/>
      <c r="N104" s="446"/>
      <c r="O104" s="286"/>
      <c r="P104" s="1302"/>
      <c r="Q104" s="1302"/>
      <c r="R104" s="1302"/>
      <c r="S104" s="1302"/>
      <c r="T104" s="1302"/>
      <c r="U104" s="1302"/>
      <c r="V104" s="1398"/>
      <c r="W104" s="31"/>
      <c r="AA104" s="559"/>
    </row>
    <row r="105" spans="1:27" s="17" customFormat="1" hidden="1" outlineLevel="1" x14ac:dyDescent="0.25">
      <c r="A105" s="211"/>
      <c r="B105" s="1296"/>
      <c r="C105" s="1299"/>
      <c r="D105" s="1302"/>
      <c r="E105" s="1305"/>
      <c r="F105" s="1305"/>
      <c r="G105" s="1308"/>
      <c r="H105" s="491" t="s">
        <v>497</v>
      </c>
      <c r="I105" s="495">
        <v>1</v>
      </c>
      <c r="J105" s="293" t="s">
        <v>19</v>
      </c>
      <c r="K105" s="294">
        <v>11547.1</v>
      </c>
      <c r="L105" s="431">
        <f t="shared" si="7"/>
        <v>11547.1</v>
      </c>
      <c r="M105" s="284"/>
      <c r="N105" s="446"/>
      <c r="O105" s="286"/>
      <c r="P105" s="1302"/>
      <c r="Q105" s="1302"/>
      <c r="R105" s="1302"/>
      <c r="S105" s="1302"/>
      <c r="T105" s="1302"/>
      <c r="U105" s="1302"/>
      <c r="V105" s="1398"/>
      <c r="W105" s="31"/>
      <c r="AA105" s="559"/>
    </row>
    <row r="106" spans="1:27" s="17" customFormat="1" hidden="1" outlineLevel="1" x14ac:dyDescent="0.25">
      <c r="A106" s="211"/>
      <c r="B106" s="1296"/>
      <c r="C106" s="1299"/>
      <c r="D106" s="1302"/>
      <c r="E106" s="1305"/>
      <c r="F106" s="1305"/>
      <c r="G106" s="1308"/>
      <c r="H106" s="491" t="s">
        <v>498</v>
      </c>
      <c r="I106" s="495">
        <v>1</v>
      </c>
      <c r="J106" s="293" t="s">
        <v>19</v>
      </c>
      <c r="K106" s="294">
        <v>1221.9000000000001</v>
      </c>
      <c r="L106" s="431">
        <f t="shared" si="7"/>
        <v>1221.9000000000001</v>
      </c>
      <c r="M106" s="284"/>
      <c r="N106" s="446"/>
      <c r="O106" s="286"/>
      <c r="P106" s="1302"/>
      <c r="Q106" s="1302"/>
      <c r="R106" s="1302"/>
      <c r="S106" s="1302"/>
      <c r="T106" s="1302"/>
      <c r="U106" s="1302"/>
      <c r="V106" s="1398"/>
      <c r="W106" s="31"/>
      <c r="AA106" s="559"/>
    </row>
    <row r="107" spans="1:27" s="17" customFormat="1" hidden="1" outlineLevel="1" x14ac:dyDescent="0.25">
      <c r="A107" s="211"/>
      <c r="B107" s="1296"/>
      <c r="C107" s="1299"/>
      <c r="D107" s="1302"/>
      <c r="E107" s="1305"/>
      <c r="F107" s="1305"/>
      <c r="G107" s="1308"/>
      <c r="H107" s="491" t="s">
        <v>499</v>
      </c>
      <c r="I107" s="495">
        <v>1</v>
      </c>
      <c r="J107" s="293" t="s">
        <v>19</v>
      </c>
      <c r="K107" s="294">
        <v>1489.2</v>
      </c>
      <c r="L107" s="431">
        <f t="shared" si="7"/>
        <v>1489.2</v>
      </c>
      <c r="M107" s="284"/>
      <c r="N107" s="446"/>
      <c r="O107" s="286"/>
      <c r="P107" s="1302"/>
      <c r="Q107" s="1302"/>
      <c r="R107" s="1302"/>
      <c r="S107" s="1302"/>
      <c r="T107" s="1302"/>
      <c r="U107" s="1302"/>
      <c r="V107" s="1398"/>
      <c r="W107" s="31"/>
      <c r="AA107" s="559"/>
    </row>
    <row r="108" spans="1:27" s="17" customFormat="1" hidden="1" outlineLevel="1" x14ac:dyDescent="0.25">
      <c r="A108" s="211"/>
      <c r="B108" s="1296"/>
      <c r="C108" s="1299"/>
      <c r="D108" s="1302"/>
      <c r="E108" s="1305"/>
      <c r="F108" s="1305"/>
      <c r="G108" s="1308"/>
      <c r="H108" s="491" t="s">
        <v>500</v>
      </c>
      <c r="I108" s="495">
        <v>1</v>
      </c>
      <c r="J108" s="293" t="s">
        <v>19</v>
      </c>
      <c r="K108" s="294">
        <v>5483.3</v>
      </c>
      <c r="L108" s="431">
        <f t="shared" si="7"/>
        <v>5483.3</v>
      </c>
      <c r="M108" s="284"/>
      <c r="N108" s="446"/>
      <c r="O108" s="286"/>
      <c r="P108" s="1302"/>
      <c r="Q108" s="1302"/>
      <c r="R108" s="1302"/>
      <c r="S108" s="1302"/>
      <c r="T108" s="1302"/>
      <c r="U108" s="1302"/>
      <c r="V108" s="1398"/>
      <c r="W108" s="31"/>
      <c r="AA108" s="559"/>
    </row>
    <row r="109" spans="1:27" s="17" customFormat="1" hidden="1" outlineLevel="1" x14ac:dyDescent="0.25">
      <c r="A109" s="211"/>
      <c r="B109" s="1296"/>
      <c r="C109" s="1299"/>
      <c r="D109" s="1302"/>
      <c r="E109" s="1305"/>
      <c r="F109" s="1305"/>
      <c r="G109" s="1308"/>
      <c r="H109" s="491" t="s">
        <v>501</v>
      </c>
      <c r="I109" s="495">
        <v>1</v>
      </c>
      <c r="J109" s="293" t="s">
        <v>19</v>
      </c>
      <c r="K109" s="294">
        <v>3961.3</v>
      </c>
      <c r="L109" s="431">
        <f t="shared" si="7"/>
        <v>3961.3</v>
      </c>
      <c r="M109" s="284"/>
      <c r="N109" s="446"/>
      <c r="O109" s="286"/>
      <c r="P109" s="1302"/>
      <c r="Q109" s="1302"/>
      <c r="R109" s="1302"/>
      <c r="S109" s="1302"/>
      <c r="T109" s="1302"/>
      <c r="U109" s="1302"/>
      <c r="V109" s="1398"/>
      <c r="W109" s="31"/>
      <c r="AA109" s="559"/>
    </row>
    <row r="110" spans="1:27" s="17" customFormat="1" hidden="1" outlineLevel="1" x14ac:dyDescent="0.25">
      <c r="A110" s="211"/>
      <c r="B110" s="1296"/>
      <c r="C110" s="1299"/>
      <c r="D110" s="1302"/>
      <c r="E110" s="1305"/>
      <c r="F110" s="1305"/>
      <c r="G110" s="1308"/>
      <c r="H110" s="491" t="s">
        <v>502</v>
      </c>
      <c r="I110" s="495">
        <v>1</v>
      </c>
      <c r="J110" s="293" t="s">
        <v>19</v>
      </c>
      <c r="K110" s="294">
        <v>3961.3</v>
      </c>
      <c r="L110" s="431">
        <f t="shared" si="7"/>
        <v>3961.3</v>
      </c>
      <c r="M110" s="284"/>
      <c r="N110" s="446"/>
      <c r="O110" s="286"/>
      <c r="P110" s="1302"/>
      <c r="Q110" s="1302"/>
      <c r="R110" s="1302"/>
      <c r="S110" s="1302"/>
      <c r="T110" s="1302"/>
      <c r="U110" s="1302"/>
      <c r="V110" s="1398"/>
      <c r="W110" s="31"/>
      <c r="AA110" s="559"/>
    </row>
    <row r="111" spans="1:27" s="17" customFormat="1" hidden="1" outlineLevel="1" x14ac:dyDescent="0.25">
      <c r="A111" s="211"/>
      <c r="B111" s="1296"/>
      <c r="C111" s="1299"/>
      <c r="D111" s="1302"/>
      <c r="E111" s="1305"/>
      <c r="F111" s="1305"/>
      <c r="G111" s="1308"/>
      <c r="H111" s="491" t="s">
        <v>503</v>
      </c>
      <c r="I111" s="495">
        <v>1</v>
      </c>
      <c r="J111" s="293" t="s">
        <v>19</v>
      </c>
      <c r="K111" s="294">
        <v>1574.6</v>
      </c>
      <c r="L111" s="431">
        <f t="shared" si="7"/>
        <v>1574.6</v>
      </c>
      <c r="M111" s="284"/>
      <c r="N111" s="446"/>
      <c r="O111" s="286"/>
      <c r="P111" s="1302"/>
      <c r="Q111" s="1302"/>
      <c r="R111" s="1302"/>
      <c r="S111" s="1302"/>
      <c r="T111" s="1302"/>
      <c r="U111" s="1302"/>
      <c r="V111" s="1398"/>
      <c r="W111" s="31"/>
      <c r="AA111" s="559"/>
    </row>
    <row r="112" spans="1:27" s="17" customFormat="1" hidden="1" outlineLevel="1" x14ac:dyDescent="0.25">
      <c r="A112" s="211"/>
      <c r="B112" s="1296"/>
      <c r="C112" s="1299"/>
      <c r="D112" s="1302"/>
      <c r="E112" s="1305"/>
      <c r="F112" s="1305"/>
      <c r="G112" s="1308"/>
      <c r="H112" s="491" t="s">
        <v>504</v>
      </c>
      <c r="I112" s="495">
        <v>1</v>
      </c>
      <c r="J112" s="293" t="s">
        <v>19</v>
      </c>
      <c r="K112" s="294">
        <v>6322.4</v>
      </c>
      <c r="L112" s="431">
        <f t="shared" si="7"/>
        <v>6322.4</v>
      </c>
      <c r="M112" s="284"/>
      <c r="N112" s="446"/>
      <c r="O112" s="286"/>
      <c r="P112" s="1302"/>
      <c r="Q112" s="1302"/>
      <c r="R112" s="1302"/>
      <c r="S112" s="1302"/>
      <c r="T112" s="1302"/>
      <c r="U112" s="1302"/>
      <c r="V112" s="1398"/>
      <c r="W112" s="31"/>
      <c r="AA112" s="559"/>
    </row>
    <row r="113" spans="1:27" s="17" customFormat="1" hidden="1" outlineLevel="1" x14ac:dyDescent="0.25">
      <c r="A113" s="211"/>
      <c r="B113" s="1296"/>
      <c r="C113" s="1299"/>
      <c r="D113" s="1302"/>
      <c r="E113" s="1305"/>
      <c r="F113" s="1305"/>
      <c r="G113" s="1308"/>
      <c r="H113" s="491" t="s">
        <v>505</v>
      </c>
      <c r="I113" s="495">
        <v>1</v>
      </c>
      <c r="J113" s="293" t="s">
        <v>19</v>
      </c>
      <c r="K113" s="294">
        <v>4872.8</v>
      </c>
      <c r="L113" s="431">
        <f t="shared" si="7"/>
        <v>4872.8</v>
      </c>
      <c r="M113" s="284"/>
      <c r="N113" s="446"/>
      <c r="O113" s="286"/>
      <c r="P113" s="1302"/>
      <c r="Q113" s="1302"/>
      <c r="R113" s="1302"/>
      <c r="S113" s="1302"/>
      <c r="T113" s="1302"/>
      <c r="U113" s="1302"/>
      <c r="V113" s="1398"/>
      <c r="W113" s="31"/>
      <c r="AA113" s="559"/>
    </row>
    <row r="114" spans="1:27" s="17" customFormat="1" ht="13.5" hidden="1" outlineLevel="1" thickBot="1" x14ac:dyDescent="0.3">
      <c r="A114" s="211"/>
      <c r="B114" s="1297"/>
      <c r="C114" s="1300"/>
      <c r="D114" s="1303"/>
      <c r="E114" s="1306"/>
      <c r="F114" s="1306"/>
      <c r="G114" s="1309"/>
      <c r="H114" s="492" t="s">
        <v>506</v>
      </c>
      <c r="I114" s="496">
        <v>1</v>
      </c>
      <c r="J114" s="297" t="s">
        <v>19</v>
      </c>
      <c r="K114" s="298">
        <v>4872.8</v>
      </c>
      <c r="L114" s="434">
        <f>K114*I114</f>
        <v>4872.8</v>
      </c>
      <c r="M114" s="447"/>
      <c r="N114" s="448"/>
      <c r="O114" s="299"/>
      <c r="P114" s="1303"/>
      <c r="Q114" s="1303"/>
      <c r="R114" s="1303"/>
      <c r="S114" s="1303"/>
      <c r="T114" s="1303"/>
      <c r="U114" s="1303"/>
      <c r="V114" s="1399"/>
      <c r="W114" s="31"/>
      <c r="AA114" s="559"/>
    </row>
    <row r="115" spans="1:27" s="17" customFormat="1" collapsed="1" x14ac:dyDescent="0.25">
      <c r="A115" s="211"/>
      <c r="B115" s="1327">
        <v>2</v>
      </c>
      <c r="C115" s="1304" t="s">
        <v>48</v>
      </c>
      <c r="D115" s="1324" t="s">
        <v>292</v>
      </c>
      <c r="E115" s="1304">
        <v>44037</v>
      </c>
      <c r="F115" s="1304">
        <v>44055</v>
      </c>
      <c r="G115" s="1330" t="s">
        <v>293</v>
      </c>
      <c r="H115" s="1330"/>
      <c r="I115" s="281"/>
      <c r="J115" s="282"/>
      <c r="K115" s="289"/>
      <c r="L115" s="429"/>
      <c r="M115" s="323"/>
      <c r="N115" s="323"/>
      <c r="O115" s="286"/>
      <c r="P115" s="1301"/>
      <c r="Q115" s="1301"/>
      <c r="R115" s="1301"/>
      <c r="S115" s="1301"/>
      <c r="T115" s="1301"/>
      <c r="U115" s="1301"/>
      <c r="V115" s="1301"/>
      <c r="W115" s="31"/>
      <c r="AA115" s="559"/>
    </row>
    <row r="116" spans="1:27" s="17" customFormat="1" x14ac:dyDescent="0.25">
      <c r="A116" s="211"/>
      <c r="B116" s="1328"/>
      <c r="C116" s="1305"/>
      <c r="D116" s="1325"/>
      <c r="E116" s="1305"/>
      <c r="F116" s="1305"/>
      <c r="G116" s="1331" t="s">
        <v>294</v>
      </c>
      <c r="H116" s="324" t="s">
        <v>79</v>
      </c>
      <c r="I116" s="325">
        <v>1</v>
      </c>
      <c r="J116" s="326" t="s">
        <v>19</v>
      </c>
      <c r="K116" s="327">
        <v>2514</v>
      </c>
      <c r="L116" s="430">
        <f>K116*I116</f>
        <v>2514</v>
      </c>
      <c r="M116" s="340">
        <f>L116/1000</f>
        <v>2.5139999999999998</v>
      </c>
      <c r="N116" s="1386"/>
      <c r="O116" s="286"/>
      <c r="P116" s="1302"/>
      <c r="Q116" s="1302"/>
      <c r="R116" s="1302"/>
      <c r="S116" s="1302"/>
      <c r="T116" s="1302"/>
      <c r="U116" s="1302"/>
      <c r="V116" s="1302"/>
      <c r="W116" s="2" t="s">
        <v>483</v>
      </c>
      <c r="AA116" s="559"/>
    </row>
    <row r="117" spans="1:27" s="17" customFormat="1" x14ac:dyDescent="0.25">
      <c r="A117" s="211"/>
      <c r="B117" s="1328"/>
      <c r="C117" s="1305"/>
      <c r="D117" s="1325"/>
      <c r="E117" s="1305"/>
      <c r="F117" s="1305"/>
      <c r="G117" s="1308"/>
      <c r="H117" s="291" t="s">
        <v>105</v>
      </c>
      <c r="I117" s="292">
        <v>1</v>
      </c>
      <c r="J117" s="293" t="s">
        <v>19</v>
      </c>
      <c r="K117" s="294">
        <v>347</v>
      </c>
      <c r="L117" s="431">
        <f t="shared" ref="L117:L173" si="8">K117*I117</f>
        <v>347</v>
      </c>
      <c r="M117" s="341">
        <f t="shared" ref="M117:M173" si="9">L117/1000</f>
        <v>0.34699999999999998</v>
      </c>
      <c r="N117" s="1305"/>
      <c r="O117" s="286"/>
      <c r="P117" s="1302"/>
      <c r="Q117" s="1302"/>
      <c r="R117" s="1302"/>
      <c r="S117" s="1302"/>
      <c r="T117" s="1302"/>
      <c r="U117" s="1302"/>
      <c r="V117" s="1302"/>
      <c r="W117" s="31"/>
      <c r="AA117" s="559"/>
    </row>
    <row r="118" spans="1:27" s="17" customFormat="1" x14ac:dyDescent="0.25">
      <c r="A118" s="211"/>
      <c r="B118" s="1328"/>
      <c r="C118" s="1305"/>
      <c r="D118" s="1325"/>
      <c r="E118" s="1305"/>
      <c r="F118" s="1305"/>
      <c r="G118" s="1322" t="s">
        <v>294</v>
      </c>
      <c r="H118" s="329" t="s">
        <v>295</v>
      </c>
      <c r="I118" s="330">
        <v>1</v>
      </c>
      <c r="J118" s="331" t="s">
        <v>19</v>
      </c>
      <c r="K118" s="332">
        <v>9900</v>
      </c>
      <c r="L118" s="432">
        <f t="shared" si="8"/>
        <v>9900</v>
      </c>
      <c r="M118" s="342">
        <f t="shared" si="9"/>
        <v>9.9</v>
      </c>
      <c r="N118" s="1332"/>
      <c r="O118" s="286"/>
      <c r="P118" s="1302"/>
      <c r="Q118" s="1302"/>
      <c r="R118" s="1302"/>
      <c r="S118" s="1302"/>
      <c r="T118" s="1302"/>
      <c r="U118" s="1302"/>
      <c r="V118" s="1302"/>
      <c r="W118" s="31"/>
      <c r="AA118" s="559"/>
    </row>
    <row r="119" spans="1:27" s="17" customFormat="1" ht="15" customHeight="1" x14ac:dyDescent="0.25">
      <c r="A119" s="211"/>
      <c r="B119" s="1328"/>
      <c r="C119" s="1305"/>
      <c r="D119" s="1325"/>
      <c r="E119" s="1305"/>
      <c r="F119" s="1305"/>
      <c r="G119" s="1308"/>
      <c r="H119" s="291" t="s">
        <v>89</v>
      </c>
      <c r="I119" s="292">
        <v>1</v>
      </c>
      <c r="J119" s="293" t="s">
        <v>19</v>
      </c>
      <c r="K119" s="294">
        <v>4730</v>
      </c>
      <c r="L119" s="431">
        <f>K119*I119</f>
        <v>4730</v>
      </c>
      <c r="M119" s="341">
        <f t="shared" si="9"/>
        <v>4.7300000000000004</v>
      </c>
      <c r="N119" s="1305"/>
      <c r="O119" s="286"/>
      <c r="P119" s="1302"/>
      <c r="Q119" s="1302"/>
      <c r="R119" s="1302"/>
      <c r="S119" s="1302"/>
      <c r="T119" s="1302"/>
      <c r="U119" s="1302"/>
      <c r="V119" s="1302"/>
      <c r="W119" s="31"/>
      <c r="AA119" s="559"/>
    </row>
    <row r="120" spans="1:27" s="17" customFormat="1" ht="15" customHeight="1" x14ac:dyDescent="0.25">
      <c r="A120" s="211"/>
      <c r="B120" s="1328"/>
      <c r="C120" s="1305"/>
      <c r="D120" s="1325"/>
      <c r="E120" s="1305"/>
      <c r="F120" s="1305"/>
      <c r="G120" s="1323"/>
      <c r="H120" s="334" t="s">
        <v>86</v>
      </c>
      <c r="I120" s="335">
        <v>1</v>
      </c>
      <c r="J120" s="336" t="s">
        <v>19</v>
      </c>
      <c r="K120" s="337">
        <v>1320</v>
      </c>
      <c r="L120" s="433">
        <f t="shared" si="8"/>
        <v>1320</v>
      </c>
      <c r="M120" s="343">
        <f t="shared" si="9"/>
        <v>1.32</v>
      </c>
      <c r="N120" s="1333"/>
      <c r="O120" s="286"/>
      <c r="P120" s="1302"/>
      <c r="Q120" s="1302"/>
      <c r="R120" s="1302"/>
      <c r="S120" s="1302"/>
      <c r="T120" s="1302"/>
      <c r="U120" s="1302"/>
      <c r="V120" s="1302"/>
      <c r="W120" s="31"/>
      <c r="AA120" s="559"/>
    </row>
    <row r="121" spans="1:27" s="17" customFormat="1" x14ac:dyDescent="0.25">
      <c r="A121" s="211"/>
      <c r="B121" s="1328"/>
      <c r="C121" s="1305"/>
      <c r="D121" s="1325"/>
      <c r="E121" s="1305"/>
      <c r="F121" s="1305"/>
      <c r="G121" s="1308" t="s">
        <v>296</v>
      </c>
      <c r="H121" s="291" t="s">
        <v>297</v>
      </c>
      <c r="I121" s="292">
        <v>1</v>
      </c>
      <c r="J121" s="293" t="s">
        <v>19</v>
      </c>
      <c r="K121" s="294">
        <v>9576</v>
      </c>
      <c r="L121" s="432">
        <f t="shared" si="8"/>
        <v>9576</v>
      </c>
      <c r="M121" s="342">
        <f t="shared" si="9"/>
        <v>9.5760000000000005</v>
      </c>
      <c r="N121" s="1332"/>
      <c r="O121" s="286"/>
      <c r="P121" s="1302"/>
      <c r="Q121" s="1302"/>
      <c r="R121" s="1302"/>
      <c r="S121" s="1302"/>
      <c r="T121" s="1302"/>
      <c r="U121" s="1302"/>
      <c r="V121" s="1302"/>
      <c r="W121" s="31"/>
      <c r="AA121" s="559"/>
    </row>
    <row r="122" spans="1:27" s="17" customFormat="1" x14ac:dyDescent="0.25">
      <c r="A122" s="211"/>
      <c r="B122" s="1328"/>
      <c r="C122" s="1305"/>
      <c r="D122" s="1325"/>
      <c r="E122" s="1305"/>
      <c r="F122" s="1305"/>
      <c r="G122" s="1308"/>
      <c r="H122" s="291" t="s">
        <v>80</v>
      </c>
      <c r="I122" s="292">
        <v>1</v>
      </c>
      <c r="J122" s="293" t="s">
        <v>19</v>
      </c>
      <c r="K122" s="294">
        <v>3586</v>
      </c>
      <c r="L122" s="431">
        <f t="shared" si="8"/>
        <v>3586</v>
      </c>
      <c r="M122" s="341">
        <f t="shared" si="9"/>
        <v>3.5859999999999999</v>
      </c>
      <c r="N122" s="1305"/>
      <c r="O122" s="286"/>
      <c r="P122" s="1302"/>
      <c r="Q122" s="1302"/>
      <c r="R122" s="1302"/>
      <c r="S122" s="1302"/>
      <c r="T122" s="1302"/>
      <c r="U122" s="1302"/>
      <c r="V122" s="1302"/>
      <c r="W122" s="31"/>
      <c r="AA122" s="559"/>
    </row>
    <row r="123" spans="1:27" s="17" customFormat="1" x14ac:dyDescent="0.25">
      <c r="A123" s="211"/>
      <c r="B123" s="1328"/>
      <c r="C123" s="1305"/>
      <c r="D123" s="1325"/>
      <c r="E123" s="1305"/>
      <c r="F123" s="1305"/>
      <c r="G123" s="1308"/>
      <c r="H123" s="291" t="s">
        <v>298</v>
      </c>
      <c r="I123" s="292">
        <v>1</v>
      </c>
      <c r="J123" s="293" t="s">
        <v>19</v>
      </c>
      <c r="K123" s="294">
        <v>4752</v>
      </c>
      <c r="L123" s="431">
        <f t="shared" si="8"/>
        <v>4752</v>
      </c>
      <c r="M123" s="341">
        <f t="shared" si="9"/>
        <v>4.7519999999999998</v>
      </c>
      <c r="N123" s="1305"/>
      <c r="O123" s="286"/>
      <c r="P123" s="1302"/>
      <c r="Q123" s="1302"/>
      <c r="R123" s="1302"/>
      <c r="S123" s="1302"/>
      <c r="T123" s="1302"/>
      <c r="U123" s="1302"/>
      <c r="V123" s="1302"/>
      <c r="W123" s="31"/>
      <c r="AA123" s="559"/>
    </row>
    <row r="124" spans="1:27" s="17" customFormat="1" x14ac:dyDescent="0.25">
      <c r="A124" s="211"/>
      <c r="B124" s="1328"/>
      <c r="C124" s="1305"/>
      <c r="D124" s="1325"/>
      <c r="E124" s="1305"/>
      <c r="F124" s="1305"/>
      <c r="G124" s="1308"/>
      <c r="H124" s="291" t="s">
        <v>299</v>
      </c>
      <c r="I124" s="292">
        <v>1</v>
      </c>
      <c r="J124" s="293" t="s">
        <v>19</v>
      </c>
      <c r="K124" s="294">
        <v>7216</v>
      </c>
      <c r="L124" s="431">
        <f t="shared" si="8"/>
        <v>7216</v>
      </c>
      <c r="M124" s="341">
        <f t="shared" si="9"/>
        <v>7.2160000000000002</v>
      </c>
      <c r="N124" s="1305"/>
      <c r="O124" s="286"/>
      <c r="P124" s="1302"/>
      <c r="Q124" s="1302"/>
      <c r="R124" s="1302"/>
      <c r="S124" s="1302"/>
      <c r="T124" s="1302"/>
      <c r="U124" s="1302"/>
      <c r="V124" s="1302"/>
      <c r="W124" s="31"/>
      <c r="AA124" s="559"/>
    </row>
    <row r="125" spans="1:27" s="17" customFormat="1" x14ac:dyDescent="0.25">
      <c r="A125" s="211"/>
      <c r="B125" s="1328"/>
      <c r="C125" s="1305"/>
      <c r="D125" s="1325"/>
      <c r="E125" s="1305"/>
      <c r="F125" s="1305"/>
      <c r="G125" s="1308"/>
      <c r="H125" s="291" t="s">
        <v>83</v>
      </c>
      <c r="I125" s="292">
        <v>1</v>
      </c>
      <c r="J125" s="293" t="s">
        <v>19</v>
      </c>
      <c r="K125" s="294">
        <v>1210</v>
      </c>
      <c r="L125" s="433">
        <f t="shared" si="8"/>
        <v>1210</v>
      </c>
      <c r="M125" s="343">
        <f t="shared" si="9"/>
        <v>1.21</v>
      </c>
      <c r="N125" s="1333"/>
      <c r="O125" s="286"/>
      <c r="P125" s="1302"/>
      <c r="Q125" s="1302"/>
      <c r="R125" s="1302"/>
      <c r="S125" s="1302"/>
      <c r="T125" s="1302"/>
      <c r="U125" s="1302"/>
      <c r="V125" s="1302"/>
      <c r="W125" s="31"/>
      <c r="AA125" s="559"/>
    </row>
    <row r="126" spans="1:27" s="17" customFormat="1" x14ac:dyDescent="0.25">
      <c r="A126" s="211"/>
      <c r="B126" s="1328"/>
      <c r="C126" s="1305"/>
      <c r="D126" s="1325"/>
      <c r="E126" s="1305"/>
      <c r="F126" s="1305"/>
      <c r="G126" s="1322" t="s">
        <v>300</v>
      </c>
      <c r="H126" s="329" t="s">
        <v>88</v>
      </c>
      <c r="I126" s="330">
        <v>1</v>
      </c>
      <c r="J126" s="331" t="s">
        <v>19</v>
      </c>
      <c r="K126" s="332">
        <v>3872</v>
      </c>
      <c r="L126" s="432">
        <f t="shared" si="8"/>
        <v>3872</v>
      </c>
      <c r="M126" s="342">
        <f t="shared" si="9"/>
        <v>3.8719999999999999</v>
      </c>
      <c r="N126" s="1332"/>
      <c r="O126" s="333"/>
      <c r="P126" s="1302"/>
      <c r="Q126" s="1302"/>
      <c r="R126" s="1302"/>
      <c r="S126" s="1302"/>
      <c r="T126" s="1302"/>
      <c r="U126" s="1302"/>
      <c r="V126" s="1302"/>
      <c r="W126" s="31"/>
      <c r="AA126" s="559"/>
    </row>
    <row r="127" spans="1:27" s="17" customFormat="1" ht="15" customHeight="1" x14ac:dyDescent="0.25">
      <c r="A127" s="211"/>
      <c r="B127" s="1328"/>
      <c r="C127" s="1305"/>
      <c r="D127" s="1325"/>
      <c r="E127" s="1305"/>
      <c r="F127" s="1305"/>
      <c r="G127" s="1308"/>
      <c r="H127" s="291" t="s">
        <v>89</v>
      </c>
      <c r="I127" s="292">
        <v>1</v>
      </c>
      <c r="J127" s="293" t="s">
        <v>19</v>
      </c>
      <c r="K127" s="294">
        <v>3845</v>
      </c>
      <c r="L127" s="431">
        <f t="shared" si="8"/>
        <v>3845</v>
      </c>
      <c r="M127" s="341">
        <f t="shared" si="9"/>
        <v>3.8450000000000002</v>
      </c>
      <c r="N127" s="1305"/>
      <c r="O127" s="286"/>
      <c r="P127" s="1302"/>
      <c r="Q127" s="1302"/>
      <c r="R127" s="1302"/>
      <c r="S127" s="1302"/>
      <c r="T127" s="1302"/>
      <c r="U127" s="1302"/>
      <c r="V127" s="1302"/>
      <c r="W127" s="31"/>
      <c r="AA127" s="559"/>
    </row>
    <row r="128" spans="1:27" s="17" customFormat="1" ht="15" customHeight="1" x14ac:dyDescent="0.25">
      <c r="A128" s="211"/>
      <c r="B128" s="1328"/>
      <c r="C128" s="1305"/>
      <c r="D128" s="1325"/>
      <c r="E128" s="1305"/>
      <c r="F128" s="1305"/>
      <c r="G128" s="1323"/>
      <c r="H128" s="334" t="s">
        <v>86</v>
      </c>
      <c r="I128" s="335">
        <v>1</v>
      </c>
      <c r="J128" s="336" t="s">
        <v>19</v>
      </c>
      <c r="K128" s="337">
        <v>1155</v>
      </c>
      <c r="L128" s="433">
        <f t="shared" si="8"/>
        <v>1155</v>
      </c>
      <c r="M128" s="343">
        <f t="shared" si="9"/>
        <v>1.155</v>
      </c>
      <c r="N128" s="1333"/>
      <c r="O128" s="338"/>
      <c r="P128" s="1302"/>
      <c r="Q128" s="1302"/>
      <c r="R128" s="1302"/>
      <c r="S128" s="1302"/>
      <c r="T128" s="1302"/>
      <c r="U128" s="1302"/>
      <c r="V128" s="1302"/>
      <c r="W128" s="31"/>
      <c r="AA128" s="559"/>
    </row>
    <row r="129" spans="1:27" s="17" customFormat="1" x14ac:dyDescent="0.25">
      <c r="A129" s="211"/>
      <c r="B129" s="1328"/>
      <c r="C129" s="1305"/>
      <c r="D129" s="1325"/>
      <c r="E129" s="1305"/>
      <c r="F129" s="1305"/>
      <c r="G129" s="1308" t="s">
        <v>301</v>
      </c>
      <c r="H129" s="291" t="s">
        <v>88</v>
      </c>
      <c r="I129" s="292">
        <v>1</v>
      </c>
      <c r="J129" s="293" t="s">
        <v>19</v>
      </c>
      <c r="K129" s="294">
        <v>3828</v>
      </c>
      <c r="L129" s="432">
        <f t="shared" si="8"/>
        <v>3828</v>
      </c>
      <c r="M129" s="342">
        <f t="shared" si="9"/>
        <v>3.8279999999999998</v>
      </c>
      <c r="N129" s="1332"/>
      <c r="O129" s="286"/>
      <c r="P129" s="1302"/>
      <c r="Q129" s="1302"/>
      <c r="R129" s="1302"/>
      <c r="S129" s="1302"/>
      <c r="T129" s="1302"/>
      <c r="U129" s="1302"/>
      <c r="V129" s="1302"/>
      <c r="W129" s="31"/>
      <c r="AA129" s="559"/>
    </row>
    <row r="130" spans="1:27" s="17" customFormat="1" x14ac:dyDescent="0.25">
      <c r="A130" s="211"/>
      <c r="B130" s="1328"/>
      <c r="C130" s="1305"/>
      <c r="D130" s="1325"/>
      <c r="E130" s="1305"/>
      <c r="F130" s="1305"/>
      <c r="G130" s="1308"/>
      <c r="H130" s="291" t="s">
        <v>89</v>
      </c>
      <c r="I130" s="292">
        <v>1</v>
      </c>
      <c r="J130" s="293" t="s">
        <v>19</v>
      </c>
      <c r="K130" s="294">
        <v>3762</v>
      </c>
      <c r="L130" s="431">
        <f t="shared" si="8"/>
        <v>3762</v>
      </c>
      <c r="M130" s="341">
        <f t="shared" si="9"/>
        <v>3.762</v>
      </c>
      <c r="N130" s="1305"/>
      <c r="O130" s="286"/>
      <c r="P130" s="1302"/>
      <c r="Q130" s="1302"/>
      <c r="R130" s="1302"/>
      <c r="S130" s="1302"/>
      <c r="T130" s="1302"/>
      <c r="U130" s="1302"/>
      <c r="V130" s="1302"/>
      <c r="W130" s="31"/>
      <c r="AA130" s="559"/>
    </row>
    <row r="131" spans="1:27" s="17" customFormat="1" x14ac:dyDescent="0.25">
      <c r="A131" s="211"/>
      <c r="B131" s="1328"/>
      <c r="C131" s="1305"/>
      <c r="D131" s="1325"/>
      <c r="E131" s="1305"/>
      <c r="F131" s="1305"/>
      <c r="G131" s="1308"/>
      <c r="H131" s="291" t="s">
        <v>86</v>
      </c>
      <c r="I131" s="292">
        <v>1</v>
      </c>
      <c r="J131" s="293" t="s">
        <v>19</v>
      </c>
      <c r="K131" s="294">
        <v>1131</v>
      </c>
      <c r="L131" s="433">
        <f t="shared" si="8"/>
        <v>1131</v>
      </c>
      <c r="M131" s="343">
        <f t="shared" si="9"/>
        <v>1.131</v>
      </c>
      <c r="N131" s="1333"/>
      <c r="O131" s="286"/>
      <c r="P131" s="1302"/>
      <c r="Q131" s="1302"/>
      <c r="R131" s="1302"/>
      <c r="S131" s="1302"/>
      <c r="T131" s="1302"/>
      <c r="U131" s="1302"/>
      <c r="V131" s="1302"/>
      <c r="W131" s="31"/>
      <c r="AA131" s="559"/>
    </row>
    <row r="132" spans="1:27" s="17" customFormat="1" x14ac:dyDescent="0.25">
      <c r="A132" s="211"/>
      <c r="B132" s="1328"/>
      <c r="C132" s="1305"/>
      <c r="D132" s="1325"/>
      <c r="E132" s="1305"/>
      <c r="F132" s="1305"/>
      <c r="G132" s="1322" t="s">
        <v>302</v>
      </c>
      <c r="H132" s="329" t="s">
        <v>88</v>
      </c>
      <c r="I132" s="330">
        <v>1</v>
      </c>
      <c r="J132" s="331" t="s">
        <v>19</v>
      </c>
      <c r="K132" s="332">
        <v>3850</v>
      </c>
      <c r="L132" s="432">
        <f t="shared" si="8"/>
        <v>3850</v>
      </c>
      <c r="M132" s="342">
        <f t="shared" si="9"/>
        <v>3.85</v>
      </c>
      <c r="N132" s="1332"/>
      <c r="O132" s="333"/>
      <c r="P132" s="1302"/>
      <c r="Q132" s="1302"/>
      <c r="R132" s="1302"/>
      <c r="S132" s="1302"/>
      <c r="T132" s="1302"/>
      <c r="U132" s="1302"/>
      <c r="V132" s="1302"/>
      <c r="W132" s="31"/>
      <c r="AA132" s="559"/>
    </row>
    <row r="133" spans="1:27" s="17" customFormat="1" ht="15" customHeight="1" x14ac:dyDescent="0.25">
      <c r="A133" s="211"/>
      <c r="B133" s="1328"/>
      <c r="C133" s="1305"/>
      <c r="D133" s="1325"/>
      <c r="E133" s="1305"/>
      <c r="F133" s="1305"/>
      <c r="G133" s="1308"/>
      <c r="H133" s="291" t="s">
        <v>303</v>
      </c>
      <c r="I133" s="292">
        <v>1</v>
      </c>
      <c r="J133" s="293" t="s">
        <v>19</v>
      </c>
      <c r="K133" s="294">
        <v>2084</v>
      </c>
      <c r="L133" s="431">
        <f t="shared" si="8"/>
        <v>2084</v>
      </c>
      <c r="M133" s="341">
        <f t="shared" si="9"/>
        <v>2.0840000000000001</v>
      </c>
      <c r="N133" s="1305"/>
      <c r="O133" s="286"/>
      <c r="P133" s="1302"/>
      <c r="Q133" s="1302"/>
      <c r="R133" s="1302"/>
      <c r="S133" s="1302"/>
      <c r="T133" s="1302"/>
      <c r="U133" s="1302"/>
      <c r="V133" s="1302"/>
      <c r="W133" s="31"/>
      <c r="AA133" s="559"/>
    </row>
    <row r="134" spans="1:27" s="17" customFormat="1" ht="15" customHeight="1" x14ac:dyDescent="0.25">
      <c r="A134" s="211"/>
      <c r="B134" s="1328"/>
      <c r="C134" s="1305"/>
      <c r="D134" s="1325"/>
      <c r="E134" s="1305"/>
      <c r="F134" s="1305"/>
      <c r="G134" s="1308"/>
      <c r="H134" s="291" t="s">
        <v>304</v>
      </c>
      <c r="I134" s="292">
        <v>1</v>
      </c>
      <c r="J134" s="293" t="s">
        <v>19</v>
      </c>
      <c r="K134" s="294">
        <v>2184</v>
      </c>
      <c r="L134" s="431">
        <f t="shared" si="8"/>
        <v>2184</v>
      </c>
      <c r="M134" s="341">
        <f t="shared" si="9"/>
        <v>2.1840000000000002</v>
      </c>
      <c r="N134" s="1305"/>
      <c r="O134" s="286"/>
      <c r="P134" s="1302"/>
      <c r="Q134" s="1302"/>
      <c r="R134" s="1302"/>
      <c r="S134" s="1302"/>
      <c r="T134" s="1302"/>
      <c r="U134" s="1302"/>
      <c r="V134" s="1302"/>
      <c r="W134" s="31"/>
      <c r="AA134" s="559"/>
    </row>
    <row r="135" spans="1:27" s="17" customFormat="1" ht="15" customHeight="1" x14ac:dyDescent="0.25">
      <c r="A135" s="211"/>
      <c r="B135" s="1328"/>
      <c r="C135" s="1305"/>
      <c r="D135" s="1325"/>
      <c r="E135" s="1305"/>
      <c r="F135" s="1305"/>
      <c r="G135" s="1308"/>
      <c r="H135" s="291" t="s">
        <v>305</v>
      </c>
      <c r="I135" s="292">
        <v>1</v>
      </c>
      <c r="J135" s="293" t="s">
        <v>19</v>
      </c>
      <c r="K135" s="294">
        <v>3267</v>
      </c>
      <c r="L135" s="431">
        <f t="shared" si="8"/>
        <v>3267</v>
      </c>
      <c r="M135" s="341">
        <f t="shared" si="9"/>
        <v>3.2669999999999999</v>
      </c>
      <c r="N135" s="1305"/>
      <c r="O135" s="286"/>
      <c r="P135" s="1302"/>
      <c r="Q135" s="1302"/>
      <c r="R135" s="1302"/>
      <c r="S135" s="1302"/>
      <c r="T135" s="1302"/>
      <c r="U135" s="1302"/>
      <c r="V135" s="1302"/>
      <c r="W135" s="31"/>
      <c r="AA135" s="559"/>
    </row>
    <row r="136" spans="1:27" s="17" customFormat="1" ht="15" customHeight="1" x14ac:dyDescent="0.25">
      <c r="A136" s="211"/>
      <c r="B136" s="1328"/>
      <c r="C136" s="1305"/>
      <c r="D136" s="1325"/>
      <c r="E136" s="1305"/>
      <c r="F136" s="1305"/>
      <c r="G136" s="1323"/>
      <c r="H136" s="334" t="s">
        <v>83</v>
      </c>
      <c r="I136" s="335">
        <v>1</v>
      </c>
      <c r="J136" s="336" t="s">
        <v>19</v>
      </c>
      <c r="K136" s="337">
        <v>1199</v>
      </c>
      <c r="L136" s="433">
        <f t="shared" si="8"/>
        <v>1199</v>
      </c>
      <c r="M136" s="343">
        <f t="shared" si="9"/>
        <v>1.1990000000000001</v>
      </c>
      <c r="N136" s="1333"/>
      <c r="O136" s="338"/>
      <c r="P136" s="1302"/>
      <c r="Q136" s="1302"/>
      <c r="R136" s="1302"/>
      <c r="S136" s="1302"/>
      <c r="T136" s="1302"/>
      <c r="U136" s="1302"/>
      <c r="V136" s="1302"/>
      <c r="W136" s="31"/>
      <c r="AA136" s="559"/>
    </row>
    <row r="137" spans="1:27" s="17" customFormat="1" x14ac:dyDescent="0.25">
      <c r="A137" s="211"/>
      <c r="B137" s="1328"/>
      <c r="C137" s="1305"/>
      <c r="D137" s="1325"/>
      <c r="E137" s="1305"/>
      <c r="F137" s="1305"/>
      <c r="G137" s="1308" t="s">
        <v>306</v>
      </c>
      <c r="H137" s="291" t="s">
        <v>88</v>
      </c>
      <c r="I137" s="292">
        <v>1</v>
      </c>
      <c r="J137" s="293" t="s">
        <v>19</v>
      </c>
      <c r="K137" s="294">
        <v>2420</v>
      </c>
      <c r="L137" s="432">
        <f t="shared" si="8"/>
        <v>2420</v>
      </c>
      <c r="M137" s="342">
        <f t="shared" si="9"/>
        <v>2.42</v>
      </c>
      <c r="N137" s="1332"/>
      <c r="O137" s="286"/>
      <c r="P137" s="1302"/>
      <c r="Q137" s="1302"/>
      <c r="R137" s="1302"/>
      <c r="S137" s="1302"/>
      <c r="T137" s="1302"/>
      <c r="U137" s="1302"/>
      <c r="V137" s="1302"/>
      <c r="W137" s="31"/>
      <c r="AA137" s="559"/>
    </row>
    <row r="138" spans="1:27" s="17" customFormat="1" x14ac:dyDescent="0.25">
      <c r="A138" s="211"/>
      <c r="B138" s="1328"/>
      <c r="C138" s="1305"/>
      <c r="D138" s="1325"/>
      <c r="E138" s="1305"/>
      <c r="F138" s="1305"/>
      <c r="G138" s="1308"/>
      <c r="H138" s="291" t="s">
        <v>89</v>
      </c>
      <c r="I138" s="292">
        <v>1</v>
      </c>
      <c r="J138" s="293" t="s">
        <v>19</v>
      </c>
      <c r="K138" s="294">
        <v>1804</v>
      </c>
      <c r="L138" s="431">
        <f t="shared" si="8"/>
        <v>1804</v>
      </c>
      <c r="M138" s="341">
        <f t="shared" si="9"/>
        <v>1.804</v>
      </c>
      <c r="N138" s="1305"/>
      <c r="O138" s="286"/>
      <c r="P138" s="1302"/>
      <c r="Q138" s="1302"/>
      <c r="R138" s="1302"/>
      <c r="S138" s="1302"/>
      <c r="T138" s="1302"/>
      <c r="U138" s="1302"/>
      <c r="V138" s="1302"/>
      <c r="W138" s="31"/>
      <c r="AA138" s="559"/>
    </row>
    <row r="139" spans="1:27" s="17" customFormat="1" x14ac:dyDescent="0.25">
      <c r="A139" s="211"/>
      <c r="B139" s="1328"/>
      <c r="C139" s="1305"/>
      <c r="D139" s="1325"/>
      <c r="E139" s="1305"/>
      <c r="F139" s="1305"/>
      <c r="G139" s="1308"/>
      <c r="H139" s="291" t="s">
        <v>86</v>
      </c>
      <c r="I139" s="292">
        <v>1</v>
      </c>
      <c r="J139" s="293" t="s">
        <v>19</v>
      </c>
      <c r="K139" s="294">
        <v>517</v>
      </c>
      <c r="L139" s="433">
        <f t="shared" si="8"/>
        <v>517</v>
      </c>
      <c r="M139" s="343">
        <f t="shared" si="9"/>
        <v>0.51700000000000002</v>
      </c>
      <c r="N139" s="1333"/>
      <c r="O139" s="286"/>
      <c r="P139" s="1302"/>
      <c r="Q139" s="1302"/>
      <c r="R139" s="1302"/>
      <c r="S139" s="1302"/>
      <c r="T139" s="1302"/>
      <c r="U139" s="1302"/>
      <c r="V139" s="1302"/>
      <c r="W139" s="31"/>
      <c r="AA139" s="559"/>
    </row>
    <row r="140" spans="1:27" s="17" customFormat="1" x14ac:dyDescent="0.25">
      <c r="A140" s="211"/>
      <c r="B140" s="1328"/>
      <c r="C140" s="1305"/>
      <c r="D140" s="1325"/>
      <c r="E140" s="1305"/>
      <c r="F140" s="1305"/>
      <c r="G140" s="1322" t="s">
        <v>307</v>
      </c>
      <c r="H140" s="329" t="s">
        <v>88</v>
      </c>
      <c r="I140" s="330">
        <v>1</v>
      </c>
      <c r="J140" s="331" t="s">
        <v>19</v>
      </c>
      <c r="K140" s="332">
        <v>2387</v>
      </c>
      <c r="L140" s="432">
        <f t="shared" si="8"/>
        <v>2387</v>
      </c>
      <c r="M140" s="342">
        <f t="shared" si="9"/>
        <v>2.387</v>
      </c>
      <c r="N140" s="1332"/>
      <c r="O140" s="333"/>
      <c r="P140" s="1302"/>
      <c r="Q140" s="1302"/>
      <c r="R140" s="1302"/>
      <c r="S140" s="1302"/>
      <c r="T140" s="1302"/>
      <c r="U140" s="1302"/>
      <c r="V140" s="1302"/>
      <c r="W140" s="31"/>
      <c r="AA140" s="559"/>
    </row>
    <row r="141" spans="1:27" s="17" customFormat="1" ht="15" customHeight="1" x14ac:dyDescent="0.25">
      <c r="A141" s="211"/>
      <c r="B141" s="1328"/>
      <c r="C141" s="1305"/>
      <c r="D141" s="1325"/>
      <c r="E141" s="1305"/>
      <c r="F141" s="1305"/>
      <c r="G141" s="1308"/>
      <c r="H141" s="291" t="s">
        <v>89</v>
      </c>
      <c r="I141" s="292">
        <v>1</v>
      </c>
      <c r="J141" s="293" t="s">
        <v>19</v>
      </c>
      <c r="K141" s="294">
        <v>1804</v>
      </c>
      <c r="L141" s="431">
        <f t="shared" si="8"/>
        <v>1804</v>
      </c>
      <c r="M141" s="341">
        <f t="shared" si="9"/>
        <v>1.804</v>
      </c>
      <c r="N141" s="1305"/>
      <c r="O141" s="286"/>
      <c r="P141" s="1302"/>
      <c r="Q141" s="1302"/>
      <c r="R141" s="1302"/>
      <c r="S141" s="1302"/>
      <c r="T141" s="1302"/>
      <c r="U141" s="1302"/>
      <c r="V141" s="1302"/>
      <c r="W141" s="31"/>
      <c r="AA141" s="559"/>
    </row>
    <row r="142" spans="1:27" s="17" customFormat="1" ht="15" customHeight="1" x14ac:dyDescent="0.25">
      <c r="A142" s="211"/>
      <c r="B142" s="1328"/>
      <c r="C142" s="1305"/>
      <c r="D142" s="1325"/>
      <c r="E142" s="1305"/>
      <c r="F142" s="1305"/>
      <c r="G142" s="1323"/>
      <c r="H142" s="334" t="s">
        <v>86</v>
      </c>
      <c r="I142" s="335">
        <v>1</v>
      </c>
      <c r="J142" s="336" t="s">
        <v>19</v>
      </c>
      <c r="K142" s="337">
        <v>490</v>
      </c>
      <c r="L142" s="433">
        <f t="shared" si="8"/>
        <v>490</v>
      </c>
      <c r="M142" s="343">
        <f t="shared" si="9"/>
        <v>0.49</v>
      </c>
      <c r="N142" s="1333"/>
      <c r="O142" s="338"/>
      <c r="P142" s="1302"/>
      <c r="Q142" s="1302"/>
      <c r="R142" s="1302"/>
      <c r="S142" s="1302"/>
      <c r="T142" s="1302"/>
      <c r="U142" s="1302"/>
      <c r="V142" s="1302"/>
      <c r="W142" s="31"/>
      <c r="AA142" s="559"/>
    </row>
    <row r="143" spans="1:27" s="17" customFormat="1" x14ac:dyDescent="0.25">
      <c r="A143" s="211"/>
      <c r="B143" s="1328"/>
      <c r="C143" s="1305"/>
      <c r="D143" s="1325"/>
      <c r="E143" s="1305"/>
      <c r="F143" s="1305"/>
      <c r="G143" s="1308" t="s">
        <v>308</v>
      </c>
      <c r="H143" s="291" t="s">
        <v>88</v>
      </c>
      <c r="I143" s="292">
        <v>1</v>
      </c>
      <c r="J143" s="293" t="s">
        <v>19</v>
      </c>
      <c r="K143" s="294">
        <v>2959</v>
      </c>
      <c r="L143" s="432">
        <f t="shared" si="8"/>
        <v>2959</v>
      </c>
      <c r="M143" s="342">
        <f t="shared" si="9"/>
        <v>2.9590000000000001</v>
      </c>
      <c r="N143" s="1332"/>
      <c r="O143" s="286"/>
      <c r="P143" s="1302"/>
      <c r="Q143" s="1302"/>
      <c r="R143" s="1302"/>
      <c r="S143" s="1302"/>
      <c r="T143" s="1302"/>
      <c r="U143" s="1302"/>
      <c r="V143" s="1302"/>
      <c r="W143" s="31"/>
      <c r="AA143" s="559"/>
    </row>
    <row r="144" spans="1:27" s="17" customFormat="1" x14ac:dyDescent="0.25">
      <c r="A144" s="211"/>
      <c r="B144" s="1328"/>
      <c r="C144" s="1305"/>
      <c r="D144" s="1325"/>
      <c r="E144" s="1305"/>
      <c r="F144" s="1305"/>
      <c r="G144" s="1308"/>
      <c r="H144" s="291" t="s">
        <v>89</v>
      </c>
      <c r="I144" s="292">
        <v>1</v>
      </c>
      <c r="J144" s="293" t="s">
        <v>19</v>
      </c>
      <c r="K144" s="294">
        <v>4527</v>
      </c>
      <c r="L144" s="431">
        <f t="shared" si="8"/>
        <v>4527</v>
      </c>
      <c r="M144" s="341">
        <f t="shared" si="9"/>
        <v>4.5270000000000001</v>
      </c>
      <c r="N144" s="1305"/>
      <c r="O144" s="286"/>
      <c r="P144" s="1302"/>
      <c r="Q144" s="1302"/>
      <c r="R144" s="1302"/>
      <c r="S144" s="1302"/>
      <c r="T144" s="1302"/>
      <c r="U144" s="1302"/>
      <c r="V144" s="1302"/>
      <c r="W144" s="31"/>
      <c r="AA144" s="559"/>
    </row>
    <row r="145" spans="1:27" s="17" customFormat="1" x14ac:dyDescent="0.25">
      <c r="A145" s="211"/>
      <c r="B145" s="1328"/>
      <c r="C145" s="1305"/>
      <c r="D145" s="1325"/>
      <c r="E145" s="1305"/>
      <c r="F145" s="1305"/>
      <c r="G145" s="1308"/>
      <c r="H145" s="291" t="s">
        <v>86</v>
      </c>
      <c r="I145" s="292">
        <v>1</v>
      </c>
      <c r="J145" s="293" t="s">
        <v>19</v>
      </c>
      <c r="K145" s="294">
        <v>902</v>
      </c>
      <c r="L145" s="433">
        <f t="shared" si="8"/>
        <v>902</v>
      </c>
      <c r="M145" s="343">
        <f t="shared" si="9"/>
        <v>0.90200000000000002</v>
      </c>
      <c r="N145" s="1333"/>
      <c r="O145" s="286"/>
      <c r="P145" s="1302"/>
      <c r="Q145" s="1302"/>
      <c r="R145" s="1302"/>
      <c r="S145" s="1302"/>
      <c r="T145" s="1302"/>
      <c r="U145" s="1302"/>
      <c r="V145" s="1302"/>
      <c r="W145" s="31"/>
      <c r="AA145" s="559"/>
    </row>
    <row r="146" spans="1:27" s="17" customFormat="1" x14ac:dyDescent="0.25">
      <c r="A146" s="211"/>
      <c r="B146" s="1328"/>
      <c r="C146" s="1305"/>
      <c r="D146" s="1325"/>
      <c r="E146" s="1305"/>
      <c r="F146" s="1305"/>
      <c r="G146" s="1322" t="s">
        <v>309</v>
      </c>
      <c r="H146" s="329" t="s">
        <v>88</v>
      </c>
      <c r="I146" s="330">
        <v>1</v>
      </c>
      <c r="J146" s="331" t="s">
        <v>19</v>
      </c>
      <c r="K146" s="332">
        <v>2844</v>
      </c>
      <c r="L146" s="432">
        <f t="shared" si="8"/>
        <v>2844</v>
      </c>
      <c r="M146" s="342">
        <f t="shared" si="9"/>
        <v>2.8439999999999999</v>
      </c>
      <c r="N146" s="1332"/>
      <c r="O146" s="333"/>
      <c r="P146" s="1302"/>
      <c r="Q146" s="1302"/>
      <c r="R146" s="1302"/>
      <c r="S146" s="1302"/>
      <c r="T146" s="1302"/>
      <c r="U146" s="1302"/>
      <c r="V146" s="1302"/>
      <c r="W146" s="31"/>
      <c r="AA146" s="559"/>
    </row>
    <row r="147" spans="1:27" s="17" customFormat="1" ht="15" customHeight="1" x14ac:dyDescent="0.25">
      <c r="A147" s="211"/>
      <c r="B147" s="1328"/>
      <c r="C147" s="1305"/>
      <c r="D147" s="1325"/>
      <c r="E147" s="1305"/>
      <c r="F147" s="1305"/>
      <c r="G147" s="1308"/>
      <c r="H147" s="291" t="s">
        <v>89</v>
      </c>
      <c r="I147" s="292">
        <v>1</v>
      </c>
      <c r="J147" s="293" t="s">
        <v>19</v>
      </c>
      <c r="K147" s="294">
        <v>2926</v>
      </c>
      <c r="L147" s="431">
        <f t="shared" si="8"/>
        <v>2926</v>
      </c>
      <c r="M147" s="341">
        <f t="shared" si="9"/>
        <v>2.9260000000000002</v>
      </c>
      <c r="N147" s="1305"/>
      <c r="O147" s="286"/>
      <c r="P147" s="1302"/>
      <c r="Q147" s="1302"/>
      <c r="R147" s="1302"/>
      <c r="S147" s="1302"/>
      <c r="T147" s="1302"/>
      <c r="U147" s="1302"/>
      <c r="V147" s="1302"/>
      <c r="W147" s="31"/>
      <c r="AA147" s="559"/>
    </row>
    <row r="148" spans="1:27" s="17" customFormat="1" ht="15" customHeight="1" x14ac:dyDescent="0.25">
      <c r="A148" s="211"/>
      <c r="B148" s="1328"/>
      <c r="C148" s="1305"/>
      <c r="D148" s="1325"/>
      <c r="E148" s="1305"/>
      <c r="F148" s="1305"/>
      <c r="G148" s="1323"/>
      <c r="H148" s="334" t="s">
        <v>86</v>
      </c>
      <c r="I148" s="335">
        <v>1</v>
      </c>
      <c r="J148" s="336" t="s">
        <v>19</v>
      </c>
      <c r="K148" s="337">
        <v>407</v>
      </c>
      <c r="L148" s="433">
        <f t="shared" si="8"/>
        <v>407</v>
      </c>
      <c r="M148" s="343">
        <f t="shared" si="9"/>
        <v>0.40699999999999997</v>
      </c>
      <c r="N148" s="1333"/>
      <c r="O148" s="338"/>
      <c r="P148" s="1302"/>
      <c r="Q148" s="1302"/>
      <c r="R148" s="1302"/>
      <c r="S148" s="1302"/>
      <c r="T148" s="1302"/>
      <c r="U148" s="1302"/>
      <c r="V148" s="1302"/>
      <c r="W148" s="31"/>
      <c r="AA148" s="559"/>
    </row>
    <row r="149" spans="1:27" s="17" customFormat="1" x14ac:dyDescent="0.25">
      <c r="A149" s="211"/>
      <c r="B149" s="1328"/>
      <c r="C149" s="1305"/>
      <c r="D149" s="1325"/>
      <c r="E149" s="1305"/>
      <c r="F149" s="1305"/>
      <c r="G149" s="1308" t="s">
        <v>310</v>
      </c>
      <c r="H149" s="291" t="s">
        <v>88</v>
      </c>
      <c r="I149" s="292">
        <v>1</v>
      </c>
      <c r="J149" s="293" t="s">
        <v>19</v>
      </c>
      <c r="K149" s="294">
        <v>2800</v>
      </c>
      <c r="L149" s="432">
        <f t="shared" si="8"/>
        <v>2800</v>
      </c>
      <c r="M149" s="342">
        <f t="shared" si="9"/>
        <v>2.8</v>
      </c>
      <c r="N149" s="1332"/>
      <c r="O149" s="286"/>
      <c r="P149" s="1302"/>
      <c r="Q149" s="1302"/>
      <c r="R149" s="1302"/>
      <c r="S149" s="1302"/>
      <c r="T149" s="1302"/>
      <c r="U149" s="1302"/>
      <c r="V149" s="1302"/>
      <c r="W149" s="31"/>
      <c r="AA149" s="559"/>
    </row>
    <row r="150" spans="1:27" s="17" customFormat="1" x14ac:dyDescent="0.25">
      <c r="A150" s="211"/>
      <c r="B150" s="1328"/>
      <c r="C150" s="1305"/>
      <c r="D150" s="1325"/>
      <c r="E150" s="1305"/>
      <c r="F150" s="1305"/>
      <c r="G150" s="1308"/>
      <c r="H150" s="291" t="s">
        <v>89</v>
      </c>
      <c r="I150" s="292">
        <v>1</v>
      </c>
      <c r="J150" s="293" t="s">
        <v>19</v>
      </c>
      <c r="K150" s="294">
        <v>2112</v>
      </c>
      <c r="L150" s="431">
        <f t="shared" si="8"/>
        <v>2112</v>
      </c>
      <c r="M150" s="341">
        <f t="shared" si="9"/>
        <v>2.1120000000000001</v>
      </c>
      <c r="N150" s="1305"/>
      <c r="O150" s="286"/>
      <c r="P150" s="1302"/>
      <c r="Q150" s="1302"/>
      <c r="R150" s="1302"/>
      <c r="S150" s="1302"/>
      <c r="T150" s="1302"/>
      <c r="U150" s="1302"/>
      <c r="V150" s="1302"/>
      <c r="W150" s="31"/>
      <c r="AA150" s="559"/>
    </row>
    <row r="151" spans="1:27" s="17" customFormat="1" x14ac:dyDescent="0.25">
      <c r="A151" s="211"/>
      <c r="B151" s="1328"/>
      <c r="C151" s="1305"/>
      <c r="D151" s="1325"/>
      <c r="E151" s="1305"/>
      <c r="F151" s="1305"/>
      <c r="G151" s="1308"/>
      <c r="H151" s="291" t="s">
        <v>86</v>
      </c>
      <c r="I151" s="292">
        <v>1</v>
      </c>
      <c r="J151" s="293" t="s">
        <v>19</v>
      </c>
      <c r="K151" s="294">
        <v>517</v>
      </c>
      <c r="L151" s="433">
        <f t="shared" si="8"/>
        <v>517</v>
      </c>
      <c r="M151" s="343">
        <f t="shared" si="9"/>
        <v>0.51700000000000002</v>
      </c>
      <c r="N151" s="1333"/>
      <c r="O151" s="286"/>
      <c r="P151" s="1302"/>
      <c r="Q151" s="1302"/>
      <c r="R151" s="1302"/>
      <c r="S151" s="1302"/>
      <c r="T151" s="1302"/>
      <c r="U151" s="1302"/>
      <c r="V151" s="1302"/>
      <c r="W151" s="31"/>
      <c r="AA151" s="559"/>
    </row>
    <row r="152" spans="1:27" s="17" customFormat="1" x14ac:dyDescent="0.25">
      <c r="A152" s="211"/>
      <c r="B152" s="1328"/>
      <c r="C152" s="1305"/>
      <c r="D152" s="1325"/>
      <c r="E152" s="1305"/>
      <c r="F152" s="1305"/>
      <c r="G152" s="1322" t="s">
        <v>311</v>
      </c>
      <c r="H152" s="329" t="s">
        <v>88</v>
      </c>
      <c r="I152" s="330">
        <v>1</v>
      </c>
      <c r="J152" s="331" t="s">
        <v>19</v>
      </c>
      <c r="K152" s="332">
        <v>2420</v>
      </c>
      <c r="L152" s="432">
        <f t="shared" si="8"/>
        <v>2420</v>
      </c>
      <c r="M152" s="342">
        <f t="shared" si="9"/>
        <v>2.42</v>
      </c>
      <c r="N152" s="1332"/>
      <c r="O152" s="333"/>
      <c r="P152" s="1302"/>
      <c r="Q152" s="1302"/>
      <c r="R152" s="1302"/>
      <c r="S152" s="1302"/>
      <c r="T152" s="1302"/>
      <c r="U152" s="1302"/>
      <c r="V152" s="1302"/>
      <c r="W152" s="31"/>
      <c r="AA152" s="559"/>
    </row>
    <row r="153" spans="1:27" s="17" customFormat="1" ht="15" customHeight="1" x14ac:dyDescent="0.25">
      <c r="A153" s="211"/>
      <c r="B153" s="1328"/>
      <c r="C153" s="1305"/>
      <c r="D153" s="1325"/>
      <c r="E153" s="1305"/>
      <c r="F153" s="1305"/>
      <c r="G153" s="1308"/>
      <c r="H153" s="291" t="s">
        <v>89</v>
      </c>
      <c r="I153" s="292">
        <v>1</v>
      </c>
      <c r="J153" s="293" t="s">
        <v>19</v>
      </c>
      <c r="K153" s="294">
        <v>1804</v>
      </c>
      <c r="L153" s="431">
        <f t="shared" si="8"/>
        <v>1804</v>
      </c>
      <c r="M153" s="341">
        <f t="shared" si="9"/>
        <v>1.804</v>
      </c>
      <c r="N153" s="1305"/>
      <c r="O153" s="286"/>
      <c r="P153" s="1302"/>
      <c r="Q153" s="1302"/>
      <c r="R153" s="1302"/>
      <c r="S153" s="1302"/>
      <c r="T153" s="1302"/>
      <c r="U153" s="1302"/>
      <c r="V153" s="1302"/>
      <c r="W153" s="31"/>
      <c r="AA153" s="559"/>
    </row>
    <row r="154" spans="1:27" s="17" customFormat="1" ht="15" customHeight="1" x14ac:dyDescent="0.25">
      <c r="A154" s="211"/>
      <c r="B154" s="1328"/>
      <c r="C154" s="1305"/>
      <c r="D154" s="1325"/>
      <c r="E154" s="1305"/>
      <c r="F154" s="1305"/>
      <c r="G154" s="1323"/>
      <c r="H154" s="334" t="s">
        <v>86</v>
      </c>
      <c r="I154" s="335">
        <v>1</v>
      </c>
      <c r="J154" s="336" t="s">
        <v>19</v>
      </c>
      <c r="K154" s="337">
        <v>517</v>
      </c>
      <c r="L154" s="433">
        <f t="shared" si="8"/>
        <v>517</v>
      </c>
      <c r="M154" s="343">
        <f t="shared" si="9"/>
        <v>0.51700000000000002</v>
      </c>
      <c r="N154" s="1333"/>
      <c r="O154" s="338"/>
      <c r="P154" s="1302"/>
      <c r="Q154" s="1302"/>
      <c r="R154" s="1302"/>
      <c r="S154" s="1302"/>
      <c r="T154" s="1302"/>
      <c r="U154" s="1302"/>
      <c r="V154" s="1302"/>
      <c r="W154" s="31"/>
      <c r="AA154" s="559"/>
    </row>
    <row r="155" spans="1:27" s="17" customFormat="1" x14ac:dyDescent="0.25">
      <c r="A155" s="211"/>
      <c r="B155" s="1328"/>
      <c r="C155" s="1305"/>
      <c r="D155" s="1325"/>
      <c r="E155" s="1305"/>
      <c r="F155" s="1305"/>
      <c r="G155" s="1308" t="s">
        <v>312</v>
      </c>
      <c r="H155" s="291" t="s">
        <v>88</v>
      </c>
      <c r="I155" s="292">
        <v>1</v>
      </c>
      <c r="J155" s="293" t="s">
        <v>19</v>
      </c>
      <c r="K155" s="294">
        <v>2844</v>
      </c>
      <c r="L155" s="432">
        <f t="shared" si="8"/>
        <v>2844</v>
      </c>
      <c r="M155" s="342">
        <f t="shared" si="9"/>
        <v>2.8439999999999999</v>
      </c>
      <c r="N155" s="1332"/>
      <c r="O155" s="286"/>
      <c r="P155" s="1302"/>
      <c r="Q155" s="1302"/>
      <c r="R155" s="1302"/>
      <c r="S155" s="1302"/>
      <c r="T155" s="1302"/>
      <c r="U155" s="1302"/>
      <c r="V155" s="1302"/>
      <c r="W155" s="31"/>
      <c r="AA155" s="559"/>
    </row>
    <row r="156" spans="1:27" s="17" customFormat="1" x14ac:dyDescent="0.25">
      <c r="A156" s="211"/>
      <c r="B156" s="1328"/>
      <c r="C156" s="1305"/>
      <c r="D156" s="1325"/>
      <c r="E156" s="1305"/>
      <c r="F156" s="1305"/>
      <c r="G156" s="1308"/>
      <c r="H156" s="291" t="s">
        <v>89</v>
      </c>
      <c r="I156" s="292">
        <v>1</v>
      </c>
      <c r="J156" s="293" t="s">
        <v>19</v>
      </c>
      <c r="K156" s="294">
        <v>2211</v>
      </c>
      <c r="L156" s="431">
        <f>K156*I156</f>
        <v>2211</v>
      </c>
      <c r="M156" s="341">
        <f t="shared" si="9"/>
        <v>2.2109999999999999</v>
      </c>
      <c r="N156" s="1305"/>
      <c r="O156" s="286"/>
      <c r="P156" s="1302"/>
      <c r="Q156" s="1302"/>
      <c r="R156" s="1302"/>
      <c r="S156" s="1302"/>
      <c r="T156" s="1302"/>
      <c r="U156" s="1302"/>
      <c r="V156" s="1302"/>
      <c r="W156" s="31"/>
      <c r="AA156" s="559"/>
    </row>
    <row r="157" spans="1:27" s="17" customFormat="1" x14ac:dyDescent="0.25">
      <c r="A157" s="211"/>
      <c r="B157" s="1328"/>
      <c r="C157" s="1305"/>
      <c r="D157" s="1325"/>
      <c r="E157" s="1305"/>
      <c r="F157" s="1305"/>
      <c r="G157" s="1308"/>
      <c r="H157" s="291" t="s">
        <v>86</v>
      </c>
      <c r="I157" s="292">
        <v>1</v>
      </c>
      <c r="J157" s="293" t="s">
        <v>19</v>
      </c>
      <c r="K157" s="294">
        <v>616</v>
      </c>
      <c r="L157" s="433">
        <f t="shared" si="8"/>
        <v>616</v>
      </c>
      <c r="M157" s="343">
        <f t="shared" si="9"/>
        <v>0.61599999999999999</v>
      </c>
      <c r="N157" s="1333"/>
      <c r="O157" s="286"/>
      <c r="P157" s="1302"/>
      <c r="Q157" s="1302"/>
      <c r="R157" s="1302"/>
      <c r="S157" s="1302"/>
      <c r="T157" s="1302"/>
      <c r="U157" s="1302"/>
      <c r="V157" s="1302"/>
      <c r="W157" s="31"/>
      <c r="AA157" s="559"/>
    </row>
    <row r="158" spans="1:27" s="17" customFormat="1" x14ac:dyDescent="0.25">
      <c r="A158" s="211"/>
      <c r="B158" s="1328"/>
      <c r="C158" s="1305"/>
      <c r="D158" s="1325"/>
      <c r="E158" s="1305"/>
      <c r="F158" s="1305"/>
      <c r="G158" s="1322" t="s">
        <v>313</v>
      </c>
      <c r="H158" s="329" t="s">
        <v>88</v>
      </c>
      <c r="I158" s="330">
        <v>1</v>
      </c>
      <c r="J158" s="331" t="s">
        <v>19</v>
      </c>
      <c r="K158" s="332">
        <v>2420</v>
      </c>
      <c r="L158" s="432">
        <f t="shared" si="8"/>
        <v>2420</v>
      </c>
      <c r="M158" s="342">
        <f t="shared" si="9"/>
        <v>2.42</v>
      </c>
      <c r="N158" s="1332"/>
      <c r="O158" s="333"/>
      <c r="P158" s="1302"/>
      <c r="Q158" s="1302"/>
      <c r="R158" s="1302"/>
      <c r="S158" s="1302"/>
      <c r="T158" s="1302"/>
      <c r="U158" s="1302"/>
      <c r="V158" s="1302"/>
      <c r="W158" s="31"/>
      <c r="AA158" s="559"/>
    </row>
    <row r="159" spans="1:27" s="17" customFormat="1" ht="15" customHeight="1" x14ac:dyDescent="0.25">
      <c r="A159" s="211"/>
      <c r="B159" s="1328"/>
      <c r="C159" s="1305"/>
      <c r="D159" s="1325"/>
      <c r="E159" s="1305"/>
      <c r="F159" s="1305"/>
      <c r="G159" s="1308"/>
      <c r="H159" s="291" t="s">
        <v>89</v>
      </c>
      <c r="I159" s="292">
        <v>1</v>
      </c>
      <c r="J159" s="293" t="s">
        <v>19</v>
      </c>
      <c r="K159" s="294">
        <v>1804</v>
      </c>
      <c r="L159" s="431">
        <f t="shared" si="8"/>
        <v>1804</v>
      </c>
      <c r="M159" s="341">
        <f t="shared" si="9"/>
        <v>1.804</v>
      </c>
      <c r="N159" s="1305"/>
      <c r="O159" s="286"/>
      <c r="P159" s="1302"/>
      <c r="Q159" s="1302"/>
      <c r="R159" s="1302"/>
      <c r="S159" s="1302"/>
      <c r="T159" s="1302"/>
      <c r="U159" s="1302"/>
      <c r="V159" s="1302"/>
      <c r="W159" s="31"/>
      <c r="AA159" s="559"/>
    </row>
    <row r="160" spans="1:27" s="17" customFormat="1" ht="15" customHeight="1" x14ac:dyDescent="0.25">
      <c r="A160" s="211"/>
      <c r="B160" s="1328"/>
      <c r="C160" s="1305"/>
      <c r="D160" s="1325"/>
      <c r="E160" s="1305"/>
      <c r="F160" s="1305"/>
      <c r="G160" s="1323"/>
      <c r="H160" s="334" t="s">
        <v>86</v>
      </c>
      <c r="I160" s="335">
        <v>1</v>
      </c>
      <c r="J160" s="336" t="s">
        <v>19</v>
      </c>
      <c r="K160" s="337">
        <v>517</v>
      </c>
      <c r="L160" s="433">
        <f t="shared" si="8"/>
        <v>517</v>
      </c>
      <c r="M160" s="343">
        <f t="shared" si="9"/>
        <v>0.51700000000000002</v>
      </c>
      <c r="N160" s="1333"/>
      <c r="O160" s="338"/>
      <c r="P160" s="1302"/>
      <c r="Q160" s="1302"/>
      <c r="R160" s="1302"/>
      <c r="S160" s="1302"/>
      <c r="T160" s="1302"/>
      <c r="U160" s="1302"/>
      <c r="V160" s="1302"/>
      <c r="W160" s="31"/>
      <c r="AA160" s="559"/>
    </row>
    <row r="161" spans="1:27" s="17" customFormat="1" x14ac:dyDescent="0.25">
      <c r="A161" s="211"/>
      <c r="B161" s="1328"/>
      <c r="C161" s="1305"/>
      <c r="D161" s="1325"/>
      <c r="E161" s="1305"/>
      <c r="F161" s="1305"/>
      <c r="G161" s="1308" t="s">
        <v>314</v>
      </c>
      <c r="H161" s="291" t="s">
        <v>88</v>
      </c>
      <c r="I161" s="292">
        <v>1</v>
      </c>
      <c r="J161" s="293" t="s">
        <v>19</v>
      </c>
      <c r="K161" s="294">
        <v>4025</v>
      </c>
      <c r="L161" s="432">
        <f t="shared" si="8"/>
        <v>4025</v>
      </c>
      <c r="M161" s="342">
        <f t="shared" si="9"/>
        <v>4.0250000000000004</v>
      </c>
      <c r="N161" s="1332"/>
      <c r="O161" s="286"/>
      <c r="P161" s="1302"/>
      <c r="Q161" s="1302"/>
      <c r="R161" s="1302"/>
      <c r="S161" s="1302"/>
      <c r="T161" s="1302"/>
      <c r="U161" s="1302"/>
      <c r="V161" s="1302"/>
      <c r="W161" s="31"/>
      <c r="AA161" s="559"/>
    </row>
    <row r="162" spans="1:27" s="17" customFormat="1" x14ac:dyDescent="0.25">
      <c r="A162" s="211"/>
      <c r="B162" s="1328"/>
      <c r="C162" s="1305"/>
      <c r="D162" s="1325"/>
      <c r="E162" s="1305"/>
      <c r="F162" s="1305"/>
      <c r="G162" s="1308"/>
      <c r="H162" s="291" t="s">
        <v>100</v>
      </c>
      <c r="I162" s="292">
        <v>1</v>
      </c>
      <c r="J162" s="293" t="s">
        <v>19</v>
      </c>
      <c r="K162" s="294">
        <v>4500</v>
      </c>
      <c r="L162" s="431">
        <f t="shared" si="8"/>
        <v>4500</v>
      </c>
      <c r="M162" s="341">
        <f t="shared" si="9"/>
        <v>4.5</v>
      </c>
      <c r="N162" s="1305"/>
      <c r="O162" s="286"/>
      <c r="P162" s="1302"/>
      <c r="Q162" s="1302"/>
      <c r="R162" s="1302"/>
      <c r="S162" s="1302"/>
      <c r="T162" s="1302"/>
      <c r="U162" s="1302"/>
      <c r="V162" s="1302"/>
      <c r="W162" s="31"/>
      <c r="AA162" s="559"/>
    </row>
    <row r="163" spans="1:27" s="17" customFormat="1" x14ac:dyDescent="0.25">
      <c r="A163" s="211"/>
      <c r="B163" s="1328"/>
      <c r="C163" s="1305"/>
      <c r="D163" s="1325"/>
      <c r="E163" s="1305"/>
      <c r="F163" s="1305"/>
      <c r="G163" s="1308"/>
      <c r="H163" s="291" t="s">
        <v>86</v>
      </c>
      <c r="I163" s="292">
        <v>1</v>
      </c>
      <c r="J163" s="293" t="s">
        <v>19</v>
      </c>
      <c r="K163" s="294">
        <v>790</v>
      </c>
      <c r="L163" s="433">
        <f t="shared" si="8"/>
        <v>790</v>
      </c>
      <c r="M163" s="343">
        <f t="shared" si="9"/>
        <v>0.79</v>
      </c>
      <c r="N163" s="1333"/>
      <c r="O163" s="286"/>
      <c r="P163" s="1302"/>
      <c r="Q163" s="1302"/>
      <c r="R163" s="1302"/>
      <c r="S163" s="1302"/>
      <c r="T163" s="1302"/>
      <c r="U163" s="1302"/>
      <c r="V163" s="1302"/>
      <c r="W163" s="31"/>
      <c r="AA163" s="559"/>
    </row>
    <row r="164" spans="1:27" s="17" customFormat="1" x14ac:dyDescent="0.25">
      <c r="A164" s="211"/>
      <c r="B164" s="1328"/>
      <c r="C164" s="1305"/>
      <c r="D164" s="1325"/>
      <c r="E164" s="1305"/>
      <c r="F164" s="1305"/>
      <c r="G164" s="1322" t="s">
        <v>315</v>
      </c>
      <c r="H164" s="329" t="s">
        <v>88</v>
      </c>
      <c r="I164" s="330">
        <v>1</v>
      </c>
      <c r="J164" s="331" t="s">
        <v>19</v>
      </c>
      <c r="K164" s="332">
        <v>3180</v>
      </c>
      <c r="L164" s="432">
        <f t="shared" si="8"/>
        <v>3180</v>
      </c>
      <c r="M164" s="342">
        <f t="shared" si="9"/>
        <v>3.18</v>
      </c>
      <c r="N164" s="1332"/>
      <c r="O164" s="333"/>
      <c r="P164" s="1302"/>
      <c r="Q164" s="1302"/>
      <c r="R164" s="1302"/>
      <c r="S164" s="1302"/>
      <c r="T164" s="1302"/>
      <c r="U164" s="1302"/>
      <c r="V164" s="1302"/>
      <c r="W164" s="31"/>
      <c r="AA164" s="559"/>
    </row>
    <row r="165" spans="1:27" s="17" customFormat="1" ht="15" customHeight="1" x14ac:dyDescent="0.25">
      <c r="A165" s="211"/>
      <c r="B165" s="1328"/>
      <c r="C165" s="1305"/>
      <c r="D165" s="1325"/>
      <c r="E165" s="1305"/>
      <c r="F165" s="1305"/>
      <c r="G165" s="1308"/>
      <c r="H165" s="291" t="s">
        <v>89</v>
      </c>
      <c r="I165" s="292">
        <v>1</v>
      </c>
      <c r="J165" s="293" t="s">
        <v>19</v>
      </c>
      <c r="K165" s="294">
        <v>3035</v>
      </c>
      <c r="L165" s="431">
        <f t="shared" si="8"/>
        <v>3035</v>
      </c>
      <c r="M165" s="341">
        <f t="shared" si="9"/>
        <v>3.0350000000000001</v>
      </c>
      <c r="N165" s="1305"/>
      <c r="O165" s="286"/>
      <c r="P165" s="1302"/>
      <c r="Q165" s="1302"/>
      <c r="R165" s="1302"/>
      <c r="S165" s="1302"/>
      <c r="T165" s="1302"/>
      <c r="U165" s="1302"/>
      <c r="V165" s="1302"/>
      <c r="W165" s="31"/>
      <c r="AA165" s="559"/>
    </row>
    <row r="166" spans="1:27" s="17" customFormat="1" ht="15" customHeight="1" x14ac:dyDescent="0.25">
      <c r="A166" s="211"/>
      <c r="B166" s="1328"/>
      <c r="C166" s="1305"/>
      <c r="D166" s="1325"/>
      <c r="E166" s="1305"/>
      <c r="F166" s="1305"/>
      <c r="G166" s="1323"/>
      <c r="H166" s="334" t="s">
        <v>86</v>
      </c>
      <c r="I166" s="335">
        <v>1</v>
      </c>
      <c r="J166" s="336" t="s">
        <v>19</v>
      </c>
      <c r="K166" s="337">
        <v>765</v>
      </c>
      <c r="L166" s="433">
        <f t="shared" si="8"/>
        <v>765</v>
      </c>
      <c r="M166" s="343">
        <f t="shared" si="9"/>
        <v>0.76500000000000001</v>
      </c>
      <c r="N166" s="1333"/>
      <c r="O166" s="338"/>
      <c r="P166" s="1302"/>
      <c r="Q166" s="1302"/>
      <c r="R166" s="1302"/>
      <c r="S166" s="1302"/>
      <c r="T166" s="1302"/>
      <c r="U166" s="1302"/>
      <c r="V166" s="1302"/>
      <c r="W166" s="31"/>
      <c r="AA166" s="559"/>
    </row>
    <row r="167" spans="1:27" s="17" customFormat="1" x14ac:dyDescent="0.25">
      <c r="A167" s="211"/>
      <c r="B167" s="1328"/>
      <c r="C167" s="1305"/>
      <c r="D167" s="1325"/>
      <c r="E167" s="1305"/>
      <c r="F167" s="1305"/>
      <c r="G167" s="1308" t="s">
        <v>316</v>
      </c>
      <c r="H167" s="291" t="s">
        <v>88</v>
      </c>
      <c r="I167" s="292">
        <v>1</v>
      </c>
      <c r="J167" s="293" t="s">
        <v>19</v>
      </c>
      <c r="K167" s="294">
        <v>2520</v>
      </c>
      <c r="L167" s="432">
        <f t="shared" si="8"/>
        <v>2520</v>
      </c>
      <c r="M167" s="342">
        <f t="shared" si="9"/>
        <v>2.52</v>
      </c>
      <c r="N167" s="1332"/>
      <c r="O167" s="286"/>
      <c r="P167" s="1302"/>
      <c r="Q167" s="1302"/>
      <c r="R167" s="1302"/>
      <c r="S167" s="1302"/>
      <c r="T167" s="1302"/>
      <c r="U167" s="1302"/>
      <c r="V167" s="1302"/>
      <c r="W167" s="31"/>
      <c r="AA167" s="559"/>
    </row>
    <row r="168" spans="1:27" s="17" customFormat="1" x14ac:dyDescent="0.25">
      <c r="A168" s="211"/>
      <c r="B168" s="1328"/>
      <c r="C168" s="1305"/>
      <c r="D168" s="1325"/>
      <c r="E168" s="1305"/>
      <c r="F168" s="1305"/>
      <c r="G168" s="1308"/>
      <c r="H168" s="291" t="s">
        <v>105</v>
      </c>
      <c r="I168" s="292">
        <v>1</v>
      </c>
      <c r="J168" s="293" t="s">
        <v>19</v>
      </c>
      <c r="K168" s="294">
        <v>565</v>
      </c>
      <c r="L168" s="433">
        <f t="shared" si="8"/>
        <v>565</v>
      </c>
      <c r="M168" s="343">
        <f t="shared" si="9"/>
        <v>0.56499999999999995</v>
      </c>
      <c r="N168" s="1333"/>
      <c r="O168" s="286"/>
      <c r="P168" s="1302"/>
      <c r="Q168" s="1302"/>
      <c r="R168" s="1302"/>
      <c r="S168" s="1302"/>
      <c r="T168" s="1302"/>
      <c r="U168" s="1302"/>
      <c r="V168" s="1302"/>
      <c r="W168" s="31"/>
      <c r="AA168" s="559"/>
    </row>
    <row r="169" spans="1:27" s="17" customFormat="1" x14ac:dyDescent="0.25">
      <c r="A169" s="211"/>
      <c r="B169" s="1328"/>
      <c r="C169" s="1305"/>
      <c r="D169" s="1325"/>
      <c r="E169" s="1305"/>
      <c r="F169" s="1305"/>
      <c r="G169" s="1322" t="s">
        <v>317</v>
      </c>
      <c r="H169" s="329" t="s">
        <v>88</v>
      </c>
      <c r="I169" s="330">
        <v>1</v>
      </c>
      <c r="J169" s="331" t="s">
        <v>19</v>
      </c>
      <c r="K169" s="332">
        <v>3720</v>
      </c>
      <c r="L169" s="432">
        <f t="shared" si="8"/>
        <v>3720</v>
      </c>
      <c r="M169" s="342">
        <f t="shared" si="9"/>
        <v>3.72</v>
      </c>
      <c r="N169" s="1332"/>
      <c r="O169" s="333"/>
      <c r="P169" s="1302"/>
      <c r="Q169" s="1302"/>
      <c r="R169" s="1302"/>
      <c r="S169" s="1302"/>
      <c r="T169" s="1302"/>
      <c r="U169" s="1302"/>
      <c r="V169" s="1302"/>
      <c r="W169" s="31"/>
      <c r="AA169" s="559"/>
    </row>
    <row r="170" spans="1:27" s="17" customFormat="1" ht="15" customHeight="1" x14ac:dyDescent="0.25">
      <c r="A170" s="211"/>
      <c r="B170" s="1328"/>
      <c r="C170" s="1305"/>
      <c r="D170" s="1325"/>
      <c r="E170" s="1305"/>
      <c r="F170" s="1305"/>
      <c r="G170" s="1308"/>
      <c r="H170" s="291" t="s">
        <v>89</v>
      </c>
      <c r="I170" s="292">
        <v>1</v>
      </c>
      <c r="J170" s="293" t="s">
        <v>19</v>
      </c>
      <c r="K170" s="294">
        <v>3080</v>
      </c>
      <c r="L170" s="431">
        <f t="shared" si="8"/>
        <v>3080</v>
      </c>
      <c r="M170" s="341">
        <f t="shared" si="9"/>
        <v>3.08</v>
      </c>
      <c r="N170" s="1305"/>
      <c r="O170" s="286"/>
      <c r="P170" s="1302"/>
      <c r="Q170" s="1302"/>
      <c r="R170" s="1302"/>
      <c r="S170" s="1302"/>
      <c r="T170" s="1302"/>
      <c r="U170" s="1302"/>
      <c r="V170" s="1302"/>
      <c r="W170" s="31"/>
      <c r="AA170" s="559"/>
    </row>
    <row r="171" spans="1:27" s="17" customFormat="1" ht="15" customHeight="1" x14ac:dyDescent="0.25">
      <c r="A171" s="211"/>
      <c r="B171" s="1328"/>
      <c r="C171" s="1305"/>
      <c r="D171" s="1325"/>
      <c r="E171" s="1305"/>
      <c r="F171" s="1305"/>
      <c r="G171" s="1323"/>
      <c r="H171" s="334" t="s">
        <v>86</v>
      </c>
      <c r="I171" s="335">
        <v>1</v>
      </c>
      <c r="J171" s="336" t="s">
        <v>19</v>
      </c>
      <c r="K171" s="337">
        <v>715</v>
      </c>
      <c r="L171" s="433">
        <f t="shared" si="8"/>
        <v>715</v>
      </c>
      <c r="M171" s="343">
        <f t="shared" si="9"/>
        <v>0.71499999999999997</v>
      </c>
      <c r="N171" s="1333"/>
      <c r="O171" s="338"/>
      <c r="P171" s="1302"/>
      <c r="Q171" s="1302"/>
      <c r="R171" s="1302"/>
      <c r="S171" s="1302"/>
      <c r="T171" s="1302"/>
      <c r="U171" s="1302"/>
      <c r="V171" s="1302"/>
      <c r="W171" s="31"/>
      <c r="AA171" s="559"/>
    </row>
    <row r="172" spans="1:27" s="17" customFormat="1" x14ac:dyDescent="0.25">
      <c r="A172" s="211"/>
      <c r="B172" s="1328"/>
      <c r="C172" s="1305"/>
      <c r="D172" s="1325"/>
      <c r="E172" s="1305"/>
      <c r="F172" s="1305"/>
      <c r="G172" s="1308" t="s">
        <v>318</v>
      </c>
      <c r="H172" s="291" t="s">
        <v>88</v>
      </c>
      <c r="I172" s="292">
        <v>1</v>
      </c>
      <c r="J172" s="293" t="s">
        <v>19</v>
      </c>
      <c r="K172" s="294">
        <v>2750</v>
      </c>
      <c r="L172" s="432">
        <f t="shared" si="8"/>
        <v>2750</v>
      </c>
      <c r="M172" s="342">
        <f t="shared" si="9"/>
        <v>2.75</v>
      </c>
      <c r="N172" s="1332"/>
      <c r="O172" s="286"/>
      <c r="P172" s="1302"/>
      <c r="Q172" s="1302"/>
      <c r="R172" s="1302"/>
      <c r="S172" s="1302"/>
      <c r="T172" s="1302"/>
      <c r="U172" s="1302"/>
      <c r="V172" s="1302"/>
      <c r="W172" s="31"/>
      <c r="AA172" s="559"/>
    </row>
    <row r="173" spans="1:27" s="17" customFormat="1" ht="15" customHeight="1" x14ac:dyDescent="0.25">
      <c r="A173" s="211"/>
      <c r="B173" s="1328"/>
      <c r="C173" s="1305"/>
      <c r="D173" s="1325"/>
      <c r="E173" s="1305"/>
      <c r="F173" s="1305"/>
      <c r="G173" s="1308"/>
      <c r="H173" s="291" t="s">
        <v>89</v>
      </c>
      <c r="I173" s="292">
        <v>1</v>
      </c>
      <c r="J173" s="293" t="s">
        <v>19</v>
      </c>
      <c r="K173" s="294">
        <v>2100</v>
      </c>
      <c r="L173" s="431">
        <f t="shared" si="8"/>
        <v>2100</v>
      </c>
      <c r="M173" s="341">
        <f t="shared" si="9"/>
        <v>2.1</v>
      </c>
      <c r="N173" s="1305"/>
      <c r="O173" s="286"/>
      <c r="P173" s="1302"/>
      <c r="Q173" s="1302"/>
      <c r="R173" s="1302"/>
      <c r="S173" s="1302"/>
      <c r="T173" s="1302"/>
      <c r="U173" s="1302"/>
      <c r="V173" s="1302"/>
      <c r="W173" s="31"/>
      <c r="AA173" s="559"/>
    </row>
    <row r="174" spans="1:27" s="17" customFormat="1" ht="15.75" customHeight="1" thickBot="1" x14ac:dyDescent="0.3">
      <c r="A174" s="211"/>
      <c r="B174" s="1329"/>
      <c r="C174" s="1306"/>
      <c r="D174" s="1326"/>
      <c r="E174" s="1306"/>
      <c r="F174" s="1306"/>
      <c r="G174" s="1309"/>
      <c r="H174" s="295" t="s">
        <v>86</v>
      </c>
      <c r="I174" s="296">
        <v>1</v>
      </c>
      <c r="J174" s="297" t="s">
        <v>19</v>
      </c>
      <c r="K174" s="298">
        <v>540</v>
      </c>
      <c r="L174" s="434">
        <f>K174*I174</f>
        <v>540</v>
      </c>
      <c r="M174" s="344">
        <f>L174/1000</f>
        <v>0.54</v>
      </c>
      <c r="N174" s="1306"/>
      <c r="O174" s="299"/>
      <c r="P174" s="1303"/>
      <c r="Q174" s="1303"/>
      <c r="R174" s="1303"/>
      <c r="S174" s="1303"/>
      <c r="T174" s="1303"/>
      <c r="U174" s="1303"/>
      <c r="V174" s="1303"/>
      <c r="W174" s="31"/>
      <c r="AA174" s="559"/>
    </row>
    <row r="175" spans="1:27" s="17" customFormat="1" collapsed="1" x14ac:dyDescent="0.25">
      <c r="A175" s="211"/>
      <c r="B175" s="1327">
        <v>3</v>
      </c>
      <c r="C175" s="1304" t="s">
        <v>48</v>
      </c>
      <c r="D175" s="1324" t="s">
        <v>319</v>
      </c>
      <c r="E175" s="1304">
        <v>44037</v>
      </c>
      <c r="F175" s="1304">
        <v>44055</v>
      </c>
      <c r="G175" s="1334" t="s">
        <v>320</v>
      </c>
      <c r="H175" s="1334"/>
      <c r="I175" s="292"/>
      <c r="J175" s="293"/>
      <c r="K175" s="294"/>
      <c r="L175" s="429"/>
      <c r="M175" s="323"/>
      <c r="N175" s="323"/>
      <c r="O175" s="286"/>
      <c r="P175" s="1301"/>
      <c r="Q175" s="1301"/>
      <c r="R175" s="1301"/>
      <c r="S175" s="1301"/>
      <c r="T175" s="1301"/>
      <c r="U175" s="1301"/>
      <c r="V175" s="1301"/>
      <c r="W175" s="31"/>
      <c r="AA175" s="559"/>
    </row>
    <row r="176" spans="1:27" s="17" customFormat="1" x14ac:dyDescent="0.25">
      <c r="A176" s="211"/>
      <c r="B176" s="1328"/>
      <c r="C176" s="1305"/>
      <c r="D176" s="1325"/>
      <c r="E176" s="1305"/>
      <c r="F176" s="1305"/>
      <c r="G176" s="1331" t="s">
        <v>321</v>
      </c>
      <c r="H176" s="324" t="s">
        <v>88</v>
      </c>
      <c r="I176" s="325">
        <v>1</v>
      </c>
      <c r="J176" s="326" t="s">
        <v>19</v>
      </c>
      <c r="K176" s="327">
        <v>3450</v>
      </c>
      <c r="L176" s="430">
        <f t="shared" ref="L176:L239" si="10">K176*I176</f>
        <v>3450</v>
      </c>
      <c r="M176" s="340">
        <f>L176/1000</f>
        <v>3.45</v>
      </c>
      <c r="N176" s="1386"/>
      <c r="O176" s="328"/>
      <c r="P176" s="1302"/>
      <c r="Q176" s="1302"/>
      <c r="R176" s="1302"/>
      <c r="S176" s="1302"/>
      <c r="T176" s="1302"/>
      <c r="U176" s="1302"/>
      <c r="V176" s="1302"/>
      <c r="W176" s="2" t="s">
        <v>483</v>
      </c>
      <c r="AA176" s="559"/>
    </row>
    <row r="177" spans="1:27" s="17" customFormat="1" x14ac:dyDescent="0.25">
      <c r="A177" s="211"/>
      <c r="B177" s="1328"/>
      <c r="C177" s="1305"/>
      <c r="D177" s="1325"/>
      <c r="E177" s="1305"/>
      <c r="F177" s="1305"/>
      <c r="G177" s="1308"/>
      <c r="H177" s="291" t="s">
        <v>80</v>
      </c>
      <c r="I177" s="292">
        <v>1</v>
      </c>
      <c r="J177" s="293" t="s">
        <v>19</v>
      </c>
      <c r="K177" s="294">
        <v>2575</v>
      </c>
      <c r="L177" s="431">
        <f t="shared" si="10"/>
        <v>2575</v>
      </c>
      <c r="M177" s="341">
        <f t="shared" ref="M177:M234" si="11">L177/1000</f>
        <v>2.5750000000000002</v>
      </c>
      <c r="N177" s="1305"/>
      <c r="O177" s="286"/>
      <c r="P177" s="1302"/>
      <c r="Q177" s="1302"/>
      <c r="R177" s="1302"/>
      <c r="S177" s="1302"/>
      <c r="T177" s="1302"/>
      <c r="U177" s="1302"/>
      <c r="V177" s="1302"/>
      <c r="W177" s="31"/>
      <c r="AA177" s="559"/>
    </row>
    <row r="178" spans="1:27" s="17" customFormat="1" x14ac:dyDescent="0.25">
      <c r="A178" s="211"/>
      <c r="B178" s="1328"/>
      <c r="C178" s="1305"/>
      <c r="D178" s="1325"/>
      <c r="E178" s="1305"/>
      <c r="F178" s="1305"/>
      <c r="G178" s="1308"/>
      <c r="H178" s="291" t="s">
        <v>298</v>
      </c>
      <c r="I178" s="292">
        <v>1</v>
      </c>
      <c r="J178" s="293" t="s">
        <v>19</v>
      </c>
      <c r="K178" s="294">
        <v>2365</v>
      </c>
      <c r="L178" s="431">
        <f t="shared" si="10"/>
        <v>2365</v>
      </c>
      <c r="M178" s="341">
        <f t="shared" si="11"/>
        <v>2.3650000000000002</v>
      </c>
      <c r="N178" s="1305"/>
      <c r="O178" s="286"/>
      <c r="P178" s="1302"/>
      <c r="Q178" s="1302"/>
      <c r="R178" s="1302"/>
      <c r="S178" s="1302"/>
      <c r="T178" s="1302"/>
      <c r="U178" s="1302"/>
      <c r="V178" s="1302"/>
      <c r="W178" s="31"/>
      <c r="AA178" s="559"/>
    </row>
    <row r="179" spans="1:27" s="17" customFormat="1" x14ac:dyDescent="0.25">
      <c r="A179" s="211"/>
      <c r="B179" s="1328"/>
      <c r="C179" s="1305"/>
      <c r="D179" s="1325"/>
      <c r="E179" s="1305"/>
      <c r="F179" s="1305"/>
      <c r="G179" s="1323"/>
      <c r="H179" s="334" t="s">
        <v>322</v>
      </c>
      <c r="I179" s="335">
        <v>1</v>
      </c>
      <c r="J179" s="336" t="s">
        <v>19</v>
      </c>
      <c r="K179" s="337">
        <v>820</v>
      </c>
      <c r="L179" s="433">
        <f t="shared" si="10"/>
        <v>820</v>
      </c>
      <c r="M179" s="343">
        <f t="shared" si="11"/>
        <v>0.82</v>
      </c>
      <c r="N179" s="1333"/>
      <c r="O179" s="338"/>
      <c r="P179" s="1302"/>
      <c r="Q179" s="1302"/>
      <c r="R179" s="1302"/>
      <c r="S179" s="1302"/>
      <c r="T179" s="1302"/>
      <c r="U179" s="1302"/>
      <c r="V179" s="1302"/>
      <c r="W179" s="31"/>
      <c r="AA179" s="559"/>
    </row>
    <row r="180" spans="1:27" s="17" customFormat="1" x14ac:dyDescent="0.25">
      <c r="A180" s="211"/>
      <c r="B180" s="1328"/>
      <c r="C180" s="1305"/>
      <c r="D180" s="1325"/>
      <c r="E180" s="1305"/>
      <c r="F180" s="1305"/>
      <c r="G180" s="1308" t="s">
        <v>323</v>
      </c>
      <c r="H180" s="291" t="s">
        <v>88</v>
      </c>
      <c r="I180" s="292">
        <v>1</v>
      </c>
      <c r="J180" s="293" t="s">
        <v>19</v>
      </c>
      <c r="K180" s="294">
        <v>3100</v>
      </c>
      <c r="L180" s="432">
        <f t="shared" si="10"/>
        <v>3100</v>
      </c>
      <c r="M180" s="342">
        <f t="shared" si="11"/>
        <v>3.1</v>
      </c>
      <c r="N180" s="1332"/>
      <c r="O180" s="286"/>
      <c r="P180" s="1302"/>
      <c r="Q180" s="1302"/>
      <c r="R180" s="1302"/>
      <c r="S180" s="1302"/>
      <c r="T180" s="1302"/>
      <c r="U180" s="1302"/>
      <c r="V180" s="1302"/>
      <c r="W180" s="31"/>
      <c r="AA180" s="559"/>
    </row>
    <row r="181" spans="1:27" s="17" customFormat="1" x14ac:dyDescent="0.25">
      <c r="A181" s="211"/>
      <c r="B181" s="1328"/>
      <c r="C181" s="1305"/>
      <c r="D181" s="1325"/>
      <c r="E181" s="1305"/>
      <c r="F181" s="1305"/>
      <c r="G181" s="1308"/>
      <c r="H181" s="291" t="s">
        <v>80</v>
      </c>
      <c r="I181" s="292">
        <v>1</v>
      </c>
      <c r="J181" s="293" t="s">
        <v>19</v>
      </c>
      <c r="K181" s="294">
        <v>2820</v>
      </c>
      <c r="L181" s="431">
        <f t="shared" si="10"/>
        <v>2820</v>
      </c>
      <c r="M181" s="341">
        <f t="shared" si="11"/>
        <v>2.82</v>
      </c>
      <c r="N181" s="1305"/>
      <c r="O181" s="286"/>
      <c r="P181" s="1302"/>
      <c r="Q181" s="1302"/>
      <c r="R181" s="1302"/>
      <c r="S181" s="1302"/>
      <c r="T181" s="1302"/>
      <c r="U181" s="1302"/>
      <c r="V181" s="1302"/>
      <c r="W181" s="31"/>
      <c r="AA181" s="559"/>
    </row>
    <row r="182" spans="1:27" s="17" customFormat="1" x14ac:dyDescent="0.25">
      <c r="A182" s="211"/>
      <c r="B182" s="1328"/>
      <c r="C182" s="1305"/>
      <c r="D182" s="1325"/>
      <c r="E182" s="1305"/>
      <c r="F182" s="1305"/>
      <c r="G182" s="1308"/>
      <c r="H182" s="291" t="s">
        <v>298</v>
      </c>
      <c r="I182" s="292">
        <v>1</v>
      </c>
      <c r="J182" s="293" t="s">
        <v>19</v>
      </c>
      <c r="K182" s="294">
        <v>2740</v>
      </c>
      <c r="L182" s="431">
        <f t="shared" si="10"/>
        <v>2740</v>
      </c>
      <c r="M182" s="341">
        <f t="shared" si="11"/>
        <v>2.74</v>
      </c>
      <c r="N182" s="1305"/>
      <c r="O182" s="286"/>
      <c r="P182" s="1302"/>
      <c r="Q182" s="1302"/>
      <c r="R182" s="1302"/>
      <c r="S182" s="1302"/>
      <c r="T182" s="1302"/>
      <c r="U182" s="1302"/>
      <c r="V182" s="1302"/>
      <c r="W182" s="31"/>
      <c r="AA182" s="559"/>
    </row>
    <row r="183" spans="1:27" s="17" customFormat="1" x14ac:dyDescent="0.25">
      <c r="A183" s="211"/>
      <c r="B183" s="1328"/>
      <c r="C183" s="1305"/>
      <c r="D183" s="1325"/>
      <c r="E183" s="1305"/>
      <c r="F183" s="1305"/>
      <c r="G183" s="1308"/>
      <c r="H183" s="291" t="s">
        <v>322</v>
      </c>
      <c r="I183" s="292">
        <v>1</v>
      </c>
      <c r="J183" s="293" t="s">
        <v>19</v>
      </c>
      <c r="K183" s="294">
        <v>780</v>
      </c>
      <c r="L183" s="433">
        <f t="shared" si="10"/>
        <v>780</v>
      </c>
      <c r="M183" s="343">
        <f t="shared" si="11"/>
        <v>0.78</v>
      </c>
      <c r="N183" s="1333"/>
      <c r="O183" s="286"/>
      <c r="P183" s="1302"/>
      <c r="Q183" s="1302"/>
      <c r="R183" s="1302"/>
      <c r="S183" s="1302"/>
      <c r="T183" s="1302"/>
      <c r="U183" s="1302"/>
      <c r="V183" s="1302"/>
      <c r="W183" s="31"/>
      <c r="AA183" s="559"/>
    </row>
    <row r="184" spans="1:27" s="17" customFormat="1" x14ac:dyDescent="0.25">
      <c r="A184" s="211"/>
      <c r="B184" s="1328"/>
      <c r="C184" s="1305"/>
      <c r="D184" s="1325"/>
      <c r="E184" s="1305"/>
      <c r="F184" s="1305"/>
      <c r="G184" s="1322" t="s">
        <v>324</v>
      </c>
      <c r="H184" s="329" t="s">
        <v>88</v>
      </c>
      <c r="I184" s="330">
        <v>1</v>
      </c>
      <c r="J184" s="331" t="s">
        <v>19</v>
      </c>
      <c r="K184" s="332">
        <v>2665</v>
      </c>
      <c r="L184" s="432">
        <f t="shared" si="10"/>
        <v>2665</v>
      </c>
      <c r="M184" s="342">
        <f t="shared" si="11"/>
        <v>2.665</v>
      </c>
      <c r="N184" s="1332"/>
      <c r="O184" s="333"/>
      <c r="P184" s="1302"/>
      <c r="Q184" s="1302"/>
      <c r="R184" s="1302"/>
      <c r="S184" s="1302"/>
      <c r="T184" s="1302"/>
      <c r="U184" s="1302"/>
      <c r="V184" s="1302"/>
      <c r="W184" s="31"/>
      <c r="AA184" s="559"/>
    </row>
    <row r="185" spans="1:27" s="17" customFormat="1" x14ac:dyDescent="0.25">
      <c r="A185" s="211"/>
      <c r="B185" s="1328"/>
      <c r="C185" s="1305"/>
      <c r="D185" s="1325"/>
      <c r="E185" s="1305"/>
      <c r="F185" s="1305"/>
      <c r="G185" s="1308"/>
      <c r="H185" s="291" t="s">
        <v>89</v>
      </c>
      <c r="I185" s="292">
        <v>1</v>
      </c>
      <c r="J185" s="293" t="s">
        <v>19</v>
      </c>
      <c r="K185" s="294">
        <v>2695</v>
      </c>
      <c r="L185" s="431">
        <f t="shared" si="10"/>
        <v>2695</v>
      </c>
      <c r="M185" s="341">
        <f t="shared" si="11"/>
        <v>2.6949999999999998</v>
      </c>
      <c r="N185" s="1305"/>
      <c r="O185" s="286"/>
      <c r="P185" s="1302"/>
      <c r="Q185" s="1302"/>
      <c r="R185" s="1302"/>
      <c r="S185" s="1302"/>
      <c r="T185" s="1302"/>
      <c r="U185" s="1302"/>
      <c r="V185" s="1302"/>
      <c r="W185" s="31"/>
      <c r="AA185" s="559"/>
    </row>
    <row r="186" spans="1:27" s="17" customFormat="1" x14ac:dyDescent="0.25">
      <c r="A186" s="211"/>
      <c r="B186" s="1328"/>
      <c r="C186" s="1305"/>
      <c r="D186" s="1325"/>
      <c r="E186" s="1305"/>
      <c r="F186" s="1305"/>
      <c r="G186" s="1323"/>
      <c r="H186" s="334" t="s">
        <v>86</v>
      </c>
      <c r="I186" s="335">
        <v>1</v>
      </c>
      <c r="J186" s="336" t="s">
        <v>19</v>
      </c>
      <c r="K186" s="337">
        <v>465</v>
      </c>
      <c r="L186" s="433">
        <f t="shared" si="10"/>
        <v>465</v>
      </c>
      <c r="M186" s="343">
        <f t="shared" si="11"/>
        <v>0.46500000000000002</v>
      </c>
      <c r="N186" s="1333"/>
      <c r="O186" s="338"/>
      <c r="P186" s="1302"/>
      <c r="Q186" s="1302"/>
      <c r="R186" s="1302"/>
      <c r="S186" s="1302"/>
      <c r="T186" s="1302"/>
      <c r="U186" s="1302"/>
      <c r="V186" s="1302"/>
      <c r="W186" s="31"/>
      <c r="AA186" s="559"/>
    </row>
    <row r="187" spans="1:27" s="17" customFormat="1" x14ac:dyDescent="0.25">
      <c r="A187" s="211"/>
      <c r="B187" s="1328"/>
      <c r="C187" s="1305"/>
      <c r="D187" s="1325"/>
      <c r="E187" s="1305"/>
      <c r="F187" s="1305"/>
      <c r="G187" s="1308" t="s">
        <v>325</v>
      </c>
      <c r="H187" s="291" t="s">
        <v>88</v>
      </c>
      <c r="I187" s="292">
        <v>1</v>
      </c>
      <c r="J187" s="293" t="s">
        <v>19</v>
      </c>
      <c r="K187" s="294">
        <v>2650</v>
      </c>
      <c r="L187" s="432">
        <f t="shared" si="10"/>
        <v>2650</v>
      </c>
      <c r="M187" s="342">
        <f t="shared" si="11"/>
        <v>2.65</v>
      </c>
      <c r="N187" s="1332"/>
      <c r="O187" s="286"/>
      <c r="P187" s="1302"/>
      <c r="Q187" s="1302"/>
      <c r="R187" s="1302"/>
      <c r="S187" s="1302"/>
      <c r="T187" s="1302"/>
      <c r="U187" s="1302"/>
      <c r="V187" s="1302"/>
      <c r="W187" s="31"/>
      <c r="AA187" s="559"/>
    </row>
    <row r="188" spans="1:27" s="17" customFormat="1" x14ac:dyDescent="0.25">
      <c r="A188" s="211"/>
      <c r="B188" s="1328"/>
      <c r="C188" s="1305"/>
      <c r="D188" s="1325"/>
      <c r="E188" s="1305"/>
      <c r="F188" s="1305"/>
      <c r="G188" s="1308"/>
      <c r="H188" s="291" t="s">
        <v>89</v>
      </c>
      <c r="I188" s="292">
        <v>1</v>
      </c>
      <c r="J188" s="293" t="s">
        <v>19</v>
      </c>
      <c r="K188" s="294">
        <v>3160</v>
      </c>
      <c r="L188" s="431">
        <f t="shared" si="10"/>
        <v>3160</v>
      </c>
      <c r="M188" s="341">
        <f t="shared" si="11"/>
        <v>3.16</v>
      </c>
      <c r="N188" s="1305"/>
      <c r="O188" s="286"/>
      <c r="P188" s="1302"/>
      <c r="Q188" s="1302"/>
      <c r="R188" s="1302"/>
      <c r="S188" s="1302"/>
      <c r="T188" s="1302"/>
      <c r="U188" s="1302"/>
      <c r="V188" s="1302"/>
      <c r="W188" s="31"/>
      <c r="AA188" s="559"/>
    </row>
    <row r="189" spans="1:27" s="17" customFormat="1" x14ac:dyDescent="0.25">
      <c r="A189" s="211"/>
      <c r="B189" s="1328"/>
      <c r="C189" s="1305"/>
      <c r="D189" s="1325"/>
      <c r="E189" s="1305"/>
      <c r="F189" s="1305"/>
      <c r="G189" s="1308"/>
      <c r="H189" s="291" t="s">
        <v>86</v>
      </c>
      <c r="I189" s="292">
        <v>1</v>
      </c>
      <c r="J189" s="293" t="s">
        <v>19</v>
      </c>
      <c r="K189" s="294">
        <v>765</v>
      </c>
      <c r="L189" s="433">
        <f t="shared" si="10"/>
        <v>765</v>
      </c>
      <c r="M189" s="343">
        <f t="shared" si="11"/>
        <v>0.76500000000000001</v>
      </c>
      <c r="N189" s="1333"/>
      <c r="O189" s="286"/>
      <c r="P189" s="1302"/>
      <c r="Q189" s="1302"/>
      <c r="R189" s="1302"/>
      <c r="S189" s="1302"/>
      <c r="T189" s="1302"/>
      <c r="U189" s="1302"/>
      <c r="V189" s="1302"/>
      <c r="W189" s="31"/>
      <c r="AA189" s="559"/>
    </row>
    <row r="190" spans="1:27" s="17" customFormat="1" x14ac:dyDescent="0.25">
      <c r="A190" s="211"/>
      <c r="B190" s="1328"/>
      <c r="C190" s="1305"/>
      <c r="D190" s="1325"/>
      <c r="E190" s="1305"/>
      <c r="F190" s="1305"/>
      <c r="G190" s="1322" t="s">
        <v>326</v>
      </c>
      <c r="H190" s="329" t="s">
        <v>88</v>
      </c>
      <c r="I190" s="330">
        <v>1</v>
      </c>
      <c r="J190" s="331" t="s">
        <v>19</v>
      </c>
      <c r="K190" s="332">
        <v>2215</v>
      </c>
      <c r="L190" s="432">
        <f t="shared" si="10"/>
        <v>2215</v>
      </c>
      <c r="M190" s="342">
        <f t="shared" si="11"/>
        <v>2.2149999999999999</v>
      </c>
      <c r="N190" s="1332"/>
      <c r="O190" s="333"/>
      <c r="P190" s="1302"/>
      <c r="Q190" s="1302"/>
      <c r="R190" s="1302"/>
      <c r="S190" s="1302"/>
      <c r="T190" s="1302"/>
      <c r="U190" s="1302"/>
      <c r="V190" s="1302"/>
      <c r="W190" s="31"/>
      <c r="AA190" s="559"/>
    </row>
    <row r="191" spans="1:27" s="17" customFormat="1" x14ac:dyDescent="0.25">
      <c r="A191" s="211"/>
      <c r="B191" s="1328"/>
      <c r="C191" s="1305"/>
      <c r="D191" s="1325"/>
      <c r="E191" s="1305"/>
      <c r="F191" s="1305"/>
      <c r="G191" s="1308"/>
      <c r="H191" s="291" t="s">
        <v>89</v>
      </c>
      <c r="I191" s="292">
        <v>1</v>
      </c>
      <c r="J191" s="293" t="s">
        <v>19</v>
      </c>
      <c r="K191" s="294">
        <v>2595</v>
      </c>
      <c r="L191" s="431">
        <f t="shared" si="10"/>
        <v>2595</v>
      </c>
      <c r="M191" s="341">
        <f t="shared" si="11"/>
        <v>2.5950000000000002</v>
      </c>
      <c r="N191" s="1305"/>
      <c r="O191" s="286"/>
      <c r="P191" s="1302"/>
      <c r="Q191" s="1302"/>
      <c r="R191" s="1302"/>
      <c r="S191" s="1302"/>
      <c r="T191" s="1302"/>
      <c r="U191" s="1302"/>
      <c r="V191" s="1302"/>
      <c r="W191" s="31"/>
      <c r="AA191" s="559"/>
    </row>
    <row r="192" spans="1:27" s="17" customFormat="1" x14ac:dyDescent="0.25">
      <c r="A192" s="211"/>
      <c r="B192" s="1328"/>
      <c r="C192" s="1305"/>
      <c r="D192" s="1325"/>
      <c r="E192" s="1305"/>
      <c r="F192" s="1305"/>
      <c r="G192" s="1323"/>
      <c r="H192" s="334" t="s">
        <v>86</v>
      </c>
      <c r="I192" s="335">
        <v>1</v>
      </c>
      <c r="J192" s="336" t="s">
        <v>19</v>
      </c>
      <c r="K192" s="337">
        <v>615</v>
      </c>
      <c r="L192" s="433">
        <f t="shared" si="10"/>
        <v>615</v>
      </c>
      <c r="M192" s="343">
        <f t="shared" si="11"/>
        <v>0.61499999999999999</v>
      </c>
      <c r="N192" s="1333"/>
      <c r="O192" s="338"/>
      <c r="P192" s="1302"/>
      <c r="Q192" s="1302"/>
      <c r="R192" s="1302"/>
      <c r="S192" s="1302"/>
      <c r="T192" s="1302"/>
      <c r="U192" s="1302"/>
      <c r="V192" s="1302"/>
      <c r="W192" s="31"/>
      <c r="AA192" s="559"/>
    </row>
    <row r="193" spans="1:27" s="17" customFormat="1" x14ac:dyDescent="0.25">
      <c r="A193" s="211"/>
      <c r="B193" s="1328"/>
      <c r="C193" s="1305"/>
      <c r="D193" s="1325"/>
      <c r="E193" s="1305"/>
      <c r="F193" s="1305"/>
      <c r="G193" s="1308" t="s">
        <v>327</v>
      </c>
      <c r="H193" s="291" t="s">
        <v>88</v>
      </c>
      <c r="I193" s="292">
        <v>1</v>
      </c>
      <c r="J193" s="293" t="s">
        <v>19</v>
      </c>
      <c r="K193" s="294">
        <v>2220</v>
      </c>
      <c r="L193" s="432">
        <f t="shared" si="10"/>
        <v>2220</v>
      </c>
      <c r="M193" s="342">
        <f t="shared" si="11"/>
        <v>2.2200000000000002</v>
      </c>
      <c r="N193" s="1332"/>
      <c r="O193" s="286"/>
      <c r="P193" s="1302"/>
      <c r="Q193" s="1302"/>
      <c r="R193" s="1302"/>
      <c r="S193" s="1302"/>
      <c r="T193" s="1302"/>
      <c r="U193" s="1302"/>
      <c r="V193" s="1302"/>
      <c r="W193" s="31"/>
      <c r="AA193" s="559"/>
    </row>
    <row r="194" spans="1:27" s="17" customFormat="1" x14ac:dyDescent="0.25">
      <c r="A194" s="211"/>
      <c r="B194" s="1328"/>
      <c r="C194" s="1305"/>
      <c r="D194" s="1325"/>
      <c r="E194" s="1305"/>
      <c r="F194" s="1305"/>
      <c r="G194" s="1308"/>
      <c r="H194" s="291" t="s">
        <v>89</v>
      </c>
      <c r="I194" s="292">
        <v>1</v>
      </c>
      <c r="J194" s="293" t="s">
        <v>19</v>
      </c>
      <c r="K194" s="294">
        <v>1990</v>
      </c>
      <c r="L194" s="431">
        <f t="shared" si="10"/>
        <v>1990</v>
      </c>
      <c r="M194" s="341">
        <f t="shared" si="11"/>
        <v>1.99</v>
      </c>
      <c r="N194" s="1305"/>
      <c r="O194" s="286"/>
      <c r="P194" s="1302"/>
      <c r="Q194" s="1302"/>
      <c r="R194" s="1302"/>
      <c r="S194" s="1302"/>
      <c r="T194" s="1302"/>
      <c r="U194" s="1302"/>
      <c r="V194" s="1302"/>
      <c r="W194" s="31"/>
      <c r="AA194" s="559"/>
    </row>
    <row r="195" spans="1:27" s="17" customFormat="1" x14ac:dyDescent="0.25">
      <c r="A195" s="211"/>
      <c r="B195" s="1328"/>
      <c r="C195" s="1305"/>
      <c r="D195" s="1325"/>
      <c r="E195" s="1305"/>
      <c r="F195" s="1305"/>
      <c r="G195" s="1308"/>
      <c r="H195" s="291" t="s">
        <v>86</v>
      </c>
      <c r="I195" s="292">
        <v>1</v>
      </c>
      <c r="J195" s="293" t="s">
        <v>19</v>
      </c>
      <c r="K195" s="294">
        <v>615</v>
      </c>
      <c r="L195" s="433">
        <f t="shared" si="10"/>
        <v>615</v>
      </c>
      <c r="M195" s="343">
        <f t="shared" si="11"/>
        <v>0.61499999999999999</v>
      </c>
      <c r="N195" s="1333"/>
      <c r="O195" s="286"/>
      <c r="P195" s="1302"/>
      <c r="Q195" s="1302"/>
      <c r="R195" s="1302"/>
      <c r="S195" s="1302"/>
      <c r="T195" s="1302"/>
      <c r="U195" s="1302"/>
      <c r="V195" s="1302"/>
      <c r="W195" s="31"/>
      <c r="AA195" s="559"/>
    </row>
    <row r="196" spans="1:27" s="17" customFormat="1" x14ac:dyDescent="0.25">
      <c r="A196" s="211"/>
      <c r="B196" s="1328"/>
      <c r="C196" s="1305"/>
      <c r="D196" s="1325"/>
      <c r="E196" s="1305"/>
      <c r="F196" s="1305"/>
      <c r="G196" s="1322" t="s">
        <v>328</v>
      </c>
      <c r="H196" s="329" t="s">
        <v>88</v>
      </c>
      <c r="I196" s="330">
        <v>1</v>
      </c>
      <c r="J196" s="331" t="s">
        <v>19</v>
      </c>
      <c r="K196" s="332">
        <v>2392</v>
      </c>
      <c r="L196" s="432">
        <f t="shared" si="10"/>
        <v>2392</v>
      </c>
      <c r="M196" s="342">
        <f t="shared" si="11"/>
        <v>2.3919999999999999</v>
      </c>
      <c r="N196" s="1332"/>
      <c r="O196" s="333"/>
      <c r="P196" s="1302"/>
      <c r="Q196" s="1302"/>
      <c r="R196" s="1302"/>
      <c r="S196" s="1302"/>
      <c r="T196" s="1302"/>
      <c r="U196" s="1302"/>
      <c r="V196" s="1302"/>
      <c r="W196" s="31"/>
      <c r="AA196" s="559"/>
    </row>
    <row r="197" spans="1:27" s="17" customFormat="1" x14ac:dyDescent="0.25">
      <c r="A197" s="211"/>
      <c r="B197" s="1328"/>
      <c r="C197" s="1305"/>
      <c r="D197" s="1325"/>
      <c r="E197" s="1305"/>
      <c r="F197" s="1305"/>
      <c r="G197" s="1323"/>
      <c r="H197" s="334" t="s">
        <v>105</v>
      </c>
      <c r="I197" s="335">
        <v>1</v>
      </c>
      <c r="J197" s="336" t="s">
        <v>19</v>
      </c>
      <c r="K197" s="337">
        <v>580</v>
      </c>
      <c r="L197" s="433">
        <f t="shared" si="10"/>
        <v>580</v>
      </c>
      <c r="M197" s="343">
        <f t="shared" si="11"/>
        <v>0.57999999999999996</v>
      </c>
      <c r="N197" s="1333"/>
      <c r="O197" s="338"/>
      <c r="P197" s="1302"/>
      <c r="Q197" s="1302"/>
      <c r="R197" s="1302"/>
      <c r="S197" s="1302"/>
      <c r="T197" s="1302"/>
      <c r="U197" s="1302"/>
      <c r="V197" s="1302"/>
      <c r="W197" s="31"/>
      <c r="AA197" s="559"/>
    </row>
    <row r="198" spans="1:27" s="17" customFormat="1" x14ac:dyDescent="0.25">
      <c r="A198" s="211"/>
      <c r="B198" s="1328"/>
      <c r="C198" s="1305"/>
      <c r="D198" s="1325"/>
      <c r="E198" s="1305"/>
      <c r="F198" s="1305"/>
      <c r="G198" s="1308" t="s">
        <v>329</v>
      </c>
      <c r="H198" s="291" t="s">
        <v>88</v>
      </c>
      <c r="I198" s="292">
        <v>1</v>
      </c>
      <c r="J198" s="293" t="s">
        <v>19</v>
      </c>
      <c r="K198" s="294">
        <v>2290</v>
      </c>
      <c r="L198" s="432">
        <f t="shared" si="10"/>
        <v>2290</v>
      </c>
      <c r="M198" s="342">
        <f t="shared" si="11"/>
        <v>2.29</v>
      </c>
      <c r="N198" s="1332"/>
      <c r="O198" s="286"/>
      <c r="P198" s="1302"/>
      <c r="Q198" s="1302"/>
      <c r="R198" s="1302"/>
      <c r="S198" s="1302"/>
      <c r="T198" s="1302"/>
      <c r="U198" s="1302"/>
      <c r="V198" s="1302"/>
      <c r="W198" s="31"/>
      <c r="AA198" s="559"/>
    </row>
    <row r="199" spans="1:27" s="17" customFormat="1" x14ac:dyDescent="0.25">
      <c r="A199" s="211"/>
      <c r="B199" s="1328"/>
      <c r="C199" s="1305"/>
      <c r="D199" s="1325"/>
      <c r="E199" s="1305"/>
      <c r="F199" s="1305"/>
      <c r="G199" s="1308"/>
      <c r="H199" s="291" t="s">
        <v>105</v>
      </c>
      <c r="I199" s="292">
        <v>1</v>
      </c>
      <c r="J199" s="293" t="s">
        <v>19</v>
      </c>
      <c r="K199" s="294">
        <v>580</v>
      </c>
      <c r="L199" s="433">
        <f t="shared" si="10"/>
        <v>580</v>
      </c>
      <c r="M199" s="343">
        <f t="shared" si="11"/>
        <v>0.57999999999999996</v>
      </c>
      <c r="N199" s="1333"/>
      <c r="O199" s="286"/>
      <c r="P199" s="1302"/>
      <c r="Q199" s="1302"/>
      <c r="R199" s="1302"/>
      <c r="S199" s="1302"/>
      <c r="T199" s="1302"/>
      <c r="U199" s="1302"/>
      <c r="V199" s="1302"/>
      <c r="W199" s="31"/>
      <c r="AA199" s="559"/>
    </row>
    <row r="200" spans="1:27" s="17" customFormat="1" x14ac:dyDescent="0.25">
      <c r="A200" s="211"/>
      <c r="B200" s="1328"/>
      <c r="C200" s="1305"/>
      <c r="D200" s="1325"/>
      <c r="E200" s="1305"/>
      <c r="F200" s="1305"/>
      <c r="G200" s="1322" t="s">
        <v>330</v>
      </c>
      <c r="H200" s="329" t="s">
        <v>88</v>
      </c>
      <c r="I200" s="330">
        <v>1</v>
      </c>
      <c r="J200" s="331" t="s">
        <v>19</v>
      </c>
      <c r="K200" s="332">
        <v>2270</v>
      </c>
      <c r="L200" s="432">
        <f t="shared" si="10"/>
        <v>2270</v>
      </c>
      <c r="M200" s="342">
        <f t="shared" si="11"/>
        <v>2.27</v>
      </c>
      <c r="N200" s="1332"/>
      <c r="O200" s="333"/>
      <c r="P200" s="1302"/>
      <c r="Q200" s="1302"/>
      <c r="R200" s="1302"/>
      <c r="S200" s="1302"/>
      <c r="T200" s="1302"/>
      <c r="U200" s="1302"/>
      <c r="V200" s="1302"/>
      <c r="W200" s="31"/>
      <c r="AA200" s="559"/>
    </row>
    <row r="201" spans="1:27" s="17" customFormat="1" x14ac:dyDescent="0.25">
      <c r="A201" s="211"/>
      <c r="B201" s="1328"/>
      <c r="C201" s="1305"/>
      <c r="D201" s="1325"/>
      <c r="E201" s="1305"/>
      <c r="F201" s="1305"/>
      <c r="G201" s="1323"/>
      <c r="H201" s="334" t="s">
        <v>105</v>
      </c>
      <c r="I201" s="335">
        <v>1</v>
      </c>
      <c r="J201" s="336" t="s">
        <v>19</v>
      </c>
      <c r="K201" s="337">
        <v>580</v>
      </c>
      <c r="L201" s="433">
        <f t="shared" si="10"/>
        <v>580</v>
      </c>
      <c r="M201" s="343">
        <f t="shared" si="11"/>
        <v>0.57999999999999996</v>
      </c>
      <c r="N201" s="1333"/>
      <c r="O201" s="338"/>
      <c r="P201" s="1302"/>
      <c r="Q201" s="1302"/>
      <c r="R201" s="1302"/>
      <c r="S201" s="1302"/>
      <c r="T201" s="1302"/>
      <c r="U201" s="1302"/>
      <c r="V201" s="1302"/>
      <c r="W201" s="31"/>
      <c r="AA201" s="559"/>
    </row>
    <row r="202" spans="1:27" s="17" customFormat="1" x14ac:dyDescent="0.25">
      <c r="A202" s="211"/>
      <c r="B202" s="1328"/>
      <c r="C202" s="1305"/>
      <c r="D202" s="1325"/>
      <c r="E202" s="1305"/>
      <c r="F202" s="1305"/>
      <c r="G202" s="1308" t="s">
        <v>331</v>
      </c>
      <c r="H202" s="291" t="s">
        <v>88</v>
      </c>
      <c r="I202" s="292">
        <v>1</v>
      </c>
      <c r="J202" s="293" t="s">
        <v>19</v>
      </c>
      <c r="K202" s="294">
        <v>5350</v>
      </c>
      <c r="L202" s="432">
        <f t="shared" si="10"/>
        <v>5350</v>
      </c>
      <c r="M202" s="342">
        <f t="shared" si="11"/>
        <v>5.35</v>
      </c>
      <c r="N202" s="1332"/>
      <c r="O202" s="286"/>
      <c r="P202" s="1302"/>
      <c r="Q202" s="1302"/>
      <c r="R202" s="1302"/>
      <c r="S202" s="1302"/>
      <c r="T202" s="1302"/>
      <c r="U202" s="1302"/>
      <c r="V202" s="1302"/>
      <c r="W202" s="31"/>
      <c r="AA202" s="559"/>
    </row>
    <row r="203" spans="1:27" s="17" customFormat="1" x14ac:dyDescent="0.25">
      <c r="A203" s="211"/>
      <c r="B203" s="1328"/>
      <c r="C203" s="1305"/>
      <c r="D203" s="1325"/>
      <c r="E203" s="1305"/>
      <c r="F203" s="1305"/>
      <c r="G203" s="1308"/>
      <c r="H203" s="291" t="s">
        <v>100</v>
      </c>
      <c r="I203" s="292">
        <v>1</v>
      </c>
      <c r="J203" s="293" t="s">
        <v>19</v>
      </c>
      <c r="K203" s="294">
        <v>5570</v>
      </c>
      <c r="L203" s="431">
        <f t="shared" si="10"/>
        <v>5570</v>
      </c>
      <c r="M203" s="341">
        <f t="shared" si="11"/>
        <v>5.57</v>
      </c>
      <c r="N203" s="1305"/>
      <c r="O203" s="286"/>
      <c r="P203" s="1302"/>
      <c r="Q203" s="1302"/>
      <c r="R203" s="1302"/>
      <c r="S203" s="1302"/>
      <c r="T203" s="1302"/>
      <c r="U203" s="1302"/>
      <c r="V203" s="1302"/>
      <c r="W203" s="31"/>
      <c r="AA203" s="559"/>
    </row>
    <row r="204" spans="1:27" s="17" customFormat="1" x14ac:dyDescent="0.25">
      <c r="A204" s="211"/>
      <c r="B204" s="1328"/>
      <c r="C204" s="1305"/>
      <c r="D204" s="1325"/>
      <c r="E204" s="1305"/>
      <c r="F204" s="1305"/>
      <c r="G204" s="1308"/>
      <c r="H204" s="291" t="s">
        <v>332</v>
      </c>
      <c r="I204" s="292">
        <v>1</v>
      </c>
      <c r="J204" s="293" t="s">
        <v>19</v>
      </c>
      <c r="K204" s="294">
        <v>5820</v>
      </c>
      <c r="L204" s="431">
        <f t="shared" si="10"/>
        <v>5820</v>
      </c>
      <c r="M204" s="341">
        <f t="shared" si="11"/>
        <v>5.82</v>
      </c>
      <c r="N204" s="1305"/>
      <c r="O204" s="286"/>
      <c r="P204" s="1302"/>
      <c r="Q204" s="1302"/>
      <c r="R204" s="1302"/>
      <c r="S204" s="1302"/>
      <c r="T204" s="1302"/>
      <c r="U204" s="1302"/>
      <c r="V204" s="1302"/>
      <c r="W204" s="31"/>
      <c r="AA204" s="559"/>
    </row>
    <row r="205" spans="1:27" s="17" customFormat="1" x14ac:dyDescent="0.25">
      <c r="A205" s="211"/>
      <c r="B205" s="1328"/>
      <c r="C205" s="1305"/>
      <c r="D205" s="1325"/>
      <c r="E205" s="1305"/>
      <c r="F205" s="1305"/>
      <c r="G205" s="1308"/>
      <c r="H205" s="291" t="s">
        <v>322</v>
      </c>
      <c r="I205" s="292">
        <v>1</v>
      </c>
      <c r="J205" s="293" t="s">
        <v>19</v>
      </c>
      <c r="K205" s="294">
        <v>2280</v>
      </c>
      <c r="L205" s="433">
        <f t="shared" si="10"/>
        <v>2280</v>
      </c>
      <c r="M205" s="343">
        <f t="shared" si="11"/>
        <v>2.2799999999999998</v>
      </c>
      <c r="N205" s="1333"/>
      <c r="O205" s="286"/>
      <c r="P205" s="1302"/>
      <c r="Q205" s="1302"/>
      <c r="R205" s="1302"/>
      <c r="S205" s="1302"/>
      <c r="T205" s="1302"/>
      <c r="U205" s="1302"/>
      <c r="V205" s="1302"/>
      <c r="W205" s="31"/>
      <c r="AA205" s="559"/>
    </row>
    <row r="206" spans="1:27" s="17" customFormat="1" x14ac:dyDescent="0.25">
      <c r="A206" s="211"/>
      <c r="B206" s="1328"/>
      <c r="C206" s="1305"/>
      <c r="D206" s="1325"/>
      <c r="E206" s="1305"/>
      <c r="F206" s="1305"/>
      <c r="G206" s="1322" t="s">
        <v>333</v>
      </c>
      <c r="H206" s="329" t="s">
        <v>88</v>
      </c>
      <c r="I206" s="330">
        <v>1</v>
      </c>
      <c r="J206" s="331" t="s">
        <v>19</v>
      </c>
      <c r="K206" s="332">
        <v>5646</v>
      </c>
      <c r="L206" s="432">
        <f t="shared" si="10"/>
        <v>5646</v>
      </c>
      <c r="M206" s="342">
        <f t="shared" si="11"/>
        <v>5.6459999999999999</v>
      </c>
      <c r="N206" s="1332"/>
      <c r="O206" s="333"/>
      <c r="P206" s="1302"/>
      <c r="Q206" s="1302"/>
      <c r="R206" s="1302"/>
      <c r="S206" s="1302"/>
      <c r="T206" s="1302"/>
      <c r="U206" s="1302"/>
      <c r="V206" s="1302"/>
      <c r="W206" s="31"/>
      <c r="AA206" s="559"/>
    </row>
    <row r="207" spans="1:27" s="17" customFormat="1" x14ac:dyDescent="0.25">
      <c r="A207" s="211"/>
      <c r="B207" s="1328"/>
      <c r="C207" s="1305"/>
      <c r="D207" s="1325"/>
      <c r="E207" s="1305"/>
      <c r="F207" s="1305"/>
      <c r="G207" s="1308"/>
      <c r="H207" s="291" t="s">
        <v>100</v>
      </c>
      <c r="I207" s="292">
        <v>1</v>
      </c>
      <c r="J207" s="293" t="s">
        <v>19</v>
      </c>
      <c r="K207" s="294">
        <v>5910</v>
      </c>
      <c r="L207" s="431">
        <f t="shared" si="10"/>
        <v>5910</v>
      </c>
      <c r="M207" s="341">
        <f t="shared" si="11"/>
        <v>5.91</v>
      </c>
      <c r="N207" s="1305"/>
      <c r="O207" s="286"/>
      <c r="P207" s="1302"/>
      <c r="Q207" s="1302"/>
      <c r="R207" s="1302"/>
      <c r="S207" s="1302"/>
      <c r="T207" s="1302"/>
      <c r="U207" s="1302"/>
      <c r="V207" s="1302"/>
      <c r="W207" s="31"/>
      <c r="AA207" s="559"/>
    </row>
    <row r="208" spans="1:27" s="17" customFormat="1" x14ac:dyDescent="0.25">
      <c r="A208" s="211"/>
      <c r="B208" s="1328"/>
      <c r="C208" s="1305"/>
      <c r="D208" s="1325"/>
      <c r="E208" s="1305"/>
      <c r="F208" s="1305"/>
      <c r="G208" s="1323"/>
      <c r="H208" s="334" t="s">
        <v>86</v>
      </c>
      <c r="I208" s="335">
        <v>1</v>
      </c>
      <c r="J208" s="336" t="s">
        <v>19</v>
      </c>
      <c r="K208" s="337">
        <v>2068</v>
      </c>
      <c r="L208" s="433">
        <f t="shared" si="10"/>
        <v>2068</v>
      </c>
      <c r="M208" s="343">
        <f t="shared" si="11"/>
        <v>2.0680000000000001</v>
      </c>
      <c r="N208" s="1333"/>
      <c r="O208" s="338"/>
      <c r="P208" s="1302"/>
      <c r="Q208" s="1302"/>
      <c r="R208" s="1302"/>
      <c r="S208" s="1302"/>
      <c r="T208" s="1302"/>
      <c r="U208" s="1302"/>
      <c r="V208" s="1302"/>
      <c r="W208" s="31"/>
      <c r="AA208" s="559"/>
    </row>
    <row r="209" spans="1:27" s="17" customFormat="1" x14ac:dyDescent="0.25">
      <c r="A209" s="211"/>
      <c r="B209" s="1328"/>
      <c r="C209" s="1305"/>
      <c r="D209" s="1325"/>
      <c r="E209" s="1305"/>
      <c r="F209" s="1305"/>
      <c r="G209" s="1308" t="s">
        <v>334</v>
      </c>
      <c r="H209" s="291" t="s">
        <v>88</v>
      </c>
      <c r="I209" s="292">
        <v>1</v>
      </c>
      <c r="J209" s="293" t="s">
        <v>19</v>
      </c>
      <c r="K209" s="294">
        <v>6010</v>
      </c>
      <c r="L209" s="432">
        <f t="shared" si="10"/>
        <v>6010</v>
      </c>
      <c r="M209" s="342">
        <f t="shared" si="11"/>
        <v>6.01</v>
      </c>
      <c r="N209" s="1332"/>
      <c r="O209" s="286"/>
      <c r="P209" s="1302"/>
      <c r="Q209" s="1302"/>
      <c r="R209" s="1302"/>
      <c r="S209" s="1302"/>
      <c r="T209" s="1302"/>
      <c r="U209" s="1302"/>
      <c r="V209" s="1302"/>
      <c r="W209" s="31"/>
      <c r="AA209" s="559"/>
    </row>
    <row r="210" spans="1:27" s="17" customFormat="1" x14ac:dyDescent="0.25">
      <c r="A210" s="211"/>
      <c r="B210" s="1328"/>
      <c r="C210" s="1305"/>
      <c r="D210" s="1325"/>
      <c r="E210" s="1305"/>
      <c r="F210" s="1305"/>
      <c r="G210" s="1308"/>
      <c r="H210" s="291" t="s">
        <v>100</v>
      </c>
      <c r="I210" s="292">
        <v>1</v>
      </c>
      <c r="J210" s="293" t="s">
        <v>19</v>
      </c>
      <c r="K210" s="294">
        <v>5665</v>
      </c>
      <c r="L210" s="431">
        <f t="shared" si="10"/>
        <v>5665</v>
      </c>
      <c r="M210" s="341">
        <f t="shared" si="11"/>
        <v>5.665</v>
      </c>
      <c r="N210" s="1305"/>
      <c r="O210" s="286"/>
      <c r="P210" s="1302"/>
      <c r="Q210" s="1302"/>
      <c r="R210" s="1302"/>
      <c r="S210" s="1302"/>
      <c r="T210" s="1302"/>
      <c r="U210" s="1302"/>
      <c r="V210" s="1302"/>
      <c r="W210" s="31"/>
      <c r="AA210" s="559"/>
    </row>
    <row r="211" spans="1:27" s="17" customFormat="1" x14ac:dyDescent="0.25">
      <c r="A211" s="211"/>
      <c r="B211" s="1328"/>
      <c r="C211" s="1305"/>
      <c r="D211" s="1325"/>
      <c r="E211" s="1305"/>
      <c r="F211" s="1305"/>
      <c r="G211" s="1308"/>
      <c r="H211" s="291" t="s">
        <v>304</v>
      </c>
      <c r="I211" s="292">
        <v>1</v>
      </c>
      <c r="J211" s="293" t="s">
        <v>19</v>
      </c>
      <c r="K211" s="294">
        <v>3345</v>
      </c>
      <c r="L211" s="431">
        <f t="shared" si="10"/>
        <v>3345</v>
      </c>
      <c r="M211" s="341">
        <f t="shared" si="11"/>
        <v>3.3450000000000002</v>
      </c>
      <c r="N211" s="1305"/>
      <c r="O211" s="286"/>
      <c r="P211" s="1302"/>
      <c r="Q211" s="1302"/>
      <c r="R211" s="1302"/>
      <c r="S211" s="1302"/>
      <c r="T211" s="1302"/>
      <c r="U211" s="1302"/>
      <c r="V211" s="1302"/>
      <c r="W211" s="31"/>
      <c r="AA211" s="559"/>
    </row>
    <row r="212" spans="1:27" s="17" customFormat="1" x14ac:dyDescent="0.25">
      <c r="A212" s="211"/>
      <c r="B212" s="1328"/>
      <c r="C212" s="1305"/>
      <c r="D212" s="1325"/>
      <c r="E212" s="1305"/>
      <c r="F212" s="1305"/>
      <c r="G212" s="1308"/>
      <c r="H212" s="291" t="s">
        <v>305</v>
      </c>
      <c r="I212" s="292">
        <v>1</v>
      </c>
      <c r="J212" s="293" t="s">
        <v>19</v>
      </c>
      <c r="K212" s="294">
        <v>5875</v>
      </c>
      <c r="L212" s="431">
        <f t="shared" si="10"/>
        <v>5875</v>
      </c>
      <c r="M212" s="341">
        <f t="shared" si="11"/>
        <v>5.875</v>
      </c>
      <c r="N212" s="1305"/>
      <c r="O212" s="286"/>
      <c r="P212" s="1302"/>
      <c r="Q212" s="1302"/>
      <c r="R212" s="1302"/>
      <c r="S212" s="1302"/>
      <c r="T212" s="1302"/>
      <c r="U212" s="1302"/>
      <c r="V212" s="1302"/>
      <c r="W212" s="31"/>
      <c r="AA212" s="559"/>
    </row>
    <row r="213" spans="1:27" s="17" customFormat="1" x14ac:dyDescent="0.25">
      <c r="A213" s="211"/>
      <c r="B213" s="1328"/>
      <c r="C213" s="1305"/>
      <c r="D213" s="1325"/>
      <c r="E213" s="1305"/>
      <c r="F213" s="1305"/>
      <c r="G213" s="1308"/>
      <c r="H213" s="291" t="s">
        <v>335</v>
      </c>
      <c r="I213" s="292">
        <v>1</v>
      </c>
      <c r="J213" s="293" t="s">
        <v>19</v>
      </c>
      <c r="K213" s="294">
        <v>2290</v>
      </c>
      <c r="L213" s="431">
        <f t="shared" si="10"/>
        <v>2290</v>
      </c>
      <c r="M213" s="341">
        <f t="shared" si="11"/>
        <v>2.29</v>
      </c>
      <c r="N213" s="1305"/>
      <c r="O213" s="286"/>
      <c r="P213" s="1302"/>
      <c r="Q213" s="1302"/>
      <c r="R213" s="1302"/>
      <c r="S213" s="1302"/>
      <c r="T213" s="1302"/>
      <c r="U213" s="1302"/>
      <c r="V213" s="1302"/>
      <c r="W213" s="31"/>
      <c r="AA213" s="559"/>
    </row>
    <row r="214" spans="1:27" s="17" customFormat="1" x14ac:dyDescent="0.25">
      <c r="A214" s="211"/>
      <c r="B214" s="1328"/>
      <c r="C214" s="1305"/>
      <c r="D214" s="1325"/>
      <c r="E214" s="1305"/>
      <c r="F214" s="1305"/>
      <c r="G214" s="1308"/>
      <c r="H214" s="291" t="s">
        <v>96</v>
      </c>
      <c r="I214" s="292">
        <v>1</v>
      </c>
      <c r="J214" s="293" t="s">
        <v>19</v>
      </c>
      <c r="K214" s="294">
        <v>2670</v>
      </c>
      <c r="L214" s="433">
        <f t="shared" si="10"/>
        <v>2670</v>
      </c>
      <c r="M214" s="343">
        <f t="shared" si="11"/>
        <v>2.67</v>
      </c>
      <c r="N214" s="1333"/>
      <c r="O214" s="286"/>
      <c r="P214" s="1302"/>
      <c r="Q214" s="1302"/>
      <c r="R214" s="1302"/>
      <c r="S214" s="1302"/>
      <c r="T214" s="1302"/>
      <c r="U214" s="1302"/>
      <c r="V214" s="1302"/>
      <c r="W214" s="31"/>
      <c r="AA214" s="559"/>
    </row>
    <row r="215" spans="1:27" s="17" customFormat="1" x14ac:dyDescent="0.25">
      <c r="A215" s="211"/>
      <c r="B215" s="1328"/>
      <c r="C215" s="1305"/>
      <c r="D215" s="1325"/>
      <c r="E215" s="1305"/>
      <c r="F215" s="1305"/>
      <c r="G215" s="1322" t="s">
        <v>336</v>
      </c>
      <c r="H215" s="329" t="s">
        <v>88</v>
      </c>
      <c r="I215" s="330">
        <v>1</v>
      </c>
      <c r="J215" s="331" t="s">
        <v>19</v>
      </c>
      <c r="K215" s="332">
        <v>3170</v>
      </c>
      <c r="L215" s="432">
        <f t="shared" si="10"/>
        <v>3170</v>
      </c>
      <c r="M215" s="342">
        <f t="shared" si="11"/>
        <v>3.17</v>
      </c>
      <c r="N215" s="1332"/>
      <c r="O215" s="333"/>
      <c r="P215" s="1302"/>
      <c r="Q215" s="1302"/>
      <c r="R215" s="1302"/>
      <c r="S215" s="1302"/>
      <c r="T215" s="1302"/>
      <c r="U215" s="1302"/>
      <c r="V215" s="1302"/>
      <c r="W215" s="31"/>
      <c r="AA215" s="559"/>
    </row>
    <row r="216" spans="1:27" s="17" customFormat="1" x14ac:dyDescent="0.25">
      <c r="A216" s="211"/>
      <c r="B216" s="1328"/>
      <c r="C216" s="1305"/>
      <c r="D216" s="1325"/>
      <c r="E216" s="1305"/>
      <c r="F216" s="1305"/>
      <c r="G216" s="1308"/>
      <c r="H216" s="291" t="s">
        <v>80</v>
      </c>
      <c r="I216" s="292">
        <v>1</v>
      </c>
      <c r="J216" s="293" t="s">
        <v>19</v>
      </c>
      <c r="K216" s="294">
        <v>2215</v>
      </c>
      <c r="L216" s="431">
        <f t="shared" si="10"/>
        <v>2215</v>
      </c>
      <c r="M216" s="341">
        <f t="shared" si="11"/>
        <v>2.2149999999999999</v>
      </c>
      <c r="N216" s="1305"/>
      <c r="O216" s="286"/>
      <c r="P216" s="1302"/>
      <c r="Q216" s="1302"/>
      <c r="R216" s="1302"/>
      <c r="S216" s="1302"/>
      <c r="T216" s="1302"/>
      <c r="U216" s="1302"/>
      <c r="V216" s="1302"/>
      <c r="W216" s="31"/>
      <c r="AA216" s="559"/>
    </row>
    <row r="217" spans="1:27" s="17" customFormat="1" x14ac:dyDescent="0.25">
      <c r="A217" s="211"/>
      <c r="B217" s="1328"/>
      <c r="C217" s="1305"/>
      <c r="D217" s="1325"/>
      <c r="E217" s="1305"/>
      <c r="F217" s="1305"/>
      <c r="G217" s="1308"/>
      <c r="H217" s="291" t="s">
        <v>298</v>
      </c>
      <c r="I217" s="292">
        <v>1</v>
      </c>
      <c r="J217" s="293" t="s">
        <v>19</v>
      </c>
      <c r="K217" s="294">
        <v>2915</v>
      </c>
      <c r="L217" s="431">
        <f t="shared" si="10"/>
        <v>2915</v>
      </c>
      <c r="M217" s="341">
        <f t="shared" si="11"/>
        <v>2.915</v>
      </c>
      <c r="N217" s="1305"/>
      <c r="O217" s="286"/>
      <c r="P217" s="1302"/>
      <c r="Q217" s="1302"/>
      <c r="R217" s="1302"/>
      <c r="S217" s="1302"/>
      <c r="T217" s="1302"/>
      <c r="U217" s="1302"/>
      <c r="V217" s="1302"/>
      <c r="W217" s="31"/>
      <c r="AA217" s="559"/>
    </row>
    <row r="218" spans="1:27" s="17" customFormat="1" x14ac:dyDescent="0.25">
      <c r="A218" s="211"/>
      <c r="B218" s="1328"/>
      <c r="C218" s="1305"/>
      <c r="D218" s="1325"/>
      <c r="E218" s="1305"/>
      <c r="F218" s="1305"/>
      <c r="G218" s="1308"/>
      <c r="H218" s="291" t="s">
        <v>337</v>
      </c>
      <c r="I218" s="292">
        <v>1</v>
      </c>
      <c r="J218" s="293" t="s">
        <v>19</v>
      </c>
      <c r="K218" s="294">
        <v>3210</v>
      </c>
      <c r="L218" s="431">
        <f t="shared" si="10"/>
        <v>3210</v>
      </c>
      <c r="M218" s="341">
        <f t="shared" si="11"/>
        <v>3.21</v>
      </c>
      <c r="N218" s="1305"/>
      <c r="O218" s="286"/>
      <c r="P218" s="1302"/>
      <c r="Q218" s="1302"/>
      <c r="R218" s="1302"/>
      <c r="S218" s="1302"/>
      <c r="T218" s="1302"/>
      <c r="U218" s="1302"/>
      <c r="V218" s="1302"/>
      <c r="W218" s="31"/>
      <c r="AA218" s="559"/>
    </row>
    <row r="219" spans="1:27" s="17" customFormat="1" x14ac:dyDescent="0.25">
      <c r="A219" s="211"/>
      <c r="B219" s="1328"/>
      <c r="C219" s="1305"/>
      <c r="D219" s="1325"/>
      <c r="E219" s="1305"/>
      <c r="F219" s="1305"/>
      <c r="G219" s="1323"/>
      <c r="H219" s="334" t="s">
        <v>83</v>
      </c>
      <c r="I219" s="335">
        <v>1</v>
      </c>
      <c r="J219" s="336" t="s">
        <v>19</v>
      </c>
      <c r="K219" s="337">
        <v>880</v>
      </c>
      <c r="L219" s="433">
        <f t="shared" si="10"/>
        <v>880</v>
      </c>
      <c r="M219" s="343">
        <f t="shared" si="11"/>
        <v>0.88</v>
      </c>
      <c r="N219" s="1333"/>
      <c r="O219" s="338"/>
      <c r="P219" s="1302"/>
      <c r="Q219" s="1302"/>
      <c r="R219" s="1302"/>
      <c r="S219" s="1302"/>
      <c r="T219" s="1302"/>
      <c r="U219" s="1302"/>
      <c r="V219" s="1302"/>
      <c r="W219" s="31"/>
      <c r="AA219" s="559"/>
    </row>
    <row r="220" spans="1:27" s="17" customFormat="1" x14ac:dyDescent="0.25">
      <c r="A220" s="211"/>
      <c r="B220" s="1328"/>
      <c r="C220" s="1305"/>
      <c r="D220" s="1325"/>
      <c r="E220" s="1305"/>
      <c r="F220" s="1305"/>
      <c r="G220" s="1308" t="s">
        <v>338</v>
      </c>
      <c r="H220" s="291" t="s">
        <v>339</v>
      </c>
      <c r="I220" s="292">
        <v>1</v>
      </c>
      <c r="J220" s="293" t="s">
        <v>19</v>
      </c>
      <c r="K220" s="294">
        <v>0</v>
      </c>
      <c r="L220" s="432" t="s">
        <v>15</v>
      </c>
      <c r="M220" s="342" t="s">
        <v>15</v>
      </c>
      <c r="N220" s="1332"/>
      <c r="O220" s="286"/>
      <c r="P220" s="1302"/>
      <c r="Q220" s="1302"/>
      <c r="R220" s="1302"/>
      <c r="S220" s="1302"/>
      <c r="T220" s="1302"/>
      <c r="U220" s="1302"/>
      <c r="V220" s="1302"/>
      <c r="W220" s="31"/>
      <c r="AA220" s="559"/>
    </row>
    <row r="221" spans="1:27" s="17" customFormat="1" x14ac:dyDescent="0.25">
      <c r="A221" s="211"/>
      <c r="B221" s="1328"/>
      <c r="C221" s="1305"/>
      <c r="D221" s="1325"/>
      <c r="E221" s="1305"/>
      <c r="F221" s="1305"/>
      <c r="G221" s="1308"/>
      <c r="H221" s="291" t="s">
        <v>340</v>
      </c>
      <c r="I221" s="292">
        <v>1</v>
      </c>
      <c r="J221" s="293" t="s">
        <v>19</v>
      </c>
      <c r="K221" s="294">
        <v>2880</v>
      </c>
      <c r="L221" s="431">
        <f t="shared" si="10"/>
        <v>2880</v>
      </c>
      <c r="M221" s="341">
        <f t="shared" si="11"/>
        <v>2.88</v>
      </c>
      <c r="N221" s="1305"/>
      <c r="O221" s="286"/>
      <c r="P221" s="1302"/>
      <c r="Q221" s="1302"/>
      <c r="R221" s="1302"/>
      <c r="S221" s="1302"/>
      <c r="T221" s="1302"/>
      <c r="U221" s="1302"/>
      <c r="V221" s="1302"/>
      <c r="W221" s="31"/>
      <c r="AA221" s="559"/>
    </row>
    <row r="222" spans="1:27" s="17" customFormat="1" x14ac:dyDescent="0.25">
      <c r="A222" s="211"/>
      <c r="B222" s="1328"/>
      <c r="C222" s="1305"/>
      <c r="D222" s="1325"/>
      <c r="E222" s="1305"/>
      <c r="F222" s="1305"/>
      <c r="G222" s="1308"/>
      <c r="H222" s="291" t="s">
        <v>341</v>
      </c>
      <c r="I222" s="292">
        <v>1</v>
      </c>
      <c r="J222" s="293" t="s">
        <v>19</v>
      </c>
      <c r="K222" s="294">
        <v>0</v>
      </c>
      <c r="L222" s="431" t="s">
        <v>15</v>
      </c>
      <c r="M222" s="341" t="s">
        <v>15</v>
      </c>
      <c r="N222" s="1305"/>
      <c r="O222" s="286"/>
      <c r="P222" s="1302"/>
      <c r="Q222" s="1302"/>
      <c r="R222" s="1302"/>
      <c r="S222" s="1302"/>
      <c r="T222" s="1302"/>
      <c r="U222" s="1302"/>
      <c r="V222" s="1302"/>
      <c r="W222" s="31"/>
      <c r="AA222" s="559"/>
    </row>
    <row r="223" spans="1:27" s="17" customFormat="1" x14ac:dyDescent="0.25">
      <c r="A223" s="211"/>
      <c r="B223" s="1328"/>
      <c r="C223" s="1305"/>
      <c r="D223" s="1325"/>
      <c r="E223" s="1305"/>
      <c r="F223" s="1305"/>
      <c r="G223" s="1308"/>
      <c r="H223" s="291" t="s">
        <v>342</v>
      </c>
      <c r="I223" s="292">
        <v>1</v>
      </c>
      <c r="J223" s="293" t="s">
        <v>19</v>
      </c>
      <c r="K223" s="294">
        <v>0</v>
      </c>
      <c r="L223" s="431" t="s">
        <v>15</v>
      </c>
      <c r="M223" s="341" t="s">
        <v>15</v>
      </c>
      <c r="N223" s="1305"/>
      <c r="O223" s="286"/>
      <c r="P223" s="1302"/>
      <c r="Q223" s="1302"/>
      <c r="R223" s="1302"/>
      <c r="S223" s="1302"/>
      <c r="T223" s="1302"/>
      <c r="U223" s="1302"/>
      <c r="V223" s="1302"/>
      <c r="W223" s="31"/>
      <c r="AA223" s="559"/>
    </row>
    <row r="224" spans="1:27" s="17" customFormat="1" x14ac:dyDescent="0.25">
      <c r="A224" s="211"/>
      <c r="B224" s="1328"/>
      <c r="C224" s="1305"/>
      <c r="D224" s="1325"/>
      <c r="E224" s="1305"/>
      <c r="F224" s="1305"/>
      <c r="G224" s="1308"/>
      <c r="H224" s="291" t="s">
        <v>83</v>
      </c>
      <c r="I224" s="292">
        <v>1</v>
      </c>
      <c r="J224" s="293" t="s">
        <v>19</v>
      </c>
      <c r="K224" s="294">
        <v>880</v>
      </c>
      <c r="L224" s="433">
        <f t="shared" si="10"/>
        <v>880</v>
      </c>
      <c r="M224" s="343">
        <f t="shared" si="11"/>
        <v>0.88</v>
      </c>
      <c r="N224" s="1333"/>
      <c r="O224" s="286"/>
      <c r="P224" s="1302"/>
      <c r="Q224" s="1302"/>
      <c r="R224" s="1302"/>
      <c r="S224" s="1302"/>
      <c r="T224" s="1302"/>
      <c r="U224" s="1302"/>
      <c r="V224" s="1302"/>
      <c r="W224" s="31"/>
      <c r="AA224" s="559"/>
    </row>
    <row r="225" spans="1:27" s="17" customFormat="1" x14ac:dyDescent="0.25">
      <c r="A225" s="211"/>
      <c r="B225" s="1328"/>
      <c r="C225" s="1305"/>
      <c r="D225" s="1325"/>
      <c r="E225" s="1305"/>
      <c r="F225" s="1305"/>
      <c r="G225" s="1322" t="s">
        <v>343</v>
      </c>
      <c r="H225" s="329" t="s">
        <v>344</v>
      </c>
      <c r="I225" s="330">
        <v>1</v>
      </c>
      <c r="J225" s="331" t="s">
        <v>19</v>
      </c>
      <c r="K225" s="332">
        <v>9970</v>
      </c>
      <c r="L225" s="432">
        <f t="shared" si="10"/>
        <v>9970</v>
      </c>
      <c r="M225" s="342">
        <f t="shared" si="11"/>
        <v>9.9700000000000006</v>
      </c>
      <c r="N225" s="1332"/>
      <c r="O225" s="333"/>
      <c r="P225" s="1302"/>
      <c r="Q225" s="1302"/>
      <c r="R225" s="1302"/>
      <c r="S225" s="1302"/>
      <c r="T225" s="1302"/>
      <c r="U225" s="1302"/>
      <c r="V225" s="1302"/>
      <c r="W225" s="31"/>
      <c r="AA225" s="559"/>
    </row>
    <row r="226" spans="1:27" s="17" customFormat="1" x14ac:dyDescent="0.25">
      <c r="A226" s="211"/>
      <c r="B226" s="1328"/>
      <c r="C226" s="1305"/>
      <c r="D226" s="1325"/>
      <c r="E226" s="1305"/>
      <c r="F226" s="1305"/>
      <c r="G226" s="1323"/>
      <c r="H226" s="334" t="s">
        <v>105</v>
      </c>
      <c r="I226" s="335">
        <v>1</v>
      </c>
      <c r="J226" s="336" t="s">
        <v>19</v>
      </c>
      <c r="K226" s="337">
        <v>705</v>
      </c>
      <c r="L226" s="433">
        <f t="shared" si="10"/>
        <v>705</v>
      </c>
      <c r="M226" s="343">
        <f t="shared" si="11"/>
        <v>0.70499999999999996</v>
      </c>
      <c r="N226" s="1333"/>
      <c r="O226" s="338"/>
      <c r="P226" s="1302"/>
      <c r="Q226" s="1302"/>
      <c r="R226" s="1302"/>
      <c r="S226" s="1302"/>
      <c r="T226" s="1302"/>
      <c r="U226" s="1302"/>
      <c r="V226" s="1302"/>
      <c r="W226" s="31"/>
      <c r="AA226" s="559"/>
    </row>
    <row r="227" spans="1:27" s="17" customFormat="1" x14ac:dyDescent="0.25">
      <c r="A227" s="211"/>
      <c r="B227" s="1328"/>
      <c r="C227" s="1305"/>
      <c r="D227" s="1325"/>
      <c r="E227" s="1305"/>
      <c r="F227" s="1305"/>
      <c r="G227" s="1308" t="s">
        <v>345</v>
      </c>
      <c r="H227" s="291" t="s">
        <v>79</v>
      </c>
      <c r="I227" s="292">
        <v>1</v>
      </c>
      <c r="J227" s="293" t="s">
        <v>19</v>
      </c>
      <c r="K227" s="294">
        <v>16590</v>
      </c>
      <c r="L227" s="432">
        <f t="shared" si="10"/>
        <v>16590</v>
      </c>
      <c r="M227" s="342">
        <f t="shared" si="11"/>
        <v>16.59</v>
      </c>
      <c r="N227" s="1332"/>
      <c r="O227" s="286"/>
      <c r="P227" s="1302"/>
      <c r="Q227" s="1302"/>
      <c r="R227" s="1302"/>
      <c r="S227" s="1302"/>
      <c r="T227" s="1302"/>
      <c r="U227" s="1302"/>
      <c r="V227" s="1302"/>
      <c r="W227" s="31"/>
      <c r="AA227" s="559"/>
    </row>
    <row r="228" spans="1:27" s="17" customFormat="1" x14ac:dyDescent="0.25">
      <c r="A228" s="211"/>
      <c r="B228" s="1328"/>
      <c r="C228" s="1305"/>
      <c r="D228" s="1325"/>
      <c r="E228" s="1305"/>
      <c r="F228" s="1305"/>
      <c r="G228" s="1308"/>
      <c r="H228" s="291" t="s">
        <v>346</v>
      </c>
      <c r="I228" s="292">
        <v>1</v>
      </c>
      <c r="J228" s="293" t="s">
        <v>19</v>
      </c>
      <c r="K228" s="294">
        <v>16000</v>
      </c>
      <c r="L228" s="431">
        <f t="shared" si="10"/>
        <v>16000</v>
      </c>
      <c r="M228" s="341">
        <f t="shared" si="11"/>
        <v>16</v>
      </c>
      <c r="N228" s="1305"/>
      <c r="O228" s="286"/>
      <c r="P228" s="1302"/>
      <c r="Q228" s="1302"/>
      <c r="R228" s="1302"/>
      <c r="S228" s="1302"/>
      <c r="T228" s="1302"/>
      <c r="U228" s="1302"/>
      <c r="V228" s="1302"/>
      <c r="W228" s="31"/>
      <c r="AA228" s="559"/>
    </row>
    <row r="229" spans="1:27" s="17" customFormat="1" x14ac:dyDescent="0.25">
      <c r="A229" s="211"/>
      <c r="B229" s="1328"/>
      <c r="C229" s="1305"/>
      <c r="D229" s="1325"/>
      <c r="E229" s="1305"/>
      <c r="F229" s="1305"/>
      <c r="G229" s="1308"/>
      <c r="H229" s="291" t="s">
        <v>347</v>
      </c>
      <c r="I229" s="292">
        <v>1</v>
      </c>
      <c r="J229" s="293" t="s">
        <v>19</v>
      </c>
      <c r="K229" s="294">
        <v>15200</v>
      </c>
      <c r="L229" s="431">
        <f t="shared" si="10"/>
        <v>15200</v>
      </c>
      <c r="M229" s="341">
        <f t="shared" si="11"/>
        <v>15.2</v>
      </c>
      <c r="N229" s="1305"/>
      <c r="O229" s="286"/>
      <c r="P229" s="1302"/>
      <c r="Q229" s="1302"/>
      <c r="R229" s="1302"/>
      <c r="S229" s="1302"/>
      <c r="T229" s="1302"/>
      <c r="U229" s="1302"/>
      <c r="V229" s="1302"/>
      <c r="W229" s="31"/>
      <c r="AA229" s="559"/>
    </row>
    <row r="230" spans="1:27" s="17" customFormat="1" x14ac:dyDescent="0.25">
      <c r="A230" s="211"/>
      <c r="B230" s="1328"/>
      <c r="C230" s="1305"/>
      <c r="D230" s="1325"/>
      <c r="E230" s="1305"/>
      <c r="F230" s="1305"/>
      <c r="G230" s="1308"/>
      <c r="H230" s="291" t="s">
        <v>348</v>
      </c>
      <c r="I230" s="292">
        <v>1</v>
      </c>
      <c r="J230" s="293" t="s">
        <v>19</v>
      </c>
      <c r="K230" s="294">
        <v>2245</v>
      </c>
      <c r="L230" s="433">
        <f t="shared" si="10"/>
        <v>2245</v>
      </c>
      <c r="M230" s="343">
        <f t="shared" si="11"/>
        <v>2.2450000000000001</v>
      </c>
      <c r="N230" s="1333"/>
      <c r="O230" s="286"/>
      <c r="P230" s="1302"/>
      <c r="Q230" s="1302"/>
      <c r="R230" s="1302"/>
      <c r="S230" s="1302"/>
      <c r="T230" s="1302"/>
      <c r="U230" s="1302"/>
      <c r="V230" s="1302"/>
      <c r="W230" s="31"/>
      <c r="AA230" s="559"/>
    </row>
    <row r="231" spans="1:27" s="17" customFormat="1" ht="24" x14ac:dyDescent="0.25">
      <c r="A231" s="211"/>
      <c r="B231" s="1328"/>
      <c r="C231" s="1305"/>
      <c r="D231" s="1325"/>
      <c r="E231" s="1305"/>
      <c r="F231" s="1305"/>
      <c r="G231" s="1322" t="s">
        <v>349</v>
      </c>
      <c r="H231" s="329" t="s">
        <v>350</v>
      </c>
      <c r="I231" s="330">
        <v>1</v>
      </c>
      <c r="J231" s="331" t="s">
        <v>19</v>
      </c>
      <c r="K231" s="332">
        <v>0</v>
      </c>
      <c r="L231" s="432" t="s">
        <v>15</v>
      </c>
      <c r="M231" s="342" t="s">
        <v>15</v>
      </c>
      <c r="N231" s="1332"/>
      <c r="O231" s="333"/>
      <c r="P231" s="1302"/>
      <c r="Q231" s="1302"/>
      <c r="R231" s="1302"/>
      <c r="S231" s="1302"/>
      <c r="T231" s="1302"/>
      <c r="U231" s="1302"/>
      <c r="V231" s="1302"/>
      <c r="W231" s="31"/>
      <c r="AA231" s="559"/>
    </row>
    <row r="232" spans="1:27" s="17" customFormat="1" x14ac:dyDescent="0.25">
      <c r="A232" s="211"/>
      <c r="B232" s="1328"/>
      <c r="C232" s="1305"/>
      <c r="D232" s="1325"/>
      <c r="E232" s="1305"/>
      <c r="F232" s="1305"/>
      <c r="G232" s="1308"/>
      <c r="H232" s="291" t="s">
        <v>351</v>
      </c>
      <c r="I232" s="292">
        <v>1</v>
      </c>
      <c r="J232" s="293" t="s">
        <v>19</v>
      </c>
      <c r="K232" s="294">
        <v>16000</v>
      </c>
      <c r="L232" s="431">
        <f t="shared" si="10"/>
        <v>16000</v>
      </c>
      <c r="M232" s="341">
        <f t="shared" si="11"/>
        <v>16</v>
      </c>
      <c r="N232" s="1305"/>
      <c r="O232" s="286"/>
      <c r="P232" s="1302"/>
      <c r="Q232" s="1302"/>
      <c r="R232" s="1302"/>
      <c r="S232" s="1302"/>
      <c r="T232" s="1302"/>
      <c r="U232" s="1302"/>
      <c r="V232" s="1302"/>
      <c r="W232" s="31"/>
      <c r="AA232" s="559"/>
    </row>
    <row r="233" spans="1:27" s="17" customFormat="1" x14ac:dyDescent="0.25">
      <c r="A233" s="211"/>
      <c r="B233" s="1328"/>
      <c r="C233" s="1305"/>
      <c r="D233" s="1325"/>
      <c r="E233" s="1305"/>
      <c r="F233" s="1305"/>
      <c r="G233" s="1308"/>
      <c r="H233" s="291" t="s">
        <v>352</v>
      </c>
      <c r="I233" s="292">
        <v>1</v>
      </c>
      <c r="J233" s="293" t="s">
        <v>19</v>
      </c>
      <c r="K233" s="294">
        <v>15200</v>
      </c>
      <c r="L233" s="431">
        <f t="shared" si="10"/>
        <v>15200</v>
      </c>
      <c r="M233" s="341">
        <f t="shared" si="11"/>
        <v>15.2</v>
      </c>
      <c r="N233" s="1305"/>
      <c r="O233" s="286"/>
      <c r="P233" s="1302"/>
      <c r="Q233" s="1302"/>
      <c r="R233" s="1302"/>
      <c r="S233" s="1302"/>
      <c r="T233" s="1302"/>
      <c r="U233" s="1302"/>
      <c r="V233" s="1302"/>
      <c r="W233" s="31"/>
      <c r="AA233" s="559"/>
    </row>
    <row r="234" spans="1:27" s="17" customFormat="1" ht="13.5" thickBot="1" x14ac:dyDescent="0.3">
      <c r="A234" s="211"/>
      <c r="B234" s="1329"/>
      <c r="C234" s="1306"/>
      <c r="D234" s="1326"/>
      <c r="E234" s="1306"/>
      <c r="F234" s="1306"/>
      <c r="G234" s="1309"/>
      <c r="H234" s="295" t="s">
        <v>353</v>
      </c>
      <c r="I234" s="296">
        <v>1</v>
      </c>
      <c r="J234" s="297" t="s">
        <v>19</v>
      </c>
      <c r="K234" s="298">
        <v>2245</v>
      </c>
      <c r="L234" s="434">
        <f t="shared" si="10"/>
        <v>2245</v>
      </c>
      <c r="M234" s="344">
        <f t="shared" si="11"/>
        <v>2.2450000000000001</v>
      </c>
      <c r="N234" s="1306"/>
      <c r="O234" s="299"/>
      <c r="P234" s="1303"/>
      <c r="Q234" s="1303"/>
      <c r="R234" s="1303"/>
      <c r="S234" s="1303"/>
      <c r="T234" s="1303"/>
      <c r="U234" s="1303"/>
      <c r="V234" s="1303"/>
      <c r="W234" s="31"/>
      <c r="AA234" s="559"/>
    </row>
    <row r="235" spans="1:27" s="17" customFormat="1" collapsed="1" x14ac:dyDescent="0.25">
      <c r="A235" s="211"/>
      <c r="B235" s="1327">
        <v>4</v>
      </c>
      <c r="C235" s="1304" t="s">
        <v>48</v>
      </c>
      <c r="D235" s="1324" t="s">
        <v>354</v>
      </c>
      <c r="E235" s="1304">
        <v>44053</v>
      </c>
      <c r="F235" s="1304">
        <v>44057</v>
      </c>
      <c r="G235" s="1334" t="s">
        <v>355</v>
      </c>
      <c r="H235" s="1334"/>
      <c r="I235" s="281"/>
      <c r="J235" s="282"/>
      <c r="K235" s="289"/>
      <c r="L235" s="429"/>
      <c r="M235" s="323"/>
      <c r="N235" s="323"/>
      <c r="O235" s="290"/>
      <c r="P235" s="1301"/>
      <c r="Q235" s="1301"/>
      <c r="R235" s="1301"/>
      <c r="S235" s="1301"/>
      <c r="T235" s="1301"/>
      <c r="U235" s="1301"/>
      <c r="V235" s="1301"/>
      <c r="W235" s="31"/>
      <c r="AA235" s="559"/>
    </row>
    <row r="236" spans="1:27" s="17" customFormat="1" x14ac:dyDescent="0.25">
      <c r="A236" s="211"/>
      <c r="B236" s="1328"/>
      <c r="C236" s="1305"/>
      <c r="D236" s="1325"/>
      <c r="E236" s="1305"/>
      <c r="F236" s="1305"/>
      <c r="G236" s="1331" t="s">
        <v>356</v>
      </c>
      <c r="H236" s="324" t="s">
        <v>357</v>
      </c>
      <c r="I236" s="325">
        <v>1</v>
      </c>
      <c r="J236" s="326" t="s">
        <v>19</v>
      </c>
      <c r="K236" s="327">
        <v>3298</v>
      </c>
      <c r="L236" s="430">
        <f t="shared" si="10"/>
        <v>3298</v>
      </c>
      <c r="M236" s="340">
        <f>L236/1000</f>
        <v>3.298</v>
      </c>
      <c r="N236" s="1386"/>
      <c r="O236" s="328"/>
      <c r="P236" s="1302"/>
      <c r="Q236" s="1302"/>
      <c r="R236" s="1302"/>
      <c r="S236" s="1302"/>
      <c r="T236" s="1302"/>
      <c r="U236" s="1302"/>
      <c r="V236" s="1302"/>
      <c r="W236" s="2" t="s">
        <v>483</v>
      </c>
      <c r="AA236" s="559"/>
    </row>
    <row r="237" spans="1:27" s="17" customFormat="1" ht="15" customHeight="1" x14ac:dyDescent="0.25">
      <c r="A237" s="211"/>
      <c r="B237" s="1328"/>
      <c r="C237" s="1305"/>
      <c r="D237" s="1325"/>
      <c r="E237" s="1305"/>
      <c r="F237" s="1305"/>
      <c r="G237" s="1308"/>
      <c r="H237" s="291" t="s">
        <v>89</v>
      </c>
      <c r="I237" s="292">
        <v>1</v>
      </c>
      <c r="J237" s="293" t="s">
        <v>19</v>
      </c>
      <c r="K237" s="294">
        <v>2860</v>
      </c>
      <c r="L237" s="431">
        <f t="shared" si="10"/>
        <v>2860</v>
      </c>
      <c r="M237" s="341">
        <f t="shared" ref="M237:M296" si="12">L237/1000</f>
        <v>2.86</v>
      </c>
      <c r="N237" s="1305"/>
      <c r="O237" s="286"/>
      <c r="P237" s="1302"/>
      <c r="Q237" s="1302"/>
      <c r="R237" s="1302"/>
      <c r="S237" s="1302"/>
      <c r="T237" s="1302"/>
      <c r="U237" s="1302"/>
      <c r="V237" s="1302"/>
      <c r="W237" s="31"/>
      <c r="AA237" s="559"/>
    </row>
    <row r="238" spans="1:27" s="17" customFormat="1" ht="15" customHeight="1" x14ac:dyDescent="0.25">
      <c r="A238" s="211"/>
      <c r="B238" s="1328"/>
      <c r="C238" s="1305"/>
      <c r="D238" s="1325"/>
      <c r="E238" s="1305"/>
      <c r="F238" s="1305"/>
      <c r="G238" s="1323"/>
      <c r="H238" s="334" t="s">
        <v>86</v>
      </c>
      <c r="I238" s="335">
        <v>1</v>
      </c>
      <c r="J238" s="336" t="s">
        <v>19</v>
      </c>
      <c r="K238" s="337">
        <v>552</v>
      </c>
      <c r="L238" s="433">
        <f t="shared" si="10"/>
        <v>552</v>
      </c>
      <c r="M238" s="343">
        <f t="shared" si="12"/>
        <v>0.55200000000000005</v>
      </c>
      <c r="N238" s="1333"/>
      <c r="O238" s="338"/>
      <c r="P238" s="1302"/>
      <c r="Q238" s="1302"/>
      <c r="R238" s="1302"/>
      <c r="S238" s="1302"/>
      <c r="T238" s="1302"/>
      <c r="U238" s="1302"/>
      <c r="V238" s="1302"/>
      <c r="W238" s="31"/>
      <c r="AA238" s="559"/>
    </row>
    <row r="239" spans="1:27" s="17" customFormat="1" x14ac:dyDescent="0.25">
      <c r="A239" s="211"/>
      <c r="B239" s="1328"/>
      <c r="C239" s="1305"/>
      <c r="D239" s="1325"/>
      <c r="E239" s="1305"/>
      <c r="F239" s="1305"/>
      <c r="G239" s="1308" t="s">
        <v>358</v>
      </c>
      <c r="H239" s="291" t="s">
        <v>88</v>
      </c>
      <c r="I239" s="292">
        <v>1</v>
      </c>
      <c r="J239" s="293" t="s">
        <v>19</v>
      </c>
      <c r="K239" s="294">
        <v>9614</v>
      </c>
      <c r="L239" s="432">
        <f t="shared" si="10"/>
        <v>9614</v>
      </c>
      <c r="M239" s="342">
        <f t="shared" si="12"/>
        <v>9.6140000000000008</v>
      </c>
      <c r="N239" s="1332"/>
      <c r="O239" s="286"/>
      <c r="P239" s="1302"/>
      <c r="Q239" s="1302"/>
      <c r="R239" s="1302"/>
      <c r="S239" s="1302"/>
      <c r="T239" s="1302"/>
      <c r="U239" s="1302"/>
      <c r="V239" s="1302"/>
      <c r="W239" s="31"/>
      <c r="AA239" s="559"/>
    </row>
    <row r="240" spans="1:27" s="17" customFormat="1" x14ac:dyDescent="0.25">
      <c r="A240" s="211"/>
      <c r="B240" s="1328"/>
      <c r="C240" s="1305"/>
      <c r="D240" s="1325"/>
      <c r="E240" s="1305"/>
      <c r="F240" s="1305"/>
      <c r="G240" s="1308"/>
      <c r="H240" s="291" t="s">
        <v>100</v>
      </c>
      <c r="I240" s="292">
        <v>1</v>
      </c>
      <c r="J240" s="293" t="s">
        <v>19</v>
      </c>
      <c r="K240" s="294">
        <v>9800</v>
      </c>
      <c r="L240" s="431">
        <f t="shared" ref="L240:L296" si="13">K240*I240</f>
        <v>9800</v>
      </c>
      <c r="M240" s="341">
        <f t="shared" si="12"/>
        <v>9.8000000000000007</v>
      </c>
      <c r="N240" s="1305"/>
      <c r="O240" s="286"/>
      <c r="P240" s="1302"/>
      <c r="Q240" s="1302"/>
      <c r="R240" s="1302"/>
      <c r="S240" s="1302"/>
      <c r="T240" s="1302"/>
      <c r="U240" s="1302"/>
      <c r="V240" s="1302"/>
      <c r="W240" s="31"/>
      <c r="AA240" s="559"/>
    </row>
    <row r="241" spans="1:27" s="17" customFormat="1" x14ac:dyDescent="0.25">
      <c r="A241" s="211"/>
      <c r="B241" s="1328"/>
      <c r="C241" s="1305"/>
      <c r="D241" s="1325"/>
      <c r="E241" s="1305"/>
      <c r="F241" s="1305"/>
      <c r="G241" s="1308"/>
      <c r="H241" s="291" t="s">
        <v>359</v>
      </c>
      <c r="I241" s="292">
        <v>1</v>
      </c>
      <c r="J241" s="293" t="s">
        <v>19</v>
      </c>
      <c r="K241" s="294">
        <v>9328</v>
      </c>
      <c r="L241" s="431">
        <f t="shared" si="13"/>
        <v>9328</v>
      </c>
      <c r="M241" s="341">
        <f t="shared" si="12"/>
        <v>9.3279999999999994</v>
      </c>
      <c r="N241" s="1305"/>
      <c r="O241" s="286"/>
      <c r="P241" s="1302"/>
      <c r="Q241" s="1302"/>
      <c r="R241" s="1302"/>
      <c r="S241" s="1302"/>
      <c r="T241" s="1302"/>
      <c r="U241" s="1302"/>
      <c r="V241" s="1302"/>
      <c r="W241" s="31"/>
      <c r="AA241" s="559"/>
    </row>
    <row r="242" spans="1:27" s="17" customFormat="1" x14ac:dyDescent="0.25">
      <c r="A242" s="211"/>
      <c r="B242" s="1328"/>
      <c r="C242" s="1305"/>
      <c r="D242" s="1325"/>
      <c r="E242" s="1305"/>
      <c r="F242" s="1305"/>
      <c r="G242" s="1308"/>
      <c r="H242" s="291" t="s">
        <v>360</v>
      </c>
      <c r="I242" s="292">
        <v>1</v>
      </c>
      <c r="J242" s="293" t="s">
        <v>19</v>
      </c>
      <c r="K242" s="294">
        <v>8975</v>
      </c>
      <c r="L242" s="431">
        <f t="shared" si="13"/>
        <v>8975</v>
      </c>
      <c r="M242" s="341">
        <f t="shared" si="12"/>
        <v>8.9749999999999996</v>
      </c>
      <c r="N242" s="1305"/>
      <c r="O242" s="286"/>
      <c r="P242" s="1302"/>
      <c r="Q242" s="1302"/>
      <c r="R242" s="1302"/>
      <c r="S242" s="1302"/>
      <c r="T242" s="1302"/>
      <c r="U242" s="1302"/>
      <c r="V242" s="1302"/>
      <c r="W242" s="31"/>
      <c r="AA242" s="559"/>
    </row>
    <row r="243" spans="1:27" s="17" customFormat="1" x14ac:dyDescent="0.25">
      <c r="A243" s="211"/>
      <c r="B243" s="1328"/>
      <c r="C243" s="1305"/>
      <c r="D243" s="1325"/>
      <c r="E243" s="1305"/>
      <c r="F243" s="1305"/>
      <c r="G243" s="1308"/>
      <c r="H243" s="291" t="s">
        <v>361</v>
      </c>
      <c r="I243" s="292">
        <v>1</v>
      </c>
      <c r="J243" s="293" t="s">
        <v>19</v>
      </c>
      <c r="K243" s="294">
        <v>3540</v>
      </c>
      <c r="L243" s="431">
        <f t="shared" si="13"/>
        <v>3540</v>
      </c>
      <c r="M243" s="341">
        <f t="shared" si="12"/>
        <v>3.54</v>
      </c>
      <c r="N243" s="1305"/>
      <c r="O243" s="286"/>
      <c r="P243" s="1302"/>
      <c r="Q243" s="1302"/>
      <c r="R243" s="1302"/>
      <c r="S243" s="1302"/>
      <c r="T243" s="1302"/>
      <c r="U243" s="1302"/>
      <c r="V243" s="1302"/>
      <c r="W243" s="31"/>
      <c r="AA243" s="559"/>
    </row>
    <row r="244" spans="1:27" s="17" customFormat="1" x14ac:dyDescent="0.25">
      <c r="A244" s="211"/>
      <c r="B244" s="1328"/>
      <c r="C244" s="1305"/>
      <c r="D244" s="1325"/>
      <c r="E244" s="1305"/>
      <c r="F244" s="1305"/>
      <c r="G244" s="1308"/>
      <c r="H244" s="291" t="s">
        <v>96</v>
      </c>
      <c r="I244" s="292">
        <v>1</v>
      </c>
      <c r="J244" s="293" t="s">
        <v>19</v>
      </c>
      <c r="K244" s="294">
        <v>1450</v>
      </c>
      <c r="L244" s="433">
        <f t="shared" si="13"/>
        <v>1450</v>
      </c>
      <c r="M244" s="343">
        <f t="shared" si="12"/>
        <v>1.45</v>
      </c>
      <c r="N244" s="1333"/>
      <c r="O244" s="286"/>
      <c r="P244" s="1302"/>
      <c r="Q244" s="1302"/>
      <c r="R244" s="1302"/>
      <c r="S244" s="1302"/>
      <c r="T244" s="1302"/>
      <c r="U244" s="1302"/>
      <c r="V244" s="1302"/>
      <c r="W244" s="31"/>
      <c r="AA244" s="559"/>
    </row>
    <row r="245" spans="1:27" s="17" customFormat="1" x14ac:dyDescent="0.25">
      <c r="A245" s="211"/>
      <c r="B245" s="1328"/>
      <c r="C245" s="1305"/>
      <c r="D245" s="1325"/>
      <c r="E245" s="1305"/>
      <c r="F245" s="1305"/>
      <c r="G245" s="1322" t="s">
        <v>362</v>
      </c>
      <c r="H245" s="329" t="s">
        <v>88</v>
      </c>
      <c r="I245" s="330">
        <v>1</v>
      </c>
      <c r="J245" s="331" t="s">
        <v>19</v>
      </c>
      <c r="K245" s="332">
        <v>3955</v>
      </c>
      <c r="L245" s="432">
        <f t="shared" si="13"/>
        <v>3955</v>
      </c>
      <c r="M245" s="342">
        <f t="shared" si="12"/>
        <v>3.9550000000000001</v>
      </c>
      <c r="N245" s="1332"/>
      <c r="O245" s="333"/>
      <c r="P245" s="1302"/>
      <c r="Q245" s="1302"/>
      <c r="R245" s="1302"/>
      <c r="S245" s="1302"/>
      <c r="T245" s="1302"/>
      <c r="U245" s="1302"/>
      <c r="V245" s="1302"/>
      <c r="W245" s="31"/>
      <c r="AA245" s="559"/>
    </row>
    <row r="246" spans="1:27" s="17" customFormat="1" ht="15" customHeight="1" x14ac:dyDescent="0.25">
      <c r="A246" s="211"/>
      <c r="B246" s="1328"/>
      <c r="C246" s="1305"/>
      <c r="D246" s="1325"/>
      <c r="E246" s="1305"/>
      <c r="F246" s="1305"/>
      <c r="G246" s="1308"/>
      <c r="H246" s="291" t="s">
        <v>89</v>
      </c>
      <c r="I246" s="292">
        <v>1</v>
      </c>
      <c r="J246" s="293" t="s">
        <v>19</v>
      </c>
      <c r="K246" s="294">
        <v>4385</v>
      </c>
      <c r="L246" s="431">
        <f t="shared" si="13"/>
        <v>4385</v>
      </c>
      <c r="M246" s="341">
        <f t="shared" si="12"/>
        <v>4.3849999999999998</v>
      </c>
      <c r="N246" s="1305"/>
      <c r="O246" s="286"/>
      <c r="P246" s="1302"/>
      <c r="Q246" s="1302"/>
      <c r="R246" s="1302"/>
      <c r="S246" s="1302"/>
      <c r="T246" s="1302"/>
      <c r="U246" s="1302"/>
      <c r="V246" s="1302"/>
      <c r="W246" s="31"/>
      <c r="AA246" s="559"/>
    </row>
    <row r="247" spans="1:27" s="17" customFormat="1" ht="15" customHeight="1" x14ac:dyDescent="0.25">
      <c r="A247" s="211"/>
      <c r="B247" s="1328"/>
      <c r="C247" s="1305"/>
      <c r="D247" s="1325"/>
      <c r="E247" s="1305"/>
      <c r="F247" s="1305"/>
      <c r="G247" s="1323"/>
      <c r="H247" s="334" t="s">
        <v>86</v>
      </c>
      <c r="I247" s="335">
        <v>1</v>
      </c>
      <c r="J247" s="336" t="s">
        <v>19</v>
      </c>
      <c r="K247" s="337">
        <v>870</v>
      </c>
      <c r="L247" s="433">
        <f t="shared" si="13"/>
        <v>870</v>
      </c>
      <c r="M247" s="343">
        <f t="shared" si="12"/>
        <v>0.87</v>
      </c>
      <c r="N247" s="1333"/>
      <c r="O247" s="338"/>
      <c r="P247" s="1302"/>
      <c r="Q247" s="1302"/>
      <c r="R247" s="1302"/>
      <c r="S247" s="1302"/>
      <c r="T247" s="1302"/>
      <c r="U247" s="1302"/>
      <c r="V247" s="1302"/>
      <c r="W247" s="31"/>
      <c r="AA247" s="559"/>
    </row>
    <row r="248" spans="1:27" s="17" customFormat="1" x14ac:dyDescent="0.25">
      <c r="A248" s="211"/>
      <c r="B248" s="1328"/>
      <c r="C248" s="1305"/>
      <c r="D248" s="1325"/>
      <c r="E248" s="1305"/>
      <c r="F248" s="1305"/>
      <c r="G248" s="1308" t="s">
        <v>363</v>
      </c>
      <c r="H248" s="291" t="s">
        <v>88</v>
      </c>
      <c r="I248" s="292">
        <v>1</v>
      </c>
      <c r="J248" s="293" t="s">
        <v>19</v>
      </c>
      <c r="K248" s="294">
        <v>2694</v>
      </c>
      <c r="L248" s="432">
        <f t="shared" si="13"/>
        <v>2694</v>
      </c>
      <c r="M248" s="342">
        <f t="shared" si="12"/>
        <v>2.694</v>
      </c>
      <c r="N248" s="1332"/>
      <c r="O248" s="286"/>
      <c r="P248" s="1302"/>
      <c r="Q248" s="1302"/>
      <c r="R248" s="1302"/>
      <c r="S248" s="1302"/>
      <c r="T248" s="1302"/>
      <c r="U248" s="1302"/>
      <c r="V248" s="1302"/>
      <c r="W248" s="31"/>
      <c r="AA248" s="559"/>
    </row>
    <row r="249" spans="1:27" s="17" customFormat="1" x14ac:dyDescent="0.25">
      <c r="A249" s="211"/>
      <c r="B249" s="1328"/>
      <c r="C249" s="1305"/>
      <c r="D249" s="1325"/>
      <c r="E249" s="1305"/>
      <c r="F249" s="1305"/>
      <c r="G249" s="1308"/>
      <c r="H249" s="291" t="s">
        <v>89</v>
      </c>
      <c r="I249" s="292">
        <v>1</v>
      </c>
      <c r="J249" s="293" t="s">
        <v>19</v>
      </c>
      <c r="K249" s="294">
        <v>2860</v>
      </c>
      <c r="L249" s="431">
        <f t="shared" si="13"/>
        <v>2860</v>
      </c>
      <c r="M249" s="341">
        <f t="shared" si="12"/>
        <v>2.86</v>
      </c>
      <c r="N249" s="1305"/>
      <c r="O249" s="286"/>
      <c r="P249" s="1302"/>
      <c r="Q249" s="1302"/>
      <c r="R249" s="1302"/>
      <c r="S249" s="1302"/>
      <c r="T249" s="1302"/>
      <c r="U249" s="1302"/>
      <c r="V249" s="1302"/>
      <c r="W249" s="31"/>
      <c r="AA249" s="559"/>
    </row>
    <row r="250" spans="1:27" s="17" customFormat="1" x14ac:dyDescent="0.25">
      <c r="A250" s="211"/>
      <c r="B250" s="1328"/>
      <c r="C250" s="1305"/>
      <c r="D250" s="1325"/>
      <c r="E250" s="1305"/>
      <c r="F250" s="1305"/>
      <c r="G250" s="1308"/>
      <c r="H250" s="291" t="s">
        <v>86</v>
      </c>
      <c r="I250" s="292">
        <v>1</v>
      </c>
      <c r="J250" s="293" t="s">
        <v>19</v>
      </c>
      <c r="K250" s="294">
        <v>552</v>
      </c>
      <c r="L250" s="433">
        <f t="shared" si="13"/>
        <v>552</v>
      </c>
      <c r="M250" s="343">
        <f t="shared" si="12"/>
        <v>0.55200000000000005</v>
      </c>
      <c r="N250" s="1333"/>
      <c r="O250" s="286"/>
      <c r="P250" s="1302"/>
      <c r="Q250" s="1302"/>
      <c r="R250" s="1302"/>
      <c r="S250" s="1302"/>
      <c r="T250" s="1302"/>
      <c r="U250" s="1302"/>
      <c r="V250" s="1302"/>
      <c r="W250" s="31"/>
      <c r="AA250" s="559"/>
    </row>
    <row r="251" spans="1:27" s="17" customFormat="1" x14ac:dyDescent="0.25">
      <c r="A251" s="211"/>
      <c r="B251" s="1328"/>
      <c r="C251" s="1305"/>
      <c r="D251" s="1325"/>
      <c r="E251" s="1305"/>
      <c r="F251" s="1305"/>
      <c r="G251" s="1322" t="s">
        <v>364</v>
      </c>
      <c r="H251" s="329" t="s">
        <v>79</v>
      </c>
      <c r="I251" s="330">
        <v>1</v>
      </c>
      <c r="J251" s="331" t="s">
        <v>19</v>
      </c>
      <c r="K251" s="332">
        <v>3255</v>
      </c>
      <c r="L251" s="432">
        <f t="shared" si="13"/>
        <v>3255</v>
      </c>
      <c r="M251" s="342">
        <f t="shared" si="12"/>
        <v>3.2549999999999999</v>
      </c>
      <c r="N251" s="1332"/>
      <c r="O251" s="333"/>
      <c r="P251" s="1302"/>
      <c r="Q251" s="1302"/>
      <c r="R251" s="1302"/>
      <c r="S251" s="1302"/>
      <c r="T251" s="1302"/>
      <c r="U251" s="1302"/>
      <c r="V251" s="1302"/>
      <c r="W251" s="31"/>
      <c r="AA251" s="559"/>
    </row>
    <row r="252" spans="1:27" s="17" customFormat="1" ht="15" customHeight="1" x14ac:dyDescent="0.25">
      <c r="A252" s="211"/>
      <c r="B252" s="1328"/>
      <c r="C252" s="1305"/>
      <c r="D252" s="1325"/>
      <c r="E252" s="1305"/>
      <c r="F252" s="1305"/>
      <c r="G252" s="1308"/>
      <c r="H252" s="291" t="s">
        <v>365</v>
      </c>
      <c r="I252" s="292">
        <v>1</v>
      </c>
      <c r="J252" s="293" t="s">
        <v>19</v>
      </c>
      <c r="K252" s="294">
        <v>2299</v>
      </c>
      <c r="L252" s="431">
        <f t="shared" si="13"/>
        <v>2299</v>
      </c>
      <c r="M252" s="341">
        <f t="shared" si="12"/>
        <v>2.2989999999999999</v>
      </c>
      <c r="N252" s="1305"/>
      <c r="O252" s="286"/>
      <c r="P252" s="1302"/>
      <c r="Q252" s="1302"/>
      <c r="R252" s="1302"/>
      <c r="S252" s="1302"/>
      <c r="T252" s="1302"/>
      <c r="U252" s="1302"/>
      <c r="V252" s="1302"/>
      <c r="W252" s="31"/>
      <c r="AA252" s="559"/>
    </row>
    <row r="253" spans="1:27" s="17" customFormat="1" ht="15" customHeight="1" x14ac:dyDescent="0.25">
      <c r="A253" s="211"/>
      <c r="B253" s="1328"/>
      <c r="C253" s="1305"/>
      <c r="D253" s="1325"/>
      <c r="E253" s="1305"/>
      <c r="F253" s="1305"/>
      <c r="G253" s="1308"/>
      <c r="H253" s="291" t="s">
        <v>366</v>
      </c>
      <c r="I253" s="292">
        <v>1</v>
      </c>
      <c r="J253" s="293" t="s">
        <v>19</v>
      </c>
      <c r="K253" s="294">
        <v>2575</v>
      </c>
      <c r="L253" s="431">
        <f t="shared" si="13"/>
        <v>2575</v>
      </c>
      <c r="M253" s="341">
        <f t="shared" si="12"/>
        <v>2.5750000000000002</v>
      </c>
      <c r="N253" s="1305"/>
      <c r="O253" s="286"/>
      <c r="P253" s="1302"/>
      <c r="Q253" s="1302"/>
      <c r="R253" s="1302"/>
      <c r="S253" s="1302"/>
      <c r="T253" s="1302"/>
      <c r="U253" s="1302"/>
      <c r="V253" s="1302"/>
      <c r="W253" s="31"/>
      <c r="AA253" s="559"/>
    </row>
    <row r="254" spans="1:27" s="17" customFormat="1" ht="15" customHeight="1" x14ac:dyDescent="0.25">
      <c r="A254" s="211"/>
      <c r="B254" s="1328"/>
      <c r="C254" s="1305"/>
      <c r="D254" s="1325"/>
      <c r="E254" s="1305"/>
      <c r="F254" s="1305"/>
      <c r="G254" s="1323"/>
      <c r="H254" s="334" t="s">
        <v>322</v>
      </c>
      <c r="I254" s="335">
        <v>1</v>
      </c>
      <c r="J254" s="336" t="s">
        <v>19</v>
      </c>
      <c r="K254" s="337">
        <v>756</v>
      </c>
      <c r="L254" s="433">
        <f t="shared" si="13"/>
        <v>756</v>
      </c>
      <c r="M254" s="343">
        <f t="shared" si="12"/>
        <v>0.75600000000000001</v>
      </c>
      <c r="N254" s="1333"/>
      <c r="O254" s="338"/>
      <c r="P254" s="1302"/>
      <c r="Q254" s="1302"/>
      <c r="R254" s="1302"/>
      <c r="S254" s="1302"/>
      <c r="T254" s="1302"/>
      <c r="U254" s="1302"/>
      <c r="V254" s="1302"/>
      <c r="W254" s="31"/>
      <c r="AA254" s="559"/>
    </row>
    <row r="255" spans="1:27" s="17" customFormat="1" x14ac:dyDescent="0.25">
      <c r="A255" s="211"/>
      <c r="B255" s="1328"/>
      <c r="C255" s="1305"/>
      <c r="D255" s="1325"/>
      <c r="E255" s="1305"/>
      <c r="F255" s="1305"/>
      <c r="G255" s="1308" t="s">
        <v>367</v>
      </c>
      <c r="H255" s="291" t="s">
        <v>88</v>
      </c>
      <c r="I255" s="292">
        <v>1</v>
      </c>
      <c r="J255" s="293" t="s">
        <v>19</v>
      </c>
      <c r="K255" s="294">
        <v>3955</v>
      </c>
      <c r="L255" s="432">
        <f t="shared" si="13"/>
        <v>3955</v>
      </c>
      <c r="M255" s="342">
        <f t="shared" si="12"/>
        <v>3.9550000000000001</v>
      </c>
      <c r="N255" s="1332"/>
      <c r="O255" s="286"/>
      <c r="P255" s="1302"/>
      <c r="Q255" s="1302"/>
      <c r="R255" s="1302"/>
      <c r="S255" s="1302"/>
      <c r="T255" s="1302"/>
      <c r="U255" s="1302"/>
      <c r="V255" s="1302"/>
      <c r="W255" s="31"/>
      <c r="AA255" s="559"/>
    </row>
    <row r="256" spans="1:27" s="17" customFormat="1" x14ac:dyDescent="0.25">
      <c r="A256" s="211"/>
      <c r="B256" s="1328"/>
      <c r="C256" s="1305"/>
      <c r="D256" s="1325"/>
      <c r="E256" s="1305"/>
      <c r="F256" s="1305"/>
      <c r="G256" s="1308"/>
      <c r="H256" s="291" t="s">
        <v>368</v>
      </c>
      <c r="I256" s="292">
        <v>1</v>
      </c>
      <c r="J256" s="293" t="s">
        <v>19</v>
      </c>
      <c r="K256" s="294">
        <v>4470</v>
      </c>
      <c r="L256" s="431">
        <f t="shared" si="13"/>
        <v>4470</v>
      </c>
      <c r="M256" s="341">
        <f t="shared" si="12"/>
        <v>4.47</v>
      </c>
      <c r="N256" s="1305"/>
      <c r="O256" s="286"/>
      <c r="P256" s="1302"/>
      <c r="Q256" s="1302"/>
      <c r="R256" s="1302"/>
      <c r="S256" s="1302"/>
      <c r="T256" s="1302"/>
      <c r="U256" s="1302"/>
      <c r="V256" s="1302"/>
      <c r="W256" s="31"/>
      <c r="AA256" s="559"/>
    </row>
    <row r="257" spans="1:27" s="17" customFormat="1" x14ac:dyDescent="0.25">
      <c r="A257" s="211"/>
      <c r="B257" s="1328"/>
      <c r="C257" s="1305"/>
      <c r="D257" s="1325"/>
      <c r="E257" s="1305"/>
      <c r="F257" s="1305"/>
      <c r="G257" s="1308"/>
      <c r="H257" s="291" t="s">
        <v>369</v>
      </c>
      <c r="I257" s="292">
        <v>1</v>
      </c>
      <c r="J257" s="293" t="s">
        <v>19</v>
      </c>
      <c r="K257" s="294">
        <v>5930</v>
      </c>
      <c r="L257" s="431">
        <f t="shared" si="13"/>
        <v>5930</v>
      </c>
      <c r="M257" s="341">
        <f t="shared" si="12"/>
        <v>5.93</v>
      </c>
      <c r="N257" s="1305"/>
      <c r="O257" s="286"/>
      <c r="P257" s="1302"/>
      <c r="Q257" s="1302"/>
      <c r="R257" s="1302"/>
      <c r="S257" s="1302"/>
      <c r="T257" s="1302"/>
      <c r="U257" s="1302"/>
      <c r="V257" s="1302"/>
      <c r="W257" s="31"/>
      <c r="AA257" s="559"/>
    </row>
    <row r="258" spans="1:27" s="17" customFormat="1" x14ac:dyDescent="0.25">
      <c r="A258" s="211"/>
      <c r="B258" s="1328"/>
      <c r="C258" s="1305"/>
      <c r="D258" s="1325"/>
      <c r="E258" s="1305"/>
      <c r="F258" s="1305"/>
      <c r="G258" s="1308"/>
      <c r="H258" s="291" t="s">
        <v>322</v>
      </c>
      <c r="I258" s="292">
        <v>1</v>
      </c>
      <c r="J258" s="293" t="s">
        <v>19</v>
      </c>
      <c r="K258" s="294">
        <v>1185</v>
      </c>
      <c r="L258" s="433">
        <f t="shared" si="13"/>
        <v>1185</v>
      </c>
      <c r="M258" s="343">
        <f t="shared" si="12"/>
        <v>1.1850000000000001</v>
      </c>
      <c r="N258" s="1333"/>
      <c r="O258" s="286"/>
      <c r="P258" s="1302"/>
      <c r="Q258" s="1302"/>
      <c r="R258" s="1302"/>
      <c r="S258" s="1302"/>
      <c r="T258" s="1302"/>
      <c r="U258" s="1302"/>
      <c r="V258" s="1302"/>
      <c r="W258" s="31"/>
      <c r="AA258" s="559"/>
    </row>
    <row r="259" spans="1:27" s="17" customFormat="1" x14ac:dyDescent="0.25">
      <c r="A259" s="211"/>
      <c r="B259" s="1328"/>
      <c r="C259" s="1305"/>
      <c r="D259" s="1325"/>
      <c r="E259" s="1305"/>
      <c r="F259" s="1305"/>
      <c r="G259" s="1322" t="s">
        <v>370</v>
      </c>
      <c r="H259" s="329" t="s">
        <v>88</v>
      </c>
      <c r="I259" s="330">
        <v>1</v>
      </c>
      <c r="J259" s="331" t="s">
        <v>19</v>
      </c>
      <c r="K259" s="332">
        <v>2694</v>
      </c>
      <c r="L259" s="432">
        <f t="shared" si="13"/>
        <v>2694</v>
      </c>
      <c r="M259" s="342">
        <f t="shared" si="12"/>
        <v>2.694</v>
      </c>
      <c r="N259" s="1332"/>
      <c r="O259" s="333"/>
      <c r="P259" s="1302"/>
      <c r="Q259" s="1302"/>
      <c r="R259" s="1302"/>
      <c r="S259" s="1302"/>
      <c r="T259" s="1302"/>
      <c r="U259" s="1302"/>
      <c r="V259" s="1302"/>
      <c r="W259" s="31"/>
      <c r="AA259" s="559"/>
    </row>
    <row r="260" spans="1:27" s="17" customFormat="1" ht="15" customHeight="1" x14ac:dyDescent="0.25">
      <c r="A260" s="211"/>
      <c r="B260" s="1328"/>
      <c r="C260" s="1305"/>
      <c r="D260" s="1325"/>
      <c r="E260" s="1305"/>
      <c r="F260" s="1305"/>
      <c r="G260" s="1308"/>
      <c r="H260" s="291" t="s">
        <v>80</v>
      </c>
      <c r="I260" s="292">
        <v>1</v>
      </c>
      <c r="J260" s="293" t="s">
        <v>19</v>
      </c>
      <c r="K260" s="294">
        <v>2278</v>
      </c>
      <c r="L260" s="431">
        <f t="shared" si="13"/>
        <v>2278</v>
      </c>
      <c r="M260" s="341">
        <f t="shared" si="12"/>
        <v>2.278</v>
      </c>
      <c r="N260" s="1305"/>
      <c r="O260" s="286"/>
      <c r="P260" s="1302"/>
      <c r="Q260" s="1302"/>
      <c r="R260" s="1302"/>
      <c r="S260" s="1302"/>
      <c r="T260" s="1302"/>
      <c r="U260" s="1302"/>
      <c r="V260" s="1302"/>
      <c r="W260" s="31"/>
      <c r="AA260" s="559"/>
    </row>
    <row r="261" spans="1:27" s="17" customFormat="1" ht="15" customHeight="1" x14ac:dyDescent="0.25">
      <c r="A261" s="211"/>
      <c r="B261" s="1328"/>
      <c r="C261" s="1305"/>
      <c r="D261" s="1325"/>
      <c r="E261" s="1305"/>
      <c r="F261" s="1305"/>
      <c r="G261" s="1308"/>
      <c r="H261" s="291" t="s">
        <v>298</v>
      </c>
      <c r="I261" s="292">
        <v>1</v>
      </c>
      <c r="J261" s="293" t="s">
        <v>19</v>
      </c>
      <c r="K261" s="294">
        <v>2860</v>
      </c>
      <c r="L261" s="431">
        <f t="shared" si="13"/>
        <v>2860</v>
      </c>
      <c r="M261" s="341">
        <f t="shared" si="12"/>
        <v>2.86</v>
      </c>
      <c r="N261" s="1305"/>
      <c r="O261" s="286"/>
      <c r="P261" s="1302"/>
      <c r="Q261" s="1302"/>
      <c r="R261" s="1302"/>
      <c r="S261" s="1302"/>
      <c r="T261" s="1302"/>
      <c r="U261" s="1302"/>
      <c r="V261" s="1302"/>
      <c r="W261" s="31"/>
      <c r="AA261" s="559"/>
    </row>
    <row r="262" spans="1:27" s="17" customFormat="1" ht="15" customHeight="1" x14ac:dyDescent="0.25">
      <c r="A262" s="211"/>
      <c r="B262" s="1328"/>
      <c r="C262" s="1305"/>
      <c r="D262" s="1325"/>
      <c r="E262" s="1305"/>
      <c r="F262" s="1305"/>
      <c r="G262" s="1323"/>
      <c r="H262" s="334" t="s">
        <v>322</v>
      </c>
      <c r="I262" s="335">
        <v>1</v>
      </c>
      <c r="J262" s="336" t="s">
        <v>19</v>
      </c>
      <c r="K262" s="337">
        <v>600</v>
      </c>
      <c r="L262" s="433">
        <f t="shared" si="13"/>
        <v>600</v>
      </c>
      <c r="M262" s="343">
        <f t="shared" si="12"/>
        <v>0.6</v>
      </c>
      <c r="N262" s="1333"/>
      <c r="O262" s="338"/>
      <c r="P262" s="1302"/>
      <c r="Q262" s="1302"/>
      <c r="R262" s="1302"/>
      <c r="S262" s="1302"/>
      <c r="T262" s="1302"/>
      <c r="U262" s="1302"/>
      <c r="V262" s="1302"/>
      <c r="W262" s="31"/>
      <c r="AA262" s="559"/>
    </row>
    <row r="263" spans="1:27" s="17" customFormat="1" x14ac:dyDescent="0.25">
      <c r="A263" s="211"/>
      <c r="B263" s="1328"/>
      <c r="C263" s="1305"/>
      <c r="D263" s="1325"/>
      <c r="E263" s="1305"/>
      <c r="F263" s="1305"/>
      <c r="G263" s="1308" t="s">
        <v>371</v>
      </c>
      <c r="H263" s="291" t="s">
        <v>88</v>
      </c>
      <c r="I263" s="292">
        <v>1</v>
      </c>
      <c r="J263" s="293" t="s">
        <v>19</v>
      </c>
      <c r="K263" s="294">
        <v>3955</v>
      </c>
      <c r="L263" s="432">
        <f t="shared" si="13"/>
        <v>3955</v>
      </c>
      <c r="M263" s="342">
        <f t="shared" si="12"/>
        <v>3.9550000000000001</v>
      </c>
      <c r="N263" s="1332"/>
      <c r="O263" s="286"/>
      <c r="P263" s="1302"/>
      <c r="Q263" s="1302"/>
      <c r="R263" s="1302"/>
      <c r="S263" s="1302"/>
      <c r="T263" s="1302"/>
      <c r="U263" s="1302"/>
      <c r="V263" s="1302"/>
      <c r="W263" s="31"/>
      <c r="AA263" s="559"/>
    </row>
    <row r="264" spans="1:27" s="17" customFormat="1" x14ac:dyDescent="0.25">
      <c r="A264" s="211"/>
      <c r="B264" s="1328"/>
      <c r="C264" s="1305"/>
      <c r="D264" s="1325"/>
      <c r="E264" s="1305"/>
      <c r="F264" s="1305"/>
      <c r="G264" s="1308"/>
      <c r="H264" s="291" t="s">
        <v>80</v>
      </c>
      <c r="I264" s="292">
        <v>1</v>
      </c>
      <c r="J264" s="293" t="s">
        <v>19</v>
      </c>
      <c r="K264" s="294">
        <v>2222</v>
      </c>
      <c r="L264" s="431">
        <f t="shared" si="13"/>
        <v>2222</v>
      </c>
      <c r="M264" s="341">
        <f t="shared" si="12"/>
        <v>2.222</v>
      </c>
      <c r="N264" s="1305"/>
      <c r="O264" s="286"/>
      <c r="P264" s="1302"/>
      <c r="Q264" s="1302"/>
      <c r="R264" s="1302"/>
      <c r="S264" s="1302"/>
      <c r="T264" s="1302"/>
      <c r="U264" s="1302"/>
      <c r="V264" s="1302"/>
      <c r="W264" s="31"/>
      <c r="AA264" s="559"/>
    </row>
    <row r="265" spans="1:27" s="17" customFormat="1" x14ac:dyDescent="0.25">
      <c r="A265" s="211"/>
      <c r="B265" s="1328"/>
      <c r="C265" s="1305"/>
      <c r="D265" s="1325"/>
      <c r="E265" s="1305"/>
      <c r="F265" s="1305"/>
      <c r="G265" s="1308"/>
      <c r="H265" s="291" t="s">
        <v>298</v>
      </c>
      <c r="I265" s="292">
        <v>1</v>
      </c>
      <c r="J265" s="293" t="s">
        <v>19</v>
      </c>
      <c r="K265" s="294">
        <v>2222</v>
      </c>
      <c r="L265" s="431">
        <f t="shared" si="13"/>
        <v>2222</v>
      </c>
      <c r="M265" s="341">
        <f t="shared" si="12"/>
        <v>2.222</v>
      </c>
      <c r="N265" s="1305"/>
      <c r="O265" s="286"/>
      <c r="P265" s="1302"/>
      <c r="Q265" s="1302"/>
      <c r="R265" s="1302"/>
      <c r="S265" s="1302"/>
      <c r="T265" s="1302"/>
      <c r="U265" s="1302"/>
      <c r="V265" s="1302"/>
      <c r="W265" s="31"/>
      <c r="AA265" s="559"/>
    </row>
    <row r="266" spans="1:27" s="17" customFormat="1" x14ac:dyDescent="0.25">
      <c r="A266" s="211"/>
      <c r="B266" s="1328"/>
      <c r="C266" s="1305"/>
      <c r="D266" s="1325"/>
      <c r="E266" s="1305"/>
      <c r="F266" s="1305"/>
      <c r="G266" s="1308"/>
      <c r="H266" s="291" t="s">
        <v>322</v>
      </c>
      <c r="I266" s="292">
        <v>1</v>
      </c>
      <c r="J266" s="293" t="s">
        <v>19</v>
      </c>
      <c r="K266" s="294">
        <v>600</v>
      </c>
      <c r="L266" s="433">
        <f t="shared" si="13"/>
        <v>600</v>
      </c>
      <c r="M266" s="343">
        <f t="shared" si="12"/>
        <v>0.6</v>
      </c>
      <c r="N266" s="1333"/>
      <c r="O266" s="286"/>
      <c r="P266" s="1302"/>
      <c r="Q266" s="1302"/>
      <c r="R266" s="1302"/>
      <c r="S266" s="1302"/>
      <c r="T266" s="1302"/>
      <c r="U266" s="1302"/>
      <c r="V266" s="1302"/>
      <c r="W266" s="31"/>
      <c r="AA266" s="559"/>
    </row>
    <row r="267" spans="1:27" s="17" customFormat="1" x14ac:dyDescent="0.25">
      <c r="A267" s="211"/>
      <c r="B267" s="1328"/>
      <c r="C267" s="1305"/>
      <c r="D267" s="1325"/>
      <c r="E267" s="1305"/>
      <c r="F267" s="1305"/>
      <c r="G267" s="1322" t="s">
        <v>372</v>
      </c>
      <c r="H267" s="329" t="s">
        <v>373</v>
      </c>
      <c r="I267" s="330">
        <v>1</v>
      </c>
      <c r="J267" s="331" t="s">
        <v>19</v>
      </c>
      <c r="K267" s="332">
        <v>0</v>
      </c>
      <c r="L267" s="432" t="s">
        <v>15</v>
      </c>
      <c r="M267" s="342" t="s">
        <v>15</v>
      </c>
      <c r="N267" s="1332"/>
      <c r="O267" s="333"/>
      <c r="P267" s="1302"/>
      <c r="Q267" s="1302"/>
      <c r="R267" s="1302"/>
      <c r="S267" s="1302"/>
      <c r="T267" s="1302"/>
      <c r="U267" s="1302"/>
      <c r="V267" s="1302"/>
      <c r="W267" s="31"/>
      <c r="AA267" s="559"/>
    </row>
    <row r="268" spans="1:27" s="17" customFormat="1" ht="15" customHeight="1" x14ac:dyDescent="0.25">
      <c r="A268" s="211"/>
      <c r="B268" s="1328"/>
      <c r="C268" s="1305"/>
      <c r="D268" s="1325"/>
      <c r="E268" s="1305"/>
      <c r="F268" s="1305"/>
      <c r="G268" s="1308"/>
      <c r="H268" s="291" t="s">
        <v>374</v>
      </c>
      <c r="I268" s="292">
        <v>1</v>
      </c>
      <c r="J268" s="293" t="s">
        <v>19</v>
      </c>
      <c r="K268" s="294">
        <v>0</v>
      </c>
      <c r="L268" s="431" t="s">
        <v>15</v>
      </c>
      <c r="M268" s="341" t="s">
        <v>15</v>
      </c>
      <c r="N268" s="1305"/>
      <c r="O268" s="286"/>
      <c r="P268" s="1302"/>
      <c r="Q268" s="1302"/>
      <c r="R268" s="1302"/>
      <c r="S268" s="1302"/>
      <c r="T268" s="1302"/>
      <c r="U268" s="1302"/>
      <c r="V268" s="1302"/>
      <c r="W268" s="31"/>
      <c r="AA268" s="559"/>
    </row>
    <row r="269" spans="1:27" s="17" customFormat="1" ht="15" customHeight="1" x14ac:dyDescent="0.25">
      <c r="A269" s="211"/>
      <c r="B269" s="1328"/>
      <c r="C269" s="1305"/>
      <c r="D269" s="1325"/>
      <c r="E269" s="1305"/>
      <c r="F269" s="1305"/>
      <c r="G269" s="1308"/>
      <c r="H269" s="291" t="s">
        <v>375</v>
      </c>
      <c r="I269" s="292">
        <v>1</v>
      </c>
      <c r="J269" s="293" t="s">
        <v>19</v>
      </c>
      <c r="K269" s="294">
        <v>0</v>
      </c>
      <c r="L269" s="431" t="s">
        <v>15</v>
      </c>
      <c r="M269" s="341" t="s">
        <v>15</v>
      </c>
      <c r="N269" s="1305"/>
      <c r="O269" s="286"/>
      <c r="P269" s="1302"/>
      <c r="Q269" s="1302"/>
      <c r="R269" s="1302"/>
      <c r="S269" s="1302"/>
      <c r="T269" s="1302"/>
      <c r="U269" s="1302"/>
      <c r="V269" s="1302"/>
      <c r="W269" s="31"/>
      <c r="AA269" s="559"/>
    </row>
    <row r="270" spans="1:27" s="17" customFormat="1" ht="15" customHeight="1" x14ac:dyDescent="0.25">
      <c r="A270" s="211"/>
      <c r="B270" s="1328"/>
      <c r="C270" s="1305"/>
      <c r="D270" s="1325"/>
      <c r="E270" s="1305"/>
      <c r="F270" s="1305"/>
      <c r="G270" s="1323"/>
      <c r="H270" s="334" t="s">
        <v>376</v>
      </c>
      <c r="I270" s="335">
        <v>1</v>
      </c>
      <c r="J270" s="336" t="s">
        <v>19</v>
      </c>
      <c r="K270" s="337">
        <v>0</v>
      </c>
      <c r="L270" s="433" t="s">
        <v>15</v>
      </c>
      <c r="M270" s="343" t="s">
        <v>15</v>
      </c>
      <c r="N270" s="1333"/>
      <c r="O270" s="338"/>
      <c r="P270" s="1302"/>
      <c r="Q270" s="1302"/>
      <c r="R270" s="1302"/>
      <c r="S270" s="1302"/>
      <c r="T270" s="1302"/>
      <c r="U270" s="1302"/>
      <c r="V270" s="1302"/>
      <c r="W270" s="31"/>
      <c r="AA270" s="559"/>
    </row>
    <row r="271" spans="1:27" s="17" customFormat="1" x14ac:dyDescent="0.25">
      <c r="A271" s="211"/>
      <c r="B271" s="1328"/>
      <c r="C271" s="1305"/>
      <c r="D271" s="1325"/>
      <c r="E271" s="1305"/>
      <c r="F271" s="1305"/>
      <c r="G271" s="1308" t="s">
        <v>377</v>
      </c>
      <c r="H271" s="291" t="s">
        <v>378</v>
      </c>
      <c r="I271" s="292">
        <v>1</v>
      </c>
      <c r="J271" s="293" t="s">
        <v>19</v>
      </c>
      <c r="K271" s="294">
        <v>8072</v>
      </c>
      <c r="L271" s="432">
        <f t="shared" si="13"/>
        <v>8072</v>
      </c>
      <c r="M271" s="342">
        <f t="shared" si="12"/>
        <v>8.0719999999999992</v>
      </c>
      <c r="N271" s="1332"/>
      <c r="O271" s="286"/>
      <c r="P271" s="1302"/>
      <c r="Q271" s="1302"/>
      <c r="R271" s="1302"/>
      <c r="S271" s="1302"/>
      <c r="T271" s="1302"/>
      <c r="U271" s="1302"/>
      <c r="V271" s="1302"/>
      <c r="W271" s="31"/>
      <c r="AA271" s="559"/>
    </row>
    <row r="272" spans="1:27" s="17" customFormat="1" x14ac:dyDescent="0.25">
      <c r="A272" s="211"/>
      <c r="B272" s="1328"/>
      <c r="C272" s="1305"/>
      <c r="D272" s="1325"/>
      <c r="E272" s="1305"/>
      <c r="F272" s="1305"/>
      <c r="G272" s="1308"/>
      <c r="H272" s="291" t="s">
        <v>80</v>
      </c>
      <c r="I272" s="292">
        <v>1</v>
      </c>
      <c r="J272" s="293" t="s">
        <v>19</v>
      </c>
      <c r="K272" s="294">
        <v>2770</v>
      </c>
      <c r="L272" s="431">
        <f t="shared" si="13"/>
        <v>2770</v>
      </c>
      <c r="M272" s="341">
        <f t="shared" si="12"/>
        <v>2.77</v>
      </c>
      <c r="N272" s="1305"/>
      <c r="O272" s="286"/>
      <c r="P272" s="1302"/>
      <c r="Q272" s="1302"/>
      <c r="R272" s="1302"/>
      <c r="S272" s="1302"/>
      <c r="T272" s="1302"/>
      <c r="U272" s="1302"/>
      <c r="V272" s="1302"/>
      <c r="W272" s="31"/>
      <c r="AA272" s="559"/>
    </row>
    <row r="273" spans="1:27" s="17" customFormat="1" x14ac:dyDescent="0.25">
      <c r="A273" s="211"/>
      <c r="B273" s="1328"/>
      <c r="C273" s="1305"/>
      <c r="D273" s="1325"/>
      <c r="E273" s="1305"/>
      <c r="F273" s="1305"/>
      <c r="G273" s="1308"/>
      <c r="H273" s="291" t="s">
        <v>298</v>
      </c>
      <c r="I273" s="292">
        <v>1</v>
      </c>
      <c r="J273" s="293" t="s">
        <v>19</v>
      </c>
      <c r="K273" s="294">
        <v>2435</v>
      </c>
      <c r="L273" s="431">
        <f t="shared" si="13"/>
        <v>2435</v>
      </c>
      <c r="M273" s="341">
        <f t="shared" si="12"/>
        <v>2.4350000000000001</v>
      </c>
      <c r="N273" s="1305"/>
      <c r="O273" s="286"/>
      <c r="P273" s="1302"/>
      <c r="Q273" s="1302"/>
      <c r="R273" s="1302"/>
      <c r="S273" s="1302"/>
      <c r="T273" s="1302"/>
      <c r="U273" s="1302"/>
      <c r="V273" s="1302"/>
      <c r="W273" s="31"/>
      <c r="AA273" s="559"/>
    </row>
    <row r="274" spans="1:27" s="17" customFormat="1" x14ac:dyDescent="0.25">
      <c r="A274" s="211"/>
      <c r="B274" s="1328"/>
      <c r="C274" s="1305"/>
      <c r="D274" s="1325"/>
      <c r="E274" s="1305"/>
      <c r="F274" s="1305"/>
      <c r="G274" s="1308"/>
      <c r="H274" s="291" t="s">
        <v>322</v>
      </c>
      <c r="I274" s="292">
        <v>1</v>
      </c>
      <c r="J274" s="293" t="s">
        <v>19</v>
      </c>
      <c r="K274" s="294">
        <v>950</v>
      </c>
      <c r="L274" s="433">
        <f t="shared" si="13"/>
        <v>950</v>
      </c>
      <c r="M274" s="343">
        <f t="shared" si="12"/>
        <v>0.95</v>
      </c>
      <c r="N274" s="1333"/>
      <c r="O274" s="286"/>
      <c r="P274" s="1302"/>
      <c r="Q274" s="1302"/>
      <c r="R274" s="1302"/>
      <c r="S274" s="1302"/>
      <c r="T274" s="1302"/>
      <c r="U274" s="1302"/>
      <c r="V274" s="1302"/>
      <c r="W274" s="31"/>
      <c r="AA274" s="559"/>
    </row>
    <row r="275" spans="1:27" s="17" customFormat="1" x14ac:dyDescent="0.25">
      <c r="A275" s="211"/>
      <c r="B275" s="1328"/>
      <c r="C275" s="1305"/>
      <c r="D275" s="1325"/>
      <c r="E275" s="1305"/>
      <c r="F275" s="1305"/>
      <c r="G275" s="1322" t="s">
        <v>379</v>
      </c>
      <c r="H275" s="329" t="s">
        <v>378</v>
      </c>
      <c r="I275" s="330">
        <v>1</v>
      </c>
      <c r="J275" s="331" t="s">
        <v>19</v>
      </c>
      <c r="K275" s="332">
        <v>9430</v>
      </c>
      <c r="L275" s="432">
        <f t="shared" si="13"/>
        <v>9430</v>
      </c>
      <c r="M275" s="342">
        <f t="shared" si="12"/>
        <v>9.43</v>
      </c>
      <c r="N275" s="1332"/>
      <c r="O275" s="333"/>
      <c r="P275" s="1302"/>
      <c r="Q275" s="1302"/>
      <c r="R275" s="1302"/>
      <c r="S275" s="1302"/>
      <c r="T275" s="1302"/>
      <c r="U275" s="1302"/>
      <c r="V275" s="1302"/>
      <c r="W275" s="31"/>
      <c r="AA275" s="559"/>
    </row>
    <row r="276" spans="1:27" s="17" customFormat="1" ht="15" customHeight="1" x14ac:dyDescent="0.25">
      <c r="A276" s="211"/>
      <c r="B276" s="1328"/>
      <c r="C276" s="1305"/>
      <c r="D276" s="1325"/>
      <c r="E276" s="1305"/>
      <c r="F276" s="1305"/>
      <c r="G276" s="1308"/>
      <c r="H276" s="291" t="s">
        <v>80</v>
      </c>
      <c r="I276" s="292">
        <v>1</v>
      </c>
      <c r="J276" s="293" t="s">
        <v>19</v>
      </c>
      <c r="K276" s="294">
        <v>2770</v>
      </c>
      <c r="L276" s="431">
        <f t="shared" si="13"/>
        <v>2770</v>
      </c>
      <c r="M276" s="341">
        <f t="shared" si="12"/>
        <v>2.77</v>
      </c>
      <c r="N276" s="1305"/>
      <c r="O276" s="286"/>
      <c r="P276" s="1302"/>
      <c r="Q276" s="1302"/>
      <c r="R276" s="1302"/>
      <c r="S276" s="1302"/>
      <c r="T276" s="1302"/>
      <c r="U276" s="1302"/>
      <c r="V276" s="1302"/>
      <c r="W276" s="31"/>
      <c r="AA276" s="559"/>
    </row>
    <row r="277" spans="1:27" s="17" customFormat="1" ht="15" customHeight="1" x14ac:dyDescent="0.25">
      <c r="A277" s="211"/>
      <c r="B277" s="1328"/>
      <c r="C277" s="1305"/>
      <c r="D277" s="1325"/>
      <c r="E277" s="1305"/>
      <c r="F277" s="1305"/>
      <c r="G277" s="1308"/>
      <c r="H277" s="291" t="s">
        <v>298</v>
      </c>
      <c r="I277" s="292">
        <v>1</v>
      </c>
      <c r="J277" s="293" t="s">
        <v>19</v>
      </c>
      <c r="K277" s="294">
        <v>3564</v>
      </c>
      <c r="L277" s="431">
        <f t="shared" si="13"/>
        <v>3564</v>
      </c>
      <c r="M277" s="341">
        <f t="shared" si="12"/>
        <v>3.5640000000000001</v>
      </c>
      <c r="N277" s="1305"/>
      <c r="O277" s="286"/>
      <c r="P277" s="1302"/>
      <c r="Q277" s="1302"/>
      <c r="R277" s="1302"/>
      <c r="S277" s="1302"/>
      <c r="T277" s="1302"/>
      <c r="U277" s="1302"/>
      <c r="V277" s="1302"/>
      <c r="W277" s="31"/>
      <c r="AA277" s="559"/>
    </row>
    <row r="278" spans="1:27" s="17" customFormat="1" ht="15" customHeight="1" x14ac:dyDescent="0.25">
      <c r="A278" s="211"/>
      <c r="B278" s="1328"/>
      <c r="C278" s="1305"/>
      <c r="D278" s="1325"/>
      <c r="E278" s="1305"/>
      <c r="F278" s="1305"/>
      <c r="G278" s="1308"/>
      <c r="H278" s="291" t="s">
        <v>380</v>
      </c>
      <c r="I278" s="292">
        <v>1</v>
      </c>
      <c r="J278" s="293" t="s">
        <v>19</v>
      </c>
      <c r="K278" s="294">
        <v>2435</v>
      </c>
      <c r="L278" s="431">
        <f t="shared" si="13"/>
        <v>2435</v>
      </c>
      <c r="M278" s="341">
        <f t="shared" si="12"/>
        <v>2.4350000000000001</v>
      </c>
      <c r="N278" s="1305"/>
      <c r="O278" s="286"/>
      <c r="P278" s="1302"/>
      <c r="Q278" s="1302"/>
      <c r="R278" s="1302"/>
      <c r="S278" s="1302"/>
      <c r="T278" s="1302"/>
      <c r="U278" s="1302"/>
      <c r="V278" s="1302"/>
      <c r="W278" s="31"/>
      <c r="AA278" s="559"/>
    </row>
    <row r="279" spans="1:27" s="17" customFormat="1" ht="15" customHeight="1" x14ac:dyDescent="0.25">
      <c r="A279" s="211"/>
      <c r="B279" s="1328"/>
      <c r="C279" s="1305"/>
      <c r="D279" s="1325"/>
      <c r="E279" s="1305"/>
      <c r="F279" s="1305"/>
      <c r="G279" s="1308"/>
      <c r="H279" s="291" t="s">
        <v>381</v>
      </c>
      <c r="I279" s="292">
        <v>1</v>
      </c>
      <c r="J279" s="293" t="s">
        <v>19</v>
      </c>
      <c r="K279" s="294">
        <v>3896</v>
      </c>
      <c r="L279" s="431">
        <f t="shared" si="13"/>
        <v>3896</v>
      </c>
      <c r="M279" s="341">
        <f t="shared" si="12"/>
        <v>3.8959999999999999</v>
      </c>
      <c r="N279" s="1305"/>
      <c r="O279" s="286"/>
      <c r="P279" s="1302"/>
      <c r="Q279" s="1302"/>
      <c r="R279" s="1302"/>
      <c r="S279" s="1302"/>
      <c r="T279" s="1302"/>
      <c r="U279" s="1302"/>
      <c r="V279" s="1302"/>
      <c r="W279" s="31"/>
      <c r="AA279" s="559"/>
    </row>
    <row r="280" spans="1:27" s="17" customFormat="1" ht="15" customHeight="1" x14ac:dyDescent="0.25">
      <c r="A280" s="211"/>
      <c r="B280" s="1328"/>
      <c r="C280" s="1305"/>
      <c r="D280" s="1325"/>
      <c r="E280" s="1305"/>
      <c r="F280" s="1305"/>
      <c r="G280" s="1323"/>
      <c r="H280" s="334" t="s">
        <v>96</v>
      </c>
      <c r="I280" s="335">
        <v>1</v>
      </c>
      <c r="J280" s="336" t="s">
        <v>19</v>
      </c>
      <c r="K280" s="337">
        <v>1111</v>
      </c>
      <c r="L280" s="433">
        <f t="shared" si="13"/>
        <v>1111</v>
      </c>
      <c r="M280" s="343">
        <f t="shared" si="12"/>
        <v>1.111</v>
      </c>
      <c r="N280" s="1333"/>
      <c r="O280" s="338"/>
      <c r="P280" s="1302"/>
      <c r="Q280" s="1302"/>
      <c r="R280" s="1302"/>
      <c r="S280" s="1302"/>
      <c r="T280" s="1302"/>
      <c r="U280" s="1302"/>
      <c r="V280" s="1302"/>
      <c r="W280" s="31"/>
      <c r="AA280" s="559"/>
    </row>
    <row r="281" spans="1:27" s="17" customFormat="1" x14ac:dyDescent="0.25">
      <c r="A281" s="211"/>
      <c r="B281" s="1328"/>
      <c r="C281" s="1305"/>
      <c r="D281" s="1325"/>
      <c r="E281" s="1305"/>
      <c r="F281" s="1305"/>
      <c r="G281" s="1308" t="s">
        <v>382</v>
      </c>
      <c r="H281" s="291" t="s">
        <v>79</v>
      </c>
      <c r="I281" s="292">
        <v>1</v>
      </c>
      <c r="J281" s="293" t="s">
        <v>19</v>
      </c>
      <c r="K281" s="294">
        <v>2960</v>
      </c>
      <c r="L281" s="432">
        <f t="shared" si="13"/>
        <v>2960</v>
      </c>
      <c r="M281" s="342">
        <f t="shared" si="12"/>
        <v>2.96</v>
      </c>
      <c r="N281" s="1332"/>
      <c r="O281" s="286"/>
      <c r="P281" s="1302"/>
      <c r="Q281" s="1302"/>
      <c r="R281" s="1302"/>
      <c r="S281" s="1302"/>
      <c r="T281" s="1302"/>
      <c r="U281" s="1302"/>
      <c r="V281" s="1302"/>
      <c r="W281" s="31"/>
      <c r="AA281" s="559"/>
    </row>
    <row r="282" spans="1:27" s="17" customFormat="1" x14ac:dyDescent="0.25">
      <c r="A282" s="211"/>
      <c r="B282" s="1328"/>
      <c r="C282" s="1305"/>
      <c r="D282" s="1325"/>
      <c r="E282" s="1305"/>
      <c r="F282" s="1305"/>
      <c r="G282" s="1308"/>
      <c r="H282" s="291" t="s">
        <v>100</v>
      </c>
      <c r="I282" s="292">
        <v>1</v>
      </c>
      <c r="J282" s="293" t="s">
        <v>19</v>
      </c>
      <c r="K282" s="294">
        <v>5674</v>
      </c>
      <c r="L282" s="431">
        <f t="shared" si="13"/>
        <v>5674</v>
      </c>
      <c r="M282" s="341">
        <f t="shared" si="12"/>
        <v>5.6740000000000004</v>
      </c>
      <c r="N282" s="1305"/>
      <c r="O282" s="286"/>
      <c r="P282" s="1302"/>
      <c r="Q282" s="1302"/>
      <c r="R282" s="1302"/>
      <c r="S282" s="1302"/>
      <c r="T282" s="1302"/>
      <c r="U282" s="1302"/>
      <c r="V282" s="1302"/>
      <c r="W282" s="31"/>
      <c r="AA282" s="559"/>
    </row>
    <row r="283" spans="1:27" s="17" customFormat="1" x14ac:dyDescent="0.25">
      <c r="A283" s="211"/>
      <c r="B283" s="1328"/>
      <c r="C283" s="1305"/>
      <c r="D283" s="1325"/>
      <c r="E283" s="1305"/>
      <c r="F283" s="1305"/>
      <c r="G283" s="1308"/>
      <c r="H283" s="291" t="s">
        <v>359</v>
      </c>
      <c r="I283" s="292">
        <v>1</v>
      </c>
      <c r="J283" s="293" t="s">
        <v>19</v>
      </c>
      <c r="K283" s="294">
        <v>5080</v>
      </c>
      <c r="L283" s="431">
        <f t="shared" si="13"/>
        <v>5080</v>
      </c>
      <c r="M283" s="341">
        <f t="shared" si="12"/>
        <v>5.08</v>
      </c>
      <c r="N283" s="1305"/>
      <c r="O283" s="286"/>
      <c r="P283" s="1302"/>
      <c r="Q283" s="1302"/>
      <c r="R283" s="1302"/>
      <c r="S283" s="1302"/>
      <c r="T283" s="1302"/>
      <c r="U283" s="1302"/>
      <c r="V283" s="1302"/>
      <c r="W283" s="31"/>
      <c r="AA283" s="559"/>
    </row>
    <row r="284" spans="1:27" s="17" customFormat="1" x14ac:dyDescent="0.25">
      <c r="A284" s="211"/>
      <c r="B284" s="1328"/>
      <c r="C284" s="1305"/>
      <c r="D284" s="1325"/>
      <c r="E284" s="1305"/>
      <c r="F284" s="1305"/>
      <c r="G284" s="1308"/>
      <c r="H284" s="291" t="s">
        <v>322</v>
      </c>
      <c r="I284" s="292">
        <v>1</v>
      </c>
      <c r="J284" s="293" t="s">
        <v>19</v>
      </c>
      <c r="K284" s="294">
        <v>1100</v>
      </c>
      <c r="L284" s="433">
        <f t="shared" si="13"/>
        <v>1100</v>
      </c>
      <c r="M284" s="343">
        <f t="shared" si="12"/>
        <v>1.1000000000000001</v>
      </c>
      <c r="N284" s="1333"/>
      <c r="O284" s="286"/>
      <c r="P284" s="1302"/>
      <c r="Q284" s="1302"/>
      <c r="R284" s="1302"/>
      <c r="S284" s="1302"/>
      <c r="T284" s="1302"/>
      <c r="U284" s="1302"/>
      <c r="V284" s="1302"/>
      <c r="W284" s="31"/>
      <c r="AA284" s="559"/>
    </row>
    <row r="285" spans="1:27" s="17" customFormat="1" x14ac:dyDescent="0.25">
      <c r="A285" s="211"/>
      <c r="B285" s="1328"/>
      <c r="C285" s="1305"/>
      <c r="D285" s="1325"/>
      <c r="E285" s="1305"/>
      <c r="F285" s="1305"/>
      <c r="G285" s="1384" t="s">
        <v>383</v>
      </c>
      <c r="H285" s="329" t="s">
        <v>384</v>
      </c>
      <c r="I285" s="330">
        <v>1</v>
      </c>
      <c r="J285" s="331" t="s">
        <v>19</v>
      </c>
      <c r="K285" s="332">
        <v>0</v>
      </c>
      <c r="L285" s="432" t="s">
        <v>15</v>
      </c>
      <c r="M285" s="342" t="s">
        <v>15</v>
      </c>
      <c r="N285" s="1332"/>
      <c r="O285" s="333"/>
      <c r="P285" s="1302"/>
      <c r="Q285" s="1302"/>
      <c r="R285" s="1302"/>
      <c r="S285" s="1302"/>
      <c r="T285" s="1302"/>
      <c r="U285" s="1302"/>
      <c r="V285" s="1302"/>
      <c r="W285" s="31"/>
      <c r="AA285" s="559"/>
    </row>
    <row r="286" spans="1:27" s="17" customFormat="1" ht="15" customHeight="1" x14ac:dyDescent="0.25">
      <c r="A286" s="211"/>
      <c r="B286" s="1328"/>
      <c r="C286" s="1305"/>
      <c r="D286" s="1325"/>
      <c r="E286" s="1305"/>
      <c r="F286" s="1305"/>
      <c r="G286" s="1373"/>
      <c r="H286" s="291" t="s">
        <v>385</v>
      </c>
      <c r="I286" s="292">
        <v>1</v>
      </c>
      <c r="J286" s="293" t="s">
        <v>19</v>
      </c>
      <c r="K286" s="294">
        <v>0</v>
      </c>
      <c r="L286" s="431" t="s">
        <v>15</v>
      </c>
      <c r="M286" s="341" t="s">
        <v>15</v>
      </c>
      <c r="N286" s="1305"/>
      <c r="O286" s="286"/>
      <c r="P286" s="1302"/>
      <c r="Q286" s="1302"/>
      <c r="R286" s="1302"/>
      <c r="S286" s="1302"/>
      <c r="T286" s="1302"/>
      <c r="U286" s="1302"/>
      <c r="V286" s="1302"/>
      <c r="W286" s="31"/>
      <c r="AA286" s="559"/>
    </row>
    <row r="287" spans="1:27" s="17" customFormat="1" ht="15" customHeight="1" x14ac:dyDescent="0.25">
      <c r="A287" s="211"/>
      <c r="B287" s="1328"/>
      <c r="C287" s="1305"/>
      <c r="D287" s="1325"/>
      <c r="E287" s="1305"/>
      <c r="F287" s="1305"/>
      <c r="G287" s="1373"/>
      <c r="H287" s="291" t="s">
        <v>386</v>
      </c>
      <c r="I287" s="292">
        <v>1</v>
      </c>
      <c r="J287" s="293" t="s">
        <v>19</v>
      </c>
      <c r="K287" s="294">
        <v>0</v>
      </c>
      <c r="L287" s="431" t="s">
        <v>15</v>
      </c>
      <c r="M287" s="341" t="s">
        <v>15</v>
      </c>
      <c r="N287" s="1305"/>
      <c r="O287" s="286"/>
      <c r="P287" s="1302"/>
      <c r="Q287" s="1302"/>
      <c r="R287" s="1302"/>
      <c r="S287" s="1302"/>
      <c r="T287" s="1302"/>
      <c r="U287" s="1302"/>
      <c r="V287" s="1302"/>
      <c r="W287" s="31"/>
      <c r="AA287" s="559"/>
    </row>
    <row r="288" spans="1:27" s="17" customFormat="1" ht="15" customHeight="1" x14ac:dyDescent="0.25">
      <c r="A288" s="211"/>
      <c r="B288" s="1328"/>
      <c r="C288" s="1305"/>
      <c r="D288" s="1325"/>
      <c r="E288" s="1305"/>
      <c r="F288" s="1305"/>
      <c r="G288" s="1385"/>
      <c r="H288" s="334" t="s">
        <v>387</v>
      </c>
      <c r="I288" s="335">
        <v>1</v>
      </c>
      <c r="J288" s="336" t="s">
        <v>19</v>
      </c>
      <c r="K288" s="337">
        <v>0</v>
      </c>
      <c r="L288" s="433" t="s">
        <v>15</v>
      </c>
      <c r="M288" s="343" t="s">
        <v>15</v>
      </c>
      <c r="N288" s="1333"/>
      <c r="O288" s="338"/>
      <c r="P288" s="1302"/>
      <c r="Q288" s="1302"/>
      <c r="R288" s="1302"/>
      <c r="S288" s="1302"/>
      <c r="T288" s="1302"/>
      <c r="U288" s="1302"/>
      <c r="V288" s="1302"/>
      <c r="W288" s="31"/>
      <c r="AA288" s="559"/>
    </row>
    <row r="289" spans="1:27" s="17" customFormat="1" x14ac:dyDescent="0.25">
      <c r="A289" s="211"/>
      <c r="B289" s="1328"/>
      <c r="C289" s="1305"/>
      <c r="D289" s="1325"/>
      <c r="E289" s="1305"/>
      <c r="F289" s="1305"/>
      <c r="G289" s="1373" t="s">
        <v>388</v>
      </c>
      <c r="H289" s="291" t="s">
        <v>88</v>
      </c>
      <c r="I289" s="292">
        <v>1</v>
      </c>
      <c r="J289" s="293" t="s">
        <v>19</v>
      </c>
      <c r="K289" s="294">
        <v>2925</v>
      </c>
      <c r="L289" s="432">
        <f t="shared" si="13"/>
        <v>2925</v>
      </c>
      <c r="M289" s="342">
        <f t="shared" si="12"/>
        <v>2.9249999999999998</v>
      </c>
      <c r="N289" s="1332"/>
      <c r="O289" s="286"/>
      <c r="P289" s="1302"/>
      <c r="Q289" s="1302"/>
      <c r="R289" s="1302"/>
      <c r="S289" s="1302"/>
      <c r="T289" s="1302"/>
      <c r="U289" s="1302"/>
      <c r="V289" s="1302"/>
      <c r="W289" s="31"/>
      <c r="AA289" s="559"/>
    </row>
    <row r="290" spans="1:27" s="17" customFormat="1" x14ac:dyDescent="0.25">
      <c r="A290" s="211"/>
      <c r="B290" s="1328"/>
      <c r="C290" s="1305"/>
      <c r="D290" s="1325"/>
      <c r="E290" s="1305"/>
      <c r="F290" s="1305"/>
      <c r="G290" s="1373"/>
      <c r="H290" s="291" t="s">
        <v>389</v>
      </c>
      <c r="I290" s="292">
        <v>1</v>
      </c>
      <c r="J290" s="293" t="s">
        <v>19</v>
      </c>
      <c r="K290" s="294">
        <v>1808</v>
      </c>
      <c r="L290" s="431">
        <f t="shared" si="13"/>
        <v>1808</v>
      </c>
      <c r="M290" s="341">
        <f t="shared" si="12"/>
        <v>1.8080000000000001</v>
      </c>
      <c r="N290" s="1305"/>
      <c r="O290" s="286"/>
      <c r="P290" s="1302"/>
      <c r="Q290" s="1302"/>
      <c r="R290" s="1302"/>
      <c r="S290" s="1302"/>
      <c r="T290" s="1302"/>
      <c r="U290" s="1302"/>
      <c r="V290" s="1302"/>
      <c r="W290" s="31"/>
      <c r="AA290" s="559"/>
    </row>
    <row r="291" spans="1:27" s="17" customFormat="1" x14ac:dyDescent="0.25">
      <c r="A291" s="211"/>
      <c r="B291" s="1328"/>
      <c r="C291" s="1305"/>
      <c r="D291" s="1325"/>
      <c r="E291" s="1305"/>
      <c r="F291" s="1305"/>
      <c r="G291" s="1373"/>
      <c r="H291" s="291" t="s">
        <v>86</v>
      </c>
      <c r="I291" s="292">
        <v>1</v>
      </c>
      <c r="J291" s="293" t="s">
        <v>19</v>
      </c>
      <c r="K291" s="294">
        <v>495</v>
      </c>
      <c r="L291" s="433">
        <f t="shared" si="13"/>
        <v>495</v>
      </c>
      <c r="M291" s="343">
        <f t="shared" si="12"/>
        <v>0.495</v>
      </c>
      <c r="N291" s="1333"/>
      <c r="O291" s="286"/>
      <c r="P291" s="1302"/>
      <c r="Q291" s="1302"/>
      <c r="R291" s="1302"/>
      <c r="S291" s="1302"/>
      <c r="T291" s="1302"/>
      <c r="U291" s="1302"/>
      <c r="V291" s="1302"/>
      <c r="W291" s="31"/>
      <c r="AA291" s="559"/>
    </row>
    <row r="292" spans="1:27" s="17" customFormat="1" x14ac:dyDescent="0.25">
      <c r="A292" s="211"/>
      <c r="B292" s="1328"/>
      <c r="C292" s="1305"/>
      <c r="D292" s="1325"/>
      <c r="E292" s="1305"/>
      <c r="F292" s="1305"/>
      <c r="G292" s="1384" t="s">
        <v>390</v>
      </c>
      <c r="H292" s="329" t="s">
        <v>391</v>
      </c>
      <c r="I292" s="330">
        <v>1</v>
      </c>
      <c r="J292" s="331" t="s">
        <v>19</v>
      </c>
      <c r="K292" s="332">
        <v>0</v>
      </c>
      <c r="L292" s="432">
        <f t="shared" si="13"/>
        <v>0</v>
      </c>
      <c r="M292" s="342">
        <f t="shared" si="12"/>
        <v>0</v>
      </c>
      <c r="N292" s="1332"/>
      <c r="O292" s="333"/>
      <c r="P292" s="1302"/>
      <c r="Q292" s="1302"/>
      <c r="R292" s="1302"/>
      <c r="S292" s="1302"/>
      <c r="T292" s="1302"/>
      <c r="U292" s="1302"/>
      <c r="V292" s="1302"/>
      <c r="W292" s="31"/>
      <c r="AA292" s="559"/>
    </row>
    <row r="293" spans="1:27" s="17" customFormat="1" ht="15" customHeight="1" x14ac:dyDescent="0.25">
      <c r="A293" s="211"/>
      <c r="B293" s="1328"/>
      <c r="C293" s="1305"/>
      <c r="D293" s="1325"/>
      <c r="E293" s="1305"/>
      <c r="F293" s="1305"/>
      <c r="G293" s="1373"/>
      <c r="H293" s="291" t="s">
        <v>392</v>
      </c>
      <c r="I293" s="292">
        <v>1</v>
      </c>
      <c r="J293" s="293" t="s">
        <v>19</v>
      </c>
      <c r="K293" s="294">
        <v>0</v>
      </c>
      <c r="L293" s="431">
        <f t="shared" si="13"/>
        <v>0</v>
      </c>
      <c r="M293" s="341">
        <f t="shared" si="12"/>
        <v>0</v>
      </c>
      <c r="N293" s="1305"/>
      <c r="O293" s="286"/>
      <c r="P293" s="1302"/>
      <c r="Q293" s="1302"/>
      <c r="R293" s="1302"/>
      <c r="S293" s="1302"/>
      <c r="T293" s="1302"/>
      <c r="U293" s="1302"/>
      <c r="V293" s="1302"/>
      <c r="W293" s="31"/>
      <c r="AA293" s="559"/>
    </row>
    <row r="294" spans="1:27" s="17" customFormat="1" ht="15" customHeight="1" x14ac:dyDescent="0.25">
      <c r="A294" s="211"/>
      <c r="B294" s="1328"/>
      <c r="C294" s="1305"/>
      <c r="D294" s="1325"/>
      <c r="E294" s="1305"/>
      <c r="F294" s="1305"/>
      <c r="G294" s="1385"/>
      <c r="H294" s="334" t="s">
        <v>86</v>
      </c>
      <c r="I294" s="335">
        <v>1</v>
      </c>
      <c r="J294" s="336" t="s">
        <v>19</v>
      </c>
      <c r="K294" s="337">
        <v>495</v>
      </c>
      <c r="L294" s="433">
        <f t="shared" si="13"/>
        <v>495</v>
      </c>
      <c r="M294" s="343">
        <f t="shared" si="12"/>
        <v>0.495</v>
      </c>
      <c r="N294" s="1333"/>
      <c r="O294" s="338"/>
      <c r="P294" s="1302"/>
      <c r="Q294" s="1302"/>
      <c r="R294" s="1302"/>
      <c r="S294" s="1302"/>
      <c r="T294" s="1302"/>
      <c r="U294" s="1302"/>
      <c r="V294" s="1302"/>
      <c r="W294" s="31"/>
      <c r="AA294" s="559"/>
    </row>
    <row r="295" spans="1:27" s="17" customFormat="1" x14ac:dyDescent="0.25">
      <c r="A295" s="211"/>
      <c r="B295" s="1328"/>
      <c r="C295" s="1305"/>
      <c r="D295" s="1325"/>
      <c r="E295" s="1305"/>
      <c r="F295" s="1305"/>
      <c r="G295" s="1373" t="s">
        <v>393</v>
      </c>
      <c r="H295" s="291" t="s">
        <v>88</v>
      </c>
      <c r="I295" s="292">
        <v>1</v>
      </c>
      <c r="J295" s="293" t="s">
        <v>19</v>
      </c>
      <c r="K295" s="294">
        <v>2845</v>
      </c>
      <c r="L295" s="432">
        <f t="shared" si="13"/>
        <v>2845</v>
      </c>
      <c r="M295" s="342">
        <f t="shared" si="12"/>
        <v>2.8450000000000002</v>
      </c>
      <c r="N295" s="1332"/>
      <c r="O295" s="286"/>
      <c r="P295" s="1302"/>
      <c r="Q295" s="1302"/>
      <c r="R295" s="1302"/>
      <c r="S295" s="1302"/>
      <c r="T295" s="1302"/>
      <c r="U295" s="1302"/>
      <c r="V295" s="1302"/>
      <c r="W295" s="31"/>
      <c r="AA295" s="559"/>
    </row>
    <row r="296" spans="1:27" s="17" customFormat="1" ht="15" customHeight="1" x14ac:dyDescent="0.25">
      <c r="A296" s="211"/>
      <c r="B296" s="1328"/>
      <c r="C296" s="1305"/>
      <c r="D296" s="1325"/>
      <c r="E296" s="1305"/>
      <c r="F296" s="1305"/>
      <c r="G296" s="1373"/>
      <c r="H296" s="291" t="s">
        <v>89</v>
      </c>
      <c r="I296" s="292">
        <v>1</v>
      </c>
      <c r="J296" s="293" t="s">
        <v>19</v>
      </c>
      <c r="K296" s="294">
        <v>2765</v>
      </c>
      <c r="L296" s="431">
        <f t="shared" si="13"/>
        <v>2765</v>
      </c>
      <c r="M296" s="341">
        <f t="shared" si="12"/>
        <v>2.7650000000000001</v>
      </c>
      <c r="N296" s="1305"/>
      <c r="O296" s="286"/>
      <c r="P296" s="1302"/>
      <c r="Q296" s="1302"/>
      <c r="R296" s="1302"/>
      <c r="S296" s="1302"/>
      <c r="T296" s="1302"/>
      <c r="U296" s="1302"/>
      <c r="V296" s="1302"/>
      <c r="W296" s="31"/>
      <c r="AA296" s="559"/>
    </row>
    <row r="297" spans="1:27" s="17" customFormat="1" ht="15.75" customHeight="1" thickBot="1" x14ac:dyDescent="0.3">
      <c r="A297" s="211"/>
      <c r="B297" s="1329"/>
      <c r="C297" s="1306"/>
      <c r="D297" s="1326"/>
      <c r="E297" s="1306"/>
      <c r="F297" s="1306"/>
      <c r="G297" s="1374"/>
      <c r="H297" s="295" t="s">
        <v>86</v>
      </c>
      <c r="I297" s="296">
        <v>1</v>
      </c>
      <c r="J297" s="297" t="s">
        <v>19</v>
      </c>
      <c r="K297" s="298">
        <v>530</v>
      </c>
      <c r="L297" s="434">
        <f>K297*I297</f>
        <v>530</v>
      </c>
      <c r="M297" s="344">
        <f>L297/1000</f>
        <v>0.53</v>
      </c>
      <c r="N297" s="1306"/>
      <c r="O297" s="286"/>
      <c r="P297" s="1303"/>
      <c r="Q297" s="1303"/>
      <c r="R297" s="1303"/>
      <c r="S297" s="1303"/>
      <c r="T297" s="1303"/>
      <c r="U297" s="1303"/>
      <c r="V297" s="1303"/>
      <c r="W297" s="31"/>
      <c r="AA297" s="559"/>
    </row>
    <row r="298" spans="1:27" s="17" customFormat="1" ht="25.5" customHeight="1" x14ac:dyDescent="0.25">
      <c r="A298" s="211"/>
      <c r="B298" s="1327">
        <v>5</v>
      </c>
      <c r="C298" s="1304" t="s">
        <v>48</v>
      </c>
      <c r="D298" s="1379" t="s">
        <v>394</v>
      </c>
      <c r="E298" s="1304">
        <v>44057</v>
      </c>
      <c r="F298" s="1304">
        <v>44057</v>
      </c>
      <c r="G298" s="1375" t="s">
        <v>395</v>
      </c>
      <c r="H298" s="280" t="s">
        <v>396</v>
      </c>
      <c r="I298" s="281">
        <v>1</v>
      </c>
      <c r="J298" s="282" t="s">
        <v>6</v>
      </c>
      <c r="K298" s="289">
        <v>190</v>
      </c>
      <c r="L298" s="429">
        <f>K298*I298</f>
        <v>190</v>
      </c>
      <c r="M298" s="339">
        <f>L298/1000</f>
        <v>0.19</v>
      </c>
      <c r="N298" s="1304"/>
      <c r="O298" s="286"/>
      <c r="P298" s="1304"/>
      <c r="Q298" s="1304"/>
      <c r="R298" s="1304"/>
      <c r="S298" s="1304"/>
      <c r="T298" s="1304"/>
      <c r="U298" s="1304"/>
      <c r="V298" s="1304"/>
      <c r="W298" s="2"/>
      <c r="AA298" s="559"/>
    </row>
    <row r="299" spans="1:27" s="17" customFormat="1" ht="15.75" customHeight="1" thickBot="1" x14ac:dyDescent="0.3">
      <c r="A299" s="211"/>
      <c r="B299" s="1329"/>
      <c r="C299" s="1306"/>
      <c r="D299" s="1380"/>
      <c r="E299" s="1306"/>
      <c r="F299" s="1306"/>
      <c r="G299" s="1374"/>
      <c r="H299" s="295" t="s">
        <v>397</v>
      </c>
      <c r="I299" s="296">
        <v>1</v>
      </c>
      <c r="J299" s="297" t="s">
        <v>6</v>
      </c>
      <c r="K299" s="298">
        <v>120</v>
      </c>
      <c r="L299" s="434">
        <f>K299*I299</f>
        <v>120</v>
      </c>
      <c r="M299" s="344">
        <f>L299/1000</f>
        <v>0.12</v>
      </c>
      <c r="N299" s="1306"/>
      <c r="O299" s="286"/>
      <c r="P299" s="1306"/>
      <c r="Q299" s="1306"/>
      <c r="R299" s="1306"/>
      <c r="S299" s="1306"/>
      <c r="T299" s="1306"/>
      <c r="U299" s="1306"/>
      <c r="V299" s="1306"/>
      <c r="W299" s="31"/>
      <c r="AA299" s="559"/>
    </row>
    <row r="300" spans="1:27" s="17" customFormat="1" collapsed="1" x14ac:dyDescent="0.25">
      <c r="A300" s="211"/>
      <c r="B300" s="1319">
        <v>9</v>
      </c>
      <c r="C300" s="1316" t="s">
        <v>48</v>
      </c>
      <c r="D300" s="1313" t="s">
        <v>427</v>
      </c>
      <c r="E300" s="1310">
        <v>44057</v>
      </c>
      <c r="F300" s="1310">
        <v>44063</v>
      </c>
      <c r="G300" s="1390" t="s">
        <v>429</v>
      </c>
      <c r="H300" s="1390"/>
      <c r="I300" s="396"/>
      <c r="J300" s="397"/>
      <c r="K300" s="398"/>
      <c r="L300" s="436"/>
      <c r="M300" s="399"/>
      <c r="N300" s="400"/>
      <c r="O300" s="319"/>
      <c r="P300" s="1391"/>
      <c r="Q300" s="1391"/>
      <c r="R300" s="1391"/>
      <c r="S300" s="1391"/>
      <c r="T300" s="1391"/>
      <c r="U300" s="1391"/>
      <c r="V300" s="1391"/>
      <c r="W300" s="31"/>
      <c r="AA300" s="559"/>
    </row>
    <row r="301" spans="1:27" s="17" customFormat="1" x14ac:dyDescent="0.25">
      <c r="A301" s="211"/>
      <c r="B301" s="1320"/>
      <c r="C301" s="1317"/>
      <c r="D301" s="1314"/>
      <c r="E301" s="1311"/>
      <c r="F301" s="1311"/>
      <c r="G301" s="1322" t="s">
        <v>428</v>
      </c>
      <c r="H301" s="367" t="s">
        <v>88</v>
      </c>
      <c r="I301" s="330">
        <v>1</v>
      </c>
      <c r="J301" s="331" t="s">
        <v>19</v>
      </c>
      <c r="K301" s="332">
        <v>4761</v>
      </c>
      <c r="L301" s="437">
        <f t="shared" ref="L301:L333" si="14">K301*I301</f>
        <v>4761</v>
      </c>
      <c r="M301" s="401">
        <f t="shared" ref="M301:M333" si="15">L301/1000</f>
        <v>4.7610000000000001</v>
      </c>
      <c r="N301" s="408"/>
      <c r="O301" s="319"/>
      <c r="P301" s="1392"/>
      <c r="Q301" s="1392"/>
      <c r="R301" s="1392"/>
      <c r="S301" s="1392"/>
      <c r="T301" s="1392"/>
      <c r="U301" s="1392"/>
      <c r="V301" s="1392"/>
      <c r="W301" s="2" t="s">
        <v>483</v>
      </c>
      <c r="AA301" s="559"/>
    </row>
    <row r="302" spans="1:27" s="17" customFormat="1" ht="15" customHeight="1" x14ac:dyDescent="0.25">
      <c r="A302" s="211"/>
      <c r="B302" s="1320"/>
      <c r="C302" s="1317"/>
      <c r="D302" s="1314"/>
      <c r="E302" s="1311"/>
      <c r="F302" s="1311"/>
      <c r="G302" s="1308"/>
      <c r="H302" s="365" t="s">
        <v>80</v>
      </c>
      <c r="I302" s="292">
        <v>1</v>
      </c>
      <c r="J302" s="293" t="s">
        <v>19</v>
      </c>
      <c r="K302" s="294">
        <v>4105</v>
      </c>
      <c r="L302" s="438">
        <f t="shared" si="14"/>
        <v>4105</v>
      </c>
      <c r="M302" s="402">
        <f t="shared" si="15"/>
        <v>4.1050000000000004</v>
      </c>
      <c r="N302" s="409"/>
      <c r="O302" s="319"/>
      <c r="P302" s="1392"/>
      <c r="Q302" s="1392"/>
      <c r="R302" s="1392"/>
      <c r="S302" s="1392"/>
      <c r="T302" s="1392"/>
      <c r="U302" s="1392"/>
      <c r="V302" s="1392"/>
      <c r="W302" s="31"/>
      <c r="AA302" s="559"/>
    </row>
    <row r="303" spans="1:27" s="17" customFormat="1" ht="15" customHeight="1" x14ac:dyDescent="0.25">
      <c r="A303" s="211"/>
      <c r="B303" s="1320"/>
      <c r="C303" s="1317"/>
      <c r="D303" s="1314"/>
      <c r="E303" s="1311"/>
      <c r="F303" s="1311"/>
      <c r="G303" s="1308"/>
      <c r="H303" s="365" t="s">
        <v>298</v>
      </c>
      <c r="I303" s="292">
        <v>1</v>
      </c>
      <c r="J303" s="293" t="s">
        <v>19</v>
      </c>
      <c r="K303" s="294">
        <v>2977</v>
      </c>
      <c r="L303" s="438">
        <f t="shared" si="14"/>
        <v>2977</v>
      </c>
      <c r="M303" s="402">
        <f t="shared" si="15"/>
        <v>2.9769999999999999</v>
      </c>
      <c r="N303" s="409"/>
      <c r="O303" s="319"/>
      <c r="P303" s="1392"/>
      <c r="Q303" s="1392"/>
      <c r="R303" s="1392"/>
      <c r="S303" s="1392"/>
      <c r="T303" s="1392"/>
      <c r="U303" s="1392"/>
      <c r="V303" s="1392"/>
      <c r="W303" s="31"/>
      <c r="AA303" s="559"/>
    </row>
    <row r="304" spans="1:27" s="17" customFormat="1" ht="15" customHeight="1" x14ac:dyDescent="0.25">
      <c r="A304" s="211"/>
      <c r="B304" s="1320"/>
      <c r="C304" s="1317"/>
      <c r="D304" s="1314"/>
      <c r="E304" s="1311"/>
      <c r="F304" s="1311"/>
      <c r="G304" s="1323"/>
      <c r="H304" s="368" t="s">
        <v>322</v>
      </c>
      <c r="I304" s="335">
        <v>1</v>
      </c>
      <c r="J304" s="336" t="s">
        <v>19</v>
      </c>
      <c r="K304" s="337">
        <v>1220</v>
      </c>
      <c r="L304" s="439">
        <f t="shared" si="14"/>
        <v>1220</v>
      </c>
      <c r="M304" s="403">
        <f t="shared" si="15"/>
        <v>1.22</v>
      </c>
      <c r="N304" s="412"/>
      <c r="O304" s="319"/>
      <c r="P304" s="1392"/>
      <c r="Q304" s="1392"/>
      <c r="R304" s="1392"/>
      <c r="S304" s="1392"/>
      <c r="T304" s="1392"/>
      <c r="U304" s="1392"/>
      <c r="V304" s="1392"/>
      <c r="W304" s="31"/>
      <c r="AA304" s="559"/>
    </row>
    <row r="305" spans="1:27" s="17" customFormat="1" ht="12.75" customHeight="1" x14ac:dyDescent="0.25">
      <c r="A305" s="211"/>
      <c r="B305" s="1320"/>
      <c r="C305" s="1317"/>
      <c r="D305" s="1314"/>
      <c r="E305" s="1311"/>
      <c r="F305" s="1311"/>
      <c r="G305" s="1308" t="s">
        <v>430</v>
      </c>
      <c r="H305" s="365" t="s">
        <v>88</v>
      </c>
      <c r="I305" s="292">
        <v>1</v>
      </c>
      <c r="J305" s="293" t="s">
        <v>19</v>
      </c>
      <c r="K305" s="294">
        <v>4470</v>
      </c>
      <c r="L305" s="438">
        <f t="shared" si="14"/>
        <v>4470</v>
      </c>
      <c r="M305" s="402">
        <f t="shared" si="15"/>
        <v>4.47</v>
      </c>
      <c r="N305" s="409"/>
      <c r="O305" s="319"/>
      <c r="P305" s="1392"/>
      <c r="Q305" s="1392"/>
      <c r="R305" s="1392"/>
      <c r="S305" s="1392"/>
      <c r="T305" s="1392"/>
      <c r="U305" s="1392"/>
      <c r="V305" s="1392"/>
      <c r="W305" s="31"/>
      <c r="AA305" s="559"/>
    </row>
    <row r="306" spans="1:27" s="17" customFormat="1" ht="15" customHeight="1" x14ac:dyDescent="0.25">
      <c r="A306" s="211"/>
      <c r="B306" s="1320"/>
      <c r="C306" s="1317"/>
      <c r="D306" s="1314"/>
      <c r="E306" s="1311"/>
      <c r="F306" s="1311"/>
      <c r="G306" s="1308"/>
      <c r="H306" s="365" t="s">
        <v>89</v>
      </c>
      <c r="I306" s="292">
        <v>1</v>
      </c>
      <c r="J306" s="293" t="s">
        <v>19</v>
      </c>
      <c r="K306" s="294">
        <v>3070</v>
      </c>
      <c r="L306" s="438">
        <f t="shared" si="14"/>
        <v>3070</v>
      </c>
      <c r="M306" s="402">
        <f t="shared" si="15"/>
        <v>3.07</v>
      </c>
      <c r="N306" s="409"/>
      <c r="O306" s="319"/>
      <c r="P306" s="1392"/>
      <c r="Q306" s="1392"/>
      <c r="R306" s="1392"/>
      <c r="S306" s="1392"/>
      <c r="T306" s="1392"/>
      <c r="U306" s="1392"/>
      <c r="V306" s="1392"/>
      <c r="W306" s="31"/>
      <c r="AA306" s="559"/>
    </row>
    <row r="307" spans="1:27" s="17" customFormat="1" ht="15" customHeight="1" x14ac:dyDescent="0.25">
      <c r="A307" s="211"/>
      <c r="B307" s="1320"/>
      <c r="C307" s="1317"/>
      <c r="D307" s="1314"/>
      <c r="E307" s="1311"/>
      <c r="F307" s="1311"/>
      <c r="G307" s="1308"/>
      <c r="H307" s="365" t="s">
        <v>86</v>
      </c>
      <c r="I307" s="292">
        <v>1</v>
      </c>
      <c r="J307" s="293" t="s">
        <v>19</v>
      </c>
      <c r="K307" s="294">
        <v>946</v>
      </c>
      <c r="L307" s="438">
        <f t="shared" si="14"/>
        <v>946</v>
      </c>
      <c r="M307" s="402">
        <f t="shared" si="15"/>
        <v>0.94599999999999995</v>
      </c>
      <c r="N307" s="409"/>
      <c r="O307" s="319"/>
      <c r="P307" s="1392"/>
      <c r="Q307" s="1392"/>
      <c r="R307" s="1392"/>
      <c r="S307" s="1392"/>
      <c r="T307" s="1392"/>
      <c r="U307" s="1392"/>
      <c r="V307" s="1392"/>
      <c r="W307" s="31"/>
      <c r="AA307" s="559"/>
    </row>
    <row r="308" spans="1:27" s="17" customFormat="1" ht="12.75" customHeight="1" x14ac:dyDescent="0.25">
      <c r="A308" s="211"/>
      <c r="B308" s="1320"/>
      <c r="C308" s="1317"/>
      <c r="D308" s="1314"/>
      <c r="E308" s="1311"/>
      <c r="F308" s="1311"/>
      <c r="G308" s="1322" t="s">
        <v>431</v>
      </c>
      <c r="H308" s="367" t="s">
        <v>88</v>
      </c>
      <c r="I308" s="330">
        <v>1</v>
      </c>
      <c r="J308" s="331" t="s">
        <v>19</v>
      </c>
      <c r="K308" s="332">
        <v>3850</v>
      </c>
      <c r="L308" s="437">
        <f t="shared" si="14"/>
        <v>3850</v>
      </c>
      <c r="M308" s="401">
        <f>L308/1000</f>
        <v>3.85</v>
      </c>
      <c r="N308" s="408"/>
      <c r="O308" s="319"/>
      <c r="P308" s="1392"/>
      <c r="Q308" s="1392"/>
      <c r="R308" s="1392"/>
      <c r="S308" s="1392"/>
      <c r="T308" s="1392"/>
      <c r="U308" s="1392"/>
      <c r="V308" s="1392"/>
      <c r="W308" s="31"/>
      <c r="AA308" s="559"/>
    </row>
    <row r="309" spans="1:27" s="17" customFormat="1" ht="15" customHeight="1" x14ac:dyDescent="0.25">
      <c r="A309" s="211"/>
      <c r="B309" s="1320"/>
      <c r="C309" s="1317"/>
      <c r="D309" s="1314"/>
      <c r="E309" s="1311"/>
      <c r="F309" s="1311"/>
      <c r="G309" s="1308"/>
      <c r="H309" s="365" t="s">
        <v>89</v>
      </c>
      <c r="I309" s="292">
        <v>1</v>
      </c>
      <c r="J309" s="293" t="s">
        <v>19</v>
      </c>
      <c r="K309" s="294">
        <v>4160</v>
      </c>
      <c r="L309" s="438">
        <f t="shared" si="14"/>
        <v>4160</v>
      </c>
      <c r="M309" s="402">
        <f t="shared" si="15"/>
        <v>4.16</v>
      </c>
      <c r="N309" s="409"/>
      <c r="O309" s="319"/>
      <c r="P309" s="1392"/>
      <c r="Q309" s="1392"/>
      <c r="R309" s="1392"/>
      <c r="S309" s="1392"/>
      <c r="T309" s="1392"/>
      <c r="U309" s="1392"/>
      <c r="V309" s="1392"/>
      <c r="W309" s="31"/>
      <c r="AA309" s="559"/>
    </row>
    <row r="310" spans="1:27" s="17" customFormat="1" ht="15" customHeight="1" x14ac:dyDescent="0.25">
      <c r="A310" s="211"/>
      <c r="B310" s="1320"/>
      <c r="C310" s="1317"/>
      <c r="D310" s="1314"/>
      <c r="E310" s="1311"/>
      <c r="F310" s="1311"/>
      <c r="G310" s="1323"/>
      <c r="H310" s="368" t="s">
        <v>86</v>
      </c>
      <c r="I310" s="335">
        <v>1</v>
      </c>
      <c r="J310" s="336" t="s">
        <v>19</v>
      </c>
      <c r="K310" s="337">
        <v>616</v>
      </c>
      <c r="L310" s="439">
        <f t="shared" si="14"/>
        <v>616</v>
      </c>
      <c r="M310" s="403">
        <f t="shared" si="15"/>
        <v>0.61599999999999999</v>
      </c>
      <c r="N310" s="412"/>
      <c r="O310" s="319"/>
      <c r="P310" s="1392"/>
      <c r="Q310" s="1392"/>
      <c r="R310" s="1392"/>
      <c r="S310" s="1392"/>
      <c r="T310" s="1392"/>
      <c r="U310" s="1392"/>
      <c r="V310" s="1392"/>
      <c r="W310" s="31"/>
      <c r="AA310" s="559"/>
    </row>
    <row r="311" spans="1:27" s="17" customFormat="1" ht="12.75" customHeight="1" x14ac:dyDescent="0.25">
      <c r="A311" s="211"/>
      <c r="B311" s="1320"/>
      <c r="C311" s="1317"/>
      <c r="D311" s="1314"/>
      <c r="E311" s="1311"/>
      <c r="F311" s="1311"/>
      <c r="G311" s="1308" t="s">
        <v>432</v>
      </c>
      <c r="H311" s="365" t="s">
        <v>88</v>
      </c>
      <c r="I311" s="292">
        <v>1</v>
      </c>
      <c r="J311" s="293" t="s">
        <v>19</v>
      </c>
      <c r="K311" s="294">
        <v>3425</v>
      </c>
      <c r="L311" s="438">
        <f t="shared" si="14"/>
        <v>3425</v>
      </c>
      <c r="M311" s="402">
        <f>L311/1000</f>
        <v>3.4249999999999998</v>
      </c>
      <c r="N311" s="409"/>
      <c r="O311" s="319"/>
      <c r="P311" s="1392"/>
      <c r="Q311" s="1392"/>
      <c r="R311" s="1392"/>
      <c r="S311" s="1392"/>
      <c r="T311" s="1392"/>
      <c r="U311" s="1392"/>
      <c r="V311" s="1392"/>
      <c r="W311" s="31"/>
      <c r="AA311" s="559"/>
    </row>
    <row r="312" spans="1:27" s="17" customFormat="1" ht="15" customHeight="1" x14ac:dyDescent="0.25">
      <c r="A312" s="211"/>
      <c r="B312" s="1320"/>
      <c r="C312" s="1317"/>
      <c r="D312" s="1314"/>
      <c r="E312" s="1311"/>
      <c r="F312" s="1311"/>
      <c r="G312" s="1308"/>
      <c r="H312" s="365" t="s">
        <v>105</v>
      </c>
      <c r="I312" s="292">
        <v>1</v>
      </c>
      <c r="J312" s="293" t="s">
        <v>19</v>
      </c>
      <c r="K312" s="294">
        <v>665</v>
      </c>
      <c r="L312" s="438">
        <f t="shared" si="14"/>
        <v>665</v>
      </c>
      <c r="M312" s="402">
        <f t="shared" si="15"/>
        <v>0.66500000000000004</v>
      </c>
      <c r="N312" s="409"/>
      <c r="O312" s="319"/>
      <c r="P312" s="1392"/>
      <c r="Q312" s="1392"/>
      <c r="R312" s="1392"/>
      <c r="S312" s="1392"/>
      <c r="T312" s="1392"/>
      <c r="U312" s="1392"/>
      <c r="V312" s="1392"/>
      <c r="W312" s="31"/>
      <c r="AA312" s="559"/>
    </row>
    <row r="313" spans="1:27" s="17" customFormat="1" ht="12.75" customHeight="1" x14ac:dyDescent="0.25">
      <c r="A313" s="211"/>
      <c r="B313" s="1320"/>
      <c r="C313" s="1317"/>
      <c r="D313" s="1314"/>
      <c r="E313" s="1311"/>
      <c r="F313" s="1311"/>
      <c r="G313" s="1322" t="s">
        <v>433</v>
      </c>
      <c r="H313" s="367" t="s">
        <v>88</v>
      </c>
      <c r="I313" s="330">
        <v>1</v>
      </c>
      <c r="J313" s="331" t="s">
        <v>19</v>
      </c>
      <c r="K313" s="332">
        <v>3475</v>
      </c>
      <c r="L313" s="437">
        <f t="shared" si="14"/>
        <v>3475</v>
      </c>
      <c r="M313" s="401">
        <f t="shared" si="15"/>
        <v>3.4750000000000001</v>
      </c>
      <c r="N313" s="408"/>
      <c r="O313" s="319"/>
      <c r="P313" s="1392"/>
      <c r="Q313" s="1392"/>
      <c r="R313" s="1392"/>
      <c r="S313" s="1392"/>
      <c r="T313" s="1392"/>
      <c r="U313" s="1392"/>
      <c r="V313" s="1392"/>
      <c r="W313" s="31"/>
      <c r="AA313" s="559"/>
    </row>
    <row r="314" spans="1:27" s="17" customFormat="1" ht="15" customHeight="1" x14ac:dyDescent="0.25">
      <c r="A314" s="211"/>
      <c r="B314" s="1320"/>
      <c r="C314" s="1317"/>
      <c r="D314" s="1314"/>
      <c r="E314" s="1311"/>
      <c r="F314" s="1311"/>
      <c r="G314" s="1308"/>
      <c r="H314" s="365" t="s">
        <v>89</v>
      </c>
      <c r="I314" s="292">
        <v>1</v>
      </c>
      <c r="J314" s="293" t="s">
        <v>19</v>
      </c>
      <c r="K314" s="294">
        <v>2990</v>
      </c>
      <c r="L314" s="438">
        <f t="shared" si="14"/>
        <v>2990</v>
      </c>
      <c r="M314" s="402">
        <f t="shared" si="15"/>
        <v>2.99</v>
      </c>
      <c r="N314" s="409"/>
      <c r="O314" s="319"/>
      <c r="P314" s="1392"/>
      <c r="Q314" s="1392"/>
      <c r="R314" s="1392"/>
      <c r="S314" s="1392"/>
      <c r="T314" s="1392"/>
      <c r="U314" s="1392"/>
      <c r="V314" s="1392"/>
      <c r="W314" s="31"/>
      <c r="AA314" s="559"/>
    </row>
    <row r="315" spans="1:27" s="17" customFormat="1" ht="15" customHeight="1" x14ac:dyDescent="0.25">
      <c r="A315" s="211"/>
      <c r="B315" s="1320"/>
      <c r="C315" s="1317"/>
      <c r="D315" s="1314"/>
      <c r="E315" s="1311"/>
      <c r="F315" s="1311"/>
      <c r="G315" s="1323"/>
      <c r="H315" s="368" t="s">
        <v>86</v>
      </c>
      <c r="I315" s="335">
        <v>1</v>
      </c>
      <c r="J315" s="336" t="s">
        <v>19</v>
      </c>
      <c r="K315" s="337">
        <v>635</v>
      </c>
      <c r="L315" s="439">
        <f t="shared" si="14"/>
        <v>635</v>
      </c>
      <c r="M315" s="403">
        <f t="shared" si="15"/>
        <v>0.63500000000000001</v>
      </c>
      <c r="N315" s="412"/>
      <c r="O315" s="319"/>
      <c r="P315" s="1392"/>
      <c r="Q315" s="1392"/>
      <c r="R315" s="1392"/>
      <c r="S315" s="1392"/>
      <c r="T315" s="1392"/>
      <c r="U315" s="1392"/>
      <c r="V315" s="1392"/>
      <c r="W315" s="31"/>
      <c r="AA315" s="559"/>
    </row>
    <row r="316" spans="1:27" s="17" customFormat="1" ht="12.75" customHeight="1" x14ac:dyDescent="0.25">
      <c r="A316" s="211"/>
      <c r="B316" s="1320"/>
      <c r="C316" s="1317"/>
      <c r="D316" s="1314"/>
      <c r="E316" s="1311"/>
      <c r="F316" s="1311"/>
      <c r="G316" s="1308" t="s">
        <v>434</v>
      </c>
      <c r="H316" s="365" t="s">
        <v>88</v>
      </c>
      <c r="I316" s="292">
        <v>1</v>
      </c>
      <c r="J316" s="293" t="s">
        <v>19</v>
      </c>
      <c r="K316" s="294">
        <v>3100</v>
      </c>
      <c r="L316" s="438">
        <f t="shared" si="14"/>
        <v>3100</v>
      </c>
      <c r="M316" s="402">
        <f t="shared" si="15"/>
        <v>3.1</v>
      </c>
      <c r="N316" s="409"/>
      <c r="O316" s="319"/>
      <c r="P316" s="1392"/>
      <c r="Q316" s="1392"/>
      <c r="R316" s="1392"/>
      <c r="S316" s="1392"/>
      <c r="T316" s="1392"/>
      <c r="U316" s="1392"/>
      <c r="V316" s="1392"/>
      <c r="W316" s="31"/>
      <c r="AA316" s="559"/>
    </row>
    <row r="317" spans="1:27" s="17" customFormat="1" ht="15" customHeight="1" x14ac:dyDescent="0.25">
      <c r="A317" s="211"/>
      <c r="B317" s="1320"/>
      <c r="C317" s="1317"/>
      <c r="D317" s="1314"/>
      <c r="E317" s="1311"/>
      <c r="F317" s="1311"/>
      <c r="G317" s="1308"/>
      <c r="H317" s="365" t="s">
        <v>89</v>
      </c>
      <c r="I317" s="292">
        <v>1</v>
      </c>
      <c r="J317" s="293" t="s">
        <v>19</v>
      </c>
      <c r="K317" s="294">
        <v>2860</v>
      </c>
      <c r="L317" s="438">
        <f t="shared" si="14"/>
        <v>2860</v>
      </c>
      <c r="M317" s="402">
        <f t="shared" si="15"/>
        <v>2.86</v>
      </c>
      <c r="N317" s="409"/>
      <c r="O317" s="319"/>
      <c r="P317" s="1392"/>
      <c r="Q317" s="1392"/>
      <c r="R317" s="1392"/>
      <c r="S317" s="1392"/>
      <c r="T317" s="1392"/>
      <c r="U317" s="1392"/>
      <c r="V317" s="1392"/>
      <c r="W317" s="31"/>
      <c r="AA317" s="559"/>
    </row>
    <row r="318" spans="1:27" s="17" customFormat="1" ht="15" customHeight="1" x14ac:dyDescent="0.25">
      <c r="A318" s="211"/>
      <c r="B318" s="1320"/>
      <c r="C318" s="1317"/>
      <c r="D318" s="1314"/>
      <c r="E318" s="1311"/>
      <c r="F318" s="1311"/>
      <c r="G318" s="1308"/>
      <c r="H318" s="365" t="s">
        <v>86</v>
      </c>
      <c r="I318" s="292">
        <v>1</v>
      </c>
      <c r="J318" s="293" t="s">
        <v>19</v>
      </c>
      <c r="K318" s="294">
        <v>550</v>
      </c>
      <c r="L318" s="438">
        <f t="shared" si="14"/>
        <v>550</v>
      </c>
      <c r="M318" s="402">
        <f t="shared" si="15"/>
        <v>0.55000000000000004</v>
      </c>
      <c r="N318" s="409"/>
      <c r="O318" s="319"/>
      <c r="P318" s="1392"/>
      <c r="Q318" s="1392"/>
      <c r="R318" s="1392"/>
      <c r="S318" s="1392"/>
      <c r="T318" s="1392"/>
      <c r="U318" s="1392"/>
      <c r="V318" s="1392"/>
      <c r="W318" s="31"/>
      <c r="AA318" s="559"/>
    </row>
    <row r="319" spans="1:27" s="17" customFormat="1" ht="12.75" customHeight="1" x14ac:dyDescent="0.25">
      <c r="A319" s="211"/>
      <c r="B319" s="1320"/>
      <c r="C319" s="1317"/>
      <c r="D319" s="1314"/>
      <c r="E319" s="1311"/>
      <c r="F319" s="1311"/>
      <c r="G319" s="1322" t="s">
        <v>435</v>
      </c>
      <c r="H319" s="367" t="s">
        <v>88</v>
      </c>
      <c r="I319" s="330">
        <v>1</v>
      </c>
      <c r="J319" s="331" t="s">
        <v>19</v>
      </c>
      <c r="K319" s="332">
        <v>3090</v>
      </c>
      <c r="L319" s="437">
        <f t="shared" si="14"/>
        <v>3090</v>
      </c>
      <c r="M319" s="401">
        <f t="shared" si="15"/>
        <v>3.09</v>
      </c>
      <c r="N319" s="408"/>
      <c r="O319" s="319"/>
      <c r="P319" s="1392"/>
      <c r="Q319" s="1392"/>
      <c r="R319" s="1392"/>
      <c r="S319" s="1392"/>
      <c r="T319" s="1392"/>
      <c r="U319" s="1392"/>
      <c r="V319" s="1392"/>
      <c r="W319" s="31"/>
      <c r="AA319" s="559"/>
    </row>
    <row r="320" spans="1:27" s="17" customFormat="1" ht="15" customHeight="1" x14ac:dyDescent="0.25">
      <c r="A320" s="211"/>
      <c r="B320" s="1320"/>
      <c r="C320" s="1317"/>
      <c r="D320" s="1314"/>
      <c r="E320" s="1311"/>
      <c r="F320" s="1311"/>
      <c r="G320" s="1323"/>
      <c r="H320" s="368" t="s">
        <v>105</v>
      </c>
      <c r="I320" s="335">
        <v>1</v>
      </c>
      <c r="J320" s="336" t="s">
        <v>19</v>
      </c>
      <c r="K320" s="337">
        <v>455</v>
      </c>
      <c r="L320" s="439">
        <f t="shared" si="14"/>
        <v>455</v>
      </c>
      <c r="M320" s="403">
        <f t="shared" si="15"/>
        <v>0.45500000000000002</v>
      </c>
      <c r="N320" s="412"/>
      <c r="O320" s="319"/>
      <c r="P320" s="1392"/>
      <c r="Q320" s="1392"/>
      <c r="R320" s="1392"/>
      <c r="S320" s="1392"/>
      <c r="T320" s="1392"/>
      <c r="U320" s="1392"/>
      <c r="V320" s="1392"/>
      <c r="W320" s="31"/>
      <c r="AA320" s="559"/>
    </row>
    <row r="321" spans="1:27" s="17" customFormat="1" x14ac:dyDescent="0.25">
      <c r="A321" s="211"/>
      <c r="B321" s="1320"/>
      <c r="C321" s="1317"/>
      <c r="D321" s="1314"/>
      <c r="E321" s="1311"/>
      <c r="F321" s="1311"/>
      <c r="G321" s="1308" t="s">
        <v>436</v>
      </c>
      <c r="H321" s="365" t="s">
        <v>88</v>
      </c>
      <c r="I321" s="292">
        <v>1</v>
      </c>
      <c r="J321" s="293" t="s">
        <v>19</v>
      </c>
      <c r="K321" s="294">
        <v>4496</v>
      </c>
      <c r="L321" s="438">
        <f t="shared" si="14"/>
        <v>4496</v>
      </c>
      <c r="M321" s="402">
        <f t="shared" si="15"/>
        <v>4.4960000000000004</v>
      </c>
      <c r="N321" s="409"/>
      <c r="O321" s="319"/>
      <c r="P321" s="1392"/>
      <c r="Q321" s="1392"/>
      <c r="R321" s="1392"/>
      <c r="S321" s="1392"/>
      <c r="T321" s="1392"/>
      <c r="U321" s="1392"/>
      <c r="V321" s="1392"/>
      <c r="W321" s="31"/>
      <c r="AA321" s="559"/>
    </row>
    <row r="322" spans="1:27" s="17" customFormat="1" ht="12.75" customHeight="1" x14ac:dyDescent="0.25">
      <c r="A322" s="211"/>
      <c r="B322" s="1320"/>
      <c r="C322" s="1317"/>
      <c r="D322" s="1314"/>
      <c r="E322" s="1311"/>
      <c r="F322" s="1311"/>
      <c r="G322" s="1308"/>
      <c r="H322" s="365" t="s">
        <v>89</v>
      </c>
      <c r="I322" s="292">
        <v>1</v>
      </c>
      <c r="J322" s="293" t="s">
        <v>19</v>
      </c>
      <c r="K322" s="294">
        <v>5745</v>
      </c>
      <c r="L322" s="438">
        <f t="shared" si="14"/>
        <v>5745</v>
      </c>
      <c r="M322" s="402">
        <f t="shared" si="15"/>
        <v>5.7450000000000001</v>
      </c>
      <c r="N322" s="409"/>
      <c r="O322" s="319"/>
      <c r="P322" s="1392"/>
      <c r="Q322" s="1392"/>
      <c r="R322" s="1392"/>
      <c r="S322" s="1392"/>
      <c r="T322" s="1392"/>
      <c r="U322" s="1392"/>
      <c r="V322" s="1392"/>
      <c r="W322" s="31"/>
      <c r="AA322" s="559"/>
    </row>
    <row r="323" spans="1:27" s="17" customFormat="1" ht="15" customHeight="1" x14ac:dyDescent="0.25">
      <c r="A323" s="211"/>
      <c r="B323" s="1320"/>
      <c r="C323" s="1317"/>
      <c r="D323" s="1314"/>
      <c r="E323" s="1311"/>
      <c r="F323" s="1311"/>
      <c r="G323" s="1308"/>
      <c r="H323" s="365" t="s">
        <v>86</v>
      </c>
      <c r="I323" s="292">
        <v>1</v>
      </c>
      <c r="J323" s="293" t="s">
        <v>19</v>
      </c>
      <c r="K323" s="294">
        <v>776</v>
      </c>
      <c r="L323" s="438">
        <f>K323*I323</f>
        <v>776</v>
      </c>
      <c r="M323" s="402">
        <f t="shared" si="15"/>
        <v>0.77600000000000002</v>
      </c>
      <c r="N323" s="409"/>
      <c r="O323" s="319"/>
      <c r="P323" s="1392"/>
      <c r="Q323" s="1392"/>
      <c r="R323" s="1392"/>
      <c r="S323" s="1392"/>
      <c r="T323" s="1392"/>
      <c r="U323" s="1392"/>
      <c r="V323" s="1392"/>
      <c r="W323" s="31"/>
      <c r="AA323" s="559"/>
    </row>
    <row r="324" spans="1:27" s="17" customFormat="1" ht="12.75" customHeight="1" x14ac:dyDescent="0.25">
      <c r="A324" s="211"/>
      <c r="B324" s="1320"/>
      <c r="C324" s="1317"/>
      <c r="D324" s="1314"/>
      <c r="E324" s="1311"/>
      <c r="F324" s="1311"/>
      <c r="G324" s="1322" t="s">
        <v>437</v>
      </c>
      <c r="H324" s="367" t="s">
        <v>88</v>
      </c>
      <c r="I324" s="330">
        <v>1</v>
      </c>
      <c r="J324" s="331" t="s">
        <v>19</v>
      </c>
      <c r="K324" s="332">
        <v>2165</v>
      </c>
      <c r="L324" s="437">
        <f t="shared" si="14"/>
        <v>2165</v>
      </c>
      <c r="M324" s="401">
        <f t="shared" si="15"/>
        <v>2.165</v>
      </c>
      <c r="N324" s="408"/>
      <c r="O324" s="319"/>
      <c r="P324" s="1392"/>
      <c r="Q324" s="1392"/>
      <c r="R324" s="1392"/>
      <c r="S324" s="1392"/>
      <c r="T324" s="1392"/>
      <c r="U324" s="1392"/>
      <c r="V324" s="1392"/>
      <c r="W324" s="31"/>
      <c r="AA324" s="559"/>
    </row>
    <row r="325" spans="1:27" s="17" customFormat="1" ht="15" customHeight="1" x14ac:dyDescent="0.25">
      <c r="A325" s="211"/>
      <c r="B325" s="1320"/>
      <c r="C325" s="1317"/>
      <c r="D325" s="1314"/>
      <c r="E325" s="1311"/>
      <c r="F325" s="1311"/>
      <c r="G325" s="1308"/>
      <c r="H325" s="365" t="s">
        <v>89</v>
      </c>
      <c r="I325" s="292">
        <v>1</v>
      </c>
      <c r="J325" s="293" t="s">
        <v>19</v>
      </c>
      <c r="K325" s="294">
        <v>2020</v>
      </c>
      <c r="L325" s="438">
        <f t="shared" si="14"/>
        <v>2020</v>
      </c>
      <c r="M325" s="402">
        <f t="shared" si="15"/>
        <v>2.02</v>
      </c>
      <c r="N325" s="409"/>
      <c r="O325" s="319"/>
      <c r="P325" s="1392"/>
      <c r="Q325" s="1392"/>
      <c r="R325" s="1392"/>
      <c r="S325" s="1392"/>
      <c r="T325" s="1392"/>
      <c r="U325" s="1392"/>
      <c r="V325" s="1392"/>
      <c r="W325" s="31"/>
      <c r="AA325" s="559"/>
    </row>
    <row r="326" spans="1:27" s="17" customFormat="1" ht="15" customHeight="1" x14ac:dyDescent="0.25">
      <c r="A326" s="211"/>
      <c r="B326" s="1320"/>
      <c r="C326" s="1317"/>
      <c r="D326" s="1314"/>
      <c r="E326" s="1311"/>
      <c r="F326" s="1311"/>
      <c r="G326" s="1323"/>
      <c r="H326" s="368" t="s">
        <v>86</v>
      </c>
      <c r="I326" s="335">
        <v>1</v>
      </c>
      <c r="J326" s="336" t="s">
        <v>19</v>
      </c>
      <c r="K326" s="337">
        <v>468</v>
      </c>
      <c r="L326" s="439">
        <f t="shared" si="14"/>
        <v>468</v>
      </c>
      <c r="M326" s="403">
        <f t="shared" si="15"/>
        <v>0.46800000000000003</v>
      </c>
      <c r="N326" s="412"/>
      <c r="O326" s="319"/>
      <c r="P326" s="1392"/>
      <c r="Q326" s="1392"/>
      <c r="R326" s="1392"/>
      <c r="S326" s="1392"/>
      <c r="T326" s="1392"/>
      <c r="U326" s="1392"/>
      <c r="V326" s="1392"/>
      <c r="W326" s="31"/>
      <c r="AA326" s="559"/>
    </row>
    <row r="327" spans="1:27" s="17" customFormat="1" ht="12.75" customHeight="1" x14ac:dyDescent="0.25">
      <c r="A327" s="211"/>
      <c r="B327" s="1320"/>
      <c r="C327" s="1317"/>
      <c r="D327" s="1314"/>
      <c r="E327" s="1311"/>
      <c r="F327" s="1311"/>
      <c r="G327" s="1308" t="s">
        <v>438</v>
      </c>
      <c r="H327" s="365" t="s">
        <v>88</v>
      </c>
      <c r="I327" s="292">
        <v>1</v>
      </c>
      <c r="J327" s="293" t="s">
        <v>19</v>
      </c>
      <c r="K327" s="294">
        <v>4600</v>
      </c>
      <c r="L327" s="438">
        <f t="shared" si="14"/>
        <v>4600</v>
      </c>
      <c r="M327" s="402">
        <f t="shared" si="15"/>
        <v>4.5999999999999996</v>
      </c>
      <c r="N327" s="409"/>
      <c r="O327" s="319"/>
      <c r="P327" s="1392"/>
      <c r="Q327" s="1392"/>
      <c r="R327" s="1392"/>
      <c r="S327" s="1392"/>
      <c r="T327" s="1392"/>
      <c r="U327" s="1392"/>
      <c r="V327" s="1392"/>
      <c r="W327" s="31"/>
      <c r="AA327" s="559"/>
    </row>
    <row r="328" spans="1:27" s="369" customFormat="1" ht="12.75" customHeight="1" x14ac:dyDescent="0.25">
      <c r="A328" s="211"/>
      <c r="B328" s="1320"/>
      <c r="C328" s="1317"/>
      <c r="D328" s="1314"/>
      <c r="E328" s="1311"/>
      <c r="F328" s="1311"/>
      <c r="G328" s="1308"/>
      <c r="H328" s="365" t="s">
        <v>89</v>
      </c>
      <c r="I328" s="292">
        <v>1</v>
      </c>
      <c r="J328" s="293" t="s">
        <v>19</v>
      </c>
      <c r="K328" s="294">
        <v>3241</v>
      </c>
      <c r="L328" s="438">
        <f t="shared" si="14"/>
        <v>3241</v>
      </c>
      <c r="M328" s="402">
        <f>L328/1000</f>
        <v>3.2410000000000001</v>
      </c>
      <c r="N328" s="409"/>
      <c r="O328" s="319"/>
      <c r="P328" s="1392"/>
      <c r="Q328" s="1392"/>
      <c r="R328" s="1392"/>
      <c r="S328" s="1392"/>
      <c r="T328" s="1392"/>
      <c r="U328" s="1392"/>
      <c r="V328" s="1392"/>
      <c r="W328" s="31"/>
      <c r="AA328" s="559"/>
    </row>
    <row r="329" spans="1:27" s="369" customFormat="1" ht="12.75" customHeight="1" x14ac:dyDescent="0.25">
      <c r="A329" s="211"/>
      <c r="B329" s="1320"/>
      <c r="C329" s="1317"/>
      <c r="D329" s="1314"/>
      <c r="E329" s="1311"/>
      <c r="F329" s="1311"/>
      <c r="G329" s="1308"/>
      <c r="H329" s="365" t="s">
        <v>86</v>
      </c>
      <c r="I329" s="292">
        <v>1</v>
      </c>
      <c r="J329" s="293" t="s">
        <v>19</v>
      </c>
      <c r="K329" s="294">
        <v>910</v>
      </c>
      <c r="L329" s="438">
        <f t="shared" si="14"/>
        <v>910</v>
      </c>
      <c r="M329" s="402">
        <f t="shared" si="15"/>
        <v>0.91</v>
      </c>
      <c r="N329" s="409"/>
      <c r="O329" s="319"/>
      <c r="P329" s="1392"/>
      <c r="Q329" s="1392"/>
      <c r="R329" s="1392"/>
      <c r="S329" s="1392"/>
      <c r="T329" s="1392"/>
      <c r="U329" s="1392"/>
      <c r="V329" s="1392"/>
      <c r="W329" s="31"/>
      <c r="AA329" s="559"/>
    </row>
    <row r="330" spans="1:27" s="369" customFormat="1" ht="12.75" customHeight="1" x14ac:dyDescent="0.25">
      <c r="A330" s="211"/>
      <c r="B330" s="1320"/>
      <c r="C330" s="1317"/>
      <c r="D330" s="1314"/>
      <c r="E330" s="1311"/>
      <c r="F330" s="1311"/>
      <c r="G330" s="1322" t="s">
        <v>439</v>
      </c>
      <c r="H330" s="367" t="s">
        <v>88</v>
      </c>
      <c r="I330" s="330">
        <v>1</v>
      </c>
      <c r="J330" s="331" t="s">
        <v>19</v>
      </c>
      <c r="K330" s="332">
        <v>3090</v>
      </c>
      <c r="L330" s="437">
        <f t="shared" si="14"/>
        <v>3090</v>
      </c>
      <c r="M330" s="401">
        <f t="shared" si="15"/>
        <v>3.09</v>
      </c>
      <c r="N330" s="408"/>
      <c r="O330" s="319"/>
      <c r="P330" s="1392"/>
      <c r="Q330" s="1392"/>
      <c r="R330" s="1392"/>
      <c r="S330" s="1392"/>
      <c r="T330" s="1392"/>
      <c r="U330" s="1392"/>
      <c r="V330" s="1392"/>
      <c r="W330" s="31"/>
      <c r="AA330" s="559"/>
    </row>
    <row r="331" spans="1:27" s="369" customFormat="1" ht="12.75" customHeight="1" x14ac:dyDescent="0.25">
      <c r="A331" s="211"/>
      <c r="B331" s="1320"/>
      <c r="C331" s="1317"/>
      <c r="D331" s="1314"/>
      <c r="E331" s="1311"/>
      <c r="F331" s="1311"/>
      <c r="G331" s="1323"/>
      <c r="H331" s="368" t="s">
        <v>105</v>
      </c>
      <c r="I331" s="335">
        <v>1</v>
      </c>
      <c r="J331" s="336" t="s">
        <v>19</v>
      </c>
      <c r="K331" s="337">
        <v>455</v>
      </c>
      <c r="L331" s="439">
        <f t="shared" si="14"/>
        <v>455</v>
      </c>
      <c r="M331" s="403">
        <f t="shared" si="15"/>
        <v>0.45500000000000002</v>
      </c>
      <c r="N331" s="412"/>
      <c r="O331" s="319"/>
      <c r="P331" s="1392"/>
      <c r="Q331" s="1392"/>
      <c r="R331" s="1392"/>
      <c r="S331" s="1392"/>
      <c r="T331" s="1392"/>
      <c r="U331" s="1392"/>
      <c r="V331" s="1392"/>
      <c r="W331" s="31"/>
      <c r="AA331" s="559"/>
    </row>
    <row r="332" spans="1:27" s="369" customFormat="1" ht="12.75" customHeight="1" x14ac:dyDescent="0.25">
      <c r="A332" s="211"/>
      <c r="B332" s="1320"/>
      <c r="C332" s="1317"/>
      <c r="D332" s="1314"/>
      <c r="E332" s="1311"/>
      <c r="F332" s="1311"/>
      <c r="G332" s="1308" t="s">
        <v>440</v>
      </c>
      <c r="H332" s="365" t="s">
        <v>88</v>
      </c>
      <c r="I332" s="292">
        <v>1</v>
      </c>
      <c r="J332" s="293" t="s">
        <v>19</v>
      </c>
      <c r="K332" s="294">
        <v>3980</v>
      </c>
      <c r="L332" s="438">
        <f t="shared" si="14"/>
        <v>3980</v>
      </c>
      <c r="M332" s="402">
        <f t="shared" si="15"/>
        <v>3.98</v>
      </c>
      <c r="N332" s="409"/>
      <c r="O332" s="319"/>
      <c r="P332" s="1392"/>
      <c r="Q332" s="1392"/>
      <c r="R332" s="1392"/>
      <c r="S332" s="1392"/>
      <c r="T332" s="1392"/>
      <c r="U332" s="1392"/>
      <c r="V332" s="1392"/>
      <c r="W332" s="31"/>
      <c r="AA332" s="559"/>
    </row>
    <row r="333" spans="1:27" s="369" customFormat="1" ht="12.75" customHeight="1" x14ac:dyDescent="0.25">
      <c r="A333" s="211"/>
      <c r="B333" s="1320"/>
      <c r="C333" s="1317"/>
      <c r="D333" s="1314"/>
      <c r="E333" s="1311"/>
      <c r="F333" s="1311"/>
      <c r="G333" s="1308"/>
      <c r="H333" s="365" t="s">
        <v>89</v>
      </c>
      <c r="I333" s="292">
        <v>1</v>
      </c>
      <c r="J333" s="293" t="s">
        <v>19</v>
      </c>
      <c r="K333" s="294">
        <v>3736</v>
      </c>
      <c r="L333" s="438">
        <f t="shared" si="14"/>
        <v>3736</v>
      </c>
      <c r="M333" s="402">
        <f t="shared" si="15"/>
        <v>3.7360000000000002</v>
      </c>
      <c r="N333" s="409"/>
      <c r="O333" s="319"/>
      <c r="P333" s="1392"/>
      <c r="Q333" s="1392"/>
      <c r="R333" s="1392"/>
      <c r="S333" s="1392"/>
      <c r="T333" s="1392"/>
      <c r="U333" s="1392"/>
      <c r="V333" s="1392"/>
      <c r="W333" s="31"/>
      <c r="AA333" s="559"/>
    </row>
    <row r="334" spans="1:27" s="17" customFormat="1" ht="15" customHeight="1" thickBot="1" x14ac:dyDescent="0.3">
      <c r="A334" s="211"/>
      <c r="B334" s="1321"/>
      <c r="C334" s="1318"/>
      <c r="D334" s="1315"/>
      <c r="E334" s="1312"/>
      <c r="F334" s="1312"/>
      <c r="G334" s="1309"/>
      <c r="H334" s="366" t="s">
        <v>86</v>
      </c>
      <c r="I334" s="296">
        <v>1</v>
      </c>
      <c r="J334" s="297" t="s">
        <v>19</v>
      </c>
      <c r="K334" s="298">
        <v>654</v>
      </c>
      <c r="L334" s="440">
        <f>K334*I334</f>
        <v>654</v>
      </c>
      <c r="M334" s="404">
        <f>L334/1000</f>
        <v>0.65400000000000003</v>
      </c>
      <c r="N334" s="410"/>
      <c r="O334" s="411"/>
      <c r="P334" s="1393"/>
      <c r="Q334" s="1393"/>
      <c r="R334" s="1393"/>
      <c r="S334" s="1393"/>
      <c r="T334" s="1393"/>
      <c r="U334" s="1393"/>
      <c r="V334" s="1393"/>
      <c r="W334" s="31"/>
      <c r="AA334" s="559"/>
    </row>
    <row r="335" spans="1:27" s="17" customFormat="1" collapsed="1" x14ac:dyDescent="0.25">
      <c r="A335" s="211"/>
      <c r="B335" s="1295">
        <v>10</v>
      </c>
      <c r="C335" s="1298" t="s">
        <v>48</v>
      </c>
      <c r="D335" s="1324" t="s">
        <v>441</v>
      </c>
      <c r="E335" s="1304">
        <v>44063</v>
      </c>
      <c r="F335" s="1304">
        <v>44067</v>
      </c>
      <c r="G335" s="1390" t="s">
        <v>443</v>
      </c>
      <c r="H335" s="1390" t="s">
        <v>443</v>
      </c>
      <c r="I335" s="281"/>
      <c r="J335" s="282"/>
      <c r="K335" s="289"/>
      <c r="L335" s="429"/>
      <c r="M335" s="444"/>
      <c r="N335" s="445"/>
      <c r="O335" s="290"/>
      <c r="P335" s="1301"/>
      <c r="Q335" s="1301"/>
      <c r="R335" s="1301"/>
      <c r="S335" s="1301"/>
      <c r="T335" s="1301"/>
      <c r="U335" s="1301"/>
      <c r="V335" s="1301"/>
      <c r="W335" s="31"/>
      <c r="AA335" s="559"/>
    </row>
    <row r="336" spans="1:27" s="17" customFormat="1" ht="15" customHeight="1" x14ac:dyDescent="0.25">
      <c r="A336" s="211"/>
      <c r="B336" s="1296"/>
      <c r="C336" s="1299"/>
      <c r="D336" s="1325"/>
      <c r="E336" s="1305"/>
      <c r="F336" s="1305"/>
      <c r="G336" s="1322" t="s">
        <v>442</v>
      </c>
      <c r="H336" s="415" t="s">
        <v>88</v>
      </c>
      <c r="I336" s="292">
        <v>1</v>
      </c>
      <c r="J336" s="293" t="s">
        <v>19</v>
      </c>
      <c r="K336" s="294">
        <v>7986</v>
      </c>
      <c r="L336" s="431">
        <f t="shared" ref="L336:L354" si="16">K336*I336</f>
        <v>7986</v>
      </c>
      <c r="M336" s="284"/>
      <c r="N336" s="446"/>
      <c r="O336" s="286"/>
      <c r="P336" s="1302"/>
      <c r="Q336" s="1302"/>
      <c r="R336" s="1302"/>
      <c r="S336" s="1302"/>
      <c r="T336" s="1302"/>
      <c r="U336" s="1302"/>
      <c r="V336" s="1302"/>
      <c r="W336" s="2"/>
      <c r="AA336" s="559"/>
    </row>
    <row r="337" spans="1:27" s="17" customFormat="1" ht="15" customHeight="1" x14ac:dyDescent="0.25">
      <c r="A337" s="211"/>
      <c r="B337" s="1296"/>
      <c r="C337" s="1299"/>
      <c r="D337" s="1325"/>
      <c r="E337" s="1305"/>
      <c r="F337" s="1305"/>
      <c r="G337" s="1308"/>
      <c r="H337" s="415" t="s">
        <v>100</v>
      </c>
      <c r="I337" s="292">
        <v>1</v>
      </c>
      <c r="J337" s="293" t="s">
        <v>19</v>
      </c>
      <c r="K337" s="294">
        <v>16030</v>
      </c>
      <c r="L337" s="431">
        <f t="shared" si="16"/>
        <v>16030</v>
      </c>
      <c r="M337" s="284"/>
      <c r="N337" s="446"/>
      <c r="O337" s="286"/>
      <c r="P337" s="1302"/>
      <c r="Q337" s="1302"/>
      <c r="R337" s="1302"/>
      <c r="S337" s="1302"/>
      <c r="T337" s="1302"/>
      <c r="U337" s="1302"/>
      <c r="V337" s="1302"/>
      <c r="W337" s="31"/>
      <c r="AA337" s="559"/>
    </row>
    <row r="338" spans="1:27" s="17" customFormat="1" ht="15" customHeight="1" x14ac:dyDescent="0.25">
      <c r="A338" s="211"/>
      <c r="B338" s="1296"/>
      <c r="C338" s="1299"/>
      <c r="D338" s="1325"/>
      <c r="E338" s="1305"/>
      <c r="F338" s="1305"/>
      <c r="G338" s="1308"/>
      <c r="H338" s="415" t="s">
        <v>444</v>
      </c>
      <c r="I338" s="292">
        <v>1</v>
      </c>
      <c r="J338" s="293" t="s">
        <v>19</v>
      </c>
      <c r="K338" s="294">
        <v>18730</v>
      </c>
      <c r="L338" s="431">
        <f t="shared" si="16"/>
        <v>18730</v>
      </c>
      <c r="M338" s="284"/>
      <c r="N338" s="446"/>
      <c r="O338" s="286"/>
      <c r="P338" s="1302"/>
      <c r="Q338" s="1302"/>
      <c r="R338" s="1302"/>
      <c r="S338" s="1302"/>
      <c r="T338" s="1302"/>
      <c r="U338" s="1302"/>
      <c r="V338" s="1302"/>
      <c r="W338" s="31"/>
      <c r="AA338" s="559"/>
    </row>
    <row r="339" spans="1:27" s="17" customFormat="1" ht="15" customHeight="1" x14ac:dyDescent="0.25">
      <c r="A339" s="211"/>
      <c r="B339" s="1296"/>
      <c r="C339" s="1299"/>
      <c r="D339" s="1325"/>
      <c r="E339" s="1305"/>
      <c r="F339" s="1305"/>
      <c r="G339" s="1308"/>
      <c r="H339" s="415" t="s">
        <v>322</v>
      </c>
      <c r="I339" s="292">
        <v>1</v>
      </c>
      <c r="J339" s="293" t="s">
        <v>19</v>
      </c>
      <c r="K339" s="294">
        <v>1495</v>
      </c>
      <c r="L339" s="431">
        <f t="shared" si="16"/>
        <v>1495</v>
      </c>
      <c r="M339" s="284"/>
      <c r="N339" s="446"/>
      <c r="O339" s="286"/>
      <c r="P339" s="1302"/>
      <c r="Q339" s="1302"/>
      <c r="R339" s="1302"/>
      <c r="S339" s="1302"/>
      <c r="T339" s="1302"/>
      <c r="U339" s="1302"/>
      <c r="V339" s="1302"/>
      <c r="W339" s="31"/>
      <c r="AA339" s="559"/>
    </row>
    <row r="340" spans="1:27" s="17" customFormat="1" ht="15" customHeight="1" x14ac:dyDescent="0.25">
      <c r="A340" s="211"/>
      <c r="B340" s="1296"/>
      <c r="C340" s="1299"/>
      <c r="D340" s="1325"/>
      <c r="E340" s="1305"/>
      <c r="F340" s="1305"/>
      <c r="G340" s="1322" t="s">
        <v>445</v>
      </c>
      <c r="H340" s="414" t="s">
        <v>446</v>
      </c>
      <c r="I340" s="330" t="s">
        <v>15</v>
      </c>
      <c r="J340" s="331" t="s">
        <v>15</v>
      </c>
      <c r="K340" s="332">
        <v>0</v>
      </c>
      <c r="L340" s="432" t="s">
        <v>15</v>
      </c>
      <c r="M340" s="449"/>
      <c r="N340" s="450"/>
      <c r="O340" s="333"/>
      <c r="P340" s="1302"/>
      <c r="Q340" s="1302"/>
      <c r="R340" s="1302"/>
      <c r="S340" s="1302"/>
      <c r="T340" s="1302"/>
      <c r="U340" s="1302"/>
      <c r="V340" s="1302"/>
      <c r="W340" s="31"/>
      <c r="AA340" s="559"/>
    </row>
    <row r="341" spans="1:27" s="17" customFormat="1" ht="15" customHeight="1" x14ac:dyDescent="0.25">
      <c r="A341" s="211"/>
      <c r="B341" s="1296"/>
      <c r="C341" s="1299"/>
      <c r="D341" s="1325"/>
      <c r="E341" s="1305"/>
      <c r="F341" s="1305"/>
      <c r="G341" s="1308"/>
      <c r="H341" s="415" t="s">
        <v>100</v>
      </c>
      <c r="I341" s="292">
        <v>1</v>
      </c>
      <c r="J341" s="293" t="s">
        <v>19</v>
      </c>
      <c r="K341" s="294">
        <v>16030</v>
      </c>
      <c r="L341" s="431">
        <f t="shared" si="16"/>
        <v>16030</v>
      </c>
      <c r="M341" s="284"/>
      <c r="N341" s="446"/>
      <c r="O341" s="286"/>
      <c r="P341" s="1302"/>
      <c r="Q341" s="1302"/>
      <c r="R341" s="1302"/>
      <c r="S341" s="1302"/>
      <c r="T341" s="1302"/>
      <c r="U341" s="1302"/>
      <c r="V341" s="1302"/>
      <c r="W341" s="31"/>
      <c r="AA341" s="559"/>
    </row>
    <row r="342" spans="1:27" s="17" customFormat="1" ht="15" customHeight="1" x14ac:dyDescent="0.25">
      <c r="A342" s="211"/>
      <c r="B342" s="1296"/>
      <c r="C342" s="1299"/>
      <c r="D342" s="1325"/>
      <c r="E342" s="1305"/>
      <c r="F342" s="1305"/>
      <c r="G342" s="1308"/>
      <c r="H342" s="415" t="s">
        <v>447</v>
      </c>
      <c r="I342" s="292" t="s">
        <v>15</v>
      </c>
      <c r="J342" s="293" t="s">
        <v>15</v>
      </c>
      <c r="K342" s="294">
        <v>0</v>
      </c>
      <c r="L342" s="431" t="s">
        <v>15</v>
      </c>
      <c r="M342" s="284"/>
      <c r="N342" s="446"/>
      <c r="O342" s="286"/>
      <c r="P342" s="1302"/>
      <c r="Q342" s="1302"/>
      <c r="R342" s="1302"/>
      <c r="S342" s="1302"/>
      <c r="T342" s="1302"/>
      <c r="U342" s="1302"/>
      <c r="V342" s="1302"/>
      <c r="W342" s="31"/>
      <c r="AA342" s="559"/>
    </row>
    <row r="343" spans="1:27" s="17" customFormat="1" ht="15" customHeight="1" x14ac:dyDescent="0.25">
      <c r="A343" s="211"/>
      <c r="B343" s="1296"/>
      <c r="C343" s="1299"/>
      <c r="D343" s="1325"/>
      <c r="E343" s="1305"/>
      <c r="F343" s="1305"/>
      <c r="G343" s="1323"/>
      <c r="H343" s="416" t="s">
        <v>322</v>
      </c>
      <c r="I343" s="335">
        <v>1</v>
      </c>
      <c r="J343" s="336" t="s">
        <v>19</v>
      </c>
      <c r="K343" s="337">
        <v>1495</v>
      </c>
      <c r="L343" s="433">
        <f t="shared" si="16"/>
        <v>1495</v>
      </c>
      <c r="M343" s="451"/>
      <c r="N343" s="452"/>
      <c r="O343" s="338"/>
      <c r="P343" s="1302"/>
      <c r="Q343" s="1302"/>
      <c r="R343" s="1302"/>
      <c r="S343" s="1302"/>
      <c r="T343" s="1302"/>
      <c r="U343" s="1302"/>
      <c r="V343" s="1302"/>
      <c r="W343" s="31"/>
      <c r="AA343" s="559"/>
    </row>
    <row r="344" spans="1:27" s="17" customFormat="1" ht="15" customHeight="1" x14ac:dyDescent="0.25">
      <c r="A344" s="211"/>
      <c r="B344" s="1296"/>
      <c r="C344" s="1299"/>
      <c r="D344" s="1325"/>
      <c r="E344" s="1305"/>
      <c r="F344" s="1305"/>
      <c r="G344" s="1308" t="s">
        <v>448</v>
      </c>
      <c r="H344" s="415" t="s">
        <v>88</v>
      </c>
      <c r="I344" s="292">
        <v>1</v>
      </c>
      <c r="J344" s="293" t="s">
        <v>19</v>
      </c>
      <c r="K344" s="294">
        <v>3817</v>
      </c>
      <c r="L344" s="431">
        <f t="shared" si="16"/>
        <v>3817</v>
      </c>
      <c r="M344" s="284"/>
      <c r="N344" s="446"/>
      <c r="O344" s="286"/>
      <c r="P344" s="1302"/>
      <c r="Q344" s="1302"/>
      <c r="R344" s="1302"/>
      <c r="S344" s="1302"/>
      <c r="T344" s="1302"/>
      <c r="U344" s="1302"/>
      <c r="V344" s="1302"/>
      <c r="W344" s="31"/>
      <c r="AA344" s="559"/>
    </row>
    <row r="345" spans="1:27" s="17" customFormat="1" ht="15" customHeight="1" x14ac:dyDescent="0.25">
      <c r="A345" s="211"/>
      <c r="B345" s="1296"/>
      <c r="C345" s="1299"/>
      <c r="D345" s="1325"/>
      <c r="E345" s="1305"/>
      <c r="F345" s="1305"/>
      <c r="G345" s="1308"/>
      <c r="H345" s="415" t="s">
        <v>100</v>
      </c>
      <c r="I345" s="292">
        <v>1</v>
      </c>
      <c r="J345" s="293" t="s">
        <v>19</v>
      </c>
      <c r="K345" s="294">
        <v>4005</v>
      </c>
      <c r="L345" s="431">
        <f t="shared" si="16"/>
        <v>4005</v>
      </c>
      <c r="M345" s="284"/>
      <c r="N345" s="446"/>
      <c r="O345" s="286"/>
      <c r="P345" s="1302"/>
      <c r="Q345" s="1302"/>
      <c r="R345" s="1302"/>
      <c r="S345" s="1302"/>
      <c r="T345" s="1302"/>
      <c r="U345" s="1302"/>
      <c r="V345" s="1302"/>
      <c r="W345" s="31"/>
      <c r="AA345" s="559"/>
    </row>
    <row r="346" spans="1:27" s="17" customFormat="1" ht="15" customHeight="1" x14ac:dyDescent="0.25">
      <c r="A346" s="211"/>
      <c r="B346" s="1296"/>
      <c r="C346" s="1299"/>
      <c r="D346" s="1325"/>
      <c r="E346" s="1305"/>
      <c r="F346" s="1305"/>
      <c r="G346" s="1308"/>
      <c r="H346" s="415" t="s">
        <v>86</v>
      </c>
      <c r="I346" s="292">
        <v>1</v>
      </c>
      <c r="J346" s="293" t="s">
        <v>19</v>
      </c>
      <c r="K346" s="294">
        <v>970</v>
      </c>
      <c r="L346" s="431">
        <f t="shared" si="16"/>
        <v>970</v>
      </c>
      <c r="M346" s="284"/>
      <c r="N346" s="446"/>
      <c r="O346" s="286"/>
      <c r="P346" s="1302"/>
      <c r="Q346" s="1302"/>
      <c r="R346" s="1302"/>
      <c r="S346" s="1302"/>
      <c r="T346" s="1302"/>
      <c r="U346" s="1302"/>
      <c r="V346" s="1302"/>
      <c r="W346" s="31"/>
      <c r="AA346" s="559"/>
    </row>
    <row r="347" spans="1:27" s="17" customFormat="1" ht="15" customHeight="1" x14ac:dyDescent="0.25">
      <c r="A347" s="211"/>
      <c r="B347" s="1296"/>
      <c r="C347" s="1299"/>
      <c r="D347" s="1325"/>
      <c r="E347" s="1305"/>
      <c r="F347" s="1305"/>
      <c r="G347" s="1322" t="s">
        <v>449</v>
      </c>
      <c r="H347" s="414" t="s">
        <v>88</v>
      </c>
      <c r="I347" s="330">
        <v>1</v>
      </c>
      <c r="J347" s="331" t="s">
        <v>19</v>
      </c>
      <c r="K347" s="332">
        <v>4550</v>
      </c>
      <c r="L347" s="432">
        <f t="shared" si="16"/>
        <v>4550</v>
      </c>
      <c r="M347" s="449"/>
      <c r="N347" s="450"/>
      <c r="O347" s="333"/>
      <c r="P347" s="1302"/>
      <c r="Q347" s="1302"/>
      <c r="R347" s="1302"/>
      <c r="S347" s="1302"/>
      <c r="T347" s="1302"/>
      <c r="U347" s="1302"/>
      <c r="V347" s="1302"/>
      <c r="W347" s="31"/>
      <c r="AA347" s="559"/>
    </row>
    <row r="348" spans="1:27" s="17" customFormat="1" ht="15" customHeight="1" x14ac:dyDescent="0.25">
      <c r="A348" s="211"/>
      <c r="B348" s="1296"/>
      <c r="C348" s="1299"/>
      <c r="D348" s="1325"/>
      <c r="E348" s="1305"/>
      <c r="F348" s="1305"/>
      <c r="G348" s="1308"/>
      <c r="H348" s="415" t="s">
        <v>365</v>
      </c>
      <c r="I348" s="292">
        <v>1</v>
      </c>
      <c r="J348" s="293" t="s">
        <v>19</v>
      </c>
      <c r="K348" s="294">
        <v>2853</v>
      </c>
      <c r="L348" s="431">
        <f t="shared" si="16"/>
        <v>2853</v>
      </c>
      <c r="M348" s="284"/>
      <c r="N348" s="446"/>
      <c r="O348" s="286"/>
      <c r="P348" s="1302"/>
      <c r="Q348" s="1302"/>
      <c r="R348" s="1302"/>
      <c r="S348" s="1302"/>
      <c r="T348" s="1302"/>
      <c r="U348" s="1302"/>
      <c r="V348" s="1302"/>
      <c r="W348" s="31"/>
      <c r="AA348" s="559"/>
    </row>
    <row r="349" spans="1:27" s="17" customFormat="1" ht="15" customHeight="1" x14ac:dyDescent="0.25">
      <c r="A349" s="211"/>
      <c r="B349" s="1296"/>
      <c r="C349" s="1299"/>
      <c r="D349" s="1325"/>
      <c r="E349" s="1305"/>
      <c r="F349" s="1305"/>
      <c r="G349" s="1308"/>
      <c r="H349" s="415" t="s">
        <v>304</v>
      </c>
      <c r="I349" s="292">
        <v>1</v>
      </c>
      <c r="J349" s="293" t="s">
        <v>19</v>
      </c>
      <c r="K349" s="294">
        <v>2968</v>
      </c>
      <c r="L349" s="431">
        <f t="shared" si="16"/>
        <v>2968</v>
      </c>
      <c r="M349" s="284"/>
      <c r="N349" s="446"/>
      <c r="O349" s="286"/>
      <c r="P349" s="1302"/>
      <c r="Q349" s="1302"/>
      <c r="R349" s="1302"/>
      <c r="S349" s="1302"/>
      <c r="T349" s="1302"/>
      <c r="U349" s="1302"/>
      <c r="V349" s="1302"/>
      <c r="W349" s="31"/>
      <c r="AA349" s="559"/>
    </row>
    <row r="350" spans="1:27" s="17" customFormat="1" ht="15" customHeight="1" x14ac:dyDescent="0.25">
      <c r="A350" s="211"/>
      <c r="B350" s="1296"/>
      <c r="C350" s="1299"/>
      <c r="D350" s="1325"/>
      <c r="E350" s="1305"/>
      <c r="F350" s="1305"/>
      <c r="G350" s="1308"/>
      <c r="H350" s="415" t="s">
        <v>305</v>
      </c>
      <c r="I350" s="292">
        <v>1</v>
      </c>
      <c r="J350" s="293" t="s">
        <v>19</v>
      </c>
      <c r="K350" s="294">
        <v>4217</v>
      </c>
      <c r="L350" s="431">
        <f t="shared" si="16"/>
        <v>4217</v>
      </c>
      <c r="M350" s="284"/>
      <c r="N350" s="446"/>
      <c r="O350" s="286"/>
      <c r="P350" s="1302"/>
      <c r="Q350" s="1302"/>
      <c r="R350" s="1302"/>
      <c r="S350" s="1302"/>
      <c r="T350" s="1302"/>
      <c r="U350" s="1302"/>
      <c r="V350" s="1302"/>
      <c r="W350" s="31"/>
      <c r="AA350" s="559"/>
    </row>
    <row r="351" spans="1:27" s="17" customFormat="1" ht="15" customHeight="1" x14ac:dyDescent="0.25">
      <c r="A351" s="211"/>
      <c r="B351" s="1296"/>
      <c r="C351" s="1299"/>
      <c r="D351" s="1325"/>
      <c r="E351" s="1305"/>
      <c r="F351" s="1305"/>
      <c r="G351" s="1323"/>
      <c r="H351" s="416" t="s">
        <v>83</v>
      </c>
      <c r="I351" s="335">
        <v>1</v>
      </c>
      <c r="J351" s="336" t="s">
        <v>19</v>
      </c>
      <c r="K351" s="337">
        <v>1480</v>
      </c>
      <c r="L351" s="433">
        <f t="shared" si="16"/>
        <v>1480</v>
      </c>
      <c r="M351" s="451"/>
      <c r="N351" s="452"/>
      <c r="O351" s="338"/>
      <c r="P351" s="1302"/>
      <c r="Q351" s="1302"/>
      <c r="R351" s="1302"/>
      <c r="S351" s="1302"/>
      <c r="T351" s="1302"/>
      <c r="U351" s="1302"/>
      <c r="V351" s="1302"/>
      <c r="W351" s="31"/>
      <c r="AA351" s="559"/>
    </row>
    <row r="352" spans="1:27" s="17" customFormat="1" ht="15" customHeight="1" x14ac:dyDescent="0.25">
      <c r="A352" s="211"/>
      <c r="B352" s="1296"/>
      <c r="C352" s="1299"/>
      <c r="D352" s="1325"/>
      <c r="E352" s="1305"/>
      <c r="F352" s="1305"/>
      <c r="G352" s="1308" t="s">
        <v>450</v>
      </c>
      <c r="H352" s="415" t="s">
        <v>88</v>
      </c>
      <c r="I352" s="292">
        <v>1</v>
      </c>
      <c r="J352" s="293" t="s">
        <v>19</v>
      </c>
      <c r="K352" s="294">
        <v>3499</v>
      </c>
      <c r="L352" s="431">
        <f t="shared" si="16"/>
        <v>3499</v>
      </c>
      <c r="M352" s="284"/>
      <c r="N352" s="446"/>
      <c r="O352" s="286"/>
      <c r="P352" s="1302"/>
      <c r="Q352" s="1302"/>
      <c r="R352" s="1302"/>
      <c r="S352" s="1302"/>
      <c r="T352" s="1302"/>
      <c r="U352" s="1302"/>
      <c r="V352" s="1302"/>
      <c r="W352" s="31"/>
      <c r="AA352" s="559"/>
    </row>
    <row r="353" spans="1:27" s="17" customFormat="1" ht="15.75" customHeight="1" thickBot="1" x14ac:dyDescent="0.3">
      <c r="A353" s="211"/>
      <c r="B353" s="1297"/>
      <c r="C353" s="1300"/>
      <c r="D353" s="1326"/>
      <c r="E353" s="1306"/>
      <c r="F353" s="1306"/>
      <c r="G353" s="1309"/>
      <c r="H353" s="417" t="s">
        <v>105</v>
      </c>
      <c r="I353" s="296">
        <v>1</v>
      </c>
      <c r="J353" s="297" t="s">
        <v>19</v>
      </c>
      <c r="K353" s="298">
        <v>620</v>
      </c>
      <c r="L353" s="434">
        <f t="shared" si="16"/>
        <v>620</v>
      </c>
      <c r="M353" s="447"/>
      <c r="N353" s="448"/>
      <c r="O353" s="299"/>
      <c r="P353" s="1303"/>
      <c r="Q353" s="1303"/>
      <c r="R353" s="1303"/>
      <c r="S353" s="1303"/>
      <c r="T353" s="1303"/>
      <c r="U353" s="1303"/>
      <c r="V353" s="1303"/>
      <c r="W353" s="31"/>
      <c r="AA353" s="559"/>
    </row>
    <row r="354" spans="1:27" s="17" customFormat="1" ht="23.25" customHeight="1" x14ac:dyDescent="0.25">
      <c r="A354" s="211"/>
      <c r="B354" s="501"/>
      <c r="C354" s="507" t="s">
        <v>48</v>
      </c>
      <c r="D354" s="503" t="s">
        <v>484</v>
      </c>
      <c r="E354" s="504">
        <v>44075</v>
      </c>
      <c r="F354" s="504">
        <v>44076</v>
      </c>
      <c r="G354" s="505" t="s">
        <v>15</v>
      </c>
      <c r="H354" s="506" t="s">
        <v>486</v>
      </c>
      <c r="I354" s="507">
        <v>1</v>
      </c>
      <c r="J354" s="508" t="s">
        <v>6</v>
      </c>
      <c r="K354" s="509">
        <v>282</v>
      </c>
      <c r="L354" s="510">
        <f t="shared" si="16"/>
        <v>282</v>
      </c>
      <c r="M354" s="511"/>
      <c r="N354" s="512"/>
      <c r="O354" s="513"/>
      <c r="P354" s="502"/>
      <c r="Q354" s="514"/>
      <c r="R354" s="502"/>
      <c r="S354" s="502"/>
      <c r="T354" s="514"/>
      <c r="U354" s="514"/>
      <c r="V354" s="515"/>
      <c r="W354" s="31"/>
      <c r="AA354" s="559"/>
    </row>
    <row r="355" spans="1:27" s="17" customFormat="1" ht="23.25" customHeight="1" thickBot="1" x14ac:dyDescent="0.3">
      <c r="A355" s="211"/>
      <c r="B355" s="516"/>
      <c r="C355" s="522" t="s">
        <v>48</v>
      </c>
      <c r="D355" s="518" t="s">
        <v>485</v>
      </c>
      <c r="E355" s="519">
        <v>44075</v>
      </c>
      <c r="F355" s="519">
        <v>44076</v>
      </c>
      <c r="G355" s="520" t="s">
        <v>15</v>
      </c>
      <c r="H355" s="521" t="s">
        <v>487</v>
      </c>
      <c r="I355" s="522">
        <v>2</v>
      </c>
      <c r="J355" s="523" t="s">
        <v>7</v>
      </c>
      <c r="K355" s="524">
        <v>195</v>
      </c>
      <c r="L355" s="525">
        <f>K355*I355</f>
        <v>390</v>
      </c>
      <c r="M355" s="526"/>
      <c r="N355" s="527"/>
      <c r="O355" s="528"/>
      <c r="P355" s="517"/>
      <c r="Q355" s="529"/>
      <c r="R355" s="517"/>
      <c r="S355" s="517"/>
      <c r="T355" s="529"/>
      <c r="U355" s="529"/>
      <c r="V355" s="530"/>
      <c r="W355" s="31"/>
      <c r="AA355" s="559"/>
    </row>
    <row r="356" spans="1:27" s="369" customFormat="1" ht="23.25" customHeight="1" x14ac:dyDescent="0.25">
      <c r="A356" s="211"/>
      <c r="B356" s="1295"/>
      <c r="C356" s="1298" t="s">
        <v>48</v>
      </c>
      <c r="D356" s="1301" t="s">
        <v>552</v>
      </c>
      <c r="E356" s="1304"/>
      <c r="F356" s="1304"/>
      <c r="G356" s="1307"/>
      <c r="H356" s="506" t="s">
        <v>553</v>
      </c>
      <c r="I356" s="507">
        <v>1</v>
      </c>
      <c r="J356" s="508" t="s">
        <v>6</v>
      </c>
      <c r="K356" s="509">
        <v>95</v>
      </c>
      <c r="L356" s="510">
        <v>95</v>
      </c>
      <c r="M356" s="511"/>
      <c r="N356" s="512"/>
      <c r="O356" s="513"/>
      <c r="P356" s="502"/>
      <c r="Q356" s="514"/>
      <c r="R356" s="502"/>
      <c r="S356" s="502"/>
      <c r="T356" s="514"/>
      <c r="U356" s="514"/>
      <c r="V356" s="515"/>
      <c r="W356" s="31"/>
      <c r="AA356" s="559"/>
    </row>
    <row r="357" spans="1:27" s="369" customFormat="1" ht="23.25" customHeight="1" thickBot="1" x14ac:dyDescent="0.3">
      <c r="A357" s="211"/>
      <c r="B357" s="1297"/>
      <c r="C357" s="1300"/>
      <c r="D357" s="1303"/>
      <c r="E357" s="1306"/>
      <c r="F357" s="1306"/>
      <c r="G357" s="1309"/>
      <c r="H357" s="521" t="s">
        <v>554</v>
      </c>
      <c r="I357" s="522">
        <v>1</v>
      </c>
      <c r="J357" s="523" t="s">
        <v>6</v>
      </c>
      <c r="K357" s="524">
        <v>90</v>
      </c>
      <c r="L357" s="525">
        <v>90</v>
      </c>
      <c r="M357" s="526"/>
      <c r="N357" s="527"/>
      <c r="O357" s="528"/>
      <c r="P357" s="517"/>
      <c r="Q357" s="529"/>
      <c r="R357" s="517"/>
      <c r="S357" s="517"/>
      <c r="T357" s="529"/>
      <c r="U357" s="529"/>
      <c r="V357" s="530"/>
      <c r="W357" s="31"/>
      <c r="AA357" s="559"/>
    </row>
    <row r="358" spans="1:27" s="17" customFormat="1" x14ac:dyDescent="0.25">
      <c r="A358" s="211"/>
      <c r="B358" s="309"/>
      <c r="C358" s="310"/>
      <c r="D358" s="479"/>
      <c r="E358" s="311"/>
      <c r="F358" s="311"/>
      <c r="G358" s="312"/>
      <c r="H358" s="313"/>
      <c r="I358" s="314"/>
      <c r="J358" s="315"/>
      <c r="K358" s="316"/>
      <c r="L358" s="441"/>
      <c r="M358" s="317"/>
      <c r="N358" s="318"/>
      <c r="O358" s="319"/>
      <c r="P358" s="310"/>
      <c r="Q358" s="320"/>
      <c r="R358" s="310"/>
      <c r="S358" s="310"/>
      <c r="T358" s="320"/>
      <c r="U358" s="320"/>
      <c r="V358" s="312"/>
      <c r="W358" s="31"/>
    </row>
    <row r="359" spans="1:27" s="17" customFormat="1" x14ac:dyDescent="0.25">
      <c r="A359" s="211"/>
      <c r="B359" s="309"/>
      <c r="C359" s="310"/>
      <c r="D359" s="479"/>
      <c r="E359" s="311"/>
      <c r="F359" s="311"/>
      <c r="G359" s="312"/>
      <c r="H359" s="313"/>
      <c r="I359" s="314"/>
      <c r="J359" s="315"/>
      <c r="K359" s="316"/>
      <c r="L359" s="441"/>
      <c r="M359" s="317"/>
      <c r="N359" s="318"/>
      <c r="O359" s="319"/>
      <c r="P359" s="310"/>
      <c r="Q359" s="320"/>
      <c r="R359" s="310"/>
      <c r="S359" s="310"/>
      <c r="T359" s="320"/>
      <c r="U359" s="320"/>
      <c r="V359" s="312"/>
      <c r="W359" s="31"/>
    </row>
    <row r="360" spans="1:27" s="17" customFormat="1" x14ac:dyDescent="0.25">
      <c r="A360" s="211"/>
      <c r="B360" s="309"/>
      <c r="C360" s="310"/>
      <c r="D360" s="479"/>
      <c r="E360" s="311"/>
      <c r="F360" s="311"/>
      <c r="G360" s="312"/>
      <c r="H360" s="313"/>
      <c r="I360" s="314"/>
      <c r="J360" s="315"/>
      <c r="K360" s="316"/>
      <c r="L360" s="441"/>
      <c r="M360" s="317"/>
      <c r="N360" s="318"/>
      <c r="O360" s="319"/>
      <c r="P360" s="310"/>
      <c r="Q360" s="320"/>
      <c r="R360" s="310"/>
      <c r="S360" s="310"/>
      <c r="T360" s="320"/>
      <c r="U360" s="320"/>
      <c r="V360" s="312"/>
      <c r="W360" s="31"/>
    </row>
    <row r="361" spans="1:27" s="17" customFormat="1" x14ac:dyDescent="0.25">
      <c r="A361" s="211"/>
      <c r="B361" s="309"/>
      <c r="C361" s="310"/>
      <c r="D361" s="479"/>
      <c r="E361" s="311"/>
      <c r="F361" s="311"/>
      <c r="G361" s="312"/>
      <c r="H361" s="313"/>
      <c r="I361" s="314"/>
      <c r="J361" s="315"/>
      <c r="K361" s="316"/>
      <c r="L361" s="441"/>
      <c r="M361" s="317"/>
      <c r="N361" s="318"/>
      <c r="O361" s="319"/>
      <c r="P361" s="310"/>
      <c r="Q361" s="320"/>
      <c r="R361" s="310"/>
      <c r="S361" s="310"/>
      <c r="T361" s="320"/>
      <c r="U361" s="320"/>
      <c r="V361" s="312"/>
      <c r="W361" s="31"/>
    </row>
    <row r="362" spans="1:27" s="17" customFormat="1" x14ac:dyDescent="0.25">
      <c r="A362" s="211"/>
      <c r="B362" s="309"/>
      <c r="C362" s="310"/>
      <c r="D362" s="479"/>
      <c r="E362" s="311"/>
      <c r="F362" s="311"/>
      <c r="G362" s="312"/>
      <c r="H362" s="313"/>
      <c r="I362" s="314"/>
      <c r="J362" s="315"/>
      <c r="K362" s="316"/>
      <c r="L362" s="441"/>
      <c r="M362" s="317"/>
      <c r="N362" s="318"/>
      <c r="O362" s="319"/>
      <c r="P362" s="310"/>
      <c r="Q362" s="320"/>
      <c r="R362" s="310"/>
      <c r="S362" s="310"/>
      <c r="T362" s="320"/>
      <c r="U362" s="320"/>
      <c r="V362" s="312"/>
      <c r="W362" s="31"/>
    </row>
    <row r="363" spans="1:27" s="17" customFormat="1" x14ac:dyDescent="0.25">
      <c r="A363" s="211"/>
      <c r="B363" s="309"/>
      <c r="C363" s="310"/>
      <c r="D363" s="479"/>
      <c r="E363" s="311"/>
      <c r="F363" s="311"/>
      <c r="G363" s="312"/>
      <c r="H363" s="313"/>
      <c r="I363" s="314"/>
      <c r="J363" s="315"/>
      <c r="K363" s="316"/>
      <c r="L363" s="441"/>
      <c r="M363" s="317"/>
      <c r="N363" s="318"/>
      <c r="O363" s="319"/>
      <c r="P363" s="310"/>
      <c r="Q363" s="320"/>
      <c r="R363" s="310"/>
      <c r="S363" s="310"/>
      <c r="T363" s="320"/>
      <c r="U363" s="320"/>
      <c r="V363" s="312"/>
      <c r="W363" s="31"/>
    </row>
    <row r="364" spans="1:27" s="17" customFormat="1" x14ac:dyDescent="0.25">
      <c r="A364" s="211"/>
      <c r="B364" s="309"/>
      <c r="C364" s="310"/>
      <c r="D364" s="479"/>
      <c r="E364" s="311"/>
      <c r="F364" s="311"/>
      <c r="G364" s="312"/>
      <c r="H364" s="313"/>
      <c r="I364" s="314"/>
      <c r="J364" s="315"/>
      <c r="K364" s="316"/>
      <c r="L364" s="441"/>
      <c r="M364" s="317"/>
      <c r="N364" s="318"/>
      <c r="O364" s="319"/>
      <c r="P364" s="310"/>
      <c r="Q364" s="320"/>
      <c r="R364" s="310"/>
      <c r="S364" s="310"/>
      <c r="T364" s="320"/>
      <c r="U364" s="320"/>
      <c r="V364" s="312"/>
      <c r="W364" s="31"/>
    </row>
    <row r="365" spans="1:27" s="17" customFormat="1" x14ac:dyDescent="0.25">
      <c r="A365" s="211"/>
      <c r="B365" s="309"/>
      <c r="C365" s="310"/>
      <c r="D365" s="479"/>
      <c r="E365" s="311"/>
      <c r="F365" s="311"/>
      <c r="G365" s="312"/>
      <c r="H365" s="313"/>
      <c r="I365" s="314"/>
      <c r="J365" s="315"/>
      <c r="K365" s="316"/>
      <c r="L365" s="441"/>
      <c r="M365" s="317"/>
      <c r="N365" s="318"/>
      <c r="O365" s="319"/>
      <c r="P365" s="310"/>
      <c r="Q365" s="320"/>
      <c r="R365" s="310"/>
      <c r="S365" s="310"/>
      <c r="T365" s="320"/>
      <c r="U365" s="320"/>
      <c r="V365" s="312"/>
      <c r="W365" s="31"/>
    </row>
    <row r="366" spans="1:27" s="17" customFormat="1" x14ac:dyDescent="0.25">
      <c r="A366" s="211"/>
      <c r="B366" s="309"/>
      <c r="C366" s="310"/>
      <c r="D366" s="479"/>
      <c r="E366" s="311"/>
      <c r="F366" s="311"/>
      <c r="G366" s="312"/>
      <c r="H366" s="313"/>
      <c r="I366" s="314"/>
      <c r="J366" s="315"/>
      <c r="K366" s="316"/>
      <c r="L366" s="441"/>
      <c r="M366" s="317"/>
      <c r="N366" s="318"/>
      <c r="O366" s="319"/>
      <c r="P366" s="310"/>
      <c r="Q366" s="320"/>
      <c r="R366" s="310"/>
      <c r="S366" s="310"/>
      <c r="T366" s="320"/>
      <c r="U366" s="320"/>
      <c r="V366" s="312"/>
      <c r="W366" s="31"/>
    </row>
    <row r="367" spans="1:27" s="17" customFormat="1" x14ac:dyDescent="0.25">
      <c r="A367" s="211"/>
      <c r="B367" s="309"/>
      <c r="C367" s="310"/>
      <c r="D367" s="479"/>
      <c r="E367" s="311"/>
      <c r="F367" s="311"/>
      <c r="G367" s="312"/>
      <c r="H367" s="313"/>
      <c r="I367" s="314"/>
      <c r="J367" s="315"/>
      <c r="K367" s="316"/>
      <c r="L367" s="441"/>
      <c r="M367" s="317"/>
      <c r="N367" s="318"/>
      <c r="O367" s="319"/>
      <c r="P367" s="310"/>
      <c r="Q367" s="320"/>
      <c r="R367" s="310"/>
      <c r="S367" s="310"/>
      <c r="T367" s="320"/>
      <c r="U367" s="320"/>
      <c r="V367" s="312"/>
      <c r="W367" s="31"/>
    </row>
    <row r="368" spans="1:27" s="17" customFormat="1" x14ac:dyDescent="0.25">
      <c r="A368" s="211"/>
      <c r="B368" s="309"/>
      <c r="C368" s="310"/>
      <c r="D368" s="479"/>
      <c r="E368" s="311"/>
      <c r="F368" s="311"/>
      <c r="G368" s="312"/>
      <c r="H368" s="313"/>
      <c r="I368" s="314"/>
      <c r="J368" s="315"/>
      <c r="K368" s="316"/>
      <c r="L368" s="441"/>
      <c r="M368" s="317"/>
      <c r="N368" s="318"/>
      <c r="O368" s="319"/>
      <c r="P368" s="310"/>
      <c r="Q368" s="320"/>
      <c r="R368" s="310"/>
      <c r="S368" s="310"/>
      <c r="T368" s="320"/>
      <c r="U368" s="320"/>
      <c r="V368" s="312"/>
      <c r="W368" s="31"/>
    </row>
    <row r="369" spans="1:23" s="17" customFormat="1" x14ac:dyDescent="0.25">
      <c r="A369" s="211"/>
      <c r="B369" s="309"/>
      <c r="C369" s="310"/>
      <c r="D369" s="479"/>
      <c r="E369" s="311"/>
      <c r="F369" s="311"/>
      <c r="G369" s="312"/>
      <c r="H369" s="313"/>
      <c r="I369" s="314"/>
      <c r="J369" s="315"/>
      <c r="K369" s="316"/>
      <c r="L369" s="441"/>
      <c r="M369" s="317"/>
      <c r="N369" s="318"/>
      <c r="O369" s="319"/>
      <c r="P369" s="310"/>
      <c r="Q369" s="320"/>
      <c r="R369" s="310"/>
      <c r="S369" s="310"/>
      <c r="T369" s="320"/>
      <c r="U369" s="320"/>
      <c r="V369" s="312"/>
      <c r="W369" s="31"/>
    </row>
    <row r="370" spans="1:23" s="17" customFormat="1" x14ac:dyDescent="0.25">
      <c r="A370" s="211"/>
      <c r="B370" s="309"/>
      <c r="C370" s="310"/>
      <c r="D370" s="479"/>
      <c r="E370" s="311"/>
      <c r="F370" s="311"/>
      <c r="G370" s="312"/>
      <c r="H370" s="313"/>
      <c r="I370" s="314"/>
      <c r="J370" s="315"/>
      <c r="K370" s="316"/>
      <c r="L370" s="441"/>
      <c r="M370" s="317"/>
      <c r="N370" s="318"/>
      <c r="O370" s="319"/>
      <c r="P370" s="310"/>
      <c r="Q370" s="320"/>
      <c r="R370" s="310"/>
      <c r="S370" s="310"/>
      <c r="T370" s="320"/>
      <c r="U370" s="320"/>
      <c r="V370" s="312"/>
      <c r="W370" s="31"/>
    </row>
    <row r="371" spans="1:23" s="17" customFormat="1" x14ac:dyDescent="0.25">
      <c r="A371" s="211"/>
      <c r="B371" s="309"/>
      <c r="C371" s="310"/>
      <c r="D371" s="479"/>
      <c r="E371" s="311"/>
      <c r="F371" s="311"/>
      <c r="G371" s="312"/>
      <c r="H371" s="313"/>
      <c r="I371" s="314"/>
      <c r="J371" s="315"/>
      <c r="K371" s="316"/>
      <c r="L371" s="441"/>
      <c r="M371" s="317"/>
      <c r="N371" s="318"/>
      <c r="O371" s="319"/>
      <c r="P371" s="310"/>
      <c r="Q371" s="320"/>
      <c r="R371" s="310"/>
      <c r="S371" s="310"/>
      <c r="T371" s="320"/>
      <c r="U371" s="320"/>
      <c r="V371" s="312"/>
      <c r="W371" s="31"/>
    </row>
    <row r="372" spans="1:23" s="17" customFormat="1" x14ac:dyDescent="0.25">
      <c r="A372" s="211"/>
      <c r="B372" s="309"/>
      <c r="C372" s="310"/>
      <c r="D372" s="479"/>
      <c r="E372" s="311"/>
      <c r="F372" s="311"/>
      <c r="G372" s="312"/>
      <c r="H372" s="313"/>
      <c r="I372" s="314"/>
      <c r="J372" s="315"/>
      <c r="K372" s="316"/>
      <c r="L372" s="441"/>
      <c r="M372" s="317"/>
      <c r="N372" s="318"/>
      <c r="O372" s="319"/>
      <c r="P372" s="310"/>
      <c r="Q372" s="320"/>
      <c r="R372" s="310"/>
      <c r="S372" s="310"/>
      <c r="T372" s="320"/>
      <c r="U372" s="320"/>
      <c r="V372" s="312"/>
      <c r="W372" s="31"/>
    </row>
    <row r="373" spans="1:23" s="17" customFormat="1" x14ac:dyDescent="0.25">
      <c r="A373" s="211"/>
      <c r="B373" s="309"/>
      <c r="C373" s="310"/>
      <c r="D373" s="479"/>
      <c r="E373" s="311"/>
      <c r="F373" s="311"/>
      <c r="G373" s="312"/>
      <c r="H373" s="313"/>
      <c r="I373" s="314"/>
      <c r="J373" s="315"/>
      <c r="K373" s="316"/>
      <c r="L373" s="441"/>
      <c r="M373" s="317"/>
      <c r="N373" s="318"/>
      <c r="O373" s="319"/>
      <c r="P373" s="310"/>
      <c r="Q373" s="320"/>
      <c r="R373" s="310"/>
      <c r="S373" s="310"/>
      <c r="T373" s="320"/>
      <c r="U373" s="320"/>
      <c r="V373" s="312"/>
      <c r="W373" s="31"/>
    </row>
    <row r="374" spans="1:23" s="17" customFormat="1" ht="14.25" x14ac:dyDescent="0.25">
      <c r="A374" s="211"/>
      <c r="B374" s="309"/>
      <c r="C374" s="310"/>
      <c r="D374" s="479"/>
      <c r="E374" s="311"/>
      <c r="F374" s="311"/>
      <c r="G374" s="312"/>
      <c r="H374" s="313"/>
      <c r="I374" s="314"/>
      <c r="J374" s="315"/>
      <c r="K374" s="321" t="s">
        <v>187</v>
      </c>
      <c r="L374" s="442">
        <f>L86</f>
        <v>2394</v>
      </c>
      <c r="M374" s="317"/>
      <c r="N374" s="318"/>
      <c r="O374" s="319"/>
      <c r="P374" s="310"/>
      <c r="Q374" s="320"/>
      <c r="R374" s="310"/>
      <c r="S374" s="310"/>
      <c r="T374" s="320"/>
      <c r="U374" s="320"/>
      <c r="V374" s="312"/>
      <c r="W374" s="31"/>
    </row>
    <row r="375" spans="1:23" s="17" customFormat="1" x14ac:dyDescent="0.25">
      <c r="A375" s="211"/>
      <c r="B375" s="309"/>
      <c r="C375" s="310"/>
      <c r="D375" s="479"/>
      <c r="E375" s="311"/>
      <c r="F375" s="311"/>
      <c r="G375" s="312"/>
      <c r="H375" s="313"/>
      <c r="I375" s="314"/>
      <c r="J375" s="315"/>
      <c r="K375" s="316"/>
      <c r="L375" s="441"/>
      <c r="M375" s="317"/>
      <c r="N375" s="318"/>
      <c r="O375" s="319"/>
      <c r="P375" s="310"/>
      <c r="Q375" s="320"/>
      <c r="R375" s="310"/>
      <c r="S375" s="310"/>
      <c r="T375" s="320"/>
      <c r="U375" s="320"/>
      <c r="V375" s="312"/>
      <c r="W375" s="31"/>
    </row>
    <row r="376" spans="1:23" s="17" customFormat="1" x14ac:dyDescent="0.25">
      <c r="A376" s="211"/>
      <c r="B376" s="309"/>
      <c r="C376" s="310"/>
      <c r="D376" s="479"/>
      <c r="E376" s="311"/>
      <c r="F376" s="311"/>
      <c r="G376" s="312"/>
      <c r="H376" s="313"/>
      <c r="I376" s="314"/>
      <c r="J376" s="315"/>
      <c r="K376" s="316"/>
      <c r="L376" s="441"/>
      <c r="M376" s="317"/>
      <c r="N376" s="318"/>
      <c r="O376" s="319"/>
      <c r="P376" s="310"/>
      <c r="Q376" s="320"/>
      <c r="R376" s="310"/>
      <c r="S376" s="310"/>
      <c r="T376" s="320"/>
      <c r="U376" s="320"/>
      <c r="V376" s="312"/>
      <c r="W376" s="31"/>
    </row>
    <row r="377" spans="1:23" s="17" customFormat="1" x14ac:dyDescent="0.25">
      <c r="A377" s="211"/>
      <c r="B377" s="309"/>
      <c r="C377" s="310"/>
      <c r="D377" s="479"/>
      <c r="E377" s="311"/>
      <c r="F377" s="311"/>
      <c r="G377" s="312"/>
      <c r="H377" s="313"/>
      <c r="I377" s="314"/>
      <c r="J377" s="315"/>
      <c r="K377" s="316"/>
      <c r="L377" s="441"/>
      <c r="M377" s="317"/>
      <c r="N377" s="318"/>
      <c r="O377" s="319"/>
      <c r="P377" s="310"/>
      <c r="Q377" s="320"/>
      <c r="R377" s="310"/>
      <c r="S377" s="310"/>
      <c r="T377" s="320"/>
      <c r="U377" s="320"/>
      <c r="V377" s="312"/>
      <c r="W377" s="31"/>
    </row>
    <row r="378" spans="1:23" s="17" customFormat="1" x14ac:dyDescent="0.25">
      <c r="A378" s="211"/>
      <c r="B378" s="309"/>
      <c r="C378" s="310"/>
      <c r="D378" s="479"/>
      <c r="E378" s="311"/>
      <c r="F378" s="311"/>
      <c r="G378" s="312"/>
      <c r="H378" s="313"/>
      <c r="I378" s="314"/>
      <c r="J378" s="315"/>
      <c r="K378" s="316"/>
      <c r="L378" s="441"/>
      <c r="M378" s="317"/>
      <c r="N378" s="318"/>
      <c r="O378" s="319"/>
      <c r="P378" s="310"/>
      <c r="Q378" s="320"/>
      <c r="R378" s="310"/>
      <c r="S378" s="310"/>
      <c r="T378" s="320"/>
      <c r="U378" s="320"/>
      <c r="V378" s="312"/>
      <c r="W378" s="31"/>
    </row>
    <row r="379" spans="1:23" s="17" customFormat="1" ht="12.75" customHeight="1" x14ac:dyDescent="0.25">
      <c r="A379" s="211"/>
      <c r="B379" s="309"/>
      <c r="C379" s="310"/>
      <c r="D379" s="479"/>
      <c r="E379" s="311"/>
      <c r="F379" s="311"/>
      <c r="G379" s="312"/>
      <c r="H379" s="313"/>
      <c r="I379" s="314"/>
      <c r="J379" s="315"/>
      <c r="K379" s="316"/>
      <c r="L379" s="441"/>
      <c r="M379" s="317"/>
      <c r="N379" s="318"/>
      <c r="O379" s="319"/>
      <c r="P379" s="311"/>
      <c r="Q379" s="311"/>
      <c r="R379" s="311"/>
      <c r="S379" s="311"/>
      <c r="T379" s="311"/>
      <c r="U379" s="311"/>
      <c r="V379" s="322"/>
      <c r="W379" s="31"/>
    </row>
    <row r="380" spans="1:23" s="17" customFormat="1" x14ac:dyDescent="0.25">
      <c r="A380" s="211"/>
      <c r="B380" s="309"/>
      <c r="C380" s="310"/>
      <c r="D380" s="479"/>
      <c r="E380" s="311"/>
      <c r="F380" s="311"/>
      <c r="G380" s="312"/>
      <c r="H380" s="313"/>
      <c r="I380" s="314"/>
      <c r="J380" s="315"/>
      <c r="K380" s="316"/>
      <c r="L380" s="441"/>
      <c r="M380" s="317"/>
      <c r="N380" s="318"/>
      <c r="O380" s="319"/>
      <c r="P380" s="311"/>
      <c r="Q380" s="311"/>
      <c r="R380" s="311"/>
      <c r="S380" s="311"/>
      <c r="T380" s="311"/>
      <c r="U380" s="311"/>
      <c r="V380" s="322"/>
      <c r="W380" s="31"/>
    </row>
    <row r="381" spans="1:23" s="17" customFormat="1" x14ac:dyDescent="0.25">
      <c r="A381" s="211"/>
      <c r="B381" s="309"/>
      <c r="C381" s="310"/>
      <c r="D381" s="479"/>
      <c r="E381" s="311"/>
      <c r="F381" s="311"/>
      <c r="G381" s="312"/>
      <c r="H381" s="313"/>
      <c r="I381" s="314"/>
      <c r="J381" s="315"/>
      <c r="K381" s="316"/>
      <c r="L381" s="441"/>
      <c r="M381" s="317"/>
      <c r="N381" s="318"/>
      <c r="O381" s="319"/>
      <c r="P381" s="311"/>
      <c r="Q381" s="311"/>
      <c r="R381" s="311"/>
      <c r="S381" s="311"/>
      <c r="T381" s="311"/>
      <c r="U381" s="311"/>
      <c r="V381" s="322"/>
      <c r="W381" s="31"/>
    </row>
    <row r="382" spans="1:23" s="17" customFormat="1" x14ac:dyDescent="0.25">
      <c r="A382" s="211"/>
      <c r="B382" s="309"/>
      <c r="C382" s="310"/>
      <c r="D382" s="479"/>
      <c r="E382" s="311"/>
      <c r="F382" s="311"/>
      <c r="G382" s="312"/>
      <c r="H382" s="313"/>
      <c r="I382" s="314"/>
      <c r="J382" s="315"/>
      <c r="K382" s="316"/>
      <c r="L382" s="441"/>
      <c r="M382" s="317"/>
      <c r="N382" s="318"/>
      <c r="O382" s="319"/>
      <c r="P382" s="311"/>
      <c r="Q382" s="311"/>
      <c r="R382" s="311"/>
      <c r="S382" s="311"/>
      <c r="T382" s="311"/>
      <c r="U382" s="311"/>
      <c r="V382" s="322"/>
      <c r="W382" s="31"/>
    </row>
    <row r="383" spans="1:23" s="17" customFormat="1" x14ac:dyDescent="0.25">
      <c r="A383" s="211"/>
      <c r="B383" s="275"/>
      <c r="C383" s="66"/>
      <c r="D383" s="480"/>
      <c r="E383" s="67"/>
      <c r="F383" s="67"/>
      <c r="G383" s="16"/>
      <c r="H383" s="49"/>
      <c r="J383" s="18"/>
      <c r="K383" s="19"/>
      <c r="L383" s="443"/>
      <c r="M383" s="212"/>
      <c r="N383" s="184"/>
      <c r="O383" s="32"/>
      <c r="P383" s="67"/>
      <c r="Q383" s="67"/>
      <c r="R383" s="67"/>
      <c r="S383" s="67"/>
      <c r="T383" s="67"/>
      <c r="U383" s="67"/>
      <c r="V383" s="158"/>
      <c r="W383" s="31"/>
    </row>
    <row r="384" spans="1:23" s="17" customFormat="1" x14ac:dyDescent="0.25">
      <c r="A384" s="211"/>
      <c r="B384" s="275"/>
      <c r="C384" s="66"/>
      <c r="D384" s="480"/>
      <c r="E384" s="67"/>
      <c r="F384" s="67"/>
      <c r="G384" s="16"/>
      <c r="H384" s="49"/>
      <c r="J384" s="18"/>
      <c r="K384" s="19"/>
      <c r="L384" s="443"/>
      <c r="M384" s="212"/>
      <c r="N384" s="184"/>
      <c r="O384" s="32"/>
      <c r="P384" s="67"/>
      <c r="Q384" s="67"/>
      <c r="R384" s="67"/>
      <c r="S384" s="67"/>
      <c r="T384" s="67"/>
      <c r="U384" s="67"/>
      <c r="V384" s="158"/>
      <c r="W384" s="31"/>
    </row>
    <row r="385" spans="1:23" s="17" customFormat="1" x14ac:dyDescent="0.25">
      <c r="A385" s="211"/>
      <c r="B385" s="275"/>
      <c r="C385" s="66"/>
      <c r="D385" s="480"/>
      <c r="E385" s="67"/>
      <c r="F385" s="67"/>
      <c r="G385" s="16"/>
      <c r="H385" s="49"/>
      <c r="J385" s="18"/>
      <c r="K385" s="19"/>
      <c r="L385" s="443"/>
      <c r="M385" s="212"/>
      <c r="N385" s="184"/>
      <c r="O385" s="32"/>
      <c r="P385" s="67"/>
      <c r="Q385" s="67"/>
      <c r="R385" s="67"/>
      <c r="S385" s="67"/>
      <c r="T385" s="67"/>
      <c r="U385" s="67"/>
      <c r="V385" s="158"/>
      <c r="W385" s="31"/>
    </row>
    <row r="386" spans="1:23" s="17" customFormat="1" x14ac:dyDescent="0.25">
      <c r="A386" s="211"/>
      <c r="B386" s="275"/>
      <c r="C386" s="66"/>
      <c r="D386" s="480"/>
      <c r="E386" s="67"/>
      <c r="F386" s="67"/>
      <c r="G386" s="16"/>
      <c r="H386" s="49"/>
      <c r="J386" s="18"/>
      <c r="K386" s="19"/>
      <c r="L386" s="443"/>
      <c r="M386" s="212"/>
      <c r="N386" s="183"/>
      <c r="O386" s="32"/>
      <c r="P386" s="67"/>
      <c r="Q386" s="67"/>
      <c r="R386" s="67"/>
      <c r="S386" s="67"/>
      <c r="T386" s="67"/>
      <c r="U386" s="67"/>
      <c r="V386" s="158"/>
      <c r="W386" s="31"/>
    </row>
    <row r="387" spans="1:23" s="17" customFormat="1" ht="25.5" customHeight="1" x14ac:dyDescent="0.25">
      <c r="A387" s="211"/>
      <c r="B387" s="275"/>
      <c r="C387" s="66"/>
      <c r="D387" s="480"/>
      <c r="E387" s="67"/>
      <c r="F387" s="67"/>
      <c r="G387" s="16"/>
      <c r="H387" s="49"/>
      <c r="J387" s="18"/>
      <c r="K387" s="19"/>
      <c r="L387" s="443"/>
      <c r="M387" s="212"/>
      <c r="N387" s="183"/>
      <c r="O387" s="32"/>
      <c r="P387" s="67"/>
      <c r="Q387" s="67"/>
      <c r="R387" s="67"/>
      <c r="S387" s="67"/>
      <c r="T387" s="67"/>
      <c r="U387" s="67"/>
      <c r="V387" s="158"/>
      <c r="W387" s="31"/>
    </row>
    <row r="388" spans="1:23" s="17" customFormat="1" x14ac:dyDescent="0.25">
      <c r="A388" s="211"/>
      <c r="B388" s="275"/>
      <c r="C388" s="66"/>
      <c r="D388" s="480"/>
      <c r="E388" s="67"/>
      <c r="F388" s="67"/>
      <c r="G388" s="16"/>
      <c r="H388" s="49"/>
      <c r="J388" s="18"/>
      <c r="K388" s="19"/>
      <c r="L388" s="443"/>
      <c r="M388" s="212"/>
      <c r="N388" s="183"/>
      <c r="O388" s="32"/>
      <c r="P388" s="67"/>
      <c r="Q388" s="67"/>
      <c r="R388" s="67"/>
      <c r="S388" s="67"/>
      <c r="T388" s="67"/>
      <c r="U388" s="67"/>
      <c r="V388" s="158"/>
      <c r="W388" s="31"/>
    </row>
    <row r="389" spans="1:23" s="17" customFormat="1" x14ac:dyDescent="0.25">
      <c r="A389" s="211"/>
      <c r="B389" s="275"/>
      <c r="C389" s="66"/>
      <c r="D389" s="480"/>
      <c r="E389" s="67"/>
      <c r="F389" s="67"/>
      <c r="G389" s="16"/>
      <c r="H389" s="49"/>
      <c r="J389" s="18"/>
      <c r="K389" s="19"/>
      <c r="L389" s="443"/>
      <c r="M389" s="212"/>
      <c r="N389" s="183"/>
      <c r="O389" s="32"/>
      <c r="P389" s="67"/>
      <c r="Q389" s="67"/>
      <c r="R389" s="67"/>
      <c r="S389" s="67"/>
      <c r="T389" s="67"/>
      <c r="U389" s="67"/>
      <c r="V389" s="158"/>
      <c r="W389" s="31"/>
    </row>
    <row r="390" spans="1:23" s="17" customFormat="1" x14ac:dyDescent="0.25">
      <c r="A390" s="211"/>
      <c r="B390" s="275"/>
      <c r="C390" s="66"/>
      <c r="D390" s="480"/>
      <c r="E390" s="67"/>
      <c r="F390" s="67"/>
      <c r="G390" s="16"/>
      <c r="H390" s="49"/>
      <c r="J390" s="18"/>
      <c r="K390" s="19"/>
      <c r="L390" s="443"/>
      <c r="M390" s="212"/>
      <c r="N390" s="183"/>
      <c r="O390" s="32"/>
      <c r="P390" s="67"/>
      <c r="Q390" s="67"/>
      <c r="R390" s="67"/>
      <c r="S390" s="67"/>
      <c r="T390" s="67"/>
      <c r="U390" s="67"/>
      <c r="V390" s="158"/>
      <c r="W390" s="31"/>
    </row>
    <row r="391" spans="1:23" s="17" customFormat="1" x14ac:dyDescent="0.25">
      <c r="A391" s="211"/>
      <c r="B391" s="275"/>
      <c r="C391" s="66"/>
      <c r="D391" s="480"/>
      <c r="E391" s="67"/>
      <c r="F391" s="67"/>
      <c r="G391" s="16"/>
      <c r="H391" s="49"/>
      <c r="J391" s="18"/>
      <c r="K391" s="19"/>
      <c r="L391" s="443"/>
      <c r="M391" s="212"/>
      <c r="N391" s="183"/>
      <c r="O391" s="32"/>
      <c r="P391" s="67"/>
      <c r="Q391" s="67"/>
      <c r="R391" s="67"/>
      <c r="S391" s="67"/>
      <c r="T391" s="67"/>
      <c r="U391" s="67"/>
      <c r="V391" s="158"/>
      <c r="W391" s="31"/>
    </row>
    <row r="392" spans="1:23" s="17" customFormat="1" x14ac:dyDescent="0.25">
      <c r="A392" s="211"/>
      <c r="B392" s="275"/>
      <c r="C392" s="66"/>
      <c r="D392" s="480"/>
      <c r="E392" s="67"/>
      <c r="F392" s="67"/>
      <c r="G392" s="16"/>
      <c r="H392" s="49"/>
      <c r="J392" s="18"/>
      <c r="K392" s="19"/>
      <c r="L392" s="443"/>
      <c r="M392" s="212"/>
      <c r="N392" s="183"/>
      <c r="O392" s="32"/>
      <c r="P392" s="67"/>
      <c r="Q392" s="67"/>
      <c r="R392" s="67"/>
      <c r="S392" s="67"/>
      <c r="T392" s="67"/>
      <c r="U392" s="67"/>
      <c r="V392" s="158"/>
      <c r="W392" s="31"/>
    </row>
    <row r="393" spans="1:23" s="17" customFormat="1" x14ac:dyDescent="0.25">
      <c r="A393" s="211"/>
      <c r="B393" s="275"/>
      <c r="C393" s="66"/>
      <c r="D393" s="480"/>
      <c r="E393" s="67"/>
      <c r="F393" s="67"/>
      <c r="G393" s="16"/>
      <c r="H393" s="49"/>
      <c r="J393" s="18"/>
      <c r="K393" s="19"/>
      <c r="L393" s="443"/>
      <c r="M393" s="212"/>
      <c r="N393" s="183"/>
      <c r="O393" s="32"/>
      <c r="P393" s="67"/>
      <c r="Q393" s="67"/>
      <c r="R393" s="67"/>
      <c r="S393" s="67"/>
      <c r="T393" s="67"/>
      <c r="U393" s="67"/>
      <c r="V393" s="158"/>
      <c r="W393" s="31"/>
    </row>
    <row r="394" spans="1:23" s="17" customFormat="1" x14ac:dyDescent="0.25">
      <c r="A394" s="211"/>
      <c r="B394" s="275"/>
      <c r="C394" s="66"/>
      <c r="D394" s="480"/>
      <c r="E394" s="67"/>
      <c r="F394" s="67"/>
      <c r="G394" s="16"/>
      <c r="H394" s="49"/>
      <c r="J394" s="18"/>
      <c r="K394" s="19"/>
      <c r="L394" s="443"/>
      <c r="M394" s="212"/>
      <c r="N394" s="183"/>
      <c r="O394" s="32"/>
      <c r="P394" s="67"/>
      <c r="Q394" s="67"/>
      <c r="R394" s="67"/>
      <c r="S394" s="67"/>
      <c r="T394" s="67"/>
      <c r="U394" s="67"/>
      <c r="V394" s="158"/>
      <c r="W394" s="31"/>
    </row>
    <row r="395" spans="1:23" s="17" customFormat="1" x14ac:dyDescent="0.25">
      <c r="A395" s="211"/>
      <c r="B395" s="275"/>
      <c r="C395" s="66"/>
      <c r="D395" s="480"/>
      <c r="E395" s="67"/>
      <c r="F395" s="67"/>
      <c r="G395" s="16"/>
      <c r="H395" s="49"/>
      <c r="J395" s="18"/>
      <c r="K395" s="19"/>
      <c r="L395" s="443"/>
      <c r="M395" s="212"/>
      <c r="N395" s="183"/>
      <c r="O395" s="32"/>
      <c r="P395" s="67"/>
      <c r="Q395" s="67"/>
      <c r="R395" s="67"/>
      <c r="S395" s="67"/>
      <c r="T395" s="67"/>
      <c r="U395" s="67"/>
      <c r="V395" s="158"/>
      <c r="W395" s="31"/>
    </row>
    <row r="396" spans="1:23" s="17" customFormat="1" x14ac:dyDescent="0.25">
      <c r="A396" s="211"/>
      <c r="B396" s="275"/>
      <c r="C396" s="66"/>
      <c r="D396" s="480"/>
      <c r="E396" s="67"/>
      <c r="F396" s="67"/>
      <c r="G396" s="16"/>
      <c r="H396" s="49"/>
      <c r="J396" s="18"/>
      <c r="K396" s="19"/>
      <c r="L396" s="443"/>
      <c r="M396" s="212"/>
      <c r="N396" s="183"/>
      <c r="O396" s="32"/>
      <c r="P396" s="67"/>
      <c r="Q396" s="67"/>
      <c r="R396" s="67"/>
      <c r="S396" s="67"/>
      <c r="T396" s="67"/>
      <c r="U396" s="67"/>
      <c r="V396" s="158"/>
      <c r="W396" s="31"/>
    </row>
    <row r="397" spans="1:23" s="17" customFormat="1" ht="12.75" customHeight="1" x14ac:dyDescent="0.25">
      <c r="A397" s="211"/>
      <c r="B397" s="275"/>
      <c r="C397" s="66"/>
      <c r="D397" s="480"/>
      <c r="E397" s="67"/>
      <c r="F397" s="67"/>
      <c r="G397" s="16"/>
      <c r="H397" s="49"/>
      <c r="J397" s="18"/>
      <c r="K397" s="19"/>
      <c r="L397" s="443"/>
      <c r="M397" s="212"/>
      <c r="N397" s="183"/>
      <c r="O397" s="32"/>
      <c r="P397" s="67"/>
      <c r="Q397" s="67"/>
      <c r="R397" s="67"/>
      <c r="S397" s="67"/>
      <c r="T397" s="67"/>
      <c r="U397" s="67"/>
      <c r="V397" s="158"/>
      <c r="W397" s="31"/>
    </row>
    <row r="398" spans="1:23" s="17" customFormat="1" x14ac:dyDescent="0.25">
      <c r="A398" s="211"/>
      <c r="B398" s="275"/>
      <c r="C398" s="66"/>
      <c r="D398" s="480"/>
      <c r="E398" s="67"/>
      <c r="F398" s="67"/>
      <c r="G398" s="16"/>
      <c r="H398" s="49"/>
      <c r="J398" s="18"/>
      <c r="K398" s="19"/>
      <c r="L398" s="443"/>
      <c r="M398" s="212"/>
      <c r="N398" s="183"/>
      <c r="O398" s="32"/>
      <c r="P398" s="67"/>
      <c r="Q398" s="67"/>
      <c r="R398" s="67"/>
      <c r="S398" s="67"/>
      <c r="T398" s="67"/>
      <c r="U398" s="67"/>
      <c r="V398" s="158"/>
      <c r="W398" s="31"/>
    </row>
    <row r="399" spans="1:23" s="17" customFormat="1" x14ac:dyDescent="0.25">
      <c r="A399" s="211"/>
      <c r="B399" s="275"/>
      <c r="C399" s="66"/>
      <c r="D399" s="480"/>
      <c r="E399" s="67"/>
      <c r="F399" s="67"/>
      <c r="G399" s="16"/>
      <c r="H399" s="49"/>
      <c r="J399" s="18"/>
      <c r="K399" s="19"/>
      <c r="L399" s="443"/>
      <c r="M399" s="212"/>
      <c r="N399" s="183"/>
      <c r="O399" s="32"/>
      <c r="P399" s="67"/>
      <c r="Q399" s="67"/>
      <c r="R399" s="67"/>
      <c r="S399" s="67"/>
      <c r="T399" s="67"/>
      <c r="U399" s="67"/>
      <c r="V399" s="158"/>
      <c r="W399" s="31"/>
    </row>
    <row r="400" spans="1:23" s="17" customFormat="1" x14ac:dyDescent="0.25">
      <c r="A400" s="211"/>
      <c r="B400" s="275"/>
      <c r="C400" s="66"/>
      <c r="D400" s="480"/>
      <c r="E400" s="67"/>
      <c r="F400" s="67"/>
      <c r="G400" s="16"/>
      <c r="H400" s="49"/>
      <c r="J400" s="18"/>
      <c r="K400" s="19"/>
      <c r="L400" s="443"/>
      <c r="M400" s="212"/>
      <c r="N400" s="183"/>
      <c r="O400" s="32"/>
      <c r="P400" s="67"/>
      <c r="Q400" s="67"/>
      <c r="R400" s="67"/>
      <c r="S400" s="67"/>
      <c r="T400" s="67"/>
      <c r="U400" s="67"/>
      <c r="V400" s="158"/>
      <c r="W400" s="31"/>
    </row>
    <row r="401" spans="1:23" s="17" customFormat="1" x14ac:dyDescent="0.25">
      <c r="A401" s="211"/>
      <c r="B401" s="275"/>
      <c r="C401" s="66"/>
      <c r="D401" s="480"/>
      <c r="E401" s="67"/>
      <c r="F401" s="67"/>
      <c r="G401" s="16"/>
      <c r="H401" s="49"/>
      <c r="J401" s="18"/>
      <c r="K401" s="19"/>
      <c r="L401" s="443"/>
      <c r="M401" s="212"/>
      <c r="N401" s="183"/>
      <c r="O401" s="32"/>
      <c r="P401" s="67"/>
      <c r="Q401" s="67"/>
      <c r="R401" s="67"/>
      <c r="S401" s="67"/>
      <c r="T401" s="67"/>
      <c r="U401" s="67"/>
      <c r="V401" s="158"/>
      <c r="W401" s="31"/>
    </row>
    <row r="402" spans="1:23" s="17" customFormat="1" x14ac:dyDescent="0.25">
      <c r="A402" s="211"/>
      <c r="B402" s="275"/>
      <c r="C402" s="66"/>
      <c r="D402" s="480"/>
      <c r="E402" s="67"/>
      <c r="F402" s="67"/>
      <c r="G402" s="16"/>
      <c r="H402" s="49"/>
      <c r="J402" s="18"/>
      <c r="K402" s="19"/>
      <c r="L402" s="443"/>
      <c r="M402" s="212"/>
      <c r="N402" s="183"/>
      <c r="O402" s="32"/>
      <c r="P402" s="67"/>
      <c r="Q402" s="67"/>
      <c r="R402" s="67"/>
      <c r="S402" s="67"/>
      <c r="T402" s="67"/>
      <c r="U402" s="67"/>
      <c r="V402" s="158"/>
      <c r="W402" s="31"/>
    </row>
    <row r="403" spans="1:23" s="17" customFormat="1" x14ac:dyDescent="0.25">
      <c r="A403" s="211"/>
      <c r="B403" s="275"/>
      <c r="C403" s="66"/>
      <c r="D403" s="480"/>
      <c r="E403" s="67"/>
      <c r="F403" s="67"/>
      <c r="G403" s="16"/>
      <c r="H403" s="49"/>
      <c r="J403" s="18"/>
      <c r="K403" s="19"/>
      <c r="L403" s="443"/>
      <c r="M403" s="212"/>
      <c r="N403" s="183"/>
      <c r="O403" s="32"/>
      <c r="P403" s="67"/>
      <c r="Q403" s="67"/>
      <c r="R403" s="67"/>
      <c r="S403" s="67"/>
      <c r="T403" s="67"/>
      <c r="U403" s="67"/>
      <c r="V403" s="158"/>
      <c r="W403" s="31"/>
    </row>
    <row r="404" spans="1:23" s="17" customFormat="1" x14ac:dyDescent="0.25">
      <c r="A404" s="211"/>
      <c r="B404" s="275"/>
      <c r="C404" s="66"/>
      <c r="D404" s="480"/>
      <c r="E404" s="67"/>
      <c r="F404" s="67"/>
      <c r="G404" s="16"/>
      <c r="H404" s="49"/>
      <c r="J404" s="18"/>
      <c r="K404" s="19"/>
      <c r="L404" s="443"/>
      <c r="M404" s="212"/>
      <c r="N404" s="183"/>
      <c r="O404" s="32"/>
      <c r="P404" s="67"/>
      <c r="Q404" s="67"/>
      <c r="R404" s="67"/>
      <c r="S404" s="67"/>
      <c r="T404" s="67"/>
      <c r="U404" s="67"/>
      <c r="V404" s="158"/>
      <c r="W404" s="31"/>
    </row>
    <row r="405" spans="1:23" s="17" customFormat="1" x14ac:dyDescent="0.25">
      <c r="A405" s="211"/>
      <c r="B405" s="275"/>
      <c r="C405" s="66"/>
      <c r="D405" s="480"/>
      <c r="E405" s="67"/>
      <c r="F405" s="67"/>
      <c r="G405" s="16"/>
      <c r="H405" s="49"/>
      <c r="J405" s="18"/>
      <c r="K405" s="19"/>
      <c r="L405" s="443"/>
      <c r="M405" s="212"/>
      <c r="N405" s="183"/>
      <c r="O405" s="32"/>
      <c r="P405" s="67"/>
      <c r="Q405" s="67"/>
      <c r="R405" s="67"/>
      <c r="S405" s="67"/>
      <c r="T405" s="67"/>
      <c r="U405" s="67"/>
      <c r="V405" s="158"/>
      <c r="W405" s="31"/>
    </row>
    <row r="406" spans="1:23" s="17" customFormat="1" x14ac:dyDescent="0.25">
      <c r="A406" s="211"/>
      <c r="B406" s="275"/>
      <c r="C406" s="66"/>
      <c r="D406" s="480"/>
      <c r="E406" s="67"/>
      <c r="F406" s="67"/>
      <c r="G406" s="16"/>
      <c r="H406" s="49"/>
      <c r="J406" s="18"/>
      <c r="K406" s="19"/>
      <c r="L406" s="443"/>
      <c r="M406" s="212"/>
      <c r="N406" s="183"/>
      <c r="O406" s="32"/>
      <c r="P406" s="67"/>
      <c r="Q406" s="67"/>
      <c r="R406" s="67"/>
      <c r="S406" s="67"/>
      <c r="T406" s="67"/>
      <c r="U406" s="67"/>
      <c r="V406" s="158"/>
      <c r="W406" s="31"/>
    </row>
    <row r="407" spans="1:23" s="17" customFormat="1" x14ac:dyDescent="0.25">
      <c r="A407" s="211"/>
      <c r="B407" s="275"/>
      <c r="C407" s="66"/>
      <c r="D407" s="480"/>
      <c r="E407" s="67"/>
      <c r="F407" s="67"/>
      <c r="G407" s="16"/>
      <c r="H407" s="49"/>
      <c r="J407" s="18"/>
      <c r="K407" s="19"/>
      <c r="L407" s="443"/>
      <c r="M407" s="212"/>
      <c r="N407" s="183"/>
      <c r="O407" s="32"/>
      <c r="P407" s="67"/>
      <c r="Q407" s="67"/>
      <c r="R407" s="67"/>
      <c r="S407" s="67"/>
      <c r="T407" s="67"/>
      <c r="U407" s="67"/>
      <c r="V407" s="158"/>
      <c r="W407" s="31"/>
    </row>
    <row r="408" spans="1:23" s="17" customFormat="1" x14ac:dyDescent="0.25">
      <c r="A408" s="211"/>
      <c r="B408" s="275"/>
      <c r="C408" s="66"/>
      <c r="D408" s="480"/>
      <c r="E408" s="67"/>
      <c r="F408" s="67"/>
      <c r="G408" s="16"/>
      <c r="H408" s="49"/>
      <c r="J408" s="18"/>
      <c r="K408" s="19"/>
      <c r="L408" s="443"/>
      <c r="M408" s="212"/>
      <c r="N408" s="183"/>
      <c r="O408" s="32"/>
      <c r="P408" s="67"/>
      <c r="Q408" s="67"/>
      <c r="R408" s="67"/>
      <c r="S408" s="67"/>
      <c r="T408" s="67"/>
      <c r="U408" s="67"/>
      <c r="V408" s="158"/>
      <c r="W408" s="31"/>
    </row>
    <row r="409" spans="1:23" s="17" customFormat="1" ht="12.75" customHeight="1" x14ac:dyDescent="0.25">
      <c r="A409" s="211"/>
      <c r="B409" s="275"/>
      <c r="C409" s="66"/>
      <c r="D409" s="480"/>
      <c r="E409" s="67"/>
      <c r="F409" s="67"/>
      <c r="G409" s="16"/>
      <c r="H409" s="49"/>
      <c r="J409" s="18"/>
      <c r="K409" s="19"/>
      <c r="L409" s="443"/>
      <c r="M409" s="212"/>
      <c r="N409" s="183"/>
      <c r="O409" s="32"/>
      <c r="P409" s="67"/>
      <c r="Q409" s="67"/>
      <c r="R409" s="67"/>
      <c r="S409" s="67"/>
      <c r="T409" s="67"/>
      <c r="U409" s="67"/>
      <c r="V409" s="158"/>
      <c r="W409" s="31"/>
    </row>
    <row r="410" spans="1:23" s="17" customFormat="1" x14ac:dyDescent="0.25">
      <c r="A410" s="211"/>
      <c r="B410" s="275"/>
      <c r="C410" s="66"/>
      <c r="D410" s="480"/>
      <c r="E410" s="67"/>
      <c r="F410" s="67"/>
      <c r="G410" s="16"/>
      <c r="H410" s="49"/>
      <c r="J410" s="18"/>
      <c r="K410" s="19"/>
      <c r="L410" s="443"/>
      <c r="M410" s="212"/>
      <c r="N410" s="183"/>
      <c r="O410" s="32"/>
      <c r="P410" s="67"/>
      <c r="Q410" s="67"/>
      <c r="R410" s="67"/>
      <c r="S410" s="67"/>
      <c r="T410" s="67"/>
      <c r="U410" s="67"/>
      <c r="V410" s="158"/>
      <c r="W410" s="31"/>
    </row>
    <row r="411" spans="1:23" s="17" customFormat="1" x14ac:dyDescent="0.25">
      <c r="A411" s="211"/>
      <c r="B411" s="275"/>
      <c r="C411" s="66"/>
      <c r="D411" s="480"/>
      <c r="E411" s="67"/>
      <c r="F411" s="67"/>
      <c r="G411" s="16"/>
      <c r="H411" s="49"/>
      <c r="J411" s="18"/>
      <c r="K411" s="19"/>
      <c r="L411" s="443"/>
      <c r="M411" s="212"/>
      <c r="N411" s="183"/>
      <c r="O411" s="32"/>
      <c r="P411" s="67"/>
      <c r="Q411" s="67"/>
      <c r="R411" s="67"/>
      <c r="S411" s="67"/>
      <c r="T411" s="67"/>
      <c r="U411" s="67"/>
      <c r="V411" s="158"/>
      <c r="W411" s="31"/>
    </row>
    <row r="412" spans="1:23" s="17" customFormat="1" x14ac:dyDescent="0.25">
      <c r="A412" s="211"/>
      <c r="B412" s="275"/>
      <c r="C412" s="66"/>
      <c r="D412" s="480"/>
      <c r="E412" s="67"/>
      <c r="F412" s="67"/>
      <c r="G412" s="16"/>
      <c r="H412" s="49"/>
      <c r="J412" s="18"/>
      <c r="K412" s="19"/>
      <c r="L412" s="443"/>
      <c r="M412" s="212"/>
      <c r="N412" s="183"/>
      <c r="O412" s="32"/>
      <c r="P412" s="67"/>
      <c r="Q412" s="67"/>
      <c r="R412" s="67"/>
      <c r="S412" s="67"/>
      <c r="T412" s="67"/>
      <c r="U412" s="67"/>
      <c r="V412" s="158"/>
      <c r="W412" s="31"/>
    </row>
    <row r="413" spans="1:23" s="17" customFormat="1" x14ac:dyDescent="0.25">
      <c r="A413" s="211"/>
      <c r="B413" s="275"/>
      <c r="C413" s="66"/>
      <c r="D413" s="480"/>
      <c r="E413" s="67"/>
      <c r="F413" s="67"/>
      <c r="G413" s="16"/>
      <c r="H413" s="49"/>
      <c r="J413" s="18"/>
      <c r="K413" s="19"/>
      <c r="L413" s="443"/>
      <c r="M413" s="212"/>
      <c r="N413" s="183"/>
      <c r="O413" s="32"/>
      <c r="P413" s="67"/>
      <c r="Q413" s="67"/>
      <c r="R413" s="67"/>
      <c r="S413" s="67"/>
      <c r="T413" s="67"/>
      <c r="U413" s="67"/>
      <c r="V413" s="158"/>
      <c r="W413" s="31"/>
    </row>
    <row r="414" spans="1:23" s="17" customFormat="1" x14ac:dyDescent="0.25">
      <c r="A414" s="211"/>
      <c r="B414" s="275"/>
      <c r="C414" s="66"/>
      <c r="D414" s="480"/>
      <c r="E414" s="67"/>
      <c r="F414" s="67"/>
      <c r="G414" s="16"/>
      <c r="H414" s="49"/>
      <c r="J414" s="18"/>
      <c r="K414" s="19"/>
      <c r="L414" s="443"/>
      <c r="M414" s="212"/>
      <c r="N414" s="183"/>
      <c r="O414" s="32"/>
      <c r="P414" s="67"/>
      <c r="Q414" s="67"/>
      <c r="R414" s="67"/>
      <c r="S414" s="67"/>
      <c r="T414" s="67"/>
      <c r="U414" s="67"/>
      <c r="V414" s="158"/>
      <c r="W414" s="31"/>
    </row>
    <row r="415" spans="1:23" s="17" customFormat="1" x14ac:dyDescent="0.25">
      <c r="A415" s="211"/>
      <c r="B415" s="275"/>
      <c r="C415" s="66"/>
      <c r="D415" s="480"/>
      <c r="E415" s="67"/>
      <c r="F415" s="67"/>
      <c r="G415" s="16"/>
      <c r="H415" s="49"/>
      <c r="J415" s="18"/>
      <c r="K415" s="19"/>
      <c r="L415" s="443"/>
      <c r="M415" s="212"/>
      <c r="N415" s="183"/>
      <c r="O415" s="32"/>
      <c r="P415" s="67"/>
      <c r="Q415" s="67"/>
      <c r="R415" s="67"/>
      <c r="S415" s="67"/>
      <c r="T415" s="67"/>
      <c r="U415" s="67"/>
      <c r="V415" s="158"/>
      <c r="W415" s="31"/>
    </row>
    <row r="416" spans="1:23" s="17" customFormat="1" x14ac:dyDescent="0.25">
      <c r="A416" s="211"/>
      <c r="B416" s="275"/>
      <c r="C416" s="66"/>
      <c r="D416" s="480"/>
      <c r="E416" s="67"/>
      <c r="F416" s="67"/>
      <c r="G416" s="16"/>
      <c r="H416" s="49"/>
      <c r="J416" s="18"/>
      <c r="K416" s="19"/>
      <c r="L416" s="443"/>
      <c r="M416" s="212"/>
      <c r="N416" s="183"/>
      <c r="O416" s="32"/>
      <c r="P416" s="67"/>
      <c r="Q416" s="67"/>
      <c r="R416" s="67"/>
      <c r="S416" s="67"/>
      <c r="T416" s="67"/>
      <c r="U416" s="67"/>
      <c r="V416" s="158"/>
      <c r="W416" s="31"/>
    </row>
    <row r="417" spans="1:23" s="17" customFormat="1" x14ac:dyDescent="0.25">
      <c r="A417" s="211"/>
      <c r="B417" s="275"/>
      <c r="C417" s="66"/>
      <c r="D417" s="480"/>
      <c r="E417" s="67"/>
      <c r="F417" s="67"/>
      <c r="G417" s="16"/>
      <c r="H417" s="49"/>
      <c r="J417" s="18"/>
      <c r="K417" s="19"/>
      <c r="L417" s="443"/>
      <c r="M417" s="212"/>
      <c r="N417" s="183"/>
      <c r="O417" s="32"/>
      <c r="P417" s="67"/>
      <c r="Q417" s="67"/>
      <c r="R417" s="67"/>
      <c r="S417" s="67"/>
      <c r="T417" s="67"/>
      <c r="U417" s="67"/>
      <c r="V417" s="158"/>
      <c r="W417" s="31"/>
    </row>
    <row r="418" spans="1:23" s="17" customFormat="1" x14ac:dyDescent="0.25">
      <c r="A418" s="211"/>
      <c r="B418" s="275"/>
      <c r="C418" s="66"/>
      <c r="D418" s="480"/>
      <c r="E418" s="67"/>
      <c r="F418" s="67"/>
      <c r="G418" s="16"/>
      <c r="H418" s="49"/>
      <c r="J418" s="18"/>
      <c r="K418" s="19"/>
      <c r="L418" s="443"/>
      <c r="M418" s="212"/>
      <c r="N418" s="183"/>
      <c r="O418" s="32"/>
      <c r="P418" s="67"/>
      <c r="Q418" s="67"/>
      <c r="R418" s="67"/>
      <c r="S418" s="67"/>
      <c r="T418" s="67"/>
      <c r="U418" s="67"/>
      <c r="V418" s="158"/>
      <c r="W418" s="31"/>
    </row>
    <row r="419" spans="1:23" s="17" customFormat="1" x14ac:dyDescent="0.25">
      <c r="A419" s="211"/>
      <c r="B419" s="275"/>
      <c r="C419" s="66"/>
      <c r="D419" s="480"/>
      <c r="E419" s="67"/>
      <c r="F419" s="67"/>
      <c r="G419" s="16"/>
      <c r="H419" s="49"/>
      <c r="J419" s="18"/>
      <c r="K419" s="19"/>
      <c r="L419" s="443"/>
      <c r="M419" s="212"/>
      <c r="N419" s="183"/>
      <c r="O419" s="32"/>
      <c r="P419" s="67"/>
      <c r="Q419" s="67"/>
      <c r="R419" s="67"/>
      <c r="S419" s="67"/>
      <c r="T419" s="67"/>
      <c r="U419" s="67"/>
      <c r="V419" s="158"/>
      <c r="W419" s="31"/>
    </row>
    <row r="420" spans="1:23" s="17" customFormat="1" x14ac:dyDescent="0.25">
      <c r="A420" s="211"/>
      <c r="B420" s="275"/>
      <c r="C420" s="66"/>
      <c r="D420" s="480"/>
      <c r="E420" s="67"/>
      <c r="F420" s="67"/>
      <c r="G420" s="16"/>
      <c r="H420" s="49"/>
      <c r="J420" s="18"/>
      <c r="K420" s="19"/>
      <c r="L420" s="443"/>
      <c r="M420" s="212"/>
      <c r="N420" s="183"/>
      <c r="O420" s="32"/>
      <c r="P420" s="67"/>
      <c r="Q420" s="67"/>
      <c r="R420" s="67"/>
      <c r="S420" s="67"/>
      <c r="T420" s="67"/>
      <c r="U420" s="67"/>
      <c r="V420" s="158"/>
      <c r="W420" s="31"/>
    </row>
    <row r="421" spans="1:23" s="17" customFormat="1" x14ac:dyDescent="0.25">
      <c r="A421" s="211"/>
      <c r="B421" s="276"/>
      <c r="C421" s="66"/>
      <c r="D421" s="480"/>
      <c r="E421" s="69"/>
      <c r="F421" s="70"/>
      <c r="G421" s="16"/>
      <c r="H421" s="49"/>
      <c r="J421" s="18"/>
      <c r="K421" s="19"/>
      <c r="L421" s="443"/>
      <c r="M421" s="212"/>
      <c r="N421" s="183"/>
      <c r="O421" s="32"/>
      <c r="Q421" s="71"/>
      <c r="T421" s="71"/>
      <c r="U421" s="71"/>
      <c r="V421" s="159"/>
      <c r="W421" s="31"/>
    </row>
    <row r="422" spans="1:23" s="17" customFormat="1" x14ac:dyDescent="0.25">
      <c r="A422" s="211"/>
      <c r="B422" s="276"/>
      <c r="C422" s="66"/>
      <c r="D422" s="480"/>
      <c r="E422" s="69"/>
      <c r="F422" s="70"/>
      <c r="G422" s="16"/>
      <c r="H422" s="49"/>
      <c r="J422" s="18"/>
      <c r="K422" s="19"/>
      <c r="L422" s="443"/>
      <c r="M422" s="212"/>
      <c r="N422" s="183"/>
      <c r="O422" s="32"/>
      <c r="Q422" s="71"/>
      <c r="T422" s="71"/>
      <c r="U422" s="71"/>
      <c r="V422" s="159"/>
      <c r="W422" s="31"/>
    </row>
    <row r="423" spans="1:23" s="17" customFormat="1" x14ac:dyDescent="0.25">
      <c r="A423" s="211"/>
      <c r="B423" s="276"/>
      <c r="C423" s="66"/>
      <c r="D423" s="480"/>
      <c r="E423" s="69"/>
      <c r="F423" s="70"/>
      <c r="G423" s="16"/>
      <c r="H423" s="49"/>
      <c r="J423" s="18"/>
      <c r="K423" s="19"/>
      <c r="L423" s="443"/>
      <c r="M423" s="212"/>
      <c r="N423" s="183"/>
      <c r="O423" s="32"/>
      <c r="Q423" s="71"/>
      <c r="T423" s="71"/>
      <c r="U423" s="71"/>
      <c r="V423" s="159"/>
      <c r="W423" s="31"/>
    </row>
    <row r="424" spans="1:23" s="17" customFormat="1" x14ac:dyDescent="0.25">
      <c r="A424" s="211"/>
      <c r="B424" s="276"/>
      <c r="C424" s="66"/>
      <c r="D424" s="480"/>
      <c r="E424" s="69"/>
      <c r="F424" s="70"/>
      <c r="G424" s="16"/>
      <c r="H424" s="49"/>
      <c r="J424" s="18"/>
      <c r="K424" s="19"/>
      <c r="L424" s="443"/>
      <c r="M424" s="212"/>
      <c r="N424" s="183"/>
      <c r="O424" s="32"/>
      <c r="Q424" s="71"/>
      <c r="T424" s="71"/>
      <c r="U424" s="71"/>
      <c r="V424" s="159"/>
      <c r="W424" s="31"/>
    </row>
    <row r="425" spans="1:23" s="17" customFormat="1" x14ac:dyDescent="0.25">
      <c r="A425" s="211"/>
      <c r="B425" s="276"/>
      <c r="C425" s="66"/>
      <c r="D425" s="480"/>
      <c r="E425" s="69"/>
      <c r="F425" s="70"/>
      <c r="G425" s="16"/>
      <c r="H425" s="49"/>
      <c r="J425" s="18"/>
      <c r="K425" s="19"/>
      <c r="L425" s="443"/>
      <c r="M425" s="212"/>
      <c r="N425" s="183"/>
      <c r="O425" s="32"/>
      <c r="Q425" s="71"/>
      <c r="T425" s="71"/>
      <c r="U425" s="71"/>
      <c r="V425" s="159"/>
      <c r="W425" s="31"/>
    </row>
    <row r="426" spans="1:23" s="17" customFormat="1" x14ac:dyDescent="0.25">
      <c r="A426" s="211"/>
      <c r="B426" s="276"/>
      <c r="C426" s="66"/>
      <c r="D426" s="480"/>
      <c r="E426" s="69"/>
      <c r="F426" s="70"/>
      <c r="G426" s="16"/>
      <c r="H426" s="49"/>
      <c r="J426" s="18"/>
      <c r="K426" s="19"/>
      <c r="L426" s="443"/>
      <c r="M426" s="212"/>
      <c r="N426" s="183"/>
      <c r="O426" s="32"/>
      <c r="Q426" s="71"/>
      <c r="T426" s="71"/>
      <c r="U426" s="71"/>
      <c r="V426" s="159"/>
      <c r="W426" s="31"/>
    </row>
    <row r="427" spans="1:23" s="17" customFormat="1" x14ac:dyDescent="0.25">
      <c r="A427" s="211"/>
      <c r="B427" s="276"/>
      <c r="C427" s="66"/>
      <c r="D427" s="480"/>
      <c r="E427" s="69"/>
      <c r="F427" s="70"/>
      <c r="G427" s="16"/>
      <c r="H427" s="49"/>
      <c r="J427" s="18"/>
      <c r="K427" s="19"/>
      <c r="L427" s="443"/>
      <c r="M427" s="212"/>
      <c r="N427" s="183"/>
      <c r="O427" s="32"/>
      <c r="Q427" s="71"/>
      <c r="T427" s="71"/>
      <c r="U427" s="71"/>
      <c r="V427" s="159"/>
      <c r="W427" s="31"/>
    </row>
    <row r="428" spans="1:23" s="17" customFormat="1" x14ac:dyDescent="0.25">
      <c r="A428" s="211"/>
      <c r="B428" s="276"/>
      <c r="C428" s="66"/>
      <c r="D428" s="480"/>
      <c r="E428" s="69"/>
      <c r="F428" s="70"/>
      <c r="G428" s="16"/>
      <c r="H428" s="49"/>
      <c r="J428" s="18"/>
      <c r="K428" s="19"/>
      <c r="L428" s="443"/>
      <c r="M428" s="212"/>
      <c r="N428" s="183"/>
      <c r="O428" s="32"/>
      <c r="Q428" s="71"/>
      <c r="T428" s="71"/>
      <c r="U428" s="71"/>
      <c r="V428" s="159"/>
      <c r="W428" s="31"/>
    </row>
    <row r="429" spans="1:23" s="17" customFormat="1" x14ac:dyDescent="0.25">
      <c r="A429" s="211"/>
      <c r="B429" s="276"/>
      <c r="C429" s="66"/>
      <c r="D429" s="480"/>
      <c r="E429" s="69"/>
      <c r="F429" s="70"/>
      <c r="G429" s="16"/>
      <c r="H429" s="49"/>
      <c r="J429" s="18"/>
      <c r="K429" s="19"/>
      <c r="L429" s="443"/>
      <c r="M429" s="212"/>
      <c r="N429" s="183"/>
      <c r="O429" s="32"/>
      <c r="Q429" s="71"/>
      <c r="T429" s="71"/>
      <c r="U429" s="71"/>
      <c r="V429" s="159"/>
      <c r="W429" s="31"/>
    </row>
    <row r="430" spans="1:23" s="17" customFormat="1" x14ac:dyDescent="0.25">
      <c r="A430" s="211"/>
      <c r="B430" s="276"/>
      <c r="C430" s="66"/>
      <c r="D430" s="480"/>
      <c r="E430" s="69"/>
      <c r="F430" s="70"/>
      <c r="G430" s="16"/>
      <c r="H430" s="49"/>
      <c r="J430" s="18"/>
      <c r="K430" s="19"/>
      <c r="L430" s="443"/>
      <c r="M430" s="212"/>
      <c r="N430" s="183"/>
      <c r="O430" s="32"/>
      <c r="Q430" s="71"/>
      <c r="T430" s="71"/>
      <c r="U430" s="71"/>
      <c r="V430" s="159"/>
      <c r="W430" s="31"/>
    </row>
    <row r="431" spans="1:23" s="17" customFormat="1" x14ac:dyDescent="0.25">
      <c r="A431" s="211"/>
      <c r="B431" s="276"/>
      <c r="C431" s="66"/>
      <c r="D431" s="480"/>
      <c r="E431" s="69"/>
      <c r="F431" s="70"/>
      <c r="G431" s="16"/>
      <c r="H431" s="49"/>
      <c r="J431" s="18"/>
      <c r="K431" s="19"/>
      <c r="L431" s="443"/>
      <c r="M431" s="212"/>
      <c r="N431" s="183"/>
      <c r="O431" s="32"/>
      <c r="Q431" s="71"/>
      <c r="T431" s="71"/>
      <c r="U431" s="71"/>
      <c r="V431" s="159"/>
      <c r="W431" s="31"/>
    </row>
  </sheetData>
  <mergeCells count="426">
    <mergeCell ref="T93:T95"/>
    <mergeCell ref="U93:U95"/>
    <mergeCell ref="V93:V95"/>
    <mergeCell ref="U335:U353"/>
    <mergeCell ref="V335:V353"/>
    <mergeCell ref="G336:G339"/>
    <mergeCell ref="G340:G343"/>
    <mergeCell ref="G344:G346"/>
    <mergeCell ref="G347:G351"/>
    <mergeCell ref="G352:G353"/>
    <mergeCell ref="P96:P114"/>
    <mergeCell ref="Q96:Q114"/>
    <mergeCell ref="R96:R114"/>
    <mergeCell ref="S96:S114"/>
    <mergeCell ref="T96:T114"/>
    <mergeCell ref="U96:U114"/>
    <mergeCell ref="V96:V114"/>
    <mergeCell ref="S93:S95"/>
    <mergeCell ref="U300:U334"/>
    <mergeCell ref="V300:V334"/>
    <mergeCell ref="G301:G304"/>
    <mergeCell ref="G305:G307"/>
    <mergeCell ref="G319:G320"/>
    <mergeCell ref="G321:G323"/>
    <mergeCell ref="B93:B95"/>
    <mergeCell ref="C93:C95"/>
    <mergeCell ref="D93:D95"/>
    <mergeCell ref="E93:E95"/>
    <mergeCell ref="F93:F95"/>
    <mergeCell ref="G93:G95"/>
    <mergeCell ref="P93:P95"/>
    <mergeCell ref="Q93:Q95"/>
    <mergeCell ref="R93:R95"/>
    <mergeCell ref="D335:D353"/>
    <mergeCell ref="C335:C353"/>
    <mergeCell ref="B335:B353"/>
    <mergeCell ref="E335:E353"/>
    <mergeCell ref="F335:F353"/>
    <mergeCell ref="G335:H335"/>
    <mergeCell ref="P300:P334"/>
    <mergeCell ref="S235:S297"/>
    <mergeCell ref="T235:T297"/>
    <mergeCell ref="S300:S334"/>
    <mergeCell ref="T300:T334"/>
    <mergeCell ref="Q300:Q334"/>
    <mergeCell ref="R300:R334"/>
    <mergeCell ref="P335:P353"/>
    <mergeCell ref="Q335:Q353"/>
    <mergeCell ref="R335:R353"/>
    <mergeCell ref="G316:G318"/>
    <mergeCell ref="G324:G326"/>
    <mergeCell ref="G327:G329"/>
    <mergeCell ref="F300:F334"/>
    <mergeCell ref="G311:G312"/>
    <mergeCell ref="G313:G315"/>
    <mergeCell ref="S335:S353"/>
    <mergeCell ref="T335:T353"/>
    <mergeCell ref="U87:U90"/>
    <mergeCell ref="V87:V90"/>
    <mergeCell ref="U298:U299"/>
    <mergeCell ref="V298:V299"/>
    <mergeCell ref="G300:H300"/>
    <mergeCell ref="N87:N90"/>
    <mergeCell ref="P87:P90"/>
    <mergeCell ref="Q87:Q90"/>
    <mergeCell ref="R87:R90"/>
    <mergeCell ref="S87:S90"/>
    <mergeCell ref="T87:T90"/>
    <mergeCell ref="N295:N297"/>
    <mergeCell ref="Q235:Q297"/>
    <mergeCell ref="R235:R297"/>
    <mergeCell ref="P115:P174"/>
    <mergeCell ref="Q115:Q174"/>
    <mergeCell ref="R115:R174"/>
    <mergeCell ref="S115:S174"/>
    <mergeCell ref="T175:T234"/>
    <mergeCell ref="U175:U234"/>
    <mergeCell ref="V175:V234"/>
    <mergeCell ref="N215:N219"/>
    <mergeCell ref="N220:N224"/>
    <mergeCell ref="N225:N226"/>
    <mergeCell ref="T298:T299"/>
    <mergeCell ref="Q175:Q234"/>
    <mergeCell ref="R175:R234"/>
    <mergeCell ref="S175:S234"/>
    <mergeCell ref="U235:U297"/>
    <mergeCell ref="V235:V297"/>
    <mergeCell ref="P235:P297"/>
    <mergeCell ref="N263:N266"/>
    <mergeCell ref="N267:N270"/>
    <mergeCell ref="N271:N274"/>
    <mergeCell ref="N275:N280"/>
    <mergeCell ref="N281:N284"/>
    <mergeCell ref="N236:N238"/>
    <mergeCell ref="N239:N244"/>
    <mergeCell ref="N245:N247"/>
    <mergeCell ref="N248:N250"/>
    <mergeCell ref="N251:N254"/>
    <mergeCell ref="N255:N258"/>
    <mergeCell ref="N259:N262"/>
    <mergeCell ref="N285:N288"/>
    <mergeCell ref="N289:N291"/>
    <mergeCell ref="N292:N294"/>
    <mergeCell ref="N206:N208"/>
    <mergeCell ref="N209:N214"/>
    <mergeCell ref="N184:N186"/>
    <mergeCell ref="N187:N189"/>
    <mergeCell ref="N190:N192"/>
    <mergeCell ref="N193:N195"/>
    <mergeCell ref="N196:N197"/>
    <mergeCell ref="G330:G331"/>
    <mergeCell ref="G332:G334"/>
    <mergeCell ref="N180:N183"/>
    <mergeCell ref="P175:P234"/>
    <mergeCell ref="N227:N230"/>
    <mergeCell ref="N231:N234"/>
    <mergeCell ref="N198:N199"/>
    <mergeCell ref="N200:N201"/>
    <mergeCell ref="N202:N205"/>
    <mergeCell ref="E115:E174"/>
    <mergeCell ref="F115:F174"/>
    <mergeCell ref="G169:G171"/>
    <mergeCell ref="G172:G174"/>
    <mergeCell ref="G175:H175"/>
    <mergeCell ref="T115:T174"/>
    <mergeCell ref="U115:U174"/>
    <mergeCell ref="N176:N179"/>
    <mergeCell ref="G143:G145"/>
    <mergeCell ref="G146:G148"/>
    <mergeCell ref="G149:G151"/>
    <mergeCell ref="G152:G154"/>
    <mergeCell ref="G155:G157"/>
    <mergeCell ref="G158:G160"/>
    <mergeCell ref="G161:G163"/>
    <mergeCell ref="G164:G166"/>
    <mergeCell ref="G167:G168"/>
    <mergeCell ref="V115:V174"/>
    <mergeCell ref="N158:N160"/>
    <mergeCell ref="N161:N163"/>
    <mergeCell ref="N164:N166"/>
    <mergeCell ref="N167:N168"/>
    <mergeCell ref="N169:N171"/>
    <mergeCell ref="N143:N145"/>
    <mergeCell ref="N146:N148"/>
    <mergeCell ref="N149:N151"/>
    <mergeCell ref="N152:N154"/>
    <mergeCell ref="N155:N157"/>
    <mergeCell ref="N116:N117"/>
    <mergeCell ref="N118:N120"/>
    <mergeCell ref="N132:N136"/>
    <mergeCell ref="N137:N139"/>
    <mergeCell ref="N140:N142"/>
    <mergeCell ref="N172:N174"/>
    <mergeCell ref="C87:C90"/>
    <mergeCell ref="B87:B90"/>
    <mergeCell ref="B298:B299"/>
    <mergeCell ref="N298:N299"/>
    <mergeCell ref="G295:G297"/>
    <mergeCell ref="G298:G299"/>
    <mergeCell ref="G87:G90"/>
    <mergeCell ref="D298:D299"/>
    <mergeCell ref="D87:D90"/>
    <mergeCell ref="F87:F90"/>
    <mergeCell ref="E87:E90"/>
    <mergeCell ref="F298:F299"/>
    <mergeCell ref="E298:E299"/>
    <mergeCell ref="D235:D297"/>
    <mergeCell ref="G259:G262"/>
    <mergeCell ref="G263:G266"/>
    <mergeCell ref="G267:G270"/>
    <mergeCell ref="G271:G274"/>
    <mergeCell ref="G285:G288"/>
    <mergeCell ref="G289:G291"/>
    <mergeCell ref="G292:G294"/>
    <mergeCell ref="G275:G280"/>
    <mergeCell ref="G281:G284"/>
    <mergeCell ref="B235:B297"/>
    <mergeCell ref="D4:H4"/>
    <mergeCell ref="D5:H5"/>
    <mergeCell ref="R11:R13"/>
    <mergeCell ref="S11:S13"/>
    <mergeCell ref="T11:T13"/>
    <mergeCell ref="U11:U13"/>
    <mergeCell ref="V11:V13"/>
    <mergeCell ref="B11:B13"/>
    <mergeCell ref="C11:C13"/>
    <mergeCell ref="D11:D13"/>
    <mergeCell ref="E11:E13"/>
    <mergeCell ref="F11:F13"/>
    <mergeCell ref="G11:G13"/>
    <mergeCell ref="P11:P13"/>
    <mergeCell ref="Q11:Q13"/>
    <mergeCell ref="P8:Q10"/>
    <mergeCell ref="R8:R10"/>
    <mergeCell ref="S8:S10"/>
    <mergeCell ref="T8:T10"/>
    <mergeCell ref="U8:U10"/>
    <mergeCell ref="V8:V10"/>
    <mergeCell ref="M8:M9"/>
    <mergeCell ref="N8:N10"/>
    <mergeCell ref="B10:L10"/>
    <mergeCell ref="B23:B26"/>
    <mergeCell ref="C23:C26"/>
    <mergeCell ref="D23:D26"/>
    <mergeCell ref="E23:E26"/>
    <mergeCell ref="F23:F26"/>
    <mergeCell ref="G23:G26"/>
    <mergeCell ref="B15:B21"/>
    <mergeCell ref="C15:C21"/>
    <mergeCell ref="D15:D21"/>
    <mergeCell ref="E15:E21"/>
    <mergeCell ref="F15:F21"/>
    <mergeCell ref="G15:G21"/>
    <mergeCell ref="V23:V26"/>
    <mergeCell ref="P23:P26"/>
    <mergeCell ref="Q23:Q26"/>
    <mergeCell ref="R23:R26"/>
    <mergeCell ref="S23:S26"/>
    <mergeCell ref="T23:T26"/>
    <mergeCell ref="U23:U26"/>
    <mergeCell ref="S15:S21"/>
    <mergeCell ref="T15:T21"/>
    <mergeCell ref="U15:U21"/>
    <mergeCell ref="V15:V21"/>
    <mergeCell ref="P15:P21"/>
    <mergeCell ref="Q15:Q21"/>
    <mergeCell ref="R15:R21"/>
    <mergeCell ref="V27:V35"/>
    <mergeCell ref="B27:B35"/>
    <mergeCell ref="P27:P35"/>
    <mergeCell ref="Q27:Q35"/>
    <mergeCell ref="R27:R35"/>
    <mergeCell ref="S27:S35"/>
    <mergeCell ref="T27:T35"/>
    <mergeCell ref="C27:C35"/>
    <mergeCell ref="D27:D35"/>
    <mergeCell ref="E27:E35"/>
    <mergeCell ref="F27:F35"/>
    <mergeCell ref="G27:G35"/>
    <mergeCell ref="U27:U35"/>
    <mergeCell ref="G65:G67"/>
    <mergeCell ref="G62:G64"/>
    <mergeCell ref="G56:G61"/>
    <mergeCell ref="G80:G81"/>
    <mergeCell ref="G78:G79"/>
    <mergeCell ref="G76:G77"/>
    <mergeCell ref="G73:G75"/>
    <mergeCell ref="G36:G40"/>
    <mergeCell ref="G50:G55"/>
    <mergeCell ref="G47:G49"/>
    <mergeCell ref="G44:G46"/>
    <mergeCell ref="G41:G43"/>
    <mergeCell ref="V82:V83"/>
    <mergeCell ref="B36:B81"/>
    <mergeCell ref="C36:C81"/>
    <mergeCell ref="D36:D81"/>
    <mergeCell ref="E36:E81"/>
    <mergeCell ref="F36:F81"/>
    <mergeCell ref="P36:P40"/>
    <mergeCell ref="Q36:Q40"/>
    <mergeCell ref="R36:R40"/>
    <mergeCell ref="S36:S40"/>
    <mergeCell ref="P82:P83"/>
    <mergeCell ref="Q82:Q83"/>
    <mergeCell ref="R82:R83"/>
    <mergeCell ref="S82:S83"/>
    <mergeCell ref="T82:T83"/>
    <mergeCell ref="U82:U83"/>
    <mergeCell ref="B82:B83"/>
    <mergeCell ref="C82:C83"/>
    <mergeCell ref="D82:D83"/>
    <mergeCell ref="E82:E83"/>
    <mergeCell ref="F82:F83"/>
    <mergeCell ref="G82:G83"/>
    <mergeCell ref="G71:G72"/>
    <mergeCell ref="G68:G70"/>
    <mergeCell ref="T36:T40"/>
    <mergeCell ref="U36:U40"/>
    <mergeCell ref="P41:P43"/>
    <mergeCell ref="P47:P49"/>
    <mergeCell ref="P44:P46"/>
    <mergeCell ref="S41:S43"/>
    <mergeCell ref="T41:T43"/>
    <mergeCell ref="U41:U43"/>
    <mergeCell ref="S44:S46"/>
    <mergeCell ref="T44:T46"/>
    <mergeCell ref="U44:U46"/>
    <mergeCell ref="S47:S49"/>
    <mergeCell ref="T47:T49"/>
    <mergeCell ref="U47:U49"/>
    <mergeCell ref="P76:P77"/>
    <mergeCell ref="P73:P75"/>
    <mergeCell ref="P80:P81"/>
    <mergeCell ref="P78:P79"/>
    <mergeCell ref="Q41:Q43"/>
    <mergeCell ref="R41:R43"/>
    <mergeCell ref="Q44:Q46"/>
    <mergeCell ref="R44:R46"/>
    <mergeCell ref="Q50:Q55"/>
    <mergeCell ref="R50:R55"/>
    <mergeCell ref="P56:P61"/>
    <mergeCell ref="P50:P55"/>
    <mergeCell ref="P71:P72"/>
    <mergeCell ref="P68:P70"/>
    <mergeCell ref="P65:P67"/>
    <mergeCell ref="P62:P64"/>
    <mergeCell ref="Q47:Q49"/>
    <mergeCell ref="R47:R49"/>
    <mergeCell ref="Q65:Q67"/>
    <mergeCell ref="R65:R67"/>
    <mergeCell ref="Q71:Q72"/>
    <mergeCell ref="R71:R72"/>
    <mergeCell ref="Q76:Q77"/>
    <mergeCell ref="R76:R77"/>
    <mergeCell ref="S65:S67"/>
    <mergeCell ref="T65:T67"/>
    <mergeCell ref="U65:U67"/>
    <mergeCell ref="Q62:Q64"/>
    <mergeCell ref="R62:R64"/>
    <mergeCell ref="S62:S64"/>
    <mergeCell ref="T62:T64"/>
    <mergeCell ref="U62:U64"/>
    <mergeCell ref="S50:S55"/>
    <mergeCell ref="T50:T55"/>
    <mergeCell ref="U50:U55"/>
    <mergeCell ref="Q56:Q61"/>
    <mergeCell ref="R56:R61"/>
    <mergeCell ref="S56:S61"/>
    <mergeCell ref="T56:T61"/>
    <mergeCell ref="U56:U61"/>
    <mergeCell ref="T80:T81"/>
    <mergeCell ref="U80:U81"/>
    <mergeCell ref="Q78:Q79"/>
    <mergeCell ref="R78:R79"/>
    <mergeCell ref="S78:S79"/>
    <mergeCell ref="T78:T79"/>
    <mergeCell ref="U78:U79"/>
    <mergeCell ref="V36:V81"/>
    <mergeCell ref="S76:S77"/>
    <mergeCell ref="T76:T77"/>
    <mergeCell ref="U76:U77"/>
    <mergeCell ref="Q73:Q75"/>
    <mergeCell ref="R73:R75"/>
    <mergeCell ref="S73:S75"/>
    <mergeCell ref="T73:T75"/>
    <mergeCell ref="U73:U75"/>
    <mergeCell ref="S71:S72"/>
    <mergeCell ref="T71:T72"/>
    <mergeCell ref="U71:U72"/>
    <mergeCell ref="Q68:Q70"/>
    <mergeCell ref="R68:R70"/>
    <mergeCell ref="S68:S70"/>
    <mergeCell ref="T68:T70"/>
    <mergeCell ref="U68:U70"/>
    <mergeCell ref="Q80:Q81"/>
    <mergeCell ref="R80:R81"/>
    <mergeCell ref="S80:S81"/>
    <mergeCell ref="G190:G192"/>
    <mergeCell ref="G193:G195"/>
    <mergeCell ref="G220:G224"/>
    <mergeCell ref="G225:G226"/>
    <mergeCell ref="P298:P299"/>
    <mergeCell ref="Q298:Q299"/>
    <mergeCell ref="R298:R299"/>
    <mergeCell ref="S298:S299"/>
    <mergeCell ref="G132:G136"/>
    <mergeCell ref="G137:G139"/>
    <mergeCell ref="G140:G142"/>
    <mergeCell ref="N121:N125"/>
    <mergeCell ref="N126:N128"/>
    <mergeCell ref="N129:N131"/>
    <mergeCell ref="G245:G247"/>
    <mergeCell ref="G248:G250"/>
    <mergeCell ref="G251:G254"/>
    <mergeCell ref="G255:G258"/>
    <mergeCell ref="G227:G230"/>
    <mergeCell ref="G231:G234"/>
    <mergeCell ref="G235:H235"/>
    <mergeCell ref="B356:B357"/>
    <mergeCell ref="C356:C357"/>
    <mergeCell ref="G356:G357"/>
    <mergeCell ref="F356:F357"/>
    <mergeCell ref="E356:E357"/>
    <mergeCell ref="D356:D357"/>
    <mergeCell ref="G176:G179"/>
    <mergeCell ref="G180:G183"/>
    <mergeCell ref="G184:G186"/>
    <mergeCell ref="G187:G189"/>
    <mergeCell ref="G196:G197"/>
    <mergeCell ref="G198:G199"/>
    <mergeCell ref="G200:G201"/>
    <mergeCell ref="C298:C299"/>
    <mergeCell ref="C235:C297"/>
    <mergeCell ref="E235:E297"/>
    <mergeCell ref="F235:F297"/>
    <mergeCell ref="E175:E234"/>
    <mergeCell ref="D175:D234"/>
    <mergeCell ref="B175:B234"/>
    <mergeCell ref="C175:C234"/>
    <mergeCell ref="G236:G238"/>
    <mergeCell ref="G239:G244"/>
    <mergeCell ref="G202:G205"/>
    <mergeCell ref="B96:B114"/>
    <mergeCell ref="C96:C114"/>
    <mergeCell ref="D96:D114"/>
    <mergeCell ref="E96:E114"/>
    <mergeCell ref="F96:F114"/>
    <mergeCell ref="G96:G114"/>
    <mergeCell ref="E300:E334"/>
    <mergeCell ref="D300:D334"/>
    <mergeCell ref="C300:C334"/>
    <mergeCell ref="B300:B334"/>
    <mergeCell ref="G308:G310"/>
    <mergeCell ref="G206:G208"/>
    <mergeCell ref="G209:G214"/>
    <mergeCell ref="G215:G219"/>
    <mergeCell ref="F175:F234"/>
    <mergeCell ref="D115:D174"/>
    <mergeCell ref="B115:B174"/>
    <mergeCell ref="C115:C174"/>
    <mergeCell ref="G115:H115"/>
    <mergeCell ref="G116:G117"/>
    <mergeCell ref="G118:G120"/>
    <mergeCell ref="G121:G125"/>
    <mergeCell ref="G126:G128"/>
    <mergeCell ref="G129:G131"/>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7" tint="0.39997558519241921"/>
  </sheetPr>
  <dimension ref="A1:X458"/>
  <sheetViews>
    <sheetView showGridLines="0" topLeftCell="A224" zoomScale="80" zoomScaleNormal="80" workbookViewId="0">
      <selection activeCell="H18" sqref="H18"/>
    </sheetView>
  </sheetViews>
  <sheetFormatPr defaultRowHeight="12.75" outlineLevelRow="1" x14ac:dyDescent="0.25"/>
  <cols>
    <col min="1" max="1" width="4.7109375" style="1" customWidth="1"/>
    <col min="2" max="2" width="4.7109375" style="614" customWidth="1"/>
    <col min="3" max="3" width="10.85546875" style="14" customWidth="1"/>
    <col min="4" max="4" width="11.7109375" style="405" customWidth="1"/>
    <col min="5" max="5" width="10.85546875" style="3" customWidth="1"/>
    <col min="6" max="6" width="12.7109375" style="3" customWidth="1"/>
    <col min="7" max="7" width="40.7109375" style="737" customWidth="1"/>
    <col min="8" max="8" width="53.42578125" style="48" customWidth="1"/>
    <col min="9" max="9" width="4.85546875" style="1" customWidth="1"/>
    <col min="10" max="10" width="7" style="5" customWidth="1"/>
    <col min="11" max="12" width="14.5703125" style="13" customWidth="1"/>
    <col min="13" max="13" width="5" style="608" customWidth="1"/>
    <col min="14" max="15" width="9.42578125" style="1" customWidth="1"/>
    <col min="16" max="17" width="11.42578125" style="36" customWidth="1"/>
    <col min="18" max="18" width="20.42578125" style="1" customWidth="1"/>
    <col min="19" max="19" width="13.42578125" style="1" customWidth="1"/>
    <col min="20" max="20" width="28.140625" style="1" customWidth="1"/>
    <col min="21" max="22" width="9.140625" style="1"/>
    <col min="23" max="23" width="15.42578125" style="1" customWidth="1"/>
    <col min="24" max="16384" width="9.140625" style="1"/>
  </cols>
  <sheetData>
    <row r="1" spans="1:24" x14ac:dyDescent="0.25">
      <c r="B1" s="607"/>
      <c r="D1" s="471"/>
      <c r="G1" s="731"/>
      <c r="N1" s="609"/>
      <c r="O1" s="609"/>
      <c r="P1" s="610"/>
      <c r="Q1" s="609"/>
      <c r="R1" s="609"/>
    </row>
    <row r="2" spans="1:24" ht="19.5" x14ac:dyDescent="0.25">
      <c r="B2" s="611" t="s">
        <v>253</v>
      </c>
      <c r="D2" s="471"/>
      <c r="G2" s="731"/>
      <c r="N2" s="609"/>
      <c r="O2" s="609"/>
      <c r="P2" s="610"/>
      <c r="Q2" s="609"/>
      <c r="R2" s="609"/>
      <c r="S2" s="752"/>
    </row>
    <row r="3" spans="1:24" ht="13.5" thickBot="1" x14ac:dyDescent="0.3">
      <c r="B3" s="607"/>
      <c r="D3" s="471"/>
      <c r="G3" s="731"/>
      <c r="N3" s="609"/>
      <c r="O3" s="609"/>
      <c r="P3" s="610"/>
      <c r="Q3" s="609"/>
      <c r="R3" s="609"/>
      <c r="S3" s="752"/>
    </row>
    <row r="4" spans="1:24" ht="18.75" customHeight="1" thickTop="1" x14ac:dyDescent="0.25">
      <c r="B4" s="267" t="s">
        <v>254</v>
      </c>
      <c r="C4" s="227"/>
      <c r="D4" s="1257" t="s">
        <v>258</v>
      </c>
      <c r="E4" s="1257"/>
      <c r="F4" s="1257"/>
      <c r="G4" s="1257"/>
      <c r="H4" s="1258"/>
      <c r="I4" s="229"/>
      <c r="J4" s="229"/>
      <c r="K4" s="229"/>
      <c r="L4" s="229"/>
      <c r="N4" s="609"/>
      <c r="O4" s="609"/>
      <c r="P4" s="610"/>
      <c r="Q4" s="609"/>
      <c r="R4" s="609"/>
      <c r="S4" s="752"/>
    </row>
    <row r="5" spans="1:24" ht="18.75" customHeight="1" thickBot="1" x14ac:dyDescent="0.3">
      <c r="B5" s="268" t="s">
        <v>255</v>
      </c>
      <c r="C5" s="606"/>
      <c r="D5" s="1259" t="s">
        <v>271</v>
      </c>
      <c r="E5" s="1259"/>
      <c r="F5" s="1259"/>
      <c r="G5" s="1259"/>
      <c r="H5" s="1260"/>
      <c r="I5" s="229"/>
      <c r="J5" s="229"/>
      <c r="K5" s="229"/>
      <c r="L5" s="229"/>
      <c r="N5" s="609"/>
      <c r="O5" s="609"/>
      <c r="P5" s="610"/>
      <c r="Q5" s="609"/>
      <c r="R5" s="609"/>
      <c r="S5" s="752"/>
    </row>
    <row r="6" spans="1:24" ht="13.5" customHeight="1" thickTop="1" x14ac:dyDescent="0.25">
      <c r="B6" s="612"/>
      <c r="C6" s="229"/>
      <c r="D6" s="472"/>
      <c r="E6" s="229"/>
      <c r="F6" s="613"/>
      <c r="G6" s="472"/>
      <c r="H6" s="229"/>
      <c r="I6" s="613"/>
      <c r="J6" s="613"/>
      <c r="K6" s="613"/>
      <c r="L6" s="613"/>
      <c r="N6" s="609"/>
      <c r="O6" s="609"/>
      <c r="P6" s="610"/>
      <c r="Q6" s="609"/>
      <c r="R6" s="609"/>
    </row>
    <row r="7" spans="1:24" s="4" customFormat="1" ht="49.5" customHeight="1" thickBot="1" x14ac:dyDescent="0.3">
      <c r="A7" s="210"/>
      <c r="B7" s="695" t="s">
        <v>0</v>
      </c>
      <c r="C7" s="696" t="s">
        <v>1</v>
      </c>
      <c r="D7" s="697" t="s">
        <v>2</v>
      </c>
      <c r="E7" s="698" t="s">
        <v>11</v>
      </c>
      <c r="F7" s="698" t="s">
        <v>10</v>
      </c>
      <c r="G7" s="732" t="s">
        <v>9</v>
      </c>
      <c r="H7" s="696" t="s">
        <v>3</v>
      </c>
      <c r="I7" s="696" t="s">
        <v>4</v>
      </c>
      <c r="J7" s="699" t="s">
        <v>5</v>
      </c>
      <c r="K7" s="700" t="s">
        <v>41</v>
      </c>
      <c r="L7" s="701" t="s">
        <v>42</v>
      </c>
      <c r="M7" s="50"/>
      <c r="N7" s="1249" t="s">
        <v>14</v>
      </c>
      <c r="O7" s="1249"/>
      <c r="P7" s="1249" t="s">
        <v>12</v>
      </c>
      <c r="Q7" s="1249" t="s">
        <v>13</v>
      </c>
      <c r="R7" s="1252" t="s">
        <v>16</v>
      </c>
      <c r="S7" s="1252" t="s">
        <v>17</v>
      </c>
      <c r="T7" s="1249" t="s">
        <v>18</v>
      </c>
      <c r="U7" s="48"/>
    </row>
    <row r="8" spans="1:24" ht="27" customHeight="1" x14ac:dyDescent="0.25">
      <c r="A8" s="209"/>
      <c r="B8" s="1264" t="s">
        <v>187</v>
      </c>
      <c r="C8" s="1265"/>
      <c r="D8" s="1265"/>
      <c r="E8" s="1265"/>
      <c r="F8" s="1265"/>
      <c r="G8" s="1265"/>
      <c r="H8" s="1265"/>
      <c r="I8" s="1265"/>
      <c r="J8" s="1265"/>
      <c r="K8" s="1265"/>
      <c r="L8" s="1265"/>
      <c r="M8" s="32"/>
      <c r="N8" s="1250"/>
      <c r="O8" s="1250"/>
      <c r="P8" s="1250"/>
      <c r="Q8" s="1250"/>
      <c r="R8" s="1253"/>
      <c r="S8" s="1253"/>
      <c r="T8" s="1250"/>
      <c r="U8" s="2"/>
    </row>
    <row r="9" spans="1:24" s="626" customFormat="1" ht="21" customHeight="1" x14ac:dyDescent="0.25">
      <c r="B9" s="804">
        <v>1</v>
      </c>
      <c r="C9" s="804"/>
      <c r="D9" s="805" t="s">
        <v>417</v>
      </c>
      <c r="E9" s="806"/>
      <c r="F9" s="806">
        <v>44106</v>
      </c>
      <c r="G9" s="805" t="s">
        <v>230</v>
      </c>
      <c r="H9" s="807" t="s">
        <v>850</v>
      </c>
      <c r="I9" s="804">
        <v>1</v>
      </c>
      <c r="J9" s="808" t="s">
        <v>19</v>
      </c>
      <c r="K9" s="809">
        <v>79777</v>
      </c>
      <c r="L9" s="809">
        <f>K9*I9</f>
        <v>79777</v>
      </c>
      <c r="M9" s="810"/>
      <c r="N9" s="811"/>
      <c r="O9" s="804"/>
      <c r="P9" s="806"/>
      <c r="Q9" s="806"/>
      <c r="R9" s="806"/>
      <c r="S9" s="806"/>
      <c r="T9" s="806"/>
      <c r="U9" s="787" t="s">
        <v>1053</v>
      </c>
      <c r="V9" s="628"/>
      <c r="W9" s="628"/>
      <c r="X9" s="679"/>
    </row>
    <row r="10" spans="1:24" s="626" customFormat="1" ht="21" hidden="1" customHeight="1" outlineLevel="1" x14ac:dyDescent="0.25">
      <c r="B10" s="670"/>
      <c r="C10" s="670"/>
      <c r="D10" s="671"/>
      <c r="E10" s="672"/>
      <c r="F10" s="672"/>
      <c r="G10" s="733"/>
      <c r="H10" s="702" t="s">
        <v>428</v>
      </c>
      <c r="I10" s="670"/>
      <c r="J10" s="674"/>
      <c r="K10" s="675"/>
      <c r="L10" s="675"/>
      <c r="M10" s="676"/>
      <c r="N10" s="677"/>
      <c r="O10" s="678"/>
      <c r="P10" s="672"/>
      <c r="Q10" s="672"/>
      <c r="R10" s="672"/>
      <c r="S10" s="672"/>
      <c r="T10" s="672"/>
      <c r="U10" s="628"/>
      <c r="V10" s="628"/>
      <c r="W10" s="628"/>
      <c r="X10" s="679"/>
    </row>
    <row r="11" spans="1:24" s="626" customFormat="1" ht="21" hidden="1" customHeight="1" outlineLevel="1" x14ac:dyDescent="0.25">
      <c r="B11" s="670"/>
      <c r="C11" s="670"/>
      <c r="D11" s="671"/>
      <c r="E11" s="672"/>
      <c r="F11" s="672"/>
      <c r="G11" s="733"/>
      <c r="H11" s="673" t="s">
        <v>88</v>
      </c>
      <c r="I11" s="670"/>
      <c r="J11" s="674"/>
      <c r="K11" s="675">
        <v>4328</v>
      </c>
      <c r="L11" s="675"/>
      <c r="M11" s="676"/>
      <c r="N11" s="677"/>
      <c r="O11" s="678"/>
      <c r="P11" s="672"/>
      <c r="Q11" s="672"/>
      <c r="R11" s="672"/>
      <c r="S11" s="672"/>
      <c r="T11" s="672"/>
      <c r="U11" s="628"/>
      <c r="V11" s="628"/>
      <c r="W11" s="628"/>
      <c r="X11" s="679"/>
    </row>
    <row r="12" spans="1:24" s="626" customFormat="1" ht="21" hidden="1" customHeight="1" outlineLevel="1" x14ac:dyDescent="0.25">
      <c r="B12" s="670"/>
      <c r="C12" s="670"/>
      <c r="D12" s="671"/>
      <c r="E12" s="672"/>
      <c r="F12" s="672"/>
      <c r="G12" s="733"/>
      <c r="H12" s="673" t="s">
        <v>80</v>
      </c>
      <c r="I12" s="670"/>
      <c r="J12" s="674"/>
      <c r="K12" s="675">
        <v>3732</v>
      </c>
      <c r="L12" s="675"/>
      <c r="M12" s="676"/>
      <c r="N12" s="677"/>
      <c r="O12" s="678"/>
      <c r="P12" s="672"/>
      <c r="Q12" s="672"/>
      <c r="R12" s="672"/>
      <c r="S12" s="672"/>
      <c r="T12" s="672"/>
      <c r="U12" s="628"/>
      <c r="V12" s="628"/>
      <c r="W12" s="628"/>
      <c r="X12" s="679"/>
    </row>
    <row r="13" spans="1:24" s="626" customFormat="1" ht="21" hidden="1" customHeight="1" outlineLevel="1" x14ac:dyDescent="0.25">
      <c r="B13" s="670"/>
      <c r="C13" s="670"/>
      <c r="D13" s="671"/>
      <c r="E13" s="672"/>
      <c r="F13" s="672"/>
      <c r="G13" s="733"/>
      <c r="H13" s="673" t="s">
        <v>298</v>
      </c>
      <c r="I13" s="670"/>
      <c r="J13" s="674"/>
      <c r="K13" s="675">
        <v>2706</v>
      </c>
      <c r="L13" s="675"/>
      <c r="M13" s="676"/>
      <c r="N13" s="677"/>
      <c r="O13" s="678"/>
      <c r="P13" s="672"/>
      <c r="Q13" s="672"/>
      <c r="R13" s="672"/>
      <c r="S13" s="672"/>
      <c r="T13" s="672"/>
      <c r="U13" s="628"/>
      <c r="V13" s="628"/>
      <c r="W13" s="628"/>
      <c r="X13" s="679"/>
    </row>
    <row r="14" spans="1:24" s="626" customFormat="1" ht="21" hidden="1" customHeight="1" outlineLevel="1" x14ac:dyDescent="0.25">
      <c r="B14" s="670"/>
      <c r="C14" s="670"/>
      <c r="D14" s="671"/>
      <c r="E14" s="672"/>
      <c r="F14" s="672"/>
      <c r="G14" s="733"/>
      <c r="H14" s="673" t="s">
        <v>322</v>
      </c>
      <c r="I14" s="670"/>
      <c r="J14" s="674"/>
      <c r="K14" s="675">
        <v>1109</v>
      </c>
      <c r="L14" s="675"/>
      <c r="M14" s="676"/>
      <c r="N14" s="677"/>
      <c r="O14" s="678"/>
      <c r="P14" s="672"/>
      <c r="Q14" s="672"/>
      <c r="R14" s="672"/>
      <c r="S14" s="672"/>
      <c r="T14" s="672"/>
      <c r="U14" s="628"/>
      <c r="V14" s="628"/>
      <c r="W14" s="628"/>
      <c r="X14" s="679"/>
    </row>
    <row r="15" spans="1:24" s="626" customFormat="1" ht="21" hidden="1" customHeight="1" outlineLevel="1" x14ac:dyDescent="0.25">
      <c r="B15" s="670"/>
      <c r="C15" s="670"/>
      <c r="D15" s="671"/>
      <c r="E15" s="672"/>
      <c r="F15" s="672"/>
      <c r="G15" s="733"/>
      <c r="H15" s="702" t="s">
        <v>851</v>
      </c>
      <c r="I15" s="670"/>
      <c r="J15" s="674"/>
      <c r="K15" s="675"/>
      <c r="L15" s="675"/>
      <c r="M15" s="676"/>
      <c r="N15" s="677"/>
      <c r="O15" s="678"/>
      <c r="P15" s="672"/>
      <c r="Q15" s="672"/>
      <c r="R15" s="672"/>
      <c r="S15" s="672"/>
      <c r="T15" s="672"/>
      <c r="U15" s="628"/>
      <c r="V15" s="628"/>
      <c r="W15" s="628"/>
      <c r="X15" s="679"/>
    </row>
    <row r="16" spans="1:24" s="626" customFormat="1" ht="21" hidden="1" customHeight="1" outlineLevel="1" x14ac:dyDescent="0.25">
      <c r="B16" s="670"/>
      <c r="C16" s="670"/>
      <c r="D16" s="671"/>
      <c r="E16" s="672"/>
      <c r="F16" s="672"/>
      <c r="G16" s="733"/>
      <c r="H16" s="673" t="s">
        <v>88</v>
      </c>
      <c r="I16" s="670"/>
      <c r="J16" s="674"/>
      <c r="K16" s="675">
        <v>4064</v>
      </c>
      <c r="L16" s="675"/>
      <c r="M16" s="676"/>
      <c r="N16" s="677"/>
      <c r="O16" s="678"/>
      <c r="P16" s="672"/>
      <c r="Q16" s="672"/>
      <c r="R16" s="672"/>
      <c r="S16" s="672"/>
      <c r="T16" s="672"/>
      <c r="U16" s="628"/>
      <c r="V16" s="628"/>
      <c r="W16" s="628"/>
      <c r="X16" s="679"/>
    </row>
    <row r="17" spans="2:24" s="626" customFormat="1" ht="21" hidden="1" customHeight="1" outlineLevel="1" x14ac:dyDescent="0.25">
      <c r="B17" s="670"/>
      <c r="C17" s="670"/>
      <c r="D17" s="671"/>
      <c r="E17" s="672"/>
      <c r="F17" s="672"/>
      <c r="G17" s="733"/>
      <c r="H17" s="673" t="s">
        <v>89</v>
      </c>
      <c r="I17" s="670"/>
      <c r="J17" s="674"/>
      <c r="K17" s="675">
        <v>2791</v>
      </c>
      <c r="L17" s="675"/>
      <c r="M17" s="676"/>
      <c r="N17" s="677"/>
      <c r="O17" s="678"/>
      <c r="P17" s="672"/>
      <c r="Q17" s="672"/>
      <c r="R17" s="672"/>
      <c r="S17" s="672"/>
      <c r="T17" s="672"/>
      <c r="U17" s="628"/>
      <c r="V17" s="628"/>
      <c r="W17" s="628"/>
      <c r="X17" s="679"/>
    </row>
    <row r="18" spans="2:24" s="626" customFormat="1" ht="21" hidden="1" customHeight="1" outlineLevel="1" x14ac:dyDescent="0.25">
      <c r="B18" s="670"/>
      <c r="C18" s="670"/>
      <c r="D18" s="671"/>
      <c r="E18" s="672"/>
      <c r="F18" s="672"/>
      <c r="G18" s="733"/>
      <c r="H18" s="673" t="s">
        <v>86</v>
      </c>
      <c r="I18" s="670"/>
      <c r="J18" s="674"/>
      <c r="K18" s="675">
        <v>860</v>
      </c>
      <c r="L18" s="675"/>
      <c r="M18" s="676"/>
      <c r="N18" s="677"/>
      <c r="O18" s="678"/>
      <c r="P18" s="672"/>
      <c r="Q18" s="672"/>
      <c r="R18" s="672"/>
      <c r="S18" s="672"/>
      <c r="T18" s="672"/>
      <c r="U18" s="628"/>
      <c r="V18" s="628"/>
      <c r="W18" s="628"/>
      <c r="X18" s="679"/>
    </row>
    <row r="19" spans="2:24" s="626" customFormat="1" ht="21" hidden="1" customHeight="1" outlineLevel="1" x14ac:dyDescent="0.25">
      <c r="B19" s="670"/>
      <c r="C19" s="670"/>
      <c r="D19" s="671"/>
      <c r="E19" s="672"/>
      <c r="F19" s="672"/>
      <c r="G19" s="733"/>
      <c r="H19" s="702" t="s">
        <v>852</v>
      </c>
      <c r="I19" s="670"/>
      <c r="J19" s="674"/>
      <c r="K19" s="675"/>
      <c r="L19" s="675"/>
      <c r="M19" s="676"/>
      <c r="N19" s="677"/>
      <c r="O19" s="678"/>
      <c r="P19" s="672"/>
      <c r="Q19" s="672"/>
      <c r="R19" s="672"/>
      <c r="S19" s="672"/>
      <c r="T19" s="672"/>
      <c r="U19" s="628"/>
      <c r="V19" s="628"/>
      <c r="W19" s="628"/>
      <c r="X19" s="679"/>
    </row>
    <row r="20" spans="2:24" s="626" customFormat="1" ht="21" hidden="1" customHeight="1" outlineLevel="1" x14ac:dyDescent="0.25">
      <c r="B20" s="670"/>
      <c r="C20" s="670"/>
      <c r="D20" s="671"/>
      <c r="E20" s="672"/>
      <c r="F20" s="672"/>
      <c r="G20" s="733"/>
      <c r="H20" s="673" t="s">
        <v>88</v>
      </c>
      <c r="I20" s="670"/>
      <c r="J20" s="674"/>
      <c r="K20" s="675">
        <v>3500</v>
      </c>
      <c r="L20" s="675"/>
      <c r="M20" s="676"/>
      <c r="N20" s="677"/>
      <c r="O20" s="678"/>
      <c r="P20" s="672"/>
      <c r="Q20" s="672"/>
      <c r="R20" s="672"/>
      <c r="S20" s="672"/>
      <c r="T20" s="672"/>
      <c r="U20" s="628"/>
      <c r="V20" s="628"/>
      <c r="W20" s="628"/>
      <c r="X20" s="679"/>
    </row>
    <row r="21" spans="2:24" s="626" customFormat="1" ht="21" hidden="1" customHeight="1" outlineLevel="1" x14ac:dyDescent="0.25">
      <c r="B21" s="670"/>
      <c r="C21" s="670"/>
      <c r="D21" s="671"/>
      <c r="E21" s="672"/>
      <c r="F21" s="672"/>
      <c r="G21" s="733"/>
      <c r="H21" s="673" t="s">
        <v>89</v>
      </c>
      <c r="I21" s="670"/>
      <c r="J21" s="674"/>
      <c r="K21" s="675">
        <v>3782</v>
      </c>
      <c r="L21" s="675"/>
      <c r="M21" s="676"/>
      <c r="N21" s="677"/>
      <c r="O21" s="678"/>
      <c r="P21" s="672"/>
      <c r="Q21" s="672"/>
      <c r="R21" s="672"/>
      <c r="S21" s="672"/>
      <c r="T21" s="672"/>
      <c r="U21" s="628"/>
      <c r="V21" s="628"/>
      <c r="W21" s="628"/>
      <c r="X21" s="679"/>
    </row>
    <row r="22" spans="2:24" s="626" customFormat="1" ht="21" hidden="1" customHeight="1" outlineLevel="1" x14ac:dyDescent="0.25">
      <c r="B22" s="670"/>
      <c r="C22" s="670"/>
      <c r="D22" s="671"/>
      <c r="E22" s="672"/>
      <c r="F22" s="672"/>
      <c r="G22" s="733"/>
      <c r="H22" s="673" t="s">
        <v>86</v>
      </c>
      <c r="I22" s="670"/>
      <c r="J22" s="674"/>
      <c r="K22" s="675">
        <v>560</v>
      </c>
      <c r="L22" s="675"/>
      <c r="M22" s="676"/>
      <c r="N22" s="677"/>
      <c r="O22" s="678"/>
      <c r="P22" s="672"/>
      <c r="Q22" s="672"/>
      <c r="R22" s="672"/>
      <c r="S22" s="672"/>
      <c r="T22" s="672"/>
      <c r="U22" s="628"/>
      <c r="V22" s="628"/>
      <c r="W22" s="628"/>
      <c r="X22" s="679"/>
    </row>
    <row r="23" spans="2:24" s="626" customFormat="1" ht="21" hidden="1" customHeight="1" outlineLevel="1" x14ac:dyDescent="0.25">
      <c r="B23" s="670"/>
      <c r="C23" s="670"/>
      <c r="D23" s="671"/>
      <c r="E23" s="672"/>
      <c r="F23" s="672"/>
      <c r="G23" s="733"/>
      <c r="H23" s="702" t="s">
        <v>853</v>
      </c>
      <c r="I23" s="670"/>
      <c r="J23" s="674"/>
      <c r="K23" s="675"/>
      <c r="L23" s="675"/>
      <c r="M23" s="676"/>
      <c r="N23" s="677"/>
      <c r="O23" s="678"/>
      <c r="P23" s="672"/>
      <c r="Q23" s="672"/>
      <c r="R23" s="672"/>
      <c r="S23" s="672"/>
      <c r="T23" s="672"/>
      <c r="U23" s="628"/>
      <c r="V23" s="628"/>
      <c r="W23" s="628"/>
      <c r="X23" s="679"/>
    </row>
    <row r="24" spans="2:24" s="626" customFormat="1" ht="21" hidden="1" customHeight="1" outlineLevel="1" x14ac:dyDescent="0.25">
      <c r="B24" s="670"/>
      <c r="C24" s="670"/>
      <c r="D24" s="671"/>
      <c r="E24" s="672"/>
      <c r="F24" s="672"/>
      <c r="G24" s="733"/>
      <c r="H24" s="673" t="s">
        <v>88</v>
      </c>
      <c r="I24" s="670"/>
      <c r="J24" s="674"/>
      <c r="K24" s="675">
        <v>3114</v>
      </c>
      <c r="L24" s="675"/>
      <c r="M24" s="676"/>
      <c r="N24" s="677"/>
      <c r="O24" s="678"/>
      <c r="P24" s="672"/>
      <c r="Q24" s="672"/>
      <c r="R24" s="672"/>
      <c r="S24" s="672"/>
      <c r="T24" s="672"/>
      <c r="U24" s="628"/>
      <c r="V24" s="628"/>
      <c r="W24" s="628"/>
      <c r="X24" s="679"/>
    </row>
    <row r="25" spans="2:24" s="626" customFormat="1" ht="21" hidden="1" customHeight="1" outlineLevel="1" x14ac:dyDescent="0.25">
      <c r="B25" s="670"/>
      <c r="C25" s="670"/>
      <c r="D25" s="671"/>
      <c r="E25" s="672"/>
      <c r="F25" s="672"/>
      <c r="G25" s="733"/>
      <c r="H25" s="673" t="s">
        <v>105</v>
      </c>
      <c r="I25" s="670"/>
      <c r="J25" s="674"/>
      <c r="K25" s="675">
        <v>605</v>
      </c>
      <c r="L25" s="675"/>
      <c r="M25" s="676"/>
      <c r="N25" s="677"/>
      <c r="O25" s="678"/>
      <c r="P25" s="672"/>
      <c r="Q25" s="672"/>
      <c r="R25" s="672"/>
      <c r="S25" s="672"/>
      <c r="T25" s="672"/>
      <c r="U25" s="628"/>
      <c r="V25" s="628"/>
      <c r="W25" s="628"/>
      <c r="X25" s="679"/>
    </row>
    <row r="26" spans="2:24" s="626" customFormat="1" ht="21" hidden="1" customHeight="1" outlineLevel="1" x14ac:dyDescent="0.25">
      <c r="B26" s="670"/>
      <c r="C26" s="670"/>
      <c r="D26" s="671"/>
      <c r="E26" s="672"/>
      <c r="F26" s="672"/>
      <c r="G26" s="733"/>
      <c r="H26" s="702" t="s">
        <v>854</v>
      </c>
      <c r="I26" s="670"/>
      <c r="J26" s="674"/>
      <c r="K26" s="675"/>
      <c r="L26" s="675"/>
      <c r="M26" s="676"/>
      <c r="N26" s="677"/>
      <c r="O26" s="678"/>
      <c r="P26" s="672"/>
      <c r="Q26" s="672"/>
      <c r="R26" s="672"/>
      <c r="S26" s="672"/>
      <c r="T26" s="672"/>
      <c r="U26" s="628"/>
      <c r="V26" s="628"/>
      <c r="W26" s="628"/>
      <c r="X26" s="679"/>
    </row>
    <row r="27" spans="2:24" s="626" customFormat="1" ht="21" hidden="1" customHeight="1" outlineLevel="1" x14ac:dyDescent="0.25">
      <c r="B27" s="670"/>
      <c r="C27" s="670"/>
      <c r="D27" s="671"/>
      <c r="E27" s="672"/>
      <c r="F27" s="672"/>
      <c r="G27" s="733"/>
      <c r="H27" s="673" t="s">
        <v>88</v>
      </c>
      <c r="I27" s="670"/>
      <c r="J27" s="674"/>
      <c r="K27" s="675">
        <v>3159</v>
      </c>
      <c r="L27" s="675"/>
      <c r="M27" s="676"/>
      <c r="N27" s="677"/>
      <c r="O27" s="678"/>
      <c r="P27" s="672"/>
      <c r="Q27" s="672"/>
      <c r="R27" s="672"/>
      <c r="S27" s="672"/>
      <c r="T27" s="672"/>
      <c r="U27" s="628"/>
      <c r="V27" s="628"/>
      <c r="W27" s="628"/>
      <c r="X27" s="679"/>
    </row>
    <row r="28" spans="2:24" s="626" customFormat="1" ht="21" hidden="1" customHeight="1" outlineLevel="1" x14ac:dyDescent="0.25">
      <c r="B28" s="670"/>
      <c r="C28" s="670"/>
      <c r="D28" s="671"/>
      <c r="E28" s="672"/>
      <c r="F28" s="672"/>
      <c r="G28" s="733"/>
      <c r="H28" s="673" t="s">
        <v>89</v>
      </c>
      <c r="I28" s="670"/>
      <c r="J28" s="674"/>
      <c r="K28" s="675">
        <v>2718</v>
      </c>
      <c r="L28" s="675"/>
      <c r="M28" s="676"/>
      <c r="N28" s="677"/>
      <c r="O28" s="678"/>
      <c r="P28" s="672"/>
      <c r="Q28" s="672"/>
      <c r="R28" s="672"/>
      <c r="S28" s="672"/>
      <c r="T28" s="672"/>
      <c r="U28" s="628"/>
      <c r="V28" s="628"/>
      <c r="W28" s="628"/>
      <c r="X28" s="679"/>
    </row>
    <row r="29" spans="2:24" s="626" customFormat="1" ht="21" hidden="1" customHeight="1" outlineLevel="1" x14ac:dyDescent="0.25">
      <c r="B29" s="670"/>
      <c r="C29" s="670"/>
      <c r="D29" s="671"/>
      <c r="E29" s="672"/>
      <c r="F29" s="672"/>
      <c r="G29" s="733"/>
      <c r="H29" s="673" t="s">
        <v>86</v>
      </c>
      <c r="I29" s="670"/>
      <c r="J29" s="674"/>
      <c r="K29" s="675">
        <v>577</v>
      </c>
      <c r="L29" s="675"/>
      <c r="M29" s="676"/>
      <c r="N29" s="677"/>
      <c r="O29" s="678"/>
      <c r="P29" s="672"/>
      <c r="Q29" s="672"/>
      <c r="R29" s="672"/>
      <c r="S29" s="672"/>
      <c r="T29" s="672"/>
      <c r="U29" s="628"/>
      <c r="V29" s="628"/>
      <c r="W29" s="628"/>
      <c r="X29" s="679"/>
    </row>
    <row r="30" spans="2:24" s="626" customFormat="1" ht="21" hidden="1" customHeight="1" outlineLevel="1" x14ac:dyDescent="0.25">
      <c r="B30" s="670"/>
      <c r="C30" s="670"/>
      <c r="D30" s="671"/>
      <c r="E30" s="672"/>
      <c r="F30" s="672"/>
      <c r="G30" s="733"/>
      <c r="H30" s="702" t="s">
        <v>434</v>
      </c>
      <c r="I30" s="670"/>
      <c r="J30" s="674"/>
      <c r="K30" s="675"/>
      <c r="L30" s="675"/>
      <c r="M30" s="676"/>
      <c r="N30" s="677"/>
      <c r="O30" s="678"/>
      <c r="P30" s="672"/>
      <c r="Q30" s="672"/>
      <c r="R30" s="672"/>
      <c r="S30" s="672"/>
      <c r="T30" s="672"/>
      <c r="U30" s="628"/>
      <c r="V30" s="628"/>
      <c r="W30" s="628"/>
      <c r="X30" s="679"/>
    </row>
    <row r="31" spans="2:24" s="626" customFormat="1" ht="21" hidden="1" customHeight="1" outlineLevel="1" x14ac:dyDescent="0.25">
      <c r="B31" s="670"/>
      <c r="C31" s="670"/>
      <c r="D31" s="671"/>
      <c r="E31" s="672"/>
      <c r="F31" s="672"/>
      <c r="G31" s="733"/>
      <c r="H31" s="673" t="s">
        <v>88</v>
      </c>
      <c r="I31" s="670"/>
      <c r="J31" s="674"/>
      <c r="K31" s="675">
        <v>2818</v>
      </c>
      <c r="L31" s="675"/>
      <c r="M31" s="676"/>
      <c r="N31" s="677"/>
      <c r="O31" s="678"/>
      <c r="P31" s="672"/>
      <c r="Q31" s="672"/>
      <c r="R31" s="672"/>
      <c r="S31" s="672"/>
      <c r="T31" s="672"/>
      <c r="U31" s="628"/>
      <c r="V31" s="628"/>
      <c r="W31" s="628"/>
      <c r="X31" s="679"/>
    </row>
    <row r="32" spans="2:24" s="626" customFormat="1" ht="21" hidden="1" customHeight="1" outlineLevel="1" x14ac:dyDescent="0.25">
      <c r="B32" s="670"/>
      <c r="C32" s="670"/>
      <c r="D32" s="671"/>
      <c r="E32" s="672"/>
      <c r="F32" s="672"/>
      <c r="G32" s="733"/>
      <c r="H32" s="673" t="s">
        <v>89</v>
      </c>
      <c r="I32" s="670"/>
      <c r="J32" s="674"/>
      <c r="K32" s="675">
        <v>2600</v>
      </c>
      <c r="L32" s="675"/>
      <c r="M32" s="676"/>
      <c r="N32" s="677"/>
      <c r="O32" s="678"/>
      <c r="P32" s="672"/>
      <c r="Q32" s="672"/>
      <c r="R32" s="672"/>
      <c r="S32" s="672"/>
      <c r="T32" s="672"/>
      <c r="U32" s="628"/>
      <c r="V32" s="628"/>
      <c r="W32" s="628"/>
      <c r="X32" s="679"/>
    </row>
    <row r="33" spans="2:24" s="626" customFormat="1" ht="21" hidden="1" customHeight="1" outlineLevel="1" x14ac:dyDescent="0.25">
      <c r="B33" s="670"/>
      <c r="C33" s="670"/>
      <c r="D33" s="671"/>
      <c r="E33" s="672"/>
      <c r="F33" s="672"/>
      <c r="G33" s="733"/>
      <c r="H33" s="673" t="s">
        <v>86</v>
      </c>
      <c r="I33" s="670"/>
      <c r="J33" s="674"/>
      <c r="K33" s="675">
        <v>500</v>
      </c>
      <c r="L33" s="675"/>
      <c r="M33" s="676"/>
      <c r="N33" s="677"/>
      <c r="O33" s="678"/>
      <c r="P33" s="672"/>
      <c r="Q33" s="672"/>
      <c r="R33" s="672"/>
      <c r="S33" s="672"/>
      <c r="T33" s="672"/>
      <c r="U33" s="628"/>
      <c r="V33" s="628"/>
      <c r="W33" s="628"/>
      <c r="X33" s="679"/>
    </row>
    <row r="34" spans="2:24" s="626" customFormat="1" ht="21" hidden="1" customHeight="1" outlineLevel="1" x14ac:dyDescent="0.25">
      <c r="B34" s="670"/>
      <c r="C34" s="670"/>
      <c r="D34" s="671"/>
      <c r="E34" s="672"/>
      <c r="F34" s="672"/>
      <c r="G34" s="733"/>
      <c r="H34" s="702" t="s">
        <v>855</v>
      </c>
      <c r="I34" s="670"/>
      <c r="J34" s="674"/>
      <c r="K34" s="675"/>
      <c r="L34" s="675"/>
      <c r="M34" s="676"/>
      <c r="N34" s="677"/>
      <c r="O34" s="678"/>
      <c r="P34" s="672"/>
      <c r="Q34" s="672"/>
      <c r="R34" s="672"/>
      <c r="S34" s="672"/>
      <c r="T34" s="672"/>
      <c r="U34" s="628"/>
      <c r="V34" s="628"/>
      <c r="W34" s="628"/>
      <c r="X34" s="679"/>
    </row>
    <row r="35" spans="2:24" s="626" customFormat="1" ht="21" hidden="1" customHeight="1" outlineLevel="1" x14ac:dyDescent="0.25">
      <c r="B35" s="670"/>
      <c r="C35" s="670"/>
      <c r="D35" s="671"/>
      <c r="E35" s="672"/>
      <c r="F35" s="672"/>
      <c r="G35" s="733"/>
      <c r="H35" s="673" t="s">
        <v>88</v>
      </c>
      <c r="I35" s="670"/>
      <c r="J35" s="674"/>
      <c r="K35" s="675">
        <v>2809</v>
      </c>
      <c r="L35" s="675"/>
      <c r="M35" s="676"/>
      <c r="N35" s="677"/>
      <c r="O35" s="678"/>
      <c r="P35" s="672"/>
      <c r="Q35" s="672"/>
      <c r="R35" s="672"/>
      <c r="S35" s="672"/>
      <c r="T35" s="672"/>
      <c r="U35" s="628"/>
      <c r="V35" s="628"/>
      <c r="W35" s="628"/>
      <c r="X35" s="679"/>
    </row>
    <row r="36" spans="2:24" s="626" customFormat="1" ht="21" hidden="1" customHeight="1" outlineLevel="1" x14ac:dyDescent="0.25">
      <c r="B36" s="670"/>
      <c r="C36" s="670"/>
      <c r="D36" s="671"/>
      <c r="E36" s="672"/>
      <c r="F36" s="672"/>
      <c r="G36" s="733"/>
      <c r="H36" s="673" t="s">
        <v>105</v>
      </c>
      <c r="I36" s="670"/>
      <c r="J36" s="674"/>
      <c r="K36" s="675">
        <v>414</v>
      </c>
      <c r="L36" s="675"/>
      <c r="M36" s="676"/>
      <c r="N36" s="677"/>
      <c r="O36" s="678"/>
      <c r="P36" s="672"/>
      <c r="Q36" s="672"/>
      <c r="R36" s="672"/>
      <c r="S36" s="672"/>
      <c r="T36" s="672"/>
      <c r="U36" s="628"/>
      <c r="V36" s="628"/>
      <c r="W36" s="628"/>
      <c r="X36" s="679"/>
    </row>
    <row r="37" spans="2:24" s="626" customFormat="1" ht="21" hidden="1" customHeight="1" outlineLevel="1" x14ac:dyDescent="0.25">
      <c r="B37" s="670"/>
      <c r="C37" s="670"/>
      <c r="D37" s="671"/>
      <c r="E37" s="672"/>
      <c r="F37" s="672"/>
      <c r="G37" s="733"/>
      <c r="H37" s="702" t="s">
        <v>436</v>
      </c>
      <c r="I37" s="670"/>
      <c r="J37" s="674"/>
      <c r="K37" s="675"/>
      <c r="L37" s="675"/>
      <c r="M37" s="676"/>
      <c r="N37" s="677"/>
      <c r="O37" s="678"/>
      <c r="P37" s="672"/>
      <c r="Q37" s="672"/>
      <c r="R37" s="672"/>
      <c r="S37" s="672"/>
      <c r="T37" s="672"/>
      <c r="U37" s="628"/>
      <c r="V37" s="628"/>
      <c r="W37" s="628"/>
      <c r="X37" s="679"/>
    </row>
    <row r="38" spans="2:24" s="626" customFormat="1" ht="21" hidden="1" customHeight="1" outlineLevel="1" x14ac:dyDescent="0.25">
      <c r="B38" s="670"/>
      <c r="C38" s="670"/>
      <c r="D38" s="671"/>
      <c r="E38" s="672"/>
      <c r="F38" s="672"/>
      <c r="G38" s="733"/>
      <c r="H38" s="673" t="s">
        <v>88</v>
      </c>
      <c r="I38" s="670"/>
      <c r="J38" s="674"/>
      <c r="K38" s="675">
        <v>4087</v>
      </c>
      <c r="L38" s="675"/>
      <c r="M38" s="676"/>
      <c r="N38" s="677"/>
      <c r="O38" s="678"/>
      <c r="P38" s="672"/>
      <c r="Q38" s="672"/>
      <c r="R38" s="672"/>
      <c r="S38" s="672"/>
      <c r="T38" s="672"/>
      <c r="U38" s="628"/>
      <c r="V38" s="628"/>
      <c r="W38" s="628"/>
      <c r="X38" s="679"/>
    </row>
    <row r="39" spans="2:24" s="626" customFormat="1" ht="21" hidden="1" customHeight="1" outlineLevel="1" x14ac:dyDescent="0.25">
      <c r="B39" s="670"/>
      <c r="C39" s="670"/>
      <c r="D39" s="671"/>
      <c r="E39" s="672"/>
      <c r="F39" s="672"/>
      <c r="G39" s="733"/>
      <c r="H39" s="673" t="s">
        <v>89</v>
      </c>
      <c r="I39" s="670"/>
      <c r="J39" s="674"/>
      <c r="K39" s="675">
        <v>5223</v>
      </c>
      <c r="L39" s="675"/>
      <c r="M39" s="676"/>
      <c r="N39" s="677"/>
      <c r="O39" s="678"/>
      <c r="P39" s="672"/>
      <c r="Q39" s="672"/>
      <c r="R39" s="672"/>
      <c r="S39" s="672"/>
      <c r="T39" s="672"/>
      <c r="U39" s="628"/>
      <c r="V39" s="628"/>
      <c r="W39" s="628"/>
      <c r="X39" s="679"/>
    </row>
    <row r="40" spans="2:24" s="626" customFormat="1" ht="21" hidden="1" customHeight="1" outlineLevel="1" x14ac:dyDescent="0.25">
      <c r="B40" s="670"/>
      <c r="C40" s="670"/>
      <c r="D40" s="671"/>
      <c r="E40" s="672"/>
      <c r="F40" s="672"/>
      <c r="G40" s="733"/>
      <c r="H40" s="673" t="s">
        <v>86</v>
      </c>
      <c r="I40" s="670"/>
      <c r="J40" s="674"/>
      <c r="K40" s="675">
        <v>705</v>
      </c>
      <c r="L40" s="675"/>
      <c r="M40" s="676"/>
      <c r="N40" s="677"/>
      <c r="O40" s="678"/>
      <c r="P40" s="672"/>
      <c r="Q40" s="672"/>
      <c r="R40" s="672"/>
      <c r="S40" s="672"/>
      <c r="T40" s="672"/>
      <c r="U40" s="628"/>
      <c r="V40" s="628"/>
      <c r="W40" s="628"/>
      <c r="X40" s="679"/>
    </row>
    <row r="41" spans="2:24" s="626" customFormat="1" ht="21" hidden="1" customHeight="1" outlineLevel="1" x14ac:dyDescent="0.25">
      <c r="B41" s="670"/>
      <c r="C41" s="670"/>
      <c r="D41" s="671"/>
      <c r="E41" s="672"/>
      <c r="F41" s="672"/>
      <c r="G41" s="733"/>
      <c r="H41" s="702" t="s">
        <v>856</v>
      </c>
      <c r="I41" s="670"/>
      <c r="J41" s="674"/>
      <c r="K41" s="675"/>
      <c r="L41" s="675"/>
      <c r="M41" s="676"/>
      <c r="N41" s="677"/>
      <c r="O41" s="678"/>
      <c r="P41" s="672"/>
      <c r="Q41" s="672"/>
      <c r="R41" s="672"/>
      <c r="S41" s="672"/>
      <c r="T41" s="672"/>
      <c r="U41" s="628"/>
      <c r="V41" s="628"/>
      <c r="W41" s="628"/>
      <c r="X41" s="679"/>
    </row>
    <row r="42" spans="2:24" s="626" customFormat="1" ht="21" hidden="1" customHeight="1" outlineLevel="1" x14ac:dyDescent="0.25">
      <c r="B42" s="670"/>
      <c r="C42" s="670"/>
      <c r="D42" s="671"/>
      <c r="E42" s="672"/>
      <c r="F42" s="672"/>
      <c r="G42" s="733"/>
      <c r="H42" s="673" t="s">
        <v>88</v>
      </c>
      <c r="I42" s="670"/>
      <c r="J42" s="674"/>
      <c r="K42" s="675">
        <v>1968</v>
      </c>
      <c r="L42" s="675"/>
      <c r="M42" s="676"/>
      <c r="N42" s="677"/>
      <c r="O42" s="678"/>
      <c r="P42" s="672"/>
      <c r="Q42" s="672"/>
      <c r="R42" s="672"/>
      <c r="S42" s="672"/>
      <c r="T42" s="672"/>
      <c r="U42" s="628"/>
      <c r="V42" s="628"/>
      <c r="W42" s="628"/>
      <c r="X42" s="679"/>
    </row>
    <row r="43" spans="2:24" s="626" customFormat="1" ht="21" hidden="1" customHeight="1" outlineLevel="1" x14ac:dyDescent="0.25">
      <c r="B43" s="670"/>
      <c r="C43" s="670"/>
      <c r="D43" s="671"/>
      <c r="E43" s="672"/>
      <c r="F43" s="672"/>
      <c r="G43" s="733"/>
      <c r="H43" s="673" t="s">
        <v>89</v>
      </c>
      <c r="I43" s="670"/>
      <c r="J43" s="674"/>
      <c r="K43" s="675">
        <v>1836</v>
      </c>
      <c r="L43" s="675"/>
      <c r="M43" s="676"/>
      <c r="N43" s="677"/>
      <c r="O43" s="678"/>
      <c r="P43" s="672"/>
      <c r="Q43" s="672"/>
      <c r="R43" s="672"/>
      <c r="S43" s="672"/>
      <c r="T43" s="672"/>
      <c r="U43" s="628"/>
      <c r="V43" s="628"/>
      <c r="W43" s="628"/>
      <c r="X43" s="679"/>
    </row>
    <row r="44" spans="2:24" s="626" customFormat="1" ht="21" hidden="1" customHeight="1" outlineLevel="1" x14ac:dyDescent="0.25">
      <c r="B44" s="670"/>
      <c r="C44" s="670"/>
      <c r="D44" s="671"/>
      <c r="E44" s="672"/>
      <c r="F44" s="672"/>
      <c r="G44" s="733"/>
      <c r="H44" s="673" t="s">
        <v>86</v>
      </c>
      <c r="I44" s="670"/>
      <c r="J44" s="674"/>
      <c r="K44" s="675">
        <v>425</v>
      </c>
      <c r="L44" s="675"/>
      <c r="M44" s="676"/>
      <c r="N44" s="677"/>
      <c r="O44" s="678"/>
      <c r="P44" s="672"/>
      <c r="Q44" s="672"/>
      <c r="R44" s="672"/>
      <c r="S44" s="672"/>
      <c r="T44" s="672"/>
      <c r="U44" s="628"/>
      <c r="V44" s="628"/>
      <c r="W44" s="628"/>
      <c r="X44" s="679"/>
    </row>
    <row r="45" spans="2:24" s="626" customFormat="1" ht="21" hidden="1" customHeight="1" outlineLevel="1" x14ac:dyDescent="0.25">
      <c r="B45" s="670"/>
      <c r="C45" s="670"/>
      <c r="D45" s="671"/>
      <c r="E45" s="672"/>
      <c r="F45" s="672"/>
      <c r="G45" s="733"/>
      <c r="H45" s="702" t="s">
        <v>857</v>
      </c>
      <c r="I45" s="670"/>
      <c r="J45" s="674"/>
      <c r="K45" s="675"/>
      <c r="L45" s="675"/>
      <c r="M45" s="676"/>
      <c r="N45" s="677"/>
      <c r="O45" s="678"/>
      <c r="P45" s="672"/>
      <c r="Q45" s="672"/>
      <c r="R45" s="672"/>
      <c r="S45" s="672"/>
      <c r="T45" s="672"/>
      <c r="U45" s="628"/>
      <c r="V45" s="628"/>
      <c r="W45" s="628"/>
      <c r="X45" s="679"/>
    </row>
    <row r="46" spans="2:24" s="626" customFormat="1" ht="21" hidden="1" customHeight="1" outlineLevel="1" x14ac:dyDescent="0.25">
      <c r="B46" s="670"/>
      <c r="C46" s="670"/>
      <c r="D46" s="671"/>
      <c r="E46" s="672"/>
      <c r="F46" s="672"/>
      <c r="G46" s="733"/>
      <c r="H46" s="673" t="s">
        <v>88</v>
      </c>
      <c r="I46" s="670"/>
      <c r="J46" s="674"/>
      <c r="K46" s="675">
        <v>4182</v>
      </c>
      <c r="L46" s="675"/>
      <c r="M46" s="676"/>
      <c r="N46" s="677"/>
      <c r="O46" s="678"/>
      <c r="P46" s="672"/>
      <c r="Q46" s="672"/>
      <c r="R46" s="672"/>
      <c r="S46" s="672"/>
      <c r="T46" s="672"/>
      <c r="U46" s="628"/>
      <c r="V46" s="628"/>
      <c r="W46" s="628"/>
      <c r="X46" s="679"/>
    </row>
    <row r="47" spans="2:24" s="626" customFormat="1" ht="21" hidden="1" customHeight="1" outlineLevel="1" x14ac:dyDescent="0.25">
      <c r="B47" s="670"/>
      <c r="C47" s="670"/>
      <c r="D47" s="671"/>
      <c r="E47" s="672"/>
      <c r="F47" s="672"/>
      <c r="G47" s="733"/>
      <c r="H47" s="673" t="s">
        <v>89</v>
      </c>
      <c r="I47" s="670"/>
      <c r="J47" s="674"/>
      <c r="K47" s="675">
        <v>2946</v>
      </c>
      <c r="L47" s="675"/>
      <c r="M47" s="676"/>
      <c r="N47" s="677"/>
      <c r="O47" s="678"/>
      <c r="P47" s="672"/>
      <c r="Q47" s="672"/>
      <c r="R47" s="672"/>
      <c r="S47" s="672"/>
      <c r="T47" s="672"/>
      <c r="U47" s="628"/>
      <c r="V47" s="628"/>
      <c r="W47" s="628"/>
      <c r="X47" s="679"/>
    </row>
    <row r="48" spans="2:24" s="626" customFormat="1" ht="21" hidden="1" customHeight="1" outlineLevel="1" x14ac:dyDescent="0.25">
      <c r="B48" s="670"/>
      <c r="C48" s="670"/>
      <c r="D48" s="671"/>
      <c r="E48" s="672"/>
      <c r="F48" s="672"/>
      <c r="G48" s="733"/>
      <c r="H48" s="673" t="s">
        <v>86</v>
      </c>
      <c r="I48" s="670"/>
      <c r="J48" s="674"/>
      <c r="K48" s="675">
        <v>827</v>
      </c>
      <c r="L48" s="675"/>
      <c r="M48" s="676"/>
      <c r="N48" s="677"/>
      <c r="O48" s="678"/>
      <c r="P48" s="672"/>
      <c r="Q48" s="672"/>
      <c r="R48" s="672"/>
      <c r="S48" s="672"/>
      <c r="T48" s="672"/>
      <c r="U48" s="628"/>
      <c r="V48" s="628"/>
      <c r="W48" s="628"/>
      <c r="X48" s="679"/>
    </row>
    <row r="49" spans="2:24" s="626" customFormat="1" ht="21" hidden="1" customHeight="1" outlineLevel="1" x14ac:dyDescent="0.25">
      <c r="B49" s="670"/>
      <c r="C49" s="670"/>
      <c r="D49" s="671"/>
      <c r="E49" s="672"/>
      <c r="F49" s="672"/>
      <c r="G49" s="733"/>
      <c r="H49" s="702" t="s">
        <v>858</v>
      </c>
      <c r="I49" s="670"/>
      <c r="J49" s="674"/>
      <c r="K49" s="675"/>
      <c r="L49" s="675"/>
      <c r="M49" s="676"/>
      <c r="N49" s="677"/>
      <c r="O49" s="678"/>
      <c r="P49" s="672"/>
      <c r="Q49" s="672"/>
      <c r="R49" s="672"/>
      <c r="S49" s="672"/>
      <c r="T49" s="672"/>
      <c r="U49" s="628"/>
      <c r="V49" s="628"/>
      <c r="W49" s="628"/>
      <c r="X49" s="679"/>
    </row>
    <row r="50" spans="2:24" s="626" customFormat="1" ht="21" hidden="1" customHeight="1" outlineLevel="1" x14ac:dyDescent="0.25">
      <c r="B50" s="670"/>
      <c r="C50" s="670"/>
      <c r="D50" s="671"/>
      <c r="E50" s="672"/>
      <c r="F50" s="672"/>
      <c r="G50" s="733"/>
      <c r="H50" s="673" t="s">
        <v>88</v>
      </c>
      <c r="I50" s="670"/>
      <c r="J50" s="674"/>
      <c r="K50" s="675">
        <v>2809</v>
      </c>
      <c r="L50" s="675"/>
      <c r="M50" s="676"/>
      <c r="N50" s="677"/>
      <c r="O50" s="678"/>
      <c r="P50" s="672"/>
      <c r="Q50" s="672"/>
      <c r="R50" s="672"/>
      <c r="S50" s="672"/>
      <c r="T50" s="672"/>
      <c r="U50" s="628"/>
      <c r="V50" s="628"/>
      <c r="W50" s="628"/>
      <c r="X50" s="679"/>
    </row>
    <row r="51" spans="2:24" s="626" customFormat="1" ht="21" hidden="1" customHeight="1" outlineLevel="1" x14ac:dyDescent="0.25">
      <c r="B51" s="670"/>
      <c r="C51" s="670"/>
      <c r="D51" s="671"/>
      <c r="E51" s="672"/>
      <c r="F51" s="672"/>
      <c r="G51" s="733"/>
      <c r="H51" s="673" t="s">
        <v>105</v>
      </c>
      <c r="I51" s="670"/>
      <c r="J51" s="674"/>
      <c r="K51" s="675">
        <v>414</v>
      </c>
      <c r="L51" s="675"/>
      <c r="M51" s="676"/>
      <c r="N51" s="677"/>
      <c r="O51" s="678"/>
      <c r="P51" s="672"/>
      <c r="Q51" s="672"/>
      <c r="R51" s="672"/>
      <c r="S51" s="672"/>
      <c r="T51" s="672"/>
      <c r="U51" s="628"/>
      <c r="V51" s="628"/>
      <c r="W51" s="628"/>
      <c r="X51" s="679"/>
    </row>
    <row r="52" spans="2:24" s="626" customFormat="1" ht="21" hidden="1" customHeight="1" outlineLevel="1" x14ac:dyDescent="0.25">
      <c r="B52" s="670"/>
      <c r="C52" s="670"/>
      <c r="D52" s="671"/>
      <c r="E52" s="672"/>
      <c r="F52" s="672"/>
      <c r="G52" s="733"/>
      <c r="H52" s="702" t="s">
        <v>859</v>
      </c>
      <c r="I52" s="670"/>
      <c r="J52" s="674"/>
      <c r="K52" s="675"/>
      <c r="L52" s="675"/>
      <c r="M52" s="676"/>
      <c r="N52" s="677"/>
      <c r="O52" s="678"/>
      <c r="P52" s="672"/>
      <c r="Q52" s="672"/>
      <c r="R52" s="672"/>
      <c r="S52" s="672"/>
      <c r="T52" s="672"/>
      <c r="U52" s="628"/>
      <c r="V52" s="628"/>
      <c r="W52" s="628"/>
      <c r="X52" s="679"/>
    </row>
    <row r="53" spans="2:24" s="626" customFormat="1" ht="21" hidden="1" customHeight="1" outlineLevel="1" x14ac:dyDescent="0.25">
      <c r="B53" s="670"/>
      <c r="C53" s="670"/>
      <c r="D53" s="671"/>
      <c r="E53" s="672"/>
      <c r="F53" s="672"/>
      <c r="G53" s="733"/>
      <c r="H53" s="673" t="s">
        <v>88</v>
      </c>
      <c r="I53" s="670"/>
      <c r="J53" s="674"/>
      <c r="K53" s="675">
        <v>3618</v>
      </c>
      <c r="L53" s="675"/>
      <c r="M53" s="676"/>
      <c r="N53" s="677"/>
      <c r="O53" s="678"/>
      <c r="P53" s="672"/>
      <c r="Q53" s="672"/>
      <c r="R53" s="672"/>
      <c r="S53" s="672"/>
      <c r="T53" s="672"/>
      <c r="U53" s="628"/>
      <c r="V53" s="628"/>
      <c r="W53" s="628"/>
      <c r="X53" s="679"/>
    </row>
    <row r="54" spans="2:24" s="626" customFormat="1" ht="21" hidden="1" customHeight="1" outlineLevel="1" x14ac:dyDescent="0.25">
      <c r="B54" s="670"/>
      <c r="C54" s="670"/>
      <c r="D54" s="671"/>
      <c r="E54" s="672"/>
      <c r="F54" s="672"/>
      <c r="G54" s="733"/>
      <c r="H54" s="673" t="s">
        <v>89</v>
      </c>
      <c r="I54" s="670"/>
      <c r="J54" s="674"/>
      <c r="K54" s="675">
        <v>3396</v>
      </c>
      <c r="L54" s="675"/>
      <c r="M54" s="676"/>
      <c r="N54" s="677"/>
      <c r="O54" s="678"/>
      <c r="P54" s="672"/>
      <c r="Q54" s="672"/>
      <c r="R54" s="672"/>
      <c r="S54" s="672"/>
      <c r="T54" s="672"/>
      <c r="U54" s="628"/>
      <c r="V54" s="628"/>
      <c r="W54" s="628"/>
      <c r="X54" s="679"/>
    </row>
    <row r="55" spans="2:24" s="626" customFormat="1" ht="21" hidden="1" customHeight="1" outlineLevel="1" x14ac:dyDescent="0.25">
      <c r="B55" s="670"/>
      <c r="C55" s="670"/>
      <c r="D55" s="671"/>
      <c r="E55" s="672"/>
      <c r="F55" s="672"/>
      <c r="G55" s="733"/>
      <c r="H55" s="673" t="s">
        <v>86</v>
      </c>
      <c r="I55" s="670"/>
      <c r="J55" s="674"/>
      <c r="K55" s="675">
        <v>595</v>
      </c>
      <c r="L55" s="675"/>
      <c r="M55" s="676"/>
      <c r="N55" s="677"/>
      <c r="O55" s="678"/>
      <c r="P55" s="672"/>
      <c r="Q55" s="672"/>
      <c r="R55" s="672"/>
      <c r="S55" s="672"/>
      <c r="T55" s="672"/>
      <c r="U55" s="628"/>
      <c r="V55" s="628"/>
      <c r="W55" s="628"/>
      <c r="X55" s="679"/>
    </row>
    <row r="56" spans="2:24" s="626" customFormat="1" ht="21" customHeight="1" collapsed="1" x14ac:dyDescent="0.25">
      <c r="B56" s="804">
        <v>2</v>
      </c>
      <c r="C56" s="804"/>
      <c r="D56" s="805" t="s">
        <v>441</v>
      </c>
      <c r="E56" s="806"/>
      <c r="F56" s="806">
        <v>44106</v>
      </c>
      <c r="G56" s="805" t="s">
        <v>230</v>
      </c>
      <c r="H56" s="807" t="s">
        <v>860</v>
      </c>
      <c r="I56" s="804">
        <v>1</v>
      </c>
      <c r="J56" s="808" t="s">
        <v>19</v>
      </c>
      <c r="K56" s="809">
        <v>82496</v>
      </c>
      <c r="L56" s="809">
        <f>K56*I56</f>
        <v>82496</v>
      </c>
      <c r="M56" s="810"/>
      <c r="N56" s="811"/>
      <c r="O56" s="804"/>
      <c r="P56" s="806"/>
      <c r="Q56" s="806"/>
      <c r="R56" s="806"/>
      <c r="S56" s="806"/>
      <c r="T56" s="806"/>
      <c r="U56" s="787" t="s">
        <v>1053</v>
      </c>
      <c r="V56" s="628"/>
      <c r="W56" s="628"/>
      <c r="X56" s="679"/>
    </row>
    <row r="57" spans="2:24" s="626" customFormat="1" ht="21" hidden="1" customHeight="1" outlineLevel="1" x14ac:dyDescent="0.25">
      <c r="B57" s="670"/>
      <c r="C57" s="670"/>
      <c r="D57" s="671"/>
      <c r="E57" s="672"/>
      <c r="F57" s="672"/>
      <c r="G57" s="733"/>
      <c r="H57" s="702" t="s">
        <v>442</v>
      </c>
      <c r="I57" s="670"/>
      <c r="J57" s="674"/>
      <c r="K57" s="675"/>
      <c r="L57" s="675"/>
      <c r="M57" s="676"/>
      <c r="N57" s="677"/>
      <c r="O57" s="678"/>
      <c r="P57" s="672"/>
      <c r="Q57" s="672"/>
      <c r="R57" s="672"/>
      <c r="S57" s="672"/>
      <c r="T57" s="672"/>
      <c r="U57" s="628"/>
      <c r="V57" s="628"/>
      <c r="W57" s="628"/>
      <c r="X57" s="679"/>
    </row>
    <row r="58" spans="2:24" s="626" customFormat="1" ht="21" hidden="1" customHeight="1" outlineLevel="1" x14ac:dyDescent="0.25">
      <c r="B58" s="670"/>
      <c r="C58" s="670"/>
      <c r="D58" s="671"/>
      <c r="E58" s="672"/>
      <c r="F58" s="672"/>
      <c r="G58" s="733"/>
      <c r="H58" s="673" t="s">
        <v>88</v>
      </c>
      <c r="I58" s="670"/>
      <c r="J58" s="674"/>
      <c r="K58" s="675">
        <v>7260</v>
      </c>
      <c r="L58" s="675"/>
      <c r="M58" s="676"/>
      <c r="N58" s="677"/>
      <c r="O58" s="678"/>
      <c r="P58" s="672"/>
      <c r="Q58" s="672"/>
      <c r="R58" s="672"/>
      <c r="S58" s="672"/>
      <c r="T58" s="672"/>
      <c r="U58" s="628"/>
      <c r="V58" s="628"/>
      <c r="W58" s="628"/>
      <c r="X58" s="679"/>
    </row>
    <row r="59" spans="2:24" s="626" customFormat="1" ht="21" hidden="1" customHeight="1" outlineLevel="1" x14ac:dyDescent="0.25">
      <c r="B59" s="670"/>
      <c r="C59" s="670"/>
      <c r="D59" s="671"/>
      <c r="E59" s="672"/>
      <c r="F59" s="672"/>
      <c r="G59" s="733"/>
      <c r="H59" s="673" t="s">
        <v>100</v>
      </c>
      <c r="I59" s="670"/>
      <c r="J59" s="674"/>
      <c r="K59" s="675">
        <v>14573</v>
      </c>
      <c r="L59" s="675"/>
      <c r="M59" s="676"/>
      <c r="N59" s="677"/>
      <c r="O59" s="678"/>
      <c r="P59" s="672"/>
      <c r="Q59" s="672"/>
      <c r="R59" s="672"/>
      <c r="S59" s="672"/>
      <c r="T59" s="672"/>
      <c r="U59" s="628"/>
      <c r="V59" s="628"/>
      <c r="W59" s="628"/>
      <c r="X59" s="679"/>
    </row>
    <row r="60" spans="2:24" s="626" customFormat="1" ht="21" hidden="1" customHeight="1" outlineLevel="1" x14ac:dyDescent="0.25">
      <c r="B60" s="670"/>
      <c r="C60" s="670"/>
      <c r="D60" s="671"/>
      <c r="E60" s="672"/>
      <c r="F60" s="672"/>
      <c r="G60" s="733"/>
      <c r="H60" s="673" t="s">
        <v>444</v>
      </c>
      <c r="I60" s="670"/>
      <c r="J60" s="674"/>
      <c r="K60" s="675">
        <v>17027</v>
      </c>
      <c r="L60" s="675"/>
      <c r="M60" s="676"/>
      <c r="N60" s="677"/>
      <c r="O60" s="678"/>
      <c r="P60" s="672"/>
      <c r="Q60" s="672"/>
      <c r="R60" s="672"/>
      <c r="S60" s="672"/>
      <c r="T60" s="672"/>
      <c r="U60" s="628"/>
      <c r="V60" s="628"/>
      <c r="W60" s="628"/>
      <c r="X60" s="679"/>
    </row>
    <row r="61" spans="2:24" s="626" customFormat="1" ht="21" hidden="1" customHeight="1" outlineLevel="1" x14ac:dyDescent="0.25">
      <c r="B61" s="670"/>
      <c r="C61" s="670"/>
      <c r="D61" s="671"/>
      <c r="E61" s="672"/>
      <c r="F61" s="672"/>
      <c r="G61" s="733"/>
      <c r="H61" s="673" t="s">
        <v>322</v>
      </c>
      <c r="I61" s="670"/>
      <c r="J61" s="674"/>
      <c r="K61" s="675">
        <v>1359</v>
      </c>
      <c r="L61" s="675"/>
      <c r="M61" s="676"/>
      <c r="N61" s="677"/>
      <c r="O61" s="678"/>
      <c r="P61" s="672"/>
      <c r="Q61" s="672"/>
      <c r="R61" s="672"/>
      <c r="S61" s="672"/>
      <c r="T61" s="672"/>
      <c r="U61" s="628"/>
      <c r="V61" s="628"/>
      <c r="W61" s="628"/>
      <c r="X61" s="679"/>
    </row>
    <row r="62" spans="2:24" s="626" customFormat="1" ht="21" hidden="1" customHeight="1" outlineLevel="1" x14ac:dyDescent="0.25">
      <c r="B62" s="670"/>
      <c r="C62" s="670"/>
      <c r="D62" s="671"/>
      <c r="E62" s="672"/>
      <c r="F62" s="672"/>
      <c r="G62" s="733"/>
      <c r="H62" s="702" t="s">
        <v>445</v>
      </c>
      <c r="I62" s="670"/>
      <c r="J62" s="674"/>
      <c r="K62" s="675"/>
      <c r="L62" s="675"/>
      <c r="M62" s="676"/>
      <c r="N62" s="677"/>
      <c r="O62" s="678"/>
      <c r="P62" s="672"/>
      <c r="Q62" s="672"/>
      <c r="R62" s="672"/>
      <c r="S62" s="672"/>
      <c r="T62" s="672"/>
      <c r="U62" s="628"/>
      <c r="V62" s="628"/>
      <c r="W62" s="628"/>
      <c r="X62" s="679"/>
    </row>
    <row r="63" spans="2:24" s="626" customFormat="1" ht="21" hidden="1" customHeight="1" outlineLevel="1" x14ac:dyDescent="0.25">
      <c r="B63" s="670"/>
      <c r="C63" s="670"/>
      <c r="D63" s="671"/>
      <c r="E63" s="672"/>
      <c r="F63" s="672"/>
      <c r="G63" s="733"/>
      <c r="H63" s="673" t="s">
        <v>446</v>
      </c>
      <c r="I63" s="670"/>
      <c r="J63" s="674"/>
      <c r="K63" s="675">
        <v>0</v>
      </c>
      <c r="L63" s="675"/>
      <c r="M63" s="676"/>
      <c r="N63" s="677"/>
      <c r="O63" s="678"/>
      <c r="P63" s="672"/>
      <c r="Q63" s="672"/>
      <c r="R63" s="672"/>
      <c r="S63" s="672"/>
      <c r="T63" s="672"/>
      <c r="U63" s="628"/>
      <c r="V63" s="628"/>
      <c r="W63" s="628"/>
      <c r="X63" s="679"/>
    </row>
    <row r="64" spans="2:24" s="626" customFormat="1" ht="21" hidden="1" customHeight="1" outlineLevel="1" x14ac:dyDescent="0.25">
      <c r="B64" s="670"/>
      <c r="C64" s="670"/>
      <c r="D64" s="671"/>
      <c r="E64" s="672"/>
      <c r="F64" s="672"/>
      <c r="G64" s="733"/>
      <c r="H64" s="673" t="s">
        <v>100</v>
      </c>
      <c r="I64" s="670"/>
      <c r="J64" s="674"/>
      <c r="K64" s="675">
        <v>14573</v>
      </c>
      <c r="L64" s="675"/>
      <c r="M64" s="676"/>
      <c r="N64" s="677"/>
      <c r="O64" s="678"/>
      <c r="P64" s="672"/>
      <c r="Q64" s="672"/>
      <c r="R64" s="672"/>
      <c r="S64" s="672"/>
      <c r="T64" s="672"/>
      <c r="U64" s="628"/>
      <c r="V64" s="628"/>
      <c r="W64" s="628"/>
      <c r="X64" s="679"/>
    </row>
    <row r="65" spans="2:24" s="626" customFormat="1" ht="21" hidden="1" customHeight="1" outlineLevel="1" x14ac:dyDescent="0.25">
      <c r="B65" s="670"/>
      <c r="C65" s="670"/>
      <c r="D65" s="671"/>
      <c r="E65" s="672"/>
      <c r="F65" s="672"/>
      <c r="G65" s="733"/>
      <c r="H65" s="673" t="s">
        <v>447</v>
      </c>
      <c r="I65" s="670"/>
      <c r="J65" s="674"/>
      <c r="K65" s="675">
        <v>0</v>
      </c>
      <c r="L65" s="675"/>
      <c r="M65" s="676"/>
      <c r="N65" s="677"/>
      <c r="O65" s="678"/>
      <c r="P65" s="672"/>
      <c r="Q65" s="672"/>
      <c r="R65" s="672"/>
      <c r="S65" s="672"/>
      <c r="T65" s="672"/>
      <c r="U65" s="628"/>
      <c r="V65" s="628"/>
      <c r="W65" s="628"/>
      <c r="X65" s="679"/>
    </row>
    <row r="66" spans="2:24" s="626" customFormat="1" ht="21" hidden="1" customHeight="1" outlineLevel="1" x14ac:dyDescent="0.25">
      <c r="B66" s="670"/>
      <c r="C66" s="670"/>
      <c r="D66" s="671"/>
      <c r="E66" s="672"/>
      <c r="F66" s="672"/>
      <c r="G66" s="733"/>
      <c r="H66" s="673" t="s">
        <v>322</v>
      </c>
      <c r="I66" s="670"/>
      <c r="J66" s="674"/>
      <c r="K66" s="675">
        <v>1359</v>
      </c>
      <c r="L66" s="675"/>
      <c r="M66" s="676"/>
      <c r="N66" s="677"/>
      <c r="O66" s="678"/>
      <c r="P66" s="672"/>
      <c r="Q66" s="672"/>
      <c r="R66" s="672"/>
      <c r="S66" s="672"/>
      <c r="T66" s="672"/>
      <c r="U66" s="628"/>
      <c r="V66" s="628"/>
      <c r="W66" s="628"/>
      <c r="X66" s="679"/>
    </row>
    <row r="67" spans="2:24" s="626" customFormat="1" ht="21" hidden="1" customHeight="1" outlineLevel="1" x14ac:dyDescent="0.25">
      <c r="B67" s="670"/>
      <c r="C67" s="670"/>
      <c r="D67" s="671"/>
      <c r="E67" s="672"/>
      <c r="F67" s="672"/>
      <c r="G67" s="733"/>
      <c r="H67" s="702" t="s">
        <v>448</v>
      </c>
      <c r="I67" s="670"/>
      <c r="J67" s="674"/>
      <c r="K67" s="675"/>
      <c r="L67" s="675"/>
      <c r="M67" s="676"/>
      <c r="N67" s="677"/>
      <c r="O67" s="678"/>
      <c r="P67" s="672"/>
      <c r="Q67" s="672"/>
      <c r="R67" s="672"/>
      <c r="S67" s="672"/>
      <c r="T67" s="672"/>
      <c r="U67" s="628"/>
      <c r="V67" s="628"/>
      <c r="W67" s="628"/>
      <c r="X67" s="679"/>
    </row>
    <row r="68" spans="2:24" s="626" customFormat="1" ht="21" hidden="1" customHeight="1" outlineLevel="1" x14ac:dyDescent="0.25">
      <c r="B68" s="670"/>
      <c r="C68" s="670"/>
      <c r="D68" s="671"/>
      <c r="E68" s="672"/>
      <c r="F68" s="672"/>
      <c r="G68" s="733"/>
      <c r="H68" s="673" t="s">
        <v>88</v>
      </c>
      <c r="I68" s="670"/>
      <c r="J68" s="674"/>
      <c r="K68" s="675">
        <v>3470</v>
      </c>
      <c r="L68" s="675"/>
      <c r="M68" s="676"/>
      <c r="N68" s="677"/>
      <c r="O68" s="678"/>
      <c r="P68" s="672"/>
      <c r="Q68" s="672"/>
      <c r="R68" s="672"/>
      <c r="S68" s="672"/>
      <c r="T68" s="672"/>
      <c r="U68" s="628"/>
      <c r="V68" s="628"/>
      <c r="W68" s="628"/>
      <c r="X68" s="679"/>
    </row>
    <row r="69" spans="2:24" s="626" customFormat="1" ht="21" hidden="1" customHeight="1" outlineLevel="1" x14ac:dyDescent="0.25">
      <c r="B69" s="670"/>
      <c r="C69" s="670"/>
      <c r="D69" s="671"/>
      <c r="E69" s="672"/>
      <c r="F69" s="672"/>
      <c r="G69" s="733"/>
      <c r="H69" s="673" t="s">
        <v>100</v>
      </c>
      <c r="I69" s="670"/>
      <c r="J69" s="674"/>
      <c r="K69" s="675">
        <v>3641</v>
      </c>
      <c r="L69" s="675"/>
      <c r="M69" s="676"/>
      <c r="N69" s="677"/>
      <c r="O69" s="678"/>
      <c r="P69" s="672"/>
      <c r="Q69" s="672"/>
      <c r="R69" s="672"/>
      <c r="S69" s="672"/>
      <c r="T69" s="672"/>
      <c r="U69" s="628"/>
      <c r="V69" s="628"/>
      <c r="W69" s="628"/>
      <c r="X69" s="679"/>
    </row>
    <row r="70" spans="2:24" s="626" customFormat="1" ht="21" hidden="1" customHeight="1" outlineLevel="1" x14ac:dyDescent="0.25">
      <c r="B70" s="670"/>
      <c r="C70" s="670"/>
      <c r="D70" s="671"/>
      <c r="E70" s="672"/>
      <c r="F70" s="672"/>
      <c r="G70" s="733"/>
      <c r="H70" s="673" t="s">
        <v>86</v>
      </c>
      <c r="I70" s="670"/>
      <c r="J70" s="674"/>
      <c r="K70" s="675">
        <v>882</v>
      </c>
      <c r="L70" s="675"/>
      <c r="M70" s="676"/>
      <c r="N70" s="677"/>
      <c r="O70" s="678"/>
      <c r="P70" s="672"/>
      <c r="Q70" s="672"/>
      <c r="R70" s="672"/>
      <c r="S70" s="672"/>
      <c r="T70" s="672"/>
      <c r="U70" s="628"/>
      <c r="V70" s="628"/>
      <c r="W70" s="628"/>
      <c r="X70" s="679"/>
    </row>
    <row r="71" spans="2:24" s="626" customFormat="1" ht="21" hidden="1" customHeight="1" outlineLevel="1" x14ac:dyDescent="0.25">
      <c r="B71" s="670"/>
      <c r="C71" s="670"/>
      <c r="D71" s="671"/>
      <c r="E71" s="672"/>
      <c r="F71" s="672"/>
      <c r="G71" s="733"/>
      <c r="H71" s="702" t="s">
        <v>449</v>
      </c>
      <c r="I71" s="670"/>
      <c r="J71" s="674"/>
      <c r="K71" s="675"/>
      <c r="L71" s="675"/>
      <c r="M71" s="676"/>
      <c r="N71" s="677"/>
      <c r="O71" s="678"/>
      <c r="P71" s="672"/>
      <c r="Q71" s="672"/>
      <c r="R71" s="672"/>
      <c r="S71" s="672"/>
      <c r="T71" s="672"/>
      <c r="U71" s="628"/>
      <c r="V71" s="628"/>
      <c r="W71" s="628"/>
      <c r="X71" s="679"/>
    </row>
    <row r="72" spans="2:24" s="626" customFormat="1" ht="21" hidden="1" customHeight="1" outlineLevel="1" x14ac:dyDescent="0.25">
      <c r="B72" s="670"/>
      <c r="C72" s="670"/>
      <c r="D72" s="671"/>
      <c r="E72" s="672"/>
      <c r="F72" s="672"/>
      <c r="G72" s="733"/>
      <c r="H72" s="673" t="s">
        <v>88</v>
      </c>
      <c r="I72" s="670"/>
      <c r="J72" s="674"/>
      <c r="K72" s="675">
        <v>4136</v>
      </c>
      <c r="L72" s="675"/>
      <c r="M72" s="676"/>
      <c r="N72" s="677"/>
      <c r="O72" s="678"/>
      <c r="P72" s="672"/>
      <c r="Q72" s="672"/>
      <c r="R72" s="672"/>
      <c r="S72" s="672"/>
      <c r="T72" s="672"/>
      <c r="U72" s="628"/>
      <c r="V72" s="628"/>
      <c r="W72" s="628"/>
      <c r="X72" s="679"/>
    </row>
    <row r="73" spans="2:24" s="626" customFormat="1" ht="21" hidden="1" customHeight="1" outlineLevel="1" x14ac:dyDescent="0.25">
      <c r="B73" s="670"/>
      <c r="C73" s="670"/>
      <c r="D73" s="671"/>
      <c r="E73" s="672"/>
      <c r="F73" s="672"/>
      <c r="G73" s="733"/>
      <c r="H73" s="673" t="s">
        <v>365</v>
      </c>
      <c r="I73" s="670"/>
      <c r="J73" s="674"/>
      <c r="K73" s="675">
        <v>2594</v>
      </c>
      <c r="L73" s="675"/>
      <c r="M73" s="676"/>
      <c r="N73" s="677"/>
      <c r="O73" s="678"/>
      <c r="P73" s="672"/>
      <c r="Q73" s="672"/>
      <c r="R73" s="672"/>
      <c r="S73" s="672"/>
      <c r="T73" s="672"/>
      <c r="U73" s="628"/>
      <c r="V73" s="628"/>
      <c r="W73" s="628"/>
      <c r="X73" s="679"/>
    </row>
    <row r="74" spans="2:24" s="626" customFormat="1" ht="21" hidden="1" customHeight="1" outlineLevel="1" x14ac:dyDescent="0.25">
      <c r="B74" s="670"/>
      <c r="C74" s="670"/>
      <c r="D74" s="671"/>
      <c r="E74" s="672"/>
      <c r="F74" s="672"/>
      <c r="G74" s="733"/>
      <c r="H74" s="673" t="s">
        <v>304</v>
      </c>
      <c r="I74" s="670"/>
      <c r="J74" s="674"/>
      <c r="K74" s="675">
        <v>2698</v>
      </c>
      <c r="L74" s="675"/>
      <c r="M74" s="676"/>
      <c r="N74" s="677"/>
      <c r="O74" s="678"/>
      <c r="P74" s="672"/>
      <c r="Q74" s="672"/>
      <c r="R74" s="672"/>
      <c r="S74" s="672"/>
      <c r="T74" s="672"/>
      <c r="U74" s="628"/>
      <c r="V74" s="628"/>
      <c r="W74" s="628"/>
      <c r="X74" s="679"/>
    </row>
    <row r="75" spans="2:24" s="626" customFormat="1" ht="21" hidden="1" customHeight="1" outlineLevel="1" x14ac:dyDescent="0.25">
      <c r="B75" s="670"/>
      <c r="C75" s="670"/>
      <c r="D75" s="671"/>
      <c r="E75" s="672"/>
      <c r="F75" s="672"/>
      <c r="G75" s="733"/>
      <c r="H75" s="673" t="s">
        <v>305</v>
      </c>
      <c r="I75" s="670"/>
      <c r="J75" s="674"/>
      <c r="K75" s="675">
        <v>3834</v>
      </c>
      <c r="L75" s="675"/>
      <c r="M75" s="676"/>
      <c r="N75" s="677"/>
      <c r="O75" s="678"/>
      <c r="P75" s="672"/>
      <c r="Q75" s="672"/>
      <c r="R75" s="672"/>
      <c r="S75" s="672"/>
      <c r="T75" s="672"/>
      <c r="U75" s="628"/>
      <c r="V75" s="628"/>
      <c r="W75" s="628"/>
      <c r="X75" s="679"/>
    </row>
    <row r="76" spans="2:24" s="626" customFormat="1" ht="21" hidden="1" customHeight="1" outlineLevel="1" x14ac:dyDescent="0.25">
      <c r="B76" s="670"/>
      <c r="C76" s="670"/>
      <c r="D76" s="671"/>
      <c r="E76" s="672"/>
      <c r="F76" s="672"/>
      <c r="G76" s="733"/>
      <c r="H76" s="673" t="s">
        <v>83</v>
      </c>
      <c r="I76" s="670"/>
      <c r="J76" s="674"/>
      <c r="K76" s="675">
        <v>1345</v>
      </c>
      <c r="L76" s="675"/>
      <c r="M76" s="676"/>
      <c r="N76" s="677"/>
      <c r="O76" s="678"/>
      <c r="P76" s="672"/>
      <c r="Q76" s="672"/>
      <c r="R76" s="672"/>
      <c r="S76" s="672"/>
      <c r="T76" s="672"/>
      <c r="U76" s="628"/>
      <c r="V76" s="628"/>
      <c r="W76" s="628"/>
      <c r="X76" s="679"/>
    </row>
    <row r="77" spans="2:24" s="626" customFormat="1" ht="21" hidden="1" customHeight="1" outlineLevel="1" x14ac:dyDescent="0.25">
      <c r="B77" s="670"/>
      <c r="C77" s="670"/>
      <c r="D77" s="671"/>
      <c r="E77" s="672"/>
      <c r="F77" s="672"/>
      <c r="G77" s="733"/>
      <c r="H77" s="702" t="s">
        <v>450</v>
      </c>
      <c r="I77" s="670"/>
      <c r="J77" s="674"/>
      <c r="K77" s="675"/>
      <c r="L77" s="675"/>
      <c r="M77" s="676"/>
      <c r="N77" s="677"/>
      <c r="O77" s="678"/>
      <c r="P77" s="672"/>
      <c r="Q77" s="672"/>
      <c r="R77" s="672"/>
      <c r="S77" s="672"/>
      <c r="T77" s="672"/>
      <c r="U77" s="628"/>
      <c r="V77" s="628"/>
      <c r="W77" s="628"/>
      <c r="X77" s="679"/>
    </row>
    <row r="78" spans="2:24" s="626" customFormat="1" ht="21" hidden="1" customHeight="1" outlineLevel="1" x14ac:dyDescent="0.25">
      <c r="B78" s="670"/>
      <c r="C78" s="670"/>
      <c r="D78" s="671"/>
      <c r="E78" s="672"/>
      <c r="F78" s="672"/>
      <c r="G78" s="733"/>
      <c r="H78" s="673" t="s">
        <v>88</v>
      </c>
      <c r="I78" s="670"/>
      <c r="J78" s="674"/>
      <c r="K78" s="675">
        <v>3181</v>
      </c>
      <c r="L78" s="675"/>
      <c r="M78" s="676"/>
      <c r="N78" s="677"/>
      <c r="O78" s="678"/>
      <c r="P78" s="672"/>
      <c r="Q78" s="672"/>
      <c r="R78" s="672"/>
      <c r="S78" s="672"/>
      <c r="T78" s="672"/>
      <c r="U78" s="628"/>
      <c r="V78" s="628"/>
      <c r="W78" s="628"/>
      <c r="X78" s="679"/>
    </row>
    <row r="79" spans="2:24" s="626" customFormat="1" ht="21" hidden="1" customHeight="1" outlineLevel="1" x14ac:dyDescent="0.25">
      <c r="B79" s="670"/>
      <c r="C79" s="670"/>
      <c r="D79" s="671"/>
      <c r="E79" s="672"/>
      <c r="F79" s="672"/>
      <c r="G79" s="733"/>
      <c r="H79" s="673" t="s">
        <v>105</v>
      </c>
      <c r="I79" s="670"/>
      <c r="J79" s="674"/>
      <c r="K79" s="675">
        <v>564</v>
      </c>
      <c r="L79" s="675"/>
      <c r="M79" s="676"/>
      <c r="N79" s="677"/>
      <c r="O79" s="678"/>
      <c r="P79" s="672"/>
      <c r="Q79" s="672"/>
      <c r="R79" s="672"/>
      <c r="S79" s="672"/>
      <c r="T79" s="672"/>
      <c r="U79" s="628"/>
      <c r="V79" s="628"/>
      <c r="W79" s="628"/>
      <c r="X79" s="679"/>
    </row>
    <row r="80" spans="2:24" s="626" customFormat="1" ht="21" customHeight="1" collapsed="1" x14ac:dyDescent="0.25">
      <c r="B80" s="804">
        <v>3</v>
      </c>
      <c r="C80" s="804"/>
      <c r="D80" s="816" t="s">
        <v>644</v>
      </c>
      <c r="E80" s="806"/>
      <c r="F80" s="806">
        <v>44126</v>
      </c>
      <c r="G80" s="805" t="s">
        <v>230</v>
      </c>
      <c r="H80" s="807" t="s">
        <v>645</v>
      </c>
      <c r="I80" s="804">
        <v>1</v>
      </c>
      <c r="J80" s="808" t="s">
        <v>19</v>
      </c>
      <c r="K80" s="809">
        <v>106296</v>
      </c>
      <c r="L80" s="809">
        <f>K80*I80</f>
        <v>106296</v>
      </c>
      <c r="M80" s="810"/>
      <c r="N80" s="811"/>
      <c r="O80" s="804"/>
      <c r="P80" s="806"/>
      <c r="Q80" s="806"/>
      <c r="R80" s="806"/>
      <c r="S80" s="806"/>
      <c r="T80" s="806"/>
      <c r="U80" s="787" t="s">
        <v>1054</v>
      </c>
      <c r="V80" s="628"/>
      <c r="W80" s="628"/>
      <c r="X80" s="679"/>
    </row>
    <row r="81" spans="2:24" s="626" customFormat="1" ht="21" hidden="1" customHeight="1" outlineLevel="1" x14ac:dyDescent="0.25">
      <c r="B81" s="703"/>
      <c r="C81" s="703"/>
      <c r="D81" s="704"/>
      <c r="E81" s="705"/>
      <c r="F81" s="705"/>
      <c r="G81" s="734"/>
      <c r="H81" s="706" t="s">
        <v>861</v>
      </c>
      <c r="I81" s="670">
        <v>1</v>
      </c>
      <c r="J81" s="674" t="s">
        <v>19</v>
      </c>
      <c r="K81" s="708"/>
      <c r="L81" s="708"/>
      <c r="M81" s="709"/>
      <c r="N81" s="710"/>
      <c r="O81" s="711"/>
      <c r="P81" s="705"/>
      <c r="Q81" s="705"/>
      <c r="R81" s="705"/>
      <c r="S81" s="705"/>
      <c r="T81" s="705"/>
      <c r="U81" s="628"/>
      <c r="V81" s="628"/>
      <c r="W81" s="628"/>
      <c r="X81" s="679"/>
    </row>
    <row r="82" spans="2:24" s="626" customFormat="1" ht="21" hidden="1" customHeight="1" outlineLevel="1" x14ac:dyDescent="0.25">
      <c r="B82" s="712"/>
      <c r="C82" s="712"/>
      <c r="D82" s="713"/>
      <c r="E82" s="714"/>
      <c r="F82" s="714"/>
      <c r="G82" s="735"/>
      <c r="H82" s="715" t="s">
        <v>604</v>
      </c>
      <c r="I82" s="670">
        <v>1</v>
      </c>
      <c r="J82" s="674" t="s">
        <v>19</v>
      </c>
      <c r="K82" s="717">
        <v>2029</v>
      </c>
      <c r="L82" s="717"/>
      <c r="M82" s="718"/>
      <c r="N82" s="719"/>
      <c r="O82" s="720"/>
      <c r="P82" s="714"/>
      <c r="Q82" s="714"/>
      <c r="R82" s="714"/>
      <c r="S82" s="714"/>
      <c r="T82" s="714"/>
      <c r="U82" s="628"/>
      <c r="V82" s="628"/>
      <c r="W82" s="628"/>
      <c r="X82" s="679"/>
    </row>
    <row r="83" spans="2:24" s="626" customFormat="1" ht="21" hidden="1" customHeight="1" outlineLevel="1" x14ac:dyDescent="0.25">
      <c r="B83" s="712"/>
      <c r="C83" s="712"/>
      <c r="D83" s="713"/>
      <c r="E83" s="714"/>
      <c r="F83" s="714"/>
      <c r="G83" s="735"/>
      <c r="H83" s="715" t="s">
        <v>105</v>
      </c>
      <c r="I83" s="670">
        <v>1</v>
      </c>
      <c r="J83" s="674" t="s">
        <v>19</v>
      </c>
      <c r="K83" s="717">
        <v>303</v>
      </c>
      <c r="L83" s="717"/>
      <c r="M83" s="718"/>
      <c r="N83" s="719"/>
      <c r="O83" s="720"/>
      <c r="P83" s="714"/>
      <c r="Q83" s="714"/>
      <c r="R83" s="714"/>
      <c r="S83" s="714"/>
      <c r="T83" s="714"/>
      <c r="U83" s="628"/>
      <c r="V83" s="628"/>
      <c r="W83" s="628"/>
      <c r="X83" s="679"/>
    </row>
    <row r="84" spans="2:24" s="626" customFormat="1" ht="21" hidden="1" customHeight="1" outlineLevel="1" x14ac:dyDescent="0.25">
      <c r="B84" s="712"/>
      <c r="C84" s="712"/>
      <c r="D84" s="713"/>
      <c r="E84" s="714"/>
      <c r="F84" s="714"/>
      <c r="G84" s="735"/>
      <c r="H84" s="721" t="s">
        <v>862</v>
      </c>
      <c r="I84" s="670">
        <v>1</v>
      </c>
      <c r="J84" s="674" t="s">
        <v>19</v>
      </c>
      <c r="K84" s="717"/>
      <c r="L84" s="717"/>
      <c r="M84" s="718"/>
      <c r="N84" s="719"/>
      <c r="O84" s="720"/>
      <c r="P84" s="714"/>
      <c r="Q84" s="714"/>
      <c r="R84" s="714"/>
      <c r="S84" s="714"/>
      <c r="T84" s="714"/>
      <c r="U84" s="628"/>
      <c r="V84" s="628"/>
      <c r="W84" s="628"/>
      <c r="X84" s="679"/>
    </row>
    <row r="85" spans="2:24" s="626" customFormat="1" ht="21" hidden="1" customHeight="1" outlineLevel="1" x14ac:dyDescent="0.25">
      <c r="B85" s="712"/>
      <c r="C85" s="712"/>
      <c r="D85" s="713"/>
      <c r="E85" s="714"/>
      <c r="F85" s="714"/>
      <c r="G85" s="735"/>
      <c r="H85" s="715" t="s">
        <v>79</v>
      </c>
      <c r="I85" s="670">
        <v>1</v>
      </c>
      <c r="J85" s="674" t="s">
        <v>19</v>
      </c>
      <c r="K85" s="717">
        <v>2029</v>
      </c>
      <c r="L85" s="717"/>
      <c r="M85" s="718"/>
      <c r="N85" s="719"/>
      <c r="O85" s="720"/>
      <c r="P85" s="714"/>
      <c r="Q85" s="714"/>
      <c r="R85" s="714"/>
      <c r="S85" s="714"/>
      <c r="T85" s="714"/>
      <c r="U85" s="628"/>
      <c r="V85" s="628"/>
      <c r="W85" s="628"/>
      <c r="X85" s="679"/>
    </row>
    <row r="86" spans="2:24" s="626" customFormat="1" ht="21" hidden="1" customHeight="1" outlineLevel="1" x14ac:dyDescent="0.25">
      <c r="B86" s="712"/>
      <c r="C86" s="712"/>
      <c r="D86" s="713"/>
      <c r="E86" s="714"/>
      <c r="F86" s="714"/>
      <c r="G86" s="735"/>
      <c r="H86" s="715" t="s">
        <v>105</v>
      </c>
      <c r="I86" s="670">
        <v>1</v>
      </c>
      <c r="J86" s="674" t="s">
        <v>19</v>
      </c>
      <c r="K86" s="717">
        <v>303</v>
      </c>
      <c r="L86" s="717"/>
      <c r="M86" s="718"/>
      <c r="N86" s="719"/>
      <c r="O86" s="720"/>
      <c r="P86" s="714"/>
      <c r="Q86" s="714"/>
      <c r="R86" s="714"/>
      <c r="S86" s="714"/>
      <c r="T86" s="714"/>
      <c r="U86" s="628"/>
      <c r="V86" s="628"/>
      <c r="W86" s="628"/>
      <c r="X86" s="679"/>
    </row>
    <row r="87" spans="2:24" s="626" customFormat="1" ht="21" hidden="1" customHeight="1" outlineLevel="1" x14ac:dyDescent="0.25">
      <c r="B87" s="712"/>
      <c r="C87" s="712"/>
      <c r="D87" s="713"/>
      <c r="E87" s="714"/>
      <c r="F87" s="714"/>
      <c r="G87" s="735"/>
      <c r="H87" s="721" t="s">
        <v>863</v>
      </c>
      <c r="I87" s="670">
        <v>1</v>
      </c>
      <c r="J87" s="674" t="s">
        <v>19</v>
      </c>
      <c r="K87" s="717"/>
      <c r="L87" s="717"/>
      <c r="M87" s="718"/>
      <c r="N87" s="719"/>
      <c r="O87" s="720"/>
      <c r="P87" s="714"/>
      <c r="Q87" s="714"/>
      <c r="R87" s="714"/>
      <c r="S87" s="714"/>
      <c r="T87" s="714"/>
      <c r="U87" s="628"/>
      <c r="V87" s="628"/>
      <c r="W87" s="628"/>
      <c r="X87" s="679"/>
    </row>
    <row r="88" spans="2:24" s="626" customFormat="1" ht="21" hidden="1" customHeight="1" outlineLevel="1" x14ac:dyDescent="0.25">
      <c r="B88" s="712"/>
      <c r="C88" s="712"/>
      <c r="D88" s="713"/>
      <c r="E88" s="714"/>
      <c r="F88" s="714"/>
      <c r="G88" s="735"/>
      <c r="H88" s="715" t="s">
        <v>604</v>
      </c>
      <c r="I88" s="670">
        <v>1</v>
      </c>
      <c r="J88" s="674" t="s">
        <v>19</v>
      </c>
      <c r="K88" s="717">
        <v>2199</v>
      </c>
      <c r="L88" s="717"/>
      <c r="M88" s="718"/>
      <c r="N88" s="719"/>
      <c r="O88" s="720"/>
      <c r="P88" s="714"/>
      <c r="Q88" s="714"/>
      <c r="R88" s="714"/>
      <c r="S88" s="714"/>
      <c r="T88" s="714"/>
      <c r="U88" s="628"/>
      <c r="V88" s="628"/>
      <c r="W88" s="628"/>
      <c r="X88" s="679"/>
    </row>
    <row r="89" spans="2:24" s="626" customFormat="1" ht="21" hidden="1" customHeight="1" outlineLevel="1" x14ac:dyDescent="0.25">
      <c r="B89" s="712"/>
      <c r="C89" s="712"/>
      <c r="D89" s="713"/>
      <c r="E89" s="714"/>
      <c r="F89" s="714"/>
      <c r="G89" s="735"/>
      <c r="H89" s="715" t="s">
        <v>89</v>
      </c>
      <c r="I89" s="670">
        <v>1</v>
      </c>
      <c r="J89" s="674" t="s">
        <v>19</v>
      </c>
      <c r="K89" s="717">
        <v>2170</v>
      </c>
      <c r="L89" s="717"/>
      <c r="M89" s="718"/>
      <c r="N89" s="719"/>
      <c r="O89" s="720"/>
      <c r="P89" s="714"/>
      <c r="Q89" s="714"/>
      <c r="R89" s="714"/>
      <c r="S89" s="714"/>
      <c r="T89" s="714"/>
      <c r="U89" s="628"/>
      <c r="V89" s="628"/>
      <c r="W89" s="628"/>
      <c r="X89" s="679"/>
    </row>
    <row r="90" spans="2:24" s="626" customFormat="1" ht="21" hidden="1" customHeight="1" outlineLevel="1" x14ac:dyDescent="0.25">
      <c r="B90" s="712"/>
      <c r="C90" s="712"/>
      <c r="D90" s="713"/>
      <c r="E90" s="714"/>
      <c r="F90" s="714"/>
      <c r="G90" s="735"/>
      <c r="H90" s="715" t="s">
        <v>86</v>
      </c>
      <c r="I90" s="670">
        <v>1</v>
      </c>
      <c r="J90" s="674" t="s">
        <v>19</v>
      </c>
      <c r="K90" s="717">
        <v>387</v>
      </c>
      <c r="L90" s="717"/>
      <c r="M90" s="718"/>
      <c r="N90" s="719"/>
      <c r="O90" s="720"/>
      <c r="P90" s="714"/>
      <c r="Q90" s="714"/>
      <c r="R90" s="714"/>
      <c r="S90" s="714"/>
      <c r="T90" s="714"/>
      <c r="U90" s="628"/>
      <c r="V90" s="628"/>
      <c r="W90" s="628"/>
      <c r="X90" s="679"/>
    </row>
    <row r="91" spans="2:24" s="626" customFormat="1" ht="21" hidden="1" customHeight="1" outlineLevel="1" x14ac:dyDescent="0.25">
      <c r="B91" s="712"/>
      <c r="C91" s="712"/>
      <c r="D91" s="713"/>
      <c r="E91" s="714"/>
      <c r="F91" s="714"/>
      <c r="G91" s="735"/>
      <c r="H91" s="721" t="s">
        <v>864</v>
      </c>
      <c r="I91" s="670">
        <v>1</v>
      </c>
      <c r="J91" s="674" t="s">
        <v>19</v>
      </c>
      <c r="K91" s="717"/>
      <c r="L91" s="717"/>
      <c r="M91" s="718"/>
      <c r="N91" s="719"/>
      <c r="O91" s="720"/>
      <c r="P91" s="714"/>
      <c r="Q91" s="714"/>
      <c r="R91" s="714"/>
      <c r="S91" s="714"/>
      <c r="T91" s="714"/>
      <c r="U91" s="628"/>
      <c r="V91" s="628"/>
      <c r="W91" s="628"/>
      <c r="X91" s="679"/>
    </row>
    <row r="92" spans="2:24" s="626" customFormat="1" ht="21" hidden="1" customHeight="1" outlineLevel="1" x14ac:dyDescent="0.25">
      <c r="B92" s="712"/>
      <c r="C92" s="712"/>
      <c r="D92" s="713"/>
      <c r="E92" s="714"/>
      <c r="F92" s="714"/>
      <c r="G92" s="735"/>
      <c r="H92" s="715" t="s">
        <v>604</v>
      </c>
      <c r="I92" s="670">
        <v>1</v>
      </c>
      <c r="J92" s="674" t="s">
        <v>19</v>
      </c>
      <c r="K92" s="717">
        <v>3177</v>
      </c>
      <c r="L92" s="717"/>
      <c r="M92" s="718"/>
      <c r="N92" s="719"/>
      <c r="O92" s="720"/>
      <c r="P92" s="714"/>
      <c r="Q92" s="714"/>
      <c r="R92" s="714"/>
      <c r="S92" s="714"/>
      <c r="T92" s="714"/>
      <c r="U92" s="628"/>
      <c r="V92" s="628"/>
      <c r="W92" s="628"/>
      <c r="X92" s="679"/>
    </row>
    <row r="93" spans="2:24" s="626" customFormat="1" ht="21" hidden="1" customHeight="1" outlineLevel="1" x14ac:dyDescent="0.25">
      <c r="B93" s="712"/>
      <c r="C93" s="712"/>
      <c r="D93" s="713"/>
      <c r="E93" s="714"/>
      <c r="F93" s="714"/>
      <c r="G93" s="735"/>
      <c r="H93" s="715" t="s">
        <v>89</v>
      </c>
      <c r="I93" s="670">
        <v>1</v>
      </c>
      <c r="J93" s="674" t="s">
        <v>19</v>
      </c>
      <c r="K93" s="717">
        <v>2822</v>
      </c>
      <c r="L93" s="717"/>
      <c r="M93" s="718"/>
      <c r="N93" s="719"/>
      <c r="O93" s="720"/>
      <c r="P93" s="714"/>
      <c r="Q93" s="714"/>
      <c r="R93" s="714"/>
      <c r="S93" s="714"/>
      <c r="T93" s="714"/>
      <c r="U93" s="628"/>
      <c r="V93" s="628"/>
      <c r="W93" s="628"/>
      <c r="X93" s="679"/>
    </row>
    <row r="94" spans="2:24" s="626" customFormat="1" ht="21" hidden="1" customHeight="1" outlineLevel="1" x14ac:dyDescent="0.25">
      <c r="B94" s="712"/>
      <c r="C94" s="712"/>
      <c r="D94" s="713"/>
      <c r="E94" s="714"/>
      <c r="F94" s="714"/>
      <c r="G94" s="735"/>
      <c r="H94" s="715" t="s">
        <v>86</v>
      </c>
      <c r="I94" s="670">
        <v>1</v>
      </c>
      <c r="J94" s="674" t="s">
        <v>19</v>
      </c>
      <c r="K94" s="717">
        <v>819</v>
      </c>
      <c r="L94" s="717"/>
      <c r="M94" s="718"/>
      <c r="N94" s="719"/>
      <c r="O94" s="720"/>
      <c r="P94" s="714"/>
      <c r="Q94" s="714"/>
      <c r="R94" s="714"/>
      <c r="S94" s="714"/>
      <c r="T94" s="714"/>
      <c r="U94" s="628"/>
      <c r="V94" s="628"/>
      <c r="W94" s="628"/>
      <c r="X94" s="679"/>
    </row>
    <row r="95" spans="2:24" s="626" customFormat="1" ht="21" hidden="1" customHeight="1" outlineLevel="1" x14ac:dyDescent="0.25">
      <c r="B95" s="712"/>
      <c r="C95" s="712"/>
      <c r="D95" s="713"/>
      <c r="E95" s="714"/>
      <c r="F95" s="714"/>
      <c r="G95" s="735"/>
      <c r="H95" s="721" t="s">
        <v>865</v>
      </c>
      <c r="I95" s="670">
        <v>1</v>
      </c>
      <c r="J95" s="674" t="s">
        <v>19</v>
      </c>
      <c r="K95" s="717"/>
      <c r="L95" s="717"/>
      <c r="M95" s="718"/>
      <c r="N95" s="719"/>
      <c r="O95" s="720"/>
      <c r="P95" s="714"/>
      <c r="Q95" s="714"/>
      <c r="R95" s="714"/>
      <c r="S95" s="714"/>
      <c r="T95" s="714"/>
      <c r="U95" s="628"/>
      <c r="V95" s="628"/>
      <c r="W95" s="628"/>
      <c r="X95" s="679"/>
    </row>
    <row r="96" spans="2:24" s="626" customFormat="1" ht="21" hidden="1" customHeight="1" outlineLevel="1" x14ac:dyDescent="0.25">
      <c r="B96" s="712"/>
      <c r="C96" s="712"/>
      <c r="D96" s="713"/>
      <c r="E96" s="714"/>
      <c r="F96" s="714"/>
      <c r="G96" s="735"/>
      <c r="H96" s="715" t="s">
        <v>604</v>
      </c>
      <c r="I96" s="670">
        <v>1</v>
      </c>
      <c r="J96" s="674" t="s">
        <v>19</v>
      </c>
      <c r="K96" s="717">
        <v>3177</v>
      </c>
      <c r="L96" s="717"/>
      <c r="M96" s="718"/>
      <c r="N96" s="719"/>
      <c r="O96" s="720"/>
      <c r="P96" s="714"/>
      <c r="Q96" s="714"/>
      <c r="R96" s="714"/>
      <c r="S96" s="714"/>
      <c r="T96" s="714"/>
      <c r="U96" s="628"/>
      <c r="V96" s="628"/>
      <c r="W96" s="628"/>
      <c r="X96" s="679"/>
    </row>
    <row r="97" spans="2:24" s="626" customFormat="1" ht="21" hidden="1" customHeight="1" outlineLevel="1" x14ac:dyDescent="0.25">
      <c r="B97" s="712"/>
      <c r="C97" s="712"/>
      <c r="D97" s="713"/>
      <c r="E97" s="714"/>
      <c r="F97" s="714"/>
      <c r="G97" s="735"/>
      <c r="H97" s="715" t="s">
        <v>89</v>
      </c>
      <c r="I97" s="670">
        <v>1</v>
      </c>
      <c r="J97" s="674" t="s">
        <v>19</v>
      </c>
      <c r="K97" s="717">
        <v>2822</v>
      </c>
      <c r="L97" s="717"/>
      <c r="M97" s="718"/>
      <c r="N97" s="719"/>
      <c r="O97" s="720"/>
      <c r="P97" s="714"/>
      <c r="Q97" s="714"/>
      <c r="R97" s="714"/>
      <c r="S97" s="714"/>
      <c r="T97" s="714"/>
      <c r="U97" s="628"/>
      <c r="V97" s="628"/>
      <c r="W97" s="628"/>
      <c r="X97" s="679"/>
    </row>
    <row r="98" spans="2:24" s="626" customFormat="1" ht="21" hidden="1" customHeight="1" outlineLevel="1" x14ac:dyDescent="0.25">
      <c r="B98" s="712"/>
      <c r="C98" s="712"/>
      <c r="D98" s="713"/>
      <c r="E98" s="714"/>
      <c r="F98" s="714"/>
      <c r="G98" s="735"/>
      <c r="H98" s="715" t="s">
        <v>86</v>
      </c>
      <c r="I98" s="670">
        <v>1</v>
      </c>
      <c r="J98" s="674" t="s">
        <v>19</v>
      </c>
      <c r="K98" s="717">
        <v>819</v>
      </c>
      <c r="L98" s="717"/>
      <c r="M98" s="718"/>
      <c r="N98" s="719"/>
      <c r="O98" s="720"/>
      <c r="P98" s="714"/>
      <c r="Q98" s="714"/>
      <c r="R98" s="714"/>
      <c r="S98" s="714"/>
      <c r="T98" s="714"/>
      <c r="U98" s="628"/>
      <c r="V98" s="628"/>
      <c r="W98" s="628"/>
      <c r="X98" s="679"/>
    </row>
    <row r="99" spans="2:24" s="626" customFormat="1" ht="21" hidden="1" customHeight="1" outlineLevel="1" x14ac:dyDescent="0.25">
      <c r="B99" s="712"/>
      <c r="C99" s="712"/>
      <c r="D99" s="713"/>
      <c r="E99" s="714"/>
      <c r="F99" s="714"/>
      <c r="G99" s="735"/>
      <c r="H99" s="721" t="s">
        <v>866</v>
      </c>
      <c r="I99" s="670">
        <v>1</v>
      </c>
      <c r="J99" s="674" t="s">
        <v>19</v>
      </c>
      <c r="K99" s="717"/>
      <c r="L99" s="717"/>
      <c r="M99" s="718"/>
      <c r="N99" s="719"/>
      <c r="O99" s="720"/>
      <c r="P99" s="714"/>
      <c r="Q99" s="714"/>
      <c r="R99" s="714"/>
      <c r="S99" s="714"/>
      <c r="T99" s="714"/>
      <c r="U99" s="628"/>
      <c r="V99" s="628"/>
      <c r="W99" s="628"/>
      <c r="X99" s="679"/>
    </row>
    <row r="100" spans="2:24" s="626" customFormat="1" ht="21" hidden="1" customHeight="1" outlineLevel="1" x14ac:dyDescent="0.25">
      <c r="B100" s="712"/>
      <c r="C100" s="712"/>
      <c r="D100" s="713"/>
      <c r="E100" s="714"/>
      <c r="F100" s="714"/>
      <c r="G100" s="735"/>
      <c r="H100" s="715" t="s">
        <v>604</v>
      </c>
      <c r="I100" s="670">
        <v>1</v>
      </c>
      <c r="J100" s="674" t="s">
        <v>19</v>
      </c>
      <c r="K100" s="717">
        <v>2925</v>
      </c>
      <c r="L100" s="717"/>
      <c r="M100" s="718"/>
      <c r="N100" s="719"/>
      <c r="O100" s="720"/>
      <c r="P100" s="714"/>
      <c r="Q100" s="714"/>
      <c r="R100" s="714"/>
      <c r="S100" s="714"/>
      <c r="T100" s="714"/>
      <c r="U100" s="628"/>
      <c r="V100" s="628"/>
      <c r="W100" s="628"/>
      <c r="X100" s="679"/>
    </row>
    <row r="101" spans="2:24" s="626" customFormat="1" ht="21" hidden="1" customHeight="1" outlineLevel="1" x14ac:dyDescent="0.25">
      <c r="B101" s="712"/>
      <c r="C101" s="712"/>
      <c r="D101" s="713"/>
      <c r="E101" s="714"/>
      <c r="F101" s="714"/>
      <c r="G101" s="735"/>
      <c r="H101" s="715" t="s">
        <v>89</v>
      </c>
      <c r="I101" s="670">
        <v>1</v>
      </c>
      <c r="J101" s="674" t="s">
        <v>19</v>
      </c>
      <c r="K101" s="717">
        <v>2452</v>
      </c>
      <c r="L101" s="717"/>
      <c r="M101" s="718"/>
      <c r="N101" s="719"/>
      <c r="O101" s="720"/>
      <c r="P101" s="714"/>
      <c r="Q101" s="714"/>
      <c r="R101" s="714"/>
      <c r="S101" s="714"/>
      <c r="T101" s="714"/>
      <c r="U101" s="628"/>
      <c r="V101" s="628"/>
      <c r="W101" s="628"/>
      <c r="X101" s="679"/>
    </row>
    <row r="102" spans="2:24" s="626" customFormat="1" ht="21" hidden="1" customHeight="1" outlineLevel="1" x14ac:dyDescent="0.25">
      <c r="B102" s="712"/>
      <c r="C102" s="712"/>
      <c r="D102" s="713"/>
      <c r="E102" s="714"/>
      <c r="F102" s="714"/>
      <c r="G102" s="735"/>
      <c r="H102" s="715" t="s">
        <v>86</v>
      </c>
      <c r="I102" s="670">
        <v>1</v>
      </c>
      <c r="J102" s="674" t="s">
        <v>19</v>
      </c>
      <c r="K102" s="717">
        <v>526</v>
      </c>
      <c r="L102" s="717"/>
      <c r="M102" s="718"/>
      <c r="N102" s="719"/>
      <c r="O102" s="720"/>
      <c r="P102" s="714"/>
      <c r="Q102" s="714"/>
      <c r="R102" s="714"/>
      <c r="S102" s="714"/>
      <c r="T102" s="714"/>
      <c r="U102" s="628"/>
      <c r="V102" s="628"/>
      <c r="W102" s="628"/>
      <c r="X102" s="679"/>
    </row>
    <row r="103" spans="2:24" s="626" customFormat="1" ht="21" hidden="1" customHeight="1" outlineLevel="1" x14ac:dyDescent="0.25">
      <c r="B103" s="712"/>
      <c r="C103" s="712"/>
      <c r="D103" s="713"/>
      <c r="E103" s="714"/>
      <c r="F103" s="714"/>
      <c r="G103" s="735"/>
      <c r="H103" s="721" t="s">
        <v>867</v>
      </c>
      <c r="I103" s="670">
        <v>1</v>
      </c>
      <c r="J103" s="674" t="s">
        <v>19</v>
      </c>
      <c r="K103" s="717"/>
      <c r="L103" s="717"/>
      <c r="M103" s="718"/>
      <c r="N103" s="719"/>
      <c r="O103" s="720"/>
      <c r="P103" s="714"/>
      <c r="Q103" s="714"/>
      <c r="R103" s="714"/>
      <c r="S103" s="714"/>
      <c r="T103" s="714"/>
      <c r="U103" s="628"/>
      <c r="V103" s="628"/>
      <c r="W103" s="628"/>
      <c r="X103" s="679"/>
    </row>
    <row r="104" spans="2:24" s="626" customFormat="1" ht="21" hidden="1" customHeight="1" outlineLevel="1" x14ac:dyDescent="0.25">
      <c r="B104" s="712"/>
      <c r="C104" s="712"/>
      <c r="D104" s="713"/>
      <c r="E104" s="714"/>
      <c r="F104" s="714"/>
      <c r="G104" s="735"/>
      <c r="H104" s="715" t="s">
        <v>868</v>
      </c>
      <c r="I104" s="670">
        <v>1</v>
      </c>
      <c r="J104" s="674" t="s">
        <v>19</v>
      </c>
      <c r="K104" s="717">
        <v>0</v>
      </c>
      <c r="L104" s="717"/>
      <c r="M104" s="718"/>
      <c r="N104" s="719"/>
      <c r="O104" s="720"/>
      <c r="P104" s="714"/>
      <c r="Q104" s="714"/>
      <c r="R104" s="714"/>
      <c r="S104" s="714"/>
      <c r="T104" s="714"/>
      <c r="U104" s="628"/>
      <c r="V104" s="628"/>
      <c r="W104" s="628"/>
      <c r="X104" s="679"/>
    </row>
    <row r="105" spans="2:24" s="626" customFormat="1" ht="21" hidden="1" customHeight="1" outlineLevel="1" x14ac:dyDescent="0.25">
      <c r="B105" s="712"/>
      <c r="C105" s="712"/>
      <c r="D105" s="713"/>
      <c r="E105" s="714"/>
      <c r="F105" s="714"/>
      <c r="G105" s="735"/>
      <c r="H105" s="715" t="s">
        <v>89</v>
      </c>
      <c r="I105" s="670">
        <v>1</v>
      </c>
      <c r="J105" s="674" t="s">
        <v>19</v>
      </c>
      <c r="K105" s="717">
        <v>2452</v>
      </c>
      <c r="L105" s="717"/>
      <c r="M105" s="718"/>
      <c r="N105" s="719"/>
      <c r="O105" s="720"/>
      <c r="P105" s="714"/>
      <c r="Q105" s="714"/>
      <c r="R105" s="714"/>
      <c r="S105" s="714"/>
      <c r="T105" s="714"/>
      <c r="U105" s="628"/>
      <c r="V105" s="628"/>
      <c r="W105" s="628"/>
      <c r="X105" s="679"/>
    </row>
    <row r="106" spans="2:24" s="626" customFormat="1" ht="21" hidden="1" customHeight="1" outlineLevel="1" x14ac:dyDescent="0.25">
      <c r="B106" s="712"/>
      <c r="C106" s="712"/>
      <c r="D106" s="713"/>
      <c r="E106" s="714"/>
      <c r="F106" s="714"/>
      <c r="G106" s="735"/>
      <c r="H106" s="715" t="s">
        <v>86</v>
      </c>
      <c r="I106" s="670">
        <v>1</v>
      </c>
      <c r="J106" s="674" t="s">
        <v>19</v>
      </c>
      <c r="K106" s="717">
        <v>526</v>
      </c>
      <c r="L106" s="717"/>
      <c r="M106" s="718"/>
      <c r="N106" s="719"/>
      <c r="O106" s="720"/>
      <c r="P106" s="714"/>
      <c r="Q106" s="714"/>
      <c r="R106" s="714"/>
      <c r="S106" s="714"/>
      <c r="T106" s="714"/>
      <c r="U106" s="628"/>
      <c r="V106" s="628"/>
      <c r="W106" s="628"/>
      <c r="X106" s="679"/>
    </row>
    <row r="107" spans="2:24" s="626" customFormat="1" ht="21" hidden="1" customHeight="1" outlineLevel="1" x14ac:dyDescent="0.25">
      <c r="B107" s="712"/>
      <c r="C107" s="712"/>
      <c r="D107" s="713"/>
      <c r="E107" s="714"/>
      <c r="F107" s="714"/>
      <c r="G107" s="735"/>
      <c r="H107" s="721" t="s">
        <v>869</v>
      </c>
      <c r="I107" s="670">
        <v>1</v>
      </c>
      <c r="J107" s="674" t="s">
        <v>19</v>
      </c>
      <c r="K107" s="717"/>
      <c r="L107" s="717"/>
      <c r="M107" s="718"/>
      <c r="N107" s="719"/>
      <c r="O107" s="720"/>
      <c r="P107" s="714"/>
      <c r="Q107" s="714"/>
      <c r="R107" s="714"/>
      <c r="S107" s="714"/>
      <c r="T107" s="714"/>
      <c r="U107" s="628"/>
      <c r="V107" s="628"/>
      <c r="W107" s="628"/>
      <c r="X107" s="679"/>
    </row>
    <row r="108" spans="2:24" s="626" customFormat="1" ht="21" hidden="1" customHeight="1" outlineLevel="1" x14ac:dyDescent="0.25">
      <c r="B108" s="712"/>
      <c r="C108" s="712"/>
      <c r="D108" s="713"/>
      <c r="E108" s="714"/>
      <c r="F108" s="714"/>
      <c r="G108" s="735"/>
      <c r="H108" s="715" t="s">
        <v>604</v>
      </c>
      <c r="I108" s="670">
        <v>1</v>
      </c>
      <c r="J108" s="674" t="s">
        <v>19</v>
      </c>
      <c r="K108" s="717">
        <v>2298</v>
      </c>
      <c r="L108" s="717"/>
      <c r="M108" s="718"/>
      <c r="N108" s="719"/>
      <c r="O108" s="720"/>
      <c r="P108" s="714"/>
      <c r="Q108" s="714"/>
      <c r="R108" s="714"/>
      <c r="S108" s="714"/>
      <c r="T108" s="714"/>
      <c r="U108" s="628"/>
      <c r="V108" s="628"/>
      <c r="W108" s="628"/>
      <c r="X108" s="679"/>
    </row>
    <row r="109" spans="2:24" s="626" customFormat="1" ht="21" hidden="1" customHeight="1" outlineLevel="1" x14ac:dyDescent="0.25">
      <c r="B109" s="712"/>
      <c r="C109" s="712"/>
      <c r="D109" s="713"/>
      <c r="E109" s="714"/>
      <c r="F109" s="714"/>
      <c r="G109" s="735"/>
      <c r="H109" s="715" t="s">
        <v>89</v>
      </c>
      <c r="I109" s="670">
        <v>1</v>
      </c>
      <c r="J109" s="674" t="s">
        <v>19</v>
      </c>
      <c r="K109" s="717">
        <v>2452</v>
      </c>
      <c r="L109" s="717"/>
      <c r="M109" s="718"/>
      <c r="N109" s="719"/>
      <c r="O109" s="720"/>
      <c r="P109" s="714"/>
      <c r="Q109" s="714"/>
      <c r="R109" s="714"/>
      <c r="S109" s="714"/>
      <c r="T109" s="714"/>
      <c r="U109" s="628"/>
      <c r="V109" s="628"/>
      <c r="W109" s="628"/>
      <c r="X109" s="679"/>
    </row>
    <row r="110" spans="2:24" s="626" customFormat="1" ht="21" hidden="1" customHeight="1" outlineLevel="1" x14ac:dyDescent="0.25">
      <c r="B110" s="712"/>
      <c r="C110" s="712"/>
      <c r="D110" s="713"/>
      <c r="E110" s="714"/>
      <c r="F110" s="714"/>
      <c r="G110" s="735"/>
      <c r="H110" s="715" t="s">
        <v>86</v>
      </c>
      <c r="I110" s="670">
        <v>1</v>
      </c>
      <c r="J110" s="674" t="s">
        <v>19</v>
      </c>
      <c r="K110" s="717">
        <v>471</v>
      </c>
      <c r="L110" s="717"/>
      <c r="M110" s="718"/>
      <c r="N110" s="719"/>
      <c r="O110" s="720"/>
      <c r="P110" s="714"/>
      <c r="Q110" s="714"/>
      <c r="R110" s="714"/>
      <c r="S110" s="714"/>
      <c r="T110" s="714"/>
      <c r="U110" s="628"/>
      <c r="V110" s="628"/>
      <c r="W110" s="628"/>
      <c r="X110" s="679"/>
    </row>
    <row r="111" spans="2:24" s="626" customFormat="1" ht="21" hidden="1" customHeight="1" outlineLevel="1" x14ac:dyDescent="0.25">
      <c r="B111" s="712"/>
      <c r="C111" s="712"/>
      <c r="D111" s="713"/>
      <c r="E111" s="714"/>
      <c r="F111" s="714"/>
      <c r="G111" s="735"/>
      <c r="H111" s="721" t="s">
        <v>870</v>
      </c>
      <c r="I111" s="670">
        <v>1</v>
      </c>
      <c r="J111" s="674" t="s">
        <v>19</v>
      </c>
      <c r="K111" s="717"/>
      <c r="L111" s="717"/>
      <c r="M111" s="718"/>
      <c r="N111" s="719"/>
      <c r="O111" s="720"/>
      <c r="P111" s="714"/>
      <c r="Q111" s="714"/>
      <c r="R111" s="714"/>
      <c r="S111" s="714"/>
      <c r="T111" s="714"/>
      <c r="U111" s="628"/>
      <c r="V111" s="628"/>
      <c r="W111" s="628"/>
      <c r="X111" s="679"/>
    </row>
    <row r="112" spans="2:24" s="626" customFormat="1" ht="21" hidden="1" customHeight="1" outlineLevel="1" x14ac:dyDescent="0.25">
      <c r="B112" s="712"/>
      <c r="C112" s="712"/>
      <c r="D112" s="713"/>
      <c r="E112" s="714"/>
      <c r="F112" s="714"/>
      <c r="G112" s="735"/>
      <c r="H112" s="715" t="s">
        <v>604</v>
      </c>
      <c r="I112" s="670">
        <v>1</v>
      </c>
      <c r="J112" s="674" t="s">
        <v>19</v>
      </c>
      <c r="K112" s="717">
        <v>2298</v>
      </c>
      <c r="L112" s="717"/>
      <c r="M112" s="718"/>
      <c r="N112" s="719"/>
      <c r="O112" s="720"/>
      <c r="P112" s="714"/>
      <c r="Q112" s="714"/>
      <c r="R112" s="714"/>
      <c r="S112" s="714"/>
      <c r="T112" s="714"/>
      <c r="U112" s="628"/>
      <c r="V112" s="628"/>
      <c r="W112" s="628"/>
      <c r="X112" s="679"/>
    </row>
    <row r="113" spans="2:24" s="626" customFormat="1" ht="21" hidden="1" customHeight="1" outlineLevel="1" x14ac:dyDescent="0.25">
      <c r="B113" s="712"/>
      <c r="C113" s="712"/>
      <c r="D113" s="713"/>
      <c r="E113" s="714"/>
      <c r="F113" s="714"/>
      <c r="G113" s="735"/>
      <c r="H113" s="715" t="s">
        <v>89</v>
      </c>
      <c r="I113" s="670">
        <v>1</v>
      </c>
      <c r="J113" s="674" t="s">
        <v>19</v>
      </c>
      <c r="K113" s="717">
        <v>2452</v>
      </c>
      <c r="L113" s="717"/>
      <c r="M113" s="718"/>
      <c r="N113" s="719"/>
      <c r="O113" s="720"/>
      <c r="P113" s="714"/>
      <c r="Q113" s="714"/>
      <c r="R113" s="714"/>
      <c r="S113" s="714"/>
      <c r="T113" s="714"/>
      <c r="U113" s="628"/>
      <c r="V113" s="628"/>
      <c r="W113" s="628"/>
      <c r="X113" s="679"/>
    </row>
    <row r="114" spans="2:24" s="626" customFormat="1" ht="21" hidden="1" customHeight="1" outlineLevel="1" x14ac:dyDescent="0.25">
      <c r="B114" s="712"/>
      <c r="C114" s="712"/>
      <c r="D114" s="713"/>
      <c r="E114" s="714"/>
      <c r="F114" s="714"/>
      <c r="G114" s="735"/>
      <c r="H114" s="715" t="s">
        <v>86</v>
      </c>
      <c r="I114" s="670">
        <v>1</v>
      </c>
      <c r="J114" s="674" t="s">
        <v>19</v>
      </c>
      <c r="K114" s="717">
        <v>526</v>
      </c>
      <c r="L114" s="717"/>
      <c r="M114" s="718"/>
      <c r="N114" s="719"/>
      <c r="O114" s="720"/>
      <c r="P114" s="714"/>
      <c r="Q114" s="714"/>
      <c r="R114" s="714"/>
      <c r="S114" s="714"/>
      <c r="T114" s="714"/>
      <c r="U114" s="628"/>
      <c r="V114" s="628"/>
      <c r="W114" s="628"/>
      <c r="X114" s="679"/>
    </row>
    <row r="115" spans="2:24" s="626" customFormat="1" ht="21" hidden="1" customHeight="1" outlineLevel="1" x14ac:dyDescent="0.25">
      <c r="B115" s="712"/>
      <c r="C115" s="712"/>
      <c r="D115" s="713"/>
      <c r="E115" s="714"/>
      <c r="F115" s="714"/>
      <c r="G115" s="735"/>
      <c r="H115" s="721" t="s">
        <v>871</v>
      </c>
      <c r="I115" s="670">
        <v>1</v>
      </c>
      <c r="J115" s="674" t="s">
        <v>19</v>
      </c>
      <c r="K115" s="717"/>
      <c r="L115" s="717"/>
      <c r="M115" s="718"/>
      <c r="N115" s="719"/>
      <c r="O115" s="720"/>
      <c r="P115" s="714"/>
      <c r="Q115" s="714"/>
      <c r="R115" s="714"/>
      <c r="S115" s="714"/>
      <c r="T115" s="714"/>
      <c r="U115" s="628"/>
      <c r="V115" s="628"/>
      <c r="W115" s="628"/>
      <c r="X115" s="679"/>
    </row>
    <row r="116" spans="2:24" s="626" customFormat="1" ht="21" hidden="1" customHeight="1" outlineLevel="1" x14ac:dyDescent="0.25">
      <c r="B116" s="712"/>
      <c r="C116" s="712"/>
      <c r="D116" s="713"/>
      <c r="E116" s="714"/>
      <c r="F116" s="714"/>
      <c r="G116" s="735"/>
      <c r="H116" s="715" t="s">
        <v>604</v>
      </c>
      <c r="I116" s="670">
        <v>1</v>
      </c>
      <c r="J116" s="674" t="s">
        <v>19</v>
      </c>
      <c r="K116" s="717">
        <v>2840</v>
      </c>
      <c r="L116" s="717"/>
      <c r="M116" s="718"/>
      <c r="N116" s="719"/>
      <c r="O116" s="720"/>
      <c r="P116" s="714"/>
      <c r="Q116" s="714"/>
      <c r="R116" s="714"/>
      <c r="S116" s="714"/>
      <c r="T116" s="714"/>
      <c r="U116" s="628"/>
      <c r="V116" s="628"/>
      <c r="W116" s="628"/>
      <c r="X116" s="679"/>
    </row>
    <row r="117" spans="2:24" s="626" customFormat="1" ht="21" hidden="1" customHeight="1" outlineLevel="1" x14ac:dyDescent="0.25">
      <c r="B117" s="712"/>
      <c r="C117" s="712"/>
      <c r="D117" s="713"/>
      <c r="E117" s="714"/>
      <c r="F117" s="714"/>
      <c r="G117" s="735"/>
      <c r="H117" s="715" t="s">
        <v>605</v>
      </c>
      <c r="I117" s="670">
        <v>1</v>
      </c>
      <c r="J117" s="674" t="s">
        <v>19</v>
      </c>
      <c r="K117" s="717">
        <v>2452</v>
      </c>
      <c r="L117" s="717"/>
      <c r="M117" s="718"/>
      <c r="N117" s="719"/>
      <c r="O117" s="720"/>
      <c r="P117" s="714"/>
      <c r="Q117" s="714"/>
      <c r="R117" s="714"/>
      <c r="S117" s="714"/>
      <c r="T117" s="714"/>
      <c r="U117" s="628"/>
      <c r="V117" s="628"/>
      <c r="W117" s="628"/>
      <c r="X117" s="679"/>
    </row>
    <row r="118" spans="2:24" s="626" customFormat="1" ht="21" hidden="1" customHeight="1" outlineLevel="1" x14ac:dyDescent="0.25">
      <c r="B118" s="712"/>
      <c r="C118" s="712"/>
      <c r="D118" s="713"/>
      <c r="E118" s="714"/>
      <c r="F118" s="714"/>
      <c r="G118" s="735"/>
      <c r="H118" s="715" t="s">
        <v>606</v>
      </c>
      <c r="I118" s="670">
        <v>1</v>
      </c>
      <c r="J118" s="674" t="s">
        <v>19</v>
      </c>
      <c r="K118" s="717">
        <v>2452</v>
      </c>
      <c r="L118" s="717"/>
      <c r="M118" s="718"/>
      <c r="N118" s="719"/>
      <c r="O118" s="720"/>
      <c r="P118" s="714"/>
      <c r="Q118" s="714"/>
      <c r="R118" s="714"/>
      <c r="S118" s="714"/>
      <c r="T118" s="714"/>
      <c r="U118" s="628"/>
      <c r="V118" s="628"/>
      <c r="W118" s="628"/>
      <c r="X118" s="679"/>
    </row>
    <row r="119" spans="2:24" s="626" customFormat="1" ht="21" hidden="1" customHeight="1" outlineLevel="1" x14ac:dyDescent="0.25">
      <c r="B119" s="712"/>
      <c r="C119" s="712"/>
      <c r="D119" s="713"/>
      <c r="E119" s="714"/>
      <c r="F119" s="714"/>
      <c r="G119" s="735"/>
      <c r="H119" s="715" t="s">
        <v>322</v>
      </c>
      <c r="I119" s="670">
        <v>1</v>
      </c>
      <c r="J119" s="674" t="s">
        <v>19</v>
      </c>
      <c r="K119" s="717">
        <v>620</v>
      </c>
      <c r="L119" s="717"/>
      <c r="M119" s="718"/>
      <c r="N119" s="719"/>
      <c r="O119" s="720"/>
      <c r="P119" s="714"/>
      <c r="Q119" s="714"/>
      <c r="R119" s="714"/>
      <c r="S119" s="714"/>
      <c r="T119" s="714"/>
      <c r="U119" s="628"/>
      <c r="V119" s="628"/>
      <c r="W119" s="628"/>
      <c r="X119" s="679"/>
    </row>
    <row r="120" spans="2:24" s="626" customFormat="1" ht="21" hidden="1" customHeight="1" outlineLevel="1" x14ac:dyDescent="0.25">
      <c r="B120" s="712"/>
      <c r="C120" s="712"/>
      <c r="D120" s="713"/>
      <c r="E120" s="714"/>
      <c r="F120" s="714"/>
      <c r="G120" s="735"/>
      <c r="H120" s="721" t="s">
        <v>872</v>
      </c>
      <c r="I120" s="670">
        <v>1</v>
      </c>
      <c r="J120" s="674" t="s">
        <v>19</v>
      </c>
      <c r="K120" s="717"/>
      <c r="L120" s="717"/>
      <c r="M120" s="718"/>
      <c r="N120" s="719"/>
      <c r="O120" s="720"/>
      <c r="P120" s="714"/>
      <c r="Q120" s="714"/>
      <c r="R120" s="714"/>
      <c r="S120" s="714"/>
      <c r="T120" s="714"/>
      <c r="U120" s="628"/>
      <c r="V120" s="628"/>
      <c r="W120" s="628"/>
      <c r="X120" s="679"/>
    </row>
    <row r="121" spans="2:24" s="626" customFormat="1" ht="21" hidden="1" customHeight="1" outlineLevel="1" x14ac:dyDescent="0.25">
      <c r="B121" s="712"/>
      <c r="C121" s="712"/>
      <c r="D121" s="713"/>
      <c r="E121" s="714"/>
      <c r="F121" s="714"/>
      <c r="G121" s="735"/>
      <c r="H121" s="715" t="s">
        <v>604</v>
      </c>
      <c r="I121" s="670">
        <v>1</v>
      </c>
      <c r="J121" s="674" t="s">
        <v>19</v>
      </c>
      <c r="K121" s="717">
        <v>3290</v>
      </c>
      <c r="L121" s="717"/>
      <c r="M121" s="718"/>
      <c r="N121" s="719"/>
      <c r="O121" s="720"/>
      <c r="P121" s="714"/>
      <c r="Q121" s="714"/>
      <c r="R121" s="714"/>
      <c r="S121" s="714"/>
      <c r="T121" s="714"/>
      <c r="U121" s="628"/>
      <c r="V121" s="628"/>
      <c r="W121" s="628"/>
      <c r="X121" s="679"/>
    </row>
    <row r="122" spans="2:24" s="626" customFormat="1" ht="21" hidden="1" customHeight="1" outlineLevel="1" x14ac:dyDescent="0.25">
      <c r="B122" s="712"/>
      <c r="C122" s="712"/>
      <c r="D122" s="713"/>
      <c r="E122" s="714"/>
      <c r="F122" s="714"/>
      <c r="G122" s="735"/>
      <c r="H122" s="715" t="s">
        <v>605</v>
      </c>
      <c r="I122" s="670">
        <v>1</v>
      </c>
      <c r="J122" s="674" t="s">
        <v>19</v>
      </c>
      <c r="K122" s="717">
        <v>2897</v>
      </c>
      <c r="L122" s="717"/>
      <c r="M122" s="718"/>
      <c r="N122" s="719"/>
      <c r="O122" s="720"/>
      <c r="P122" s="714"/>
      <c r="Q122" s="714"/>
      <c r="R122" s="714"/>
      <c r="S122" s="714"/>
      <c r="T122" s="714"/>
      <c r="U122" s="628"/>
      <c r="V122" s="628"/>
      <c r="W122" s="628"/>
      <c r="X122" s="679"/>
    </row>
    <row r="123" spans="2:24" s="626" customFormat="1" ht="21" hidden="1" customHeight="1" outlineLevel="1" x14ac:dyDescent="0.25">
      <c r="B123" s="712"/>
      <c r="C123" s="712"/>
      <c r="D123" s="713"/>
      <c r="E123" s="714"/>
      <c r="F123" s="714"/>
      <c r="G123" s="735"/>
      <c r="H123" s="715" t="s">
        <v>606</v>
      </c>
      <c r="I123" s="670">
        <v>1</v>
      </c>
      <c r="J123" s="674" t="s">
        <v>19</v>
      </c>
      <c r="K123" s="717">
        <v>2897</v>
      </c>
      <c r="L123" s="717"/>
      <c r="M123" s="718"/>
      <c r="N123" s="719"/>
      <c r="O123" s="720"/>
      <c r="P123" s="714"/>
      <c r="Q123" s="714"/>
      <c r="R123" s="714"/>
      <c r="S123" s="714"/>
      <c r="T123" s="714"/>
      <c r="U123" s="628"/>
      <c r="V123" s="628"/>
      <c r="W123" s="628"/>
      <c r="X123" s="679"/>
    </row>
    <row r="124" spans="2:24" s="626" customFormat="1" ht="21" hidden="1" customHeight="1" outlineLevel="1" x14ac:dyDescent="0.25">
      <c r="B124" s="712"/>
      <c r="C124" s="712"/>
      <c r="D124" s="713"/>
      <c r="E124" s="714"/>
      <c r="F124" s="714"/>
      <c r="G124" s="735"/>
      <c r="H124" s="715" t="s">
        <v>322</v>
      </c>
      <c r="I124" s="670">
        <v>1</v>
      </c>
      <c r="J124" s="674" t="s">
        <v>19</v>
      </c>
      <c r="K124" s="717">
        <v>959</v>
      </c>
      <c r="L124" s="717"/>
      <c r="M124" s="718"/>
      <c r="N124" s="719"/>
      <c r="O124" s="720"/>
      <c r="P124" s="714"/>
      <c r="Q124" s="714"/>
      <c r="R124" s="714"/>
      <c r="S124" s="714"/>
      <c r="T124" s="714"/>
      <c r="U124" s="628"/>
      <c r="V124" s="628"/>
      <c r="W124" s="628"/>
      <c r="X124" s="679"/>
    </row>
    <row r="125" spans="2:24" s="626" customFormat="1" ht="21" hidden="1" customHeight="1" outlineLevel="1" x14ac:dyDescent="0.25">
      <c r="B125" s="712"/>
      <c r="C125" s="712"/>
      <c r="D125" s="713"/>
      <c r="E125" s="714"/>
      <c r="F125" s="714"/>
      <c r="G125" s="735"/>
      <c r="H125" s="721" t="s">
        <v>873</v>
      </c>
      <c r="I125" s="670">
        <v>1</v>
      </c>
      <c r="J125" s="674" t="s">
        <v>19</v>
      </c>
      <c r="K125" s="717"/>
      <c r="L125" s="717"/>
      <c r="M125" s="718"/>
      <c r="N125" s="719"/>
      <c r="O125" s="720"/>
      <c r="P125" s="714"/>
      <c r="Q125" s="714"/>
      <c r="R125" s="714"/>
      <c r="S125" s="714"/>
      <c r="T125" s="714"/>
      <c r="U125" s="628"/>
      <c r="V125" s="628"/>
      <c r="W125" s="628"/>
      <c r="X125" s="679"/>
    </row>
    <row r="126" spans="2:24" s="626" customFormat="1" ht="21" hidden="1" customHeight="1" outlineLevel="1" x14ac:dyDescent="0.25">
      <c r="B126" s="712"/>
      <c r="C126" s="712"/>
      <c r="D126" s="713"/>
      <c r="E126" s="714"/>
      <c r="F126" s="714"/>
      <c r="G126" s="735"/>
      <c r="H126" s="715" t="s">
        <v>604</v>
      </c>
      <c r="I126" s="670">
        <v>1</v>
      </c>
      <c r="J126" s="674" t="s">
        <v>19</v>
      </c>
      <c r="K126" s="717">
        <v>2298</v>
      </c>
      <c r="L126" s="717"/>
      <c r="M126" s="718"/>
      <c r="N126" s="719"/>
      <c r="O126" s="720"/>
      <c r="P126" s="714"/>
      <c r="Q126" s="714"/>
      <c r="R126" s="714"/>
      <c r="S126" s="714"/>
      <c r="T126" s="714"/>
      <c r="U126" s="628"/>
      <c r="V126" s="628"/>
      <c r="W126" s="628"/>
      <c r="X126" s="679"/>
    </row>
    <row r="127" spans="2:24" s="626" customFormat="1" ht="21" hidden="1" customHeight="1" outlineLevel="1" x14ac:dyDescent="0.25">
      <c r="B127" s="712"/>
      <c r="C127" s="712"/>
      <c r="D127" s="713"/>
      <c r="E127" s="714"/>
      <c r="F127" s="714"/>
      <c r="G127" s="735"/>
      <c r="H127" s="715" t="s">
        <v>105</v>
      </c>
      <c r="I127" s="670">
        <v>1</v>
      </c>
      <c r="J127" s="674" t="s">
        <v>19</v>
      </c>
      <c r="K127" s="717">
        <v>526</v>
      </c>
      <c r="L127" s="717"/>
      <c r="M127" s="718"/>
      <c r="N127" s="719"/>
      <c r="O127" s="720"/>
      <c r="P127" s="714"/>
      <c r="Q127" s="714"/>
      <c r="R127" s="714"/>
      <c r="S127" s="714"/>
      <c r="T127" s="714"/>
      <c r="U127" s="628"/>
      <c r="V127" s="628"/>
      <c r="W127" s="628"/>
      <c r="X127" s="679"/>
    </row>
    <row r="128" spans="2:24" s="626" customFormat="1" ht="21" hidden="1" customHeight="1" outlineLevel="1" x14ac:dyDescent="0.25">
      <c r="B128" s="712"/>
      <c r="C128" s="712"/>
      <c r="D128" s="713"/>
      <c r="E128" s="714"/>
      <c r="F128" s="714"/>
      <c r="G128" s="735"/>
      <c r="H128" s="721" t="s">
        <v>874</v>
      </c>
      <c r="I128" s="670">
        <v>1</v>
      </c>
      <c r="J128" s="674" t="s">
        <v>19</v>
      </c>
      <c r="K128" s="717"/>
      <c r="L128" s="717"/>
      <c r="M128" s="718"/>
      <c r="N128" s="719"/>
      <c r="O128" s="720"/>
      <c r="P128" s="714"/>
      <c r="Q128" s="714"/>
      <c r="R128" s="714"/>
      <c r="S128" s="714"/>
      <c r="T128" s="714"/>
      <c r="U128" s="628"/>
      <c r="V128" s="628"/>
      <c r="W128" s="628"/>
      <c r="X128" s="679"/>
    </row>
    <row r="129" spans="2:24" s="626" customFormat="1" ht="21" hidden="1" customHeight="1" outlineLevel="1" x14ac:dyDescent="0.25">
      <c r="B129" s="712"/>
      <c r="C129" s="712"/>
      <c r="D129" s="713"/>
      <c r="E129" s="714"/>
      <c r="F129" s="714"/>
      <c r="G129" s="735"/>
      <c r="H129" s="715" t="s">
        <v>604</v>
      </c>
      <c r="I129" s="670">
        <v>1</v>
      </c>
      <c r="J129" s="674" t="s">
        <v>19</v>
      </c>
      <c r="K129" s="717">
        <v>2925</v>
      </c>
      <c r="L129" s="717"/>
      <c r="M129" s="718"/>
      <c r="N129" s="719"/>
      <c r="O129" s="720"/>
      <c r="P129" s="714"/>
      <c r="Q129" s="714"/>
      <c r="R129" s="714"/>
      <c r="S129" s="714"/>
      <c r="T129" s="714"/>
      <c r="U129" s="628"/>
      <c r="V129" s="628"/>
      <c r="W129" s="628"/>
      <c r="X129" s="679"/>
    </row>
    <row r="130" spans="2:24" s="626" customFormat="1" ht="21" hidden="1" customHeight="1" outlineLevel="1" x14ac:dyDescent="0.25">
      <c r="B130" s="712"/>
      <c r="C130" s="712"/>
      <c r="D130" s="713"/>
      <c r="E130" s="714"/>
      <c r="F130" s="714"/>
      <c r="G130" s="735"/>
      <c r="H130" s="715" t="s">
        <v>89</v>
      </c>
      <c r="I130" s="670">
        <v>1</v>
      </c>
      <c r="J130" s="674" t="s">
        <v>19</v>
      </c>
      <c r="K130" s="717">
        <v>2413</v>
      </c>
      <c r="L130" s="717"/>
      <c r="M130" s="718"/>
      <c r="N130" s="719"/>
      <c r="O130" s="720"/>
      <c r="P130" s="714"/>
      <c r="Q130" s="714"/>
      <c r="R130" s="714"/>
      <c r="S130" s="714"/>
      <c r="T130" s="714"/>
      <c r="U130" s="628"/>
      <c r="V130" s="628"/>
      <c r="W130" s="628"/>
      <c r="X130" s="679"/>
    </row>
    <row r="131" spans="2:24" s="626" customFormat="1" ht="21" hidden="1" customHeight="1" outlineLevel="1" x14ac:dyDescent="0.25">
      <c r="B131" s="712"/>
      <c r="C131" s="712"/>
      <c r="D131" s="713"/>
      <c r="E131" s="714"/>
      <c r="F131" s="714"/>
      <c r="G131" s="735"/>
      <c r="H131" s="715" t="s">
        <v>86</v>
      </c>
      <c r="I131" s="670">
        <v>1</v>
      </c>
      <c r="J131" s="674" t="s">
        <v>19</v>
      </c>
      <c r="K131" s="717">
        <v>791</v>
      </c>
      <c r="L131" s="717"/>
      <c r="M131" s="718"/>
      <c r="N131" s="719"/>
      <c r="O131" s="720"/>
      <c r="P131" s="714"/>
      <c r="Q131" s="714"/>
      <c r="R131" s="714"/>
      <c r="S131" s="714"/>
      <c r="T131" s="714"/>
      <c r="U131" s="628"/>
      <c r="V131" s="628"/>
      <c r="W131" s="628"/>
      <c r="X131" s="679"/>
    </row>
    <row r="132" spans="2:24" s="626" customFormat="1" ht="21" hidden="1" customHeight="1" outlineLevel="1" x14ac:dyDescent="0.25">
      <c r="B132" s="712"/>
      <c r="C132" s="712"/>
      <c r="D132" s="713"/>
      <c r="E132" s="714"/>
      <c r="F132" s="714"/>
      <c r="G132" s="735"/>
      <c r="H132" s="721" t="s">
        <v>875</v>
      </c>
      <c r="I132" s="670">
        <v>1</v>
      </c>
      <c r="J132" s="674" t="s">
        <v>19</v>
      </c>
      <c r="K132" s="717"/>
      <c r="L132" s="717"/>
      <c r="M132" s="718"/>
      <c r="N132" s="719"/>
      <c r="O132" s="720"/>
      <c r="P132" s="714"/>
      <c r="Q132" s="714"/>
      <c r="R132" s="714"/>
      <c r="S132" s="714"/>
      <c r="T132" s="714"/>
      <c r="U132" s="628"/>
      <c r="V132" s="628"/>
      <c r="W132" s="628"/>
      <c r="X132" s="679"/>
    </row>
    <row r="133" spans="2:24" s="626" customFormat="1" ht="21" hidden="1" customHeight="1" outlineLevel="1" x14ac:dyDescent="0.25">
      <c r="B133" s="712"/>
      <c r="C133" s="712"/>
      <c r="D133" s="713"/>
      <c r="E133" s="714"/>
      <c r="F133" s="714"/>
      <c r="G133" s="735"/>
      <c r="H133" s="715" t="s">
        <v>604</v>
      </c>
      <c r="I133" s="670">
        <v>1</v>
      </c>
      <c r="J133" s="674" t="s">
        <v>19</v>
      </c>
      <c r="K133" s="717">
        <v>2199</v>
      </c>
      <c r="L133" s="717"/>
      <c r="M133" s="718"/>
      <c r="N133" s="719"/>
      <c r="O133" s="720"/>
      <c r="P133" s="714"/>
      <c r="Q133" s="714"/>
      <c r="R133" s="714"/>
      <c r="S133" s="714"/>
      <c r="T133" s="714"/>
      <c r="U133" s="628"/>
      <c r="V133" s="628"/>
      <c r="W133" s="628"/>
      <c r="X133" s="679"/>
    </row>
    <row r="134" spans="2:24" s="626" customFormat="1" ht="21" hidden="1" customHeight="1" outlineLevel="1" x14ac:dyDescent="0.25">
      <c r="B134" s="712"/>
      <c r="C134" s="712"/>
      <c r="D134" s="713"/>
      <c r="E134" s="714"/>
      <c r="F134" s="714"/>
      <c r="G134" s="735"/>
      <c r="H134" s="715" t="s">
        <v>105</v>
      </c>
      <c r="I134" s="670">
        <v>1</v>
      </c>
      <c r="J134" s="674" t="s">
        <v>19</v>
      </c>
      <c r="K134" s="717">
        <v>475</v>
      </c>
      <c r="L134" s="717"/>
      <c r="M134" s="718"/>
      <c r="N134" s="719"/>
      <c r="O134" s="720"/>
      <c r="P134" s="714"/>
      <c r="Q134" s="714"/>
      <c r="R134" s="714"/>
      <c r="S134" s="714"/>
      <c r="T134" s="714"/>
      <c r="U134" s="628"/>
      <c r="V134" s="628"/>
      <c r="W134" s="628"/>
      <c r="X134" s="679"/>
    </row>
    <row r="135" spans="2:24" s="626" customFormat="1" ht="21" hidden="1" customHeight="1" outlineLevel="1" x14ac:dyDescent="0.25">
      <c r="B135" s="712"/>
      <c r="C135" s="712"/>
      <c r="D135" s="713"/>
      <c r="E135" s="714"/>
      <c r="F135" s="714"/>
      <c r="G135" s="735"/>
      <c r="H135" s="721" t="s">
        <v>876</v>
      </c>
      <c r="I135" s="670">
        <v>1</v>
      </c>
      <c r="J135" s="674" t="s">
        <v>19</v>
      </c>
      <c r="K135" s="717"/>
      <c r="L135" s="717"/>
      <c r="M135" s="718"/>
      <c r="N135" s="719"/>
      <c r="O135" s="720"/>
      <c r="P135" s="714"/>
      <c r="Q135" s="714"/>
      <c r="R135" s="714"/>
      <c r="S135" s="714"/>
      <c r="T135" s="714"/>
      <c r="U135" s="628"/>
      <c r="V135" s="628"/>
      <c r="W135" s="628"/>
      <c r="X135" s="679"/>
    </row>
    <row r="136" spans="2:24" s="626" customFormat="1" ht="21" hidden="1" customHeight="1" outlineLevel="1" x14ac:dyDescent="0.25">
      <c r="B136" s="712"/>
      <c r="C136" s="712"/>
      <c r="D136" s="713"/>
      <c r="E136" s="714"/>
      <c r="F136" s="714"/>
      <c r="G136" s="735"/>
      <c r="H136" s="715" t="s">
        <v>604</v>
      </c>
      <c r="I136" s="670">
        <v>1</v>
      </c>
      <c r="J136" s="674" t="s">
        <v>19</v>
      </c>
      <c r="K136" s="717">
        <v>2925</v>
      </c>
      <c r="L136" s="717"/>
      <c r="M136" s="718"/>
      <c r="N136" s="719"/>
      <c r="O136" s="720"/>
      <c r="P136" s="714"/>
      <c r="Q136" s="714"/>
      <c r="R136" s="714"/>
      <c r="S136" s="714"/>
      <c r="T136" s="714"/>
      <c r="U136" s="628"/>
      <c r="V136" s="628"/>
      <c r="W136" s="628"/>
      <c r="X136" s="679"/>
    </row>
    <row r="137" spans="2:24" s="626" customFormat="1" ht="21" hidden="1" customHeight="1" outlineLevel="1" x14ac:dyDescent="0.25">
      <c r="B137" s="712"/>
      <c r="C137" s="712"/>
      <c r="D137" s="713"/>
      <c r="E137" s="714"/>
      <c r="F137" s="714"/>
      <c r="G137" s="735"/>
      <c r="H137" s="715" t="s">
        <v>89</v>
      </c>
      <c r="I137" s="670">
        <v>1</v>
      </c>
      <c r="J137" s="674" t="s">
        <v>19</v>
      </c>
      <c r="K137" s="717">
        <v>3497</v>
      </c>
      <c r="L137" s="717"/>
      <c r="M137" s="718"/>
      <c r="N137" s="719"/>
      <c r="O137" s="720"/>
      <c r="P137" s="714"/>
      <c r="Q137" s="714"/>
      <c r="R137" s="714"/>
      <c r="S137" s="714"/>
      <c r="T137" s="714"/>
      <c r="U137" s="628"/>
      <c r="V137" s="628"/>
      <c r="W137" s="628"/>
      <c r="X137" s="679"/>
    </row>
    <row r="138" spans="2:24" s="626" customFormat="1" ht="21" hidden="1" customHeight="1" outlineLevel="1" x14ac:dyDescent="0.25">
      <c r="B138" s="712"/>
      <c r="C138" s="712"/>
      <c r="D138" s="713"/>
      <c r="E138" s="714"/>
      <c r="F138" s="714"/>
      <c r="G138" s="735"/>
      <c r="H138" s="715" t="s">
        <v>86</v>
      </c>
      <c r="I138" s="670">
        <v>1</v>
      </c>
      <c r="J138" s="674" t="s">
        <v>19</v>
      </c>
      <c r="K138" s="717">
        <v>736</v>
      </c>
      <c r="L138" s="717"/>
      <c r="M138" s="718"/>
      <c r="N138" s="719"/>
      <c r="O138" s="720"/>
      <c r="P138" s="714"/>
      <c r="Q138" s="714"/>
      <c r="R138" s="714"/>
      <c r="S138" s="714"/>
      <c r="T138" s="714"/>
      <c r="U138" s="628"/>
      <c r="V138" s="628"/>
      <c r="W138" s="628"/>
      <c r="X138" s="679"/>
    </row>
    <row r="139" spans="2:24" s="626" customFormat="1" ht="21" hidden="1" customHeight="1" outlineLevel="1" x14ac:dyDescent="0.25">
      <c r="B139" s="712"/>
      <c r="C139" s="712"/>
      <c r="D139" s="713"/>
      <c r="E139" s="714"/>
      <c r="F139" s="714"/>
      <c r="G139" s="735"/>
      <c r="H139" s="721" t="s">
        <v>877</v>
      </c>
      <c r="I139" s="670">
        <v>1</v>
      </c>
      <c r="J139" s="674" t="s">
        <v>19</v>
      </c>
      <c r="K139" s="717"/>
      <c r="L139" s="717"/>
      <c r="M139" s="718"/>
      <c r="N139" s="719"/>
      <c r="O139" s="720"/>
      <c r="P139" s="714"/>
      <c r="Q139" s="714"/>
      <c r="R139" s="714"/>
      <c r="S139" s="714"/>
      <c r="T139" s="714"/>
      <c r="U139" s="628"/>
      <c r="V139" s="628"/>
      <c r="W139" s="628"/>
      <c r="X139" s="679"/>
    </row>
    <row r="140" spans="2:24" s="626" customFormat="1" ht="21" hidden="1" customHeight="1" outlineLevel="1" x14ac:dyDescent="0.25">
      <c r="B140" s="712"/>
      <c r="C140" s="712"/>
      <c r="D140" s="713"/>
      <c r="E140" s="714"/>
      <c r="F140" s="714"/>
      <c r="G140" s="735"/>
      <c r="H140" s="715" t="s">
        <v>604</v>
      </c>
      <c r="I140" s="670">
        <v>1</v>
      </c>
      <c r="J140" s="674" t="s">
        <v>19</v>
      </c>
      <c r="K140" s="717">
        <v>2686</v>
      </c>
      <c r="L140" s="717"/>
      <c r="M140" s="718"/>
      <c r="N140" s="719"/>
      <c r="O140" s="720"/>
      <c r="P140" s="714"/>
      <c r="Q140" s="714"/>
      <c r="R140" s="714"/>
      <c r="S140" s="714"/>
      <c r="T140" s="714"/>
      <c r="U140" s="628"/>
      <c r="V140" s="628"/>
      <c r="W140" s="628"/>
      <c r="X140" s="679"/>
    </row>
    <row r="141" spans="2:24" s="626" customFormat="1" ht="21" hidden="1" customHeight="1" outlineLevel="1" x14ac:dyDescent="0.25">
      <c r="B141" s="712"/>
      <c r="C141" s="712"/>
      <c r="D141" s="713"/>
      <c r="E141" s="714"/>
      <c r="F141" s="714"/>
      <c r="G141" s="735"/>
      <c r="H141" s="715" t="s">
        <v>89</v>
      </c>
      <c r="I141" s="670">
        <v>1</v>
      </c>
      <c r="J141" s="674" t="s">
        <v>19</v>
      </c>
      <c r="K141" s="717">
        <v>2685</v>
      </c>
      <c r="L141" s="717"/>
      <c r="M141" s="718"/>
      <c r="N141" s="719"/>
      <c r="O141" s="720"/>
      <c r="P141" s="714"/>
      <c r="Q141" s="714"/>
      <c r="R141" s="714"/>
      <c r="S141" s="714"/>
      <c r="T141" s="714"/>
      <c r="U141" s="628"/>
      <c r="V141" s="628"/>
      <c r="W141" s="628"/>
      <c r="X141" s="679"/>
    </row>
    <row r="142" spans="2:24" s="626" customFormat="1" ht="21" hidden="1" customHeight="1" outlineLevel="1" x14ac:dyDescent="0.25">
      <c r="B142" s="712"/>
      <c r="C142" s="712"/>
      <c r="D142" s="713"/>
      <c r="E142" s="714"/>
      <c r="F142" s="714"/>
      <c r="G142" s="735"/>
      <c r="H142" s="715" t="s">
        <v>86</v>
      </c>
      <c r="I142" s="670">
        <v>1</v>
      </c>
      <c r="J142" s="674" t="s">
        <v>19</v>
      </c>
      <c r="K142" s="717">
        <v>573</v>
      </c>
      <c r="L142" s="717"/>
      <c r="M142" s="718"/>
      <c r="N142" s="719"/>
      <c r="O142" s="720"/>
      <c r="P142" s="714"/>
      <c r="Q142" s="714"/>
      <c r="R142" s="714"/>
      <c r="S142" s="714"/>
      <c r="T142" s="714"/>
      <c r="U142" s="628"/>
      <c r="V142" s="628"/>
      <c r="W142" s="628"/>
      <c r="X142" s="679"/>
    </row>
    <row r="143" spans="2:24" s="626" customFormat="1" ht="21" hidden="1" customHeight="1" outlineLevel="1" x14ac:dyDescent="0.25">
      <c r="B143" s="712"/>
      <c r="C143" s="712"/>
      <c r="D143" s="713"/>
      <c r="E143" s="714"/>
      <c r="F143" s="714"/>
      <c r="G143" s="735"/>
      <c r="H143" s="721" t="s">
        <v>878</v>
      </c>
      <c r="I143" s="670">
        <v>1</v>
      </c>
      <c r="J143" s="674" t="s">
        <v>19</v>
      </c>
      <c r="K143" s="717"/>
      <c r="L143" s="717"/>
      <c r="M143" s="718"/>
      <c r="N143" s="719"/>
      <c r="O143" s="720"/>
      <c r="P143" s="714"/>
      <c r="Q143" s="714"/>
      <c r="R143" s="714"/>
      <c r="S143" s="714"/>
      <c r="T143" s="714"/>
      <c r="U143" s="628"/>
      <c r="V143" s="628"/>
      <c r="W143" s="628"/>
      <c r="X143" s="679"/>
    </row>
    <row r="144" spans="2:24" s="626" customFormat="1" ht="21" hidden="1" customHeight="1" outlineLevel="1" x14ac:dyDescent="0.25">
      <c r="B144" s="712"/>
      <c r="C144" s="712"/>
      <c r="D144" s="713"/>
      <c r="E144" s="714"/>
      <c r="F144" s="714"/>
      <c r="G144" s="735"/>
      <c r="H144" s="715" t="s">
        <v>879</v>
      </c>
      <c r="I144" s="670">
        <v>1</v>
      </c>
      <c r="J144" s="674" t="s">
        <v>19</v>
      </c>
      <c r="K144" s="717">
        <v>0</v>
      </c>
      <c r="L144" s="717"/>
      <c r="M144" s="718"/>
      <c r="N144" s="719"/>
      <c r="O144" s="720"/>
      <c r="P144" s="714"/>
      <c r="Q144" s="714"/>
      <c r="R144" s="714"/>
      <c r="S144" s="714"/>
      <c r="T144" s="714"/>
      <c r="U144" s="628"/>
      <c r="V144" s="628"/>
      <c r="W144" s="628"/>
      <c r="X144" s="679"/>
    </row>
    <row r="145" spans="2:24" s="626" customFormat="1" ht="21" hidden="1" customHeight="1" outlineLevel="1" x14ac:dyDescent="0.25">
      <c r="B145" s="712"/>
      <c r="C145" s="712"/>
      <c r="D145" s="713"/>
      <c r="E145" s="714"/>
      <c r="F145" s="714"/>
      <c r="G145" s="735"/>
      <c r="H145" s="715" t="s">
        <v>880</v>
      </c>
      <c r="I145" s="670">
        <v>1</v>
      </c>
      <c r="J145" s="674" t="s">
        <v>19</v>
      </c>
      <c r="K145" s="717">
        <v>0</v>
      </c>
      <c r="L145" s="717"/>
      <c r="M145" s="718"/>
      <c r="N145" s="719"/>
      <c r="O145" s="720"/>
      <c r="P145" s="714"/>
      <c r="Q145" s="714"/>
      <c r="R145" s="714"/>
      <c r="S145" s="714"/>
      <c r="T145" s="714"/>
      <c r="U145" s="628"/>
      <c r="V145" s="628"/>
      <c r="W145" s="628"/>
      <c r="X145" s="679"/>
    </row>
    <row r="146" spans="2:24" s="626" customFormat="1" ht="21" hidden="1" customHeight="1" outlineLevel="1" x14ac:dyDescent="0.25">
      <c r="B146" s="712"/>
      <c r="C146" s="712"/>
      <c r="D146" s="713"/>
      <c r="E146" s="714"/>
      <c r="F146" s="714"/>
      <c r="G146" s="735"/>
      <c r="H146" s="715" t="s">
        <v>86</v>
      </c>
      <c r="I146" s="670">
        <v>1</v>
      </c>
      <c r="J146" s="674" t="s">
        <v>19</v>
      </c>
      <c r="K146" s="717">
        <v>573</v>
      </c>
      <c r="L146" s="717"/>
      <c r="M146" s="718"/>
      <c r="N146" s="719"/>
      <c r="O146" s="720"/>
      <c r="P146" s="714"/>
      <c r="Q146" s="714"/>
      <c r="R146" s="714"/>
      <c r="S146" s="714"/>
      <c r="T146" s="714"/>
      <c r="U146" s="628"/>
      <c r="V146" s="628"/>
      <c r="W146" s="628"/>
      <c r="X146" s="679"/>
    </row>
    <row r="147" spans="2:24" s="626" customFormat="1" ht="21" hidden="1" customHeight="1" outlineLevel="1" x14ac:dyDescent="0.25">
      <c r="B147" s="712"/>
      <c r="C147" s="712"/>
      <c r="D147" s="713"/>
      <c r="E147" s="714"/>
      <c r="F147" s="714"/>
      <c r="G147" s="735"/>
      <c r="H147" s="721" t="s">
        <v>881</v>
      </c>
      <c r="I147" s="670">
        <v>1</v>
      </c>
      <c r="J147" s="674" t="s">
        <v>19</v>
      </c>
      <c r="K147" s="717"/>
      <c r="L147" s="717"/>
      <c r="M147" s="718"/>
      <c r="N147" s="719"/>
      <c r="O147" s="720"/>
      <c r="P147" s="714"/>
      <c r="Q147" s="714"/>
      <c r="R147" s="714"/>
      <c r="S147" s="714"/>
      <c r="T147" s="714"/>
      <c r="U147" s="628"/>
      <c r="V147" s="628"/>
      <c r="W147" s="628"/>
      <c r="X147" s="679"/>
    </row>
    <row r="148" spans="2:24" s="626" customFormat="1" ht="21" hidden="1" customHeight="1" outlineLevel="1" x14ac:dyDescent="0.25">
      <c r="B148" s="712"/>
      <c r="C148" s="712"/>
      <c r="D148" s="713"/>
      <c r="E148" s="714"/>
      <c r="F148" s="714"/>
      <c r="G148" s="735"/>
      <c r="H148" s="715" t="s">
        <v>604</v>
      </c>
      <c r="I148" s="670">
        <v>1</v>
      </c>
      <c r="J148" s="674" t="s">
        <v>19</v>
      </c>
      <c r="K148" s="717">
        <v>2925</v>
      </c>
      <c r="L148" s="717"/>
      <c r="M148" s="718"/>
      <c r="N148" s="719"/>
      <c r="O148" s="720"/>
      <c r="P148" s="714"/>
      <c r="Q148" s="714"/>
      <c r="R148" s="714"/>
      <c r="S148" s="714"/>
      <c r="T148" s="714"/>
      <c r="U148" s="628"/>
      <c r="V148" s="628"/>
      <c r="W148" s="628"/>
      <c r="X148" s="679"/>
    </row>
    <row r="149" spans="2:24" s="626" customFormat="1" ht="21" hidden="1" customHeight="1" outlineLevel="1" x14ac:dyDescent="0.25">
      <c r="B149" s="712"/>
      <c r="C149" s="712"/>
      <c r="D149" s="713"/>
      <c r="E149" s="714"/>
      <c r="F149" s="714"/>
      <c r="G149" s="735"/>
      <c r="H149" s="715" t="s">
        <v>605</v>
      </c>
      <c r="I149" s="670">
        <v>1</v>
      </c>
      <c r="J149" s="674" t="s">
        <v>19</v>
      </c>
      <c r="K149" s="717">
        <v>2897</v>
      </c>
      <c r="L149" s="717"/>
      <c r="M149" s="718"/>
      <c r="N149" s="719"/>
      <c r="O149" s="720"/>
      <c r="P149" s="714"/>
      <c r="Q149" s="714"/>
      <c r="R149" s="714"/>
      <c r="S149" s="714"/>
      <c r="T149" s="714"/>
      <c r="U149" s="628"/>
      <c r="V149" s="628"/>
      <c r="W149" s="628"/>
      <c r="X149" s="679"/>
    </row>
    <row r="150" spans="2:24" s="626" customFormat="1" ht="21" hidden="1" customHeight="1" outlineLevel="1" x14ac:dyDescent="0.25">
      <c r="B150" s="712"/>
      <c r="C150" s="712"/>
      <c r="D150" s="713"/>
      <c r="E150" s="714"/>
      <c r="F150" s="714"/>
      <c r="G150" s="735"/>
      <c r="H150" s="715" t="s">
        <v>606</v>
      </c>
      <c r="I150" s="670">
        <v>1</v>
      </c>
      <c r="J150" s="674" t="s">
        <v>19</v>
      </c>
      <c r="K150" s="717">
        <v>2897</v>
      </c>
      <c r="L150" s="717"/>
      <c r="M150" s="718"/>
      <c r="N150" s="719"/>
      <c r="O150" s="720"/>
      <c r="P150" s="714"/>
      <c r="Q150" s="714"/>
      <c r="R150" s="714"/>
      <c r="S150" s="714"/>
      <c r="T150" s="714"/>
      <c r="U150" s="628"/>
      <c r="V150" s="628"/>
      <c r="W150" s="628"/>
      <c r="X150" s="679"/>
    </row>
    <row r="151" spans="2:24" s="626" customFormat="1" ht="21" hidden="1" customHeight="1" outlineLevel="1" x14ac:dyDescent="0.25">
      <c r="B151" s="712"/>
      <c r="C151" s="712"/>
      <c r="D151" s="713"/>
      <c r="E151" s="714"/>
      <c r="F151" s="714"/>
      <c r="G151" s="735"/>
      <c r="H151" s="715" t="s">
        <v>322</v>
      </c>
      <c r="I151" s="670">
        <v>1</v>
      </c>
      <c r="J151" s="674" t="s">
        <v>19</v>
      </c>
      <c r="K151" s="717">
        <v>959</v>
      </c>
      <c r="L151" s="717"/>
      <c r="M151" s="718"/>
      <c r="N151" s="719"/>
      <c r="O151" s="720"/>
      <c r="P151" s="714"/>
      <c r="Q151" s="714"/>
      <c r="R151" s="714"/>
      <c r="S151" s="714"/>
      <c r="T151" s="714"/>
      <c r="U151" s="628"/>
      <c r="V151" s="628"/>
      <c r="W151" s="628"/>
      <c r="X151" s="679"/>
    </row>
    <row r="152" spans="2:24" s="626" customFormat="1" ht="21" hidden="1" customHeight="1" outlineLevel="1" x14ac:dyDescent="0.25">
      <c r="B152" s="712"/>
      <c r="C152" s="712"/>
      <c r="D152" s="713"/>
      <c r="E152" s="714"/>
      <c r="F152" s="714"/>
      <c r="G152" s="735"/>
      <c r="H152" s="721" t="s">
        <v>882</v>
      </c>
      <c r="I152" s="670">
        <v>1</v>
      </c>
      <c r="J152" s="674" t="s">
        <v>19</v>
      </c>
      <c r="K152" s="717"/>
      <c r="L152" s="717"/>
      <c r="M152" s="718"/>
      <c r="N152" s="719"/>
      <c r="O152" s="720"/>
      <c r="P152" s="714"/>
      <c r="Q152" s="714"/>
      <c r="R152" s="714"/>
      <c r="S152" s="714"/>
      <c r="T152" s="714"/>
      <c r="U152" s="628"/>
      <c r="V152" s="628"/>
      <c r="W152" s="628"/>
      <c r="X152" s="679"/>
    </row>
    <row r="153" spans="2:24" s="626" customFormat="1" ht="21" hidden="1" customHeight="1" outlineLevel="1" x14ac:dyDescent="0.25">
      <c r="B153" s="712"/>
      <c r="C153" s="712"/>
      <c r="D153" s="713"/>
      <c r="E153" s="714"/>
      <c r="F153" s="714"/>
      <c r="G153" s="735"/>
      <c r="H153" s="715" t="s">
        <v>604</v>
      </c>
      <c r="I153" s="670">
        <v>1</v>
      </c>
      <c r="J153" s="674" t="s">
        <v>19</v>
      </c>
      <c r="K153" s="717">
        <v>2411</v>
      </c>
      <c r="L153" s="717"/>
      <c r="M153" s="718"/>
      <c r="N153" s="719"/>
      <c r="O153" s="720"/>
      <c r="P153" s="714"/>
      <c r="Q153" s="714"/>
      <c r="R153" s="714"/>
      <c r="S153" s="714"/>
      <c r="T153" s="714"/>
      <c r="U153" s="628"/>
      <c r="V153" s="628"/>
      <c r="W153" s="628"/>
      <c r="X153" s="679"/>
    </row>
    <row r="154" spans="2:24" s="626" customFormat="1" ht="21" hidden="1" customHeight="1" outlineLevel="1" x14ac:dyDescent="0.25">
      <c r="B154" s="712"/>
      <c r="C154" s="712"/>
      <c r="D154" s="713"/>
      <c r="E154" s="714"/>
      <c r="F154" s="714"/>
      <c r="G154" s="735"/>
      <c r="H154" s="715" t="s">
        <v>89</v>
      </c>
      <c r="I154" s="670">
        <v>1</v>
      </c>
      <c r="J154" s="674" t="s">
        <v>19</v>
      </c>
      <c r="K154" s="717">
        <v>2499</v>
      </c>
      <c r="L154" s="717"/>
      <c r="M154" s="718"/>
      <c r="N154" s="719"/>
      <c r="O154" s="720"/>
      <c r="P154" s="714"/>
      <c r="Q154" s="714"/>
      <c r="R154" s="714"/>
      <c r="S154" s="714"/>
      <c r="T154" s="714"/>
      <c r="U154" s="628"/>
      <c r="V154" s="628"/>
      <c r="W154" s="628"/>
      <c r="X154" s="679"/>
    </row>
    <row r="155" spans="2:24" s="626" customFormat="1" ht="21" hidden="1" customHeight="1" outlineLevel="1" x14ac:dyDescent="0.25">
      <c r="B155" s="712"/>
      <c r="C155" s="712"/>
      <c r="D155" s="713"/>
      <c r="E155" s="714"/>
      <c r="F155" s="714"/>
      <c r="G155" s="735"/>
      <c r="H155" s="715" t="s">
        <v>86</v>
      </c>
      <c r="I155" s="670">
        <v>1</v>
      </c>
      <c r="J155" s="674" t="s">
        <v>19</v>
      </c>
      <c r="K155" s="717">
        <v>809</v>
      </c>
      <c r="L155" s="717"/>
      <c r="M155" s="718"/>
      <c r="N155" s="719"/>
      <c r="O155" s="720"/>
      <c r="P155" s="714"/>
      <c r="Q155" s="714"/>
      <c r="R155" s="714"/>
      <c r="S155" s="714"/>
      <c r="T155" s="714"/>
      <c r="U155" s="628"/>
      <c r="V155" s="628"/>
      <c r="W155" s="628"/>
      <c r="X155" s="679"/>
    </row>
    <row r="156" spans="2:24" s="626" customFormat="1" ht="21" hidden="1" customHeight="1" outlineLevel="1" x14ac:dyDescent="0.25">
      <c r="B156" s="712"/>
      <c r="C156" s="712"/>
      <c r="D156" s="713"/>
      <c r="E156" s="714"/>
      <c r="F156" s="714"/>
      <c r="G156" s="735"/>
      <c r="H156" s="721" t="s">
        <v>883</v>
      </c>
      <c r="I156" s="670">
        <v>1</v>
      </c>
      <c r="J156" s="674" t="s">
        <v>19</v>
      </c>
      <c r="K156" s="717"/>
      <c r="L156" s="717"/>
      <c r="M156" s="718"/>
      <c r="N156" s="719"/>
      <c r="O156" s="720"/>
      <c r="P156" s="714"/>
      <c r="Q156" s="714"/>
      <c r="R156" s="714"/>
      <c r="S156" s="714"/>
      <c r="T156" s="714"/>
      <c r="U156" s="628"/>
      <c r="V156" s="628"/>
      <c r="W156" s="628"/>
      <c r="X156" s="679"/>
    </row>
    <row r="157" spans="2:24" s="626" customFormat="1" ht="21" hidden="1" customHeight="1" outlineLevel="1" x14ac:dyDescent="0.25">
      <c r="B157" s="712"/>
      <c r="C157" s="712"/>
      <c r="D157" s="713"/>
      <c r="E157" s="714"/>
      <c r="F157" s="714"/>
      <c r="G157" s="735"/>
      <c r="H157" s="715" t="s">
        <v>604</v>
      </c>
      <c r="I157" s="670">
        <v>1</v>
      </c>
      <c r="J157" s="674" t="s">
        <v>19</v>
      </c>
      <c r="K157" s="717">
        <v>2199</v>
      </c>
      <c r="L157" s="717"/>
      <c r="M157" s="718"/>
      <c r="N157" s="719"/>
      <c r="O157" s="720"/>
      <c r="P157" s="714"/>
      <c r="Q157" s="714"/>
      <c r="R157" s="714"/>
      <c r="S157" s="714"/>
      <c r="T157" s="714"/>
      <c r="U157" s="628"/>
      <c r="V157" s="628"/>
      <c r="W157" s="628"/>
      <c r="X157" s="679"/>
    </row>
    <row r="158" spans="2:24" s="626" customFormat="1" ht="21" hidden="1" customHeight="1" outlineLevel="1" x14ac:dyDescent="0.25">
      <c r="B158" s="712"/>
      <c r="C158" s="712"/>
      <c r="D158" s="713"/>
      <c r="E158" s="714"/>
      <c r="F158" s="714"/>
      <c r="G158" s="735"/>
      <c r="H158" s="715" t="s">
        <v>89</v>
      </c>
      <c r="I158" s="670">
        <v>1</v>
      </c>
      <c r="J158" s="674" t="s">
        <v>19</v>
      </c>
      <c r="K158" s="717">
        <v>2170</v>
      </c>
      <c r="L158" s="717"/>
      <c r="M158" s="718"/>
      <c r="N158" s="719"/>
      <c r="O158" s="720"/>
      <c r="P158" s="714"/>
      <c r="Q158" s="714"/>
      <c r="R158" s="714"/>
      <c r="S158" s="714"/>
      <c r="T158" s="714"/>
      <c r="U158" s="628"/>
      <c r="V158" s="628"/>
      <c r="W158" s="628"/>
      <c r="X158" s="679"/>
    </row>
    <row r="159" spans="2:24" s="626" customFormat="1" ht="21" hidden="1" customHeight="1" outlineLevel="1" x14ac:dyDescent="0.25">
      <c r="B159" s="722"/>
      <c r="C159" s="722"/>
      <c r="D159" s="723"/>
      <c r="E159" s="724"/>
      <c r="F159" s="724"/>
      <c r="G159" s="736"/>
      <c r="H159" s="725" t="s">
        <v>86</v>
      </c>
      <c r="I159" s="670">
        <v>1</v>
      </c>
      <c r="J159" s="674" t="s">
        <v>19</v>
      </c>
      <c r="K159" s="727">
        <v>387</v>
      </c>
      <c r="L159" s="727"/>
      <c r="M159" s="728"/>
      <c r="N159" s="729"/>
      <c r="O159" s="730"/>
      <c r="P159" s="724"/>
      <c r="Q159" s="724"/>
      <c r="R159" s="724"/>
      <c r="S159" s="724"/>
      <c r="T159" s="724"/>
      <c r="U159" s="628"/>
      <c r="V159" s="628"/>
      <c r="W159" s="628"/>
      <c r="X159" s="679"/>
    </row>
    <row r="160" spans="2:24" s="626" customFormat="1" ht="21" customHeight="1" collapsed="1" x14ac:dyDescent="0.25">
      <c r="B160" s="804">
        <v>4</v>
      </c>
      <c r="C160" s="804"/>
      <c r="D160" s="816" t="s">
        <v>648</v>
      </c>
      <c r="E160" s="806"/>
      <c r="F160" s="806">
        <v>44127</v>
      </c>
      <c r="G160" s="805" t="s">
        <v>230</v>
      </c>
      <c r="H160" s="807" t="s">
        <v>649</v>
      </c>
      <c r="I160" s="804">
        <v>1</v>
      </c>
      <c r="J160" s="808" t="s">
        <v>19</v>
      </c>
      <c r="K160" s="809">
        <v>18160</v>
      </c>
      <c r="L160" s="809">
        <f>K160*I160</f>
        <v>18160</v>
      </c>
      <c r="M160" s="810"/>
      <c r="N160" s="811"/>
      <c r="O160" s="804"/>
      <c r="P160" s="806"/>
      <c r="Q160" s="806"/>
      <c r="R160" s="806"/>
      <c r="S160" s="806"/>
      <c r="T160" s="806"/>
      <c r="U160" s="787" t="s">
        <v>1054</v>
      </c>
      <c r="V160" s="628"/>
      <c r="W160" s="628"/>
      <c r="X160" s="679"/>
    </row>
    <row r="161" spans="2:24" s="626" customFormat="1" ht="21" hidden="1" customHeight="1" outlineLevel="1" x14ac:dyDescent="0.25">
      <c r="B161" s="746"/>
      <c r="C161" s="703"/>
      <c r="D161" s="704"/>
      <c r="E161" s="705"/>
      <c r="F161" s="705"/>
      <c r="G161" s="734"/>
      <c r="H161" s="706" t="s">
        <v>884</v>
      </c>
      <c r="I161" s="703"/>
      <c r="J161" s="707"/>
      <c r="K161" s="708"/>
      <c r="L161" s="708"/>
      <c r="M161" s="709"/>
      <c r="N161" s="710"/>
      <c r="O161" s="711"/>
      <c r="P161" s="705"/>
      <c r="Q161" s="705"/>
      <c r="R161" s="705"/>
      <c r="S161" s="705"/>
      <c r="T161" s="747"/>
      <c r="U161" s="628"/>
      <c r="V161" s="628"/>
      <c r="W161" s="628"/>
      <c r="X161" s="679"/>
    </row>
    <row r="162" spans="2:24" s="626" customFormat="1" ht="21" hidden="1" customHeight="1" outlineLevel="1" x14ac:dyDescent="0.25">
      <c r="B162" s="748"/>
      <c r="C162" s="712"/>
      <c r="D162" s="713"/>
      <c r="E162" s="714"/>
      <c r="F162" s="714"/>
      <c r="G162" s="735"/>
      <c r="H162" s="715" t="s">
        <v>79</v>
      </c>
      <c r="I162" s="712"/>
      <c r="J162" s="716"/>
      <c r="K162" s="717">
        <v>2305</v>
      </c>
      <c r="L162" s="717"/>
      <c r="M162" s="718"/>
      <c r="N162" s="719"/>
      <c r="O162" s="720"/>
      <c r="P162" s="714"/>
      <c r="Q162" s="714"/>
      <c r="R162" s="714"/>
      <c r="S162" s="714"/>
      <c r="T162" s="749"/>
      <c r="U162" s="628"/>
      <c r="V162" s="628"/>
      <c r="W162" s="628"/>
      <c r="X162" s="679"/>
    </row>
    <row r="163" spans="2:24" s="626" customFormat="1" ht="21" hidden="1" customHeight="1" outlineLevel="1" x14ac:dyDescent="0.25">
      <c r="B163" s="748"/>
      <c r="C163" s="712"/>
      <c r="D163" s="713"/>
      <c r="E163" s="714"/>
      <c r="F163" s="714"/>
      <c r="G163" s="735"/>
      <c r="H163" s="715" t="s">
        <v>365</v>
      </c>
      <c r="I163" s="712"/>
      <c r="J163" s="716"/>
      <c r="K163" s="717">
        <v>1393</v>
      </c>
      <c r="L163" s="717"/>
      <c r="M163" s="718"/>
      <c r="N163" s="719"/>
      <c r="O163" s="720"/>
      <c r="P163" s="714"/>
      <c r="Q163" s="714"/>
      <c r="R163" s="714"/>
      <c r="S163" s="714"/>
      <c r="T163" s="749"/>
      <c r="U163" s="628"/>
      <c r="V163" s="628"/>
      <c r="W163" s="628"/>
      <c r="X163" s="679"/>
    </row>
    <row r="164" spans="2:24" s="626" customFormat="1" ht="21" hidden="1" customHeight="1" outlineLevel="1" x14ac:dyDescent="0.25">
      <c r="B164" s="748"/>
      <c r="C164" s="712"/>
      <c r="D164" s="713"/>
      <c r="E164" s="714"/>
      <c r="F164" s="714"/>
      <c r="G164" s="735"/>
      <c r="H164" s="715" t="s">
        <v>332</v>
      </c>
      <c r="I164" s="712"/>
      <c r="J164" s="716"/>
      <c r="K164" s="717">
        <v>2774</v>
      </c>
      <c r="L164" s="717"/>
      <c r="M164" s="718"/>
      <c r="N164" s="719"/>
      <c r="O164" s="720"/>
      <c r="P164" s="714"/>
      <c r="Q164" s="714"/>
      <c r="R164" s="714"/>
      <c r="S164" s="714"/>
      <c r="T164" s="749"/>
      <c r="U164" s="628"/>
      <c r="V164" s="628"/>
      <c r="W164" s="628"/>
      <c r="X164" s="679"/>
    </row>
    <row r="165" spans="2:24" s="626" customFormat="1" ht="21" hidden="1" customHeight="1" outlineLevel="1" x14ac:dyDescent="0.25">
      <c r="B165" s="748"/>
      <c r="C165" s="712"/>
      <c r="D165" s="713"/>
      <c r="E165" s="714"/>
      <c r="F165" s="714"/>
      <c r="G165" s="735"/>
      <c r="H165" s="715" t="s">
        <v>322</v>
      </c>
      <c r="I165" s="712"/>
      <c r="J165" s="716"/>
      <c r="K165" s="717">
        <v>549</v>
      </c>
      <c r="L165" s="717"/>
      <c r="M165" s="718"/>
      <c r="N165" s="719"/>
      <c r="O165" s="720"/>
      <c r="P165" s="714"/>
      <c r="Q165" s="714"/>
      <c r="R165" s="714"/>
      <c r="S165" s="714"/>
      <c r="T165" s="749"/>
      <c r="U165" s="628"/>
      <c r="V165" s="628"/>
      <c r="W165" s="628"/>
      <c r="X165" s="679"/>
    </row>
    <row r="166" spans="2:24" s="626" customFormat="1" ht="21" hidden="1" customHeight="1" outlineLevel="1" x14ac:dyDescent="0.25">
      <c r="B166" s="748"/>
      <c r="C166" s="712"/>
      <c r="D166" s="713"/>
      <c r="E166" s="714"/>
      <c r="F166" s="714"/>
      <c r="G166" s="735"/>
      <c r="H166" s="721" t="s">
        <v>885</v>
      </c>
      <c r="I166" s="712"/>
      <c r="J166" s="716"/>
      <c r="K166" s="717"/>
      <c r="L166" s="717"/>
      <c r="M166" s="718"/>
      <c r="N166" s="719"/>
      <c r="O166" s="720"/>
      <c r="P166" s="714"/>
      <c r="Q166" s="714"/>
      <c r="R166" s="714"/>
      <c r="S166" s="714"/>
      <c r="T166" s="749"/>
      <c r="U166" s="628"/>
      <c r="V166" s="628"/>
      <c r="W166" s="628"/>
      <c r="X166" s="679"/>
    </row>
    <row r="167" spans="2:24" s="626" customFormat="1" ht="21" hidden="1" customHeight="1" outlineLevel="1" x14ac:dyDescent="0.25">
      <c r="B167" s="748"/>
      <c r="C167" s="712"/>
      <c r="D167" s="713"/>
      <c r="E167" s="714"/>
      <c r="F167" s="714"/>
      <c r="G167" s="735"/>
      <c r="H167" s="715" t="s">
        <v>79</v>
      </c>
      <c r="I167" s="712"/>
      <c r="J167" s="716"/>
      <c r="K167" s="717">
        <v>2187</v>
      </c>
      <c r="L167" s="717"/>
      <c r="M167" s="718"/>
      <c r="N167" s="719"/>
      <c r="O167" s="720"/>
      <c r="P167" s="714"/>
      <c r="Q167" s="714"/>
      <c r="R167" s="714"/>
      <c r="S167" s="714"/>
      <c r="T167" s="749"/>
      <c r="U167" s="628"/>
      <c r="V167" s="628"/>
      <c r="W167" s="628"/>
      <c r="X167" s="679"/>
    </row>
    <row r="168" spans="2:24" s="626" customFormat="1" ht="21" hidden="1" customHeight="1" outlineLevel="1" x14ac:dyDescent="0.25">
      <c r="B168" s="748"/>
      <c r="C168" s="712"/>
      <c r="D168" s="713"/>
      <c r="E168" s="714"/>
      <c r="F168" s="714"/>
      <c r="G168" s="735"/>
      <c r="H168" s="715" t="s">
        <v>365</v>
      </c>
      <c r="I168" s="712"/>
      <c r="J168" s="716"/>
      <c r="K168" s="717">
        <v>1320</v>
      </c>
      <c r="L168" s="717"/>
      <c r="M168" s="718"/>
      <c r="N168" s="719"/>
      <c r="O168" s="720"/>
      <c r="P168" s="714"/>
      <c r="Q168" s="714"/>
      <c r="R168" s="714"/>
      <c r="S168" s="714"/>
      <c r="T168" s="749"/>
      <c r="U168" s="628"/>
      <c r="V168" s="628"/>
      <c r="W168" s="628"/>
      <c r="X168" s="679"/>
    </row>
    <row r="169" spans="2:24" s="626" customFormat="1" ht="21" hidden="1" customHeight="1" outlineLevel="1" x14ac:dyDescent="0.25">
      <c r="B169" s="748"/>
      <c r="C169" s="712"/>
      <c r="D169" s="713"/>
      <c r="E169" s="714"/>
      <c r="F169" s="714"/>
      <c r="G169" s="735"/>
      <c r="H169" s="715" t="s">
        <v>332</v>
      </c>
      <c r="I169" s="712"/>
      <c r="J169" s="716"/>
      <c r="K169" s="717">
        <v>2599</v>
      </c>
      <c r="L169" s="717"/>
      <c r="M169" s="718"/>
      <c r="N169" s="719"/>
      <c r="O169" s="720"/>
      <c r="P169" s="714"/>
      <c r="Q169" s="714"/>
      <c r="R169" s="714"/>
      <c r="S169" s="714"/>
      <c r="T169" s="749"/>
      <c r="U169" s="628"/>
      <c r="V169" s="628"/>
      <c r="W169" s="628"/>
      <c r="X169" s="679"/>
    </row>
    <row r="170" spans="2:24" s="626" customFormat="1" ht="21" hidden="1" customHeight="1" outlineLevel="1" x14ac:dyDescent="0.25">
      <c r="B170" s="748"/>
      <c r="C170" s="712"/>
      <c r="D170" s="713"/>
      <c r="E170" s="714"/>
      <c r="F170" s="714"/>
      <c r="G170" s="735"/>
      <c r="H170" s="715" t="s">
        <v>322</v>
      </c>
      <c r="I170" s="712"/>
      <c r="J170" s="716"/>
      <c r="K170" s="717">
        <v>444</v>
      </c>
      <c r="L170" s="717"/>
      <c r="M170" s="718"/>
      <c r="N170" s="719"/>
      <c r="O170" s="720"/>
      <c r="P170" s="714"/>
      <c r="Q170" s="714"/>
      <c r="R170" s="714"/>
      <c r="S170" s="714"/>
      <c r="T170" s="749"/>
      <c r="U170" s="628"/>
      <c r="V170" s="628"/>
      <c r="W170" s="628"/>
      <c r="X170" s="679"/>
    </row>
    <row r="171" spans="2:24" s="626" customFormat="1" ht="21" hidden="1" customHeight="1" outlineLevel="1" x14ac:dyDescent="0.25">
      <c r="B171" s="748"/>
      <c r="C171" s="712"/>
      <c r="D171" s="713"/>
      <c r="E171" s="714"/>
      <c r="F171" s="714"/>
      <c r="G171" s="735"/>
      <c r="H171" s="721" t="s">
        <v>886</v>
      </c>
      <c r="I171" s="712"/>
      <c r="J171" s="716"/>
      <c r="K171" s="717"/>
      <c r="L171" s="717"/>
      <c r="M171" s="718"/>
      <c r="N171" s="719"/>
      <c r="O171" s="720"/>
      <c r="P171" s="714"/>
      <c r="Q171" s="714"/>
      <c r="R171" s="714"/>
      <c r="S171" s="714"/>
      <c r="T171" s="749"/>
      <c r="U171" s="628"/>
      <c r="V171" s="628"/>
      <c r="W171" s="628"/>
      <c r="X171" s="679"/>
    </row>
    <row r="172" spans="2:24" s="626" customFormat="1" ht="21" hidden="1" customHeight="1" outlineLevel="1" x14ac:dyDescent="0.25">
      <c r="B172" s="748"/>
      <c r="C172" s="712"/>
      <c r="D172" s="713"/>
      <c r="E172" s="714"/>
      <c r="F172" s="714"/>
      <c r="G172" s="735"/>
      <c r="H172" s="715" t="s">
        <v>604</v>
      </c>
      <c r="I172" s="712"/>
      <c r="J172" s="716"/>
      <c r="K172" s="717">
        <v>2148</v>
      </c>
      <c r="L172" s="717"/>
      <c r="M172" s="718"/>
      <c r="N172" s="719"/>
      <c r="O172" s="720"/>
      <c r="P172" s="714"/>
      <c r="Q172" s="714"/>
      <c r="R172" s="714"/>
      <c r="S172" s="714"/>
      <c r="T172" s="749"/>
      <c r="U172" s="628"/>
      <c r="V172" s="628"/>
      <c r="W172" s="628"/>
      <c r="X172" s="679"/>
    </row>
    <row r="173" spans="2:24" s="626" customFormat="1" ht="21" hidden="1" customHeight="1" outlineLevel="1" x14ac:dyDescent="0.25">
      <c r="B173" s="748"/>
      <c r="C173" s="712"/>
      <c r="D173" s="713"/>
      <c r="E173" s="714"/>
      <c r="F173" s="714"/>
      <c r="G173" s="735"/>
      <c r="H173" s="715" t="s">
        <v>89</v>
      </c>
      <c r="I173" s="712"/>
      <c r="J173" s="716"/>
      <c r="K173" s="717">
        <v>2050</v>
      </c>
      <c r="L173" s="717"/>
      <c r="M173" s="718"/>
      <c r="N173" s="719"/>
      <c r="O173" s="720"/>
      <c r="P173" s="714"/>
      <c r="Q173" s="714"/>
      <c r="R173" s="714"/>
      <c r="S173" s="714"/>
      <c r="T173" s="749"/>
      <c r="U173" s="628"/>
      <c r="V173" s="628"/>
      <c r="W173" s="628"/>
      <c r="X173" s="679"/>
    </row>
    <row r="174" spans="2:24" s="626" customFormat="1" ht="21" hidden="1" customHeight="1" outlineLevel="1" x14ac:dyDescent="0.25">
      <c r="B174" s="750"/>
      <c r="C174" s="722"/>
      <c r="D174" s="723"/>
      <c r="E174" s="724"/>
      <c r="F174" s="724"/>
      <c r="G174" s="736"/>
      <c r="H174" s="725" t="s">
        <v>86</v>
      </c>
      <c r="I174" s="722"/>
      <c r="J174" s="726"/>
      <c r="K174" s="727">
        <v>391</v>
      </c>
      <c r="L174" s="727"/>
      <c r="M174" s="728"/>
      <c r="N174" s="729"/>
      <c r="O174" s="730"/>
      <c r="P174" s="724"/>
      <c r="Q174" s="724"/>
      <c r="R174" s="724"/>
      <c r="S174" s="724"/>
      <c r="T174" s="751"/>
      <c r="U174" s="628"/>
      <c r="V174" s="628"/>
      <c r="W174" s="628"/>
      <c r="X174" s="679"/>
    </row>
    <row r="175" spans="2:24" s="626" customFormat="1" ht="21" customHeight="1" collapsed="1" x14ac:dyDescent="0.25">
      <c r="B175" s="804">
        <v>5</v>
      </c>
      <c r="C175" s="804"/>
      <c r="D175" s="816" t="s">
        <v>646</v>
      </c>
      <c r="E175" s="806"/>
      <c r="F175" s="806">
        <v>44145</v>
      </c>
      <c r="G175" s="805" t="s">
        <v>230</v>
      </c>
      <c r="H175" s="807" t="s">
        <v>647</v>
      </c>
      <c r="I175" s="804">
        <v>1</v>
      </c>
      <c r="J175" s="808" t="s">
        <v>19</v>
      </c>
      <c r="K175" s="809">
        <v>158693</v>
      </c>
      <c r="L175" s="809">
        <f>K175*I175</f>
        <v>158693</v>
      </c>
      <c r="M175" s="810"/>
      <c r="N175" s="811"/>
      <c r="O175" s="804"/>
      <c r="P175" s="806"/>
      <c r="Q175" s="806"/>
      <c r="R175" s="806"/>
      <c r="S175" s="806"/>
      <c r="T175" s="806"/>
      <c r="U175" s="787" t="s">
        <v>1054</v>
      </c>
      <c r="V175" s="628"/>
      <c r="W175" s="628"/>
      <c r="X175" s="679"/>
    </row>
    <row r="176" spans="2:24" s="626" customFormat="1" ht="21" hidden="1" customHeight="1" outlineLevel="1" x14ac:dyDescent="0.25">
      <c r="B176" s="703"/>
      <c r="C176" s="703"/>
      <c r="D176" s="704"/>
      <c r="E176" s="705"/>
      <c r="F176" s="705"/>
      <c r="G176" s="734"/>
      <c r="H176" s="706" t="s">
        <v>887</v>
      </c>
      <c r="I176" s="703"/>
      <c r="J176" s="707"/>
      <c r="K176" s="708"/>
      <c r="L176" s="708"/>
      <c r="M176" s="709"/>
      <c r="N176" s="710"/>
      <c r="O176" s="711"/>
      <c r="P176" s="705"/>
      <c r="Q176" s="705"/>
      <c r="R176" s="705"/>
      <c r="S176" s="705"/>
      <c r="T176" s="705"/>
      <c r="U176" s="628"/>
      <c r="V176" s="628"/>
      <c r="W176" s="628"/>
      <c r="X176" s="679"/>
    </row>
    <row r="177" spans="2:24" s="626" customFormat="1" ht="21" hidden="1" customHeight="1" outlineLevel="1" x14ac:dyDescent="0.25">
      <c r="B177" s="712"/>
      <c r="C177" s="712"/>
      <c r="D177" s="713"/>
      <c r="E177" s="714"/>
      <c r="F177" s="714"/>
      <c r="G177" s="735"/>
      <c r="H177" s="715" t="s">
        <v>888</v>
      </c>
      <c r="I177" s="712"/>
      <c r="J177" s="716"/>
      <c r="K177" s="717">
        <v>10332</v>
      </c>
      <c r="L177" s="717"/>
      <c r="M177" s="718"/>
      <c r="N177" s="719"/>
      <c r="O177" s="720"/>
      <c r="P177" s="714"/>
      <c r="Q177" s="714"/>
      <c r="R177" s="714"/>
      <c r="S177" s="714"/>
      <c r="T177" s="714"/>
      <c r="U177" s="628"/>
      <c r="V177" s="628"/>
      <c r="W177" s="628"/>
      <c r="X177" s="679"/>
    </row>
    <row r="178" spans="2:24" s="626" customFormat="1" ht="21" hidden="1" customHeight="1" outlineLevel="1" x14ac:dyDescent="0.25">
      <c r="B178" s="712"/>
      <c r="C178" s="712"/>
      <c r="D178" s="713"/>
      <c r="E178" s="714"/>
      <c r="F178" s="714"/>
      <c r="G178" s="735"/>
      <c r="H178" s="715" t="s">
        <v>889</v>
      </c>
      <c r="I178" s="712"/>
      <c r="J178" s="716"/>
      <c r="K178" s="717">
        <v>9073</v>
      </c>
      <c r="L178" s="717"/>
      <c r="M178" s="718"/>
      <c r="N178" s="719"/>
      <c r="O178" s="720"/>
      <c r="P178" s="714"/>
      <c r="Q178" s="714"/>
      <c r="R178" s="714"/>
      <c r="S178" s="714"/>
      <c r="T178" s="714"/>
      <c r="U178" s="628"/>
      <c r="V178" s="628"/>
      <c r="W178" s="628"/>
      <c r="X178" s="679"/>
    </row>
    <row r="179" spans="2:24" s="626" customFormat="1" ht="21" hidden="1" customHeight="1" outlineLevel="1" x14ac:dyDescent="0.25">
      <c r="B179" s="712"/>
      <c r="C179" s="712"/>
      <c r="D179" s="713"/>
      <c r="E179" s="714"/>
      <c r="F179" s="714"/>
      <c r="G179" s="735"/>
      <c r="H179" s="715" t="s">
        <v>890</v>
      </c>
      <c r="I179" s="712"/>
      <c r="J179" s="716"/>
      <c r="K179" s="717">
        <v>8293</v>
      </c>
      <c r="L179" s="717"/>
      <c r="M179" s="718"/>
      <c r="N179" s="719"/>
      <c r="O179" s="720"/>
      <c r="P179" s="714"/>
      <c r="Q179" s="714"/>
      <c r="R179" s="714"/>
      <c r="S179" s="714"/>
      <c r="T179" s="714"/>
      <c r="U179" s="628"/>
      <c r="V179" s="628"/>
      <c r="W179" s="628"/>
      <c r="X179" s="679"/>
    </row>
    <row r="180" spans="2:24" s="626" customFormat="1" ht="21" hidden="1" customHeight="1" outlineLevel="1" x14ac:dyDescent="0.25">
      <c r="B180" s="712"/>
      <c r="C180" s="712"/>
      <c r="D180" s="713"/>
      <c r="E180" s="714"/>
      <c r="F180" s="714"/>
      <c r="G180" s="735"/>
      <c r="H180" s="715" t="s">
        <v>322</v>
      </c>
      <c r="I180" s="712"/>
      <c r="J180" s="716"/>
      <c r="K180" s="717">
        <v>2194</v>
      </c>
      <c r="L180" s="717"/>
      <c r="M180" s="718"/>
      <c r="N180" s="719"/>
      <c r="O180" s="720"/>
      <c r="P180" s="714"/>
      <c r="Q180" s="714"/>
      <c r="R180" s="714"/>
      <c r="S180" s="714"/>
      <c r="T180" s="714"/>
      <c r="U180" s="628"/>
      <c r="V180" s="628"/>
      <c r="W180" s="628"/>
      <c r="X180" s="679"/>
    </row>
    <row r="181" spans="2:24" s="626" customFormat="1" ht="21" hidden="1" customHeight="1" outlineLevel="1" x14ac:dyDescent="0.25">
      <c r="B181" s="712"/>
      <c r="C181" s="712"/>
      <c r="D181" s="713"/>
      <c r="E181" s="714"/>
      <c r="F181" s="714"/>
      <c r="G181" s="735"/>
      <c r="H181" s="721" t="s">
        <v>891</v>
      </c>
      <c r="I181" s="712"/>
      <c r="J181" s="716"/>
      <c r="K181" s="717"/>
      <c r="L181" s="717"/>
      <c r="M181" s="718"/>
      <c r="N181" s="719"/>
      <c r="O181" s="720"/>
      <c r="P181" s="714"/>
      <c r="Q181" s="714"/>
      <c r="R181" s="714"/>
      <c r="S181" s="714"/>
      <c r="T181" s="714"/>
      <c r="U181" s="628"/>
      <c r="V181" s="628"/>
      <c r="W181" s="628"/>
      <c r="X181" s="679"/>
    </row>
    <row r="182" spans="2:24" s="626" customFormat="1" ht="21" hidden="1" customHeight="1" outlineLevel="1" x14ac:dyDescent="0.25">
      <c r="B182" s="712"/>
      <c r="C182" s="712"/>
      <c r="D182" s="713"/>
      <c r="E182" s="714"/>
      <c r="F182" s="714"/>
      <c r="G182" s="735"/>
      <c r="H182" s="715" t="s">
        <v>892</v>
      </c>
      <c r="I182" s="712"/>
      <c r="J182" s="716"/>
      <c r="K182" s="717">
        <v>10009</v>
      </c>
      <c r="L182" s="717"/>
      <c r="M182" s="718"/>
      <c r="N182" s="719"/>
      <c r="O182" s="720"/>
      <c r="P182" s="714"/>
      <c r="Q182" s="714"/>
      <c r="R182" s="714"/>
      <c r="S182" s="714"/>
      <c r="T182" s="714"/>
      <c r="U182" s="628"/>
      <c r="V182" s="628"/>
      <c r="W182" s="628"/>
      <c r="X182" s="679"/>
    </row>
    <row r="183" spans="2:24" s="626" customFormat="1" ht="21" hidden="1" customHeight="1" outlineLevel="1" x14ac:dyDescent="0.25">
      <c r="B183" s="712"/>
      <c r="C183" s="712"/>
      <c r="D183" s="713"/>
      <c r="E183" s="714"/>
      <c r="F183" s="714"/>
      <c r="G183" s="735"/>
      <c r="H183" s="715" t="s">
        <v>889</v>
      </c>
      <c r="I183" s="712"/>
      <c r="J183" s="716"/>
      <c r="K183" s="717">
        <v>9073</v>
      </c>
      <c r="L183" s="717"/>
      <c r="M183" s="718"/>
      <c r="N183" s="719"/>
      <c r="O183" s="720"/>
      <c r="P183" s="714"/>
      <c r="Q183" s="714"/>
      <c r="R183" s="714"/>
      <c r="S183" s="714"/>
      <c r="T183" s="714"/>
      <c r="U183" s="628"/>
      <c r="V183" s="628"/>
      <c r="W183" s="628"/>
      <c r="X183" s="679"/>
    </row>
    <row r="184" spans="2:24" s="626" customFormat="1" ht="21" hidden="1" customHeight="1" outlineLevel="1" x14ac:dyDescent="0.25">
      <c r="B184" s="712"/>
      <c r="C184" s="712"/>
      <c r="D184" s="713"/>
      <c r="E184" s="714"/>
      <c r="F184" s="714"/>
      <c r="G184" s="735"/>
      <c r="H184" s="715" t="s">
        <v>890</v>
      </c>
      <c r="I184" s="712"/>
      <c r="J184" s="716"/>
      <c r="K184" s="717">
        <v>8293</v>
      </c>
      <c r="L184" s="717"/>
      <c r="M184" s="718"/>
      <c r="N184" s="719"/>
      <c r="O184" s="720"/>
      <c r="P184" s="714"/>
      <c r="Q184" s="714"/>
      <c r="R184" s="714"/>
      <c r="S184" s="714"/>
      <c r="T184" s="714"/>
      <c r="U184" s="628"/>
      <c r="V184" s="628"/>
      <c r="W184" s="628"/>
      <c r="X184" s="679"/>
    </row>
    <row r="185" spans="2:24" s="626" customFormat="1" ht="21" hidden="1" customHeight="1" outlineLevel="1" x14ac:dyDescent="0.25">
      <c r="B185" s="712"/>
      <c r="C185" s="712"/>
      <c r="D185" s="713"/>
      <c r="E185" s="714"/>
      <c r="F185" s="714"/>
      <c r="G185" s="735"/>
      <c r="H185" s="715" t="s">
        <v>322</v>
      </c>
      <c r="I185" s="712"/>
      <c r="J185" s="716"/>
      <c r="K185" s="717">
        <v>2194</v>
      </c>
      <c r="L185" s="717"/>
      <c r="M185" s="718"/>
      <c r="N185" s="719"/>
      <c r="O185" s="720"/>
      <c r="P185" s="714"/>
      <c r="Q185" s="714"/>
      <c r="R185" s="714"/>
      <c r="S185" s="714"/>
      <c r="T185" s="714"/>
      <c r="U185" s="628"/>
      <c r="V185" s="628"/>
      <c r="W185" s="628"/>
      <c r="X185" s="679"/>
    </row>
    <row r="186" spans="2:24" s="626" customFormat="1" ht="21" hidden="1" customHeight="1" outlineLevel="1" x14ac:dyDescent="0.25">
      <c r="B186" s="712"/>
      <c r="C186" s="712"/>
      <c r="D186" s="713"/>
      <c r="E186" s="714"/>
      <c r="F186" s="714"/>
      <c r="G186" s="735"/>
      <c r="H186" s="721" t="s">
        <v>893</v>
      </c>
      <c r="I186" s="712"/>
      <c r="J186" s="716"/>
      <c r="K186" s="717"/>
      <c r="L186" s="717"/>
      <c r="M186" s="718"/>
      <c r="N186" s="719"/>
      <c r="O186" s="720"/>
      <c r="P186" s="714"/>
      <c r="Q186" s="714"/>
      <c r="R186" s="714"/>
      <c r="S186" s="714"/>
      <c r="T186" s="714"/>
      <c r="U186" s="628"/>
      <c r="V186" s="628"/>
      <c r="W186" s="628"/>
      <c r="X186" s="679"/>
    </row>
    <row r="187" spans="2:24" s="626" customFormat="1" ht="21" hidden="1" customHeight="1" outlineLevel="1" x14ac:dyDescent="0.25">
      <c r="B187" s="712"/>
      <c r="C187" s="712"/>
      <c r="D187" s="713"/>
      <c r="E187" s="714"/>
      <c r="F187" s="714"/>
      <c r="G187" s="735"/>
      <c r="H187" s="715" t="s">
        <v>894</v>
      </c>
      <c r="I187" s="712"/>
      <c r="J187" s="716"/>
      <c r="K187" s="717">
        <v>0</v>
      </c>
      <c r="L187" s="717"/>
      <c r="M187" s="718"/>
      <c r="N187" s="719"/>
      <c r="O187" s="720"/>
      <c r="P187" s="714"/>
      <c r="Q187" s="714"/>
      <c r="R187" s="714"/>
      <c r="S187" s="714"/>
      <c r="T187" s="714"/>
      <c r="U187" s="628"/>
      <c r="V187" s="628"/>
      <c r="W187" s="628"/>
      <c r="X187" s="679"/>
    </row>
    <row r="188" spans="2:24" s="626" customFormat="1" ht="21" hidden="1" customHeight="1" outlineLevel="1" x14ac:dyDescent="0.25">
      <c r="B188" s="712"/>
      <c r="C188" s="712"/>
      <c r="D188" s="713"/>
      <c r="E188" s="714"/>
      <c r="F188" s="714"/>
      <c r="G188" s="735"/>
      <c r="H188" s="715" t="s">
        <v>895</v>
      </c>
      <c r="I188" s="712"/>
      <c r="J188" s="716"/>
      <c r="K188" s="717">
        <v>9073</v>
      </c>
      <c r="L188" s="717"/>
      <c r="M188" s="718"/>
      <c r="N188" s="719"/>
      <c r="O188" s="720"/>
      <c r="P188" s="714"/>
      <c r="Q188" s="714"/>
      <c r="R188" s="714"/>
      <c r="S188" s="714"/>
      <c r="T188" s="714"/>
      <c r="U188" s="628"/>
      <c r="V188" s="628"/>
      <c r="W188" s="628"/>
      <c r="X188" s="679"/>
    </row>
    <row r="189" spans="2:24" s="626" customFormat="1" ht="21" hidden="1" customHeight="1" outlineLevel="1" x14ac:dyDescent="0.25">
      <c r="B189" s="712"/>
      <c r="C189" s="712"/>
      <c r="D189" s="713"/>
      <c r="E189" s="714"/>
      <c r="F189" s="714"/>
      <c r="G189" s="735"/>
      <c r="H189" s="715" t="s">
        <v>896</v>
      </c>
      <c r="I189" s="712"/>
      <c r="J189" s="716"/>
      <c r="K189" s="717">
        <v>8293</v>
      </c>
      <c r="L189" s="717"/>
      <c r="M189" s="718"/>
      <c r="N189" s="719"/>
      <c r="O189" s="720"/>
      <c r="P189" s="714"/>
      <c r="Q189" s="714"/>
      <c r="R189" s="714"/>
      <c r="S189" s="714"/>
      <c r="T189" s="714"/>
      <c r="U189" s="628"/>
      <c r="V189" s="628"/>
      <c r="W189" s="628"/>
      <c r="X189" s="679"/>
    </row>
    <row r="190" spans="2:24" s="626" customFormat="1" ht="21" hidden="1" customHeight="1" outlineLevel="1" x14ac:dyDescent="0.25">
      <c r="B190" s="712"/>
      <c r="C190" s="712"/>
      <c r="D190" s="713"/>
      <c r="E190" s="714"/>
      <c r="F190" s="714"/>
      <c r="G190" s="735"/>
      <c r="H190" s="715" t="s">
        <v>322</v>
      </c>
      <c r="I190" s="712"/>
      <c r="J190" s="716"/>
      <c r="K190" s="717">
        <v>2194</v>
      </c>
      <c r="L190" s="717"/>
      <c r="M190" s="718"/>
      <c r="N190" s="719"/>
      <c r="O190" s="720"/>
      <c r="P190" s="714"/>
      <c r="Q190" s="714"/>
      <c r="R190" s="714"/>
      <c r="S190" s="714"/>
      <c r="T190" s="714"/>
      <c r="U190" s="628"/>
      <c r="V190" s="628"/>
      <c r="W190" s="628"/>
      <c r="X190" s="679"/>
    </row>
    <row r="191" spans="2:24" s="626" customFormat="1" ht="21" hidden="1" customHeight="1" outlineLevel="1" x14ac:dyDescent="0.25">
      <c r="B191" s="712"/>
      <c r="C191" s="712"/>
      <c r="D191" s="713"/>
      <c r="E191" s="714"/>
      <c r="F191" s="714"/>
      <c r="G191" s="735"/>
      <c r="H191" s="721" t="s">
        <v>897</v>
      </c>
      <c r="I191" s="712"/>
      <c r="J191" s="716"/>
      <c r="K191" s="717"/>
      <c r="L191" s="717"/>
      <c r="M191" s="718"/>
      <c r="N191" s="719"/>
      <c r="O191" s="720"/>
      <c r="P191" s="714"/>
      <c r="Q191" s="714"/>
      <c r="R191" s="714"/>
      <c r="S191" s="714"/>
      <c r="T191" s="714"/>
      <c r="U191" s="628"/>
      <c r="V191" s="628"/>
      <c r="W191" s="628"/>
      <c r="X191" s="679"/>
    </row>
    <row r="192" spans="2:24" s="626" customFormat="1" ht="21" hidden="1" customHeight="1" outlineLevel="1" x14ac:dyDescent="0.25">
      <c r="B192" s="712"/>
      <c r="C192" s="712"/>
      <c r="D192" s="713"/>
      <c r="E192" s="714"/>
      <c r="F192" s="714"/>
      <c r="G192" s="735"/>
      <c r="H192" s="715" t="s">
        <v>898</v>
      </c>
      <c r="I192" s="712"/>
      <c r="J192" s="716"/>
      <c r="K192" s="717">
        <v>0</v>
      </c>
      <c r="L192" s="717"/>
      <c r="M192" s="718"/>
      <c r="N192" s="719"/>
      <c r="O192" s="720"/>
      <c r="P192" s="714"/>
      <c r="Q192" s="714"/>
      <c r="R192" s="714"/>
      <c r="S192" s="714"/>
      <c r="T192" s="714"/>
      <c r="U192" s="628"/>
      <c r="V192" s="628"/>
      <c r="W192" s="628"/>
      <c r="X192" s="679"/>
    </row>
    <row r="193" spans="2:24" s="626" customFormat="1" ht="21" hidden="1" customHeight="1" outlineLevel="1" x14ac:dyDescent="0.25">
      <c r="B193" s="712"/>
      <c r="C193" s="712"/>
      <c r="D193" s="713"/>
      <c r="E193" s="714"/>
      <c r="F193" s="714"/>
      <c r="G193" s="735"/>
      <c r="H193" s="715" t="s">
        <v>895</v>
      </c>
      <c r="I193" s="712"/>
      <c r="J193" s="716"/>
      <c r="K193" s="717">
        <v>9073</v>
      </c>
      <c r="L193" s="717"/>
      <c r="M193" s="718"/>
      <c r="N193" s="719"/>
      <c r="O193" s="720"/>
      <c r="P193" s="714"/>
      <c r="Q193" s="714"/>
      <c r="R193" s="714"/>
      <c r="S193" s="714"/>
      <c r="T193" s="714"/>
      <c r="U193" s="628"/>
      <c r="V193" s="628"/>
      <c r="W193" s="628"/>
      <c r="X193" s="679"/>
    </row>
    <row r="194" spans="2:24" s="626" customFormat="1" ht="21" hidden="1" customHeight="1" outlineLevel="1" x14ac:dyDescent="0.25">
      <c r="B194" s="712"/>
      <c r="C194" s="712"/>
      <c r="D194" s="713"/>
      <c r="E194" s="714"/>
      <c r="F194" s="714"/>
      <c r="G194" s="735"/>
      <c r="H194" s="715" t="s">
        <v>896</v>
      </c>
      <c r="I194" s="712"/>
      <c r="J194" s="716"/>
      <c r="K194" s="717">
        <v>8293</v>
      </c>
      <c r="L194" s="717"/>
      <c r="M194" s="718"/>
      <c r="N194" s="719"/>
      <c r="O194" s="720"/>
      <c r="P194" s="714"/>
      <c r="Q194" s="714"/>
      <c r="R194" s="714"/>
      <c r="S194" s="714"/>
      <c r="T194" s="714"/>
      <c r="U194" s="628"/>
      <c r="V194" s="628"/>
      <c r="W194" s="628"/>
      <c r="X194" s="679"/>
    </row>
    <row r="195" spans="2:24" s="626" customFormat="1" ht="21" hidden="1" customHeight="1" outlineLevel="1" x14ac:dyDescent="0.25">
      <c r="B195" s="712"/>
      <c r="C195" s="712"/>
      <c r="D195" s="713"/>
      <c r="E195" s="714"/>
      <c r="F195" s="714"/>
      <c r="G195" s="735"/>
      <c r="H195" s="715" t="s">
        <v>322</v>
      </c>
      <c r="I195" s="712"/>
      <c r="J195" s="716"/>
      <c r="K195" s="717">
        <v>2194</v>
      </c>
      <c r="L195" s="717"/>
      <c r="M195" s="718"/>
      <c r="N195" s="719"/>
      <c r="O195" s="720"/>
      <c r="P195" s="714"/>
      <c r="Q195" s="714"/>
      <c r="R195" s="714"/>
      <c r="S195" s="714"/>
      <c r="T195" s="714"/>
      <c r="U195" s="628"/>
      <c r="V195" s="628"/>
      <c r="W195" s="628"/>
      <c r="X195" s="679"/>
    </row>
    <row r="196" spans="2:24" s="626" customFormat="1" ht="21" hidden="1" customHeight="1" outlineLevel="1" x14ac:dyDescent="0.25">
      <c r="B196" s="712"/>
      <c r="C196" s="712"/>
      <c r="D196" s="713"/>
      <c r="E196" s="714"/>
      <c r="F196" s="714"/>
      <c r="G196" s="735"/>
      <c r="H196" s="721" t="s">
        <v>899</v>
      </c>
      <c r="I196" s="712"/>
      <c r="J196" s="716"/>
      <c r="K196" s="717"/>
      <c r="L196" s="717"/>
      <c r="M196" s="718"/>
      <c r="N196" s="719"/>
      <c r="O196" s="720"/>
      <c r="P196" s="714"/>
      <c r="Q196" s="714"/>
      <c r="R196" s="714"/>
      <c r="S196" s="714"/>
      <c r="T196" s="714"/>
      <c r="U196" s="628"/>
      <c r="V196" s="628"/>
      <c r="W196" s="628"/>
      <c r="X196" s="679"/>
    </row>
    <row r="197" spans="2:24" s="626" customFormat="1" ht="21" hidden="1" customHeight="1" outlineLevel="1" x14ac:dyDescent="0.25">
      <c r="B197" s="712"/>
      <c r="C197" s="712"/>
      <c r="D197" s="713"/>
      <c r="E197" s="714"/>
      <c r="F197" s="714"/>
      <c r="G197" s="735"/>
      <c r="H197" s="715" t="s">
        <v>900</v>
      </c>
      <c r="I197" s="712"/>
      <c r="J197" s="716"/>
      <c r="K197" s="717">
        <v>13636</v>
      </c>
      <c r="L197" s="717"/>
      <c r="M197" s="718"/>
      <c r="N197" s="719"/>
      <c r="O197" s="720"/>
      <c r="P197" s="714"/>
      <c r="Q197" s="714"/>
      <c r="R197" s="714"/>
      <c r="S197" s="714"/>
      <c r="T197" s="714"/>
      <c r="U197" s="628"/>
      <c r="V197" s="628"/>
      <c r="W197" s="628"/>
      <c r="X197" s="679"/>
    </row>
    <row r="198" spans="2:24" s="626" customFormat="1" ht="21" hidden="1" customHeight="1" outlineLevel="1" x14ac:dyDescent="0.25">
      <c r="B198" s="712"/>
      <c r="C198" s="712"/>
      <c r="D198" s="713"/>
      <c r="E198" s="714"/>
      <c r="F198" s="714"/>
      <c r="G198" s="735"/>
      <c r="H198" s="715" t="s">
        <v>459</v>
      </c>
      <c r="I198" s="712"/>
      <c r="J198" s="716"/>
      <c r="K198" s="717">
        <v>9407</v>
      </c>
      <c r="L198" s="717"/>
      <c r="M198" s="718"/>
      <c r="N198" s="719"/>
      <c r="O198" s="720"/>
      <c r="P198" s="714"/>
      <c r="Q198" s="714"/>
      <c r="R198" s="714"/>
      <c r="S198" s="714"/>
      <c r="T198" s="714"/>
      <c r="U198" s="628"/>
      <c r="V198" s="628"/>
      <c r="W198" s="628"/>
      <c r="X198" s="679"/>
    </row>
    <row r="199" spans="2:24" s="626" customFormat="1" ht="21" hidden="1" customHeight="1" outlineLevel="1" x14ac:dyDescent="0.25">
      <c r="B199" s="712"/>
      <c r="C199" s="712"/>
      <c r="D199" s="713"/>
      <c r="E199" s="714"/>
      <c r="F199" s="714"/>
      <c r="G199" s="735"/>
      <c r="H199" s="715" t="s">
        <v>901</v>
      </c>
      <c r="I199" s="712"/>
      <c r="J199" s="716"/>
      <c r="K199" s="717">
        <v>8583</v>
      </c>
      <c r="L199" s="717"/>
      <c r="M199" s="718"/>
      <c r="N199" s="719"/>
      <c r="O199" s="720"/>
      <c r="P199" s="714"/>
      <c r="Q199" s="714"/>
      <c r="R199" s="714"/>
      <c r="S199" s="714"/>
      <c r="T199" s="714"/>
      <c r="U199" s="628"/>
      <c r="V199" s="628"/>
      <c r="W199" s="628"/>
      <c r="X199" s="679"/>
    </row>
    <row r="200" spans="2:24" s="626" customFormat="1" ht="21" hidden="1" customHeight="1" outlineLevel="1" x14ac:dyDescent="0.25">
      <c r="B200" s="712"/>
      <c r="C200" s="712"/>
      <c r="D200" s="713"/>
      <c r="E200" s="714"/>
      <c r="F200" s="714"/>
      <c r="G200" s="735"/>
      <c r="H200" s="715" t="s">
        <v>902</v>
      </c>
      <c r="I200" s="712"/>
      <c r="J200" s="716"/>
      <c r="K200" s="717">
        <v>8621</v>
      </c>
      <c r="L200" s="717"/>
      <c r="M200" s="718"/>
      <c r="N200" s="719"/>
      <c r="O200" s="720"/>
      <c r="P200" s="714"/>
      <c r="Q200" s="714"/>
      <c r="R200" s="714"/>
      <c r="S200" s="714"/>
      <c r="T200" s="714"/>
      <c r="U200" s="628"/>
      <c r="V200" s="628"/>
      <c r="W200" s="628"/>
      <c r="X200" s="679"/>
    </row>
    <row r="201" spans="2:24" s="626" customFormat="1" ht="21" hidden="1" customHeight="1" outlineLevel="1" x14ac:dyDescent="0.25">
      <c r="B201" s="712"/>
      <c r="C201" s="712"/>
      <c r="D201" s="713"/>
      <c r="E201" s="714"/>
      <c r="F201" s="714"/>
      <c r="G201" s="735"/>
      <c r="H201" s="715" t="s">
        <v>903</v>
      </c>
      <c r="I201" s="712"/>
      <c r="J201" s="716"/>
      <c r="K201" s="717">
        <v>8564</v>
      </c>
      <c r="L201" s="717"/>
      <c r="M201" s="718"/>
      <c r="N201" s="719"/>
      <c r="O201" s="720"/>
      <c r="P201" s="714"/>
      <c r="Q201" s="714"/>
      <c r="R201" s="714"/>
      <c r="S201" s="714"/>
      <c r="T201" s="714"/>
      <c r="U201" s="628"/>
      <c r="V201" s="628"/>
      <c r="W201" s="628"/>
      <c r="X201" s="679"/>
    </row>
    <row r="202" spans="2:24" s="626" customFormat="1" ht="21" hidden="1" customHeight="1" outlineLevel="1" x14ac:dyDescent="0.25">
      <c r="B202" s="712"/>
      <c r="C202" s="712"/>
      <c r="D202" s="713"/>
      <c r="E202" s="714"/>
      <c r="F202" s="714"/>
      <c r="G202" s="735"/>
      <c r="H202" s="715" t="s">
        <v>904</v>
      </c>
      <c r="I202" s="712"/>
      <c r="J202" s="716"/>
      <c r="K202" s="717">
        <v>8064</v>
      </c>
      <c r="L202" s="717"/>
      <c r="M202" s="718"/>
      <c r="N202" s="719"/>
      <c r="O202" s="720"/>
      <c r="P202" s="714"/>
      <c r="Q202" s="714"/>
      <c r="R202" s="714"/>
      <c r="S202" s="714"/>
      <c r="T202" s="714"/>
      <c r="U202" s="628"/>
      <c r="V202" s="628"/>
      <c r="W202" s="628"/>
      <c r="X202" s="679"/>
    </row>
    <row r="203" spans="2:24" s="626" customFormat="1" ht="21" hidden="1" customHeight="1" outlineLevel="1" x14ac:dyDescent="0.25">
      <c r="B203" s="722"/>
      <c r="C203" s="722"/>
      <c r="D203" s="723"/>
      <c r="E203" s="724"/>
      <c r="F203" s="724"/>
      <c r="G203" s="736"/>
      <c r="H203" s="725" t="s">
        <v>905</v>
      </c>
      <c r="I203" s="722"/>
      <c r="J203" s="726"/>
      <c r="K203" s="727">
        <v>3237</v>
      </c>
      <c r="L203" s="727"/>
      <c r="M203" s="728"/>
      <c r="N203" s="729"/>
      <c r="O203" s="730"/>
      <c r="P203" s="724"/>
      <c r="Q203" s="724"/>
      <c r="R203" s="724"/>
      <c r="S203" s="724"/>
      <c r="T203" s="724"/>
      <c r="U203" s="628"/>
      <c r="V203" s="628"/>
      <c r="W203" s="628"/>
      <c r="X203" s="679"/>
    </row>
    <row r="204" spans="2:24" s="626" customFormat="1" ht="21" customHeight="1" collapsed="1" x14ac:dyDescent="0.25">
      <c r="B204" s="804">
        <v>6</v>
      </c>
      <c r="C204" s="804"/>
      <c r="D204" s="816" t="s">
        <v>651</v>
      </c>
      <c r="E204" s="806"/>
      <c r="F204" s="806">
        <v>44145</v>
      </c>
      <c r="G204" s="805" t="s">
        <v>230</v>
      </c>
      <c r="H204" s="807" t="s">
        <v>650</v>
      </c>
      <c r="I204" s="804">
        <v>1</v>
      </c>
      <c r="J204" s="808" t="s">
        <v>19</v>
      </c>
      <c r="K204" s="809">
        <v>40781</v>
      </c>
      <c r="L204" s="809">
        <f>K204*I204</f>
        <v>40781</v>
      </c>
      <c r="M204" s="810"/>
      <c r="N204" s="811"/>
      <c r="O204" s="804"/>
      <c r="P204" s="806"/>
      <c r="Q204" s="806"/>
      <c r="R204" s="806"/>
      <c r="S204" s="806"/>
      <c r="T204" s="806"/>
      <c r="U204" s="787" t="s">
        <v>1054</v>
      </c>
      <c r="V204" s="628"/>
      <c r="W204" s="628"/>
      <c r="X204" s="679"/>
    </row>
    <row r="205" spans="2:24" s="626" customFormat="1" ht="21" hidden="1" customHeight="1" outlineLevel="1" x14ac:dyDescent="0.25">
      <c r="B205" s="703"/>
      <c r="C205" s="703"/>
      <c r="D205" s="704"/>
      <c r="E205" s="705"/>
      <c r="F205" s="705"/>
      <c r="G205" s="734"/>
      <c r="H205" s="706" t="s">
        <v>906</v>
      </c>
      <c r="I205" s="670">
        <v>1</v>
      </c>
      <c r="J205" s="674" t="s">
        <v>19</v>
      </c>
      <c r="K205" s="708"/>
      <c r="L205" s="708"/>
      <c r="M205" s="709"/>
      <c r="N205" s="710"/>
      <c r="O205" s="711"/>
      <c r="P205" s="705"/>
      <c r="Q205" s="705"/>
      <c r="R205" s="705"/>
      <c r="S205" s="705"/>
      <c r="T205" s="705"/>
      <c r="U205" s="628"/>
      <c r="V205" s="628"/>
      <c r="W205" s="628"/>
      <c r="X205" s="679"/>
    </row>
    <row r="206" spans="2:24" s="626" customFormat="1" ht="21" hidden="1" customHeight="1" outlineLevel="1" x14ac:dyDescent="0.25">
      <c r="B206" s="712"/>
      <c r="C206" s="712"/>
      <c r="D206" s="713"/>
      <c r="E206" s="714"/>
      <c r="F206" s="714"/>
      <c r="G206" s="735"/>
      <c r="H206" s="715" t="s">
        <v>907</v>
      </c>
      <c r="I206" s="670">
        <v>1</v>
      </c>
      <c r="J206" s="674" t="s">
        <v>19</v>
      </c>
      <c r="K206" s="717">
        <v>2740</v>
      </c>
      <c r="L206" s="717"/>
      <c r="M206" s="718"/>
      <c r="N206" s="719"/>
      <c r="O206" s="720"/>
      <c r="P206" s="714"/>
      <c r="Q206" s="714"/>
      <c r="R206" s="714"/>
      <c r="S206" s="714"/>
      <c r="T206" s="714"/>
      <c r="U206" s="628"/>
      <c r="V206" s="628"/>
      <c r="W206" s="628"/>
      <c r="X206" s="679"/>
    </row>
    <row r="207" spans="2:24" s="626" customFormat="1" ht="21" hidden="1" customHeight="1" outlineLevel="1" x14ac:dyDescent="0.25">
      <c r="B207" s="712"/>
      <c r="C207" s="712"/>
      <c r="D207" s="713"/>
      <c r="E207" s="714"/>
      <c r="F207" s="714"/>
      <c r="G207" s="735"/>
      <c r="H207" s="715" t="s">
        <v>908</v>
      </c>
      <c r="I207" s="670">
        <v>1</v>
      </c>
      <c r="J207" s="674" t="s">
        <v>19</v>
      </c>
      <c r="K207" s="717">
        <v>2172</v>
      </c>
      <c r="L207" s="717"/>
      <c r="M207" s="718"/>
      <c r="N207" s="719"/>
      <c r="O207" s="720"/>
      <c r="P207" s="714"/>
      <c r="Q207" s="714"/>
      <c r="R207" s="714"/>
      <c r="S207" s="714"/>
      <c r="T207" s="714"/>
      <c r="U207" s="628"/>
      <c r="V207" s="628"/>
      <c r="W207" s="628"/>
      <c r="X207" s="679"/>
    </row>
    <row r="208" spans="2:24" s="626" customFormat="1" ht="21" hidden="1" customHeight="1" outlineLevel="1" x14ac:dyDescent="0.25">
      <c r="B208" s="712"/>
      <c r="C208" s="712"/>
      <c r="D208" s="713"/>
      <c r="E208" s="714"/>
      <c r="F208" s="714"/>
      <c r="G208" s="735"/>
      <c r="H208" s="715" t="s">
        <v>909</v>
      </c>
      <c r="I208" s="670">
        <v>1</v>
      </c>
      <c r="J208" s="674" t="s">
        <v>19</v>
      </c>
      <c r="K208" s="717">
        <v>396</v>
      </c>
      <c r="L208" s="717"/>
      <c r="M208" s="718"/>
      <c r="N208" s="719"/>
      <c r="O208" s="720"/>
      <c r="P208" s="714"/>
      <c r="Q208" s="714"/>
      <c r="R208" s="714"/>
      <c r="S208" s="714"/>
      <c r="T208" s="714"/>
      <c r="U208" s="628"/>
      <c r="V208" s="628"/>
      <c r="W208" s="628"/>
      <c r="X208" s="679"/>
    </row>
    <row r="209" spans="2:24" s="626" customFormat="1" ht="21" hidden="1" customHeight="1" outlineLevel="1" x14ac:dyDescent="0.25">
      <c r="B209" s="712"/>
      <c r="C209" s="712"/>
      <c r="D209" s="713"/>
      <c r="E209" s="714"/>
      <c r="F209" s="714"/>
      <c r="G209" s="735"/>
      <c r="H209" s="721" t="s">
        <v>910</v>
      </c>
      <c r="I209" s="670">
        <v>1</v>
      </c>
      <c r="J209" s="674" t="s">
        <v>19</v>
      </c>
      <c r="K209" s="717"/>
      <c r="L209" s="717"/>
      <c r="M209" s="718"/>
      <c r="N209" s="719"/>
      <c r="O209" s="720"/>
      <c r="P209" s="714"/>
      <c r="Q209" s="714"/>
      <c r="R209" s="714"/>
      <c r="S209" s="714"/>
      <c r="T209" s="714"/>
      <c r="U209" s="628"/>
      <c r="V209" s="628"/>
      <c r="W209" s="628"/>
      <c r="X209" s="679"/>
    </row>
    <row r="210" spans="2:24" s="626" customFormat="1" ht="21" hidden="1" customHeight="1" outlineLevel="1" x14ac:dyDescent="0.25">
      <c r="B210" s="712"/>
      <c r="C210" s="712"/>
      <c r="D210" s="713"/>
      <c r="E210" s="714"/>
      <c r="F210" s="714"/>
      <c r="G210" s="735"/>
      <c r="H210" s="715" t="s">
        <v>911</v>
      </c>
      <c r="I210" s="670">
        <v>1</v>
      </c>
      <c r="J210" s="674" t="s">
        <v>19</v>
      </c>
      <c r="K210" s="717">
        <v>3090</v>
      </c>
      <c r="L210" s="717"/>
      <c r="M210" s="718"/>
      <c r="N210" s="719"/>
      <c r="O210" s="720"/>
      <c r="P210" s="714"/>
      <c r="Q210" s="714"/>
      <c r="R210" s="714"/>
      <c r="S210" s="714"/>
      <c r="T210" s="714"/>
      <c r="U210" s="628"/>
      <c r="V210" s="628"/>
      <c r="W210" s="628"/>
      <c r="X210" s="679"/>
    </row>
    <row r="211" spans="2:24" s="626" customFormat="1" ht="21" hidden="1" customHeight="1" outlineLevel="1" x14ac:dyDescent="0.25">
      <c r="B211" s="712"/>
      <c r="C211" s="712"/>
      <c r="D211" s="713"/>
      <c r="E211" s="714"/>
      <c r="F211" s="714"/>
      <c r="G211" s="735"/>
      <c r="H211" s="715" t="s">
        <v>908</v>
      </c>
      <c r="I211" s="670">
        <v>1</v>
      </c>
      <c r="J211" s="674" t="s">
        <v>19</v>
      </c>
      <c r="K211" s="717">
        <v>2895</v>
      </c>
      <c r="L211" s="717"/>
      <c r="M211" s="718"/>
      <c r="N211" s="719"/>
      <c r="O211" s="720"/>
      <c r="P211" s="714"/>
      <c r="Q211" s="714"/>
      <c r="R211" s="714"/>
      <c r="S211" s="714"/>
      <c r="T211" s="714"/>
      <c r="U211" s="628"/>
      <c r="V211" s="628"/>
      <c r="W211" s="628"/>
      <c r="X211" s="679"/>
    </row>
    <row r="212" spans="2:24" s="626" customFormat="1" ht="21" hidden="1" customHeight="1" outlineLevel="1" x14ac:dyDescent="0.25">
      <c r="B212" s="712"/>
      <c r="C212" s="712"/>
      <c r="D212" s="713"/>
      <c r="E212" s="714"/>
      <c r="F212" s="714"/>
      <c r="G212" s="735"/>
      <c r="H212" s="715" t="s">
        <v>625</v>
      </c>
      <c r="I212" s="670">
        <v>1</v>
      </c>
      <c r="J212" s="674" t="s">
        <v>19</v>
      </c>
      <c r="K212" s="717">
        <v>745</v>
      </c>
      <c r="L212" s="717"/>
      <c r="M212" s="718"/>
      <c r="N212" s="719"/>
      <c r="O212" s="720"/>
      <c r="P212" s="714"/>
      <c r="Q212" s="714"/>
      <c r="R212" s="714"/>
      <c r="S212" s="714"/>
      <c r="T212" s="714"/>
      <c r="U212" s="628"/>
      <c r="V212" s="628"/>
      <c r="W212" s="628"/>
      <c r="X212" s="679"/>
    </row>
    <row r="213" spans="2:24" s="626" customFormat="1" ht="21" hidden="1" customHeight="1" outlineLevel="1" x14ac:dyDescent="0.25">
      <c r="B213" s="712"/>
      <c r="C213" s="712"/>
      <c r="D213" s="713"/>
      <c r="E213" s="714"/>
      <c r="F213" s="714"/>
      <c r="G213" s="735"/>
      <c r="H213" s="721" t="s">
        <v>912</v>
      </c>
      <c r="I213" s="670">
        <v>1</v>
      </c>
      <c r="J213" s="674" t="s">
        <v>19</v>
      </c>
      <c r="K213" s="717"/>
      <c r="L213" s="717"/>
      <c r="M213" s="718"/>
      <c r="N213" s="719"/>
      <c r="O213" s="720"/>
      <c r="P213" s="714"/>
      <c r="Q213" s="714"/>
      <c r="R213" s="714"/>
      <c r="S213" s="714"/>
      <c r="T213" s="714"/>
      <c r="U213" s="628"/>
      <c r="V213" s="628"/>
      <c r="W213" s="628"/>
      <c r="X213" s="679"/>
    </row>
    <row r="214" spans="2:24" s="626" customFormat="1" ht="21" hidden="1" customHeight="1" outlineLevel="1" x14ac:dyDescent="0.25">
      <c r="B214" s="712"/>
      <c r="C214" s="712"/>
      <c r="D214" s="713"/>
      <c r="E214" s="714"/>
      <c r="F214" s="714"/>
      <c r="G214" s="735"/>
      <c r="H214" s="715" t="s">
        <v>623</v>
      </c>
      <c r="I214" s="670">
        <v>1</v>
      </c>
      <c r="J214" s="674" t="s">
        <v>19</v>
      </c>
      <c r="K214" s="717">
        <v>2960</v>
      </c>
      <c r="L214" s="717"/>
      <c r="M214" s="718"/>
      <c r="N214" s="719"/>
      <c r="O214" s="720"/>
      <c r="P214" s="714"/>
      <c r="Q214" s="714"/>
      <c r="R214" s="714"/>
      <c r="S214" s="714"/>
      <c r="T214" s="714"/>
      <c r="U214" s="628"/>
      <c r="V214" s="628"/>
      <c r="W214" s="628"/>
      <c r="X214" s="679"/>
    </row>
    <row r="215" spans="2:24" s="626" customFormat="1" ht="21" hidden="1" customHeight="1" outlineLevel="1" x14ac:dyDescent="0.25">
      <c r="B215" s="712"/>
      <c r="C215" s="712"/>
      <c r="D215" s="713"/>
      <c r="E215" s="714"/>
      <c r="F215" s="714"/>
      <c r="G215" s="735"/>
      <c r="H215" s="715" t="s">
        <v>913</v>
      </c>
      <c r="I215" s="670">
        <v>1</v>
      </c>
      <c r="J215" s="674" t="s">
        <v>19</v>
      </c>
      <c r="K215" s="717">
        <v>2820</v>
      </c>
      <c r="L215" s="717"/>
      <c r="M215" s="718"/>
      <c r="N215" s="719"/>
      <c r="O215" s="720"/>
      <c r="P215" s="714"/>
      <c r="Q215" s="714"/>
      <c r="R215" s="714"/>
      <c r="S215" s="714"/>
      <c r="T215" s="714"/>
      <c r="U215" s="628"/>
      <c r="V215" s="628"/>
      <c r="W215" s="628"/>
      <c r="X215" s="679"/>
    </row>
    <row r="216" spans="2:24" s="626" customFormat="1" ht="21" hidden="1" customHeight="1" outlineLevel="1" x14ac:dyDescent="0.25">
      <c r="B216" s="712"/>
      <c r="C216" s="712"/>
      <c r="D216" s="713"/>
      <c r="E216" s="714"/>
      <c r="F216" s="714"/>
      <c r="G216" s="735"/>
      <c r="H216" s="715" t="s">
        <v>909</v>
      </c>
      <c r="I216" s="670">
        <v>1</v>
      </c>
      <c r="J216" s="674" t="s">
        <v>19</v>
      </c>
      <c r="K216" s="717">
        <v>804</v>
      </c>
      <c r="L216" s="717"/>
      <c r="M216" s="718"/>
      <c r="N216" s="719"/>
      <c r="O216" s="720"/>
      <c r="P216" s="714"/>
      <c r="Q216" s="714"/>
      <c r="R216" s="714"/>
      <c r="S216" s="714"/>
      <c r="T216" s="714"/>
      <c r="U216" s="628"/>
      <c r="V216" s="628"/>
      <c r="W216" s="628"/>
      <c r="X216" s="679"/>
    </row>
    <row r="217" spans="2:24" s="626" customFormat="1" ht="21" hidden="1" customHeight="1" outlineLevel="1" x14ac:dyDescent="0.25">
      <c r="B217" s="712"/>
      <c r="C217" s="712"/>
      <c r="D217" s="713"/>
      <c r="E217" s="714"/>
      <c r="F217" s="714"/>
      <c r="G217" s="735"/>
      <c r="H217" s="721" t="s">
        <v>914</v>
      </c>
      <c r="I217" s="670">
        <v>1</v>
      </c>
      <c r="J217" s="674" t="s">
        <v>19</v>
      </c>
      <c r="K217" s="717"/>
      <c r="L217" s="717"/>
      <c r="M217" s="718"/>
      <c r="N217" s="719"/>
      <c r="O217" s="720"/>
      <c r="P217" s="714"/>
      <c r="Q217" s="714"/>
      <c r="R217" s="714"/>
      <c r="S217" s="714"/>
      <c r="T217" s="714"/>
      <c r="U217" s="628"/>
      <c r="V217" s="628"/>
      <c r="W217" s="628"/>
      <c r="X217" s="679"/>
    </row>
    <row r="218" spans="2:24" s="626" customFormat="1" ht="21" hidden="1" customHeight="1" outlineLevel="1" x14ac:dyDescent="0.25">
      <c r="B218" s="712"/>
      <c r="C218" s="712"/>
      <c r="D218" s="713"/>
      <c r="E218" s="714"/>
      <c r="F218" s="714"/>
      <c r="G218" s="735"/>
      <c r="H218" s="715" t="s">
        <v>907</v>
      </c>
      <c r="I218" s="670">
        <v>1</v>
      </c>
      <c r="J218" s="674" t="s">
        <v>19</v>
      </c>
      <c r="K218" s="717">
        <v>12080</v>
      </c>
      <c r="L218" s="717"/>
      <c r="M218" s="718"/>
      <c r="N218" s="719"/>
      <c r="O218" s="720"/>
      <c r="P218" s="714"/>
      <c r="Q218" s="714"/>
      <c r="R218" s="714"/>
      <c r="S218" s="714"/>
      <c r="T218" s="714"/>
      <c r="U218" s="628"/>
      <c r="V218" s="628"/>
      <c r="W218" s="628"/>
      <c r="X218" s="679"/>
    </row>
    <row r="219" spans="2:24" s="626" customFormat="1" ht="21" hidden="1" customHeight="1" outlineLevel="1" x14ac:dyDescent="0.25">
      <c r="B219" s="712"/>
      <c r="C219" s="712"/>
      <c r="D219" s="713"/>
      <c r="E219" s="714"/>
      <c r="F219" s="714"/>
      <c r="G219" s="735"/>
      <c r="H219" s="715" t="s">
        <v>908</v>
      </c>
      <c r="I219" s="670">
        <v>1</v>
      </c>
      <c r="J219" s="674" t="s">
        <v>19</v>
      </c>
      <c r="K219" s="717">
        <v>5005</v>
      </c>
      <c r="L219" s="717"/>
      <c r="M219" s="718"/>
      <c r="N219" s="719"/>
      <c r="O219" s="720"/>
      <c r="P219" s="714"/>
      <c r="Q219" s="714"/>
      <c r="R219" s="714"/>
      <c r="S219" s="714"/>
      <c r="T219" s="714"/>
      <c r="U219" s="628"/>
      <c r="V219" s="628"/>
      <c r="W219" s="628"/>
      <c r="X219" s="679"/>
    </row>
    <row r="220" spans="2:24" s="626" customFormat="1" ht="21" hidden="1" customHeight="1" outlineLevel="1" x14ac:dyDescent="0.25">
      <c r="B220" s="712"/>
      <c r="C220" s="712"/>
      <c r="D220" s="713"/>
      <c r="E220" s="714"/>
      <c r="F220" s="714"/>
      <c r="G220" s="735"/>
      <c r="H220" s="715" t="s">
        <v>909</v>
      </c>
      <c r="I220" s="670">
        <v>1</v>
      </c>
      <c r="J220" s="674" t="s">
        <v>19</v>
      </c>
      <c r="K220" s="717">
        <v>2614</v>
      </c>
      <c r="L220" s="717"/>
      <c r="M220" s="718"/>
      <c r="N220" s="719"/>
      <c r="O220" s="720"/>
      <c r="P220" s="714"/>
      <c r="Q220" s="714"/>
      <c r="R220" s="714"/>
      <c r="S220" s="714"/>
      <c r="T220" s="714"/>
      <c r="U220" s="628"/>
      <c r="V220" s="628"/>
      <c r="W220" s="628"/>
      <c r="X220" s="679"/>
    </row>
    <row r="221" spans="2:24" s="626" customFormat="1" ht="21" hidden="1" customHeight="1" outlineLevel="1" x14ac:dyDescent="0.25">
      <c r="B221" s="712"/>
      <c r="C221" s="712"/>
      <c r="D221" s="713"/>
      <c r="E221" s="714"/>
      <c r="F221" s="714"/>
      <c r="G221" s="735"/>
      <c r="H221" s="721" t="s">
        <v>915</v>
      </c>
      <c r="I221" s="670">
        <v>1</v>
      </c>
      <c r="J221" s="674" t="s">
        <v>19</v>
      </c>
      <c r="K221" s="717"/>
      <c r="L221" s="717"/>
      <c r="M221" s="718"/>
      <c r="N221" s="719"/>
      <c r="O221" s="720"/>
      <c r="P221" s="714"/>
      <c r="Q221" s="714"/>
      <c r="R221" s="714"/>
      <c r="S221" s="714"/>
      <c r="T221" s="714"/>
      <c r="U221" s="628"/>
      <c r="V221" s="628"/>
      <c r="W221" s="628"/>
      <c r="X221" s="679"/>
    </row>
    <row r="222" spans="2:24" s="626" customFormat="1" ht="21" hidden="1" customHeight="1" outlineLevel="1" x14ac:dyDescent="0.25">
      <c r="B222" s="712"/>
      <c r="C222" s="712"/>
      <c r="D222" s="713"/>
      <c r="E222" s="714"/>
      <c r="F222" s="714"/>
      <c r="G222" s="735"/>
      <c r="H222" s="715" t="s">
        <v>911</v>
      </c>
      <c r="I222" s="670">
        <v>1</v>
      </c>
      <c r="J222" s="674" t="s">
        <v>19</v>
      </c>
      <c r="K222" s="717">
        <v>2110</v>
      </c>
      <c r="L222" s="717"/>
      <c r="M222" s="718"/>
      <c r="N222" s="719"/>
      <c r="O222" s="720"/>
      <c r="P222" s="714"/>
      <c r="Q222" s="714"/>
      <c r="R222" s="714"/>
      <c r="S222" s="714"/>
      <c r="T222" s="714"/>
      <c r="U222" s="628"/>
      <c r="V222" s="628"/>
      <c r="W222" s="628"/>
      <c r="X222" s="679"/>
    </row>
    <row r="223" spans="2:24" s="626" customFormat="1" ht="21" hidden="1" customHeight="1" outlineLevel="1" x14ac:dyDescent="0.25">
      <c r="B223" s="722"/>
      <c r="C223" s="722"/>
      <c r="D223" s="723"/>
      <c r="E223" s="724"/>
      <c r="F223" s="724"/>
      <c r="G223" s="736"/>
      <c r="H223" s="725" t="s">
        <v>909</v>
      </c>
      <c r="I223" s="670">
        <v>1</v>
      </c>
      <c r="J223" s="674" t="s">
        <v>19</v>
      </c>
      <c r="K223" s="727">
        <v>350</v>
      </c>
      <c r="L223" s="727"/>
      <c r="M223" s="728"/>
      <c r="N223" s="729"/>
      <c r="O223" s="730"/>
      <c r="P223" s="724"/>
      <c r="Q223" s="724"/>
      <c r="R223" s="724"/>
      <c r="S223" s="724"/>
      <c r="T223" s="724"/>
      <c r="U223" s="628"/>
      <c r="V223" s="628"/>
      <c r="W223" s="628"/>
      <c r="X223" s="679"/>
    </row>
    <row r="224" spans="2:24" s="626" customFormat="1" ht="21" customHeight="1" collapsed="1" x14ac:dyDescent="0.25">
      <c r="B224" s="804">
        <v>7</v>
      </c>
      <c r="C224" s="804"/>
      <c r="D224" s="816" t="s">
        <v>769</v>
      </c>
      <c r="E224" s="806"/>
      <c r="F224" s="806">
        <v>44166</v>
      </c>
      <c r="G224" s="805" t="s">
        <v>230</v>
      </c>
      <c r="H224" s="807" t="s">
        <v>770</v>
      </c>
      <c r="I224" s="804">
        <v>1</v>
      </c>
      <c r="J224" s="808" t="s">
        <v>19</v>
      </c>
      <c r="K224" s="809">
        <v>44025</v>
      </c>
      <c r="L224" s="809">
        <f>K224*I224</f>
        <v>44025</v>
      </c>
      <c r="M224" s="810"/>
      <c r="N224" s="811"/>
      <c r="O224" s="804"/>
      <c r="P224" s="806"/>
      <c r="Q224" s="806"/>
      <c r="R224" s="806"/>
      <c r="S224" s="806"/>
      <c r="T224" s="806"/>
      <c r="U224" s="787" t="s">
        <v>1054</v>
      </c>
      <c r="V224" s="628"/>
      <c r="W224" s="628"/>
      <c r="X224" s="679"/>
    </row>
    <row r="225" spans="2:24" s="626" customFormat="1" ht="21" hidden="1" customHeight="1" outlineLevel="1" x14ac:dyDescent="0.25">
      <c r="B225" s="703"/>
      <c r="C225" s="703"/>
      <c r="D225" s="704"/>
      <c r="E225" s="705"/>
      <c r="F225" s="672">
        <v>44166</v>
      </c>
      <c r="G225" s="734"/>
      <c r="H225" s="706" t="s">
        <v>916</v>
      </c>
      <c r="I225" s="703"/>
      <c r="J225" s="707"/>
      <c r="K225" s="708"/>
      <c r="L225" s="708"/>
      <c r="M225" s="709"/>
      <c r="N225" s="710"/>
      <c r="O225" s="711"/>
      <c r="P225" s="705"/>
      <c r="Q225" s="705"/>
      <c r="R225" s="705"/>
      <c r="S225" s="705"/>
      <c r="T225" s="705"/>
      <c r="U225" s="628"/>
      <c r="V225" s="628"/>
      <c r="W225" s="628"/>
      <c r="X225" s="679"/>
    </row>
    <row r="226" spans="2:24" s="626" customFormat="1" ht="21" hidden="1" customHeight="1" outlineLevel="1" x14ac:dyDescent="0.25">
      <c r="B226" s="712"/>
      <c r="C226" s="712"/>
      <c r="D226" s="713"/>
      <c r="E226" s="714"/>
      <c r="F226" s="672">
        <v>44166</v>
      </c>
      <c r="G226" s="735"/>
      <c r="H226" s="715" t="s">
        <v>604</v>
      </c>
      <c r="I226" s="712"/>
      <c r="J226" s="716"/>
      <c r="K226" s="717">
        <v>2480</v>
      </c>
      <c r="L226" s="717"/>
      <c r="M226" s="718"/>
      <c r="N226" s="719"/>
      <c r="O226" s="720"/>
      <c r="P226" s="714"/>
      <c r="Q226" s="714"/>
      <c r="R226" s="714"/>
      <c r="S226" s="714"/>
      <c r="T226" s="714"/>
      <c r="U226" s="628"/>
      <c r="V226" s="628"/>
      <c r="W226" s="628"/>
      <c r="X226" s="679"/>
    </row>
    <row r="227" spans="2:24" s="626" customFormat="1" ht="21" hidden="1" customHeight="1" outlineLevel="1" x14ac:dyDescent="0.25">
      <c r="B227" s="712"/>
      <c r="C227" s="712"/>
      <c r="D227" s="713"/>
      <c r="E227" s="714"/>
      <c r="F227" s="672">
        <v>44166</v>
      </c>
      <c r="G227" s="735"/>
      <c r="H227" s="715" t="s">
        <v>89</v>
      </c>
      <c r="I227" s="712"/>
      <c r="J227" s="716"/>
      <c r="K227" s="717">
        <v>1586</v>
      </c>
      <c r="L227" s="717"/>
      <c r="M227" s="718"/>
      <c r="N227" s="719"/>
      <c r="O227" s="720"/>
      <c r="P227" s="714"/>
      <c r="Q227" s="714"/>
      <c r="R227" s="714"/>
      <c r="S227" s="714"/>
      <c r="T227" s="714"/>
      <c r="U227" s="628"/>
      <c r="V227" s="628"/>
      <c r="W227" s="628"/>
      <c r="X227" s="679"/>
    </row>
    <row r="228" spans="2:24" s="626" customFormat="1" ht="21" hidden="1" customHeight="1" outlineLevel="1" x14ac:dyDescent="0.25">
      <c r="B228" s="712"/>
      <c r="C228" s="712"/>
      <c r="D228" s="713"/>
      <c r="E228" s="714"/>
      <c r="F228" s="672">
        <v>44166</v>
      </c>
      <c r="G228" s="735"/>
      <c r="H228" s="715" t="s">
        <v>86</v>
      </c>
      <c r="I228" s="712"/>
      <c r="J228" s="716"/>
      <c r="K228" s="717">
        <v>677</v>
      </c>
      <c r="L228" s="717"/>
      <c r="M228" s="718"/>
      <c r="N228" s="719"/>
      <c r="O228" s="720"/>
      <c r="P228" s="714"/>
      <c r="Q228" s="714"/>
      <c r="R228" s="714"/>
      <c r="S228" s="714"/>
      <c r="T228" s="714"/>
      <c r="U228" s="628"/>
      <c r="V228" s="628"/>
      <c r="W228" s="628"/>
      <c r="X228" s="679"/>
    </row>
    <row r="229" spans="2:24" s="626" customFormat="1" ht="21" hidden="1" customHeight="1" outlineLevel="1" x14ac:dyDescent="0.25">
      <c r="B229" s="712"/>
      <c r="C229" s="712"/>
      <c r="D229" s="713"/>
      <c r="E229" s="714"/>
      <c r="F229" s="672">
        <v>44166</v>
      </c>
      <c r="G229" s="735"/>
      <c r="H229" s="721" t="s">
        <v>917</v>
      </c>
      <c r="I229" s="712"/>
      <c r="J229" s="716"/>
      <c r="K229" s="717"/>
      <c r="L229" s="717"/>
      <c r="M229" s="718"/>
      <c r="N229" s="719"/>
      <c r="O229" s="720"/>
      <c r="P229" s="714"/>
      <c r="Q229" s="714"/>
      <c r="R229" s="714"/>
      <c r="S229" s="714"/>
      <c r="T229" s="714"/>
      <c r="U229" s="628"/>
      <c r="V229" s="628"/>
      <c r="W229" s="628"/>
      <c r="X229" s="679"/>
    </row>
    <row r="230" spans="2:24" s="626" customFormat="1" ht="21" hidden="1" customHeight="1" outlineLevel="1" x14ac:dyDescent="0.25">
      <c r="B230" s="712"/>
      <c r="C230" s="712"/>
      <c r="D230" s="713"/>
      <c r="E230" s="714"/>
      <c r="F230" s="672">
        <v>44166</v>
      </c>
      <c r="G230" s="735"/>
      <c r="H230" s="715" t="s">
        <v>604</v>
      </c>
      <c r="I230" s="712"/>
      <c r="J230" s="716"/>
      <c r="K230" s="717">
        <v>3184</v>
      </c>
      <c r="L230" s="717"/>
      <c r="M230" s="718"/>
      <c r="N230" s="719"/>
      <c r="O230" s="720"/>
      <c r="P230" s="714"/>
      <c r="Q230" s="714"/>
      <c r="R230" s="714"/>
      <c r="S230" s="714"/>
      <c r="T230" s="714"/>
      <c r="U230" s="628"/>
      <c r="V230" s="628"/>
      <c r="W230" s="628"/>
      <c r="X230" s="679"/>
    </row>
    <row r="231" spans="2:24" s="626" customFormat="1" ht="21" hidden="1" customHeight="1" outlineLevel="1" x14ac:dyDescent="0.25">
      <c r="B231" s="712"/>
      <c r="C231" s="712"/>
      <c r="D231" s="713"/>
      <c r="E231" s="714"/>
      <c r="F231" s="672">
        <v>44166</v>
      </c>
      <c r="G231" s="735"/>
      <c r="H231" s="715" t="s">
        <v>89</v>
      </c>
      <c r="I231" s="712"/>
      <c r="J231" s="716"/>
      <c r="K231" s="717">
        <v>3165</v>
      </c>
      <c r="L231" s="717"/>
      <c r="M231" s="718"/>
      <c r="N231" s="719"/>
      <c r="O231" s="720"/>
      <c r="P231" s="714"/>
      <c r="Q231" s="714"/>
      <c r="R231" s="714"/>
      <c r="S231" s="714"/>
      <c r="T231" s="714"/>
      <c r="U231" s="628"/>
      <c r="V231" s="628"/>
      <c r="W231" s="628"/>
      <c r="X231" s="679"/>
    </row>
    <row r="232" spans="2:24" s="626" customFormat="1" ht="21" hidden="1" customHeight="1" outlineLevel="1" x14ac:dyDescent="0.25">
      <c r="B232" s="712"/>
      <c r="C232" s="712"/>
      <c r="D232" s="713"/>
      <c r="E232" s="714"/>
      <c r="F232" s="672">
        <v>44166</v>
      </c>
      <c r="G232" s="735"/>
      <c r="H232" s="715" t="s">
        <v>457</v>
      </c>
      <c r="I232" s="712"/>
      <c r="J232" s="716"/>
      <c r="K232" s="717">
        <v>2838</v>
      </c>
      <c r="L232" s="717"/>
      <c r="M232" s="718"/>
      <c r="N232" s="719"/>
      <c r="O232" s="720"/>
      <c r="P232" s="714"/>
      <c r="Q232" s="714"/>
      <c r="R232" s="714"/>
      <c r="S232" s="714"/>
      <c r="T232" s="714"/>
      <c r="U232" s="628"/>
      <c r="V232" s="628"/>
      <c r="W232" s="628"/>
      <c r="X232" s="679"/>
    </row>
    <row r="233" spans="2:24" s="626" customFormat="1" ht="21" hidden="1" customHeight="1" outlineLevel="1" x14ac:dyDescent="0.25">
      <c r="B233" s="712"/>
      <c r="C233" s="712"/>
      <c r="D233" s="713"/>
      <c r="E233" s="714"/>
      <c r="F233" s="672">
        <v>44166</v>
      </c>
      <c r="G233" s="735"/>
      <c r="H233" s="715" t="s">
        <v>322</v>
      </c>
      <c r="I233" s="712"/>
      <c r="J233" s="716"/>
      <c r="K233" s="717">
        <v>883</v>
      </c>
      <c r="L233" s="717"/>
      <c r="M233" s="718"/>
      <c r="N233" s="719"/>
      <c r="O233" s="720"/>
      <c r="P233" s="714"/>
      <c r="Q233" s="714"/>
      <c r="R233" s="714"/>
      <c r="S233" s="714"/>
      <c r="T233" s="714"/>
      <c r="U233" s="628"/>
      <c r="V233" s="628"/>
      <c r="W233" s="628"/>
      <c r="X233" s="679"/>
    </row>
    <row r="234" spans="2:24" s="626" customFormat="1" ht="21" hidden="1" customHeight="1" outlineLevel="1" x14ac:dyDescent="0.25">
      <c r="B234" s="712"/>
      <c r="C234" s="712"/>
      <c r="D234" s="713"/>
      <c r="E234" s="714"/>
      <c r="F234" s="672">
        <v>44166</v>
      </c>
      <c r="G234" s="735"/>
      <c r="H234" s="721" t="s">
        <v>918</v>
      </c>
      <c r="I234" s="712"/>
      <c r="J234" s="716"/>
      <c r="K234" s="717"/>
      <c r="L234" s="717"/>
      <c r="M234" s="718"/>
      <c r="N234" s="719"/>
      <c r="O234" s="720"/>
      <c r="P234" s="714"/>
      <c r="Q234" s="714"/>
      <c r="R234" s="714"/>
      <c r="S234" s="714"/>
      <c r="T234" s="714"/>
      <c r="U234" s="628"/>
      <c r="V234" s="628"/>
      <c r="W234" s="628"/>
      <c r="X234" s="679"/>
    </row>
    <row r="235" spans="2:24" s="626" customFormat="1" ht="21" hidden="1" customHeight="1" outlineLevel="1" x14ac:dyDescent="0.25">
      <c r="B235" s="712"/>
      <c r="C235" s="712"/>
      <c r="D235" s="713"/>
      <c r="E235" s="714"/>
      <c r="F235" s="672">
        <v>44166</v>
      </c>
      <c r="G235" s="735"/>
      <c r="H235" s="715" t="s">
        <v>604</v>
      </c>
      <c r="I235" s="712"/>
      <c r="J235" s="716"/>
      <c r="K235" s="717">
        <v>2178</v>
      </c>
      <c r="L235" s="717"/>
      <c r="M235" s="718"/>
      <c r="N235" s="719"/>
      <c r="O235" s="720"/>
      <c r="P235" s="714"/>
      <c r="Q235" s="714"/>
      <c r="R235" s="714"/>
      <c r="S235" s="714"/>
      <c r="T235" s="714"/>
      <c r="U235" s="628"/>
      <c r="V235" s="628"/>
      <c r="W235" s="628"/>
      <c r="X235" s="679"/>
    </row>
    <row r="236" spans="2:24" s="626" customFormat="1" ht="21" hidden="1" customHeight="1" outlineLevel="1" x14ac:dyDescent="0.25">
      <c r="B236" s="712"/>
      <c r="C236" s="712"/>
      <c r="D236" s="713"/>
      <c r="E236" s="714"/>
      <c r="F236" s="672">
        <v>44166</v>
      </c>
      <c r="G236" s="735"/>
      <c r="H236" s="715" t="s">
        <v>919</v>
      </c>
      <c r="I236" s="712"/>
      <c r="J236" s="716"/>
      <c r="K236" s="717">
        <v>1400</v>
      </c>
      <c r="L236" s="717"/>
      <c r="M236" s="718"/>
      <c r="N236" s="719"/>
      <c r="O236" s="720"/>
      <c r="P236" s="714"/>
      <c r="Q236" s="714"/>
      <c r="R236" s="714"/>
      <c r="S236" s="714"/>
      <c r="T236" s="714"/>
      <c r="U236" s="628"/>
      <c r="V236" s="628"/>
      <c r="W236" s="628"/>
      <c r="X236" s="679"/>
    </row>
    <row r="237" spans="2:24" s="626" customFormat="1" ht="21" hidden="1" customHeight="1" outlineLevel="1" x14ac:dyDescent="0.25">
      <c r="B237" s="712"/>
      <c r="C237" s="712"/>
      <c r="D237" s="713"/>
      <c r="E237" s="714"/>
      <c r="F237" s="672">
        <v>44166</v>
      </c>
      <c r="G237" s="735"/>
      <c r="H237" s="715" t="s">
        <v>920</v>
      </c>
      <c r="I237" s="712"/>
      <c r="J237" s="716"/>
      <c r="K237" s="717">
        <v>2265</v>
      </c>
      <c r="L237" s="717"/>
      <c r="M237" s="718"/>
      <c r="N237" s="719"/>
      <c r="O237" s="720"/>
      <c r="P237" s="714"/>
      <c r="Q237" s="714"/>
      <c r="R237" s="714"/>
      <c r="S237" s="714"/>
      <c r="T237" s="714"/>
      <c r="U237" s="628"/>
      <c r="V237" s="628"/>
      <c r="W237" s="628"/>
      <c r="X237" s="679"/>
    </row>
    <row r="238" spans="2:24" s="626" customFormat="1" ht="21" hidden="1" customHeight="1" outlineLevel="1" x14ac:dyDescent="0.25">
      <c r="B238" s="712"/>
      <c r="C238" s="712"/>
      <c r="D238" s="713"/>
      <c r="E238" s="714"/>
      <c r="F238" s="672">
        <v>44166</v>
      </c>
      <c r="G238" s="735"/>
      <c r="H238" s="715" t="s">
        <v>921</v>
      </c>
      <c r="I238" s="712"/>
      <c r="J238" s="716"/>
      <c r="K238" s="717">
        <v>1400</v>
      </c>
      <c r="L238" s="717"/>
      <c r="M238" s="718"/>
      <c r="N238" s="719"/>
      <c r="O238" s="720"/>
      <c r="P238" s="714"/>
      <c r="Q238" s="714"/>
      <c r="R238" s="714"/>
      <c r="S238" s="714"/>
      <c r="T238" s="714"/>
      <c r="U238" s="628"/>
      <c r="V238" s="628"/>
      <c r="W238" s="628"/>
      <c r="X238" s="679"/>
    </row>
    <row r="239" spans="2:24" s="626" customFormat="1" ht="21" hidden="1" customHeight="1" outlineLevel="1" x14ac:dyDescent="0.25">
      <c r="B239" s="712"/>
      <c r="C239" s="712"/>
      <c r="D239" s="713"/>
      <c r="E239" s="714"/>
      <c r="F239" s="672">
        <v>44166</v>
      </c>
      <c r="G239" s="735"/>
      <c r="H239" s="715" t="s">
        <v>83</v>
      </c>
      <c r="I239" s="712"/>
      <c r="J239" s="716"/>
      <c r="K239" s="717">
        <v>719</v>
      </c>
      <c r="L239" s="717"/>
      <c r="M239" s="718"/>
      <c r="N239" s="719"/>
      <c r="O239" s="720"/>
      <c r="P239" s="714"/>
      <c r="Q239" s="714"/>
      <c r="R239" s="714"/>
      <c r="S239" s="714"/>
      <c r="T239" s="714"/>
      <c r="U239" s="628"/>
      <c r="V239" s="628"/>
      <c r="W239" s="628"/>
      <c r="X239" s="679"/>
    </row>
    <row r="240" spans="2:24" s="626" customFormat="1" ht="21" hidden="1" customHeight="1" outlineLevel="1" x14ac:dyDescent="0.25">
      <c r="B240" s="712"/>
      <c r="C240" s="712"/>
      <c r="D240" s="713"/>
      <c r="E240" s="714"/>
      <c r="F240" s="672">
        <v>44166</v>
      </c>
      <c r="G240" s="735"/>
      <c r="H240" s="721" t="s">
        <v>922</v>
      </c>
      <c r="I240" s="712"/>
      <c r="J240" s="716"/>
      <c r="K240" s="717"/>
      <c r="L240" s="717"/>
      <c r="M240" s="718"/>
      <c r="N240" s="719"/>
      <c r="O240" s="720"/>
      <c r="P240" s="714"/>
      <c r="Q240" s="714"/>
      <c r="R240" s="714"/>
      <c r="S240" s="714"/>
      <c r="T240" s="714"/>
      <c r="U240" s="628"/>
      <c r="V240" s="628"/>
      <c r="W240" s="628"/>
      <c r="X240" s="679"/>
    </row>
    <row r="241" spans="2:24" s="626" customFormat="1" ht="21" hidden="1" customHeight="1" outlineLevel="1" x14ac:dyDescent="0.25">
      <c r="B241" s="712"/>
      <c r="C241" s="712"/>
      <c r="D241" s="713"/>
      <c r="E241" s="714"/>
      <c r="F241" s="672">
        <v>44166</v>
      </c>
      <c r="G241" s="735"/>
      <c r="H241" s="715" t="s">
        <v>604</v>
      </c>
      <c r="I241" s="712"/>
      <c r="J241" s="716"/>
      <c r="K241" s="717">
        <v>2178</v>
      </c>
      <c r="L241" s="717"/>
      <c r="M241" s="718"/>
      <c r="N241" s="719"/>
      <c r="O241" s="720"/>
      <c r="P241" s="714"/>
      <c r="Q241" s="714"/>
      <c r="R241" s="714"/>
      <c r="S241" s="714"/>
      <c r="T241" s="714"/>
      <c r="U241" s="628"/>
      <c r="V241" s="628"/>
      <c r="W241" s="628"/>
      <c r="X241" s="679"/>
    </row>
    <row r="242" spans="2:24" s="626" customFormat="1" ht="21" hidden="1" customHeight="1" outlineLevel="1" x14ac:dyDescent="0.25">
      <c r="B242" s="712"/>
      <c r="C242" s="712"/>
      <c r="D242" s="713"/>
      <c r="E242" s="714"/>
      <c r="F242" s="672">
        <v>44166</v>
      </c>
      <c r="G242" s="735"/>
      <c r="H242" s="715" t="s">
        <v>923</v>
      </c>
      <c r="I242" s="712"/>
      <c r="J242" s="716"/>
      <c r="K242" s="717">
        <v>1400</v>
      </c>
      <c r="L242" s="717"/>
      <c r="M242" s="718"/>
      <c r="N242" s="719"/>
      <c r="O242" s="720"/>
      <c r="P242" s="714"/>
      <c r="Q242" s="714"/>
      <c r="R242" s="714"/>
      <c r="S242" s="714"/>
      <c r="T242" s="714"/>
      <c r="U242" s="628"/>
      <c r="V242" s="628"/>
      <c r="W242" s="628"/>
      <c r="X242" s="679"/>
    </row>
    <row r="243" spans="2:24" s="626" customFormat="1" ht="21" hidden="1" customHeight="1" outlineLevel="1" x14ac:dyDescent="0.25">
      <c r="B243" s="712"/>
      <c r="C243" s="712"/>
      <c r="D243" s="713"/>
      <c r="E243" s="714"/>
      <c r="F243" s="672">
        <v>44166</v>
      </c>
      <c r="G243" s="735"/>
      <c r="H243" s="715" t="s">
        <v>924</v>
      </c>
      <c r="I243" s="712"/>
      <c r="J243" s="716"/>
      <c r="K243" s="717">
        <v>2265</v>
      </c>
      <c r="L243" s="717"/>
      <c r="M243" s="718"/>
      <c r="N243" s="719"/>
      <c r="O243" s="720"/>
      <c r="P243" s="714"/>
      <c r="Q243" s="714"/>
      <c r="R243" s="714"/>
      <c r="S243" s="714"/>
      <c r="T243" s="714"/>
      <c r="U243" s="628"/>
      <c r="V243" s="628"/>
      <c r="W243" s="628"/>
      <c r="X243" s="679"/>
    </row>
    <row r="244" spans="2:24" s="626" customFormat="1" ht="21" hidden="1" customHeight="1" outlineLevel="1" x14ac:dyDescent="0.25">
      <c r="B244" s="712"/>
      <c r="C244" s="712"/>
      <c r="D244" s="713"/>
      <c r="E244" s="714"/>
      <c r="F244" s="672">
        <v>44166</v>
      </c>
      <c r="G244" s="735"/>
      <c r="H244" s="715" t="s">
        <v>925</v>
      </c>
      <c r="I244" s="712"/>
      <c r="J244" s="716"/>
      <c r="K244" s="717">
        <v>1400</v>
      </c>
      <c r="L244" s="717"/>
      <c r="M244" s="718"/>
      <c r="N244" s="719"/>
      <c r="O244" s="720"/>
      <c r="P244" s="714"/>
      <c r="Q244" s="714"/>
      <c r="R244" s="714"/>
      <c r="S244" s="714"/>
      <c r="T244" s="714"/>
      <c r="U244" s="628"/>
      <c r="V244" s="628"/>
      <c r="W244" s="628"/>
      <c r="X244" s="679"/>
    </row>
    <row r="245" spans="2:24" s="626" customFormat="1" ht="21" hidden="1" customHeight="1" outlineLevel="1" x14ac:dyDescent="0.25">
      <c r="B245" s="712"/>
      <c r="C245" s="712"/>
      <c r="D245" s="713"/>
      <c r="E245" s="714"/>
      <c r="F245" s="672">
        <v>44166</v>
      </c>
      <c r="G245" s="735"/>
      <c r="H245" s="715" t="s">
        <v>83</v>
      </c>
      <c r="I245" s="712"/>
      <c r="J245" s="716"/>
      <c r="K245" s="717">
        <v>719</v>
      </c>
      <c r="L245" s="717"/>
      <c r="M245" s="718"/>
      <c r="N245" s="719"/>
      <c r="O245" s="720"/>
      <c r="P245" s="714"/>
      <c r="Q245" s="714"/>
      <c r="R245" s="714"/>
      <c r="S245" s="714"/>
      <c r="T245" s="714"/>
      <c r="U245" s="628"/>
      <c r="V245" s="628"/>
      <c r="W245" s="628"/>
      <c r="X245" s="679"/>
    </row>
    <row r="246" spans="2:24" s="626" customFormat="1" ht="21" hidden="1" customHeight="1" outlineLevel="1" x14ac:dyDescent="0.25">
      <c r="B246" s="712"/>
      <c r="C246" s="712"/>
      <c r="D246" s="713"/>
      <c r="E246" s="714"/>
      <c r="F246" s="672">
        <v>44166</v>
      </c>
      <c r="G246" s="735"/>
      <c r="H246" s="721" t="s">
        <v>926</v>
      </c>
      <c r="I246" s="712"/>
      <c r="J246" s="716"/>
      <c r="K246" s="717"/>
      <c r="L246" s="717"/>
      <c r="M246" s="718"/>
      <c r="N246" s="719"/>
      <c r="O246" s="720"/>
      <c r="P246" s="714"/>
      <c r="Q246" s="714"/>
      <c r="R246" s="714"/>
      <c r="S246" s="714"/>
      <c r="T246" s="714"/>
      <c r="U246" s="628"/>
      <c r="V246" s="628"/>
      <c r="W246" s="628"/>
      <c r="X246" s="679"/>
    </row>
    <row r="247" spans="2:24" s="626" customFormat="1" ht="21" hidden="1" customHeight="1" outlineLevel="1" x14ac:dyDescent="0.25">
      <c r="B247" s="712"/>
      <c r="C247" s="712"/>
      <c r="D247" s="713"/>
      <c r="E247" s="714"/>
      <c r="F247" s="672">
        <v>44166</v>
      </c>
      <c r="G247" s="735"/>
      <c r="H247" s="715" t="s">
        <v>604</v>
      </c>
      <c r="I247" s="712"/>
      <c r="J247" s="716"/>
      <c r="K247" s="717">
        <v>2253</v>
      </c>
      <c r="L247" s="717"/>
      <c r="M247" s="718"/>
      <c r="N247" s="719"/>
      <c r="O247" s="720"/>
      <c r="P247" s="714"/>
      <c r="Q247" s="714"/>
      <c r="R247" s="714"/>
      <c r="S247" s="714"/>
      <c r="T247" s="714"/>
      <c r="U247" s="628"/>
      <c r="V247" s="628"/>
      <c r="W247" s="628"/>
      <c r="X247" s="679"/>
    </row>
    <row r="248" spans="2:24" s="626" customFormat="1" ht="21" hidden="1" customHeight="1" outlineLevel="1" x14ac:dyDescent="0.25">
      <c r="B248" s="712"/>
      <c r="C248" s="712"/>
      <c r="D248" s="713"/>
      <c r="E248" s="714"/>
      <c r="F248" s="672">
        <v>44166</v>
      </c>
      <c r="G248" s="735"/>
      <c r="H248" s="715" t="s">
        <v>923</v>
      </c>
      <c r="I248" s="712"/>
      <c r="J248" s="716"/>
      <c r="K248" s="717">
        <v>2536</v>
      </c>
      <c r="L248" s="717"/>
      <c r="M248" s="718"/>
      <c r="N248" s="719"/>
      <c r="O248" s="720"/>
      <c r="P248" s="714"/>
      <c r="Q248" s="714"/>
      <c r="R248" s="714"/>
      <c r="S248" s="714"/>
      <c r="T248" s="714"/>
      <c r="U248" s="628"/>
      <c r="V248" s="628"/>
      <c r="W248" s="628"/>
      <c r="X248" s="679"/>
    </row>
    <row r="249" spans="2:24" s="626" customFormat="1" ht="21" hidden="1" customHeight="1" outlineLevel="1" x14ac:dyDescent="0.25">
      <c r="B249" s="712"/>
      <c r="C249" s="712"/>
      <c r="D249" s="713"/>
      <c r="E249" s="714"/>
      <c r="F249" s="672">
        <v>44166</v>
      </c>
      <c r="G249" s="735"/>
      <c r="H249" s="715" t="s">
        <v>924</v>
      </c>
      <c r="I249" s="712"/>
      <c r="J249" s="716"/>
      <c r="K249" s="717">
        <v>2576</v>
      </c>
      <c r="L249" s="717"/>
      <c r="M249" s="718"/>
      <c r="N249" s="719"/>
      <c r="O249" s="720"/>
      <c r="P249" s="714"/>
      <c r="Q249" s="714"/>
      <c r="R249" s="714"/>
      <c r="S249" s="714"/>
      <c r="T249" s="714"/>
      <c r="U249" s="628"/>
      <c r="V249" s="628"/>
      <c r="W249" s="628"/>
      <c r="X249" s="679"/>
    </row>
    <row r="250" spans="2:24" s="626" customFormat="1" ht="21" hidden="1" customHeight="1" outlineLevel="1" x14ac:dyDescent="0.25">
      <c r="B250" s="712"/>
      <c r="C250" s="712"/>
      <c r="D250" s="713"/>
      <c r="E250" s="714"/>
      <c r="F250" s="672">
        <v>44166</v>
      </c>
      <c r="G250" s="735"/>
      <c r="H250" s="715" t="s">
        <v>322</v>
      </c>
      <c r="I250" s="712"/>
      <c r="J250" s="716"/>
      <c r="K250" s="717">
        <v>764</v>
      </c>
      <c r="L250" s="717"/>
      <c r="M250" s="718"/>
      <c r="N250" s="719"/>
      <c r="O250" s="720"/>
      <c r="P250" s="714"/>
      <c r="Q250" s="714"/>
      <c r="R250" s="714"/>
      <c r="S250" s="714"/>
      <c r="T250" s="714"/>
      <c r="U250" s="628"/>
      <c r="V250" s="628"/>
      <c r="W250" s="628"/>
      <c r="X250" s="679"/>
    </row>
    <row r="251" spans="2:24" s="626" customFormat="1" ht="21" hidden="1" customHeight="1" outlineLevel="1" x14ac:dyDescent="0.25">
      <c r="B251" s="712"/>
      <c r="C251" s="712"/>
      <c r="D251" s="713"/>
      <c r="E251" s="714"/>
      <c r="F251" s="672">
        <v>44166</v>
      </c>
      <c r="G251" s="735"/>
      <c r="H251" s="721" t="s">
        <v>927</v>
      </c>
      <c r="I251" s="712"/>
      <c r="J251" s="716"/>
      <c r="K251" s="717"/>
      <c r="L251" s="717"/>
      <c r="M251" s="718"/>
      <c r="N251" s="719"/>
      <c r="O251" s="720"/>
      <c r="P251" s="714"/>
      <c r="Q251" s="714"/>
      <c r="R251" s="714"/>
      <c r="S251" s="714"/>
      <c r="T251" s="714"/>
      <c r="U251" s="628"/>
      <c r="V251" s="628"/>
      <c r="W251" s="628"/>
      <c r="X251" s="679"/>
    </row>
    <row r="252" spans="2:24" s="626" customFormat="1" ht="21" hidden="1" customHeight="1" outlineLevel="1" x14ac:dyDescent="0.25">
      <c r="B252" s="712"/>
      <c r="C252" s="712"/>
      <c r="D252" s="713"/>
      <c r="E252" s="714"/>
      <c r="F252" s="672">
        <v>44166</v>
      </c>
      <c r="G252" s="735"/>
      <c r="H252" s="715" t="s">
        <v>378</v>
      </c>
      <c r="I252" s="712"/>
      <c r="J252" s="716"/>
      <c r="K252" s="717">
        <v>3148</v>
      </c>
      <c r="L252" s="717"/>
      <c r="M252" s="718"/>
      <c r="N252" s="719"/>
      <c r="O252" s="720"/>
      <c r="P252" s="714"/>
      <c r="Q252" s="714"/>
      <c r="R252" s="714"/>
      <c r="S252" s="714"/>
      <c r="T252" s="714"/>
      <c r="U252" s="628"/>
      <c r="V252" s="628"/>
      <c r="W252" s="628"/>
      <c r="X252" s="679"/>
    </row>
    <row r="253" spans="2:24" s="626" customFormat="1" ht="21" hidden="1" customHeight="1" outlineLevel="1" x14ac:dyDescent="0.25">
      <c r="B253" s="712"/>
      <c r="C253" s="712"/>
      <c r="D253" s="713"/>
      <c r="E253" s="714"/>
      <c r="F253" s="672">
        <v>44166</v>
      </c>
      <c r="G253" s="735"/>
      <c r="H253" s="721" t="s">
        <v>928</v>
      </c>
      <c r="I253" s="712"/>
      <c r="J253" s="716"/>
      <c r="K253" s="717"/>
      <c r="L253" s="717"/>
      <c r="M253" s="718"/>
      <c r="N253" s="719"/>
      <c r="O253" s="720"/>
      <c r="P253" s="714"/>
      <c r="Q253" s="714"/>
      <c r="R253" s="714"/>
      <c r="S253" s="714"/>
      <c r="T253" s="714"/>
      <c r="U253" s="628"/>
      <c r="V253" s="628"/>
      <c r="W253" s="628"/>
      <c r="X253" s="679"/>
    </row>
    <row r="254" spans="2:24" s="626" customFormat="1" ht="21" hidden="1" customHeight="1" outlineLevel="1" x14ac:dyDescent="0.25">
      <c r="B254" s="722"/>
      <c r="C254" s="722"/>
      <c r="D254" s="723"/>
      <c r="E254" s="724"/>
      <c r="F254" s="672">
        <v>44166</v>
      </c>
      <c r="G254" s="736"/>
      <c r="H254" s="725" t="s">
        <v>378</v>
      </c>
      <c r="I254" s="722"/>
      <c r="J254" s="726"/>
      <c r="K254" s="727">
        <v>2011</v>
      </c>
      <c r="L254" s="727"/>
      <c r="M254" s="728"/>
      <c r="N254" s="729"/>
      <c r="O254" s="730"/>
      <c r="P254" s="724"/>
      <c r="Q254" s="724"/>
      <c r="R254" s="724"/>
      <c r="S254" s="724"/>
      <c r="T254" s="724"/>
      <c r="U254" s="628"/>
      <c r="V254" s="628"/>
      <c r="W254" s="628"/>
      <c r="X254" s="679"/>
    </row>
    <row r="255" spans="2:24" s="626" customFormat="1" ht="21" customHeight="1" collapsed="1" x14ac:dyDescent="0.25">
      <c r="B255" s="804">
        <v>8</v>
      </c>
      <c r="C255" s="804"/>
      <c r="D255" s="816" t="s">
        <v>766</v>
      </c>
      <c r="E255" s="806"/>
      <c r="F255" s="806">
        <v>44166</v>
      </c>
      <c r="G255" s="805" t="s">
        <v>230</v>
      </c>
      <c r="H255" s="807" t="s">
        <v>929</v>
      </c>
      <c r="I255" s="804">
        <v>1</v>
      </c>
      <c r="J255" s="808" t="s">
        <v>19</v>
      </c>
      <c r="K255" s="809">
        <v>5600</v>
      </c>
      <c r="L255" s="809">
        <f>K255*I255</f>
        <v>5600</v>
      </c>
      <c r="M255" s="810"/>
      <c r="N255" s="811"/>
      <c r="O255" s="804"/>
      <c r="P255" s="806"/>
      <c r="Q255" s="806"/>
      <c r="R255" s="806"/>
      <c r="S255" s="806"/>
      <c r="T255" s="806"/>
      <c r="U255" s="787" t="s">
        <v>1054</v>
      </c>
      <c r="V255" s="628"/>
      <c r="W255" s="628"/>
      <c r="X255" s="679"/>
    </row>
    <row r="256" spans="2:24" s="626" customFormat="1" ht="21" hidden="1" customHeight="1" outlineLevel="1" x14ac:dyDescent="0.25">
      <c r="B256" s="703"/>
      <c r="C256" s="703"/>
      <c r="D256" s="704"/>
      <c r="E256" s="705"/>
      <c r="F256" s="705"/>
      <c r="G256" s="734"/>
      <c r="H256" s="706" t="s">
        <v>767</v>
      </c>
      <c r="I256" s="670">
        <v>1</v>
      </c>
      <c r="J256" s="674" t="s">
        <v>19</v>
      </c>
      <c r="K256" s="708"/>
      <c r="L256" s="675">
        <f t="shared" ref="L256:L260" si="0">K256*I256</f>
        <v>0</v>
      </c>
      <c r="M256" s="709"/>
      <c r="N256" s="710"/>
      <c r="O256" s="711"/>
      <c r="P256" s="705"/>
      <c r="Q256" s="705"/>
      <c r="R256" s="705"/>
      <c r="S256" s="705"/>
      <c r="T256" s="705"/>
      <c r="U256" s="628"/>
      <c r="V256" s="628"/>
      <c r="W256" s="628"/>
      <c r="X256" s="679"/>
    </row>
    <row r="257" spans="2:24" s="626" customFormat="1" ht="21" hidden="1" customHeight="1" outlineLevel="1" x14ac:dyDescent="0.25">
      <c r="B257" s="712"/>
      <c r="C257" s="712"/>
      <c r="D257" s="713"/>
      <c r="E257" s="714"/>
      <c r="F257" s="714"/>
      <c r="G257" s="735"/>
      <c r="H257" s="715" t="s">
        <v>604</v>
      </c>
      <c r="I257" s="670">
        <v>1</v>
      </c>
      <c r="J257" s="674" t="s">
        <v>19</v>
      </c>
      <c r="K257" s="717">
        <v>1700</v>
      </c>
      <c r="L257" s="675">
        <f t="shared" si="0"/>
        <v>1700</v>
      </c>
      <c r="M257" s="718"/>
      <c r="N257" s="719"/>
      <c r="O257" s="720"/>
      <c r="P257" s="714"/>
      <c r="Q257" s="714"/>
      <c r="R257" s="714"/>
      <c r="S257" s="714"/>
      <c r="T257" s="714"/>
      <c r="U257" s="628"/>
      <c r="V257" s="628"/>
      <c r="W257" s="628"/>
      <c r="X257" s="679"/>
    </row>
    <row r="258" spans="2:24" s="626" customFormat="1" ht="21" hidden="1" customHeight="1" outlineLevel="1" x14ac:dyDescent="0.25">
      <c r="B258" s="712"/>
      <c r="C258" s="712"/>
      <c r="D258" s="713"/>
      <c r="E258" s="714"/>
      <c r="F258" s="714"/>
      <c r="G258" s="735"/>
      <c r="H258" s="715" t="s">
        <v>460</v>
      </c>
      <c r="I258" s="670">
        <v>1</v>
      </c>
      <c r="J258" s="674" t="s">
        <v>19</v>
      </c>
      <c r="K258" s="717">
        <v>1100</v>
      </c>
      <c r="L258" s="675">
        <f t="shared" si="0"/>
        <v>1100</v>
      </c>
      <c r="M258" s="718"/>
      <c r="N258" s="719"/>
      <c r="O258" s="720"/>
      <c r="P258" s="714"/>
      <c r="Q258" s="714"/>
      <c r="R258" s="714"/>
      <c r="S258" s="714"/>
      <c r="T258" s="714"/>
      <c r="U258" s="628"/>
      <c r="V258" s="628"/>
      <c r="W258" s="628"/>
      <c r="X258" s="679"/>
    </row>
    <row r="259" spans="2:24" s="626" customFormat="1" ht="21" hidden="1" customHeight="1" outlineLevel="1" x14ac:dyDescent="0.25">
      <c r="B259" s="712"/>
      <c r="C259" s="712"/>
      <c r="D259" s="713"/>
      <c r="E259" s="714"/>
      <c r="F259" s="714"/>
      <c r="G259" s="735"/>
      <c r="H259" s="715" t="s">
        <v>461</v>
      </c>
      <c r="I259" s="670">
        <v>1</v>
      </c>
      <c r="J259" s="674" t="s">
        <v>19</v>
      </c>
      <c r="K259" s="717">
        <v>1100</v>
      </c>
      <c r="L259" s="675">
        <f t="shared" si="0"/>
        <v>1100</v>
      </c>
      <c r="M259" s="718"/>
      <c r="N259" s="719"/>
      <c r="O259" s="720"/>
      <c r="P259" s="714"/>
      <c r="Q259" s="714"/>
      <c r="R259" s="714"/>
      <c r="S259" s="714"/>
      <c r="T259" s="714"/>
      <c r="U259" s="628"/>
      <c r="V259" s="628"/>
      <c r="W259" s="628"/>
      <c r="X259" s="679"/>
    </row>
    <row r="260" spans="2:24" s="626" customFormat="1" ht="21" hidden="1" customHeight="1" outlineLevel="1" x14ac:dyDescent="0.25">
      <c r="B260" s="722"/>
      <c r="C260" s="722"/>
      <c r="D260" s="723"/>
      <c r="E260" s="724"/>
      <c r="F260" s="724"/>
      <c r="G260" s="736"/>
      <c r="H260" s="725" t="s">
        <v>462</v>
      </c>
      <c r="I260" s="670">
        <v>1</v>
      </c>
      <c r="J260" s="674" t="s">
        <v>19</v>
      </c>
      <c r="K260" s="727">
        <v>1700</v>
      </c>
      <c r="L260" s="675">
        <f t="shared" si="0"/>
        <v>1700</v>
      </c>
      <c r="M260" s="728"/>
      <c r="N260" s="729"/>
      <c r="O260" s="730"/>
      <c r="P260" s="724"/>
      <c r="Q260" s="724"/>
      <c r="R260" s="724"/>
      <c r="S260" s="724"/>
      <c r="T260" s="724"/>
      <c r="U260" s="628"/>
      <c r="V260" s="628"/>
      <c r="W260" s="628"/>
      <c r="X260" s="679"/>
    </row>
    <row r="261" spans="2:24" s="626" customFormat="1" ht="21" customHeight="1" collapsed="1" x14ac:dyDescent="0.25">
      <c r="B261" s="670">
        <v>9</v>
      </c>
      <c r="C261" s="670"/>
      <c r="D261" s="815" t="s">
        <v>816</v>
      </c>
      <c r="E261" s="672"/>
      <c r="F261" s="672">
        <v>44183</v>
      </c>
      <c r="G261" s="733" t="s">
        <v>230</v>
      </c>
      <c r="H261" s="673" t="s">
        <v>817</v>
      </c>
      <c r="I261" s="670">
        <v>1</v>
      </c>
      <c r="J261" s="674" t="s">
        <v>19</v>
      </c>
      <c r="K261" s="675">
        <v>164056</v>
      </c>
      <c r="L261" s="675">
        <f>K261*I261</f>
        <v>164056</v>
      </c>
      <c r="M261" s="676"/>
      <c r="N261" s="677"/>
      <c r="O261" s="678"/>
      <c r="P261" s="672"/>
      <c r="Q261" s="672"/>
      <c r="R261" s="672"/>
      <c r="S261" s="672"/>
      <c r="T261" s="672"/>
      <c r="U261" s="787"/>
      <c r="V261" s="628"/>
      <c r="W261" s="628"/>
      <c r="X261" s="679"/>
    </row>
    <row r="262" spans="2:24" s="626" customFormat="1" ht="21" hidden="1" customHeight="1" outlineLevel="1" x14ac:dyDescent="0.25">
      <c r="B262" s="703"/>
      <c r="C262" s="703"/>
      <c r="D262" s="704"/>
      <c r="E262" s="705"/>
      <c r="F262" s="705"/>
      <c r="G262" s="734"/>
      <c r="H262" s="797" t="s">
        <v>930</v>
      </c>
      <c r="I262" s="789">
        <v>1</v>
      </c>
      <c r="J262" s="793" t="s">
        <v>19</v>
      </c>
      <c r="K262" s="801"/>
      <c r="L262" s="794">
        <f t="shared" ref="L262:L304" si="1">K262*I262</f>
        <v>0</v>
      </c>
      <c r="M262" s="709"/>
      <c r="N262" s="710"/>
      <c r="O262" s="711"/>
      <c r="P262" s="705"/>
      <c r="Q262" s="705"/>
      <c r="R262" s="705"/>
      <c r="S262" s="705"/>
      <c r="T262" s="705"/>
      <c r="U262" s="628"/>
      <c r="V262" s="628"/>
      <c r="W262" s="628"/>
      <c r="X262" s="679"/>
    </row>
    <row r="263" spans="2:24" s="626" customFormat="1" ht="21" hidden="1" customHeight="1" outlineLevel="1" x14ac:dyDescent="0.25">
      <c r="B263" s="712"/>
      <c r="C263" s="712"/>
      <c r="D263" s="713"/>
      <c r="E263" s="714"/>
      <c r="F263" s="714"/>
      <c r="G263" s="735"/>
      <c r="H263" s="798" t="s">
        <v>931</v>
      </c>
      <c r="I263" s="789">
        <v>1</v>
      </c>
      <c r="J263" s="793" t="s">
        <v>19</v>
      </c>
      <c r="K263" s="802">
        <v>18800</v>
      </c>
      <c r="L263" s="794">
        <f t="shared" si="1"/>
        <v>18800</v>
      </c>
      <c r="M263" s="718"/>
      <c r="N263" s="719"/>
      <c r="O263" s="720"/>
      <c r="P263" s="714"/>
      <c r="Q263" s="714"/>
      <c r="R263" s="714"/>
      <c r="S263" s="714"/>
      <c r="T263" s="714"/>
      <c r="U263" s="628"/>
      <c r="V263" s="628"/>
      <c r="W263" s="628"/>
      <c r="X263" s="679"/>
    </row>
    <row r="264" spans="2:24" s="626" customFormat="1" ht="21" hidden="1" customHeight="1" outlineLevel="1" x14ac:dyDescent="0.25">
      <c r="B264" s="712"/>
      <c r="C264" s="712"/>
      <c r="D264" s="713"/>
      <c r="E264" s="714"/>
      <c r="F264" s="714"/>
      <c r="G264" s="735"/>
      <c r="H264" s="798" t="s">
        <v>625</v>
      </c>
      <c r="I264" s="789">
        <v>1</v>
      </c>
      <c r="J264" s="793" t="s">
        <v>19</v>
      </c>
      <c r="K264" s="802">
        <v>1060</v>
      </c>
      <c r="L264" s="794">
        <f t="shared" si="1"/>
        <v>1060</v>
      </c>
      <c r="M264" s="718"/>
      <c r="N264" s="719"/>
      <c r="O264" s="720"/>
      <c r="P264" s="714"/>
      <c r="Q264" s="714"/>
      <c r="R264" s="714"/>
      <c r="S264" s="714"/>
      <c r="T264" s="714"/>
      <c r="U264" s="628"/>
      <c r="V264" s="628"/>
      <c r="W264" s="628"/>
      <c r="X264" s="679"/>
    </row>
    <row r="265" spans="2:24" s="626" customFormat="1" ht="21" hidden="1" customHeight="1" outlineLevel="1" x14ac:dyDescent="0.25">
      <c r="B265" s="712"/>
      <c r="C265" s="712"/>
      <c r="D265" s="713"/>
      <c r="E265" s="714"/>
      <c r="F265" s="714"/>
      <c r="G265" s="735"/>
      <c r="H265" s="799" t="s">
        <v>932</v>
      </c>
      <c r="I265" s="789">
        <v>1</v>
      </c>
      <c r="J265" s="793" t="s">
        <v>19</v>
      </c>
      <c r="K265" s="802"/>
      <c r="L265" s="794">
        <f t="shared" si="1"/>
        <v>0</v>
      </c>
      <c r="M265" s="718"/>
      <c r="N265" s="719"/>
      <c r="O265" s="720"/>
      <c r="P265" s="714"/>
      <c r="Q265" s="714"/>
      <c r="R265" s="714"/>
      <c r="S265" s="714"/>
      <c r="T265" s="714"/>
      <c r="U265" s="628"/>
      <c r="V265" s="628"/>
      <c r="W265" s="628"/>
      <c r="X265" s="679"/>
    </row>
    <row r="266" spans="2:24" s="626" customFormat="1" ht="21" hidden="1" customHeight="1" outlineLevel="1" x14ac:dyDescent="0.25">
      <c r="B266" s="712"/>
      <c r="C266" s="712"/>
      <c r="D266" s="713"/>
      <c r="E266" s="714"/>
      <c r="F266" s="714"/>
      <c r="G266" s="735"/>
      <c r="H266" s="798" t="s">
        <v>931</v>
      </c>
      <c r="I266" s="789">
        <v>1</v>
      </c>
      <c r="J266" s="793" t="s">
        <v>19</v>
      </c>
      <c r="K266" s="802">
        <v>18800</v>
      </c>
      <c r="L266" s="794">
        <f t="shared" si="1"/>
        <v>18800</v>
      </c>
      <c r="M266" s="718"/>
      <c r="N266" s="719"/>
      <c r="O266" s="720"/>
      <c r="P266" s="714"/>
      <c r="Q266" s="714"/>
      <c r="R266" s="714"/>
      <c r="S266" s="714"/>
      <c r="T266" s="714"/>
      <c r="U266" s="628"/>
      <c r="V266" s="628"/>
      <c r="W266" s="628"/>
      <c r="X266" s="679"/>
    </row>
    <row r="267" spans="2:24" s="626" customFormat="1" ht="21" hidden="1" customHeight="1" outlineLevel="1" x14ac:dyDescent="0.25">
      <c r="B267" s="712"/>
      <c r="C267" s="712"/>
      <c r="D267" s="713"/>
      <c r="E267" s="714"/>
      <c r="F267" s="714"/>
      <c r="G267" s="735"/>
      <c r="H267" s="798" t="s">
        <v>625</v>
      </c>
      <c r="I267" s="789">
        <v>1</v>
      </c>
      <c r="J267" s="793" t="s">
        <v>19</v>
      </c>
      <c r="K267" s="802">
        <v>1060</v>
      </c>
      <c r="L267" s="794">
        <f t="shared" si="1"/>
        <v>1060</v>
      </c>
      <c r="M267" s="718"/>
      <c r="N267" s="719"/>
      <c r="O267" s="720"/>
      <c r="P267" s="714"/>
      <c r="Q267" s="714"/>
      <c r="R267" s="714"/>
      <c r="S267" s="714"/>
      <c r="T267" s="714"/>
      <c r="U267" s="628"/>
      <c r="V267" s="628"/>
      <c r="W267" s="628"/>
      <c r="X267" s="679"/>
    </row>
    <row r="268" spans="2:24" s="626" customFormat="1" ht="21" hidden="1" customHeight="1" outlineLevel="1" x14ac:dyDescent="0.25">
      <c r="B268" s="712"/>
      <c r="C268" s="712"/>
      <c r="D268" s="713"/>
      <c r="E268" s="714"/>
      <c r="F268" s="714"/>
      <c r="G268" s="735"/>
      <c r="H268" s="812" t="s">
        <v>933</v>
      </c>
      <c r="I268" s="804">
        <v>1</v>
      </c>
      <c r="J268" s="808" t="s">
        <v>19</v>
      </c>
      <c r="K268" s="813"/>
      <c r="L268" s="809">
        <f t="shared" si="1"/>
        <v>0</v>
      </c>
      <c r="M268" s="718"/>
      <c r="N268" s="719"/>
      <c r="O268" s="720"/>
      <c r="P268" s="714"/>
      <c r="Q268" s="714"/>
      <c r="R268" s="714"/>
      <c r="S268" s="714"/>
      <c r="T268" s="714"/>
      <c r="U268" s="628"/>
      <c r="V268" s="628"/>
      <c r="W268" s="628"/>
      <c r="X268" s="679"/>
    </row>
    <row r="269" spans="2:24" s="626" customFormat="1" ht="21" hidden="1" customHeight="1" outlineLevel="1" x14ac:dyDescent="0.25">
      <c r="B269" s="712"/>
      <c r="C269" s="712"/>
      <c r="D269" s="713"/>
      <c r="E269" s="714"/>
      <c r="F269" s="714"/>
      <c r="G269" s="735"/>
      <c r="H269" s="814" t="s">
        <v>934</v>
      </c>
      <c r="I269" s="804">
        <v>1</v>
      </c>
      <c r="J269" s="808" t="s">
        <v>19</v>
      </c>
      <c r="K269" s="813">
        <v>9630</v>
      </c>
      <c r="L269" s="809">
        <f t="shared" si="1"/>
        <v>9630</v>
      </c>
      <c r="M269" s="718"/>
      <c r="N269" s="719"/>
      <c r="O269" s="720"/>
      <c r="P269" s="714"/>
      <c r="Q269" s="714"/>
      <c r="R269" s="714"/>
      <c r="S269" s="714"/>
      <c r="T269" s="714"/>
      <c r="U269" s="628"/>
      <c r="V269" s="628"/>
      <c r="W269" s="628"/>
      <c r="X269" s="679"/>
    </row>
    <row r="270" spans="2:24" s="626" customFormat="1" ht="21" hidden="1" customHeight="1" outlineLevel="1" x14ac:dyDescent="0.25">
      <c r="B270" s="712"/>
      <c r="C270" s="712"/>
      <c r="D270" s="713"/>
      <c r="E270" s="714"/>
      <c r="F270" s="714"/>
      <c r="G270" s="735"/>
      <c r="H270" s="814" t="s">
        <v>935</v>
      </c>
      <c r="I270" s="804">
        <v>1</v>
      </c>
      <c r="J270" s="808" t="s">
        <v>19</v>
      </c>
      <c r="K270" s="813">
        <v>7190</v>
      </c>
      <c r="L270" s="809">
        <f t="shared" si="1"/>
        <v>7190</v>
      </c>
      <c r="M270" s="718"/>
      <c r="N270" s="719"/>
      <c r="O270" s="720"/>
      <c r="P270" s="714"/>
      <c r="Q270" s="714"/>
      <c r="R270" s="714"/>
      <c r="S270" s="714"/>
      <c r="T270" s="714"/>
      <c r="U270" s="628"/>
      <c r="V270" s="628"/>
      <c r="W270" s="628"/>
      <c r="X270" s="679"/>
    </row>
    <row r="271" spans="2:24" s="626" customFormat="1" ht="21" hidden="1" customHeight="1" outlineLevel="1" x14ac:dyDescent="0.25">
      <c r="B271" s="712"/>
      <c r="C271" s="712"/>
      <c r="D271" s="713"/>
      <c r="E271" s="714"/>
      <c r="F271" s="714"/>
      <c r="G271" s="735"/>
      <c r="H271" s="814" t="s">
        <v>625</v>
      </c>
      <c r="I271" s="804">
        <v>1</v>
      </c>
      <c r="J271" s="808" t="s">
        <v>19</v>
      </c>
      <c r="K271" s="813">
        <v>1260</v>
      </c>
      <c r="L271" s="809">
        <f t="shared" si="1"/>
        <v>1260</v>
      </c>
      <c r="M271" s="718"/>
      <c r="N271" s="719"/>
      <c r="O271" s="720"/>
      <c r="P271" s="714"/>
      <c r="Q271" s="714"/>
      <c r="R271" s="714"/>
      <c r="S271" s="714"/>
      <c r="T271" s="714"/>
      <c r="U271" s="628"/>
      <c r="V271" s="628"/>
      <c r="W271" s="628"/>
      <c r="X271" s="679"/>
    </row>
    <row r="272" spans="2:24" s="626" customFormat="1" ht="21" hidden="1" customHeight="1" outlineLevel="1" x14ac:dyDescent="0.25">
      <c r="B272" s="712"/>
      <c r="C272" s="712"/>
      <c r="D272" s="713"/>
      <c r="E272" s="714"/>
      <c r="F272" s="714"/>
      <c r="G272" s="735"/>
      <c r="H272" s="799" t="s">
        <v>936</v>
      </c>
      <c r="I272" s="789">
        <v>1</v>
      </c>
      <c r="J272" s="793" t="s">
        <v>19</v>
      </c>
      <c r="K272" s="802"/>
      <c r="L272" s="794">
        <f t="shared" si="1"/>
        <v>0</v>
      </c>
      <c r="M272" s="718"/>
      <c r="N272" s="719"/>
      <c r="O272" s="720"/>
      <c r="P272" s="714"/>
      <c r="Q272" s="714"/>
      <c r="R272" s="714"/>
      <c r="S272" s="714"/>
      <c r="T272" s="714"/>
      <c r="U272" s="628"/>
      <c r="V272" s="628"/>
      <c r="W272" s="628"/>
      <c r="X272" s="679"/>
    </row>
    <row r="273" spans="2:24" s="626" customFormat="1" ht="21" hidden="1" customHeight="1" outlineLevel="1" x14ac:dyDescent="0.25">
      <c r="B273" s="712"/>
      <c r="C273" s="712"/>
      <c r="D273" s="713"/>
      <c r="E273" s="714"/>
      <c r="F273" s="714"/>
      <c r="G273" s="735"/>
      <c r="H273" s="798" t="s">
        <v>937</v>
      </c>
      <c r="I273" s="789">
        <v>1</v>
      </c>
      <c r="J273" s="793" t="s">
        <v>19</v>
      </c>
      <c r="K273" s="802">
        <v>9000</v>
      </c>
      <c r="L273" s="794">
        <f t="shared" si="1"/>
        <v>9000</v>
      </c>
      <c r="M273" s="718"/>
      <c r="N273" s="719"/>
      <c r="O273" s="720"/>
      <c r="P273" s="714"/>
      <c r="Q273" s="714"/>
      <c r="R273" s="714"/>
      <c r="S273" s="714"/>
      <c r="T273" s="714"/>
      <c r="U273" s="628"/>
      <c r="V273" s="628"/>
      <c r="W273" s="628"/>
      <c r="X273" s="679"/>
    </row>
    <row r="274" spans="2:24" s="626" customFormat="1" ht="21" hidden="1" customHeight="1" outlineLevel="1" x14ac:dyDescent="0.25">
      <c r="B274" s="712"/>
      <c r="C274" s="712"/>
      <c r="D274" s="713"/>
      <c r="E274" s="714"/>
      <c r="F274" s="714"/>
      <c r="G274" s="735"/>
      <c r="H274" s="798" t="s">
        <v>938</v>
      </c>
      <c r="I274" s="789">
        <v>1</v>
      </c>
      <c r="J274" s="793" t="s">
        <v>19</v>
      </c>
      <c r="K274" s="802">
        <v>6950</v>
      </c>
      <c r="L274" s="794">
        <f t="shared" si="1"/>
        <v>6950</v>
      </c>
      <c r="M274" s="718"/>
      <c r="N274" s="719"/>
      <c r="O274" s="720"/>
      <c r="P274" s="714"/>
      <c r="Q274" s="714"/>
      <c r="R274" s="714"/>
      <c r="S274" s="714"/>
      <c r="T274" s="714"/>
      <c r="U274" s="628"/>
      <c r="V274" s="628"/>
      <c r="W274" s="628"/>
      <c r="X274" s="679"/>
    </row>
    <row r="275" spans="2:24" s="626" customFormat="1" ht="21" hidden="1" customHeight="1" outlineLevel="1" x14ac:dyDescent="0.25">
      <c r="B275" s="712"/>
      <c r="C275" s="712"/>
      <c r="D275" s="713"/>
      <c r="E275" s="714"/>
      <c r="F275" s="714"/>
      <c r="G275" s="735"/>
      <c r="H275" s="798" t="s">
        <v>913</v>
      </c>
      <c r="I275" s="789">
        <v>1</v>
      </c>
      <c r="J275" s="793" t="s">
        <v>19</v>
      </c>
      <c r="K275" s="802">
        <v>8800</v>
      </c>
      <c r="L275" s="794">
        <f t="shared" si="1"/>
        <v>8800</v>
      </c>
      <c r="M275" s="718"/>
      <c r="N275" s="719"/>
      <c r="O275" s="720"/>
      <c r="P275" s="714"/>
      <c r="Q275" s="714"/>
      <c r="R275" s="714"/>
      <c r="S275" s="714"/>
      <c r="T275" s="714"/>
      <c r="U275" s="628"/>
      <c r="V275" s="628"/>
      <c r="W275" s="628"/>
      <c r="X275" s="679"/>
    </row>
    <row r="276" spans="2:24" s="626" customFormat="1" ht="21" hidden="1" customHeight="1" outlineLevel="1" x14ac:dyDescent="0.25">
      <c r="B276" s="712"/>
      <c r="C276" s="712"/>
      <c r="D276" s="713"/>
      <c r="E276" s="714"/>
      <c r="F276" s="714"/>
      <c r="G276" s="735"/>
      <c r="H276" s="798" t="s">
        <v>625</v>
      </c>
      <c r="I276" s="789">
        <v>1</v>
      </c>
      <c r="J276" s="793" t="s">
        <v>19</v>
      </c>
      <c r="K276" s="802">
        <v>870</v>
      </c>
      <c r="L276" s="794">
        <f t="shared" si="1"/>
        <v>870</v>
      </c>
      <c r="M276" s="718"/>
      <c r="N276" s="719"/>
      <c r="O276" s="720"/>
      <c r="P276" s="714"/>
      <c r="Q276" s="714"/>
      <c r="R276" s="714"/>
      <c r="S276" s="714"/>
      <c r="T276" s="714"/>
      <c r="U276" s="628"/>
      <c r="V276" s="628"/>
      <c r="W276" s="628"/>
      <c r="X276" s="679"/>
    </row>
    <row r="277" spans="2:24" s="626" customFormat="1" ht="21" hidden="1" customHeight="1" outlineLevel="1" x14ac:dyDescent="0.25">
      <c r="B277" s="712"/>
      <c r="C277" s="712"/>
      <c r="D277" s="713"/>
      <c r="E277" s="714"/>
      <c r="F277" s="714"/>
      <c r="G277" s="735"/>
      <c r="H277" s="812" t="s">
        <v>939</v>
      </c>
      <c r="I277" s="804">
        <v>1</v>
      </c>
      <c r="J277" s="808" t="s">
        <v>19</v>
      </c>
      <c r="K277" s="813"/>
      <c r="L277" s="809">
        <f t="shared" si="1"/>
        <v>0</v>
      </c>
      <c r="M277" s="718"/>
      <c r="N277" s="719"/>
      <c r="O277" s="720"/>
      <c r="P277" s="714"/>
      <c r="Q277" s="714"/>
      <c r="R277" s="714"/>
      <c r="S277" s="714"/>
      <c r="T277" s="714"/>
      <c r="U277" s="628"/>
      <c r="V277" s="628"/>
      <c r="W277" s="628"/>
      <c r="X277" s="679"/>
    </row>
    <row r="278" spans="2:24" s="626" customFormat="1" ht="21" hidden="1" customHeight="1" outlineLevel="1" x14ac:dyDescent="0.25">
      <c r="B278" s="712"/>
      <c r="C278" s="712"/>
      <c r="D278" s="713"/>
      <c r="E278" s="714"/>
      <c r="F278" s="714"/>
      <c r="G278" s="735"/>
      <c r="H278" s="814" t="s">
        <v>623</v>
      </c>
      <c r="I278" s="804">
        <v>1</v>
      </c>
      <c r="J278" s="808" t="s">
        <v>19</v>
      </c>
      <c r="K278" s="813">
        <v>2980</v>
      </c>
      <c r="L278" s="809">
        <f t="shared" si="1"/>
        <v>2980</v>
      </c>
      <c r="M278" s="718"/>
      <c r="N278" s="719"/>
      <c r="O278" s="720"/>
      <c r="P278" s="714"/>
      <c r="Q278" s="714"/>
      <c r="R278" s="714"/>
      <c r="S278" s="714"/>
      <c r="T278" s="714"/>
      <c r="U278" s="628"/>
      <c r="V278" s="628"/>
      <c r="W278" s="628"/>
      <c r="X278" s="679"/>
    </row>
    <row r="279" spans="2:24" s="626" customFormat="1" ht="21" hidden="1" customHeight="1" outlineLevel="1" x14ac:dyDescent="0.25">
      <c r="B279" s="712"/>
      <c r="C279" s="712"/>
      <c r="D279" s="713"/>
      <c r="E279" s="714"/>
      <c r="F279" s="714"/>
      <c r="G279" s="735"/>
      <c r="H279" s="814" t="s">
        <v>940</v>
      </c>
      <c r="I279" s="804">
        <v>1</v>
      </c>
      <c r="J279" s="808" t="s">
        <v>19</v>
      </c>
      <c r="K279" s="813">
        <v>3110</v>
      </c>
      <c r="L279" s="809">
        <f t="shared" si="1"/>
        <v>3110</v>
      </c>
      <c r="M279" s="718"/>
      <c r="N279" s="719"/>
      <c r="O279" s="720"/>
      <c r="P279" s="714"/>
      <c r="Q279" s="714"/>
      <c r="R279" s="714"/>
      <c r="S279" s="714"/>
      <c r="T279" s="714"/>
      <c r="U279" s="628"/>
      <c r="V279" s="628"/>
      <c r="W279" s="628"/>
      <c r="X279" s="679"/>
    </row>
    <row r="280" spans="2:24" s="626" customFormat="1" ht="21" hidden="1" customHeight="1" outlineLevel="1" x14ac:dyDescent="0.25">
      <c r="B280" s="712"/>
      <c r="C280" s="712"/>
      <c r="D280" s="713"/>
      <c r="E280" s="714"/>
      <c r="F280" s="714"/>
      <c r="G280" s="735"/>
      <c r="H280" s="814" t="s">
        <v>941</v>
      </c>
      <c r="I280" s="804">
        <v>1</v>
      </c>
      <c r="J280" s="808" t="s">
        <v>19</v>
      </c>
      <c r="K280" s="813">
        <v>2810</v>
      </c>
      <c r="L280" s="809">
        <f t="shared" si="1"/>
        <v>2810</v>
      </c>
      <c r="M280" s="718"/>
      <c r="N280" s="719"/>
      <c r="O280" s="720"/>
      <c r="P280" s="714"/>
      <c r="Q280" s="714"/>
      <c r="R280" s="714"/>
      <c r="S280" s="714"/>
      <c r="T280" s="714"/>
      <c r="U280" s="628"/>
      <c r="V280" s="628"/>
      <c r="W280" s="628"/>
      <c r="X280" s="679"/>
    </row>
    <row r="281" spans="2:24" s="626" customFormat="1" ht="21" hidden="1" customHeight="1" outlineLevel="1" x14ac:dyDescent="0.25">
      <c r="B281" s="712"/>
      <c r="C281" s="712"/>
      <c r="D281" s="713"/>
      <c r="E281" s="714"/>
      <c r="F281" s="714"/>
      <c r="G281" s="735"/>
      <c r="H281" s="814" t="s">
        <v>625</v>
      </c>
      <c r="I281" s="804">
        <v>1</v>
      </c>
      <c r="J281" s="808" t="s">
        <v>19</v>
      </c>
      <c r="K281" s="813">
        <v>550</v>
      </c>
      <c r="L281" s="809">
        <f t="shared" si="1"/>
        <v>550</v>
      </c>
      <c r="M281" s="718"/>
      <c r="N281" s="719"/>
      <c r="O281" s="720"/>
      <c r="P281" s="714"/>
      <c r="Q281" s="714"/>
      <c r="R281" s="714"/>
      <c r="S281" s="714"/>
      <c r="T281" s="714"/>
      <c r="U281" s="628"/>
      <c r="V281" s="628"/>
      <c r="W281" s="628"/>
      <c r="X281" s="679"/>
    </row>
    <row r="282" spans="2:24" s="626" customFormat="1" ht="21" hidden="1" customHeight="1" outlineLevel="1" x14ac:dyDescent="0.25">
      <c r="B282" s="712"/>
      <c r="C282" s="712"/>
      <c r="D282" s="713"/>
      <c r="E282" s="714"/>
      <c r="F282" s="714"/>
      <c r="G282" s="735"/>
      <c r="H282" s="799" t="s">
        <v>1032</v>
      </c>
      <c r="I282" s="789">
        <v>1</v>
      </c>
      <c r="J282" s="793" t="s">
        <v>19</v>
      </c>
      <c r="K282" s="802"/>
      <c r="L282" s="794">
        <f t="shared" si="1"/>
        <v>0</v>
      </c>
      <c r="M282" s="718"/>
      <c r="N282" s="719"/>
      <c r="O282" s="720"/>
      <c r="P282" s="714"/>
      <c r="Q282" s="714"/>
      <c r="R282" s="714"/>
      <c r="S282" s="714"/>
      <c r="T282" s="714"/>
      <c r="U282" s="628"/>
      <c r="V282" s="628"/>
      <c r="W282" s="628"/>
      <c r="X282" s="679"/>
    </row>
    <row r="283" spans="2:24" s="626" customFormat="1" ht="21" hidden="1" customHeight="1" outlineLevel="1" x14ac:dyDescent="0.25">
      <c r="B283" s="712"/>
      <c r="C283" s="712"/>
      <c r="D283" s="713"/>
      <c r="E283" s="714"/>
      <c r="F283" s="714"/>
      <c r="G283" s="735"/>
      <c r="H283" s="798" t="s">
        <v>942</v>
      </c>
      <c r="I283" s="789">
        <v>1</v>
      </c>
      <c r="J283" s="793" t="s">
        <v>19</v>
      </c>
      <c r="K283" s="802">
        <v>9000</v>
      </c>
      <c r="L283" s="794">
        <f t="shared" si="1"/>
        <v>9000</v>
      </c>
      <c r="M283" s="718"/>
      <c r="N283" s="719"/>
      <c r="O283" s="720"/>
      <c r="P283" s="714"/>
      <c r="Q283" s="714"/>
      <c r="R283" s="714"/>
      <c r="S283" s="714"/>
      <c r="T283" s="714"/>
      <c r="U283" s="628"/>
      <c r="V283" s="628"/>
      <c r="W283" s="628"/>
      <c r="X283" s="679"/>
    </row>
    <row r="284" spans="2:24" s="626" customFormat="1" ht="21" hidden="1" customHeight="1" outlineLevel="1" x14ac:dyDescent="0.25">
      <c r="B284" s="712"/>
      <c r="C284" s="712"/>
      <c r="D284" s="713"/>
      <c r="E284" s="714"/>
      <c r="F284" s="714"/>
      <c r="G284" s="735"/>
      <c r="H284" s="798" t="s">
        <v>908</v>
      </c>
      <c r="I284" s="789">
        <v>1</v>
      </c>
      <c r="J284" s="793" t="s">
        <v>19</v>
      </c>
      <c r="K284" s="802">
        <v>4300</v>
      </c>
      <c r="L284" s="794">
        <f t="shared" si="1"/>
        <v>4300</v>
      </c>
      <c r="M284" s="718"/>
      <c r="N284" s="719"/>
      <c r="O284" s="720"/>
      <c r="P284" s="714"/>
      <c r="Q284" s="714"/>
      <c r="R284" s="714"/>
      <c r="S284" s="714"/>
      <c r="T284" s="714"/>
      <c r="U284" s="628"/>
      <c r="V284" s="628"/>
      <c r="W284" s="628"/>
      <c r="X284" s="679"/>
    </row>
    <row r="285" spans="2:24" s="626" customFormat="1" ht="21" hidden="1" customHeight="1" outlineLevel="1" x14ac:dyDescent="0.25">
      <c r="B285" s="712"/>
      <c r="C285" s="712"/>
      <c r="D285" s="713"/>
      <c r="E285" s="714"/>
      <c r="F285" s="714"/>
      <c r="G285" s="735"/>
      <c r="H285" s="798" t="s">
        <v>625</v>
      </c>
      <c r="I285" s="789">
        <v>1</v>
      </c>
      <c r="J285" s="793" t="s">
        <v>19</v>
      </c>
      <c r="K285" s="802">
        <v>1200</v>
      </c>
      <c r="L285" s="794">
        <f t="shared" si="1"/>
        <v>1200</v>
      </c>
      <c r="M285" s="718"/>
      <c r="N285" s="719"/>
      <c r="O285" s="720"/>
      <c r="P285" s="714"/>
      <c r="Q285" s="714"/>
      <c r="R285" s="714"/>
      <c r="S285" s="714"/>
      <c r="T285" s="714"/>
      <c r="U285" s="628"/>
      <c r="V285" s="628"/>
      <c r="W285" s="628"/>
      <c r="X285" s="679"/>
    </row>
    <row r="286" spans="2:24" s="626" customFormat="1" ht="21" hidden="1" customHeight="1" outlineLevel="1" x14ac:dyDescent="0.25">
      <c r="B286" s="712"/>
      <c r="C286" s="712"/>
      <c r="D286" s="713"/>
      <c r="E286" s="714"/>
      <c r="F286" s="714"/>
      <c r="G286" s="735"/>
      <c r="H286" s="812" t="s">
        <v>343</v>
      </c>
      <c r="I286" s="804">
        <v>1</v>
      </c>
      <c r="J286" s="808" t="s">
        <v>19</v>
      </c>
      <c r="K286" s="813"/>
      <c r="L286" s="809">
        <f t="shared" si="1"/>
        <v>0</v>
      </c>
      <c r="M286" s="718"/>
      <c r="N286" s="719"/>
      <c r="O286" s="720"/>
      <c r="P286" s="714"/>
      <c r="Q286" s="714"/>
      <c r="R286" s="714"/>
      <c r="S286" s="714"/>
      <c r="T286" s="714"/>
      <c r="U286" s="628"/>
      <c r="V286" s="628"/>
      <c r="W286" s="628"/>
      <c r="X286" s="679"/>
    </row>
    <row r="287" spans="2:24" s="626" customFormat="1" ht="21" hidden="1" customHeight="1" outlineLevel="1" x14ac:dyDescent="0.25">
      <c r="B287" s="712"/>
      <c r="C287" s="712"/>
      <c r="D287" s="713"/>
      <c r="E287" s="714"/>
      <c r="F287" s="714"/>
      <c r="G287" s="735"/>
      <c r="H287" s="814" t="s">
        <v>931</v>
      </c>
      <c r="I287" s="804">
        <v>1</v>
      </c>
      <c r="J287" s="808" t="s">
        <v>19</v>
      </c>
      <c r="K287" s="813">
        <v>9064</v>
      </c>
      <c r="L287" s="809">
        <f t="shared" si="1"/>
        <v>9064</v>
      </c>
      <c r="M287" s="718"/>
      <c r="N287" s="719"/>
      <c r="O287" s="720"/>
      <c r="P287" s="714"/>
      <c r="Q287" s="714"/>
      <c r="R287" s="714"/>
      <c r="S287" s="714"/>
      <c r="T287" s="714"/>
      <c r="U287" s="628"/>
      <c r="V287" s="628"/>
      <c r="W287" s="628"/>
      <c r="X287" s="679"/>
    </row>
    <row r="288" spans="2:24" s="626" customFormat="1" ht="21" hidden="1" customHeight="1" outlineLevel="1" x14ac:dyDescent="0.25">
      <c r="B288" s="712"/>
      <c r="C288" s="712"/>
      <c r="D288" s="713"/>
      <c r="E288" s="714"/>
      <c r="F288" s="714"/>
      <c r="G288" s="735"/>
      <c r="H288" s="814" t="s">
        <v>625</v>
      </c>
      <c r="I288" s="804">
        <v>1</v>
      </c>
      <c r="J288" s="808" t="s">
        <v>19</v>
      </c>
      <c r="K288" s="813">
        <v>641</v>
      </c>
      <c r="L288" s="809">
        <f t="shared" si="1"/>
        <v>641</v>
      </c>
      <c r="M288" s="718"/>
      <c r="N288" s="719"/>
      <c r="O288" s="720"/>
      <c r="P288" s="714"/>
      <c r="Q288" s="714"/>
      <c r="R288" s="714"/>
      <c r="S288" s="714"/>
      <c r="T288" s="714"/>
      <c r="U288" s="628"/>
      <c r="V288" s="628"/>
      <c r="W288" s="628"/>
      <c r="X288" s="679"/>
    </row>
    <row r="289" spans="2:24" s="626" customFormat="1" ht="21" hidden="1" customHeight="1" outlineLevel="1" x14ac:dyDescent="0.25">
      <c r="B289" s="712"/>
      <c r="C289" s="712"/>
      <c r="D289" s="713"/>
      <c r="E289" s="714"/>
      <c r="F289" s="714"/>
      <c r="G289" s="735"/>
      <c r="H289" s="812" t="s">
        <v>325</v>
      </c>
      <c r="I289" s="804">
        <v>1</v>
      </c>
      <c r="J289" s="808" t="s">
        <v>19</v>
      </c>
      <c r="K289" s="813"/>
      <c r="L289" s="809">
        <f t="shared" si="1"/>
        <v>0</v>
      </c>
      <c r="M289" s="718"/>
      <c r="N289" s="719"/>
      <c r="O289" s="720"/>
      <c r="P289" s="714"/>
      <c r="Q289" s="714"/>
      <c r="R289" s="714"/>
      <c r="S289" s="714"/>
      <c r="T289" s="714"/>
      <c r="U289" s="628"/>
      <c r="V289" s="628"/>
      <c r="W289" s="628"/>
      <c r="X289" s="679"/>
    </row>
    <row r="290" spans="2:24" s="626" customFormat="1" ht="21" hidden="1" customHeight="1" outlineLevel="1" x14ac:dyDescent="0.25">
      <c r="B290" s="712"/>
      <c r="C290" s="712"/>
      <c r="D290" s="713"/>
      <c r="E290" s="714"/>
      <c r="F290" s="714"/>
      <c r="G290" s="735"/>
      <c r="H290" s="814" t="s">
        <v>623</v>
      </c>
      <c r="I290" s="804">
        <v>1</v>
      </c>
      <c r="J290" s="808" t="s">
        <v>19</v>
      </c>
      <c r="K290" s="813">
        <v>2409</v>
      </c>
      <c r="L290" s="809">
        <f t="shared" si="1"/>
        <v>2409</v>
      </c>
      <c r="M290" s="718"/>
      <c r="N290" s="719"/>
      <c r="O290" s="720"/>
      <c r="P290" s="714"/>
      <c r="Q290" s="714"/>
      <c r="R290" s="714"/>
      <c r="S290" s="714"/>
      <c r="T290" s="714"/>
      <c r="U290" s="628"/>
      <c r="V290" s="628"/>
      <c r="W290" s="628"/>
      <c r="X290" s="679"/>
    </row>
    <row r="291" spans="2:24" s="626" customFormat="1" ht="21" hidden="1" customHeight="1" outlineLevel="1" x14ac:dyDescent="0.25">
      <c r="B291" s="712"/>
      <c r="C291" s="712"/>
      <c r="D291" s="713"/>
      <c r="E291" s="714"/>
      <c r="F291" s="714"/>
      <c r="G291" s="735"/>
      <c r="H291" s="814" t="s">
        <v>913</v>
      </c>
      <c r="I291" s="804">
        <v>1</v>
      </c>
      <c r="J291" s="808" t="s">
        <v>19</v>
      </c>
      <c r="K291" s="813">
        <v>2873</v>
      </c>
      <c r="L291" s="809">
        <f t="shared" si="1"/>
        <v>2873</v>
      </c>
      <c r="M291" s="718"/>
      <c r="N291" s="719"/>
      <c r="O291" s="720"/>
      <c r="P291" s="714"/>
      <c r="Q291" s="714"/>
      <c r="R291" s="714"/>
      <c r="S291" s="714"/>
      <c r="T291" s="714"/>
      <c r="U291" s="628"/>
      <c r="V291" s="628"/>
      <c r="W291" s="628"/>
      <c r="X291" s="679"/>
    </row>
    <row r="292" spans="2:24" s="626" customFormat="1" ht="21" hidden="1" customHeight="1" outlineLevel="1" x14ac:dyDescent="0.25">
      <c r="B292" s="712"/>
      <c r="C292" s="712"/>
      <c r="D292" s="713"/>
      <c r="E292" s="714"/>
      <c r="F292" s="714"/>
      <c r="G292" s="735"/>
      <c r="H292" s="814" t="s">
        <v>625</v>
      </c>
      <c r="I292" s="804">
        <v>1</v>
      </c>
      <c r="J292" s="808" t="s">
        <v>19</v>
      </c>
      <c r="K292" s="813">
        <v>695</v>
      </c>
      <c r="L292" s="809">
        <f t="shared" si="1"/>
        <v>695</v>
      </c>
      <c r="M292" s="718"/>
      <c r="N292" s="719"/>
      <c r="O292" s="720"/>
      <c r="P292" s="714"/>
      <c r="Q292" s="714"/>
      <c r="R292" s="714"/>
      <c r="S292" s="714"/>
      <c r="T292" s="714"/>
      <c r="U292" s="628"/>
      <c r="V292" s="628"/>
      <c r="W292" s="628"/>
      <c r="X292" s="679"/>
    </row>
    <row r="293" spans="2:24" s="626" customFormat="1" ht="21" hidden="1" customHeight="1" outlineLevel="1" x14ac:dyDescent="0.25">
      <c r="B293" s="712"/>
      <c r="C293" s="712"/>
      <c r="D293" s="713"/>
      <c r="E293" s="714"/>
      <c r="F293" s="714"/>
      <c r="G293" s="735"/>
      <c r="H293" s="799" t="s">
        <v>331</v>
      </c>
      <c r="I293" s="789">
        <v>1</v>
      </c>
      <c r="J293" s="793" t="s">
        <v>19</v>
      </c>
      <c r="K293" s="802"/>
      <c r="L293" s="794">
        <f t="shared" si="1"/>
        <v>0</v>
      </c>
      <c r="M293" s="718"/>
      <c r="N293" s="719"/>
      <c r="O293" s="720"/>
      <c r="P293" s="714"/>
      <c r="Q293" s="714"/>
      <c r="R293" s="714"/>
      <c r="S293" s="714"/>
      <c r="T293" s="714"/>
      <c r="U293" s="628"/>
      <c r="V293" s="628"/>
      <c r="W293" s="628"/>
      <c r="X293" s="679"/>
    </row>
    <row r="294" spans="2:24" s="626" customFormat="1" ht="21" hidden="1" customHeight="1" outlineLevel="1" x14ac:dyDescent="0.25">
      <c r="B294" s="712"/>
      <c r="C294" s="712"/>
      <c r="D294" s="713"/>
      <c r="E294" s="714"/>
      <c r="F294" s="714"/>
      <c r="G294" s="735"/>
      <c r="H294" s="798" t="s">
        <v>623</v>
      </c>
      <c r="I294" s="789">
        <v>1</v>
      </c>
      <c r="J294" s="793" t="s">
        <v>19</v>
      </c>
      <c r="K294" s="802">
        <v>4864</v>
      </c>
      <c r="L294" s="794">
        <f t="shared" si="1"/>
        <v>4864</v>
      </c>
      <c r="M294" s="718"/>
      <c r="N294" s="719"/>
      <c r="O294" s="720"/>
      <c r="P294" s="714"/>
      <c r="Q294" s="714"/>
      <c r="R294" s="714"/>
      <c r="S294" s="714"/>
      <c r="T294" s="714"/>
      <c r="U294" s="628"/>
      <c r="V294" s="628"/>
      <c r="W294" s="628"/>
      <c r="X294" s="679"/>
    </row>
    <row r="295" spans="2:24" s="626" customFormat="1" ht="21" hidden="1" customHeight="1" outlineLevel="1" x14ac:dyDescent="0.25">
      <c r="B295" s="712"/>
      <c r="C295" s="712"/>
      <c r="D295" s="713"/>
      <c r="E295" s="714"/>
      <c r="F295" s="714"/>
      <c r="G295" s="735"/>
      <c r="H295" s="798" t="s">
        <v>624</v>
      </c>
      <c r="I295" s="789">
        <v>1</v>
      </c>
      <c r="J295" s="793" t="s">
        <v>19</v>
      </c>
      <c r="K295" s="802">
        <v>5064</v>
      </c>
      <c r="L295" s="794">
        <f t="shared" si="1"/>
        <v>5064</v>
      </c>
      <c r="M295" s="718"/>
      <c r="N295" s="719"/>
      <c r="O295" s="720"/>
      <c r="P295" s="714"/>
      <c r="Q295" s="714"/>
      <c r="R295" s="714"/>
      <c r="S295" s="714"/>
      <c r="T295" s="714"/>
      <c r="U295" s="628"/>
      <c r="V295" s="628"/>
      <c r="W295" s="628"/>
      <c r="X295" s="679"/>
    </row>
    <row r="296" spans="2:24" s="626" customFormat="1" ht="21" hidden="1" customHeight="1" outlineLevel="1" x14ac:dyDescent="0.25">
      <c r="B296" s="712"/>
      <c r="C296" s="712"/>
      <c r="D296" s="713"/>
      <c r="E296" s="714"/>
      <c r="F296" s="714"/>
      <c r="G296" s="735"/>
      <c r="H296" s="798" t="s">
        <v>913</v>
      </c>
      <c r="I296" s="789">
        <v>1</v>
      </c>
      <c r="J296" s="793" t="s">
        <v>19</v>
      </c>
      <c r="K296" s="802">
        <v>5291</v>
      </c>
      <c r="L296" s="794">
        <f t="shared" si="1"/>
        <v>5291</v>
      </c>
      <c r="M296" s="718"/>
      <c r="N296" s="719"/>
      <c r="O296" s="720"/>
      <c r="P296" s="714"/>
      <c r="Q296" s="714"/>
      <c r="R296" s="714"/>
      <c r="S296" s="714"/>
      <c r="T296" s="714"/>
      <c r="U296" s="628"/>
      <c r="V296" s="628"/>
      <c r="W296" s="628"/>
      <c r="X296" s="679"/>
    </row>
    <row r="297" spans="2:24" s="626" customFormat="1" ht="21" hidden="1" customHeight="1" outlineLevel="1" x14ac:dyDescent="0.25">
      <c r="B297" s="712"/>
      <c r="C297" s="712"/>
      <c r="D297" s="713"/>
      <c r="E297" s="714"/>
      <c r="F297" s="714"/>
      <c r="G297" s="735"/>
      <c r="H297" s="798" t="s">
        <v>625</v>
      </c>
      <c r="I297" s="789">
        <v>1</v>
      </c>
      <c r="J297" s="793" t="s">
        <v>19</v>
      </c>
      <c r="K297" s="802">
        <v>2280</v>
      </c>
      <c r="L297" s="794">
        <f t="shared" si="1"/>
        <v>2280</v>
      </c>
      <c r="M297" s="718"/>
      <c r="N297" s="719"/>
      <c r="O297" s="720"/>
      <c r="P297" s="714"/>
      <c r="Q297" s="714"/>
      <c r="R297" s="714"/>
      <c r="S297" s="714"/>
      <c r="T297" s="714"/>
      <c r="U297" s="628"/>
      <c r="V297" s="628"/>
      <c r="W297" s="628"/>
      <c r="X297" s="679"/>
    </row>
    <row r="298" spans="2:24" s="626" customFormat="1" ht="21" hidden="1" customHeight="1" outlineLevel="1" x14ac:dyDescent="0.25">
      <c r="B298" s="712"/>
      <c r="C298" s="712"/>
      <c r="D298" s="713"/>
      <c r="E298" s="714"/>
      <c r="F298" s="714"/>
      <c r="G298" s="735"/>
      <c r="H298" s="799" t="s">
        <v>334</v>
      </c>
      <c r="I298" s="789">
        <v>1</v>
      </c>
      <c r="J298" s="793" t="s">
        <v>19</v>
      </c>
      <c r="K298" s="802"/>
      <c r="L298" s="794">
        <f t="shared" si="1"/>
        <v>0</v>
      </c>
      <c r="M298" s="718"/>
      <c r="N298" s="719"/>
      <c r="O298" s="720"/>
      <c r="P298" s="714"/>
      <c r="Q298" s="714"/>
      <c r="R298" s="714"/>
      <c r="S298" s="714"/>
      <c r="T298" s="714"/>
      <c r="U298" s="628"/>
      <c r="V298" s="628"/>
      <c r="W298" s="628"/>
      <c r="X298" s="679"/>
    </row>
    <row r="299" spans="2:24" s="626" customFormat="1" ht="21" hidden="1" customHeight="1" outlineLevel="1" x14ac:dyDescent="0.25">
      <c r="B299" s="712"/>
      <c r="C299" s="712"/>
      <c r="D299" s="713"/>
      <c r="E299" s="714"/>
      <c r="F299" s="714"/>
      <c r="G299" s="735"/>
      <c r="H299" s="798" t="s">
        <v>623</v>
      </c>
      <c r="I299" s="789">
        <v>1</v>
      </c>
      <c r="J299" s="793" t="s">
        <v>19</v>
      </c>
      <c r="K299" s="802">
        <v>5464</v>
      </c>
      <c r="L299" s="794">
        <f t="shared" si="1"/>
        <v>5464</v>
      </c>
      <c r="M299" s="718"/>
      <c r="N299" s="719"/>
      <c r="O299" s="720"/>
      <c r="P299" s="714"/>
      <c r="Q299" s="714"/>
      <c r="R299" s="714"/>
      <c r="S299" s="714"/>
      <c r="T299" s="714"/>
      <c r="U299" s="628"/>
      <c r="V299" s="628"/>
      <c r="W299" s="628"/>
      <c r="X299" s="679"/>
    </row>
    <row r="300" spans="2:24" s="626" customFormat="1" ht="21" hidden="1" customHeight="1" outlineLevel="1" x14ac:dyDescent="0.25">
      <c r="B300" s="712"/>
      <c r="C300" s="712"/>
      <c r="D300" s="713"/>
      <c r="E300" s="714"/>
      <c r="F300" s="714"/>
      <c r="G300" s="735"/>
      <c r="H300" s="798" t="s">
        <v>624</v>
      </c>
      <c r="I300" s="789">
        <v>1</v>
      </c>
      <c r="J300" s="793" t="s">
        <v>19</v>
      </c>
      <c r="K300" s="802">
        <v>5150</v>
      </c>
      <c r="L300" s="794">
        <f t="shared" si="1"/>
        <v>5150</v>
      </c>
      <c r="M300" s="718"/>
      <c r="N300" s="719"/>
      <c r="O300" s="720"/>
      <c r="P300" s="714"/>
      <c r="Q300" s="714"/>
      <c r="R300" s="714"/>
      <c r="S300" s="714"/>
      <c r="T300" s="714"/>
      <c r="U300" s="628"/>
      <c r="V300" s="628"/>
      <c r="W300" s="628"/>
      <c r="X300" s="679"/>
    </row>
    <row r="301" spans="2:24" s="626" customFormat="1" ht="21" hidden="1" customHeight="1" outlineLevel="1" x14ac:dyDescent="0.25">
      <c r="B301" s="712"/>
      <c r="C301" s="712"/>
      <c r="D301" s="713"/>
      <c r="E301" s="714"/>
      <c r="F301" s="714"/>
      <c r="G301" s="735"/>
      <c r="H301" s="798" t="s">
        <v>940</v>
      </c>
      <c r="I301" s="789">
        <v>1</v>
      </c>
      <c r="J301" s="793" t="s">
        <v>19</v>
      </c>
      <c r="K301" s="802">
        <v>3041</v>
      </c>
      <c r="L301" s="794">
        <f t="shared" si="1"/>
        <v>3041</v>
      </c>
      <c r="M301" s="718"/>
      <c r="N301" s="719"/>
      <c r="O301" s="720"/>
      <c r="P301" s="714"/>
      <c r="Q301" s="714"/>
      <c r="R301" s="714"/>
      <c r="S301" s="714"/>
      <c r="T301" s="714"/>
      <c r="U301" s="628"/>
      <c r="V301" s="628"/>
      <c r="W301" s="628"/>
      <c r="X301" s="679"/>
    </row>
    <row r="302" spans="2:24" s="626" customFormat="1" ht="21" hidden="1" customHeight="1" outlineLevel="1" x14ac:dyDescent="0.25">
      <c r="B302" s="712"/>
      <c r="C302" s="712"/>
      <c r="D302" s="713"/>
      <c r="E302" s="714"/>
      <c r="F302" s="714"/>
      <c r="G302" s="735"/>
      <c r="H302" s="798" t="s">
        <v>941</v>
      </c>
      <c r="I302" s="789">
        <v>1</v>
      </c>
      <c r="J302" s="793" t="s">
        <v>19</v>
      </c>
      <c r="K302" s="802">
        <v>5341</v>
      </c>
      <c r="L302" s="794">
        <f t="shared" si="1"/>
        <v>5341</v>
      </c>
      <c r="M302" s="718"/>
      <c r="N302" s="719"/>
      <c r="O302" s="720"/>
      <c r="P302" s="714"/>
      <c r="Q302" s="714"/>
      <c r="R302" s="714"/>
      <c r="S302" s="714"/>
      <c r="T302" s="714"/>
      <c r="U302" s="628"/>
      <c r="V302" s="628"/>
      <c r="W302" s="628"/>
      <c r="X302" s="679"/>
    </row>
    <row r="303" spans="2:24" s="626" customFormat="1" ht="21" hidden="1" customHeight="1" outlineLevel="1" x14ac:dyDescent="0.25">
      <c r="B303" s="712"/>
      <c r="C303" s="712"/>
      <c r="D303" s="713"/>
      <c r="E303" s="714"/>
      <c r="F303" s="714"/>
      <c r="G303" s="735"/>
      <c r="H303" s="798" t="s">
        <v>943</v>
      </c>
      <c r="I303" s="789">
        <v>1</v>
      </c>
      <c r="J303" s="793" t="s">
        <v>19</v>
      </c>
      <c r="K303" s="802">
        <v>2082</v>
      </c>
      <c r="L303" s="794">
        <f t="shared" si="1"/>
        <v>2082</v>
      </c>
      <c r="M303" s="718"/>
      <c r="N303" s="719"/>
      <c r="O303" s="720"/>
      <c r="P303" s="714"/>
      <c r="Q303" s="714"/>
      <c r="R303" s="714"/>
      <c r="S303" s="714"/>
      <c r="T303" s="714"/>
      <c r="U303" s="628"/>
      <c r="V303" s="628"/>
      <c r="W303" s="628"/>
      <c r="X303" s="679"/>
    </row>
    <row r="304" spans="2:24" s="626" customFormat="1" ht="21" hidden="1" customHeight="1" outlineLevel="1" x14ac:dyDescent="0.25">
      <c r="B304" s="722"/>
      <c r="C304" s="722"/>
      <c r="D304" s="723"/>
      <c r="E304" s="724"/>
      <c r="F304" s="724"/>
      <c r="G304" s="736"/>
      <c r="H304" s="800" t="s">
        <v>625</v>
      </c>
      <c r="I304" s="789">
        <v>1</v>
      </c>
      <c r="J304" s="793" t="s">
        <v>19</v>
      </c>
      <c r="K304" s="803">
        <v>2427</v>
      </c>
      <c r="L304" s="794">
        <f t="shared" si="1"/>
        <v>2427</v>
      </c>
      <c r="M304" s="728"/>
      <c r="N304" s="729"/>
      <c r="O304" s="730"/>
      <c r="P304" s="724"/>
      <c r="Q304" s="724"/>
      <c r="R304" s="724"/>
      <c r="S304" s="724"/>
      <c r="T304" s="724"/>
      <c r="U304" s="628"/>
      <c r="V304" s="628"/>
      <c r="W304" s="628"/>
      <c r="X304" s="679"/>
    </row>
    <row r="305" spans="2:24" s="626" customFormat="1" ht="21" customHeight="1" collapsed="1" x14ac:dyDescent="0.25">
      <c r="B305" s="804">
        <v>10</v>
      </c>
      <c r="C305" s="804"/>
      <c r="D305" s="805" t="s">
        <v>819</v>
      </c>
      <c r="E305" s="806"/>
      <c r="F305" s="806">
        <v>44186</v>
      </c>
      <c r="G305" s="805" t="s">
        <v>230</v>
      </c>
      <c r="H305" s="807" t="s">
        <v>818</v>
      </c>
      <c r="I305" s="804">
        <v>1</v>
      </c>
      <c r="J305" s="808" t="s">
        <v>19</v>
      </c>
      <c r="K305" s="809">
        <v>56095</v>
      </c>
      <c r="L305" s="809">
        <f>K305*I305</f>
        <v>56095</v>
      </c>
      <c r="M305" s="810"/>
      <c r="N305" s="811" t="s">
        <v>160</v>
      </c>
      <c r="O305" s="804"/>
      <c r="P305" s="806"/>
      <c r="Q305" s="806"/>
      <c r="R305" s="806"/>
      <c r="S305" s="806"/>
      <c r="T305" s="806" t="s">
        <v>1036</v>
      </c>
      <c r="U305" s="628"/>
      <c r="V305" s="628"/>
      <c r="W305" s="628"/>
      <c r="X305" s="679"/>
    </row>
    <row r="306" spans="2:24" s="626" customFormat="1" ht="21" hidden="1" customHeight="1" outlineLevel="1" x14ac:dyDescent="0.25">
      <c r="B306" s="703"/>
      <c r="C306" s="703"/>
      <c r="D306" s="704"/>
      <c r="E306" s="705"/>
      <c r="F306" s="672">
        <v>44186</v>
      </c>
      <c r="G306" s="734"/>
      <c r="H306" s="706" t="s">
        <v>294</v>
      </c>
      <c r="I306" s="670">
        <v>1</v>
      </c>
      <c r="J306" s="674" t="s">
        <v>19</v>
      </c>
      <c r="K306" s="708"/>
      <c r="L306" s="675">
        <f t="shared" ref="L306:L349" si="2">K306*I306</f>
        <v>0</v>
      </c>
      <c r="M306" s="709"/>
      <c r="N306" s="710"/>
      <c r="O306" s="711"/>
      <c r="P306" s="705"/>
      <c r="Q306" s="705"/>
      <c r="R306" s="705"/>
      <c r="S306" s="705"/>
      <c r="T306" s="705"/>
      <c r="U306" s="628"/>
      <c r="V306" s="628"/>
      <c r="W306" s="628"/>
      <c r="X306" s="679"/>
    </row>
    <row r="307" spans="2:24" s="626" customFormat="1" ht="21" hidden="1" customHeight="1" outlineLevel="1" x14ac:dyDescent="0.25">
      <c r="B307" s="712"/>
      <c r="C307" s="712"/>
      <c r="D307" s="713"/>
      <c r="E307" s="714"/>
      <c r="F307" s="672">
        <v>44186</v>
      </c>
      <c r="G307" s="735"/>
      <c r="H307" s="715" t="s">
        <v>937</v>
      </c>
      <c r="I307" s="670">
        <v>1</v>
      </c>
      <c r="J307" s="674" t="s">
        <v>19</v>
      </c>
      <c r="K307" s="717">
        <v>2285</v>
      </c>
      <c r="L307" s="675">
        <f t="shared" si="2"/>
        <v>2285</v>
      </c>
      <c r="M307" s="718"/>
      <c r="N307" s="719"/>
      <c r="O307" s="720"/>
      <c r="P307" s="714"/>
      <c r="Q307" s="714"/>
      <c r="R307" s="714"/>
      <c r="S307" s="714"/>
      <c r="T307" s="714"/>
      <c r="U307" s="628"/>
      <c r="V307" s="628"/>
      <c r="W307" s="628"/>
      <c r="X307" s="679"/>
    </row>
    <row r="308" spans="2:24" s="626" customFormat="1" ht="21" hidden="1" customHeight="1" outlineLevel="1" x14ac:dyDescent="0.25">
      <c r="B308" s="712"/>
      <c r="C308" s="712"/>
      <c r="D308" s="713"/>
      <c r="E308" s="714"/>
      <c r="F308" s="672">
        <v>44186</v>
      </c>
      <c r="G308" s="735"/>
      <c r="H308" s="715" t="s">
        <v>625</v>
      </c>
      <c r="I308" s="670">
        <v>1</v>
      </c>
      <c r="J308" s="674" t="s">
        <v>19</v>
      </c>
      <c r="K308" s="717">
        <v>315</v>
      </c>
      <c r="L308" s="675">
        <f t="shared" si="2"/>
        <v>315</v>
      </c>
      <c r="M308" s="718"/>
      <c r="N308" s="719"/>
      <c r="O308" s="720"/>
      <c r="P308" s="714"/>
      <c r="Q308" s="714"/>
      <c r="R308" s="714"/>
      <c r="S308" s="714"/>
      <c r="T308" s="714"/>
      <c r="U308" s="628"/>
      <c r="V308" s="628"/>
      <c r="W308" s="628"/>
      <c r="X308" s="679"/>
    </row>
    <row r="309" spans="2:24" s="626" customFormat="1" ht="21" hidden="1" customHeight="1" outlineLevel="1" x14ac:dyDescent="0.25">
      <c r="B309" s="712"/>
      <c r="C309" s="712"/>
      <c r="D309" s="713"/>
      <c r="E309" s="714"/>
      <c r="F309" s="672">
        <v>44186</v>
      </c>
      <c r="G309" s="735"/>
      <c r="H309" s="721" t="s">
        <v>302</v>
      </c>
      <c r="I309" s="670">
        <v>1</v>
      </c>
      <c r="J309" s="674" t="s">
        <v>19</v>
      </c>
      <c r="K309" s="717"/>
      <c r="L309" s="675">
        <f t="shared" si="2"/>
        <v>0</v>
      </c>
      <c r="M309" s="718"/>
      <c r="N309" s="719"/>
      <c r="O309" s="720"/>
      <c r="P309" s="714"/>
      <c r="Q309" s="714"/>
      <c r="R309" s="714"/>
      <c r="S309" s="714"/>
      <c r="T309" s="714"/>
      <c r="U309" s="628"/>
      <c r="V309" s="628"/>
      <c r="W309" s="628"/>
      <c r="X309" s="679"/>
    </row>
    <row r="310" spans="2:24" s="626" customFormat="1" ht="21" hidden="1" customHeight="1" outlineLevel="1" x14ac:dyDescent="0.25">
      <c r="B310" s="712"/>
      <c r="C310" s="712"/>
      <c r="D310" s="713"/>
      <c r="E310" s="714"/>
      <c r="F310" s="672">
        <v>44186</v>
      </c>
      <c r="G310" s="735"/>
      <c r="H310" s="715" t="s">
        <v>623</v>
      </c>
      <c r="I310" s="670">
        <v>1</v>
      </c>
      <c r="J310" s="674" t="s">
        <v>19</v>
      </c>
      <c r="K310" s="717">
        <v>3500</v>
      </c>
      <c r="L310" s="675">
        <f t="shared" si="2"/>
        <v>3500</v>
      </c>
      <c r="M310" s="718"/>
      <c r="N310" s="719"/>
      <c r="O310" s="720"/>
      <c r="P310" s="714"/>
      <c r="Q310" s="714"/>
      <c r="R310" s="714"/>
      <c r="S310" s="714"/>
      <c r="T310" s="714"/>
      <c r="U310" s="628"/>
      <c r="V310" s="628"/>
      <c r="W310" s="628"/>
      <c r="X310" s="679"/>
    </row>
    <row r="311" spans="2:24" s="626" customFormat="1" ht="21" hidden="1" customHeight="1" outlineLevel="1" x14ac:dyDescent="0.25">
      <c r="B311" s="712"/>
      <c r="C311" s="712"/>
      <c r="D311" s="713"/>
      <c r="E311" s="714"/>
      <c r="F311" s="672">
        <v>44186</v>
      </c>
      <c r="G311" s="735"/>
      <c r="H311" s="715" t="s">
        <v>944</v>
      </c>
      <c r="I311" s="670">
        <v>1</v>
      </c>
      <c r="J311" s="674" t="s">
        <v>19</v>
      </c>
      <c r="K311" s="717">
        <v>1894</v>
      </c>
      <c r="L311" s="675">
        <f t="shared" si="2"/>
        <v>1894</v>
      </c>
      <c r="M311" s="718"/>
      <c r="N311" s="719"/>
      <c r="O311" s="720"/>
      <c r="P311" s="714"/>
      <c r="Q311" s="714"/>
      <c r="R311" s="714"/>
      <c r="S311" s="714"/>
      <c r="T311" s="714"/>
      <c r="U311" s="628"/>
      <c r="V311" s="628"/>
      <c r="W311" s="628"/>
      <c r="X311" s="679"/>
    </row>
    <row r="312" spans="2:24" s="626" customFormat="1" ht="21" hidden="1" customHeight="1" outlineLevel="1" x14ac:dyDescent="0.25">
      <c r="B312" s="712"/>
      <c r="C312" s="712"/>
      <c r="D312" s="713"/>
      <c r="E312" s="714"/>
      <c r="F312" s="672">
        <v>44186</v>
      </c>
      <c r="G312" s="735"/>
      <c r="H312" s="715" t="s">
        <v>945</v>
      </c>
      <c r="I312" s="670">
        <v>1</v>
      </c>
      <c r="J312" s="674" t="s">
        <v>19</v>
      </c>
      <c r="K312" s="717">
        <v>1985</v>
      </c>
      <c r="L312" s="675">
        <f t="shared" si="2"/>
        <v>1985</v>
      </c>
      <c r="M312" s="718"/>
      <c r="N312" s="719"/>
      <c r="O312" s="720"/>
      <c r="P312" s="714"/>
      <c r="Q312" s="714"/>
      <c r="R312" s="714"/>
      <c r="S312" s="714"/>
      <c r="T312" s="714"/>
      <c r="U312" s="628"/>
      <c r="V312" s="628"/>
      <c r="W312" s="628"/>
      <c r="X312" s="679"/>
    </row>
    <row r="313" spans="2:24" s="626" customFormat="1" ht="21" hidden="1" customHeight="1" outlineLevel="1" x14ac:dyDescent="0.25">
      <c r="B313" s="712"/>
      <c r="C313" s="712"/>
      <c r="D313" s="713"/>
      <c r="E313" s="714"/>
      <c r="F313" s="672">
        <v>44186</v>
      </c>
      <c r="G313" s="735"/>
      <c r="H313" s="715" t="s">
        <v>946</v>
      </c>
      <c r="I313" s="670">
        <v>1</v>
      </c>
      <c r="J313" s="674" t="s">
        <v>19</v>
      </c>
      <c r="K313" s="717">
        <v>2970</v>
      </c>
      <c r="L313" s="675">
        <f t="shared" si="2"/>
        <v>2970</v>
      </c>
      <c r="M313" s="718"/>
      <c r="N313" s="719"/>
      <c r="O313" s="720"/>
      <c r="P313" s="714"/>
      <c r="Q313" s="714"/>
      <c r="R313" s="714"/>
      <c r="S313" s="714"/>
      <c r="T313" s="714"/>
      <c r="U313" s="628"/>
      <c r="V313" s="628"/>
      <c r="W313" s="628"/>
      <c r="X313" s="679"/>
    </row>
    <row r="314" spans="2:24" s="626" customFormat="1" ht="21" hidden="1" customHeight="1" outlineLevel="1" x14ac:dyDescent="0.25">
      <c r="B314" s="712"/>
      <c r="C314" s="712"/>
      <c r="D314" s="713"/>
      <c r="E314" s="714"/>
      <c r="F314" s="672">
        <v>44186</v>
      </c>
      <c r="G314" s="735"/>
      <c r="H314" s="715" t="s">
        <v>625</v>
      </c>
      <c r="I314" s="670">
        <v>1</v>
      </c>
      <c r="J314" s="674" t="s">
        <v>19</v>
      </c>
      <c r="K314" s="717">
        <v>1090</v>
      </c>
      <c r="L314" s="675">
        <f t="shared" si="2"/>
        <v>1090</v>
      </c>
      <c r="M314" s="718"/>
      <c r="N314" s="719"/>
      <c r="O314" s="720"/>
      <c r="P314" s="714"/>
      <c r="Q314" s="714"/>
      <c r="R314" s="714"/>
      <c r="S314" s="714"/>
      <c r="T314" s="714"/>
      <c r="U314" s="628"/>
      <c r="V314" s="628"/>
      <c r="W314" s="628"/>
      <c r="X314" s="679"/>
    </row>
    <row r="315" spans="2:24" s="626" customFormat="1" ht="21" hidden="1" customHeight="1" outlineLevel="1" x14ac:dyDescent="0.25">
      <c r="B315" s="712"/>
      <c r="C315" s="712"/>
      <c r="D315" s="713"/>
      <c r="E315" s="714"/>
      <c r="F315" s="672">
        <v>44186</v>
      </c>
      <c r="G315" s="735"/>
      <c r="H315" s="721" t="s">
        <v>306</v>
      </c>
      <c r="I315" s="670">
        <v>1</v>
      </c>
      <c r="J315" s="674" t="s">
        <v>19</v>
      </c>
      <c r="K315" s="717"/>
      <c r="L315" s="675">
        <f t="shared" si="2"/>
        <v>0</v>
      </c>
      <c r="M315" s="718"/>
      <c r="N315" s="719"/>
      <c r="O315" s="720"/>
      <c r="P315" s="714"/>
      <c r="Q315" s="714"/>
      <c r="R315" s="714"/>
      <c r="S315" s="714"/>
      <c r="T315" s="714"/>
      <c r="U315" s="628"/>
      <c r="V315" s="628"/>
      <c r="W315" s="628"/>
      <c r="X315" s="679"/>
    </row>
    <row r="316" spans="2:24" s="626" customFormat="1" ht="21" hidden="1" customHeight="1" outlineLevel="1" x14ac:dyDescent="0.25">
      <c r="B316" s="712"/>
      <c r="C316" s="712"/>
      <c r="D316" s="713"/>
      <c r="E316" s="714"/>
      <c r="F316" s="672">
        <v>44186</v>
      </c>
      <c r="G316" s="735"/>
      <c r="H316" s="715" t="s">
        <v>623</v>
      </c>
      <c r="I316" s="670">
        <v>1</v>
      </c>
      <c r="J316" s="674" t="s">
        <v>19</v>
      </c>
      <c r="K316" s="717">
        <v>2200</v>
      </c>
      <c r="L316" s="675">
        <f t="shared" si="2"/>
        <v>2200</v>
      </c>
      <c r="M316" s="718"/>
      <c r="N316" s="719"/>
      <c r="O316" s="720"/>
      <c r="P316" s="714"/>
      <c r="Q316" s="714"/>
      <c r="R316" s="714"/>
      <c r="S316" s="714"/>
      <c r="T316" s="714"/>
      <c r="U316" s="628"/>
      <c r="V316" s="628"/>
      <c r="W316" s="628"/>
      <c r="X316" s="679"/>
    </row>
    <row r="317" spans="2:24" s="626" customFormat="1" ht="21" hidden="1" customHeight="1" outlineLevel="1" x14ac:dyDescent="0.25">
      <c r="B317" s="712"/>
      <c r="C317" s="712"/>
      <c r="D317" s="713"/>
      <c r="E317" s="714"/>
      <c r="F317" s="672">
        <v>44186</v>
      </c>
      <c r="G317" s="735"/>
      <c r="H317" s="715" t="s">
        <v>913</v>
      </c>
      <c r="I317" s="670">
        <v>1</v>
      </c>
      <c r="J317" s="674" t="s">
        <v>19</v>
      </c>
      <c r="K317" s="717">
        <v>1640</v>
      </c>
      <c r="L317" s="675">
        <f t="shared" si="2"/>
        <v>1640</v>
      </c>
      <c r="M317" s="718"/>
      <c r="N317" s="719"/>
      <c r="O317" s="720"/>
      <c r="P317" s="714"/>
      <c r="Q317" s="714"/>
      <c r="R317" s="714"/>
      <c r="S317" s="714"/>
      <c r="T317" s="714"/>
      <c r="U317" s="628"/>
      <c r="V317" s="628"/>
      <c r="W317" s="628"/>
      <c r="X317" s="679"/>
    </row>
    <row r="318" spans="2:24" s="626" customFormat="1" ht="21" hidden="1" customHeight="1" outlineLevel="1" x14ac:dyDescent="0.25">
      <c r="B318" s="712"/>
      <c r="C318" s="712"/>
      <c r="D318" s="713"/>
      <c r="E318" s="714"/>
      <c r="F318" s="672">
        <v>44186</v>
      </c>
      <c r="G318" s="735"/>
      <c r="H318" s="715" t="s">
        <v>625</v>
      </c>
      <c r="I318" s="670">
        <v>1</v>
      </c>
      <c r="J318" s="674" t="s">
        <v>19</v>
      </c>
      <c r="K318" s="717">
        <v>470</v>
      </c>
      <c r="L318" s="675">
        <f t="shared" si="2"/>
        <v>470</v>
      </c>
      <c r="M318" s="718"/>
      <c r="N318" s="719"/>
      <c r="O318" s="720"/>
      <c r="P318" s="714"/>
      <c r="Q318" s="714"/>
      <c r="R318" s="714"/>
      <c r="S318" s="714"/>
      <c r="T318" s="714"/>
      <c r="U318" s="628"/>
      <c r="V318" s="628"/>
      <c r="W318" s="628"/>
      <c r="X318" s="679"/>
    </row>
    <row r="319" spans="2:24" s="626" customFormat="1" ht="21" hidden="1" customHeight="1" outlineLevel="1" x14ac:dyDescent="0.25">
      <c r="B319" s="712"/>
      <c r="C319" s="712"/>
      <c r="D319" s="713"/>
      <c r="E319" s="714"/>
      <c r="F319" s="672">
        <v>44186</v>
      </c>
      <c r="G319" s="735"/>
      <c r="H319" s="721" t="s">
        <v>307</v>
      </c>
      <c r="I319" s="670">
        <v>1</v>
      </c>
      <c r="J319" s="674" t="s">
        <v>19</v>
      </c>
      <c r="K319" s="717"/>
      <c r="L319" s="675">
        <f t="shared" si="2"/>
        <v>0</v>
      </c>
      <c r="M319" s="718"/>
      <c r="N319" s="719"/>
      <c r="O319" s="720"/>
      <c r="P319" s="714"/>
      <c r="Q319" s="714"/>
      <c r="R319" s="714"/>
      <c r="S319" s="714"/>
      <c r="T319" s="714"/>
      <c r="U319" s="628"/>
      <c r="V319" s="628"/>
      <c r="W319" s="628"/>
      <c r="X319" s="679"/>
    </row>
    <row r="320" spans="2:24" s="626" customFormat="1" ht="21" hidden="1" customHeight="1" outlineLevel="1" x14ac:dyDescent="0.25">
      <c r="B320" s="712"/>
      <c r="C320" s="712"/>
      <c r="D320" s="713"/>
      <c r="E320" s="714"/>
      <c r="F320" s="672">
        <v>44186</v>
      </c>
      <c r="G320" s="735"/>
      <c r="H320" s="715" t="s">
        <v>623</v>
      </c>
      <c r="I320" s="670">
        <v>1</v>
      </c>
      <c r="J320" s="674" t="s">
        <v>19</v>
      </c>
      <c r="K320" s="717">
        <v>2170</v>
      </c>
      <c r="L320" s="675">
        <f t="shared" si="2"/>
        <v>2170</v>
      </c>
      <c r="M320" s="718"/>
      <c r="N320" s="719"/>
      <c r="O320" s="720"/>
      <c r="P320" s="714"/>
      <c r="Q320" s="714"/>
      <c r="R320" s="714"/>
      <c r="S320" s="714"/>
      <c r="T320" s="714"/>
      <c r="U320" s="628"/>
      <c r="V320" s="628"/>
      <c r="W320" s="628"/>
      <c r="X320" s="679"/>
    </row>
    <row r="321" spans="2:24" s="626" customFormat="1" ht="21" hidden="1" customHeight="1" outlineLevel="1" x14ac:dyDescent="0.25">
      <c r="B321" s="712"/>
      <c r="C321" s="712"/>
      <c r="D321" s="713"/>
      <c r="E321" s="714"/>
      <c r="F321" s="672">
        <v>44186</v>
      </c>
      <c r="G321" s="735"/>
      <c r="H321" s="715" t="s">
        <v>913</v>
      </c>
      <c r="I321" s="670">
        <v>1</v>
      </c>
      <c r="J321" s="674" t="s">
        <v>19</v>
      </c>
      <c r="K321" s="717">
        <v>1640</v>
      </c>
      <c r="L321" s="675">
        <f t="shared" si="2"/>
        <v>1640</v>
      </c>
      <c r="M321" s="718"/>
      <c r="N321" s="719"/>
      <c r="O321" s="720"/>
      <c r="P321" s="714"/>
      <c r="Q321" s="714"/>
      <c r="R321" s="714"/>
      <c r="S321" s="714"/>
      <c r="T321" s="714"/>
      <c r="U321" s="628"/>
      <c r="V321" s="628"/>
      <c r="W321" s="628"/>
      <c r="X321" s="679"/>
    </row>
    <row r="322" spans="2:24" s="626" customFormat="1" ht="21" hidden="1" customHeight="1" outlineLevel="1" x14ac:dyDescent="0.25">
      <c r="B322" s="712"/>
      <c r="C322" s="712"/>
      <c r="D322" s="713"/>
      <c r="E322" s="714"/>
      <c r="F322" s="672">
        <v>44186</v>
      </c>
      <c r="G322" s="735"/>
      <c r="H322" s="715" t="s">
        <v>625</v>
      </c>
      <c r="I322" s="670">
        <v>1</v>
      </c>
      <c r="J322" s="674" t="s">
        <v>19</v>
      </c>
      <c r="K322" s="717">
        <v>445</v>
      </c>
      <c r="L322" s="675">
        <f t="shared" si="2"/>
        <v>445</v>
      </c>
      <c r="M322" s="718"/>
      <c r="N322" s="719"/>
      <c r="O322" s="720"/>
      <c r="P322" s="714"/>
      <c r="Q322" s="714"/>
      <c r="R322" s="714"/>
      <c r="S322" s="714"/>
      <c r="T322" s="714"/>
      <c r="U322" s="628"/>
      <c r="V322" s="628"/>
      <c r="W322" s="628"/>
      <c r="X322" s="679"/>
    </row>
    <row r="323" spans="2:24" s="626" customFormat="1" ht="21" hidden="1" customHeight="1" outlineLevel="1" x14ac:dyDescent="0.25">
      <c r="B323" s="712"/>
      <c r="C323" s="712"/>
      <c r="D323" s="713"/>
      <c r="E323" s="714"/>
      <c r="F323" s="672">
        <v>44186</v>
      </c>
      <c r="G323" s="735"/>
      <c r="H323" s="721" t="s">
        <v>309</v>
      </c>
      <c r="I323" s="670">
        <v>1</v>
      </c>
      <c r="J323" s="674" t="s">
        <v>19</v>
      </c>
      <c r="K323" s="717"/>
      <c r="L323" s="675">
        <f t="shared" si="2"/>
        <v>0</v>
      </c>
      <c r="M323" s="718"/>
      <c r="N323" s="719"/>
      <c r="O323" s="720"/>
      <c r="P323" s="714"/>
      <c r="Q323" s="714"/>
      <c r="R323" s="714"/>
      <c r="S323" s="714"/>
      <c r="T323" s="714"/>
      <c r="U323" s="628"/>
      <c r="V323" s="628"/>
      <c r="W323" s="628"/>
      <c r="X323" s="679"/>
    </row>
    <row r="324" spans="2:24" s="626" customFormat="1" ht="21" hidden="1" customHeight="1" outlineLevel="1" x14ac:dyDescent="0.25">
      <c r="B324" s="712"/>
      <c r="C324" s="712"/>
      <c r="D324" s="713"/>
      <c r="E324" s="714"/>
      <c r="F324" s="672">
        <v>44186</v>
      </c>
      <c r="G324" s="735"/>
      <c r="H324" s="715" t="s">
        <v>623</v>
      </c>
      <c r="I324" s="670">
        <v>1</v>
      </c>
      <c r="J324" s="674" t="s">
        <v>19</v>
      </c>
      <c r="K324" s="717">
        <v>2585</v>
      </c>
      <c r="L324" s="675">
        <f t="shared" si="2"/>
        <v>2585</v>
      </c>
      <c r="M324" s="718"/>
      <c r="N324" s="719"/>
      <c r="O324" s="720"/>
      <c r="P324" s="714"/>
      <c r="Q324" s="714"/>
      <c r="R324" s="714"/>
      <c r="S324" s="714"/>
      <c r="T324" s="714"/>
      <c r="U324" s="628"/>
      <c r="V324" s="628"/>
      <c r="W324" s="628"/>
      <c r="X324" s="679"/>
    </row>
    <row r="325" spans="2:24" s="626" customFormat="1" ht="21" hidden="1" customHeight="1" outlineLevel="1" x14ac:dyDescent="0.25">
      <c r="B325" s="712"/>
      <c r="C325" s="712"/>
      <c r="D325" s="713"/>
      <c r="E325" s="714"/>
      <c r="F325" s="672">
        <v>44186</v>
      </c>
      <c r="G325" s="735"/>
      <c r="H325" s="715" t="s">
        <v>913</v>
      </c>
      <c r="I325" s="670">
        <v>1</v>
      </c>
      <c r="J325" s="674" t="s">
        <v>19</v>
      </c>
      <c r="K325" s="717">
        <v>2660</v>
      </c>
      <c r="L325" s="675">
        <f t="shared" si="2"/>
        <v>2660</v>
      </c>
      <c r="M325" s="718"/>
      <c r="N325" s="719"/>
      <c r="O325" s="720"/>
      <c r="P325" s="714"/>
      <c r="Q325" s="714"/>
      <c r="R325" s="714"/>
      <c r="S325" s="714"/>
      <c r="T325" s="714"/>
      <c r="U325" s="628"/>
      <c r="V325" s="628"/>
      <c r="W325" s="628"/>
      <c r="X325" s="679"/>
    </row>
    <row r="326" spans="2:24" s="626" customFormat="1" ht="21" hidden="1" customHeight="1" outlineLevel="1" x14ac:dyDescent="0.25">
      <c r="B326" s="712"/>
      <c r="C326" s="712"/>
      <c r="D326" s="713"/>
      <c r="E326" s="714"/>
      <c r="F326" s="672">
        <v>44186</v>
      </c>
      <c r="G326" s="735"/>
      <c r="H326" s="715" t="s">
        <v>625</v>
      </c>
      <c r="I326" s="670">
        <v>1</v>
      </c>
      <c r="J326" s="674" t="s">
        <v>19</v>
      </c>
      <c r="K326" s="717">
        <v>370</v>
      </c>
      <c r="L326" s="675">
        <f t="shared" si="2"/>
        <v>370</v>
      </c>
      <c r="M326" s="718"/>
      <c r="N326" s="719"/>
      <c r="O326" s="720"/>
      <c r="P326" s="714"/>
      <c r="Q326" s="714"/>
      <c r="R326" s="714"/>
      <c r="S326" s="714"/>
      <c r="T326" s="714"/>
      <c r="U326" s="628"/>
      <c r="V326" s="628"/>
      <c r="W326" s="628"/>
      <c r="X326" s="679"/>
    </row>
    <row r="327" spans="2:24" s="626" customFormat="1" ht="21" hidden="1" customHeight="1" outlineLevel="1" x14ac:dyDescent="0.25">
      <c r="B327" s="712"/>
      <c r="C327" s="712"/>
      <c r="D327" s="713"/>
      <c r="E327" s="714"/>
      <c r="F327" s="672">
        <v>44186</v>
      </c>
      <c r="G327" s="735"/>
      <c r="H327" s="721" t="s">
        <v>311</v>
      </c>
      <c r="I327" s="670">
        <v>1</v>
      </c>
      <c r="J327" s="674" t="s">
        <v>19</v>
      </c>
      <c r="K327" s="717"/>
      <c r="L327" s="675">
        <f t="shared" si="2"/>
        <v>0</v>
      </c>
      <c r="M327" s="718"/>
      <c r="N327" s="719"/>
      <c r="O327" s="720"/>
      <c r="P327" s="714"/>
      <c r="Q327" s="714"/>
      <c r="R327" s="714"/>
      <c r="S327" s="714"/>
      <c r="T327" s="714"/>
      <c r="U327" s="628"/>
      <c r="V327" s="628"/>
      <c r="W327" s="628"/>
      <c r="X327" s="679"/>
    </row>
    <row r="328" spans="2:24" s="626" customFormat="1" ht="21" hidden="1" customHeight="1" outlineLevel="1" x14ac:dyDescent="0.25">
      <c r="B328" s="712"/>
      <c r="C328" s="712"/>
      <c r="D328" s="713"/>
      <c r="E328" s="714"/>
      <c r="F328" s="672">
        <v>44186</v>
      </c>
      <c r="G328" s="735"/>
      <c r="H328" s="715" t="s">
        <v>623</v>
      </c>
      <c r="I328" s="670">
        <v>1</v>
      </c>
      <c r="J328" s="674" t="s">
        <v>19</v>
      </c>
      <c r="K328" s="717">
        <v>2200</v>
      </c>
      <c r="L328" s="675">
        <f t="shared" si="2"/>
        <v>2200</v>
      </c>
      <c r="M328" s="718"/>
      <c r="N328" s="719"/>
      <c r="O328" s="720"/>
      <c r="P328" s="714"/>
      <c r="Q328" s="714"/>
      <c r="R328" s="714"/>
      <c r="S328" s="714"/>
      <c r="T328" s="714"/>
      <c r="U328" s="628"/>
      <c r="V328" s="628"/>
      <c r="W328" s="628"/>
      <c r="X328" s="679"/>
    </row>
    <row r="329" spans="2:24" s="626" customFormat="1" ht="21" hidden="1" customHeight="1" outlineLevel="1" x14ac:dyDescent="0.25">
      <c r="B329" s="712"/>
      <c r="C329" s="712"/>
      <c r="D329" s="713"/>
      <c r="E329" s="714"/>
      <c r="F329" s="672">
        <v>44186</v>
      </c>
      <c r="G329" s="735"/>
      <c r="H329" s="715" t="s">
        <v>913</v>
      </c>
      <c r="I329" s="670">
        <v>1</v>
      </c>
      <c r="J329" s="674" t="s">
        <v>19</v>
      </c>
      <c r="K329" s="717">
        <v>1640</v>
      </c>
      <c r="L329" s="675">
        <f t="shared" si="2"/>
        <v>1640</v>
      </c>
      <c r="M329" s="718"/>
      <c r="N329" s="719"/>
      <c r="O329" s="720"/>
      <c r="P329" s="714"/>
      <c r="Q329" s="714"/>
      <c r="R329" s="714"/>
      <c r="S329" s="714"/>
      <c r="T329" s="714"/>
      <c r="U329" s="628"/>
      <c r="V329" s="628"/>
      <c r="W329" s="628"/>
      <c r="X329" s="679"/>
    </row>
    <row r="330" spans="2:24" s="626" customFormat="1" ht="21" hidden="1" customHeight="1" outlineLevel="1" x14ac:dyDescent="0.25">
      <c r="B330" s="712"/>
      <c r="C330" s="712"/>
      <c r="D330" s="713"/>
      <c r="E330" s="714"/>
      <c r="F330" s="672">
        <v>44186</v>
      </c>
      <c r="G330" s="735"/>
      <c r="H330" s="715" t="s">
        <v>625</v>
      </c>
      <c r="I330" s="670">
        <v>1</v>
      </c>
      <c r="J330" s="674" t="s">
        <v>19</v>
      </c>
      <c r="K330" s="717">
        <v>470</v>
      </c>
      <c r="L330" s="675">
        <f t="shared" si="2"/>
        <v>470</v>
      </c>
      <c r="M330" s="718"/>
      <c r="N330" s="719"/>
      <c r="O330" s="720"/>
      <c r="P330" s="714"/>
      <c r="Q330" s="714"/>
      <c r="R330" s="714"/>
      <c r="S330" s="714"/>
      <c r="T330" s="714"/>
      <c r="U330" s="628"/>
      <c r="V330" s="628"/>
      <c r="W330" s="628"/>
      <c r="X330" s="679"/>
    </row>
    <row r="331" spans="2:24" s="626" customFormat="1" ht="21" hidden="1" customHeight="1" outlineLevel="1" x14ac:dyDescent="0.25">
      <c r="B331" s="712"/>
      <c r="C331" s="712"/>
      <c r="D331" s="713"/>
      <c r="E331" s="714"/>
      <c r="F331" s="672">
        <v>44186</v>
      </c>
      <c r="G331" s="735"/>
      <c r="H331" s="721" t="s">
        <v>312</v>
      </c>
      <c r="I331" s="670">
        <v>1</v>
      </c>
      <c r="J331" s="674" t="s">
        <v>19</v>
      </c>
      <c r="K331" s="717"/>
      <c r="L331" s="675">
        <f t="shared" si="2"/>
        <v>0</v>
      </c>
      <c r="M331" s="718"/>
      <c r="N331" s="719"/>
      <c r="O331" s="720"/>
      <c r="P331" s="714"/>
      <c r="Q331" s="714"/>
      <c r="R331" s="714"/>
      <c r="S331" s="714"/>
      <c r="T331" s="714"/>
      <c r="U331" s="628"/>
      <c r="V331" s="628"/>
      <c r="W331" s="628"/>
      <c r="X331" s="679"/>
    </row>
    <row r="332" spans="2:24" s="626" customFormat="1" ht="21" hidden="1" customHeight="1" outlineLevel="1" x14ac:dyDescent="0.25">
      <c r="B332" s="712"/>
      <c r="C332" s="712"/>
      <c r="D332" s="713"/>
      <c r="E332" s="714"/>
      <c r="F332" s="672">
        <v>44186</v>
      </c>
      <c r="G332" s="735"/>
      <c r="H332" s="715" t="s">
        <v>623</v>
      </c>
      <c r="I332" s="670">
        <v>1</v>
      </c>
      <c r="J332" s="674" t="s">
        <v>19</v>
      </c>
      <c r="K332" s="717">
        <v>2585</v>
      </c>
      <c r="L332" s="675">
        <f t="shared" si="2"/>
        <v>2585</v>
      </c>
      <c r="M332" s="718"/>
      <c r="N332" s="719"/>
      <c r="O332" s="720"/>
      <c r="P332" s="714"/>
      <c r="Q332" s="714"/>
      <c r="R332" s="714"/>
      <c r="S332" s="714"/>
      <c r="T332" s="714"/>
      <c r="U332" s="628"/>
      <c r="V332" s="628"/>
      <c r="W332" s="628"/>
      <c r="X332" s="679"/>
    </row>
    <row r="333" spans="2:24" s="626" customFormat="1" ht="21" hidden="1" customHeight="1" outlineLevel="1" x14ac:dyDescent="0.25">
      <c r="B333" s="712"/>
      <c r="C333" s="712"/>
      <c r="D333" s="713"/>
      <c r="E333" s="714"/>
      <c r="F333" s="672">
        <v>44186</v>
      </c>
      <c r="G333" s="735"/>
      <c r="H333" s="715" t="s">
        <v>913</v>
      </c>
      <c r="I333" s="670">
        <v>1</v>
      </c>
      <c r="J333" s="674" t="s">
        <v>19</v>
      </c>
      <c r="K333" s="717">
        <v>2010</v>
      </c>
      <c r="L333" s="675">
        <f t="shared" si="2"/>
        <v>2010</v>
      </c>
      <c r="M333" s="718"/>
      <c r="N333" s="719"/>
      <c r="O333" s="720"/>
      <c r="P333" s="714"/>
      <c r="Q333" s="714"/>
      <c r="R333" s="714"/>
      <c r="S333" s="714"/>
      <c r="T333" s="714"/>
      <c r="U333" s="628"/>
      <c r="V333" s="628"/>
      <c r="W333" s="628"/>
      <c r="X333" s="679"/>
    </row>
    <row r="334" spans="2:24" s="626" customFormat="1" ht="21" hidden="1" customHeight="1" outlineLevel="1" x14ac:dyDescent="0.25">
      <c r="B334" s="712"/>
      <c r="C334" s="712"/>
      <c r="D334" s="713"/>
      <c r="E334" s="714"/>
      <c r="F334" s="672">
        <v>44186</v>
      </c>
      <c r="G334" s="735"/>
      <c r="H334" s="715" t="s">
        <v>625</v>
      </c>
      <c r="I334" s="670">
        <v>1</v>
      </c>
      <c r="J334" s="674" t="s">
        <v>19</v>
      </c>
      <c r="K334" s="717">
        <v>560</v>
      </c>
      <c r="L334" s="675">
        <f t="shared" si="2"/>
        <v>560</v>
      </c>
      <c r="M334" s="718"/>
      <c r="N334" s="719"/>
      <c r="O334" s="720"/>
      <c r="P334" s="714"/>
      <c r="Q334" s="714"/>
      <c r="R334" s="714"/>
      <c r="S334" s="714"/>
      <c r="T334" s="714"/>
      <c r="U334" s="628"/>
      <c r="V334" s="628"/>
      <c r="W334" s="628"/>
      <c r="X334" s="679"/>
    </row>
    <row r="335" spans="2:24" s="626" customFormat="1" ht="21" hidden="1" customHeight="1" outlineLevel="1" x14ac:dyDescent="0.25">
      <c r="B335" s="712"/>
      <c r="C335" s="712"/>
      <c r="D335" s="713"/>
      <c r="E335" s="714"/>
      <c r="F335" s="672">
        <v>44186</v>
      </c>
      <c r="G335" s="735"/>
      <c r="H335" s="721" t="s">
        <v>313</v>
      </c>
      <c r="I335" s="670">
        <v>1</v>
      </c>
      <c r="J335" s="674" t="s">
        <v>19</v>
      </c>
      <c r="K335" s="717"/>
      <c r="L335" s="675">
        <f t="shared" si="2"/>
        <v>0</v>
      </c>
      <c r="M335" s="718"/>
      <c r="N335" s="719"/>
      <c r="O335" s="720"/>
      <c r="P335" s="714"/>
      <c r="Q335" s="714"/>
      <c r="R335" s="714"/>
      <c r="S335" s="714"/>
      <c r="T335" s="714"/>
      <c r="U335" s="628"/>
      <c r="V335" s="628"/>
      <c r="W335" s="628"/>
      <c r="X335" s="679"/>
    </row>
    <row r="336" spans="2:24" s="626" customFormat="1" ht="21" hidden="1" customHeight="1" outlineLevel="1" x14ac:dyDescent="0.25">
      <c r="B336" s="712"/>
      <c r="C336" s="712"/>
      <c r="D336" s="713"/>
      <c r="E336" s="714"/>
      <c r="F336" s="672">
        <v>44186</v>
      </c>
      <c r="G336" s="735"/>
      <c r="H336" s="715" t="s">
        <v>623</v>
      </c>
      <c r="I336" s="670">
        <v>1</v>
      </c>
      <c r="J336" s="674" t="s">
        <v>19</v>
      </c>
      <c r="K336" s="717">
        <v>2200</v>
      </c>
      <c r="L336" s="675">
        <f t="shared" si="2"/>
        <v>2200</v>
      </c>
      <c r="M336" s="718"/>
      <c r="N336" s="719"/>
      <c r="O336" s="720"/>
      <c r="P336" s="714"/>
      <c r="Q336" s="714"/>
      <c r="R336" s="714"/>
      <c r="S336" s="714"/>
      <c r="T336" s="714"/>
      <c r="U336" s="628"/>
      <c r="V336" s="628"/>
      <c r="W336" s="628"/>
      <c r="X336" s="679"/>
    </row>
    <row r="337" spans="2:24" s="626" customFormat="1" ht="21" hidden="1" customHeight="1" outlineLevel="1" x14ac:dyDescent="0.25">
      <c r="B337" s="712"/>
      <c r="C337" s="712"/>
      <c r="D337" s="713"/>
      <c r="E337" s="714"/>
      <c r="F337" s="672">
        <v>44186</v>
      </c>
      <c r="G337" s="735"/>
      <c r="H337" s="715" t="s">
        <v>913</v>
      </c>
      <c r="I337" s="670">
        <v>1</v>
      </c>
      <c r="J337" s="674" t="s">
        <v>19</v>
      </c>
      <c r="K337" s="717">
        <v>1640</v>
      </c>
      <c r="L337" s="675">
        <f t="shared" si="2"/>
        <v>1640</v>
      </c>
      <c r="M337" s="718"/>
      <c r="N337" s="719"/>
      <c r="O337" s="720"/>
      <c r="P337" s="714"/>
      <c r="Q337" s="714"/>
      <c r="R337" s="714"/>
      <c r="S337" s="714"/>
      <c r="T337" s="714"/>
      <c r="U337" s="628"/>
      <c r="V337" s="628"/>
      <c r="W337" s="628"/>
      <c r="X337" s="679"/>
    </row>
    <row r="338" spans="2:24" s="626" customFormat="1" ht="21" hidden="1" customHeight="1" outlineLevel="1" x14ac:dyDescent="0.25">
      <c r="B338" s="712"/>
      <c r="C338" s="712"/>
      <c r="D338" s="713"/>
      <c r="E338" s="714"/>
      <c r="F338" s="672">
        <v>44186</v>
      </c>
      <c r="G338" s="735"/>
      <c r="H338" s="715" t="s">
        <v>625</v>
      </c>
      <c r="I338" s="670">
        <v>1</v>
      </c>
      <c r="J338" s="674" t="s">
        <v>19</v>
      </c>
      <c r="K338" s="717">
        <v>470</v>
      </c>
      <c r="L338" s="675">
        <f t="shared" si="2"/>
        <v>470</v>
      </c>
      <c r="M338" s="718"/>
      <c r="N338" s="719"/>
      <c r="O338" s="720"/>
      <c r="P338" s="714"/>
      <c r="Q338" s="714"/>
      <c r="R338" s="714"/>
      <c r="S338" s="714"/>
      <c r="T338" s="714"/>
      <c r="U338" s="628"/>
      <c r="V338" s="628"/>
      <c r="W338" s="628"/>
      <c r="X338" s="679"/>
    </row>
    <row r="339" spans="2:24" s="626" customFormat="1" ht="21" hidden="1" customHeight="1" outlineLevel="1" x14ac:dyDescent="0.25">
      <c r="B339" s="712"/>
      <c r="C339" s="712"/>
      <c r="D339" s="713"/>
      <c r="E339" s="714"/>
      <c r="F339" s="672">
        <v>44186</v>
      </c>
      <c r="G339" s="735"/>
      <c r="H339" s="721" t="s">
        <v>947</v>
      </c>
      <c r="I339" s="670">
        <v>1</v>
      </c>
      <c r="J339" s="674" t="s">
        <v>19</v>
      </c>
      <c r="K339" s="717"/>
      <c r="L339" s="675">
        <f t="shared" si="2"/>
        <v>0</v>
      </c>
      <c r="M339" s="718"/>
      <c r="N339" s="719"/>
      <c r="O339" s="720"/>
      <c r="P339" s="714"/>
      <c r="Q339" s="714"/>
      <c r="R339" s="714"/>
      <c r="S339" s="714"/>
      <c r="T339" s="714"/>
      <c r="U339" s="628"/>
      <c r="V339" s="628"/>
      <c r="W339" s="628"/>
      <c r="X339" s="679"/>
    </row>
    <row r="340" spans="2:24" s="626" customFormat="1" ht="21" hidden="1" customHeight="1" outlineLevel="1" x14ac:dyDescent="0.25">
      <c r="B340" s="712"/>
      <c r="C340" s="712"/>
      <c r="D340" s="713"/>
      <c r="E340" s="714"/>
      <c r="F340" s="672">
        <v>44186</v>
      </c>
      <c r="G340" s="735"/>
      <c r="H340" s="715" t="s">
        <v>623</v>
      </c>
      <c r="I340" s="670">
        <v>1</v>
      </c>
      <c r="J340" s="674" t="s">
        <v>19</v>
      </c>
      <c r="K340" s="717">
        <v>2891</v>
      </c>
      <c r="L340" s="675">
        <f t="shared" si="2"/>
        <v>2891</v>
      </c>
      <c r="M340" s="718"/>
      <c r="N340" s="719"/>
      <c r="O340" s="720"/>
      <c r="P340" s="714"/>
      <c r="Q340" s="714"/>
      <c r="R340" s="714"/>
      <c r="S340" s="714"/>
      <c r="T340" s="714"/>
      <c r="U340" s="628"/>
      <c r="V340" s="628"/>
      <c r="W340" s="628"/>
      <c r="X340" s="679"/>
    </row>
    <row r="341" spans="2:24" s="626" customFormat="1" ht="21" hidden="1" customHeight="1" outlineLevel="1" x14ac:dyDescent="0.25">
      <c r="B341" s="712"/>
      <c r="C341" s="712"/>
      <c r="D341" s="713"/>
      <c r="E341" s="714"/>
      <c r="F341" s="672">
        <v>44186</v>
      </c>
      <c r="G341" s="735"/>
      <c r="H341" s="715" t="s">
        <v>913</v>
      </c>
      <c r="I341" s="670">
        <v>1</v>
      </c>
      <c r="J341" s="674" t="s">
        <v>19</v>
      </c>
      <c r="K341" s="717">
        <v>2759</v>
      </c>
      <c r="L341" s="675">
        <f t="shared" si="2"/>
        <v>2759</v>
      </c>
      <c r="M341" s="718"/>
      <c r="N341" s="719"/>
      <c r="O341" s="720"/>
      <c r="P341" s="714"/>
      <c r="Q341" s="714"/>
      <c r="R341" s="714"/>
      <c r="S341" s="714"/>
      <c r="T341" s="714"/>
      <c r="U341" s="628"/>
      <c r="V341" s="628"/>
      <c r="W341" s="628"/>
      <c r="X341" s="679"/>
    </row>
    <row r="342" spans="2:24" s="626" customFormat="1" ht="21" hidden="1" customHeight="1" outlineLevel="1" x14ac:dyDescent="0.25">
      <c r="B342" s="712"/>
      <c r="C342" s="712"/>
      <c r="D342" s="713"/>
      <c r="E342" s="714"/>
      <c r="F342" s="672">
        <v>44186</v>
      </c>
      <c r="G342" s="735"/>
      <c r="H342" s="715" t="s">
        <v>625</v>
      </c>
      <c r="I342" s="670">
        <v>1</v>
      </c>
      <c r="J342" s="674" t="s">
        <v>19</v>
      </c>
      <c r="K342" s="717">
        <v>695</v>
      </c>
      <c r="L342" s="675">
        <f t="shared" si="2"/>
        <v>695</v>
      </c>
      <c r="M342" s="718"/>
      <c r="N342" s="719"/>
      <c r="O342" s="720"/>
      <c r="P342" s="714"/>
      <c r="Q342" s="714"/>
      <c r="R342" s="714"/>
      <c r="S342" s="714"/>
      <c r="T342" s="714"/>
      <c r="U342" s="628"/>
      <c r="V342" s="628"/>
      <c r="W342" s="628"/>
      <c r="X342" s="679"/>
    </row>
    <row r="343" spans="2:24" s="626" customFormat="1" ht="21" hidden="1" customHeight="1" outlineLevel="1" x14ac:dyDescent="0.25">
      <c r="B343" s="712"/>
      <c r="C343" s="712"/>
      <c r="D343" s="713"/>
      <c r="E343" s="714"/>
      <c r="F343" s="672">
        <v>44186</v>
      </c>
      <c r="G343" s="735"/>
      <c r="H343" s="721" t="s">
        <v>316</v>
      </c>
      <c r="I343" s="670">
        <v>1</v>
      </c>
      <c r="J343" s="674" t="s">
        <v>19</v>
      </c>
      <c r="K343" s="717"/>
      <c r="L343" s="675">
        <f t="shared" si="2"/>
        <v>0</v>
      </c>
      <c r="M343" s="718"/>
      <c r="N343" s="719"/>
      <c r="O343" s="720"/>
      <c r="P343" s="714"/>
      <c r="Q343" s="714"/>
      <c r="R343" s="714"/>
      <c r="S343" s="714"/>
      <c r="T343" s="714"/>
      <c r="U343" s="628"/>
      <c r="V343" s="628"/>
      <c r="W343" s="628"/>
      <c r="X343" s="679"/>
    </row>
    <row r="344" spans="2:24" s="626" customFormat="1" ht="21" hidden="1" customHeight="1" outlineLevel="1" x14ac:dyDescent="0.25">
      <c r="B344" s="712"/>
      <c r="C344" s="712"/>
      <c r="D344" s="713"/>
      <c r="E344" s="714"/>
      <c r="F344" s="672">
        <v>44186</v>
      </c>
      <c r="G344" s="735"/>
      <c r="H344" s="715" t="s">
        <v>623</v>
      </c>
      <c r="I344" s="670">
        <v>1</v>
      </c>
      <c r="J344" s="674" t="s">
        <v>19</v>
      </c>
      <c r="K344" s="717">
        <v>2291</v>
      </c>
      <c r="L344" s="675">
        <f t="shared" si="2"/>
        <v>2291</v>
      </c>
      <c r="M344" s="718"/>
      <c r="N344" s="719"/>
      <c r="O344" s="720"/>
      <c r="P344" s="714"/>
      <c r="Q344" s="714"/>
      <c r="R344" s="714"/>
      <c r="S344" s="714"/>
      <c r="T344" s="714"/>
      <c r="U344" s="628"/>
      <c r="V344" s="628"/>
      <c r="W344" s="628"/>
      <c r="X344" s="679"/>
    </row>
    <row r="345" spans="2:24" s="626" customFormat="1" ht="21" hidden="1" customHeight="1" outlineLevel="1" x14ac:dyDescent="0.25">
      <c r="B345" s="712"/>
      <c r="C345" s="712"/>
      <c r="D345" s="713"/>
      <c r="E345" s="714"/>
      <c r="F345" s="672">
        <v>44186</v>
      </c>
      <c r="G345" s="735"/>
      <c r="H345" s="715" t="s">
        <v>625</v>
      </c>
      <c r="I345" s="670">
        <v>1</v>
      </c>
      <c r="J345" s="674" t="s">
        <v>19</v>
      </c>
      <c r="K345" s="717">
        <v>565</v>
      </c>
      <c r="L345" s="675">
        <f t="shared" si="2"/>
        <v>565</v>
      </c>
      <c r="M345" s="718"/>
      <c r="N345" s="719"/>
      <c r="O345" s="720"/>
      <c r="P345" s="714"/>
      <c r="Q345" s="714"/>
      <c r="R345" s="714"/>
      <c r="S345" s="714"/>
      <c r="T345" s="714"/>
      <c r="U345" s="628"/>
      <c r="V345" s="628"/>
      <c r="W345" s="628"/>
      <c r="X345" s="679"/>
    </row>
    <row r="346" spans="2:24" s="626" customFormat="1" ht="21" hidden="1" customHeight="1" outlineLevel="1" x14ac:dyDescent="0.25">
      <c r="B346" s="712"/>
      <c r="C346" s="712"/>
      <c r="D346" s="713"/>
      <c r="E346" s="714"/>
      <c r="F346" s="672">
        <v>44186</v>
      </c>
      <c r="G346" s="735"/>
      <c r="H346" s="721" t="s">
        <v>318</v>
      </c>
      <c r="I346" s="670">
        <v>1</v>
      </c>
      <c r="J346" s="674" t="s">
        <v>19</v>
      </c>
      <c r="K346" s="717"/>
      <c r="L346" s="675">
        <f t="shared" si="2"/>
        <v>0</v>
      </c>
      <c r="M346" s="718"/>
      <c r="N346" s="719"/>
      <c r="O346" s="720"/>
      <c r="P346" s="714"/>
      <c r="Q346" s="714"/>
      <c r="R346" s="714"/>
      <c r="S346" s="714"/>
      <c r="T346" s="714"/>
      <c r="U346" s="628"/>
      <c r="V346" s="628"/>
      <c r="W346" s="628"/>
      <c r="X346" s="679"/>
    </row>
    <row r="347" spans="2:24" s="626" customFormat="1" ht="21" hidden="1" customHeight="1" outlineLevel="1" x14ac:dyDescent="0.25">
      <c r="B347" s="712"/>
      <c r="C347" s="712"/>
      <c r="D347" s="713"/>
      <c r="E347" s="714"/>
      <c r="F347" s="672">
        <v>44186</v>
      </c>
      <c r="G347" s="735"/>
      <c r="H347" s="715" t="s">
        <v>623</v>
      </c>
      <c r="I347" s="670">
        <v>1</v>
      </c>
      <c r="J347" s="674" t="s">
        <v>19</v>
      </c>
      <c r="K347" s="717">
        <v>2500</v>
      </c>
      <c r="L347" s="675">
        <f t="shared" si="2"/>
        <v>2500</v>
      </c>
      <c r="M347" s="718"/>
      <c r="N347" s="719"/>
      <c r="O347" s="720"/>
      <c r="P347" s="714"/>
      <c r="Q347" s="714"/>
      <c r="R347" s="714"/>
      <c r="S347" s="714"/>
      <c r="T347" s="714"/>
      <c r="U347" s="628"/>
      <c r="V347" s="628"/>
      <c r="W347" s="628"/>
      <c r="X347" s="679"/>
    </row>
    <row r="348" spans="2:24" s="626" customFormat="1" ht="21" hidden="1" customHeight="1" outlineLevel="1" x14ac:dyDescent="0.25">
      <c r="B348" s="712"/>
      <c r="C348" s="712"/>
      <c r="D348" s="713"/>
      <c r="E348" s="714"/>
      <c r="F348" s="672">
        <v>44186</v>
      </c>
      <c r="G348" s="735"/>
      <c r="H348" s="715" t="s">
        <v>913</v>
      </c>
      <c r="I348" s="670">
        <v>1</v>
      </c>
      <c r="J348" s="674" t="s">
        <v>19</v>
      </c>
      <c r="K348" s="717">
        <v>1909</v>
      </c>
      <c r="L348" s="675">
        <f t="shared" si="2"/>
        <v>1909</v>
      </c>
      <c r="M348" s="718"/>
      <c r="N348" s="719"/>
      <c r="O348" s="720"/>
      <c r="P348" s="714"/>
      <c r="Q348" s="714"/>
      <c r="R348" s="714"/>
      <c r="S348" s="714"/>
      <c r="T348" s="714"/>
      <c r="U348" s="628"/>
      <c r="V348" s="628"/>
      <c r="W348" s="628"/>
      <c r="X348" s="679"/>
    </row>
    <row r="349" spans="2:24" s="626" customFormat="1" ht="21" hidden="1" customHeight="1" outlineLevel="1" x14ac:dyDescent="0.25">
      <c r="B349" s="722"/>
      <c r="C349" s="722"/>
      <c r="D349" s="723"/>
      <c r="E349" s="724"/>
      <c r="F349" s="672">
        <v>44186</v>
      </c>
      <c r="G349" s="736"/>
      <c r="H349" s="725" t="s">
        <v>625</v>
      </c>
      <c r="I349" s="670">
        <v>1</v>
      </c>
      <c r="J349" s="674" t="s">
        <v>19</v>
      </c>
      <c r="K349" s="727">
        <v>491</v>
      </c>
      <c r="L349" s="675">
        <f t="shared" si="2"/>
        <v>491</v>
      </c>
      <c r="M349" s="728"/>
      <c r="N349" s="729"/>
      <c r="O349" s="730"/>
      <c r="P349" s="724"/>
      <c r="Q349" s="724"/>
      <c r="R349" s="724"/>
      <c r="S349" s="724"/>
      <c r="T349" s="724"/>
      <c r="U349" s="628"/>
      <c r="V349" s="628"/>
      <c r="W349" s="628"/>
      <c r="X349" s="679"/>
    </row>
    <row r="350" spans="2:24" s="626" customFormat="1" ht="21" customHeight="1" collapsed="1" x14ac:dyDescent="0.25">
      <c r="B350" s="804">
        <v>11</v>
      </c>
      <c r="C350" s="804"/>
      <c r="D350" s="805" t="s">
        <v>820</v>
      </c>
      <c r="E350" s="806"/>
      <c r="F350" s="806">
        <v>44186</v>
      </c>
      <c r="G350" s="805" t="s">
        <v>230</v>
      </c>
      <c r="H350" s="807" t="s">
        <v>821</v>
      </c>
      <c r="I350" s="804">
        <v>1</v>
      </c>
      <c r="J350" s="808" t="s">
        <v>19</v>
      </c>
      <c r="K350" s="809">
        <v>36736</v>
      </c>
      <c r="L350" s="809">
        <f>K350*I350</f>
        <v>36736</v>
      </c>
      <c r="M350" s="810"/>
      <c r="N350" s="811" t="s">
        <v>160</v>
      </c>
      <c r="O350" s="804"/>
      <c r="P350" s="806"/>
      <c r="Q350" s="806"/>
      <c r="R350" s="806"/>
      <c r="S350" s="806"/>
      <c r="T350" s="806" t="s">
        <v>1036</v>
      </c>
      <c r="U350" s="628"/>
      <c r="V350" s="628"/>
      <c r="W350" s="628"/>
      <c r="X350" s="679"/>
    </row>
    <row r="351" spans="2:24" s="626" customFormat="1" ht="21" hidden="1" customHeight="1" outlineLevel="1" x14ac:dyDescent="0.25">
      <c r="B351" s="703"/>
      <c r="C351" s="703"/>
      <c r="D351" s="704"/>
      <c r="E351" s="705"/>
      <c r="F351" s="705"/>
      <c r="G351" s="734"/>
      <c r="H351" s="706" t="s">
        <v>326</v>
      </c>
      <c r="I351" s="703"/>
      <c r="J351" s="707"/>
      <c r="K351" s="708"/>
      <c r="L351" s="708"/>
      <c r="M351" s="709"/>
      <c r="N351" s="710"/>
      <c r="O351" s="711"/>
      <c r="P351" s="705"/>
      <c r="Q351" s="705"/>
      <c r="R351" s="705"/>
      <c r="S351" s="705"/>
      <c r="T351" s="705"/>
      <c r="U351" s="628"/>
      <c r="V351" s="628"/>
      <c r="W351" s="628"/>
      <c r="X351" s="679"/>
    </row>
    <row r="352" spans="2:24" s="626" customFormat="1" ht="21" hidden="1" customHeight="1" outlineLevel="1" x14ac:dyDescent="0.25">
      <c r="B352" s="712"/>
      <c r="C352" s="712"/>
      <c r="D352" s="713"/>
      <c r="E352" s="714"/>
      <c r="F352" s="714"/>
      <c r="G352" s="735"/>
      <c r="H352" s="715" t="s">
        <v>623</v>
      </c>
      <c r="I352" s="712"/>
      <c r="J352" s="716"/>
      <c r="K352" s="717">
        <v>2014</v>
      </c>
      <c r="L352" s="717"/>
      <c r="M352" s="718"/>
      <c r="N352" s="719"/>
      <c r="O352" s="720"/>
      <c r="P352" s="714"/>
      <c r="Q352" s="714"/>
      <c r="R352" s="714"/>
      <c r="S352" s="714"/>
      <c r="T352" s="714"/>
      <c r="U352" s="628"/>
      <c r="V352" s="628"/>
      <c r="W352" s="628"/>
      <c r="X352" s="679"/>
    </row>
    <row r="353" spans="2:24" s="626" customFormat="1" ht="21" hidden="1" customHeight="1" outlineLevel="1" x14ac:dyDescent="0.25">
      <c r="B353" s="712"/>
      <c r="C353" s="712"/>
      <c r="D353" s="713"/>
      <c r="E353" s="714"/>
      <c r="F353" s="714"/>
      <c r="G353" s="735"/>
      <c r="H353" s="715" t="s">
        <v>913</v>
      </c>
      <c r="I353" s="712"/>
      <c r="J353" s="716"/>
      <c r="K353" s="717">
        <v>2359</v>
      </c>
      <c r="L353" s="717"/>
      <c r="M353" s="718"/>
      <c r="N353" s="719"/>
      <c r="O353" s="720"/>
      <c r="P353" s="714"/>
      <c r="Q353" s="714"/>
      <c r="R353" s="714"/>
      <c r="S353" s="714"/>
      <c r="T353" s="714"/>
      <c r="U353" s="628"/>
      <c r="V353" s="628"/>
      <c r="W353" s="628"/>
      <c r="X353" s="679"/>
    </row>
    <row r="354" spans="2:24" s="626" customFormat="1" ht="21" hidden="1" customHeight="1" outlineLevel="1" x14ac:dyDescent="0.25">
      <c r="B354" s="712"/>
      <c r="C354" s="712"/>
      <c r="D354" s="713"/>
      <c r="E354" s="714"/>
      <c r="F354" s="714"/>
      <c r="G354" s="735"/>
      <c r="H354" s="715" t="s">
        <v>625</v>
      </c>
      <c r="I354" s="712"/>
      <c r="J354" s="716"/>
      <c r="K354" s="717">
        <v>559</v>
      </c>
      <c r="L354" s="717"/>
      <c r="M354" s="718"/>
      <c r="N354" s="719"/>
      <c r="O354" s="720"/>
      <c r="P354" s="714"/>
      <c r="Q354" s="714"/>
      <c r="R354" s="714"/>
      <c r="S354" s="714"/>
      <c r="T354" s="714"/>
      <c r="U354" s="628"/>
      <c r="V354" s="628"/>
      <c r="W354" s="628"/>
      <c r="X354" s="679"/>
    </row>
    <row r="355" spans="2:24" s="626" customFormat="1" ht="21" hidden="1" customHeight="1" outlineLevel="1" x14ac:dyDescent="0.25">
      <c r="B355" s="712"/>
      <c r="C355" s="712"/>
      <c r="D355" s="713"/>
      <c r="E355" s="714"/>
      <c r="F355" s="714"/>
      <c r="G355" s="735"/>
      <c r="H355" s="721" t="s">
        <v>327</v>
      </c>
      <c r="I355" s="712"/>
      <c r="J355" s="716"/>
      <c r="K355" s="717"/>
      <c r="L355" s="717"/>
      <c r="M355" s="718"/>
      <c r="N355" s="719"/>
      <c r="O355" s="720"/>
      <c r="P355" s="714"/>
      <c r="Q355" s="714"/>
      <c r="R355" s="714"/>
      <c r="S355" s="714"/>
      <c r="T355" s="714"/>
      <c r="U355" s="628"/>
      <c r="V355" s="628"/>
      <c r="W355" s="628"/>
      <c r="X355" s="679"/>
    </row>
    <row r="356" spans="2:24" s="626" customFormat="1" ht="21" hidden="1" customHeight="1" outlineLevel="1" x14ac:dyDescent="0.25">
      <c r="B356" s="712"/>
      <c r="C356" s="712"/>
      <c r="D356" s="713"/>
      <c r="E356" s="714"/>
      <c r="F356" s="714"/>
      <c r="G356" s="735"/>
      <c r="H356" s="715" t="s">
        <v>623</v>
      </c>
      <c r="I356" s="712"/>
      <c r="J356" s="716"/>
      <c r="K356" s="717">
        <v>2018</v>
      </c>
      <c r="L356" s="717"/>
      <c r="M356" s="718"/>
      <c r="N356" s="719"/>
      <c r="O356" s="720"/>
      <c r="P356" s="714"/>
      <c r="Q356" s="714"/>
      <c r="R356" s="714"/>
      <c r="S356" s="714"/>
      <c r="T356" s="714"/>
      <c r="U356" s="628"/>
      <c r="V356" s="628"/>
      <c r="W356" s="628"/>
      <c r="X356" s="679"/>
    </row>
    <row r="357" spans="2:24" s="626" customFormat="1" ht="21" hidden="1" customHeight="1" outlineLevel="1" x14ac:dyDescent="0.25">
      <c r="B357" s="712"/>
      <c r="C357" s="712"/>
      <c r="D357" s="713"/>
      <c r="E357" s="714"/>
      <c r="F357" s="714"/>
      <c r="G357" s="735"/>
      <c r="H357" s="715" t="s">
        <v>913</v>
      </c>
      <c r="I357" s="712"/>
      <c r="J357" s="716"/>
      <c r="K357" s="717">
        <v>1809</v>
      </c>
      <c r="L357" s="717"/>
      <c r="M357" s="718"/>
      <c r="N357" s="719"/>
      <c r="O357" s="720"/>
      <c r="P357" s="714"/>
      <c r="Q357" s="714"/>
      <c r="R357" s="714"/>
      <c r="S357" s="714"/>
      <c r="T357" s="714"/>
      <c r="U357" s="628"/>
      <c r="V357" s="628"/>
      <c r="W357" s="628"/>
      <c r="X357" s="679"/>
    </row>
    <row r="358" spans="2:24" s="626" customFormat="1" ht="21" hidden="1" customHeight="1" outlineLevel="1" x14ac:dyDescent="0.25">
      <c r="B358" s="712"/>
      <c r="C358" s="712"/>
      <c r="D358" s="713"/>
      <c r="E358" s="714"/>
      <c r="F358" s="714"/>
      <c r="G358" s="735"/>
      <c r="H358" s="715" t="s">
        <v>625</v>
      </c>
      <c r="I358" s="712"/>
      <c r="J358" s="716"/>
      <c r="K358" s="717">
        <v>559</v>
      </c>
      <c r="L358" s="717"/>
      <c r="M358" s="718"/>
      <c r="N358" s="719"/>
      <c r="O358" s="720"/>
      <c r="P358" s="714"/>
      <c r="Q358" s="714"/>
      <c r="R358" s="714"/>
      <c r="S358" s="714"/>
      <c r="T358" s="714"/>
      <c r="U358" s="628"/>
      <c r="V358" s="628"/>
      <c r="W358" s="628"/>
      <c r="X358" s="679"/>
    </row>
    <row r="359" spans="2:24" s="626" customFormat="1" ht="21" hidden="1" customHeight="1" outlineLevel="1" x14ac:dyDescent="0.25">
      <c r="B359" s="712"/>
      <c r="C359" s="712"/>
      <c r="D359" s="713"/>
      <c r="E359" s="714"/>
      <c r="F359" s="714"/>
      <c r="G359" s="735"/>
      <c r="H359" s="721" t="s">
        <v>328</v>
      </c>
      <c r="I359" s="712"/>
      <c r="J359" s="716"/>
      <c r="K359" s="717"/>
      <c r="L359" s="717"/>
      <c r="M359" s="718"/>
      <c r="N359" s="719"/>
      <c r="O359" s="720"/>
      <c r="P359" s="714"/>
      <c r="Q359" s="714"/>
      <c r="R359" s="714"/>
      <c r="S359" s="714"/>
      <c r="T359" s="714"/>
      <c r="U359" s="628"/>
      <c r="V359" s="628"/>
      <c r="W359" s="628"/>
      <c r="X359" s="679"/>
    </row>
    <row r="360" spans="2:24" s="626" customFormat="1" ht="21" hidden="1" customHeight="1" outlineLevel="1" x14ac:dyDescent="0.25">
      <c r="B360" s="712"/>
      <c r="C360" s="712"/>
      <c r="D360" s="713"/>
      <c r="E360" s="714"/>
      <c r="F360" s="714"/>
      <c r="G360" s="735"/>
      <c r="H360" s="715" t="s">
        <v>623</v>
      </c>
      <c r="I360" s="712"/>
      <c r="J360" s="716"/>
      <c r="K360" s="717">
        <v>2174</v>
      </c>
      <c r="L360" s="717"/>
      <c r="M360" s="718"/>
      <c r="N360" s="719"/>
      <c r="O360" s="720"/>
      <c r="P360" s="714"/>
      <c r="Q360" s="714"/>
      <c r="R360" s="714"/>
      <c r="S360" s="714"/>
      <c r="T360" s="714"/>
      <c r="U360" s="628"/>
      <c r="V360" s="628"/>
      <c r="W360" s="628"/>
      <c r="X360" s="679"/>
    </row>
    <row r="361" spans="2:24" s="626" customFormat="1" ht="21" hidden="1" customHeight="1" outlineLevel="1" x14ac:dyDescent="0.25">
      <c r="B361" s="712"/>
      <c r="C361" s="712"/>
      <c r="D361" s="713"/>
      <c r="E361" s="714"/>
      <c r="F361" s="714"/>
      <c r="G361" s="735"/>
      <c r="H361" s="715" t="s">
        <v>625</v>
      </c>
      <c r="I361" s="712"/>
      <c r="J361" s="716"/>
      <c r="K361" s="717">
        <v>527</v>
      </c>
      <c r="L361" s="717"/>
      <c r="M361" s="718"/>
      <c r="N361" s="719"/>
      <c r="O361" s="720"/>
      <c r="P361" s="714"/>
      <c r="Q361" s="714"/>
      <c r="R361" s="714"/>
      <c r="S361" s="714"/>
      <c r="T361" s="714"/>
      <c r="U361" s="628"/>
      <c r="V361" s="628"/>
      <c r="W361" s="628"/>
      <c r="X361" s="679"/>
    </row>
    <row r="362" spans="2:24" s="626" customFormat="1" ht="21" hidden="1" customHeight="1" outlineLevel="1" x14ac:dyDescent="0.25">
      <c r="B362" s="712"/>
      <c r="C362" s="712"/>
      <c r="D362" s="713"/>
      <c r="E362" s="714"/>
      <c r="F362" s="714"/>
      <c r="G362" s="735"/>
      <c r="H362" s="721" t="s">
        <v>329</v>
      </c>
      <c r="I362" s="712"/>
      <c r="J362" s="716"/>
      <c r="K362" s="717"/>
      <c r="L362" s="717"/>
      <c r="M362" s="718"/>
      <c r="N362" s="719"/>
      <c r="O362" s="720"/>
      <c r="P362" s="714"/>
      <c r="Q362" s="714"/>
      <c r="R362" s="714"/>
      <c r="S362" s="714"/>
      <c r="T362" s="714"/>
      <c r="U362" s="628"/>
      <c r="V362" s="628"/>
      <c r="W362" s="628"/>
      <c r="X362" s="679"/>
    </row>
    <row r="363" spans="2:24" s="626" customFormat="1" ht="21" hidden="1" customHeight="1" outlineLevel="1" x14ac:dyDescent="0.25">
      <c r="B363" s="712"/>
      <c r="C363" s="712"/>
      <c r="D363" s="713"/>
      <c r="E363" s="714"/>
      <c r="F363" s="714"/>
      <c r="G363" s="735"/>
      <c r="H363" s="715" t="s">
        <v>623</v>
      </c>
      <c r="I363" s="712"/>
      <c r="J363" s="716"/>
      <c r="K363" s="717">
        <v>2082</v>
      </c>
      <c r="L363" s="717"/>
      <c r="M363" s="718"/>
      <c r="N363" s="719"/>
      <c r="O363" s="720"/>
      <c r="P363" s="714"/>
      <c r="Q363" s="714"/>
      <c r="R363" s="714"/>
      <c r="S363" s="714"/>
      <c r="T363" s="714"/>
      <c r="U363" s="628"/>
      <c r="V363" s="628"/>
      <c r="W363" s="628"/>
      <c r="X363" s="679"/>
    </row>
    <row r="364" spans="2:24" s="626" customFormat="1" ht="21" hidden="1" customHeight="1" outlineLevel="1" x14ac:dyDescent="0.25">
      <c r="B364" s="712"/>
      <c r="C364" s="712"/>
      <c r="D364" s="713"/>
      <c r="E364" s="714"/>
      <c r="F364" s="714"/>
      <c r="G364" s="735"/>
      <c r="H364" s="715" t="s">
        <v>625</v>
      </c>
      <c r="I364" s="712"/>
      <c r="J364" s="716"/>
      <c r="K364" s="717">
        <v>527</v>
      </c>
      <c r="L364" s="717"/>
      <c r="M364" s="718"/>
      <c r="N364" s="719"/>
      <c r="O364" s="720"/>
      <c r="P364" s="714"/>
      <c r="Q364" s="714"/>
      <c r="R364" s="714"/>
      <c r="S364" s="714"/>
      <c r="T364" s="714"/>
      <c r="U364" s="628"/>
      <c r="V364" s="628"/>
      <c r="W364" s="628"/>
      <c r="X364" s="679"/>
    </row>
    <row r="365" spans="2:24" s="626" customFormat="1" ht="21" hidden="1" customHeight="1" outlineLevel="1" x14ac:dyDescent="0.25">
      <c r="B365" s="712"/>
      <c r="C365" s="712"/>
      <c r="D365" s="713"/>
      <c r="E365" s="714"/>
      <c r="F365" s="714"/>
      <c r="G365" s="735"/>
      <c r="H365" s="721" t="s">
        <v>330</v>
      </c>
      <c r="I365" s="712"/>
      <c r="J365" s="716"/>
      <c r="K365" s="717"/>
      <c r="L365" s="717"/>
      <c r="M365" s="718"/>
      <c r="N365" s="719"/>
      <c r="O365" s="720"/>
      <c r="P365" s="714"/>
      <c r="Q365" s="714"/>
      <c r="R365" s="714"/>
      <c r="S365" s="714"/>
      <c r="T365" s="714"/>
      <c r="U365" s="628"/>
      <c r="V365" s="628"/>
      <c r="W365" s="628"/>
      <c r="X365" s="679"/>
    </row>
    <row r="366" spans="2:24" s="626" customFormat="1" ht="21" hidden="1" customHeight="1" outlineLevel="1" x14ac:dyDescent="0.25">
      <c r="B366" s="712"/>
      <c r="C366" s="712"/>
      <c r="D366" s="713"/>
      <c r="E366" s="714"/>
      <c r="F366" s="714"/>
      <c r="G366" s="735"/>
      <c r="H366" s="715" t="s">
        <v>623</v>
      </c>
      <c r="I366" s="712"/>
      <c r="J366" s="716"/>
      <c r="K366" s="717">
        <v>2064</v>
      </c>
      <c r="L366" s="717"/>
      <c r="M366" s="718"/>
      <c r="N366" s="719"/>
      <c r="O366" s="720"/>
      <c r="P366" s="714"/>
      <c r="Q366" s="714"/>
      <c r="R366" s="714"/>
      <c r="S366" s="714"/>
      <c r="T366" s="714"/>
      <c r="U366" s="628"/>
      <c r="V366" s="628"/>
      <c r="W366" s="628"/>
      <c r="X366" s="679"/>
    </row>
    <row r="367" spans="2:24" s="626" customFormat="1" ht="21" hidden="1" customHeight="1" outlineLevel="1" x14ac:dyDescent="0.25">
      <c r="B367" s="712"/>
      <c r="C367" s="712"/>
      <c r="D367" s="713"/>
      <c r="E367" s="714"/>
      <c r="F367" s="714"/>
      <c r="G367" s="735"/>
      <c r="H367" s="715" t="s">
        <v>625</v>
      </c>
      <c r="I367" s="712"/>
      <c r="J367" s="716"/>
      <c r="K367" s="717">
        <v>527</v>
      </c>
      <c r="L367" s="717"/>
      <c r="M367" s="718"/>
      <c r="N367" s="719"/>
      <c r="O367" s="720"/>
      <c r="P367" s="714"/>
      <c r="Q367" s="714"/>
      <c r="R367" s="714"/>
      <c r="S367" s="714"/>
      <c r="T367" s="714"/>
      <c r="U367" s="628"/>
      <c r="V367" s="628"/>
      <c r="W367" s="628"/>
      <c r="X367" s="679"/>
    </row>
    <row r="368" spans="2:24" s="626" customFormat="1" ht="21" hidden="1" customHeight="1" outlineLevel="1" x14ac:dyDescent="0.25">
      <c r="B368" s="712"/>
      <c r="C368" s="712"/>
      <c r="D368" s="713"/>
      <c r="E368" s="714"/>
      <c r="F368" s="714"/>
      <c r="G368" s="735"/>
      <c r="H368" s="721" t="s">
        <v>333</v>
      </c>
      <c r="I368" s="712"/>
      <c r="J368" s="716"/>
      <c r="K368" s="717"/>
      <c r="L368" s="717"/>
      <c r="M368" s="718"/>
      <c r="N368" s="719"/>
      <c r="O368" s="720"/>
      <c r="P368" s="714"/>
      <c r="Q368" s="714"/>
      <c r="R368" s="714"/>
      <c r="S368" s="714"/>
      <c r="T368" s="714"/>
      <c r="U368" s="628"/>
      <c r="V368" s="628"/>
      <c r="W368" s="628"/>
      <c r="X368" s="679"/>
    </row>
    <row r="369" spans="2:24" s="626" customFormat="1" ht="21" hidden="1" customHeight="1" outlineLevel="1" x14ac:dyDescent="0.25">
      <c r="B369" s="712"/>
      <c r="C369" s="712"/>
      <c r="D369" s="713"/>
      <c r="E369" s="714"/>
      <c r="F369" s="714"/>
      <c r="G369" s="735"/>
      <c r="H369" s="715" t="s">
        <v>623</v>
      </c>
      <c r="I369" s="712"/>
      <c r="J369" s="716"/>
      <c r="K369" s="717">
        <v>5133</v>
      </c>
      <c r="L369" s="717"/>
      <c r="M369" s="718"/>
      <c r="N369" s="719"/>
      <c r="O369" s="720"/>
      <c r="P369" s="714"/>
      <c r="Q369" s="714"/>
      <c r="R369" s="714"/>
      <c r="S369" s="714"/>
      <c r="T369" s="714"/>
      <c r="U369" s="628"/>
      <c r="V369" s="628"/>
      <c r="W369" s="628"/>
      <c r="X369" s="679"/>
    </row>
    <row r="370" spans="2:24" s="626" customFormat="1" ht="21" hidden="1" customHeight="1" outlineLevel="1" x14ac:dyDescent="0.25">
      <c r="B370" s="712"/>
      <c r="C370" s="712"/>
      <c r="D370" s="713"/>
      <c r="E370" s="714"/>
      <c r="F370" s="714"/>
      <c r="G370" s="735"/>
      <c r="H370" s="715" t="s">
        <v>624</v>
      </c>
      <c r="I370" s="712"/>
      <c r="J370" s="716"/>
      <c r="K370" s="717">
        <v>5373</v>
      </c>
      <c r="L370" s="717"/>
      <c r="M370" s="718"/>
      <c r="N370" s="719"/>
      <c r="O370" s="720"/>
      <c r="P370" s="714"/>
      <c r="Q370" s="714"/>
      <c r="R370" s="714"/>
      <c r="S370" s="714"/>
      <c r="T370" s="714"/>
      <c r="U370" s="628"/>
      <c r="V370" s="628"/>
      <c r="W370" s="628"/>
      <c r="X370" s="679"/>
    </row>
    <row r="371" spans="2:24" s="626" customFormat="1" ht="21" hidden="1" customHeight="1" outlineLevel="1" x14ac:dyDescent="0.25">
      <c r="B371" s="712"/>
      <c r="C371" s="712"/>
      <c r="D371" s="713"/>
      <c r="E371" s="714"/>
      <c r="F371" s="714"/>
      <c r="G371" s="735"/>
      <c r="H371" s="715" t="s">
        <v>625</v>
      </c>
      <c r="I371" s="712"/>
      <c r="J371" s="716"/>
      <c r="K371" s="717">
        <v>1880</v>
      </c>
      <c r="L371" s="717"/>
      <c r="M371" s="718"/>
      <c r="N371" s="719"/>
      <c r="O371" s="720"/>
      <c r="P371" s="714"/>
      <c r="Q371" s="714"/>
      <c r="R371" s="714"/>
      <c r="S371" s="714"/>
      <c r="T371" s="714"/>
      <c r="U371" s="628"/>
      <c r="V371" s="628"/>
      <c r="W371" s="628"/>
      <c r="X371" s="679"/>
    </row>
    <row r="372" spans="2:24" s="626" customFormat="1" ht="21" hidden="1" customHeight="1" outlineLevel="1" x14ac:dyDescent="0.25">
      <c r="B372" s="712"/>
      <c r="C372" s="712"/>
      <c r="D372" s="713"/>
      <c r="E372" s="714"/>
      <c r="F372" s="714"/>
      <c r="G372" s="735"/>
      <c r="H372" s="721" t="s">
        <v>948</v>
      </c>
      <c r="I372" s="712"/>
      <c r="J372" s="716"/>
      <c r="K372" s="717"/>
      <c r="L372" s="717"/>
      <c r="M372" s="718"/>
      <c r="N372" s="719"/>
      <c r="O372" s="720"/>
      <c r="P372" s="714"/>
      <c r="Q372" s="714"/>
      <c r="R372" s="714"/>
      <c r="S372" s="714"/>
      <c r="T372" s="714"/>
      <c r="U372" s="628"/>
      <c r="V372" s="628"/>
      <c r="W372" s="628"/>
      <c r="X372" s="679"/>
    </row>
    <row r="373" spans="2:24" s="626" customFormat="1" ht="21" hidden="1" customHeight="1" outlineLevel="1" x14ac:dyDescent="0.25">
      <c r="B373" s="712"/>
      <c r="C373" s="712"/>
      <c r="D373" s="713"/>
      <c r="E373" s="714"/>
      <c r="F373" s="714"/>
      <c r="G373" s="735"/>
      <c r="H373" s="715" t="s">
        <v>911</v>
      </c>
      <c r="I373" s="712"/>
      <c r="J373" s="716"/>
      <c r="K373" s="717">
        <v>3200</v>
      </c>
      <c r="L373" s="717"/>
      <c r="M373" s="718"/>
      <c r="N373" s="719"/>
      <c r="O373" s="720"/>
      <c r="P373" s="714"/>
      <c r="Q373" s="714"/>
      <c r="R373" s="714"/>
      <c r="S373" s="714"/>
      <c r="T373" s="714"/>
      <c r="U373" s="628"/>
      <c r="V373" s="628"/>
      <c r="W373" s="628"/>
      <c r="X373" s="679"/>
    </row>
    <row r="374" spans="2:24" s="626" customFormat="1" ht="21" hidden="1" customHeight="1" outlineLevel="1" x14ac:dyDescent="0.25">
      <c r="B374" s="712"/>
      <c r="C374" s="712"/>
      <c r="D374" s="713"/>
      <c r="E374" s="714"/>
      <c r="F374" s="714"/>
      <c r="G374" s="735"/>
      <c r="H374" s="715" t="s">
        <v>908</v>
      </c>
      <c r="I374" s="712"/>
      <c r="J374" s="716"/>
      <c r="K374" s="717">
        <v>3171</v>
      </c>
      <c r="L374" s="717"/>
      <c r="M374" s="718"/>
      <c r="N374" s="719"/>
      <c r="O374" s="720"/>
      <c r="P374" s="714"/>
      <c r="Q374" s="714"/>
      <c r="R374" s="714"/>
      <c r="S374" s="714"/>
      <c r="T374" s="714"/>
      <c r="U374" s="628"/>
      <c r="V374" s="628"/>
      <c r="W374" s="628"/>
      <c r="X374" s="679"/>
    </row>
    <row r="375" spans="2:24" s="626" customFormat="1" ht="21" hidden="1" customHeight="1" outlineLevel="1" x14ac:dyDescent="0.25">
      <c r="B375" s="722"/>
      <c r="C375" s="722"/>
      <c r="D375" s="723"/>
      <c r="E375" s="724"/>
      <c r="F375" s="724"/>
      <c r="G375" s="736"/>
      <c r="H375" s="725" t="s">
        <v>909</v>
      </c>
      <c r="I375" s="722"/>
      <c r="J375" s="726"/>
      <c r="K375" s="727">
        <v>760</v>
      </c>
      <c r="L375" s="727"/>
      <c r="M375" s="728"/>
      <c r="N375" s="729"/>
      <c r="O375" s="730"/>
      <c r="P375" s="724"/>
      <c r="Q375" s="724"/>
      <c r="R375" s="724"/>
      <c r="S375" s="724"/>
      <c r="T375" s="724"/>
      <c r="U375" s="628"/>
      <c r="V375" s="628"/>
      <c r="W375" s="628"/>
      <c r="X375" s="679"/>
    </row>
    <row r="376" spans="2:24" s="626" customFormat="1" ht="21" customHeight="1" collapsed="1" x14ac:dyDescent="0.25">
      <c r="B376" s="670">
        <v>12</v>
      </c>
      <c r="C376" s="670"/>
      <c r="D376" s="671" t="s">
        <v>814</v>
      </c>
      <c r="E376" s="672"/>
      <c r="F376" s="672">
        <v>44182</v>
      </c>
      <c r="G376" s="733" t="s">
        <v>231</v>
      </c>
      <c r="H376" s="673" t="s">
        <v>815</v>
      </c>
      <c r="I376" s="670">
        <v>1</v>
      </c>
      <c r="J376" s="674" t="s">
        <v>6</v>
      </c>
      <c r="K376" s="675">
        <v>680</v>
      </c>
      <c r="L376" s="675">
        <f>K376*I376</f>
        <v>680</v>
      </c>
      <c r="M376" s="676"/>
      <c r="N376" s="677"/>
      <c r="O376" s="678"/>
      <c r="P376" s="672"/>
      <c r="Q376" s="672"/>
      <c r="R376" s="672"/>
      <c r="S376" s="672"/>
      <c r="T376" s="672"/>
      <c r="U376" s="628"/>
      <c r="V376" s="628"/>
      <c r="W376" s="628"/>
      <c r="X376" s="679"/>
    </row>
    <row r="377" spans="2:24" s="626" customFormat="1" ht="21" customHeight="1" x14ac:dyDescent="0.25">
      <c r="B377" s="1269">
        <v>13</v>
      </c>
      <c r="C377" s="670"/>
      <c r="D377" s="671" t="s">
        <v>805</v>
      </c>
      <c r="E377" s="672"/>
      <c r="F377" s="672">
        <v>44180</v>
      </c>
      <c r="G377" s="733" t="s">
        <v>806</v>
      </c>
      <c r="H377" s="673" t="s">
        <v>949</v>
      </c>
      <c r="I377" s="670">
        <v>2</v>
      </c>
      <c r="J377" s="674" t="s">
        <v>7</v>
      </c>
      <c r="K377" s="675">
        <v>170</v>
      </c>
      <c r="L377" s="675">
        <f>K377*I377</f>
        <v>340</v>
      </c>
      <c r="M377" s="676"/>
      <c r="N377" s="677"/>
      <c r="O377" s="678"/>
      <c r="P377" s="672"/>
      <c r="Q377" s="672"/>
      <c r="R377" s="672"/>
      <c r="S377" s="672"/>
      <c r="T377" s="672"/>
      <c r="U377" s="628"/>
      <c r="V377" s="628"/>
      <c r="W377" s="628"/>
      <c r="X377" s="679"/>
    </row>
    <row r="378" spans="2:24" s="626" customFormat="1" ht="21" customHeight="1" x14ac:dyDescent="0.25">
      <c r="B378" s="1271"/>
      <c r="C378" s="670"/>
      <c r="D378" s="671" t="s">
        <v>805</v>
      </c>
      <c r="E378" s="672"/>
      <c r="F378" s="672">
        <v>44180</v>
      </c>
      <c r="G378" s="733" t="s">
        <v>806</v>
      </c>
      <c r="H378" s="673" t="s">
        <v>950</v>
      </c>
      <c r="I378" s="670">
        <v>2</v>
      </c>
      <c r="J378" s="674" t="s">
        <v>7</v>
      </c>
      <c r="K378" s="675">
        <v>170</v>
      </c>
      <c r="L378" s="675">
        <f t="shared" ref="L378:L379" si="3">K378*I378</f>
        <v>340</v>
      </c>
      <c r="M378" s="676"/>
      <c r="N378" s="677"/>
      <c r="O378" s="678"/>
      <c r="P378" s="672"/>
      <c r="Q378" s="672"/>
      <c r="R378" s="672"/>
      <c r="S378" s="672"/>
      <c r="T378" s="672"/>
      <c r="U378" s="628"/>
      <c r="V378" s="628"/>
      <c r="W378" s="628"/>
      <c r="X378" s="679"/>
    </row>
    <row r="379" spans="2:24" s="626" customFormat="1" ht="21" customHeight="1" x14ac:dyDescent="0.25">
      <c r="B379" s="1269">
        <v>14</v>
      </c>
      <c r="C379" s="670"/>
      <c r="D379" s="671" t="s">
        <v>797</v>
      </c>
      <c r="E379" s="672"/>
      <c r="F379" s="672">
        <v>44180</v>
      </c>
      <c r="G379" s="733" t="s">
        <v>798</v>
      </c>
      <c r="H379" s="673" t="s">
        <v>951</v>
      </c>
      <c r="I379" s="670">
        <v>1</v>
      </c>
      <c r="J379" s="674" t="s">
        <v>6</v>
      </c>
      <c r="K379" s="675">
        <v>72</v>
      </c>
      <c r="L379" s="675">
        <f t="shared" si="3"/>
        <v>72</v>
      </c>
      <c r="M379" s="676"/>
      <c r="N379" s="677"/>
      <c r="O379" s="678"/>
      <c r="P379" s="672"/>
      <c r="Q379" s="672"/>
      <c r="R379" s="672"/>
      <c r="S379" s="672"/>
      <c r="T379" s="672"/>
      <c r="U379" s="628"/>
      <c r="V379" s="628"/>
      <c r="W379" s="628"/>
      <c r="X379" s="679"/>
    </row>
    <row r="380" spans="2:24" s="626" customFormat="1" ht="21" customHeight="1" x14ac:dyDescent="0.25">
      <c r="B380" s="1271"/>
      <c r="C380" s="670"/>
      <c r="D380" s="671" t="s">
        <v>797</v>
      </c>
      <c r="E380" s="672"/>
      <c r="F380" s="672">
        <v>44180</v>
      </c>
      <c r="G380" s="733" t="s">
        <v>798</v>
      </c>
      <c r="H380" s="673" t="s">
        <v>952</v>
      </c>
      <c r="I380" s="670">
        <v>1</v>
      </c>
      <c r="J380" s="674" t="s">
        <v>6</v>
      </c>
      <c r="K380" s="675">
        <v>83</v>
      </c>
      <c r="L380" s="675">
        <f>K380*I380</f>
        <v>83</v>
      </c>
      <c r="M380" s="676"/>
      <c r="N380" s="677"/>
      <c r="O380" s="678"/>
      <c r="P380" s="672"/>
      <c r="Q380" s="672"/>
      <c r="R380" s="672"/>
      <c r="S380" s="672"/>
      <c r="T380" s="672"/>
      <c r="U380" s="628"/>
      <c r="V380" s="628"/>
      <c r="W380" s="628"/>
      <c r="X380" s="679"/>
    </row>
    <row r="381" spans="2:24" s="626" customFormat="1" ht="21" customHeight="1" x14ac:dyDescent="0.25">
      <c r="B381" s="1277">
        <v>15</v>
      </c>
      <c r="C381" s="789"/>
      <c r="D381" s="790" t="s">
        <v>802</v>
      </c>
      <c r="E381" s="791"/>
      <c r="F381" s="791">
        <v>44180</v>
      </c>
      <c r="G381" s="790" t="s">
        <v>801</v>
      </c>
      <c r="H381" s="792" t="s">
        <v>803</v>
      </c>
      <c r="I381" s="789">
        <v>1</v>
      </c>
      <c r="J381" s="793" t="s">
        <v>953</v>
      </c>
      <c r="K381" s="794">
        <v>170</v>
      </c>
      <c r="L381" s="794">
        <f t="shared" ref="L381" si="4">K381*I381</f>
        <v>170</v>
      </c>
      <c r="M381" s="795"/>
      <c r="N381" s="796" t="s">
        <v>290</v>
      </c>
      <c r="O381" s="789"/>
      <c r="P381" s="791"/>
      <c r="Q381" s="791"/>
      <c r="R381" s="791"/>
      <c r="S381" s="791"/>
      <c r="T381" s="791"/>
      <c r="U381" s="628"/>
      <c r="V381" s="628"/>
      <c r="W381" s="628"/>
      <c r="X381" s="679"/>
    </row>
    <row r="382" spans="2:24" s="626" customFormat="1" ht="21" customHeight="1" x14ac:dyDescent="0.25">
      <c r="B382" s="1279"/>
      <c r="C382" s="789"/>
      <c r="D382" s="790" t="s">
        <v>802</v>
      </c>
      <c r="E382" s="791"/>
      <c r="F382" s="791">
        <v>44180</v>
      </c>
      <c r="G382" s="790" t="s">
        <v>801</v>
      </c>
      <c r="H382" s="792" t="s">
        <v>804</v>
      </c>
      <c r="I382" s="789">
        <v>8</v>
      </c>
      <c r="J382" s="793" t="s">
        <v>953</v>
      </c>
      <c r="K382" s="794">
        <v>52</v>
      </c>
      <c r="L382" s="794">
        <f>K382*I382</f>
        <v>416</v>
      </c>
      <c r="M382" s="795"/>
      <c r="N382" s="796" t="s">
        <v>290</v>
      </c>
      <c r="O382" s="789"/>
      <c r="P382" s="791"/>
      <c r="Q382" s="791"/>
      <c r="R382" s="791"/>
      <c r="S382" s="791"/>
      <c r="T382" s="791"/>
      <c r="U382" s="628"/>
      <c r="V382" s="628"/>
      <c r="W382" s="628"/>
      <c r="X382" s="679"/>
    </row>
    <row r="383" spans="2:24" s="626" customFormat="1" ht="21" customHeight="1" x14ac:dyDescent="0.25">
      <c r="B383" s="1269">
        <v>16</v>
      </c>
      <c r="C383" s="670"/>
      <c r="D383" s="671" t="s">
        <v>1019</v>
      </c>
      <c r="E383" s="672"/>
      <c r="F383" s="672">
        <v>44207</v>
      </c>
      <c r="G383" s="733" t="s">
        <v>1021</v>
      </c>
      <c r="H383" s="673" t="s">
        <v>1022</v>
      </c>
      <c r="I383" s="670">
        <v>1</v>
      </c>
      <c r="J383" s="674" t="s">
        <v>6</v>
      </c>
      <c r="K383" s="675">
        <v>230</v>
      </c>
      <c r="L383" s="675">
        <f t="shared" ref="L383:L398" si="5">K383*I383</f>
        <v>230</v>
      </c>
      <c r="M383" s="676"/>
      <c r="N383" s="677"/>
      <c r="O383" s="678"/>
      <c r="P383" s="672"/>
      <c r="Q383" s="672"/>
      <c r="R383" s="672"/>
      <c r="S383" s="672"/>
      <c r="T383" s="672"/>
      <c r="U383" s="628"/>
      <c r="V383" s="628"/>
      <c r="W383" s="628"/>
      <c r="X383" s="679"/>
    </row>
    <row r="384" spans="2:24" s="626" customFormat="1" ht="21" customHeight="1" x14ac:dyDescent="0.25">
      <c r="B384" s="1271"/>
      <c r="C384" s="670"/>
      <c r="D384" s="671" t="s">
        <v>1019</v>
      </c>
      <c r="E384" s="672"/>
      <c r="F384" s="672">
        <v>44207</v>
      </c>
      <c r="G384" s="733" t="s">
        <v>1021</v>
      </c>
      <c r="H384" s="673" t="s">
        <v>1023</v>
      </c>
      <c r="I384" s="670">
        <v>1</v>
      </c>
      <c r="J384" s="674" t="s">
        <v>6</v>
      </c>
      <c r="K384" s="675">
        <v>366</v>
      </c>
      <c r="L384" s="675">
        <f t="shared" si="5"/>
        <v>366</v>
      </c>
      <c r="M384" s="676"/>
      <c r="N384" s="677"/>
      <c r="O384" s="678"/>
      <c r="P384" s="672"/>
      <c r="Q384" s="672"/>
      <c r="R384" s="672"/>
      <c r="S384" s="672"/>
      <c r="T384" s="672"/>
      <c r="U384" s="628"/>
      <c r="V384" s="628"/>
      <c r="W384" s="628"/>
      <c r="X384" s="679"/>
    </row>
    <row r="385" spans="2:24" s="626" customFormat="1" ht="21" customHeight="1" x14ac:dyDescent="0.25">
      <c r="B385" s="670">
        <v>17</v>
      </c>
      <c r="C385" s="670"/>
      <c r="D385" s="671" t="s">
        <v>1020</v>
      </c>
      <c r="E385" s="672"/>
      <c r="F385" s="672">
        <v>44207</v>
      </c>
      <c r="G385" s="733" t="s">
        <v>1024</v>
      </c>
      <c r="H385" s="673" t="s">
        <v>1025</v>
      </c>
      <c r="I385" s="670">
        <v>1</v>
      </c>
      <c r="J385" s="674" t="s">
        <v>6</v>
      </c>
      <c r="K385" s="675">
        <v>143</v>
      </c>
      <c r="L385" s="675">
        <f t="shared" si="5"/>
        <v>143</v>
      </c>
      <c r="M385" s="676"/>
      <c r="N385" s="677"/>
      <c r="O385" s="678"/>
      <c r="P385" s="672"/>
      <c r="Q385" s="672"/>
      <c r="R385" s="672"/>
      <c r="S385" s="672"/>
      <c r="T385" s="672"/>
      <c r="U385" s="628"/>
      <c r="V385" s="628"/>
      <c r="W385" s="628"/>
      <c r="X385" s="679"/>
    </row>
    <row r="386" spans="2:24" s="626" customFormat="1" ht="21" customHeight="1" x14ac:dyDescent="0.25">
      <c r="B386" s="670"/>
      <c r="C386" s="670"/>
      <c r="D386" s="671"/>
      <c r="E386" s="672"/>
      <c r="F386" s="672"/>
      <c r="G386" s="733"/>
      <c r="H386" s="673"/>
      <c r="I386" s="670"/>
      <c r="J386" s="674"/>
      <c r="K386" s="675"/>
      <c r="L386" s="675">
        <f t="shared" si="5"/>
        <v>0</v>
      </c>
      <c r="M386" s="676"/>
      <c r="N386" s="677"/>
      <c r="O386" s="678"/>
      <c r="P386" s="672"/>
      <c r="Q386" s="672"/>
      <c r="R386" s="672"/>
      <c r="S386" s="672"/>
      <c r="T386" s="672"/>
      <c r="U386" s="628"/>
      <c r="V386" s="628"/>
      <c r="W386" s="628"/>
      <c r="X386" s="679"/>
    </row>
    <row r="387" spans="2:24" s="626" customFormat="1" ht="21" customHeight="1" x14ac:dyDescent="0.25">
      <c r="B387" s="670"/>
      <c r="C387" s="670"/>
      <c r="D387" s="671"/>
      <c r="E387" s="672"/>
      <c r="F387" s="672"/>
      <c r="G387" s="733"/>
      <c r="H387" s="673"/>
      <c r="I387" s="670"/>
      <c r="J387" s="674"/>
      <c r="K387" s="675"/>
      <c r="L387" s="675">
        <f t="shared" si="5"/>
        <v>0</v>
      </c>
      <c r="M387" s="676"/>
      <c r="N387" s="677"/>
      <c r="O387" s="678"/>
      <c r="P387" s="672"/>
      <c r="Q387" s="672"/>
      <c r="R387" s="672"/>
      <c r="S387" s="672"/>
      <c r="T387" s="672"/>
      <c r="U387" s="628"/>
      <c r="V387" s="628"/>
      <c r="W387" s="628"/>
      <c r="X387" s="679"/>
    </row>
    <row r="388" spans="2:24" s="626" customFormat="1" ht="21" customHeight="1" x14ac:dyDescent="0.25">
      <c r="B388" s="670"/>
      <c r="C388" s="670"/>
      <c r="D388" s="671"/>
      <c r="E388" s="672"/>
      <c r="F388" s="672"/>
      <c r="G388" s="733"/>
      <c r="H388" s="673"/>
      <c r="I388" s="670"/>
      <c r="J388" s="674"/>
      <c r="K388" s="675"/>
      <c r="L388" s="675">
        <f t="shared" si="5"/>
        <v>0</v>
      </c>
      <c r="M388" s="676"/>
      <c r="N388" s="677"/>
      <c r="O388" s="678"/>
      <c r="P388" s="672"/>
      <c r="Q388" s="672"/>
      <c r="R388" s="672"/>
      <c r="S388" s="672"/>
      <c r="T388" s="672"/>
      <c r="U388" s="628"/>
      <c r="V388" s="628"/>
      <c r="W388" s="628"/>
      <c r="X388" s="679"/>
    </row>
    <row r="389" spans="2:24" s="626" customFormat="1" ht="21" customHeight="1" x14ac:dyDescent="0.25">
      <c r="B389" s="670"/>
      <c r="C389" s="670"/>
      <c r="D389" s="671"/>
      <c r="E389" s="672"/>
      <c r="F389" s="672"/>
      <c r="G389" s="733"/>
      <c r="H389" s="673"/>
      <c r="I389" s="670"/>
      <c r="J389" s="674"/>
      <c r="K389" s="675"/>
      <c r="L389" s="675">
        <f t="shared" si="5"/>
        <v>0</v>
      </c>
      <c r="M389" s="676"/>
      <c r="N389" s="677"/>
      <c r="O389" s="678"/>
      <c r="P389" s="672"/>
      <c r="Q389" s="672"/>
      <c r="R389" s="672"/>
      <c r="S389" s="672"/>
      <c r="T389" s="672"/>
      <c r="U389" s="628"/>
      <c r="V389" s="628"/>
      <c r="W389" s="628"/>
      <c r="X389" s="679"/>
    </row>
    <row r="390" spans="2:24" s="626" customFormat="1" ht="21" customHeight="1" x14ac:dyDescent="0.25">
      <c r="B390" s="670"/>
      <c r="C390" s="670"/>
      <c r="D390" s="671"/>
      <c r="E390" s="672"/>
      <c r="F390" s="672"/>
      <c r="G390" s="733"/>
      <c r="H390" s="673"/>
      <c r="I390" s="670"/>
      <c r="J390" s="674"/>
      <c r="K390" s="675"/>
      <c r="L390" s="675">
        <f t="shared" si="5"/>
        <v>0</v>
      </c>
      <c r="M390" s="676"/>
      <c r="N390" s="677"/>
      <c r="O390" s="678"/>
      <c r="P390" s="672"/>
      <c r="Q390" s="672"/>
      <c r="R390" s="672"/>
      <c r="S390" s="672"/>
      <c r="T390" s="672"/>
      <c r="U390" s="628"/>
      <c r="V390" s="628"/>
      <c r="W390" s="628"/>
      <c r="X390" s="679"/>
    </row>
    <row r="391" spans="2:24" s="626" customFormat="1" ht="21" customHeight="1" x14ac:dyDescent="0.25">
      <c r="B391" s="670"/>
      <c r="C391" s="670"/>
      <c r="D391" s="671"/>
      <c r="E391" s="672"/>
      <c r="F391" s="672"/>
      <c r="G391" s="733"/>
      <c r="H391" s="673"/>
      <c r="I391" s="670"/>
      <c r="J391" s="674"/>
      <c r="K391" s="675"/>
      <c r="L391" s="675">
        <f t="shared" si="5"/>
        <v>0</v>
      </c>
      <c r="M391" s="676"/>
      <c r="N391" s="677"/>
      <c r="O391" s="678"/>
      <c r="P391" s="672"/>
      <c r="Q391" s="672"/>
      <c r="R391" s="672"/>
      <c r="S391" s="672"/>
      <c r="T391" s="672"/>
      <c r="U391" s="628"/>
      <c r="V391" s="628"/>
      <c r="W391" s="628"/>
      <c r="X391" s="679"/>
    </row>
    <row r="392" spans="2:24" s="626" customFormat="1" ht="21" customHeight="1" x14ac:dyDescent="0.25">
      <c r="B392" s="670"/>
      <c r="C392" s="670"/>
      <c r="D392" s="671"/>
      <c r="E392" s="672"/>
      <c r="F392" s="672"/>
      <c r="G392" s="733"/>
      <c r="H392" s="673"/>
      <c r="I392" s="670"/>
      <c r="J392" s="674"/>
      <c r="K392" s="675"/>
      <c r="L392" s="675">
        <f t="shared" si="5"/>
        <v>0</v>
      </c>
      <c r="M392" s="676"/>
      <c r="N392" s="677"/>
      <c r="O392" s="678"/>
      <c r="P392" s="672"/>
      <c r="Q392" s="672"/>
      <c r="R392" s="672"/>
      <c r="S392" s="672"/>
      <c r="T392" s="672"/>
      <c r="U392" s="628"/>
      <c r="V392" s="628"/>
      <c r="W392" s="628"/>
      <c r="X392" s="679"/>
    </row>
    <row r="393" spans="2:24" s="626" customFormat="1" ht="21" customHeight="1" x14ac:dyDescent="0.25">
      <c r="B393" s="670"/>
      <c r="C393" s="670"/>
      <c r="D393" s="671"/>
      <c r="E393" s="672"/>
      <c r="F393" s="672"/>
      <c r="G393" s="733"/>
      <c r="H393" s="673"/>
      <c r="I393" s="670"/>
      <c r="J393" s="674"/>
      <c r="K393" s="675"/>
      <c r="L393" s="675">
        <f t="shared" si="5"/>
        <v>0</v>
      </c>
      <c r="M393" s="676"/>
      <c r="N393" s="677"/>
      <c r="O393" s="678"/>
      <c r="P393" s="672"/>
      <c r="Q393" s="672"/>
      <c r="R393" s="672"/>
      <c r="S393" s="672"/>
      <c r="T393" s="672"/>
      <c r="U393" s="628"/>
      <c r="V393" s="628"/>
      <c r="W393" s="628"/>
      <c r="X393" s="679"/>
    </row>
    <row r="394" spans="2:24" s="626" customFormat="1" ht="21" customHeight="1" x14ac:dyDescent="0.25">
      <c r="B394" s="670"/>
      <c r="C394" s="670"/>
      <c r="D394" s="671"/>
      <c r="E394" s="672"/>
      <c r="F394" s="672"/>
      <c r="G394" s="733"/>
      <c r="H394" s="673"/>
      <c r="I394" s="670"/>
      <c r="J394" s="674"/>
      <c r="K394" s="675"/>
      <c r="L394" s="675">
        <f t="shared" si="5"/>
        <v>0</v>
      </c>
      <c r="M394" s="676"/>
      <c r="N394" s="677"/>
      <c r="O394" s="678"/>
      <c r="P394" s="672"/>
      <c r="Q394" s="672"/>
      <c r="R394" s="672"/>
      <c r="S394" s="672"/>
      <c r="T394" s="672"/>
      <c r="U394" s="628"/>
      <c r="V394" s="628"/>
      <c r="W394" s="628"/>
      <c r="X394" s="679"/>
    </row>
    <row r="395" spans="2:24" s="626" customFormat="1" ht="21" customHeight="1" x14ac:dyDescent="0.25">
      <c r="B395" s="670"/>
      <c r="C395" s="670"/>
      <c r="D395" s="671"/>
      <c r="E395" s="672"/>
      <c r="F395" s="672"/>
      <c r="G395" s="733"/>
      <c r="H395" s="673"/>
      <c r="I395" s="670"/>
      <c r="J395" s="674"/>
      <c r="K395" s="675"/>
      <c r="L395" s="675">
        <f t="shared" si="5"/>
        <v>0</v>
      </c>
      <c r="M395" s="676"/>
      <c r="N395" s="677"/>
      <c r="O395" s="678"/>
      <c r="P395" s="672"/>
      <c r="Q395" s="672"/>
      <c r="R395" s="672"/>
      <c r="S395" s="672"/>
      <c r="T395" s="672"/>
      <c r="U395" s="628"/>
      <c r="V395" s="628"/>
      <c r="W395" s="628"/>
      <c r="X395" s="679"/>
    </row>
    <row r="396" spans="2:24" s="626" customFormat="1" ht="21" customHeight="1" x14ac:dyDescent="0.25">
      <c r="B396" s="670"/>
      <c r="C396" s="670"/>
      <c r="D396" s="671"/>
      <c r="E396" s="672"/>
      <c r="F396" s="672"/>
      <c r="G396" s="733"/>
      <c r="H396" s="673"/>
      <c r="I396" s="670"/>
      <c r="J396" s="674"/>
      <c r="K396" s="675"/>
      <c r="L396" s="675">
        <f t="shared" si="5"/>
        <v>0</v>
      </c>
      <c r="M396" s="676"/>
      <c r="N396" s="677"/>
      <c r="O396" s="678"/>
      <c r="P396" s="672"/>
      <c r="Q396" s="672"/>
      <c r="R396" s="672"/>
      <c r="S396" s="672"/>
      <c r="T396" s="672"/>
      <c r="U396" s="628"/>
      <c r="V396" s="628"/>
      <c r="W396" s="628"/>
      <c r="X396" s="679"/>
    </row>
    <row r="397" spans="2:24" s="626" customFormat="1" ht="21" customHeight="1" x14ac:dyDescent="0.25">
      <c r="B397" s="670"/>
      <c r="C397" s="670"/>
      <c r="D397" s="671"/>
      <c r="E397" s="672"/>
      <c r="F397" s="672"/>
      <c r="G397" s="733"/>
      <c r="H397" s="673"/>
      <c r="I397" s="670"/>
      <c r="J397" s="674"/>
      <c r="K397" s="675"/>
      <c r="L397" s="675">
        <f t="shared" si="5"/>
        <v>0</v>
      </c>
      <c r="M397" s="676"/>
      <c r="N397" s="677"/>
      <c r="O397" s="678"/>
      <c r="P397" s="672"/>
      <c r="Q397" s="672"/>
      <c r="R397" s="672"/>
      <c r="S397" s="672"/>
      <c r="T397" s="672"/>
      <c r="U397" s="628"/>
      <c r="V397" s="628"/>
      <c r="W397" s="628"/>
      <c r="X397" s="679"/>
    </row>
    <row r="398" spans="2:24" s="626" customFormat="1" ht="21" customHeight="1" x14ac:dyDescent="0.25">
      <c r="B398" s="670"/>
      <c r="C398" s="670"/>
      <c r="D398" s="671"/>
      <c r="E398" s="672"/>
      <c r="F398" s="672"/>
      <c r="G398" s="733"/>
      <c r="H398" s="673"/>
      <c r="I398" s="670"/>
      <c r="J398" s="674"/>
      <c r="K398" s="675"/>
      <c r="L398" s="675">
        <f t="shared" si="5"/>
        <v>0</v>
      </c>
      <c r="M398" s="676"/>
      <c r="N398" s="677"/>
      <c r="O398" s="678"/>
      <c r="P398" s="672"/>
      <c r="Q398" s="672"/>
      <c r="R398" s="672"/>
      <c r="S398" s="672"/>
      <c r="T398" s="672"/>
      <c r="U398" s="628"/>
      <c r="V398" s="628"/>
      <c r="W398" s="628"/>
      <c r="X398" s="679"/>
    </row>
    <row r="399" spans="2:24" ht="21" customHeight="1" x14ac:dyDescent="0.25">
      <c r="D399" s="471"/>
    </row>
    <row r="400" spans="2:24" ht="21" customHeight="1" x14ac:dyDescent="0.25">
      <c r="D400" s="471"/>
    </row>
    <row r="401" spans="4:4" ht="21" customHeight="1" x14ac:dyDescent="0.25">
      <c r="D401" s="471"/>
    </row>
    <row r="402" spans="4:4" ht="21" customHeight="1" x14ac:dyDescent="0.25">
      <c r="D402" s="471"/>
    </row>
    <row r="403" spans="4:4" ht="21" customHeight="1" x14ac:dyDescent="0.25">
      <c r="D403" s="471"/>
    </row>
    <row r="404" spans="4:4" ht="21" customHeight="1" x14ac:dyDescent="0.25">
      <c r="D404" s="471"/>
    </row>
    <row r="405" spans="4:4" ht="21" customHeight="1" x14ac:dyDescent="0.25">
      <c r="D405" s="471"/>
    </row>
    <row r="406" spans="4:4" ht="21" customHeight="1" x14ac:dyDescent="0.25">
      <c r="D406" s="471"/>
    </row>
    <row r="407" spans="4:4" ht="21" customHeight="1" x14ac:dyDescent="0.25">
      <c r="D407" s="471"/>
    </row>
    <row r="408" spans="4:4" ht="21" customHeight="1" x14ac:dyDescent="0.25">
      <c r="D408" s="471"/>
    </row>
    <row r="409" spans="4:4" ht="21" customHeight="1" x14ac:dyDescent="0.25">
      <c r="D409" s="471"/>
    </row>
    <row r="410" spans="4:4" ht="21" customHeight="1" x14ac:dyDescent="0.25">
      <c r="D410" s="471"/>
    </row>
    <row r="411" spans="4:4" ht="21" customHeight="1" x14ac:dyDescent="0.25">
      <c r="D411" s="471"/>
    </row>
    <row r="412" spans="4:4" ht="21" customHeight="1" x14ac:dyDescent="0.25">
      <c r="D412" s="471"/>
    </row>
    <row r="413" spans="4:4" ht="21" customHeight="1" x14ac:dyDescent="0.25">
      <c r="D413" s="471"/>
    </row>
    <row r="414" spans="4:4" ht="21" customHeight="1" x14ac:dyDescent="0.25">
      <c r="D414" s="471"/>
    </row>
    <row r="415" spans="4:4" ht="21" customHeight="1" x14ac:dyDescent="0.25">
      <c r="D415" s="471"/>
    </row>
    <row r="416" spans="4:4" ht="21" customHeight="1" x14ac:dyDescent="0.25">
      <c r="D416" s="471"/>
    </row>
    <row r="417" spans="4:4" ht="21" customHeight="1" x14ac:dyDescent="0.25">
      <c r="D417" s="471"/>
    </row>
    <row r="418" spans="4:4" ht="21" customHeight="1" x14ac:dyDescent="0.25">
      <c r="D418" s="471"/>
    </row>
    <row r="419" spans="4:4" ht="21" customHeight="1" x14ac:dyDescent="0.25">
      <c r="D419" s="471"/>
    </row>
    <row r="420" spans="4:4" ht="21" customHeight="1" x14ac:dyDescent="0.25">
      <c r="D420" s="471"/>
    </row>
    <row r="421" spans="4:4" ht="21" customHeight="1" x14ac:dyDescent="0.25">
      <c r="D421" s="471"/>
    </row>
    <row r="422" spans="4:4" ht="21" customHeight="1" x14ac:dyDescent="0.25">
      <c r="D422" s="471"/>
    </row>
    <row r="423" spans="4:4" ht="21" customHeight="1" x14ac:dyDescent="0.25">
      <c r="D423" s="471"/>
    </row>
    <row r="424" spans="4:4" ht="21" customHeight="1" x14ac:dyDescent="0.25">
      <c r="D424" s="471"/>
    </row>
    <row r="425" spans="4:4" ht="21" customHeight="1" x14ac:dyDescent="0.25">
      <c r="D425" s="471"/>
    </row>
    <row r="426" spans="4:4" ht="21" customHeight="1" x14ac:dyDescent="0.25">
      <c r="D426" s="471"/>
    </row>
    <row r="427" spans="4:4" ht="21" customHeight="1" x14ac:dyDescent="0.25">
      <c r="D427" s="471"/>
    </row>
    <row r="428" spans="4:4" ht="21" customHeight="1" x14ac:dyDescent="0.25">
      <c r="D428" s="471"/>
    </row>
    <row r="429" spans="4:4" ht="21" customHeight="1" x14ac:dyDescent="0.25">
      <c r="D429" s="471"/>
    </row>
    <row r="430" spans="4:4" ht="21" customHeight="1" x14ac:dyDescent="0.25">
      <c r="D430" s="471"/>
    </row>
    <row r="431" spans="4:4" ht="21" customHeight="1" x14ac:dyDescent="0.25">
      <c r="D431" s="471"/>
    </row>
    <row r="432" spans="4:4" ht="21" customHeight="1" x14ac:dyDescent="0.25">
      <c r="D432" s="471"/>
    </row>
    <row r="433" spans="4:4" ht="21" customHeight="1" x14ac:dyDescent="0.25">
      <c r="D433" s="471"/>
    </row>
    <row r="434" spans="4:4" ht="21" customHeight="1" x14ac:dyDescent="0.25">
      <c r="D434" s="471"/>
    </row>
    <row r="435" spans="4:4" ht="21" customHeight="1" x14ac:dyDescent="0.25">
      <c r="D435" s="471"/>
    </row>
    <row r="436" spans="4:4" ht="21" customHeight="1" x14ac:dyDescent="0.25">
      <c r="D436" s="471"/>
    </row>
    <row r="437" spans="4:4" ht="21" customHeight="1" x14ac:dyDescent="0.25">
      <c r="D437" s="471"/>
    </row>
    <row r="438" spans="4:4" ht="21" customHeight="1" x14ac:dyDescent="0.25">
      <c r="D438" s="471"/>
    </row>
    <row r="439" spans="4:4" ht="21" customHeight="1" x14ac:dyDescent="0.25">
      <c r="D439" s="471"/>
    </row>
    <row r="440" spans="4:4" ht="21" customHeight="1" x14ac:dyDescent="0.25">
      <c r="D440" s="471"/>
    </row>
    <row r="441" spans="4:4" ht="21" customHeight="1" x14ac:dyDescent="0.25">
      <c r="D441" s="471"/>
    </row>
    <row r="442" spans="4:4" ht="21" customHeight="1" x14ac:dyDescent="0.25">
      <c r="D442" s="471"/>
    </row>
    <row r="443" spans="4:4" ht="21" customHeight="1" x14ac:dyDescent="0.25">
      <c r="D443" s="471"/>
    </row>
    <row r="444" spans="4:4" ht="21" customHeight="1" x14ac:dyDescent="0.25">
      <c r="D444" s="471"/>
    </row>
    <row r="445" spans="4:4" ht="21" customHeight="1" x14ac:dyDescent="0.25">
      <c r="D445" s="471"/>
    </row>
    <row r="446" spans="4:4" ht="21" customHeight="1" x14ac:dyDescent="0.25">
      <c r="D446" s="471"/>
    </row>
    <row r="447" spans="4:4" ht="21" customHeight="1" x14ac:dyDescent="0.25">
      <c r="D447" s="471"/>
    </row>
    <row r="448" spans="4:4" ht="21" customHeight="1" x14ac:dyDescent="0.25">
      <c r="D448" s="471"/>
    </row>
    <row r="449" spans="4:4" ht="21" customHeight="1" x14ac:dyDescent="0.25">
      <c r="D449" s="471"/>
    </row>
    <row r="450" spans="4:4" ht="21" customHeight="1" x14ac:dyDescent="0.25">
      <c r="D450" s="471"/>
    </row>
    <row r="451" spans="4:4" ht="21" customHeight="1" x14ac:dyDescent="0.25">
      <c r="D451" s="471"/>
    </row>
    <row r="452" spans="4:4" ht="21" customHeight="1" x14ac:dyDescent="0.25">
      <c r="D452" s="471"/>
    </row>
    <row r="453" spans="4:4" ht="21" customHeight="1" x14ac:dyDescent="0.25">
      <c r="D453" s="471"/>
    </row>
    <row r="454" spans="4:4" ht="21" customHeight="1" x14ac:dyDescent="0.25">
      <c r="D454" s="471"/>
    </row>
    <row r="455" spans="4:4" ht="21" customHeight="1" x14ac:dyDescent="0.25">
      <c r="D455" s="471"/>
    </row>
    <row r="456" spans="4:4" ht="21" customHeight="1" x14ac:dyDescent="0.25">
      <c r="D456" s="471"/>
    </row>
    <row r="457" spans="4:4" x14ac:dyDescent="0.25">
      <c r="D457" s="471"/>
    </row>
    <row r="458" spans="4:4" x14ac:dyDescent="0.25">
      <c r="D458" s="471"/>
    </row>
  </sheetData>
  <mergeCells count="13">
    <mergeCell ref="B383:B384"/>
    <mergeCell ref="T7:T8"/>
    <mergeCell ref="B8:L8"/>
    <mergeCell ref="D4:H4"/>
    <mergeCell ref="D5:H5"/>
    <mergeCell ref="N7:O8"/>
    <mergeCell ref="P7:P8"/>
    <mergeCell ref="Q7:Q8"/>
    <mergeCell ref="B377:B378"/>
    <mergeCell ref="B381:B382"/>
    <mergeCell ref="B379:B380"/>
    <mergeCell ref="R7:R8"/>
    <mergeCell ref="S7:S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7" tint="0.39997558519241921"/>
  </sheetPr>
  <dimension ref="A1:X67"/>
  <sheetViews>
    <sheetView zoomScale="80" zoomScaleNormal="80" workbookViewId="0">
      <selection activeCell="H33" sqref="H33"/>
    </sheetView>
  </sheetViews>
  <sheetFormatPr defaultRowHeight="12.75" x14ac:dyDescent="0.25"/>
  <cols>
    <col min="1" max="1" width="1.85546875" style="209" customWidth="1"/>
    <col min="2" max="2" width="4.7109375" style="1" customWidth="1"/>
    <col min="3" max="3" width="13.7109375" style="14" customWidth="1"/>
    <col min="4" max="4" width="16.85546875" style="15" customWidth="1"/>
    <col min="5" max="5" width="10.85546875" style="3" customWidth="1"/>
    <col min="6" max="6" width="10.140625" style="12" customWidth="1"/>
    <col min="7" max="7" width="21.28515625" style="2" customWidth="1"/>
    <col min="8" max="8" width="56.140625" style="48" customWidth="1"/>
    <col min="9" max="9" width="7.5703125" style="1" customWidth="1"/>
    <col min="10" max="10" width="7" style="5" customWidth="1"/>
    <col min="11" max="11" width="14.140625" style="13" customWidth="1"/>
    <col min="12" max="12" width="14.140625" style="148"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0.42578125" style="1" customWidth="1"/>
    <col min="21" max="16384" width="9.140625" style="1"/>
  </cols>
  <sheetData>
    <row r="1" spans="1:24" x14ac:dyDescent="0.25">
      <c r="N1" s="60"/>
      <c r="O1" s="61"/>
      <c r="P1" s="62"/>
      <c r="Q1" s="62"/>
      <c r="R1" s="61"/>
      <c r="S1" s="1"/>
    </row>
    <row r="2" spans="1:24" ht="19.5" x14ac:dyDescent="0.25">
      <c r="B2" s="223" t="s">
        <v>253</v>
      </c>
      <c r="N2" s="60"/>
      <c r="O2" s="61"/>
      <c r="P2" s="62"/>
      <c r="Q2" s="62"/>
      <c r="R2" s="61"/>
      <c r="S2" s="1"/>
    </row>
    <row r="3" spans="1:24" ht="13.5" thickBot="1" x14ac:dyDescent="0.3">
      <c r="N3" s="60"/>
      <c r="O3" s="61"/>
      <c r="P3" s="62"/>
      <c r="Q3" s="62"/>
      <c r="R3" s="61"/>
      <c r="S3" s="1"/>
    </row>
    <row r="4" spans="1:24" ht="19.5" customHeight="1" thickTop="1" x14ac:dyDescent="0.25">
      <c r="B4" s="225" t="s">
        <v>254</v>
      </c>
      <c r="C4" s="227"/>
      <c r="D4" s="1257" t="s">
        <v>259</v>
      </c>
      <c r="E4" s="1257"/>
      <c r="F4" s="1257"/>
      <c r="G4" s="1257"/>
      <c r="H4" s="1258"/>
      <c r="N4" s="60"/>
      <c r="O4" s="61"/>
      <c r="P4" s="62"/>
      <c r="Q4" s="62"/>
      <c r="R4" s="61"/>
      <c r="S4" s="1"/>
    </row>
    <row r="5" spans="1:24" ht="19.5" customHeight="1" thickBot="1" x14ac:dyDescent="0.3">
      <c r="B5" s="226" t="s">
        <v>255</v>
      </c>
      <c r="C5" s="228"/>
      <c r="D5" s="1259" t="s">
        <v>272</v>
      </c>
      <c r="E5" s="1259"/>
      <c r="F5" s="1259"/>
      <c r="G5" s="1259"/>
      <c r="H5" s="1260"/>
      <c r="I5" s="229"/>
      <c r="J5" s="229"/>
      <c r="K5" s="229"/>
      <c r="L5" s="229"/>
      <c r="N5" s="60"/>
      <c r="O5" s="61"/>
      <c r="P5" s="62"/>
      <c r="Q5" s="62"/>
      <c r="R5" s="61"/>
      <c r="S5" s="1"/>
    </row>
    <row r="6" spans="1:24" ht="12.75" customHeight="1" thickTop="1" x14ac:dyDescent="0.25">
      <c r="B6" s="229"/>
      <c r="C6" s="229"/>
      <c r="D6" s="229"/>
      <c r="E6" s="229"/>
      <c r="F6" s="229"/>
      <c r="G6" s="229"/>
      <c r="H6" s="229"/>
      <c r="I6" s="229"/>
      <c r="J6" s="229"/>
      <c r="K6" s="229"/>
      <c r="L6" s="229"/>
      <c r="N6" s="60"/>
      <c r="O6" s="61"/>
      <c r="P6" s="62"/>
      <c r="Q6" s="62"/>
      <c r="R6" s="61"/>
      <c r="S6" s="1"/>
    </row>
    <row r="7" spans="1:24" ht="9" customHeight="1" x14ac:dyDescent="0.25">
      <c r="A7" s="1"/>
      <c r="B7" s="57"/>
      <c r="C7" s="15"/>
      <c r="D7" s="3"/>
      <c r="E7" s="12"/>
      <c r="F7" s="2"/>
      <c r="G7" s="48"/>
      <c r="H7" s="1"/>
      <c r="I7" s="5"/>
      <c r="J7" s="43"/>
      <c r="K7" s="148"/>
      <c r="L7" s="32"/>
      <c r="M7" s="62"/>
      <c r="N7" s="62"/>
      <c r="O7" s="61"/>
      <c r="R7" s="1"/>
      <c r="S7" s="1"/>
    </row>
    <row r="8" spans="1:24" s="4" customFormat="1" ht="39" customHeight="1" thickBot="1" x14ac:dyDescent="0.3">
      <c r="A8" s="210"/>
      <c r="B8" s="172" t="s">
        <v>0</v>
      </c>
      <c r="C8" s="172" t="s">
        <v>1</v>
      </c>
      <c r="D8" s="173" t="s">
        <v>2</v>
      </c>
      <c r="E8" s="173" t="s">
        <v>11</v>
      </c>
      <c r="F8" s="173" t="s">
        <v>10</v>
      </c>
      <c r="G8" s="172" t="s">
        <v>9</v>
      </c>
      <c r="H8" s="172" t="s">
        <v>3</v>
      </c>
      <c r="I8" s="172" t="s">
        <v>4</v>
      </c>
      <c r="J8" s="174" t="s">
        <v>5</v>
      </c>
      <c r="K8" s="175" t="s">
        <v>41</v>
      </c>
      <c r="L8" s="176" t="s">
        <v>42</v>
      </c>
      <c r="M8" s="50"/>
      <c r="N8" s="1249" t="s">
        <v>14</v>
      </c>
      <c r="O8" s="1249"/>
      <c r="P8" s="1249" t="s">
        <v>12</v>
      </c>
      <c r="Q8" s="1249" t="s">
        <v>13</v>
      </c>
      <c r="R8" s="1252" t="s">
        <v>16</v>
      </c>
      <c r="S8" s="1252" t="s">
        <v>17</v>
      </c>
      <c r="T8" s="1249" t="s">
        <v>18</v>
      </c>
    </row>
    <row r="9" spans="1:24" ht="24" customHeight="1" thickBot="1" x14ac:dyDescent="0.3">
      <c r="B9" s="1240" t="s">
        <v>187</v>
      </c>
      <c r="C9" s="1241"/>
      <c r="D9" s="1241"/>
      <c r="E9" s="1241"/>
      <c r="F9" s="1241"/>
      <c r="G9" s="1241"/>
      <c r="H9" s="1241"/>
      <c r="I9" s="1241"/>
      <c r="J9" s="1241"/>
      <c r="K9" s="1241"/>
      <c r="L9" s="1241"/>
      <c r="M9" s="50"/>
      <c r="N9" s="1251"/>
      <c r="O9" s="1251"/>
      <c r="P9" s="1251"/>
      <c r="Q9" s="1251"/>
      <c r="R9" s="1254"/>
      <c r="S9" s="1254"/>
      <c r="T9" s="1251"/>
    </row>
    <row r="10" spans="1:24" s="626" customFormat="1" ht="21" customHeight="1" x14ac:dyDescent="0.25">
      <c r="B10" s="670">
        <v>1</v>
      </c>
      <c r="C10" s="670"/>
      <c r="D10" s="671" t="s">
        <v>610</v>
      </c>
      <c r="E10" s="672"/>
      <c r="F10" s="672">
        <v>44132</v>
      </c>
      <c r="G10" s="733"/>
      <c r="H10" s="673" t="s">
        <v>609</v>
      </c>
      <c r="I10" s="670">
        <v>1</v>
      </c>
      <c r="J10" s="674" t="s">
        <v>6</v>
      </c>
      <c r="K10" s="675">
        <v>228</v>
      </c>
      <c r="L10" s="675">
        <f>K10*I10</f>
        <v>228</v>
      </c>
      <c r="M10" s="676"/>
      <c r="N10" s="677"/>
      <c r="O10" s="678"/>
      <c r="P10" s="672"/>
      <c r="Q10" s="672"/>
      <c r="R10" s="672"/>
      <c r="S10" s="672"/>
      <c r="T10" s="672"/>
      <c r="U10" s="628"/>
      <c r="V10" s="628"/>
      <c r="W10" s="628"/>
      <c r="X10" s="679"/>
    </row>
    <row r="11" spans="1:24" s="626" customFormat="1" ht="21" customHeight="1" x14ac:dyDescent="0.25">
      <c r="B11" s="670"/>
      <c r="C11" s="670"/>
      <c r="D11" s="671"/>
      <c r="E11" s="672"/>
      <c r="F11" s="672"/>
      <c r="G11" s="733"/>
      <c r="H11" s="673"/>
      <c r="I11" s="670"/>
      <c r="J11" s="674"/>
      <c r="K11" s="675"/>
      <c r="L11" s="675">
        <f t="shared" ref="L11:L32" si="0">K11*I11</f>
        <v>0</v>
      </c>
      <c r="M11" s="676"/>
      <c r="N11" s="677"/>
      <c r="O11" s="678"/>
      <c r="P11" s="672"/>
      <c r="Q11" s="672"/>
      <c r="R11" s="672"/>
      <c r="S11" s="672"/>
      <c r="T11" s="672"/>
      <c r="U11" s="628"/>
      <c r="V11" s="628"/>
      <c r="W11" s="628"/>
      <c r="X11" s="679"/>
    </row>
    <row r="12" spans="1:24" s="626" customFormat="1" ht="21" customHeight="1" x14ac:dyDescent="0.25">
      <c r="B12" s="670"/>
      <c r="C12" s="670"/>
      <c r="D12" s="671"/>
      <c r="E12" s="672"/>
      <c r="F12" s="672"/>
      <c r="G12" s="733"/>
      <c r="H12" s="673"/>
      <c r="I12" s="670"/>
      <c r="J12" s="674"/>
      <c r="K12" s="675"/>
      <c r="L12" s="675">
        <f t="shared" si="0"/>
        <v>0</v>
      </c>
      <c r="M12" s="676"/>
      <c r="N12" s="677"/>
      <c r="O12" s="678"/>
      <c r="P12" s="672"/>
      <c r="Q12" s="672"/>
      <c r="R12" s="672"/>
      <c r="S12" s="672"/>
      <c r="T12" s="672"/>
      <c r="U12" s="628"/>
      <c r="V12" s="628"/>
      <c r="W12" s="628"/>
      <c r="X12" s="679"/>
    </row>
    <row r="13" spans="1:24" s="626" customFormat="1" ht="21" customHeight="1" x14ac:dyDescent="0.25">
      <c r="B13" s="670"/>
      <c r="C13" s="670"/>
      <c r="D13" s="671"/>
      <c r="E13" s="672"/>
      <c r="F13" s="672"/>
      <c r="G13" s="733"/>
      <c r="H13" s="673"/>
      <c r="I13" s="670"/>
      <c r="J13" s="674"/>
      <c r="K13" s="675"/>
      <c r="L13" s="675">
        <f t="shared" si="0"/>
        <v>0</v>
      </c>
      <c r="M13" s="676"/>
      <c r="N13" s="677"/>
      <c r="O13" s="678"/>
      <c r="P13" s="672"/>
      <c r="Q13" s="672"/>
      <c r="R13" s="672"/>
      <c r="S13" s="672"/>
      <c r="T13" s="672"/>
      <c r="U13" s="628"/>
      <c r="V13" s="628"/>
      <c r="W13" s="628"/>
      <c r="X13" s="679"/>
    </row>
    <row r="14" spans="1:24" s="626" customFormat="1" ht="21" customHeight="1" x14ac:dyDescent="0.25">
      <c r="B14" s="670"/>
      <c r="C14" s="670"/>
      <c r="D14" s="671"/>
      <c r="E14" s="672"/>
      <c r="F14" s="672"/>
      <c r="G14" s="733"/>
      <c r="H14" s="673"/>
      <c r="I14" s="670"/>
      <c r="J14" s="674"/>
      <c r="K14" s="675"/>
      <c r="L14" s="675">
        <f t="shared" si="0"/>
        <v>0</v>
      </c>
      <c r="M14" s="676"/>
      <c r="N14" s="677"/>
      <c r="O14" s="678"/>
      <c r="P14" s="672"/>
      <c r="Q14" s="672"/>
      <c r="R14" s="672"/>
      <c r="S14" s="672"/>
      <c r="T14" s="672"/>
      <c r="U14" s="628"/>
      <c r="V14" s="628"/>
      <c r="W14" s="628"/>
      <c r="X14" s="679"/>
    </row>
    <row r="15" spans="1:24" s="626" customFormat="1" ht="21" customHeight="1" x14ac:dyDescent="0.25">
      <c r="B15" s="670"/>
      <c r="C15" s="670"/>
      <c r="D15" s="671"/>
      <c r="E15" s="672"/>
      <c r="F15" s="672"/>
      <c r="G15" s="733"/>
      <c r="H15" s="673"/>
      <c r="I15" s="670"/>
      <c r="J15" s="674"/>
      <c r="K15" s="675"/>
      <c r="L15" s="675">
        <f t="shared" si="0"/>
        <v>0</v>
      </c>
      <c r="M15" s="676"/>
      <c r="N15" s="677"/>
      <c r="O15" s="678"/>
      <c r="P15" s="672"/>
      <c r="Q15" s="672"/>
      <c r="R15" s="672"/>
      <c r="S15" s="672"/>
      <c r="T15" s="672"/>
      <c r="U15" s="628"/>
      <c r="V15" s="628"/>
      <c r="W15" s="628"/>
      <c r="X15" s="679"/>
    </row>
    <row r="16" spans="1:24" s="626" customFormat="1" ht="21" customHeight="1" x14ac:dyDescent="0.25">
      <c r="B16" s="670"/>
      <c r="C16" s="670"/>
      <c r="D16" s="671"/>
      <c r="E16" s="672"/>
      <c r="F16" s="672"/>
      <c r="G16" s="733"/>
      <c r="H16" s="673"/>
      <c r="I16" s="670"/>
      <c r="J16" s="674"/>
      <c r="K16" s="675"/>
      <c r="L16" s="675">
        <f t="shared" si="0"/>
        <v>0</v>
      </c>
      <c r="M16" s="676"/>
      <c r="N16" s="677"/>
      <c r="O16" s="678"/>
      <c r="P16" s="672"/>
      <c r="Q16" s="672"/>
      <c r="R16" s="672"/>
      <c r="S16" s="672"/>
      <c r="T16" s="672"/>
      <c r="U16" s="628"/>
      <c r="V16" s="628"/>
      <c r="W16" s="628"/>
      <c r="X16" s="679"/>
    </row>
    <row r="17" spans="2:24" s="626" customFormat="1" ht="21" customHeight="1" x14ac:dyDescent="0.25">
      <c r="B17" s="670"/>
      <c r="C17" s="670"/>
      <c r="D17" s="671"/>
      <c r="E17" s="672"/>
      <c r="F17" s="672"/>
      <c r="G17" s="733"/>
      <c r="H17" s="673"/>
      <c r="I17" s="670"/>
      <c r="J17" s="674"/>
      <c r="K17" s="675"/>
      <c r="L17" s="675">
        <f t="shared" si="0"/>
        <v>0</v>
      </c>
      <c r="M17" s="676"/>
      <c r="N17" s="677"/>
      <c r="O17" s="678"/>
      <c r="P17" s="672"/>
      <c r="Q17" s="672"/>
      <c r="R17" s="672"/>
      <c r="S17" s="672"/>
      <c r="T17" s="672"/>
      <c r="U17" s="628"/>
      <c r="V17" s="628"/>
      <c r="W17" s="628"/>
      <c r="X17" s="679"/>
    </row>
    <row r="18" spans="2:24" s="626" customFormat="1" ht="21" customHeight="1" x14ac:dyDescent="0.25">
      <c r="B18" s="670"/>
      <c r="C18" s="670"/>
      <c r="D18" s="671"/>
      <c r="E18" s="672"/>
      <c r="F18" s="672"/>
      <c r="G18" s="733"/>
      <c r="H18" s="673"/>
      <c r="I18" s="670"/>
      <c r="J18" s="674"/>
      <c r="K18" s="675"/>
      <c r="L18" s="675">
        <f t="shared" si="0"/>
        <v>0</v>
      </c>
      <c r="M18" s="676"/>
      <c r="N18" s="677"/>
      <c r="O18" s="678"/>
      <c r="P18" s="672"/>
      <c r="Q18" s="672"/>
      <c r="R18" s="672"/>
      <c r="S18" s="672"/>
      <c r="T18" s="672"/>
      <c r="U18" s="628"/>
      <c r="V18" s="628"/>
      <c r="W18" s="628"/>
      <c r="X18" s="679"/>
    </row>
    <row r="19" spans="2:24" s="626" customFormat="1" ht="21" customHeight="1" x14ac:dyDescent="0.25">
      <c r="B19" s="670"/>
      <c r="C19" s="670"/>
      <c r="D19" s="671"/>
      <c r="E19" s="672"/>
      <c r="F19" s="672"/>
      <c r="G19" s="733"/>
      <c r="H19" s="673"/>
      <c r="I19" s="670"/>
      <c r="J19" s="674"/>
      <c r="K19" s="675"/>
      <c r="L19" s="675">
        <f t="shared" si="0"/>
        <v>0</v>
      </c>
      <c r="M19" s="676"/>
      <c r="N19" s="677"/>
      <c r="O19" s="678"/>
      <c r="P19" s="672"/>
      <c r="Q19" s="672"/>
      <c r="R19" s="672"/>
      <c r="S19" s="672"/>
      <c r="T19" s="672"/>
      <c r="U19" s="628"/>
      <c r="V19" s="628"/>
      <c r="W19" s="628"/>
      <c r="X19" s="679"/>
    </row>
    <row r="20" spans="2:24" s="626" customFormat="1" ht="21" customHeight="1" x14ac:dyDescent="0.25">
      <c r="B20" s="670"/>
      <c r="C20" s="670"/>
      <c r="D20" s="671"/>
      <c r="E20" s="672"/>
      <c r="F20" s="672"/>
      <c r="G20" s="733"/>
      <c r="H20" s="673"/>
      <c r="I20" s="670"/>
      <c r="J20" s="674"/>
      <c r="K20" s="675"/>
      <c r="L20" s="675">
        <f t="shared" si="0"/>
        <v>0</v>
      </c>
      <c r="M20" s="676"/>
      <c r="N20" s="677"/>
      <c r="O20" s="678"/>
      <c r="P20" s="672"/>
      <c r="Q20" s="672"/>
      <c r="R20" s="672"/>
      <c r="S20" s="672"/>
      <c r="T20" s="672"/>
      <c r="U20" s="628"/>
      <c r="V20" s="628"/>
      <c r="W20" s="628"/>
      <c r="X20" s="679"/>
    </row>
    <row r="21" spans="2:24" s="626" customFormat="1" ht="21" customHeight="1" x14ac:dyDescent="0.25">
      <c r="B21" s="670"/>
      <c r="C21" s="670"/>
      <c r="D21" s="671"/>
      <c r="E21" s="672"/>
      <c r="F21" s="672"/>
      <c r="G21" s="733"/>
      <c r="H21" s="673"/>
      <c r="I21" s="670"/>
      <c r="J21" s="674"/>
      <c r="K21" s="675"/>
      <c r="L21" s="675">
        <f t="shared" si="0"/>
        <v>0</v>
      </c>
      <c r="M21" s="676"/>
      <c r="N21" s="677"/>
      <c r="O21" s="678"/>
      <c r="P21" s="672"/>
      <c r="Q21" s="672"/>
      <c r="R21" s="672"/>
      <c r="S21" s="672"/>
      <c r="T21" s="672"/>
      <c r="U21" s="628"/>
      <c r="V21" s="628"/>
      <c r="W21" s="628"/>
      <c r="X21" s="679"/>
    </row>
    <row r="22" spans="2:24" s="626" customFormat="1" ht="21" customHeight="1" x14ac:dyDescent="0.25">
      <c r="B22" s="670"/>
      <c r="C22" s="670"/>
      <c r="D22" s="671"/>
      <c r="E22" s="672"/>
      <c r="F22" s="672"/>
      <c r="G22" s="733"/>
      <c r="H22" s="673"/>
      <c r="I22" s="670"/>
      <c r="J22" s="674"/>
      <c r="K22" s="675"/>
      <c r="L22" s="675">
        <f t="shared" si="0"/>
        <v>0</v>
      </c>
      <c r="M22" s="676"/>
      <c r="N22" s="677"/>
      <c r="O22" s="678"/>
      <c r="P22" s="672"/>
      <c r="Q22" s="672"/>
      <c r="R22" s="672"/>
      <c r="S22" s="672"/>
      <c r="T22" s="672"/>
      <c r="U22" s="628"/>
      <c r="V22" s="628"/>
      <c r="W22" s="628"/>
      <c r="X22" s="679"/>
    </row>
    <row r="23" spans="2:24" s="626" customFormat="1" ht="21" customHeight="1" x14ac:dyDescent="0.25">
      <c r="B23" s="670"/>
      <c r="C23" s="670"/>
      <c r="D23" s="671"/>
      <c r="E23" s="672"/>
      <c r="F23" s="672"/>
      <c r="G23" s="733"/>
      <c r="H23" s="673"/>
      <c r="I23" s="670"/>
      <c r="J23" s="674"/>
      <c r="K23" s="675"/>
      <c r="L23" s="675">
        <f t="shared" si="0"/>
        <v>0</v>
      </c>
      <c r="M23" s="676"/>
      <c r="N23" s="677"/>
      <c r="O23" s="678"/>
      <c r="P23" s="672"/>
      <c r="Q23" s="672"/>
      <c r="R23" s="672"/>
      <c r="S23" s="672"/>
      <c r="T23" s="672"/>
      <c r="U23" s="628"/>
      <c r="V23" s="628"/>
      <c r="W23" s="628"/>
      <c r="X23" s="679"/>
    </row>
    <row r="24" spans="2:24" s="626" customFormat="1" ht="21" customHeight="1" x14ac:dyDescent="0.25">
      <c r="B24" s="670"/>
      <c r="C24" s="670"/>
      <c r="D24" s="671"/>
      <c r="E24" s="672"/>
      <c r="F24" s="672"/>
      <c r="G24" s="733"/>
      <c r="H24" s="673"/>
      <c r="I24" s="670"/>
      <c r="J24" s="674"/>
      <c r="K24" s="675"/>
      <c r="L24" s="675">
        <f t="shared" si="0"/>
        <v>0</v>
      </c>
      <c r="M24" s="676"/>
      <c r="N24" s="677"/>
      <c r="O24" s="678"/>
      <c r="P24" s="672"/>
      <c r="Q24" s="672"/>
      <c r="R24" s="672"/>
      <c r="S24" s="672"/>
      <c r="T24" s="672"/>
      <c r="U24" s="628"/>
      <c r="V24" s="628"/>
      <c r="W24" s="628"/>
      <c r="X24" s="679"/>
    </row>
    <row r="25" spans="2:24" s="626" customFormat="1" ht="21" customHeight="1" x14ac:dyDescent="0.25">
      <c r="B25" s="670"/>
      <c r="C25" s="670"/>
      <c r="D25" s="671"/>
      <c r="E25" s="672"/>
      <c r="F25" s="672"/>
      <c r="G25" s="733"/>
      <c r="H25" s="673"/>
      <c r="I25" s="670"/>
      <c r="J25" s="674"/>
      <c r="K25" s="675"/>
      <c r="L25" s="675">
        <f t="shared" si="0"/>
        <v>0</v>
      </c>
      <c r="M25" s="676"/>
      <c r="N25" s="677"/>
      <c r="O25" s="678"/>
      <c r="P25" s="672"/>
      <c r="Q25" s="672"/>
      <c r="R25" s="672"/>
      <c r="S25" s="672"/>
      <c r="T25" s="672"/>
      <c r="U25" s="628"/>
      <c r="V25" s="628"/>
      <c r="W25" s="628"/>
      <c r="X25" s="679"/>
    </row>
    <row r="26" spans="2:24" s="626" customFormat="1" ht="21" customHeight="1" x14ac:dyDescent="0.25">
      <c r="B26" s="670"/>
      <c r="C26" s="670"/>
      <c r="D26" s="671"/>
      <c r="E26" s="672"/>
      <c r="F26" s="672"/>
      <c r="G26" s="733"/>
      <c r="H26" s="673"/>
      <c r="I26" s="670"/>
      <c r="J26" s="674"/>
      <c r="K26" s="675"/>
      <c r="L26" s="675">
        <f t="shared" si="0"/>
        <v>0</v>
      </c>
      <c r="M26" s="676"/>
      <c r="N26" s="677"/>
      <c r="O26" s="678"/>
      <c r="P26" s="672"/>
      <c r="Q26" s="672"/>
      <c r="R26" s="672"/>
      <c r="S26" s="672"/>
      <c r="T26" s="672"/>
      <c r="U26" s="628"/>
      <c r="V26" s="628"/>
      <c r="W26" s="628"/>
      <c r="X26" s="679"/>
    </row>
    <row r="27" spans="2:24" s="626" customFormat="1" ht="21" customHeight="1" x14ac:dyDescent="0.25">
      <c r="B27" s="670"/>
      <c r="C27" s="670"/>
      <c r="D27" s="671"/>
      <c r="E27" s="672"/>
      <c r="F27" s="672"/>
      <c r="G27" s="733"/>
      <c r="H27" s="673"/>
      <c r="I27" s="670"/>
      <c r="J27" s="674"/>
      <c r="K27" s="675"/>
      <c r="L27" s="675">
        <f t="shared" si="0"/>
        <v>0</v>
      </c>
      <c r="M27" s="676"/>
      <c r="N27" s="677"/>
      <c r="O27" s="678"/>
      <c r="P27" s="672"/>
      <c r="Q27" s="672"/>
      <c r="R27" s="672"/>
      <c r="S27" s="672"/>
      <c r="T27" s="672"/>
      <c r="U27" s="628"/>
      <c r="V27" s="628"/>
      <c r="W27" s="628"/>
      <c r="X27" s="679"/>
    </row>
    <row r="28" spans="2:24" s="626" customFormat="1" ht="21" customHeight="1" x14ac:dyDescent="0.25">
      <c r="B28" s="670"/>
      <c r="C28" s="670"/>
      <c r="D28" s="671"/>
      <c r="E28" s="672"/>
      <c r="F28" s="672"/>
      <c r="G28" s="733"/>
      <c r="H28" s="673"/>
      <c r="I28" s="670"/>
      <c r="J28" s="674"/>
      <c r="K28" s="675"/>
      <c r="L28" s="675">
        <f t="shared" si="0"/>
        <v>0</v>
      </c>
      <c r="M28" s="676"/>
      <c r="N28" s="677"/>
      <c r="O28" s="678"/>
      <c r="P28" s="672"/>
      <c r="Q28" s="672"/>
      <c r="R28" s="672"/>
      <c r="S28" s="672"/>
      <c r="T28" s="672"/>
      <c r="U28" s="628"/>
      <c r="V28" s="628"/>
      <c r="W28" s="628"/>
      <c r="X28" s="679"/>
    </row>
    <row r="29" spans="2:24" s="626" customFormat="1" ht="21" customHeight="1" x14ac:dyDescent="0.25">
      <c r="B29" s="670"/>
      <c r="C29" s="670"/>
      <c r="D29" s="671"/>
      <c r="E29" s="672"/>
      <c r="F29" s="672"/>
      <c r="G29" s="733"/>
      <c r="H29" s="673"/>
      <c r="I29" s="670"/>
      <c r="J29" s="674"/>
      <c r="K29" s="675"/>
      <c r="L29" s="675">
        <f t="shared" si="0"/>
        <v>0</v>
      </c>
      <c r="M29" s="676"/>
      <c r="N29" s="677"/>
      <c r="O29" s="678"/>
      <c r="P29" s="672"/>
      <c r="Q29" s="672"/>
      <c r="R29" s="672"/>
      <c r="S29" s="672"/>
      <c r="T29" s="672"/>
      <c r="U29" s="628"/>
      <c r="V29" s="628"/>
      <c r="W29" s="628"/>
      <c r="X29" s="679"/>
    </row>
    <row r="30" spans="2:24" s="626" customFormat="1" ht="21" customHeight="1" x14ac:dyDescent="0.25">
      <c r="B30" s="670"/>
      <c r="C30" s="670"/>
      <c r="D30" s="671"/>
      <c r="E30" s="672"/>
      <c r="F30" s="672"/>
      <c r="G30" s="733"/>
      <c r="H30" s="673"/>
      <c r="I30" s="670"/>
      <c r="J30" s="674"/>
      <c r="K30" s="675"/>
      <c r="L30" s="675">
        <f t="shared" si="0"/>
        <v>0</v>
      </c>
      <c r="M30" s="676"/>
      <c r="N30" s="677"/>
      <c r="O30" s="678"/>
      <c r="P30" s="672"/>
      <c r="Q30" s="672"/>
      <c r="R30" s="672"/>
      <c r="S30" s="672"/>
      <c r="T30" s="672"/>
      <c r="U30" s="628"/>
      <c r="V30" s="628"/>
      <c r="W30" s="628"/>
      <c r="X30" s="679"/>
    </row>
    <row r="31" spans="2:24" s="626" customFormat="1" ht="21" customHeight="1" x14ac:dyDescent="0.25">
      <c r="B31" s="670"/>
      <c r="C31" s="670"/>
      <c r="D31" s="671"/>
      <c r="E31" s="672"/>
      <c r="F31" s="672"/>
      <c r="G31" s="733"/>
      <c r="H31" s="673"/>
      <c r="I31" s="670"/>
      <c r="J31" s="674"/>
      <c r="K31" s="675"/>
      <c r="L31" s="675">
        <f t="shared" si="0"/>
        <v>0</v>
      </c>
      <c r="M31" s="676"/>
      <c r="N31" s="677"/>
      <c r="O31" s="678"/>
      <c r="P31" s="672"/>
      <c r="Q31" s="672"/>
      <c r="R31" s="672"/>
      <c r="S31" s="672"/>
      <c r="T31" s="672"/>
      <c r="U31" s="628"/>
      <c r="V31" s="628"/>
      <c r="W31" s="628"/>
      <c r="X31" s="679"/>
    </row>
    <row r="32" spans="2:24" s="626" customFormat="1" ht="21" customHeight="1" x14ac:dyDescent="0.25">
      <c r="B32" s="670"/>
      <c r="C32" s="670"/>
      <c r="D32" s="671"/>
      <c r="E32" s="672"/>
      <c r="F32" s="672"/>
      <c r="G32" s="733"/>
      <c r="H32" s="673"/>
      <c r="I32" s="670"/>
      <c r="J32" s="674"/>
      <c r="K32" s="675"/>
      <c r="L32" s="675">
        <f t="shared" si="0"/>
        <v>0</v>
      </c>
      <c r="M32" s="676"/>
      <c r="N32" s="677"/>
      <c r="O32" s="678"/>
      <c r="P32" s="672"/>
      <c r="Q32" s="672"/>
      <c r="R32" s="672"/>
      <c r="S32" s="672"/>
      <c r="T32" s="672"/>
      <c r="U32" s="628"/>
      <c r="V32" s="628"/>
      <c r="W32" s="628"/>
      <c r="X32" s="679"/>
    </row>
    <row r="33" spans="1:20" s="17" customFormat="1" ht="12.75" customHeight="1" x14ac:dyDescent="0.25">
      <c r="A33" s="211"/>
      <c r="B33" s="66"/>
      <c r="C33" s="66"/>
      <c r="D33" s="67"/>
      <c r="E33" s="67"/>
      <c r="F33" s="67"/>
      <c r="G33" s="16"/>
      <c r="H33" s="49"/>
      <c r="J33" s="18"/>
      <c r="K33" s="19"/>
      <c r="L33" s="149"/>
      <c r="M33" s="32"/>
      <c r="N33" s="67"/>
      <c r="O33" s="67"/>
      <c r="P33" s="67"/>
      <c r="Q33" s="67"/>
      <c r="R33" s="67"/>
      <c r="S33" s="67"/>
      <c r="T33" s="67"/>
    </row>
    <row r="34" spans="1:20" s="17" customFormat="1" x14ac:dyDescent="0.25">
      <c r="A34" s="211"/>
      <c r="B34" s="66"/>
      <c r="C34" s="66"/>
      <c r="D34" s="67"/>
      <c r="E34" s="67"/>
      <c r="F34" s="67"/>
      <c r="G34" s="16"/>
      <c r="H34" s="49"/>
      <c r="J34" s="18"/>
      <c r="K34" s="19"/>
      <c r="L34" s="149"/>
      <c r="M34" s="32"/>
      <c r="N34" s="67"/>
      <c r="O34" s="67"/>
      <c r="P34" s="67"/>
      <c r="Q34" s="67"/>
      <c r="R34" s="67"/>
      <c r="S34" s="67"/>
      <c r="T34" s="67"/>
    </row>
    <row r="35" spans="1:20" s="17" customFormat="1" x14ac:dyDescent="0.25">
      <c r="A35" s="211"/>
      <c r="B35" s="66"/>
      <c r="C35" s="66"/>
      <c r="D35" s="67"/>
      <c r="E35" s="67"/>
      <c r="F35" s="67"/>
      <c r="G35" s="16"/>
      <c r="H35" s="49"/>
      <c r="J35" s="18"/>
      <c r="K35" s="19"/>
      <c r="L35" s="149"/>
      <c r="M35" s="32"/>
      <c r="N35" s="67"/>
      <c r="O35" s="67"/>
      <c r="P35" s="67"/>
      <c r="Q35" s="67"/>
      <c r="R35" s="67"/>
      <c r="S35" s="67"/>
      <c r="T35" s="67"/>
    </row>
    <row r="36" spans="1:20" s="17" customFormat="1" x14ac:dyDescent="0.25">
      <c r="A36" s="211"/>
      <c r="B36" s="66"/>
      <c r="C36" s="66"/>
      <c r="D36" s="67"/>
      <c r="E36" s="67"/>
      <c r="F36" s="67"/>
      <c r="G36" s="16"/>
      <c r="H36" s="49"/>
      <c r="J36" s="18"/>
      <c r="K36" s="19"/>
      <c r="L36" s="149"/>
      <c r="M36" s="32"/>
      <c r="N36" s="67"/>
      <c r="O36" s="67"/>
      <c r="P36" s="67"/>
      <c r="Q36" s="67"/>
      <c r="R36" s="67"/>
      <c r="S36" s="67"/>
      <c r="T36" s="67"/>
    </row>
    <row r="37" spans="1:20" s="17" customFormat="1" x14ac:dyDescent="0.25">
      <c r="A37" s="211"/>
      <c r="B37" s="66"/>
      <c r="C37" s="66"/>
      <c r="D37" s="67"/>
      <c r="E37" s="67"/>
      <c r="F37" s="67"/>
      <c r="G37" s="16"/>
      <c r="H37" s="49"/>
      <c r="J37" s="18"/>
      <c r="K37" s="19"/>
      <c r="L37" s="149"/>
      <c r="M37" s="32"/>
      <c r="N37" s="67"/>
      <c r="O37" s="67"/>
      <c r="P37" s="67"/>
      <c r="Q37" s="67"/>
      <c r="R37" s="67"/>
      <c r="S37" s="67"/>
      <c r="T37" s="67"/>
    </row>
    <row r="38" spans="1:20" s="17" customFormat="1" x14ac:dyDescent="0.25">
      <c r="A38" s="211"/>
      <c r="B38" s="66"/>
      <c r="C38" s="66"/>
      <c r="D38" s="67"/>
      <c r="E38" s="67"/>
      <c r="F38" s="67"/>
      <c r="G38" s="16"/>
      <c r="H38" s="49"/>
      <c r="J38" s="18"/>
      <c r="K38" s="19"/>
      <c r="L38" s="149"/>
      <c r="M38" s="32"/>
      <c r="N38" s="67"/>
      <c r="O38" s="67"/>
      <c r="P38" s="67"/>
      <c r="Q38" s="67"/>
      <c r="R38" s="67"/>
      <c r="S38" s="67"/>
      <c r="T38" s="67"/>
    </row>
    <row r="39" spans="1:20" s="17" customFormat="1" x14ac:dyDescent="0.25">
      <c r="A39" s="211"/>
      <c r="B39" s="66"/>
      <c r="C39" s="66"/>
      <c r="D39" s="67"/>
      <c r="E39" s="67"/>
      <c r="F39" s="67"/>
      <c r="G39" s="16"/>
      <c r="H39" s="49"/>
      <c r="J39" s="18"/>
      <c r="K39" s="19"/>
      <c r="L39" s="149"/>
      <c r="M39" s="32"/>
      <c r="N39" s="67"/>
      <c r="O39" s="67"/>
      <c r="P39" s="67"/>
      <c r="Q39" s="67"/>
      <c r="R39" s="67"/>
      <c r="S39" s="67"/>
      <c r="T39" s="67"/>
    </row>
    <row r="40" spans="1:20" s="17" customFormat="1" x14ac:dyDescent="0.25">
      <c r="A40" s="211"/>
      <c r="B40" s="66"/>
      <c r="C40" s="66"/>
      <c r="D40" s="67"/>
      <c r="E40" s="67"/>
      <c r="F40" s="67"/>
      <c r="G40" s="16"/>
      <c r="H40" s="49"/>
      <c r="J40" s="18"/>
      <c r="K40" s="19"/>
      <c r="L40" s="149"/>
      <c r="M40" s="32"/>
      <c r="N40" s="67"/>
      <c r="O40" s="67"/>
      <c r="P40" s="67"/>
      <c r="Q40" s="67"/>
      <c r="R40" s="67"/>
      <c r="S40" s="67"/>
      <c r="T40" s="67"/>
    </row>
    <row r="41" spans="1:20" s="17" customFormat="1" x14ac:dyDescent="0.25">
      <c r="A41" s="211"/>
      <c r="B41" s="66"/>
      <c r="C41" s="66"/>
      <c r="D41" s="67"/>
      <c r="E41" s="67"/>
      <c r="F41" s="67"/>
      <c r="G41" s="16"/>
      <c r="H41" s="49"/>
      <c r="J41" s="18"/>
      <c r="K41" s="19"/>
      <c r="L41" s="149"/>
      <c r="M41" s="32"/>
      <c r="N41" s="67"/>
      <c r="O41" s="67"/>
      <c r="P41" s="67"/>
      <c r="Q41" s="67"/>
      <c r="R41" s="67"/>
      <c r="S41" s="67"/>
      <c r="T41" s="67"/>
    </row>
    <row r="42" spans="1:20" s="17" customFormat="1" x14ac:dyDescent="0.25">
      <c r="A42" s="211"/>
      <c r="B42" s="66"/>
      <c r="C42" s="66"/>
      <c r="D42" s="67"/>
      <c r="E42" s="67"/>
      <c r="F42" s="67"/>
      <c r="G42" s="16"/>
      <c r="H42" s="49"/>
      <c r="J42" s="18"/>
      <c r="K42" s="19"/>
      <c r="L42" s="149"/>
      <c r="M42" s="32"/>
      <c r="N42" s="67"/>
      <c r="O42" s="67"/>
      <c r="P42" s="67"/>
      <c r="Q42" s="67"/>
      <c r="R42" s="67"/>
      <c r="S42" s="67"/>
      <c r="T42" s="67"/>
    </row>
    <row r="43" spans="1:20" s="17" customFormat="1" x14ac:dyDescent="0.25">
      <c r="A43" s="211"/>
      <c r="B43" s="66"/>
      <c r="C43" s="66"/>
      <c r="D43" s="67"/>
      <c r="E43" s="67"/>
      <c r="F43" s="67"/>
      <c r="G43" s="16"/>
      <c r="H43" s="49"/>
      <c r="J43" s="18"/>
      <c r="K43" s="19"/>
      <c r="L43" s="149"/>
      <c r="M43" s="32"/>
      <c r="N43" s="67"/>
      <c r="O43" s="67"/>
      <c r="P43" s="67"/>
      <c r="Q43" s="67"/>
      <c r="R43" s="67"/>
      <c r="S43" s="67"/>
      <c r="T43" s="67"/>
    </row>
    <row r="44" spans="1:20" s="17" customFormat="1" x14ac:dyDescent="0.25">
      <c r="A44" s="211"/>
      <c r="B44" s="66"/>
      <c r="C44" s="66"/>
      <c r="D44" s="67"/>
      <c r="E44" s="67"/>
      <c r="F44" s="67"/>
      <c r="G44" s="16"/>
      <c r="H44" s="49"/>
      <c r="J44" s="18"/>
      <c r="K44" s="19"/>
      <c r="L44" s="149"/>
      <c r="M44" s="32"/>
      <c r="N44" s="67"/>
      <c r="O44" s="67"/>
      <c r="P44" s="67"/>
      <c r="Q44" s="67"/>
      <c r="R44" s="67"/>
      <c r="S44" s="67"/>
      <c r="T44" s="67"/>
    </row>
    <row r="45" spans="1:20" s="17" customFormat="1" ht="12.75" customHeight="1" x14ac:dyDescent="0.25">
      <c r="A45" s="211"/>
      <c r="B45" s="66"/>
      <c r="C45" s="66"/>
      <c r="D45" s="67"/>
      <c r="E45" s="67"/>
      <c r="F45" s="67"/>
      <c r="G45" s="16"/>
      <c r="H45" s="49"/>
      <c r="J45" s="18"/>
      <c r="K45" s="19"/>
      <c r="L45" s="149"/>
      <c r="M45" s="32"/>
      <c r="N45" s="67"/>
      <c r="O45" s="67"/>
      <c r="P45" s="67"/>
      <c r="Q45" s="67"/>
      <c r="R45" s="67"/>
      <c r="S45" s="67"/>
      <c r="T45" s="67"/>
    </row>
    <row r="46" spans="1:20" s="17" customFormat="1" x14ac:dyDescent="0.25">
      <c r="A46" s="211"/>
      <c r="B46" s="66"/>
      <c r="C46" s="66"/>
      <c r="D46" s="67"/>
      <c r="E46" s="67"/>
      <c r="F46" s="67"/>
      <c r="G46" s="66"/>
      <c r="H46" s="49"/>
      <c r="J46" s="18"/>
      <c r="K46" s="19"/>
      <c r="L46" s="149"/>
      <c r="M46" s="32"/>
      <c r="N46" s="67"/>
      <c r="O46" s="67"/>
      <c r="P46" s="67"/>
      <c r="Q46" s="67"/>
      <c r="R46" s="67"/>
      <c r="S46" s="67"/>
      <c r="T46" s="67"/>
    </row>
    <row r="47" spans="1:20" s="17" customFormat="1" x14ac:dyDescent="0.25">
      <c r="A47" s="211"/>
      <c r="B47" s="66"/>
      <c r="C47" s="66"/>
      <c r="D47" s="67"/>
      <c r="E47" s="67"/>
      <c r="F47" s="67"/>
      <c r="G47" s="66"/>
      <c r="H47" s="49"/>
      <c r="J47" s="18"/>
      <c r="K47" s="19"/>
      <c r="L47" s="149"/>
      <c r="M47" s="32"/>
      <c r="N47" s="67"/>
      <c r="O47" s="67"/>
      <c r="P47" s="67"/>
      <c r="Q47" s="67"/>
      <c r="R47" s="67"/>
      <c r="S47" s="67"/>
      <c r="T47" s="67"/>
    </row>
    <row r="48" spans="1:20" s="17" customFormat="1" x14ac:dyDescent="0.25">
      <c r="A48" s="211"/>
      <c r="B48" s="66"/>
      <c r="C48" s="66"/>
      <c r="D48" s="67"/>
      <c r="E48" s="67"/>
      <c r="F48" s="67"/>
      <c r="G48" s="66"/>
      <c r="H48" s="49"/>
      <c r="J48" s="18"/>
      <c r="K48" s="19"/>
      <c r="L48" s="149"/>
      <c r="M48" s="32"/>
      <c r="N48" s="67"/>
      <c r="O48" s="67"/>
      <c r="P48" s="67"/>
      <c r="Q48" s="67"/>
      <c r="R48" s="67"/>
      <c r="S48" s="67"/>
      <c r="T48" s="67"/>
    </row>
    <row r="49" spans="1:20" s="17" customFormat="1" x14ac:dyDescent="0.25">
      <c r="A49" s="211"/>
      <c r="B49" s="66"/>
      <c r="C49" s="66"/>
      <c r="D49" s="67"/>
      <c r="E49" s="67"/>
      <c r="F49" s="67"/>
      <c r="G49" s="66"/>
      <c r="H49" s="49"/>
      <c r="J49" s="18"/>
      <c r="K49" s="19"/>
      <c r="L49" s="149"/>
      <c r="M49" s="32"/>
      <c r="N49" s="67"/>
      <c r="O49" s="67"/>
      <c r="P49" s="67"/>
      <c r="Q49" s="67"/>
      <c r="R49" s="67"/>
      <c r="S49" s="67"/>
      <c r="T49" s="67"/>
    </row>
    <row r="50" spans="1:20" s="17" customFormat="1" x14ac:dyDescent="0.25">
      <c r="A50" s="211"/>
      <c r="B50" s="66"/>
      <c r="C50" s="66"/>
      <c r="D50" s="67"/>
      <c r="E50" s="67"/>
      <c r="F50" s="67"/>
      <c r="G50" s="66"/>
      <c r="H50" s="49"/>
      <c r="J50" s="18"/>
      <c r="K50" s="19"/>
      <c r="L50" s="149"/>
      <c r="M50" s="32"/>
      <c r="N50" s="67"/>
      <c r="O50" s="67"/>
      <c r="P50" s="67"/>
      <c r="Q50" s="67"/>
      <c r="R50" s="67"/>
      <c r="S50" s="67"/>
      <c r="T50" s="67"/>
    </row>
    <row r="51" spans="1:20" s="17" customFormat="1" x14ac:dyDescent="0.25">
      <c r="A51" s="211"/>
      <c r="B51" s="66"/>
      <c r="C51" s="66"/>
      <c r="D51" s="67"/>
      <c r="E51" s="67"/>
      <c r="F51" s="67"/>
      <c r="G51" s="66"/>
      <c r="H51" s="49"/>
      <c r="J51" s="18"/>
      <c r="K51" s="19"/>
      <c r="L51" s="149"/>
      <c r="M51" s="32"/>
      <c r="N51" s="67"/>
      <c r="O51" s="67"/>
      <c r="P51" s="67"/>
      <c r="Q51" s="67"/>
      <c r="R51" s="67"/>
      <c r="S51" s="67"/>
      <c r="T51" s="67"/>
    </row>
    <row r="52" spans="1:20" s="17" customFormat="1" x14ac:dyDescent="0.25">
      <c r="A52" s="211"/>
      <c r="B52" s="66"/>
      <c r="C52" s="66"/>
      <c r="D52" s="67"/>
      <c r="E52" s="67"/>
      <c r="F52" s="67"/>
      <c r="G52" s="66"/>
      <c r="H52" s="49"/>
      <c r="J52" s="18"/>
      <c r="K52" s="19"/>
      <c r="L52" s="149"/>
      <c r="M52" s="32"/>
      <c r="N52" s="67"/>
      <c r="O52" s="67"/>
      <c r="P52" s="67"/>
      <c r="Q52" s="67"/>
      <c r="R52" s="67"/>
      <c r="S52" s="67"/>
      <c r="T52" s="67"/>
    </row>
    <row r="53" spans="1:20" s="17" customFormat="1" x14ac:dyDescent="0.25">
      <c r="A53" s="211"/>
      <c r="B53" s="66"/>
      <c r="C53" s="66"/>
      <c r="D53" s="67"/>
      <c r="E53" s="67"/>
      <c r="F53" s="67"/>
      <c r="G53" s="66"/>
      <c r="H53" s="49"/>
      <c r="J53" s="18"/>
      <c r="K53" s="19"/>
      <c r="L53" s="149"/>
      <c r="M53" s="32"/>
      <c r="N53" s="67"/>
      <c r="O53" s="67"/>
      <c r="P53" s="67"/>
      <c r="Q53" s="67"/>
      <c r="R53" s="67"/>
      <c r="S53" s="67"/>
      <c r="T53" s="67"/>
    </row>
    <row r="54" spans="1:20" s="17" customFormat="1" x14ac:dyDescent="0.25">
      <c r="A54" s="211"/>
      <c r="B54" s="66"/>
      <c r="C54" s="66"/>
      <c r="D54" s="67"/>
      <c r="E54" s="67"/>
      <c r="F54" s="67"/>
      <c r="G54" s="66"/>
      <c r="H54" s="49"/>
      <c r="J54" s="18"/>
      <c r="K54" s="19"/>
      <c r="L54" s="149"/>
      <c r="M54" s="32"/>
      <c r="N54" s="67"/>
      <c r="O54" s="67"/>
      <c r="P54" s="67"/>
      <c r="Q54" s="67"/>
      <c r="R54" s="67"/>
      <c r="S54" s="67"/>
      <c r="T54" s="67"/>
    </row>
    <row r="55" spans="1:20" s="17" customFormat="1" x14ac:dyDescent="0.25">
      <c r="A55" s="211"/>
      <c r="B55" s="66"/>
      <c r="C55" s="66"/>
      <c r="D55" s="67"/>
      <c r="E55" s="67"/>
      <c r="F55" s="67"/>
      <c r="G55" s="66"/>
      <c r="H55" s="49"/>
      <c r="J55" s="18"/>
      <c r="K55" s="19"/>
      <c r="L55" s="149"/>
      <c r="M55" s="32"/>
      <c r="N55" s="67"/>
      <c r="O55" s="67"/>
      <c r="P55" s="67"/>
      <c r="Q55" s="67"/>
      <c r="R55" s="67"/>
      <c r="S55" s="67"/>
      <c r="T55" s="67"/>
    </row>
    <row r="56" spans="1:20" s="17" customFormat="1" x14ac:dyDescent="0.25">
      <c r="A56" s="211"/>
      <c r="B56" s="66"/>
      <c r="C56" s="66"/>
      <c r="D56" s="67"/>
      <c r="E56" s="67"/>
      <c r="F56" s="67"/>
      <c r="G56" s="66"/>
      <c r="H56" s="49"/>
      <c r="J56" s="18"/>
      <c r="K56" s="19"/>
      <c r="L56" s="149"/>
      <c r="M56" s="32"/>
      <c r="N56" s="67"/>
      <c r="O56" s="67"/>
      <c r="P56" s="67"/>
      <c r="Q56" s="67"/>
      <c r="R56" s="67"/>
      <c r="S56" s="67"/>
      <c r="T56" s="67"/>
    </row>
    <row r="57" spans="1:20" s="17" customFormat="1" x14ac:dyDescent="0.25">
      <c r="A57" s="211"/>
      <c r="C57" s="66"/>
      <c r="D57" s="67"/>
      <c r="E57" s="69"/>
      <c r="F57" s="70"/>
      <c r="G57" s="31"/>
      <c r="H57" s="49"/>
      <c r="J57" s="18"/>
      <c r="K57" s="19"/>
      <c r="L57" s="149"/>
      <c r="M57" s="32"/>
      <c r="O57" s="71"/>
      <c r="R57" s="71"/>
      <c r="S57" s="71"/>
    </row>
    <row r="58" spans="1:20" s="17" customFormat="1" x14ac:dyDescent="0.25">
      <c r="A58" s="211"/>
      <c r="C58" s="66"/>
      <c r="D58" s="67"/>
      <c r="E58" s="69"/>
      <c r="F58" s="70"/>
      <c r="G58" s="31"/>
      <c r="H58" s="49"/>
      <c r="J58" s="18"/>
      <c r="K58" s="19"/>
      <c r="L58" s="149"/>
      <c r="M58" s="32"/>
      <c r="O58" s="71"/>
      <c r="R58" s="71"/>
      <c r="S58" s="71"/>
    </row>
    <row r="59" spans="1:20" s="17" customFormat="1" x14ac:dyDescent="0.25">
      <c r="A59" s="211"/>
      <c r="C59" s="66"/>
      <c r="D59" s="67"/>
      <c r="E59" s="69"/>
      <c r="F59" s="70"/>
      <c r="G59" s="31"/>
      <c r="H59" s="49"/>
      <c r="J59" s="18"/>
      <c r="K59" s="19"/>
      <c r="L59" s="149"/>
      <c r="M59" s="32"/>
      <c r="O59" s="71"/>
      <c r="R59" s="71"/>
      <c r="S59" s="71"/>
    </row>
    <row r="60" spans="1:20" s="17" customFormat="1" x14ac:dyDescent="0.25">
      <c r="A60" s="211"/>
      <c r="C60" s="66"/>
      <c r="D60" s="67"/>
      <c r="E60" s="69"/>
      <c r="F60" s="70"/>
      <c r="G60" s="31"/>
      <c r="H60" s="49"/>
      <c r="J60" s="18"/>
      <c r="K60" s="19"/>
      <c r="L60" s="149"/>
      <c r="M60" s="32"/>
      <c r="O60" s="71"/>
      <c r="R60" s="71"/>
      <c r="S60" s="71"/>
    </row>
    <row r="61" spans="1:20" s="17" customFormat="1" x14ac:dyDescent="0.25">
      <c r="A61" s="211"/>
      <c r="C61" s="66"/>
      <c r="D61" s="67"/>
      <c r="E61" s="69"/>
      <c r="F61" s="70"/>
      <c r="G61" s="31"/>
      <c r="H61" s="49"/>
      <c r="J61" s="18"/>
      <c r="K61" s="19"/>
      <c r="L61" s="149"/>
      <c r="M61" s="32"/>
      <c r="O61" s="71"/>
      <c r="R61" s="71"/>
      <c r="S61" s="71"/>
    </row>
    <row r="62" spans="1:20" s="17" customFormat="1" x14ac:dyDescent="0.25">
      <c r="A62" s="211"/>
      <c r="C62" s="66"/>
      <c r="D62" s="67"/>
      <c r="E62" s="69"/>
      <c r="F62" s="70"/>
      <c r="G62" s="31"/>
      <c r="H62" s="49"/>
      <c r="J62" s="18"/>
      <c r="K62" s="19"/>
      <c r="L62" s="149"/>
      <c r="M62" s="32"/>
      <c r="O62" s="71"/>
      <c r="R62" s="71"/>
      <c r="S62" s="71"/>
    </row>
    <row r="63" spans="1:20" s="17" customFormat="1" x14ac:dyDescent="0.25">
      <c r="A63" s="211"/>
      <c r="C63" s="66"/>
      <c r="D63" s="67"/>
      <c r="E63" s="69"/>
      <c r="F63" s="70"/>
      <c r="G63" s="31"/>
      <c r="H63" s="49"/>
      <c r="J63" s="18"/>
      <c r="K63" s="19"/>
      <c r="L63" s="149"/>
      <c r="M63" s="32"/>
      <c r="O63" s="71"/>
      <c r="R63" s="71"/>
      <c r="S63" s="71"/>
    </row>
    <row r="64" spans="1:20" s="17" customFormat="1" x14ac:dyDescent="0.25">
      <c r="A64" s="211"/>
      <c r="C64" s="66"/>
      <c r="D64" s="67"/>
      <c r="E64" s="69"/>
      <c r="F64" s="70"/>
      <c r="G64" s="31"/>
      <c r="H64" s="49"/>
      <c r="J64" s="18"/>
      <c r="K64" s="19"/>
      <c r="L64" s="149"/>
      <c r="M64" s="32"/>
      <c r="O64" s="71"/>
      <c r="R64" s="71"/>
      <c r="S64" s="71"/>
    </row>
    <row r="65" spans="1:19" s="17" customFormat="1" x14ac:dyDescent="0.25">
      <c r="A65" s="211"/>
      <c r="C65" s="66"/>
      <c r="D65" s="67"/>
      <c r="E65" s="69"/>
      <c r="F65" s="70"/>
      <c r="G65" s="31"/>
      <c r="H65" s="49"/>
      <c r="J65" s="18"/>
      <c r="K65" s="19"/>
      <c r="L65" s="149"/>
      <c r="M65" s="32"/>
      <c r="O65" s="71"/>
      <c r="R65" s="71"/>
      <c r="S65" s="71"/>
    </row>
    <row r="66" spans="1:19" s="17" customFormat="1" x14ac:dyDescent="0.25">
      <c r="A66" s="211"/>
      <c r="C66" s="66"/>
      <c r="D66" s="67"/>
      <c r="E66" s="69"/>
      <c r="F66" s="70"/>
      <c r="G66" s="31"/>
      <c r="H66" s="49"/>
      <c r="J66" s="18"/>
      <c r="K66" s="19"/>
      <c r="L66" s="149"/>
      <c r="M66" s="32"/>
      <c r="O66" s="71"/>
      <c r="R66" s="71"/>
      <c r="S66" s="71"/>
    </row>
    <row r="67" spans="1:19" s="17" customFormat="1" x14ac:dyDescent="0.25">
      <c r="A67" s="211"/>
      <c r="C67" s="66"/>
      <c r="D67" s="67"/>
      <c r="E67" s="69"/>
      <c r="F67" s="70"/>
      <c r="G67" s="31"/>
      <c r="H67" s="49"/>
      <c r="J67" s="18"/>
      <c r="K67" s="19"/>
      <c r="L67" s="149"/>
      <c r="M67" s="32"/>
      <c r="O67" s="71"/>
      <c r="R67" s="71"/>
      <c r="S67" s="71"/>
    </row>
  </sheetData>
  <mergeCells count="9">
    <mergeCell ref="R8:R9"/>
    <mergeCell ref="S8:S9"/>
    <mergeCell ref="T8:T9"/>
    <mergeCell ref="D4:H4"/>
    <mergeCell ref="D5:H5"/>
    <mergeCell ref="N8:O9"/>
    <mergeCell ref="P8:P9"/>
    <mergeCell ref="Q8:Q9"/>
    <mergeCell ref="B9:L9"/>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39997558519241921"/>
  </sheetPr>
  <dimension ref="A1:X59"/>
  <sheetViews>
    <sheetView zoomScale="80" zoomScaleNormal="80" workbookViewId="0">
      <selection activeCell="H18" sqref="H18"/>
    </sheetView>
  </sheetViews>
  <sheetFormatPr defaultRowHeight="12.75" x14ac:dyDescent="0.25"/>
  <cols>
    <col min="1" max="1" width="3.28515625" style="178" customWidth="1"/>
    <col min="2" max="2" width="4.7109375" style="1" customWidth="1"/>
    <col min="3" max="3" width="17" style="14" customWidth="1"/>
    <col min="4" max="4" width="11.7109375" style="15" customWidth="1"/>
    <col min="5" max="5" width="12" style="3" customWidth="1"/>
    <col min="6" max="6" width="12" style="12" customWidth="1"/>
    <col min="7" max="7" width="30" style="738" customWidth="1"/>
    <col min="8" max="8" width="56.7109375" style="48" customWidth="1"/>
    <col min="9" max="9" width="4.85546875" style="1" customWidth="1"/>
    <col min="10" max="10" width="7" style="5" customWidth="1"/>
    <col min="11" max="11" width="12.5703125" style="13" customWidth="1"/>
    <col min="12" max="12" width="16.7109375" style="13"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5.28515625" style="1" customWidth="1"/>
    <col min="21" max="16384" width="9.140625" style="1"/>
  </cols>
  <sheetData>
    <row r="1" spans="1:24" x14ac:dyDescent="0.25">
      <c r="N1" s="60"/>
      <c r="O1" s="61"/>
      <c r="P1" s="62"/>
      <c r="Q1" s="62"/>
      <c r="R1" s="61"/>
      <c r="S1" s="1"/>
    </row>
    <row r="2" spans="1:24" ht="19.5" x14ac:dyDescent="0.25">
      <c r="B2" s="223" t="s">
        <v>253</v>
      </c>
      <c r="N2" s="60"/>
      <c r="O2" s="61"/>
      <c r="P2" s="62"/>
      <c r="Q2" s="62"/>
      <c r="R2" s="61"/>
      <c r="S2" s="1"/>
    </row>
    <row r="3" spans="1:24" ht="13.5" thickBot="1" x14ac:dyDescent="0.3">
      <c r="N3" s="60"/>
      <c r="O3" s="61"/>
      <c r="P3" s="62"/>
      <c r="Q3" s="62"/>
      <c r="R3" s="61"/>
      <c r="S3" s="1"/>
    </row>
    <row r="4" spans="1:24" ht="20.25" customHeight="1" thickTop="1" x14ac:dyDescent="0.25">
      <c r="B4" s="225" t="s">
        <v>254</v>
      </c>
      <c r="C4" s="227"/>
      <c r="D4" s="1257" t="s">
        <v>1001</v>
      </c>
      <c r="E4" s="1257"/>
      <c r="F4" s="1257"/>
      <c r="G4" s="1257"/>
      <c r="H4" s="1258"/>
      <c r="N4" s="60"/>
      <c r="O4" s="61"/>
      <c r="P4" s="62"/>
      <c r="Q4" s="62"/>
      <c r="R4" s="61"/>
      <c r="S4" s="1"/>
    </row>
    <row r="5" spans="1:24" ht="20.25" customHeight="1" thickBot="1" x14ac:dyDescent="0.3">
      <c r="B5" s="226" t="s">
        <v>255</v>
      </c>
      <c r="C5" s="682"/>
      <c r="D5" s="1259" t="s">
        <v>1002</v>
      </c>
      <c r="E5" s="1259"/>
      <c r="F5" s="1259"/>
      <c r="G5" s="1259"/>
      <c r="H5" s="1260"/>
      <c r="I5" s="229"/>
      <c r="J5" s="229"/>
      <c r="K5" s="229"/>
      <c r="L5" s="229"/>
      <c r="N5" s="60"/>
      <c r="O5" s="61"/>
      <c r="P5" s="62"/>
      <c r="Q5" s="62"/>
      <c r="R5" s="61"/>
      <c r="S5" s="1"/>
    </row>
    <row r="6" spans="1:24" ht="12.75" customHeight="1" thickTop="1" x14ac:dyDescent="0.25">
      <c r="B6" s="229"/>
      <c r="C6" s="229"/>
      <c r="D6" s="229"/>
      <c r="E6" s="229"/>
      <c r="F6" s="229"/>
      <c r="G6" s="739"/>
      <c r="H6" s="229"/>
      <c r="I6" s="229"/>
      <c r="J6" s="229"/>
      <c r="K6" s="229"/>
      <c r="L6" s="229"/>
      <c r="N6" s="60"/>
      <c r="O6" s="61"/>
      <c r="P6" s="62"/>
      <c r="Q6" s="62"/>
      <c r="R6" s="61"/>
      <c r="S6" s="1"/>
    </row>
    <row r="7" spans="1:24" ht="9" customHeight="1" x14ac:dyDescent="0.25">
      <c r="A7" s="1"/>
      <c r="B7" s="57"/>
      <c r="C7" s="15"/>
      <c r="D7" s="3"/>
      <c r="E7" s="12"/>
      <c r="F7" s="2"/>
      <c r="G7" s="737"/>
      <c r="H7" s="1"/>
      <c r="I7" s="5"/>
      <c r="J7" s="43"/>
      <c r="K7" s="148"/>
      <c r="L7" s="32"/>
      <c r="M7" s="62"/>
      <c r="N7" s="62"/>
      <c r="O7" s="61"/>
      <c r="R7" s="1"/>
      <c r="S7" s="1"/>
    </row>
    <row r="8" spans="1:24" s="4" customFormat="1" ht="39" customHeight="1" thickBot="1" x14ac:dyDescent="0.3">
      <c r="A8" s="190"/>
      <c r="B8" s="172" t="s">
        <v>0</v>
      </c>
      <c r="C8" s="172" t="s">
        <v>1</v>
      </c>
      <c r="D8" s="173" t="s">
        <v>2</v>
      </c>
      <c r="E8" s="173" t="s">
        <v>11</v>
      </c>
      <c r="F8" s="173" t="s">
        <v>10</v>
      </c>
      <c r="G8" s="740" t="s">
        <v>9</v>
      </c>
      <c r="H8" s="172" t="s">
        <v>3</v>
      </c>
      <c r="I8" s="172" t="s">
        <v>4</v>
      </c>
      <c r="J8" s="174" t="s">
        <v>5</v>
      </c>
      <c r="K8" s="175" t="s">
        <v>36</v>
      </c>
      <c r="L8" s="175" t="s">
        <v>37</v>
      </c>
      <c r="M8" s="50"/>
      <c r="N8" s="1249" t="s">
        <v>14</v>
      </c>
      <c r="O8" s="1249"/>
      <c r="P8" s="1249" t="s">
        <v>12</v>
      </c>
      <c r="Q8" s="1249" t="s">
        <v>13</v>
      </c>
      <c r="R8" s="1252" t="s">
        <v>16</v>
      </c>
      <c r="S8" s="1252" t="s">
        <v>17</v>
      </c>
      <c r="T8" s="1249" t="s">
        <v>18</v>
      </c>
    </row>
    <row r="9" spans="1:24" ht="24.75" customHeight="1" thickBot="1" x14ac:dyDescent="0.3">
      <c r="B9" s="1240" t="s">
        <v>187</v>
      </c>
      <c r="C9" s="1241"/>
      <c r="D9" s="1241"/>
      <c r="E9" s="1241"/>
      <c r="F9" s="1241"/>
      <c r="G9" s="1241"/>
      <c r="H9" s="1241"/>
      <c r="I9" s="1241"/>
      <c r="J9" s="1241"/>
      <c r="K9" s="1241"/>
      <c r="L9" s="1241"/>
      <c r="M9" s="685"/>
      <c r="N9" s="1251"/>
      <c r="O9" s="1251"/>
      <c r="P9" s="1251"/>
      <c r="Q9" s="1251"/>
      <c r="R9" s="1254"/>
      <c r="S9" s="1254"/>
      <c r="T9" s="1251"/>
      <c r="U9" s="4"/>
      <c r="V9" s="4"/>
      <c r="W9" s="4"/>
    </row>
    <row r="10" spans="1:24" s="626" customFormat="1" ht="21" customHeight="1" x14ac:dyDescent="0.25">
      <c r="B10" s="1273">
        <v>1</v>
      </c>
      <c r="C10" s="670"/>
      <c r="D10" s="671" t="s">
        <v>607</v>
      </c>
      <c r="E10" s="672"/>
      <c r="F10" s="672">
        <v>44109</v>
      </c>
      <c r="G10" s="733"/>
      <c r="H10" s="673" t="s">
        <v>1009</v>
      </c>
      <c r="I10" s="670">
        <v>1</v>
      </c>
      <c r="J10" s="674" t="s">
        <v>6</v>
      </c>
      <c r="K10" s="675">
        <v>337</v>
      </c>
      <c r="L10" s="675">
        <f>K10*I10</f>
        <v>337</v>
      </c>
      <c r="M10" s="676"/>
      <c r="N10" s="677" t="s">
        <v>160</v>
      </c>
      <c r="O10" s="678"/>
      <c r="P10" s="672"/>
      <c r="Q10" s="672"/>
      <c r="R10" s="672"/>
      <c r="S10" s="672"/>
      <c r="T10" s="672"/>
      <c r="U10" s="628"/>
      <c r="V10" s="628"/>
      <c r="W10" s="628"/>
      <c r="X10" s="679"/>
    </row>
    <row r="11" spans="1:24" s="626" customFormat="1" ht="21" customHeight="1" x14ac:dyDescent="0.25">
      <c r="B11" s="1270"/>
      <c r="C11" s="670"/>
      <c r="D11" s="671" t="s">
        <v>607</v>
      </c>
      <c r="E11" s="672"/>
      <c r="F11" s="672">
        <v>44109</v>
      </c>
      <c r="G11" s="733"/>
      <c r="H11" s="673" t="s">
        <v>1010</v>
      </c>
      <c r="I11" s="670">
        <v>1</v>
      </c>
      <c r="J11" s="674" t="s">
        <v>6</v>
      </c>
      <c r="K11" s="675">
        <v>430</v>
      </c>
      <c r="L11" s="675">
        <f t="shared" ref="L11:L32" si="0">K11*I11</f>
        <v>430</v>
      </c>
      <c r="M11" s="676"/>
      <c r="N11" s="677" t="s">
        <v>160</v>
      </c>
      <c r="O11" s="678"/>
      <c r="P11" s="672"/>
      <c r="Q11" s="672"/>
      <c r="R11" s="672"/>
      <c r="S11" s="672"/>
      <c r="T11" s="672"/>
      <c r="U11" s="628"/>
      <c r="V11" s="628"/>
      <c r="W11" s="628"/>
      <c r="X11" s="679"/>
    </row>
    <row r="12" spans="1:24" s="626" customFormat="1" ht="21" customHeight="1" x14ac:dyDescent="0.25">
      <c r="B12" s="1270"/>
      <c r="C12" s="670"/>
      <c r="D12" s="671" t="s">
        <v>607</v>
      </c>
      <c r="E12" s="672"/>
      <c r="F12" s="672">
        <v>44109</v>
      </c>
      <c r="G12" s="733"/>
      <c r="H12" s="673" t="s">
        <v>1011</v>
      </c>
      <c r="I12" s="670">
        <v>1</v>
      </c>
      <c r="J12" s="674" t="s">
        <v>6</v>
      </c>
      <c r="K12" s="675">
        <v>19</v>
      </c>
      <c r="L12" s="675">
        <f t="shared" si="0"/>
        <v>19</v>
      </c>
      <c r="M12" s="676"/>
      <c r="N12" s="677" t="s">
        <v>160</v>
      </c>
      <c r="O12" s="678"/>
      <c r="P12" s="672"/>
      <c r="Q12" s="672"/>
      <c r="R12" s="672"/>
      <c r="S12" s="672"/>
      <c r="T12" s="672"/>
      <c r="U12" s="628"/>
      <c r="V12" s="628"/>
      <c r="W12" s="628"/>
      <c r="X12" s="679"/>
    </row>
    <row r="13" spans="1:24" s="626" customFormat="1" ht="21" customHeight="1" x14ac:dyDescent="0.25">
      <c r="B13" s="1271"/>
      <c r="C13" s="670"/>
      <c r="D13" s="671" t="s">
        <v>607</v>
      </c>
      <c r="E13" s="672"/>
      <c r="F13" s="672">
        <v>44109</v>
      </c>
      <c r="G13" s="733"/>
      <c r="H13" s="673" t="s">
        <v>1012</v>
      </c>
      <c r="I13" s="670">
        <v>1</v>
      </c>
      <c r="J13" s="674" t="s">
        <v>6</v>
      </c>
      <c r="K13" s="675">
        <v>14</v>
      </c>
      <c r="L13" s="675">
        <f t="shared" si="0"/>
        <v>14</v>
      </c>
      <c r="M13" s="676"/>
      <c r="N13" s="677" t="s">
        <v>160</v>
      </c>
      <c r="O13" s="678"/>
      <c r="P13" s="672"/>
      <c r="Q13" s="672"/>
      <c r="R13" s="672"/>
      <c r="S13" s="672"/>
      <c r="T13" s="672"/>
      <c r="U13" s="628"/>
      <c r="V13" s="628"/>
      <c r="W13" s="628"/>
      <c r="X13" s="679"/>
    </row>
    <row r="14" spans="1:24" s="626" customFormat="1" ht="21" customHeight="1" x14ac:dyDescent="0.25">
      <c r="B14" s="1269">
        <v>2</v>
      </c>
      <c r="C14" s="670"/>
      <c r="D14" s="671" t="s">
        <v>836</v>
      </c>
      <c r="E14" s="672"/>
      <c r="F14" s="672">
        <v>44201</v>
      </c>
      <c r="G14" s="733"/>
      <c r="H14" s="673" t="s">
        <v>837</v>
      </c>
      <c r="I14" s="670">
        <v>1</v>
      </c>
      <c r="J14" s="674" t="s">
        <v>6</v>
      </c>
      <c r="K14" s="675">
        <v>220</v>
      </c>
      <c r="L14" s="675">
        <f t="shared" si="0"/>
        <v>220</v>
      </c>
      <c r="M14" s="676"/>
      <c r="N14" s="677"/>
      <c r="O14" s="678"/>
      <c r="P14" s="672"/>
      <c r="Q14" s="672"/>
      <c r="R14" s="672"/>
      <c r="S14" s="672"/>
      <c r="T14" s="672"/>
      <c r="U14" s="628"/>
      <c r="V14" s="628"/>
      <c r="W14" s="628"/>
      <c r="X14" s="679"/>
    </row>
    <row r="15" spans="1:24" s="626" customFormat="1" ht="21" customHeight="1" x14ac:dyDescent="0.25">
      <c r="B15" s="1270"/>
      <c r="C15" s="670"/>
      <c r="D15" s="671" t="s">
        <v>836</v>
      </c>
      <c r="E15" s="672"/>
      <c r="F15" s="672">
        <v>44201</v>
      </c>
      <c r="G15" s="733"/>
      <c r="H15" s="673" t="s">
        <v>838</v>
      </c>
      <c r="I15" s="670">
        <v>1</v>
      </c>
      <c r="J15" s="674" t="s">
        <v>6</v>
      </c>
      <c r="K15" s="675">
        <v>135</v>
      </c>
      <c r="L15" s="675">
        <f t="shared" si="0"/>
        <v>135</v>
      </c>
      <c r="M15" s="676"/>
      <c r="N15" s="677"/>
      <c r="O15" s="678"/>
      <c r="P15" s="672"/>
      <c r="Q15" s="672"/>
      <c r="R15" s="672"/>
      <c r="S15" s="672"/>
      <c r="T15" s="672"/>
      <c r="U15" s="628"/>
      <c r="V15" s="628"/>
      <c r="W15" s="628"/>
      <c r="X15" s="679"/>
    </row>
    <row r="16" spans="1:24" s="626" customFormat="1" ht="21" customHeight="1" x14ac:dyDescent="0.25">
      <c r="B16" s="1270"/>
      <c r="C16" s="670"/>
      <c r="D16" s="671" t="s">
        <v>836</v>
      </c>
      <c r="E16" s="672"/>
      <c r="F16" s="672">
        <v>44201</v>
      </c>
      <c r="G16" s="733"/>
      <c r="H16" s="673" t="s">
        <v>839</v>
      </c>
      <c r="I16" s="670">
        <v>1</v>
      </c>
      <c r="J16" s="674" t="s">
        <v>6</v>
      </c>
      <c r="K16" s="675">
        <v>22</v>
      </c>
      <c r="L16" s="675">
        <f t="shared" si="0"/>
        <v>22</v>
      </c>
      <c r="M16" s="676"/>
      <c r="N16" s="677"/>
      <c r="O16" s="678"/>
      <c r="P16" s="672"/>
      <c r="Q16" s="672"/>
      <c r="R16" s="672"/>
      <c r="S16" s="672"/>
      <c r="T16" s="672"/>
      <c r="U16" s="628"/>
      <c r="V16" s="628"/>
      <c r="W16" s="628"/>
      <c r="X16" s="679"/>
    </row>
    <row r="17" spans="2:24" s="626" customFormat="1" ht="21" customHeight="1" x14ac:dyDescent="0.25">
      <c r="B17" s="1271"/>
      <c r="C17" s="670"/>
      <c r="D17" s="671" t="s">
        <v>836</v>
      </c>
      <c r="E17" s="672"/>
      <c r="F17" s="672">
        <v>44201</v>
      </c>
      <c r="G17" s="733"/>
      <c r="H17" s="673" t="s">
        <v>840</v>
      </c>
      <c r="I17" s="670">
        <v>1</v>
      </c>
      <c r="J17" s="674" t="s">
        <v>6</v>
      </c>
      <c r="K17" s="675">
        <v>22</v>
      </c>
      <c r="L17" s="675">
        <f t="shared" si="0"/>
        <v>22</v>
      </c>
      <c r="M17" s="676"/>
      <c r="N17" s="677"/>
      <c r="O17" s="678"/>
      <c r="P17" s="672"/>
      <c r="Q17" s="672"/>
      <c r="R17" s="672"/>
      <c r="S17" s="672"/>
      <c r="T17" s="672"/>
      <c r="U17" s="628"/>
      <c r="V17" s="628"/>
      <c r="W17" s="628"/>
      <c r="X17" s="679"/>
    </row>
    <row r="18" spans="2:24" s="626" customFormat="1" ht="21" customHeight="1" x14ac:dyDescent="0.25">
      <c r="B18" s="670"/>
      <c r="C18" s="670"/>
      <c r="D18" s="671"/>
      <c r="E18" s="672"/>
      <c r="F18" s="672"/>
      <c r="G18" s="733"/>
      <c r="H18" s="673"/>
      <c r="I18" s="670"/>
      <c r="J18" s="674"/>
      <c r="K18" s="675"/>
      <c r="L18" s="675">
        <f t="shared" si="0"/>
        <v>0</v>
      </c>
      <c r="M18" s="676"/>
      <c r="N18" s="677"/>
      <c r="O18" s="678"/>
      <c r="P18" s="672"/>
      <c r="Q18" s="672"/>
      <c r="R18" s="672"/>
      <c r="S18" s="672"/>
      <c r="T18" s="672"/>
      <c r="U18" s="628"/>
      <c r="V18" s="628"/>
      <c r="W18" s="628"/>
      <c r="X18" s="679"/>
    </row>
    <row r="19" spans="2:24" s="626" customFormat="1" ht="21" customHeight="1" x14ac:dyDescent="0.25">
      <c r="B19" s="670"/>
      <c r="C19" s="670"/>
      <c r="D19" s="671"/>
      <c r="E19" s="672"/>
      <c r="F19" s="672"/>
      <c r="G19" s="733"/>
      <c r="H19" s="673"/>
      <c r="I19" s="670"/>
      <c r="J19" s="674"/>
      <c r="K19" s="675"/>
      <c r="L19" s="675">
        <f t="shared" si="0"/>
        <v>0</v>
      </c>
      <c r="M19" s="676"/>
      <c r="N19" s="677"/>
      <c r="O19" s="678"/>
      <c r="P19" s="672"/>
      <c r="Q19" s="672"/>
      <c r="R19" s="672"/>
      <c r="S19" s="672"/>
      <c r="T19" s="672"/>
      <c r="U19" s="628"/>
      <c r="V19" s="628"/>
      <c r="W19" s="628"/>
      <c r="X19" s="679"/>
    </row>
    <row r="20" spans="2:24" s="626" customFormat="1" ht="21" customHeight="1" x14ac:dyDescent="0.25">
      <c r="B20" s="670"/>
      <c r="C20" s="670"/>
      <c r="D20" s="671"/>
      <c r="E20" s="672"/>
      <c r="F20" s="672"/>
      <c r="G20" s="733"/>
      <c r="H20" s="673"/>
      <c r="I20" s="670"/>
      <c r="J20" s="674"/>
      <c r="K20" s="675"/>
      <c r="L20" s="675">
        <f t="shared" si="0"/>
        <v>0</v>
      </c>
      <c r="M20" s="676"/>
      <c r="N20" s="677"/>
      <c r="O20" s="678"/>
      <c r="P20" s="672"/>
      <c r="Q20" s="672"/>
      <c r="R20" s="672"/>
      <c r="S20" s="672"/>
      <c r="T20" s="672"/>
      <c r="U20" s="628"/>
      <c r="V20" s="628"/>
      <c r="W20" s="628"/>
      <c r="X20" s="679"/>
    </row>
    <row r="21" spans="2:24" s="626" customFormat="1" ht="21" customHeight="1" x14ac:dyDescent="0.25">
      <c r="B21" s="670"/>
      <c r="C21" s="670"/>
      <c r="D21" s="671"/>
      <c r="E21" s="672"/>
      <c r="F21" s="672"/>
      <c r="G21" s="733"/>
      <c r="H21" s="673"/>
      <c r="I21" s="670"/>
      <c r="J21" s="674"/>
      <c r="K21" s="675"/>
      <c r="L21" s="675">
        <f t="shared" si="0"/>
        <v>0</v>
      </c>
      <c r="M21" s="676"/>
      <c r="N21" s="677"/>
      <c r="O21" s="678"/>
      <c r="P21" s="672"/>
      <c r="Q21" s="672"/>
      <c r="R21" s="672"/>
      <c r="S21" s="672"/>
      <c r="T21" s="672"/>
      <c r="U21" s="628"/>
      <c r="V21" s="628"/>
      <c r="W21" s="628"/>
      <c r="X21" s="679"/>
    </row>
    <row r="22" spans="2:24" s="626" customFormat="1" ht="21" customHeight="1" x14ac:dyDescent="0.25">
      <c r="B22" s="670"/>
      <c r="C22" s="670"/>
      <c r="D22" s="671"/>
      <c r="E22" s="672"/>
      <c r="F22" s="672"/>
      <c r="G22" s="733"/>
      <c r="H22" s="673"/>
      <c r="I22" s="670"/>
      <c r="J22" s="674"/>
      <c r="K22" s="675"/>
      <c r="L22" s="675">
        <f t="shared" si="0"/>
        <v>0</v>
      </c>
      <c r="M22" s="676"/>
      <c r="N22" s="677"/>
      <c r="O22" s="678"/>
      <c r="P22" s="672"/>
      <c r="Q22" s="672"/>
      <c r="R22" s="672"/>
      <c r="S22" s="672"/>
      <c r="T22" s="672"/>
      <c r="U22" s="628"/>
      <c r="V22" s="628"/>
      <c r="W22" s="628"/>
      <c r="X22" s="679"/>
    </row>
    <row r="23" spans="2:24" s="626" customFormat="1" ht="21" customHeight="1" x14ac:dyDescent="0.25">
      <c r="B23" s="670"/>
      <c r="C23" s="670"/>
      <c r="D23" s="671"/>
      <c r="E23" s="672"/>
      <c r="F23" s="672"/>
      <c r="G23" s="733"/>
      <c r="H23" s="673"/>
      <c r="I23" s="670"/>
      <c r="J23" s="674"/>
      <c r="K23" s="675"/>
      <c r="L23" s="675">
        <f t="shared" si="0"/>
        <v>0</v>
      </c>
      <c r="M23" s="676"/>
      <c r="N23" s="677"/>
      <c r="O23" s="678"/>
      <c r="P23" s="672"/>
      <c r="Q23" s="672"/>
      <c r="R23" s="672"/>
      <c r="S23" s="672"/>
      <c r="T23" s="672"/>
      <c r="U23" s="628"/>
      <c r="V23" s="628"/>
      <c r="W23" s="628"/>
      <c r="X23" s="679"/>
    </row>
    <row r="24" spans="2:24" s="626" customFormat="1" ht="21" customHeight="1" x14ac:dyDescent="0.25">
      <c r="B24" s="670"/>
      <c r="C24" s="670"/>
      <c r="D24" s="671"/>
      <c r="E24" s="672"/>
      <c r="F24" s="672"/>
      <c r="G24" s="733"/>
      <c r="H24" s="673"/>
      <c r="I24" s="670"/>
      <c r="J24" s="674"/>
      <c r="K24" s="675"/>
      <c r="L24" s="675">
        <f t="shared" si="0"/>
        <v>0</v>
      </c>
      <c r="M24" s="676"/>
      <c r="N24" s="677"/>
      <c r="O24" s="678"/>
      <c r="P24" s="672"/>
      <c r="Q24" s="672"/>
      <c r="R24" s="672"/>
      <c r="S24" s="672"/>
      <c r="T24" s="672"/>
      <c r="U24" s="628"/>
      <c r="V24" s="628"/>
      <c r="W24" s="628"/>
      <c r="X24" s="679"/>
    </row>
    <row r="25" spans="2:24" s="626" customFormat="1" ht="21" customHeight="1" x14ac:dyDescent="0.25">
      <c r="B25" s="670"/>
      <c r="C25" s="670"/>
      <c r="D25" s="671"/>
      <c r="E25" s="672"/>
      <c r="F25" s="672"/>
      <c r="G25" s="733"/>
      <c r="H25" s="673"/>
      <c r="I25" s="670"/>
      <c r="J25" s="674"/>
      <c r="K25" s="675"/>
      <c r="L25" s="675">
        <f t="shared" si="0"/>
        <v>0</v>
      </c>
      <c r="M25" s="676"/>
      <c r="N25" s="677"/>
      <c r="O25" s="678"/>
      <c r="P25" s="672"/>
      <c r="Q25" s="672"/>
      <c r="R25" s="672"/>
      <c r="S25" s="672"/>
      <c r="T25" s="672"/>
      <c r="U25" s="628"/>
      <c r="V25" s="628"/>
      <c r="W25" s="628"/>
      <c r="X25" s="679"/>
    </row>
    <row r="26" spans="2:24" s="626" customFormat="1" ht="21" customHeight="1" x14ac:dyDescent="0.25">
      <c r="B26" s="670"/>
      <c r="C26" s="670"/>
      <c r="D26" s="671"/>
      <c r="E26" s="672"/>
      <c r="F26" s="672"/>
      <c r="G26" s="733"/>
      <c r="H26" s="673"/>
      <c r="I26" s="670"/>
      <c r="J26" s="674"/>
      <c r="K26" s="675"/>
      <c r="L26" s="675">
        <f t="shared" si="0"/>
        <v>0</v>
      </c>
      <c r="M26" s="676"/>
      <c r="N26" s="677"/>
      <c r="O26" s="678"/>
      <c r="P26" s="672"/>
      <c r="Q26" s="672"/>
      <c r="R26" s="672"/>
      <c r="S26" s="672"/>
      <c r="T26" s="672"/>
      <c r="U26" s="628"/>
      <c r="V26" s="628"/>
      <c r="W26" s="628"/>
      <c r="X26" s="679"/>
    </row>
    <row r="27" spans="2:24" s="626" customFormat="1" ht="21" customHeight="1" x14ac:dyDescent="0.25">
      <c r="B27" s="670"/>
      <c r="C27" s="670"/>
      <c r="D27" s="671"/>
      <c r="E27" s="672"/>
      <c r="F27" s="672"/>
      <c r="G27" s="733"/>
      <c r="H27" s="673"/>
      <c r="I27" s="670"/>
      <c r="J27" s="674"/>
      <c r="K27" s="675"/>
      <c r="L27" s="675">
        <f t="shared" si="0"/>
        <v>0</v>
      </c>
      <c r="M27" s="676"/>
      <c r="N27" s="677"/>
      <c r="O27" s="678"/>
      <c r="P27" s="672"/>
      <c r="Q27" s="672"/>
      <c r="R27" s="672"/>
      <c r="S27" s="672"/>
      <c r="T27" s="672"/>
      <c r="U27" s="628"/>
      <c r="V27" s="628"/>
      <c r="W27" s="628"/>
      <c r="X27" s="679"/>
    </row>
    <row r="28" spans="2:24" s="626" customFormat="1" ht="21" customHeight="1" x14ac:dyDescent="0.25">
      <c r="B28" s="670"/>
      <c r="C28" s="670"/>
      <c r="D28" s="671"/>
      <c r="E28" s="672"/>
      <c r="F28" s="672"/>
      <c r="G28" s="733"/>
      <c r="H28" s="673"/>
      <c r="I28" s="670"/>
      <c r="J28" s="674"/>
      <c r="K28" s="675"/>
      <c r="L28" s="675">
        <f t="shared" si="0"/>
        <v>0</v>
      </c>
      <c r="M28" s="676"/>
      <c r="N28" s="677"/>
      <c r="O28" s="678"/>
      <c r="P28" s="672"/>
      <c r="Q28" s="672"/>
      <c r="R28" s="672"/>
      <c r="S28" s="672"/>
      <c r="T28" s="672"/>
      <c r="U28" s="628"/>
      <c r="V28" s="628"/>
      <c r="W28" s="628"/>
      <c r="X28" s="679"/>
    </row>
    <row r="29" spans="2:24" s="626" customFormat="1" ht="21" customHeight="1" x14ac:dyDescent="0.25">
      <c r="B29" s="670"/>
      <c r="C29" s="670"/>
      <c r="D29" s="671"/>
      <c r="E29" s="672"/>
      <c r="F29" s="672"/>
      <c r="G29" s="733"/>
      <c r="H29" s="673"/>
      <c r="I29" s="670"/>
      <c r="J29" s="674"/>
      <c r="K29" s="675"/>
      <c r="L29" s="675">
        <f t="shared" si="0"/>
        <v>0</v>
      </c>
      <c r="M29" s="676"/>
      <c r="N29" s="677"/>
      <c r="O29" s="678"/>
      <c r="P29" s="672"/>
      <c r="Q29" s="672"/>
      <c r="R29" s="672"/>
      <c r="S29" s="672"/>
      <c r="T29" s="672"/>
      <c r="U29" s="628"/>
      <c r="V29" s="628"/>
      <c r="W29" s="628"/>
      <c r="X29" s="679"/>
    </row>
    <row r="30" spans="2:24" s="626" customFormat="1" ht="21" customHeight="1" x14ac:dyDescent="0.25">
      <c r="B30" s="670"/>
      <c r="C30" s="670"/>
      <c r="D30" s="671"/>
      <c r="E30" s="672"/>
      <c r="F30" s="672"/>
      <c r="G30" s="733"/>
      <c r="H30" s="673"/>
      <c r="I30" s="670"/>
      <c r="J30" s="674"/>
      <c r="K30" s="675"/>
      <c r="L30" s="675">
        <f t="shared" si="0"/>
        <v>0</v>
      </c>
      <c r="M30" s="676"/>
      <c r="N30" s="677"/>
      <c r="O30" s="678"/>
      <c r="P30" s="672"/>
      <c r="Q30" s="672"/>
      <c r="R30" s="672"/>
      <c r="S30" s="672"/>
      <c r="T30" s="672"/>
      <c r="U30" s="628"/>
      <c r="V30" s="628"/>
      <c r="W30" s="628"/>
      <c r="X30" s="679"/>
    </row>
    <row r="31" spans="2:24" s="626" customFormat="1" ht="21" customHeight="1" x14ac:dyDescent="0.25">
      <c r="B31" s="670"/>
      <c r="C31" s="670"/>
      <c r="D31" s="671"/>
      <c r="E31" s="672"/>
      <c r="F31" s="672"/>
      <c r="G31" s="733"/>
      <c r="H31" s="673"/>
      <c r="I31" s="670"/>
      <c r="J31" s="674"/>
      <c r="K31" s="675"/>
      <c r="L31" s="675">
        <f t="shared" si="0"/>
        <v>0</v>
      </c>
      <c r="M31" s="676"/>
      <c r="N31" s="677"/>
      <c r="O31" s="678"/>
      <c r="P31" s="672"/>
      <c r="Q31" s="672"/>
      <c r="R31" s="672"/>
      <c r="S31" s="672"/>
      <c r="T31" s="672"/>
      <c r="U31" s="628"/>
      <c r="V31" s="628"/>
      <c r="W31" s="628"/>
      <c r="X31" s="679"/>
    </row>
    <row r="32" spans="2:24" s="626" customFormat="1" ht="21" customHeight="1" x14ac:dyDescent="0.25">
      <c r="B32" s="670"/>
      <c r="C32" s="670"/>
      <c r="D32" s="671"/>
      <c r="E32" s="672"/>
      <c r="F32" s="672"/>
      <c r="G32" s="733"/>
      <c r="H32" s="673"/>
      <c r="I32" s="670"/>
      <c r="J32" s="674"/>
      <c r="K32" s="675"/>
      <c r="L32" s="675">
        <f t="shared" si="0"/>
        <v>0</v>
      </c>
      <c r="M32" s="676"/>
      <c r="N32" s="677"/>
      <c r="O32" s="678"/>
      <c r="P32" s="672"/>
      <c r="Q32" s="672"/>
      <c r="R32" s="672"/>
      <c r="S32" s="672"/>
      <c r="T32" s="672"/>
      <c r="U32" s="628"/>
      <c r="V32" s="628"/>
      <c r="W32" s="628"/>
      <c r="X32" s="679"/>
    </row>
    <row r="33" spans="1:23" s="369" customFormat="1" x14ac:dyDescent="0.25">
      <c r="A33" s="191"/>
      <c r="B33" s="66"/>
      <c r="C33" s="66"/>
      <c r="D33" s="67"/>
      <c r="E33" s="67"/>
      <c r="F33" s="67"/>
      <c r="G33" s="742"/>
      <c r="H33" s="49"/>
      <c r="J33" s="18"/>
      <c r="K33" s="19"/>
      <c r="L33" s="19"/>
      <c r="M33" s="32"/>
      <c r="N33" s="67"/>
      <c r="O33" s="67"/>
      <c r="P33" s="67"/>
      <c r="Q33" s="67"/>
      <c r="R33" s="67"/>
      <c r="S33" s="67"/>
      <c r="T33" s="67"/>
      <c r="U33" s="4"/>
      <c r="V33" s="4"/>
      <c r="W33" s="4"/>
    </row>
    <row r="34" spans="1:23" s="369" customFormat="1" x14ac:dyDescent="0.25">
      <c r="A34" s="191"/>
      <c r="B34" s="66"/>
      <c r="C34" s="66"/>
      <c r="D34" s="67"/>
      <c r="E34" s="67"/>
      <c r="F34" s="67"/>
      <c r="G34" s="742"/>
      <c r="H34" s="49"/>
      <c r="J34" s="18"/>
      <c r="K34" s="19"/>
      <c r="L34" s="19"/>
      <c r="M34" s="32"/>
      <c r="N34" s="67"/>
      <c r="O34" s="67"/>
      <c r="P34" s="67"/>
      <c r="Q34" s="67"/>
      <c r="R34" s="67"/>
      <c r="S34" s="67"/>
      <c r="T34" s="67"/>
      <c r="U34" s="4"/>
      <c r="V34" s="4"/>
      <c r="W34" s="4"/>
    </row>
    <row r="35" spans="1:23" s="369" customFormat="1" x14ac:dyDescent="0.25">
      <c r="A35" s="191"/>
      <c r="B35" s="66"/>
      <c r="C35" s="66"/>
      <c r="D35" s="67"/>
      <c r="E35" s="67"/>
      <c r="F35" s="67"/>
      <c r="G35" s="742"/>
      <c r="H35" s="49"/>
      <c r="J35" s="18"/>
      <c r="K35" s="19"/>
      <c r="L35" s="19"/>
      <c r="M35" s="32"/>
      <c r="N35" s="67"/>
      <c r="O35" s="67"/>
      <c r="P35" s="67"/>
      <c r="Q35" s="67"/>
      <c r="R35" s="67"/>
      <c r="S35" s="67"/>
      <c r="T35" s="67"/>
      <c r="U35" s="4"/>
      <c r="V35" s="4"/>
      <c r="W35" s="4"/>
    </row>
    <row r="36" spans="1:23" s="369" customFormat="1" x14ac:dyDescent="0.25">
      <c r="A36" s="191"/>
      <c r="B36" s="66"/>
      <c r="C36" s="66"/>
      <c r="D36" s="67"/>
      <c r="E36" s="67"/>
      <c r="F36" s="67"/>
      <c r="G36" s="742"/>
      <c r="H36" s="49"/>
      <c r="J36" s="18"/>
      <c r="K36" s="19"/>
      <c r="L36" s="19"/>
      <c r="M36" s="32"/>
      <c r="N36" s="67"/>
      <c r="O36" s="67"/>
      <c r="P36" s="67"/>
      <c r="Q36" s="67"/>
      <c r="R36" s="67"/>
      <c r="S36" s="67"/>
      <c r="T36" s="67"/>
    </row>
    <row r="37" spans="1:23" s="369" customFormat="1" ht="12.75" customHeight="1" x14ac:dyDescent="0.25">
      <c r="A37" s="191"/>
      <c r="B37" s="66"/>
      <c r="C37" s="66"/>
      <c r="D37" s="67"/>
      <c r="E37" s="67"/>
      <c r="F37" s="67"/>
      <c r="G37" s="742"/>
      <c r="H37" s="49"/>
      <c r="J37" s="18"/>
      <c r="K37" s="19"/>
      <c r="L37" s="19"/>
      <c r="M37" s="32"/>
      <c r="N37" s="67"/>
      <c r="O37" s="67"/>
      <c r="P37" s="67"/>
      <c r="Q37" s="67"/>
      <c r="R37" s="67"/>
      <c r="S37" s="67"/>
      <c r="T37" s="67"/>
    </row>
    <row r="38" spans="1:23" s="369" customFormat="1" x14ac:dyDescent="0.25">
      <c r="A38" s="191"/>
      <c r="B38" s="66"/>
      <c r="C38" s="66"/>
      <c r="D38" s="67"/>
      <c r="E38" s="67"/>
      <c r="F38" s="67"/>
      <c r="G38" s="743"/>
      <c r="H38" s="49"/>
      <c r="J38" s="18"/>
      <c r="K38" s="19"/>
      <c r="L38" s="19"/>
      <c r="M38" s="32"/>
      <c r="N38" s="67"/>
      <c r="O38" s="67"/>
      <c r="P38" s="67"/>
      <c r="Q38" s="67"/>
      <c r="R38" s="67"/>
      <c r="S38" s="67"/>
      <c r="T38" s="67"/>
    </row>
    <row r="39" spans="1:23" s="369" customFormat="1" x14ac:dyDescent="0.25">
      <c r="A39" s="191"/>
      <c r="B39" s="66"/>
      <c r="C39" s="66"/>
      <c r="D39" s="67"/>
      <c r="E39" s="67"/>
      <c r="F39" s="67"/>
      <c r="G39" s="743"/>
      <c r="H39" s="49"/>
      <c r="J39" s="18"/>
      <c r="K39" s="19"/>
      <c r="L39" s="19"/>
      <c r="M39" s="32"/>
      <c r="N39" s="67"/>
      <c r="O39" s="67"/>
      <c r="P39" s="67"/>
      <c r="Q39" s="67"/>
      <c r="R39" s="67"/>
      <c r="S39" s="67"/>
      <c r="T39" s="67"/>
    </row>
    <row r="40" spans="1:23" s="369" customFormat="1" x14ac:dyDescent="0.25">
      <c r="A40" s="191"/>
      <c r="B40" s="66"/>
      <c r="C40" s="66"/>
      <c r="D40" s="67"/>
      <c r="E40" s="67"/>
      <c r="F40" s="67"/>
      <c r="G40" s="743"/>
      <c r="H40" s="49"/>
      <c r="J40" s="18"/>
      <c r="K40" s="19"/>
      <c r="L40" s="19"/>
      <c r="M40" s="32"/>
      <c r="N40" s="67"/>
      <c r="O40" s="67"/>
      <c r="P40" s="67"/>
      <c r="Q40" s="67"/>
      <c r="R40" s="67"/>
      <c r="S40" s="67"/>
      <c r="T40" s="67"/>
    </row>
    <row r="41" spans="1:23" s="369" customFormat="1" x14ac:dyDescent="0.25">
      <c r="A41" s="191"/>
      <c r="B41" s="66"/>
      <c r="C41" s="66"/>
      <c r="D41" s="67"/>
      <c r="E41" s="67"/>
      <c r="F41" s="67"/>
      <c r="G41" s="743"/>
      <c r="H41" s="49"/>
      <c r="J41" s="18"/>
      <c r="K41" s="19"/>
      <c r="L41" s="19"/>
      <c r="M41" s="32"/>
      <c r="N41" s="67"/>
      <c r="O41" s="67"/>
      <c r="P41" s="67"/>
      <c r="Q41" s="67"/>
      <c r="R41" s="67"/>
      <c r="S41" s="67"/>
      <c r="T41" s="67"/>
    </row>
    <row r="42" spans="1:23" s="369" customFormat="1" x14ac:dyDescent="0.25">
      <c r="A42" s="191"/>
      <c r="B42" s="66"/>
      <c r="C42" s="66"/>
      <c r="D42" s="67"/>
      <c r="E42" s="67"/>
      <c r="F42" s="67"/>
      <c r="G42" s="743"/>
      <c r="H42" s="49"/>
      <c r="J42" s="18"/>
      <c r="K42" s="19"/>
      <c r="L42" s="19"/>
      <c r="M42" s="32"/>
      <c r="N42" s="67"/>
      <c r="O42" s="67"/>
      <c r="P42" s="67"/>
      <c r="Q42" s="67"/>
      <c r="R42" s="67"/>
      <c r="S42" s="67"/>
      <c r="T42" s="67"/>
    </row>
    <row r="43" spans="1:23" s="369" customFormat="1" x14ac:dyDescent="0.25">
      <c r="A43" s="191"/>
      <c r="B43" s="66"/>
      <c r="C43" s="66"/>
      <c r="D43" s="67"/>
      <c r="E43" s="67"/>
      <c r="F43" s="67"/>
      <c r="G43" s="743"/>
      <c r="H43" s="49"/>
      <c r="J43" s="18"/>
      <c r="K43" s="19"/>
      <c r="L43" s="19"/>
      <c r="M43" s="32"/>
      <c r="N43" s="67"/>
      <c r="O43" s="67"/>
      <c r="P43" s="67"/>
      <c r="Q43" s="67"/>
      <c r="R43" s="67"/>
      <c r="S43" s="67"/>
      <c r="T43" s="67"/>
    </row>
    <row r="44" spans="1:23" s="369" customFormat="1" x14ac:dyDescent="0.25">
      <c r="A44" s="191"/>
      <c r="B44" s="66"/>
      <c r="C44" s="66"/>
      <c r="D44" s="67"/>
      <c r="E44" s="67"/>
      <c r="F44" s="67"/>
      <c r="G44" s="743"/>
      <c r="H44" s="49"/>
      <c r="J44" s="18"/>
      <c r="K44" s="19"/>
      <c r="L44" s="19"/>
      <c r="M44" s="32"/>
      <c r="N44" s="67"/>
      <c r="O44" s="67"/>
      <c r="P44" s="67"/>
      <c r="Q44" s="67"/>
      <c r="R44" s="67"/>
      <c r="S44" s="67"/>
      <c r="T44" s="67"/>
    </row>
    <row r="45" spans="1:23" s="369" customFormat="1" x14ac:dyDescent="0.25">
      <c r="A45" s="191"/>
      <c r="B45" s="66"/>
      <c r="C45" s="66"/>
      <c r="D45" s="67"/>
      <c r="E45" s="67"/>
      <c r="F45" s="67"/>
      <c r="G45" s="743"/>
      <c r="H45" s="49"/>
      <c r="J45" s="18"/>
      <c r="K45" s="19"/>
      <c r="L45" s="19"/>
      <c r="M45" s="32"/>
      <c r="N45" s="67"/>
      <c r="O45" s="67"/>
      <c r="P45" s="67"/>
      <c r="Q45" s="67"/>
      <c r="R45" s="67"/>
      <c r="S45" s="67"/>
      <c r="T45" s="67"/>
    </row>
    <row r="46" spans="1:23" s="369" customFormat="1" x14ac:dyDescent="0.25">
      <c r="A46" s="191"/>
      <c r="B46" s="66"/>
      <c r="C46" s="66"/>
      <c r="D46" s="67"/>
      <c r="E46" s="67"/>
      <c r="F46" s="67"/>
      <c r="G46" s="743"/>
      <c r="H46" s="49"/>
      <c r="J46" s="18"/>
      <c r="K46" s="19"/>
      <c r="L46" s="19"/>
      <c r="M46" s="32"/>
      <c r="N46" s="67"/>
      <c r="O46" s="67"/>
      <c r="P46" s="67"/>
      <c r="Q46" s="67"/>
      <c r="R46" s="67"/>
      <c r="S46" s="67"/>
      <c r="T46" s="67"/>
    </row>
    <row r="47" spans="1:23" s="369" customFormat="1" x14ac:dyDescent="0.25">
      <c r="A47" s="191"/>
      <c r="B47" s="66"/>
      <c r="C47" s="66"/>
      <c r="D47" s="67"/>
      <c r="E47" s="67"/>
      <c r="F47" s="67"/>
      <c r="G47" s="743"/>
      <c r="H47" s="49"/>
      <c r="J47" s="18"/>
      <c r="K47" s="19"/>
      <c r="L47" s="19"/>
      <c r="M47" s="32"/>
      <c r="N47" s="67"/>
      <c r="O47" s="67"/>
      <c r="P47" s="67"/>
      <c r="Q47" s="67"/>
      <c r="R47" s="67"/>
      <c r="S47" s="67"/>
      <c r="T47" s="67"/>
    </row>
    <row r="48" spans="1:23" s="369" customFormat="1" x14ac:dyDescent="0.25">
      <c r="A48" s="191"/>
      <c r="B48" s="66"/>
      <c r="C48" s="66"/>
      <c r="D48" s="67"/>
      <c r="E48" s="67"/>
      <c r="F48" s="67"/>
      <c r="G48" s="743"/>
      <c r="H48" s="49"/>
      <c r="J48" s="18"/>
      <c r="K48" s="19"/>
      <c r="L48" s="19"/>
      <c r="M48" s="32"/>
      <c r="N48" s="67"/>
      <c r="O48" s="67"/>
      <c r="P48" s="67"/>
      <c r="Q48" s="67"/>
      <c r="R48" s="67"/>
      <c r="S48" s="67"/>
      <c r="T48" s="67"/>
    </row>
    <row r="49" spans="1:19" s="369" customFormat="1" x14ac:dyDescent="0.25">
      <c r="A49" s="191"/>
      <c r="C49" s="66"/>
      <c r="D49" s="67"/>
      <c r="E49" s="69"/>
      <c r="F49" s="70"/>
      <c r="G49" s="744"/>
      <c r="H49" s="49"/>
      <c r="J49" s="18"/>
      <c r="K49" s="19"/>
      <c r="L49" s="19"/>
      <c r="M49" s="32"/>
      <c r="O49" s="71"/>
      <c r="R49" s="71"/>
      <c r="S49" s="71"/>
    </row>
    <row r="50" spans="1:19" s="369" customFormat="1" x14ac:dyDescent="0.25">
      <c r="A50" s="191"/>
      <c r="C50" s="66"/>
      <c r="D50" s="67"/>
      <c r="E50" s="69"/>
      <c r="F50" s="70"/>
      <c r="G50" s="744"/>
      <c r="H50" s="49"/>
      <c r="J50" s="18"/>
      <c r="K50" s="19"/>
      <c r="L50" s="19"/>
      <c r="M50" s="32"/>
      <c r="O50" s="71"/>
      <c r="R50" s="71"/>
      <c r="S50" s="71"/>
    </row>
    <row r="51" spans="1:19" s="369" customFormat="1" x14ac:dyDescent="0.25">
      <c r="A51" s="191"/>
      <c r="C51" s="66"/>
      <c r="D51" s="67"/>
      <c r="E51" s="69"/>
      <c r="F51" s="70"/>
      <c r="G51" s="744"/>
      <c r="H51" s="49"/>
      <c r="J51" s="18"/>
      <c r="K51" s="19"/>
      <c r="L51" s="19"/>
      <c r="M51" s="32"/>
      <c r="O51" s="71"/>
      <c r="R51" s="71"/>
      <c r="S51" s="71"/>
    </row>
    <row r="52" spans="1:19" s="369" customFormat="1" x14ac:dyDescent="0.25">
      <c r="A52" s="191"/>
      <c r="C52" s="66"/>
      <c r="D52" s="67"/>
      <c r="E52" s="69"/>
      <c r="F52" s="70"/>
      <c r="G52" s="744"/>
      <c r="H52" s="49"/>
      <c r="J52" s="18"/>
      <c r="K52" s="19"/>
      <c r="L52" s="19"/>
      <c r="M52" s="32"/>
      <c r="O52" s="71"/>
      <c r="R52" s="71"/>
      <c r="S52" s="71"/>
    </row>
    <row r="53" spans="1:19" s="369" customFormat="1" x14ac:dyDescent="0.25">
      <c r="A53" s="191"/>
      <c r="C53" s="66"/>
      <c r="D53" s="67"/>
      <c r="E53" s="69"/>
      <c r="F53" s="70"/>
      <c r="G53" s="744"/>
      <c r="H53" s="49"/>
      <c r="J53" s="18"/>
      <c r="K53" s="19"/>
      <c r="L53" s="19"/>
      <c r="M53" s="32"/>
      <c r="O53" s="71"/>
      <c r="R53" s="71"/>
      <c r="S53" s="71"/>
    </row>
    <row r="54" spans="1:19" s="369" customFormat="1" x14ac:dyDescent="0.25">
      <c r="A54" s="191"/>
      <c r="C54" s="66"/>
      <c r="D54" s="67"/>
      <c r="E54" s="69"/>
      <c r="F54" s="70"/>
      <c r="G54" s="744"/>
      <c r="H54" s="49"/>
      <c r="J54" s="18"/>
      <c r="K54" s="19"/>
      <c r="L54" s="19"/>
      <c r="M54" s="32"/>
      <c r="O54" s="71"/>
      <c r="R54" s="71"/>
      <c r="S54" s="71"/>
    </row>
    <row r="55" spans="1:19" s="369" customFormat="1" x14ac:dyDescent="0.25">
      <c r="A55" s="191"/>
      <c r="C55" s="66"/>
      <c r="D55" s="67"/>
      <c r="E55" s="69"/>
      <c r="F55" s="70"/>
      <c r="G55" s="744"/>
      <c r="H55" s="49"/>
      <c r="J55" s="18"/>
      <c r="K55" s="19"/>
      <c r="L55" s="19"/>
      <c r="M55" s="32"/>
      <c r="O55" s="71"/>
      <c r="R55" s="71"/>
      <c r="S55" s="71"/>
    </row>
    <row r="56" spans="1:19" s="369" customFormat="1" x14ac:dyDescent="0.25">
      <c r="A56" s="191"/>
      <c r="C56" s="66"/>
      <c r="D56" s="67"/>
      <c r="E56" s="69"/>
      <c r="F56" s="70"/>
      <c r="G56" s="744"/>
      <c r="H56" s="49"/>
      <c r="J56" s="18"/>
      <c r="K56" s="19"/>
      <c r="L56" s="19"/>
      <c r="M56" s="32"/>
      <c r="O56" s="71"/>
      <c r="R56" s="71"/>
      <c r="S56" s="71"/>
    </row>
    <row r="57" spans="1:19" s="369" customFormat="1" x14ac:dyDescent="0.25">
      <c r="A57" s="191"/>
      <c r="C57" s="66"/>
      <c r="D57" s="67"/>
      <c r="E57" s="69"/>
      <c r="F57" s="70"/>
      <c r="G57" s="744"/>
      <c r="H57" s="49"/>
      <c r="J57" s="18"/>
      <c r="K57" s="19"/>
      <c r="L57" s="19"/>
      <c r="M57" s="32"/>
      <c r="O57" s="71"/>
      <c r="R57" s="71"/>
      <c r="S57" s="71"/>
    </row>
    <row r="58" spans="1:19" s="369" customFormat="1" x14ac:dyDescent="0.25">
      <c r="A58" s="191"/>
      <c r="C58" s="66"/>
      <c r="D58" s="67"/>
      <c r="E58" s="69"/>
      <c r="F58" s="70"/>
      <c r="G58" s="744"/>
      <c r="H58" s="49"/>
      <c r="J58" s="18"/>
      <c r="K58" s="19"/>
      <c r="L58" s="19"/>
      <c r="M58" s="32"/>
      <c r="O58" s="71"/>
      <c r="R58" s="71"/>
      <c r="S58" s="71"/>
    </row>
    <row r="59" spans="1:19" s="369" customFormat="1" x14ac:dyDescent="0.25">
      <c r="A59" s="191"/>
      <c r="C59" s="66"/>
      <c r="D59" s="67"/>
      <c r="E59" s="69"/>
      <c r="F59" s="70"/>
      <c r="G59" s="744"/>
      <c r="H59" s="49"/>
      <c r="J59" s="18"/>
      <c r="K59" s="19"/>
      <c r="L59" s="19"/>
      <c r="M59" s="32"/>
      <c r="O59" s="71"/>
      <c r="R59" s="71"/>
      <c r="S59" s="71"/>
    </row>
  </sheetData>
  <mergeCells count="11">
    <mergeCell ref="B10:B13"/>
    <mergeCell ref="B14:B17"/>
    <mergeCell ref="S8:S9"/>
    <mergeCell ref="T8:T9"/>
    <mergeCell ref="B9:L9"/>
    <mergeCell ref="R8:R9"/>
    <mergeCell ref="D4:H4"/>
    <mergeCell ref="D5:H5"/>
    <mergeCell ref="N8:O9"/>
    <mergeCell ref="P8:P9"/>
    <mergeCell ref="Q8:Q9"/>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7" tint="0.39997558519241921"/>
  </sheetPr>
  <dimension ref="A1:X62"/>
  <sheetViews>
    <sheetView zoomScale="80" zoomScaleNormal="80" workbookViewId="0">
      <selection activeCell="D17" sqref="D17"/>
    </sheetView>
  </sheetViews>
  <sheetFormatPr defaultRowHeight="12.75" x14ac:dyDescent="0.25"/>
  <cols>
    <col min="1" max="1" width="2.42578125" style="209" customWidth="1"/>
    <col min="2" max="2" width="4.7109375" style="1" customWidth="1"/>
    <col min="3" max="3" width="14.140625" style="14" customWidth="1"/>
    <col min="4" max="4" width="20" style="15" customWidth="1"/>
    <col min="5" max="5" width="10.85546875" style="3" customWidth="1"/>
    <col min="6" max="6" width="10.140625" style="12" customWidth="1"/>
    <col min="7" max="7" width="21.28515625" style="2" customWidth="1"/>
    <col min="8" max="8" width="49.5703125" style="48" customWidth="1"/>
    <col min="9" max="9" width="4.85546875" style="1" customWidth="1"/>
    <col min="10" max="10" width="7" style="5" customWidth="1"/>
    <col min="11" max="11" width="12.5703125" style="13" customWidth="1"/>
    <col min="12" max="12" width="12.5703125" style="148"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32.140625" style="1" customWidth="1"/>
    <col min="21" max="16384" width="9.140625" style="1"/>
  </cols>
  <sheetData>
    <row r="1" spans="1:24" x14ac:dyDescent="0.25">
      <c r="N1" s="60"/>
      <c r="O1" s="61"/>
      <c r="P1" s="62"/>
      <c r="Q1" s="62"/>
      <c r="R1" s="61"/>
      <c r="S1" s="1"/>
    </row>
    <row r="2" spans="1:24" ht="19.5" x14ac:dyDescent="0.25">
      <c r="B2" s="223" t="s">
        <v>253</v>
      </c>
      <c r="N2" s="60"/>
      <c r="O2" s="61"/>
      <c r="P2" s="62"/>
      <c r="Q2" s="62"/>
      <c r="R2" s="61"/>
      <c r="S2" s="1"/>
    </row>
    <row r="3" spans="1:24" ht="13.5" thickBot="1" x14ac:dyDescent="0.3">
      <c r="N3" s="60"/>
      <c r="O3" s="61"/>
      <c r="P3" s="62"/>
      <c r="Q3" s="62"/>
      <c r="R3" s="61"/>
      <c r="S3" s="1"/>
    </row>
    <row r="4" spans="1:24" ht="18" customHeight="1" thickTop="1" x14ac:dyDescent="0.25">
      <c r="B4" s="225" t="s">
        <v>254</v>
      </c>
      <c r="C4" s="227"/>
      <c r="D4" s="1257" t="s">
        <v>260</v>
      </c>
      <c r="E4" s="1257"/>
      <c r="F4" s="1257"/>
      <c r="G4" s="1257"/>
      <c r="H4" s="1258"/>
      <c r="N4" s="60"/>
      <c r="O4" s="61"/>
      <c r="P4" s="62"/>
      <c r="Q4" s="62"/>
      <c r="R4" s="61"/>
      <c r="S4" s="1"/>
    </row>
    <row r="5" spans="1:24" ht="18" customHeight="1" thickBot="1" x14ac:dyDescent="0.3">
      <c r="B5" s="226" t="s">
        <v>255</v>
      </c>
      <c r="C5" s="228"/>
      <c r="D5" s="1259" t="s">
        <v>273</v>
      </c>
      <c r="E5" s="1259"/>
      <c r="F5" s="1259"/>
      <c r="G5" s="1259"/>
      <c r="H5" s="1260"/>
      <c r="I5" s="229"/>
      <c r="J5" s="229"/>
      <c r="K5" s="229"/>
      <c r="L5" s="229"/>
      <c r="N5" s="60"/>
      <c r="O5" s="61"/>
      <c r="P5" s="62"/>
      <c r="Q5" s="62"/>
      <c r="R5" s="61"/>
      <c r="S5" s="1"/>
    </row>
    <row r="6" spans="1:24" ht="12.75" customHeight="1" thickTop="1" x14ac:dyDescent="0.25">
      <c r="B6" s="229"/>
      <c r="C6" s="229"/>
      <c r="D6" s="229"/>
      <c r="E6" s="229"/>
      <c r="F6" s="229"/>
      <c r="G6" s="229"/>
      <c r="H6" s="229"/>
      <c r="I6" s="229"/>
      <c r="J6" s="229"/>
      <c r="K6" s="229"/>
      <c r="L6" s="229"/>
      <c r="N6" s="60"/>
      <c r="O6" s="61"/>
      <c r="P6" s="62"/>
      <c r="Q6" s="62"/>
      <c r="R6" s="61"/>
      <c r="S6" s="1"/>
    </row>
    <row r="7" spans="1:24" ht="9" customHeight="1" x14ac:dyDescent="0.25">
      <c r="A7" s="1"/>
      <c r="B7" s="57"/>
      <c r="C7" s="15"/>
      <c r="D7" s="3"/>
      <c r="E7" s="12"/>
      <c r="F7" s="2"/>
      <c r="G7" s="48"/>
      <c r="H7" s="1"/>
      <c r="I7" s="5"/>
      <c r="J7" s="43"/>
      <c r="K7" s="148"/>
      <c r="L7" s="32"/>
      <c r="M7" s="62"/>
      <c r="N7" s="62"/>
      <c r="O7" s="61"/>
      <c r="R7" s="1"/>
      <c r="S7" s="1"/>
    </row>
    <row r="8" spans="1:24" s="4" customFormat="1" ht="39" customHeight="1" thickBot="1" x14ac:dyDescent="0.3">
      <c r="A8" s="210"/>
      <c r="B8" s="172" t="s">
        <v>0</v>
      </c>
      <c r="C8" s="172" t="s">
        <v>1</v>
      </c>
      <c r="D8" s="173" t="s">
        <v>2</v>
      </c>
      <c r="E8" s="173" t="s">
        <v>11</v>
      </c>
      <c r="F8" s="173" t="s">
        <v>10</v>
      </c>
      <c r="G8" s="172" t="s">
        <v>9</v>
      </c>
      <c r="H8" s="172" t="s">
        <v>3</v>
      </c>
      <c r="I8" s="172" t="s">
        <v>4</v>
      </c>
      <c r="J8" s="174" t="s">
        <v>5</v>
      </c>
      <c r="K8" s="175" t="s">
        <v>41</v>
      </c>
      <c r="L8" s="176" t="s">
        <v>42</v>
      </c>
      <c r="M8" s="50"/>
      <c r="N8" s="1249" t="s">
        <v>14</v>
      </c>
      <c r="O8" s="1249"/>
      <c r="P8" s="1249" t="s">
        <v>12</v>
      </c>
      <c r="Q8" s="1249" t="s">
        <v>13</v>
      </c>
      <c r="R8" s="1252" t="s">
        <v>16</v>
      </c>
      <c r="S8" s="1252" t="s">
        <v>17</v>
      </c>
      <c r="T8" s="1249" t="s">
        <v>18</v>
      </c>
    </row>
    <row r="9" spans="1:24" ht="26.25" customHeight="1" thickBot="1" x14ac:dyDescent="0.3">
      <c r="B9" s="1240" t="s">
        <v>187</v>
      </c>
      <c r="C9" s="1241"/>
      <c r="D9" s="1241"/>
      <c r="E9" s="1241"/>
      <c r="F9" s="1241"/>
      <c r="G9" s="1241"/>
      <c r="H9" s="1241"/>
      <c r="I9" s="1241"/>
      <c r="J9" s="1241"/>
      <c r="K9" s="1241"/>
      <c r="L9" s="1241"/>
      <c r="M9" s="50"/>
      <c r="N9" s="1251"/>
      <c r="O9" s="1251"/>
      <c r="P9" s="1251"/>
      <c r="Q9" s="1251"/>
      <c r="R9" s="1254"/>
      <c r="S9" s="1254"/>
      <c r="T9" s="1251"/>
    </row>
    <row r="10" spans="1:24" s="626" customFormat="1" ht="21" customHeight="1" x14ac:dyDescent="0.25">
      <c r="B10" s="670">
        <v>1</v>
      </c>
      <c r="C10" s="670"/>
      <c r="D10" s="671" t="s">
        <v>185</v>
      </c>
      <c r="E10" s="672"/>
      <c r="F10" s="672">
        <v>44042</v>
      </c>
      <c r="G10" s="733"/>
      <c r="H10" s="673" t="s">
        <v>186</v>
      </c>
      <c r="I10" s="670">
        <v>1</v>
      </c>
      <c r="J10" s="674" t="s">
        <v>19</v>
      </c>
      <c r="K10" s="675">
        <v>8612</v>
      </c>
      <c r="L10" s="675">
        <f>K10*I10</f>
        <v>8612</v>
      </c>
      <c r="M10" s="676"/>
      <c r="N10" s="677"/>
      <c r="O10" s="678"/>
      <c r="P10" s="672"/>
      <c r="Q10" s="672"/>
      <c r="R10" s="672"/>
      <c r="S10" s="672"/>
      <c r="T10" s="672"/>
      <c r="U10" s="628"/>
      <c r="V10" s="628"/>
      <c r="W10" s="628"/>
      <c r="X10" s="679"/>
    </row>
    <row r="11" spans="1:24" s="626" customFormat="1" ht="21" customHeight="1" x14ac:dyDescent="0.25">
      <c r="B11" s="670"/>
      <c r="C11" s="670"/>
      <c r="D11" s="671"/>
      <c r="E11" s="672"/>
      <c r="F11" s="672"/>
      <c r="G11" s="733"/>
      <c r="H11" s="673"/>
      <c r="I11" s="670"/>
      <c r="J11" s="674"/>
      <c r="K11" s="675"/>
      <c r="L11" s="675">
        <f t="shared" ref="L11:L32" si="0">K11*I11</f>
        <v>0</v>
      </c>
      <c r="M11" s="676"/>
      <c r="N11" s="677"/>
      <c r="O11" s="678"/>
      <c r="P11" s="672"/>
      <c r="Q11" s="672"/>
      <c r="R11" s="672"/>
      <c r="S11" s="672"/>
      <c r="T11" s="672"/>
      <c r="U11" s="628"/>
      <c r="V11" s="628"/>
      <c r="W11" s="628"/>
      <c r="X11" s="679"/>
    </row>
    <row r="12" spans="1:24" s="626" customFormat="1" ht="21" customHeight="1" x14ac:dyDescent="0.25">
      <c r="B12" s="670"/>
      <c r="C12" s="670"/>
      <c r="D12" s="671"/>
      <c r="E12" s="672"/>
      <c r="F12" s="672"/>
      <c r="G12" s="733"/>
      <c r="H12" s="673"/>
      <c r="I12" s="670"/>
      <c r="J12" s="674"/>
      <c r="K12" s="675"/>
      <c r="L12" s="675">
        <f t="shared" si="0"/>
        <v>0</v>
      </c>
      <c r="M12" s="676"/>
      <c r="N12" s="677"/>
      <c r="O12" s="678"/>
      <c r="P12" s="672"/>
      <c r="Q12" s="672"/>
      <c r="R12" s="672"/>
      <c r="S12" s="672"/>
      <c r="T12" s="672"/>
      <c r="U12" s="628"/>
      <c r="V12" s="628"/>
      <c r="W12" s="628"/>
      <c r="X12" s="679"/>
    </row>
    <row r="13" spans="1:24" s="626" customFormat="1" ht="21" customHeight="1" x14ac:dyDescent="0.25">
      <c r="B13" s="670"/>
      <c r="C13" s="670"/>
      <c r="D13" s="671"/>
      <c r="E13" s="672"/>
      <c r="F13" s="672"/>
      <c r="G13" s="733"/>
      <c r="H13" s="673"/>
      <c r="I13" s="670"/>
      <c r="J13" s="674"/>
      <c r="K13" s="675"/>
      <c r="L13" s="675">
        <f t="shared" si="0"/>
        <v>0</v>
      </c>
      <c r="M13" s="676"/>
      <c r="N13" s="677"/>
      <c r="O13" s="678"/>
      <c r="P13" s="672"/>
      <c r="Q13" s="672"/>
      <c r="R13" s="672"/>
      <c r="S13" s="672"/>
      <c r="T13" s="672"/>
      <c r="U13" s="628"/>
      <c r="V13" s="628"/>
      <c r="W13" s="628"/>
      <c r="X13" s="679"/>
    </row>
    <row r="14" spans="1:24" s="626" customFormat="1" ht="21" customHeight="1" x14ac:dyDescent="0.25">
      <c r="B14" s="670"/>
      <c r="C14" s="670"/>
      <c r="D14" s="671"/>
      <c r="E14" s="672"/>
      <c r="F14" s="672"/>
      <c r="G14" s="733"/>
      <c r="H14" s="673"/>
      <c r="I14" s="670"/>
      <c r="J14" s="674"/>
      <c r="K14" s="675"/>
      <c r="L14" s="675">
        <f t="shared" si="0"/>
        <v>0</v>
      </c>
      <c r="M14" s="676"/>
      <c r="N14" s="677"/>
      <c r="O14" s="678"/>
      <c r="P14" s="672"/>
      <c r="Q14" s="672"/>
      <c r="R14" s="672"/>
      <c r="S14" s="672"/>
      <c r="T14" s="672"/>
      <c r="U14" s="628"/>
      <c r="V14" s="628"/>
      <c r="W14" s="628"/>
      <c r="X14" s="679"/>
    </row>
    <row r="15" spans="1:24" s="626" customFormat="1" ht="21" customHeight="1" x14ac:dyDescent="0.25">
      <c r="B15" s="670"/>
      <c r="C15" s="670"/>
      <c r="D15" s="671"/>
      <c r="E15" s="672"/>
      <c r="F15" s="672"/>
      <c r="G15" s="733"/>
      <c r="H15" s="673"/>
      <c r="I15" s="670"/>
      <c r="J15" s="674"/>
      <c r="K15" s="675"/>
      <c r="L15" s="675">
        <f t="shared" si="0"/>
        <v>0</v>
      </c>
      <c r="M15" s="676"/>
      <c r="N15" s="677"/>
      <c r="O15" s="678"/>
      <c r="P15" s="672"/>
      <c r="Q15" s="672"/>
      <c r="R15" s="672"/>
      <c r="S15" s="672"/>
      <c r="T15" s="672"/>
      <c r="U15" s="628"/>
      <c r="V15" s="628"/>
      <c r="W15" s="628"/>
      <c r="X15" s="679"/>
    </row>
    <row r="16" spans="1:24" s="626" customFormat="1" ht="21" customHeight="1" x14ac:dyDescent="0.25">
      <c r="B16" s="670"/>
      <c r="C16" s="670"/>
      <c r="D16" s="671"/>
      <c r="E16" s="672"/>
      <c r="F16" s="672"/>
      <c r="G16" s="733"/>
      <c r="H16" s="673"/>
      <c r="I16" s="670"/>
      <c r="J16" s="674"/>
      <c r="K16" s="675"/>
      <c r="L16" s="675">
        <f t="shared" si="0"/>
        <v>0</v>
      </c>
      <c r="M16" s="676"/>
      <c r="N16" s="677"/>
      <c r="O16" s="678"/>
      <c r="P16" s="672"/>
      <c r="Q16" s="672"/>
      <c r="R16" s="672"/>
      <c r="S16" s="672"/>
      <c r="T16" s="672"/>
      <c r="U16" s="628"/>
      <c r="V16" s="628"/>
      <c r="W16" s="628"/>
      <c r="X16" s="679"/>
    </row>
    <row r="17" spans="2:24" s="626" customFormat="1" ht="21" customHeight="1" x14ac:dyDescent="0.25">
      <c r="B17" s="670"/>
      <c r="C17" s="670"/>
      <c r="D17" s="671"/>
      <c r="E17" s="672"/>
      <c r="F17" s="672"/>
      <c r="G17" s="733"/>
      <c r="H17" s="673"/>
      <c r="I17" s="670"/>
      <c r="J17" s="674"/>
      <c r="K17" s="675"/>
      <c r="L17" s="675">
        <f t="shared" si="0"/>
        <v>0</v>
      </c>
      <c r="M17" s="676"/>
      <c r="N17" s="677"/>
      <c r="O17" s="678"/>
      <c r="P17" s="672"/>
      <c r="Q17" s="672"/>
      <c r="R17" s="672"/>
      <c r="S17" s="672"/>
      <c r="T17" s="672"/>
      <c r="U17" s="628"/>
      <c r="V17" s="628"/>
      <c r="W17" s="628"/>
      <c r="X17" s="679"/>
    </row>
    <row r="18" spans="2:24" s="626" customFormat="1" ht="21" customHeight="1" x14ac:dyDescent="0.25">
      <c r="B18" s="670"/>
      <c r="C18" s="670"/>
      <c r="D18" s="671"/>
      <c r="E18" s="672"/>
      <c r="F18" s="672"/>
      <c r="G18" s="733"/>
      <c r="H18" s="673"/>
      <c r="I18" s="670"/>
      <c r="J18" s="674"/>
      <c r="K18" s="675"/>
      <c r="L18" s="675">
        <f t="shared" si="0"/>
        <v>0</v>
      </c>
      <c r="M18" s="676"/>
      <c r="N18" s="677"/>
      <c r="O18" s="678"/>
      <c r="P18" s="672"/>
      <c r="Q18" s="672"/>
      <c r="R18" s="672"/>
      <c r="S18" s="672"/>
      <c r="T18" s="672"/>
      <c r="U18" s="628"/>
      <c r="V18" s="628"/>
      <c r="W18" s="628"/>
      <c r="X18" s="679"/>
    </row>
    <row r="19" spans="2:24" s="626" customFormat="1" ht="21" customHeight="1" x14ac:dyDescent="0.25">
      <c r="B19" s="670"/>
      <c r="C19" s="670"/>
      <c r="D19" s="671"/>
      <c r="E19" s="672"/>
      <c r="F19" s="672"/>
      <c r="G19" s="733"/>
      <c r="H19" s="673"/>
      <c r="I19" s="670"/>
      <c r="J19" s="674"/>
      <c r="K19" s="675"/>
      <c r="L19" s="675">
        <f t="shared" si="0"/>
        <v>0</v>
      </c>
      <c r="M19" s="676"/>
      <c r="N19" s="677"/>
      <c r="O19" s="678"/>
      <c r="P19" s="672"/>
      <c r="Q19" s="672"/>
      <c r="R19" s="672"/>
      <c r="S19" s="672"/>
      <c r="T19" s="672"/>
      <c r="U19" s="628"/>
      <c r="V19" s="628"/>
      <c r="W19" s="628"/>
      <c r="X19" s="679"/>
    </row>
    <row r="20" spans="2:24" s="626" customFormat="1" ht="21" customHeight="1" x14ac:dyDescent="0.25">
      <c r="B20" s="670"/>
      <c r="C20" s="670"/>
      <c r="D20" s="671"/>
      <c r="E20" s="672"/>
      <c r="F20" s="672"/>
      <c r="G20" s="733"/>
      <c r="H20" s="673"/>
      <c r="I20" s="670"/>
      <c r="J20" s="674"/>
      <c r="K20" s="675"/>
      <c r="L20" s="675">
        <f t="shared" si="0"/>
        <v>0</v>
      </c>
      <c r="M20" s="676"/>
      <c r="N20" s="677"/>
      <c r="O20" s="678"/>
      <c r="P20" s="672"/>
      <c r="Q20" s="672"/>
      <c r="R20" s="672"/>
      <c r="S20" s="672"/>
      <c r="T20" s="672"/>
      <c r="U20" s="628"/>
      <c r="V20" s="628"/>
      <c r="W20" s="628"/>
      <c r="X20" s="679"/>
    </row>
    <row r="21" spans="2:24" s="626" customFormat="1" ht="21" customHeight="1" x14ac:dyDescent="0.25">
      <c r="B21" s="670"/>
      <c r="C21" s="670"/>
      <c r="D21" s="671"/>
      <c r="E21" s="672"/>
      <c r="F21" s="672"/>
      <c r="G21" s="733"/>
      <c r="H21" s="673"/>
      <c r="I21" s="670"/>
      <c r="J21" s="674"/>
      <c r="K21" s="675"/>
      <c r="L21" s="675">
        <f t="shared" si="0"/>
        <v>0</v>
      </c>
      <c r="M21" s="676"/>
      <c r="N21" s="677"/>
      <c r="O21" s="678"/>
      <c r="P21" s="672"/>
      <c r="Q21" s="672"/>
      <c r="R21" s="672"/>
      <c r="S21" s="672"/>
      <c r="T21" s="672"/>
      <c r="U21" s="628"/>
      <c r="V21" s="628"/>
      <c r="W21" s="628"/>
      <c r="X21" s="679"/>
    </row>
    <row r="22" spans="2:24" s="626" customFormat="1" ht="21" customHeight="1" x14ac:dyDescent="0.25">
      <c r="B22" s="670"/>
      <c r="C22" s="670"/>
      <c r="D22" s="671"/>
      <c r="E22" s="672"/>
      <c r="F22" s="672"/>
      <c r="G22" s="733"/>
      <c r="H22" s="673"/>
      <c r="I22" s="670"/>
      <c r="J22" s="674"/>
      <c r="K22" s="675"/>
      <c r="L22" s="675">
        <f t="shared" si="0"/>
        <v>0</v>
      </c>
      <c r="M22" s="676"/>
      <c r="N22" s="677"/>
      <c r="O22" s="678"/>
      <c r="P22" s="672"/>
      <c r="Q22" s="672"/>
      <c r="R22" s="672"/>
      <c r="S22" s="672"/>
      <c r="T22" s="672"/>
      <c r="U22" s="628"/>
      <c r="V22" s="628"/>
      <c r="W22" s="628"/>
      <c r="X22" s="679"/>
    </row>
    <row r="23" spans="2:24" s="626" customFormat="1" ht="21" customHeight="1" x14ac:dyDescent="0.25">
      <c r="B23" s="670"/>
      <c r="C23" s="670"/>
      <c r="D23" s="671"/>
      <c r="E23" s="672"/>
      <c r="F23" s="672"/>
      <c r="G23" s="733"/>
      <c r="H23" s="673"/>
      <c r="I23" s="670"/>
      <c r="J23" s="674"/>
      <c r="K23" s="675"/>
      <c r="L23" s="675">
        <f t="shared" si="0"/>
        <v>0</v>
      </c>
      <c r="M23" s="676"/>
      <c r="N23" s="677"/>
      <c r="O23" s="678"/>
      <c r="P23" s="672"/>
      <c r="Q23" s="672"/>
      <c r="R23" s="672"/>
      <c r="S23" s="672"/>
      <c r="T23" s="672"/>
      <c r="U23" s="628"/>
      <c r="V23" s="628"/>
      <c r="W23" s="628"/>
      <c r="X23" s="679"/>
    </row>
    <row r="24" spans="2:24" s="626" customFormat="1" ht="21" customHeight="1" x14ac:dyDescent="0.25">
      <c r="B24" s="670"/>
      <c r="C24" s="670"/>
      <c r="D24" s="671"/>
      <c r="E24" s="672"/>
      <c r="F24" s="672"/>
      <c r="G24" s="733"/>
      <c r="H24" s="673"/>
      <c r="I24" s="670"/>
      <c r="J24" s="674"/>
      <c r="K24" s="675"/>
      <c r="L24" s="675">
        <f t="shared" si="0"/>
        <v>0</v>
      </c>
      <c r="M24" s="676"/>
      <c r="N24" s="677"/>
      <c r="O24" s="678"/>
      <c r="P24" s="672"/>
      <c r="Q24" s="672"/>
      <c r="R24" s="672"/>
      <c r="S24" s="672"/>
      <c r="T24" s="672"/>
      <c r="U24" s="628"/>
      <c r="V24" s="628"/>
      <c r="W24" s="628"/>
      <c r="X24" s="679"/>
    </row>
    <row r="25" spans="2:24" s="626" customFormat="1" ht="21" customHeight="1" x14ac:dyDescent="0.25">
      <c r="B25" s="670"/>
      <c r="C25" s="670"/>
      <c r="D25" s="671"/>
      <c r="E25" s="672"/>
      <c r="F25" s="672"/>
      <c r="G25" s="733"/>
      <c r="H25" s="673"/>
      <c r="I25" s="670"/>
      <c r="J25" s="674"/>
      <c r="K25" s="675"/>
      <c r="L25" s="675">
        <f t="shared" si="0"/>
        <v>0</v>
      </c>
      <c r="M25" s="676"/>
      <c r="N25" s="677"/>
      <c r="O25" s="678"/>
      <c r="P25" s="672"/>
      <c r="Q25" s="672"/>
      <c r="R25" s="672"/>
      <c r="S25" s="672"/>
      <c r="T25" s="672"/>
      <c r="U25" s="628"/>
      <c r="V25" s="628"/>
      <c r="W25" s="628"/>
      <c r="X25" s="679"/>
    </row>
    <row r="26" spans="2:24" s="626" customFormat="1" ht="21" customHeight="1" x14ac:dyDescent="0.25">
      <c r="B26" s="670"/>
      <c r="C26" s="670"/>
      <c r="D26" s="671"/>
      <c r="E26" s="672"/>
      <c r="F26" s="672"/>
      <c r="G26" s="733"/>
      <c r="H26" s="673"/>
      <c r="I26" s="670"/>
      <c r="J26" s="674"/>
      <c r="K26" s="675"/>
      <c r="L26" s="675">
        <f t="shared" si="0"/>
        <v>0</v>
      </c>
      <c r="M26" s="676"/>
      <c r="N26" s="677"/>
      <c r="O26" s="678"/>
      <c r="P26" s="672"/>
      <c r="Q26" s="672"/>
      <c r="R26" s="672"/>
      <c r="S26" s="672"/>
      <c r="T26" s="672"/>
      <c r="U26" s="628"/>
      <c r="V26" s="628"/>
      <c r="W26" s="628"/>
      <c r="X26" s="679"/>
    </row>
    <row r="27" spans="2:24" s="626" customFormat="1" ht="21" customHeight="1" x14ac:dyDescent="0.25">
      <c r="B27" s="670"/>
      <c r="C27" s="670"/>
      <c r="D27" s="671"/>
      <c r="E27" s="672"/>
      <c r="F27" s="672"/>
      <c r="G27" s="733"/>
      <c r="H27" s="673"/>
      <c r="I27" s="670"/>
      <c r="J27" s="674"/>
      <c r="K27" s="675"/>
      <c r="L27" s="675">
        <f t="shared" si="0"/>
        <v>0</v>
      </c>
      <c r="M27" s="676"/>
      <c r="N27" s="677"/>
      <c r="O27" s="678"/>
      <c r="P27" s="672"/>
      <c r="Q27" s="672"/>
      <c r="R27" s="672"/>
      <c r="S27" s="672"/>
      <c r="T27" s="672"/>
      <c r="U27" s="628"/>
      <c r="V27" s="628"/>
      <c r="W27" s="628"/>
      <c r="X27" s="679"/>
    </row>
    <row r="28" spans="2:24" s="626" customFormat="1" ht="21" customHeight="1" x14ac:dyDescent="0.25">
      <c r="B28" s="670"/>
      <c r="C28" s="670"/>
      <c r="D28" s="671"/>
      <c r="E28" s="672"/>
      <c r="F28" s="672"/>
      <c r="G28" s="733"/>
      <c r="H28" s="673"/>
      <c r="I28" s="670"/>
      <c r="J28" s="674"/>
      <c r="K28" s="675"/>
      <c r="L28" s="675">
        <f t="shared" si="0"/>
        <v>0</v>
      </c>
      <c r="M28" s="676"/>
      <c r="N28" s="677"/>
      <c r="O28" s="678"/>
      <c r="P28" s="672"/>
      <c r="Q28" s="672"/>
      <c r="R28" s="672"/>
      <c r="S28" s="672"/>
      <c r="T28" s="672"/>
      <c r="U28" s="628"/>
      <c r="V28" s="628"/>
      <c r="W28" s="628"/>
      <c r="X28" s="679"/>
    </row>
    <row r="29" spans="2:24" s="626" customFormat="1" ht="21" customHeight="1" x14ac:dyDescent="0.25">
      <c r="B29" s="670"/>
      <c r="C29" s="670"/>
      <c r="D29" s="671"/>
      <c r="E29" s="672"/>
      <c r="F29" s="672"/>
      <c r="G29" s="733"/>
      <c r="H29" s="673"/>
      <c r="I29" s="670"/>
      <c r="J29" s="674"/>
      <c r="K29" s="675"/>
      <c r="L29" s="675">
        <f t="shared" si="0"/>
        <v>0</v>
      </c>
      <c r="M29" s="676"/>
      <c r="N29" s="677"/>
      <c r="O29" s="678"/>
      <c r="P29" s="672"/>
      <c r="Q29" s="672"/>
      <c r="R29" s="672"/>
      <c r="S29" s="672"/>
      <c r="T29" s="672"/>
      <c r="U29" s="628"/>
      <c r="V29" s="628"/>
      <c r="W29" s="628"/>
      <c r="X29" s="679"/>
    </row>
    <row r="30" spans="2:24" s="626" customFormat="1" ht="21" customHeight="1" x14ac:dyDescent="0.25">
      <c r="B30" s="670"/>
      <c r="C30" s="670"/>
      <c r="D30" s="671"/>
      <c r="E30" s="672"/>
      <c r="F30" s="672"/>
      <c r="G30" s="733"/>
      <c r="H30" s="673"/>
      <c r="I30" s="670"/>
      <c r="J30" s="674"/>
      <c r="K30" s="675"/>
      <c r="L30" s="675">
        <f t="shared" si="0"/>
        <v>0</v>
      </c>
      <c r="M30" s="676"/>
      <c r="N30" s="677"/>
      <c r="O30" s="678"/>
      <c r="P30" s="672"/>
      <c r="Q30" s="672"/>
      <c r="R30" s="672"/>
      <c r="S30" s="672"/>
      <c r="T30" s="672"/>
      <c r="U30" s="628"/>
      <c r="V30" s="628"/>
      <c r="W30" s="628"/>
      <c r="X30" s="679"/>
    </row>
    <row r="31" spans="2:24" s="626" customFormat="1" ht="21" customHeight="1" x14ac:dyDescent="0.25">
      <c r="B31" s="670"/>
      <c r="C31" s="670"/>
      <c r="D31" s="671"/>
      <c r="E31" s="672"/>
      <c r="F31" s="672"/>
      <c r="G31" s="733"/>
      <c r="H31" s="673"/>
      <c r="I31" s="670"/>
      <c r="J31" s="674"/>
      <c r="K31" s="675"/>
      <c r="L31" s="675">
        <f t="shared" si="0"/>
        <v>0</v>
      </c>
      <c r="M31" s="676"/>
      <c r="N31" s="677"/>
      <c r="O31" s="678"/>
      <c r="P31" s="672"/>
      <c r="Q31" s="672"/>
      <c r="R31" s="672"/>
      <c r="S31" s="672"/>
      <c r="T31" s="672"/>
      <c r="U31" s="628"/>
      <c r="V31" s="628"/>
      <c r="W31" s="628"/>
      <c r="X31" s="679"/>
    </row>
    <row r="32" spans="2:24" s="626" customFormat="1" ht="21" customHeight="1" x14ac:dyDescent="0.25">
      <c r="B32" s="670"/>
      <c r="C32" s="670"/>
      <c r="D32" s="671"/>
      <c r="E32" s="672"/>
      <c r="F32" s="672"/>
      <c r="G32" s="733"/>
      <c r="H32" s="673"/>
      <c r="I32" s="670"/>
      <c r="J32" s="674"/>
      <c r="K32" s="675"/>
      <c r="L32" s="675">
        <f t="shared" si="0"/>
        <v>0</v>
      </c>
      <c r="M32" s="676"/>
      <c r="N32" s="677"/>
      <c r="O32" s="678"/>
      <c r="P32" s="672"/>
      <c r="Q32" s="672"/>
      <c r="R32" s="672"/>
      <c r="S32" s="672"/>
      <c r="T32" s="672"/>
      <c r="U32" s="628"/>
      <c r="V32" s="628"/>
      <c r="W32" s="628"/>
      <c r="X32" s="679"/>
    </row>
    <row r="33" spans="1:20" s="17" customFormat="1" x14ac:dyDescent="0.25">
      <c r="A33" s="211"/>
      <c r="B33" s="66"/>
      <c r="C33" s="66"/>
      <c r="D33" s="67"/>
      <c r="E33" s="67"/>
      <c r="F33" s="67"/>
      <c r="G33" s="16"/>
      <c r="H33" s="49"/>
      <c r="J33" s="18"/>
      <c r="K33" s="19"/>
      <c r="L33" s="149"/>
      <c r="M33" s="32"/>
      <c r="N33" s="67"/>
      <c r="O33" s="67"/>
      <c r="P33" s="67"/>
      <c r="Q33" s="67"/>
      <c r="R33" s="67"/>
      <c r="S33" s="67"/>
      <c r="T33" s="67"/>
    </row>
    <row r="34" spans="1:20" s="17" customFormat="1" x14ac:dyDescent="0.25">
      <c r="A34" s="211"/>
      <c r="B34" s="66"/>
      <c r="C34" s="66"/>
      <c r="D34" s="67"/>
      <c r="E34" s="67"/>
      <c r="F34" s="67"/>
      <c r="G34" s="16"/>
      <c r="H34" s="49"/>
      <c r="J34" s="18"/>
      <c r="K34" s="19"/>
      <c r="L34" s="149"/>
      <c r="M34" s="32"/>
      <c r="N34" s="67"/>
      <c r="O34" s="67"/>
      <c r="P34" s="67"/>
      <c r="Q34" s="67"/>
      <c r="R34" s="67"/>
      <c r="S34" s="67"/>
      <c r="T34" s="67"/>
    </row>
    <row r="35" spans="1:20" s="17" customFormat="1" x14ac:dyDescent="0.25">
      <c r="A35" s="211"/>
      <c r="B35" s="66"/>
      <c r="C35" s="66"/>
      <c r="D35" s="67"/>
      <c r="E35" s="67"/>
      <c r="F35" s="67"/>
      <c r="G35" s="16"/>
      <c r="H35" s="49"/>
      <c r="J35" s="18"/>
      <c r="K35" s="19"/>
      <c r="L35" s="149"/>
      <c r="M35" s="32"/>
      <c r="N35" s="67"/>
      <c r="O35" s="67"/>
      <c r="P35" s="67"/>
      <c r="Q35" s="67"/>
      <c r="R35" s="67"/>
      <c r="S35" s="67"/>
      <c r="T35" s="67"/>
    </row>
    <row r="36" spans="1:20" s="17" customFormat="1" x14ac:dyDescent="0.25">
      <c r="A36" s="211"/>
      <c r="B36" s="66"/>
      <c r="C36" s="66"/>
      <c r="D36" s="67"/>
      <c r="E36" s="67"/>
      <c r="F36" s="67"/>
      <c r="G36" s="16"/>
      <c r="H36" s="49"/>
      <c r="J36" s="18"/>
      <c r="K36" s="19"/>
      <c r="L36" s="149"/>
      <c r="M36" s="32"/>
      <c r="N36" s="67"/>
      <c r="O36" s="67"/>
      <c r="P36" s="67"/>
      <c r="Q36" s="67"/>
      <c r="R36" s="67"/>
      <c r="S36" s="67"/>
      <c r="T36" s="67"/>
    </row>
    <row r="37" spans="1:20" s="17" customFormat="1" x14ac:dyDescent="0.25">
      <c r="A37" s="211"/>
      <c r="B37" s="66"/>
      <c r="C37" s="66"/>
      <c r="D37" s="67"/>
      <c r="E37" s="67"/>
      <c r="F37" s="67"/>
      <c r="G37" s="16"/>
      <c r="H37" s="49"/>
      <c r="J37" s="18"/>
      <c r="K37" s="19"/>
      <c r="L37" s="149"/>
      <c r="M37" s="32"/>
      <c r="N37" s="67"/>
      <c r="O37" s="67"/>
      <c r="P37" s="67"/>
      <c r="Q37" s="67"/>
      <c r="R37" s="67"/>
      <c r="S37" s="67"/>
      <c r="T37" s="67"/>
    </row>
    <row r="38" spans="1:20" s="17" customFormat="1" x14ac:dyDescent="0.25">
      <c r="A38" s="211"/>
      <c r="B38" s="66"/>
      <c r="C38" s="66"/>
      <c r="D38" s="67"/>
      <c r="E38" s="67"/>
      <c r="F38" s="67"/>
      <c r="G38" s="16"/>
      <c r="H38" s="49"/>
      <c r="J38" s="18"/>
      <c r="K38" s="19"/>
      <c r="L38" s="149"/>
      <c r="M38" s="32"/>
      <c r="N38" s="67"/>
      <c r="O38" s="67"/>
      <c r="P38" s="67"/>
      <c r="Q38" s="67"/>
      <c r="R38" s="67"/>
      <c r="S38" s="67"/>
      <c r="T38" s="67"/>
    </row>
    <row r="39" spans="1:20" s="17" customFormat="1" x14ac:dyDescent="0.25">
      <c r="A39" s="211"/>
      <c r="B39" s="66"/>
      <c r="C39" s="66"/>
      <c r="D39" s="67"/>
      <c r="E39" s="67"/>
      <c r="F39" s="67"/>
      <c r="G39" s="16"/>
      <c r="H39" s="49"/>
      <c r="J39" s="18"/>
      <c r="K39" s="19"/>
      <c r="L39" s="149"/>
      <c r="M39" s="32"/>
      <c r="N39" s="67"/>
      <c r="O39" s="67"/>
      <c r="P39" s="67"/>
      <c r="Q39" s="67"/>
      <c r="R39" s="67"/>
      <c r="S39" s="67"/>
      <c r="T39" s="67"/>
    </row>
    <row r="40" spans="1:20" s="17" customFormat="1" ht="12.75" customHeight="1" x14ac:dyDescent="0.25">
      <c r="A40" s="211"/>
      <c r="B40" s="66"/>
      <c r="C40" s="66"/>
      <c r="D40" s="67"/>
      <c r="E40" s="67"/>
      <c r="F40" s="67"/>
      <c r="G40" s="16"/>
      <c r="H40" s="49"/>
      <c r="J40" s="18"/>
      <c r="K40" s="19"/>
      <c r="L40" s="149"/>
      <c r="M40" s="32"/>
      <c r="N40" s="67"/>
      <c r="O40" s="67"/>
      <c r="P40" s="67"/>
      <c r="Q40" s="67"/>
      <c r="R40" s="67"/>
      <c r="S40" s="67"/>
      <c r="T40" s="67"/>
    </row>
    <row r="41" spans="1:20" s="17" customFormat="1" x14ac:dyDescent="0.25">
      <c r="A41" s="211"/>
      <c r="B41" s="66"/>
      <c r="C41" s="66"/>
      <c r="D41" s="67"/>
      <c r="E41" s="67"/>
      <c r="F41" s="67"/>
      <c r="G41" s="66"/>
      <c r="H41" s="49"/>
      <c r="J41" s="18"/>
      <c r="K41" s="19"/>
      <c r="L41" s="149"/>
      <c r="M41" s="32"/>
      <c r="N41" s="67"/>
      <c r="O41" s="67"/>
      <c r="P41" s="67"/>
      <c r="Q41" s="67"/>
      <c r="R41" s="67"/>
      <c r="S41" s="67"/>
      <c r="T41" s="67"/>
    </row>
    <row r="42" spans="1:20" s="17" customFormat="1" x14ac:dyDescent="0.25">
      <c r="A42" s="211"/>
      <c r="B42" s="66"/>
      <c r="C42" s="66"/>
      <c r="D42" s="67"/>
      <c r="E42" s="67"/>
      <c r="F42" s="67"/>
      <c r="G42" s="66"/>
      <c r="H42" s="49"/>
      <c r="J42" s="18"/>
      <c r="K42" s="19"/>
      <c r="L42" s="149"/>
      <c r="M42" s="32"/>
      <c r="N42" s="67"/>
      <c r="O42" s="67"/>
      <c r="P42" s="67"/>
      <c r="Q42" s="67"/>
      <c r="R42" s="67"/>
      <c r="S42" s="67"/>
      <c r="T42" s="67"/>
    </row>
    <row r="43" spans="1:20" s="17" customFormat="1" x14ac:dyDescent="0.25">
      <c r="A43" s="211"/>
      <c r="B43" s="66"/>
      <c r="C43" s="66"/>
      <c r="D43" s="67"/>
      <c r="E43" s="67"/>
      <c r="F43" s="67"/>
      <c r="G43" s="66"/>
      <c r="H43" s="49"/>
      <c r="J43" s="18"/>
      <c r="K43" s="19"/>
      <c r="L43" s="149"/>
      <c r="M43" s="32"/>
      <c r="N43" s="67"/>
      <c r="O43" s="67"/>
      <c r="P43" s="67"/>
      <c r="Q43" s="67"/>
      <c r="R43" s="67"/>
      <c r="S43" s="67"/>
      <c r="T43" s="67"/>
    </row>
    <row r="44" spans="1:20" s="17" customFormat="1" x14ac:dyDescent="0.25">
      <c r="A44" s="211"/>
      <c r="B44" s="66"/>
      <c r="C44" s="66"/>
      <c r="D44" s="67"/>
      <c r="E44" s="67"/>
      <c r="F44" s="67"/>
      <c r="G44" s="66"/>
      <c r="H44" s="49"/>
      <c r="J44" s="18"/>
      <c r="K44" s="19"/>
      <c r="L44" s="149"/>
      <c r="M44" s="32"/>
      <c r="N44" s="67"/>
      <c r="O44" s="67"/>
      <c r="P44" s="67"/>
      <c r="Q44" s="67"/>
      <c r="R44" s="67"/>
      <c r="S44" s="67"/>
      <c r="T44" s="67"/>
    </row>
    <row r="45" spans="1:20" s="17" customFormat="1" x14ac:dyDescent="0.25">
      <c r="A45" s="211"/>
      <c r="B45" s="66"/>
      <c r="C45" s="66"/>
      <c r="D45" s="67"/>
      <c r="E45" s="67"/>
      <c r="F45" s="67"/>
      <c r="G45" s="66"/>
      <c r="H45" s="49"/>
      <c r="J45" s="18"/>
      <c r="K45" s="19"/>
      <c r="L45" s="149"/>
      <c r="M45" s="32"/>
      <c r="N45" s="67"/>
      <c r="O45" s="67"/>
      <c r="P45" s="67"/>
      <c r="Q45" s="67"/>
      <c r="R45" s="67"/>
      <c r="S45" s="67"/>
      <c r="T45" s="67"/>
    </row>
    <row r="46" spans="1:20" s="17" customFormat="1" x14ac:dyDescent="0.25">
      <c r="A46" s="211"/>
      <c r="B46" s="66"/>
      <c r="C46" s="66"/>
      <c r="D46" s="67"/>
      <c r="E46" s="67"/>
      <c r="F46" s="67"/>
      <c r="G46" s="66"/>
      <c r="H46" s="49"/>
      <c r="J46" s="18"/>
      <c r="K46" s="19"/>
      <c r="L46" s="149"/>
      <c r="M46" s="32"/>
      <c r="N46" s="67"/>
      <c r="O46" s="67"/>
      <c r="P46" s="67"/>
      <c r="Q46" s="67"/>
      <c r="R46" s="67"/>
      <c r="S46" s="67"/>
      <c r="T46" s="67"/>
    </row>
    <row r="47" spans="1:20" s="17" customFormat="1" x14ac:dyDescent="0.25">
      <c r="A47" s="211"/>
      <c r="B47" s="66"/>
      <c r="C47" s="66"/>
      <c r="D47" s="67"/>
      <c r="E47" s="67"/>
      <c r="F47" s="67"/>
      <c r="G47" s="66"/>
      <c r="H47" s="49"/>
      <c r="J47" s="18"/>
      <c r="K47" s="19"/>
      <c r="L47" s="149"/>
      <c r="M47" s="32"/>
      <c r="N47" s="67"/>
      <c r="O47" s="67"/>
      <c r="P47" s="67"/>
      <c r="Q47" s="67"/>
      <c r="R47" s="67"/>
      <c r="S47" s="67"/>
      <c r="T47" s="67"/>
    </row>
    <row r="48" spans="1:20" s="17" customFormat="1" x14ac:dyDescent="0.25">
      <c r="A48" s="211"/>
      <c r="B48" s="66"/>
      <c r="C48" s="66"/>
      <c r="D48" s="67"/>
      <c r="E48" s="67"/>
      <c r="F48" s="67"/>
      <c r="G48" s="66"/>
      <c r="H48" s="49"/>
      <c r="J48" s="18"/>
      <c r="K48" s="19"/>
      <c r="L48" s="149"/>
      <c r="M48" s="32"/>
      <c r="N48" s="67"/>
      <c r="O48" s="67"/>
      <c r="P48" s="67"/>
      <c r="Q48" s="67"/>
      <c r="R48" s="67"/>
      <c r="S48" s="67"/>
      <c r="T48" s="67"/>
    </row>
    <row r="49" spans="1:20" s="17" customFormat="1" x14ac:dyDescent="0.25">
      <c r="A49" s="211"/>
      <c r="B49" s="66"/>
      <c r="C49" s="66"/>
      <c r="D49" s="67"/>
      <c r="E49" s="67"/>
      <c r="F49" s="67"/>
      <c r="G49" s="66"/>
      <c r="H49" s="49"/>
      <c r="J49" s="18"/>
      <c r="K49" s="19"/>
      <c r="L49" s="149"/>
      <c r="M49" s="32"/>
      <c r="N49" s="67"/>
      <c r="O49" s="67"/>
      <c r="P49" s="67"/>
      <c r="Q49" s="67"/>
      <c r="R49" s="67"/>
      <c r="S49" s="67"/>
      <c r="T49" s="67"/>
    </row>
    <row r="50" spans="1:20" s="17" customFormat="1" x14ac:dyDescent="0.25">
      <c r="A50" s="211"/>
      <c r="B50" s="66"/>
      <c r="C50" s="66"/>
      <c r="D50" s="67"/>
      <c r="E50" s="67"/>
      <c r="F50" s="67"/>
      <c r="G50" s="66"/>
      <c r="H50" s="49"/>
      <c r="J50" s="18"/>
      <c r="K50" s="19"/>
      <c r="L50" s="149"/>
      <c r="M50" s="32"/>
      <c r="N50" s="67"/>
      <c r="O50" s="67"/>
      <c r="P50" s="67"/>
      <c r="Q50" s="67"/>
      <c r="R50" s="67"/>
      <c r="S50" s="67"/>
      <c r="T50" s="67"/>
    </row>
    <row r="51" spans="1:20" s="17" customFormat="1" x14ac:dyDescent="0.25">
      <c r="A51" s="211"/>
      <c r="B51" s="66"/>
      <c r="C51" s="66"/>
      <c r="D51" s="67"/>
      <c r="E51" s="67"/>
      <c r="F51" s="67"/>
      <c r="G51" s="66"/>
      <c r="H51" s="49"/>
      <c r="J51" s="18"/>
      <c r="K51" s="19"/>
      <c r="L51" s="149"/>
      <c r="M51" s="32"/>
      <c r="N51" s="67"/>
      <c r="O51" s="67"/>
      <c r="P51" s="67"/>
      <c r="Q51" s="67"/>
      <c r="R51" s="67"/>
      <c r="S51" s="67"/>
      <c r="T51" s="67"/>
    </row>
    <row r="52" spans="1:20" s="17" customFormat="1" x14ac:dyDescent="0.25">
      <c r="A52" s="211"/>
      <c r="C52" s="66"/>
      <c r="D52" s="67"/>
      <c r="E52" s="69"/>
      <c r="F52" s="70"/>
      <c r="G52" s="31"/>
      <c r="H52" s="49"/>
      <c r="J52" s="18"/>
      <c r="K52" s="19"/>
      <c r="L52" s="149"/>
      <c r="M52" s="32"/>
      <c r="O52" s="71"/>
      <c r="R52" s="71"/>
      <c r="S52" s="71"/>
    </row>
    <row r="53" spans="1:20" s="17" customFormat="1" x14ac:dyDescent="0.25">
      <c r="A53" s="211"/>
      <c r="C53" s="66"/>
      <c r="D53" s="67"/>
      <c r="E53" s="69"/>
      <c r="F53" s="70"/>
      <c r="G53" s="31"/>
      <c r="H53" s="49"/>
      <c r="J53" s="18"/>
      <c r="K53" s="19"/>
      <c r="L53" s="149"/>
      <c r="M53" s="32"/>
      <c r="O53" s="71"/>
      <c r="R53" s="71"/>
      <c r="S53" s="71"/>
    </row>
    <row r="54" spans="1:20" s="17" customFormat="1" x14ac:dyDescent="0.25">
      <c r="A54" s="211"/>
      <c r="C54" s="66"/>
      <c r="D54" s="67"/>
      <c r="E54" s="69"/>
      <c r="F54" s="70"/>
      <c r="G54" s="31"/>
      <c r="H54" s="49"/>
      <c r="J54" s="18"/>
      <c r="K54" s="19"/>
      <c r="L54" s="149"/>
      <c r="M54" s="32"/>
      <c r="O54" s="71"/>
      <c r="R54" s="71"/>
      <c r="S54" s="71"/>
    </row>
    <row r="55" spans="1:20" s="17" customFormat="1" x14ac:dyDescent="0.25">
      <c r="A55" s="211"/>
      <c r="C55" s="66"/>
      <c r="D55" s="67"/>
      <c r="E55" s="69"/>
      <c r="F55" s="70"/>
      <c r="G55" s="31"/>
      <c r="H55" s="49"/>
      <c r="J55" s="18"/>
      <c r="K55" s="19"/>
      <c r="L55" s="149"/>
      <c r="M55" s="32"/>
      <c r="O55" s="71"/>
      <c r="R55" s="71"/>
      <c r="S55" s="71"/>
    </row>
    <row r="56" spans="1:20" s="17" customFormat="1" x14ac:dyDescent="0.25">
      <c r="A56" s="211"/>
      <c r="C56" s="66"/>
      <c r="D56" s="67"/>
      <c r="E56" s="69"/>
      <c r="F56" s="70"/>
      <c r="G56" s="31"/>
      <c r="H56" s="49"/>
      <c r="J56" s="18"/>
      <c r="K56" s="19"/>
      <c r="L56" s="149"/>
      <c r="M56" s="32"/>
      <c r="O56" s="71"/>
      <c r="R56" s="71"/>
      <c r="S56" s="71"/>
    </row>
    <row r="57" spans="1:20" s="17" customFormat="1" x14ac:dyDescent="0.25">
      <c r="A57" s="211"/>
      <c r="C57" s="66"/>
      <c r="D57" s="67"/>
      <c r="E57" s="69"/>
      <c r="F57" s="70"/>
      <c r="G57" s="31"/>
      <c r="H57" s="49"/>
      <c r="J57" s="18"/>
      <c r="K57" s="19"/>
      <c r="L57" s="149"/>
      <c r="M57" s="32"/>
      <c r="O57" s="71"/>
      <c r="R57" s="71"/>
      <c r="S57" s="71"/>
    </row>
    <row r="58" spans="1:20" s="17" customFormat="1" x14ac:dyDescent="0.25">
      <c r="A58" s="211"/>
      <c r="C58" s="66"/>
      <c r="D58" s="67"/>
      <c r="E58" s="69"/>
      <c r="F58" s="70"/>
      <c r="G58" s="31"/>
      <c r="H58" s="49"/>
      <c r="J58" s="18"/>
      <c r="K58" s="19"/>
      <c r="L58" s="149"/>
      <c r="M58" s="32"/>
      <c r="O58" s="71"/>
      <c r="R58" s="71"/>
      <c r="S58" s="71"/>
    </row>
    <row r="59" spans="1:20" s="17" customFormat="1" x14ac:dyDescent="0.25">
      <c r="A59" s="211"/>
      <c r="C59" s="66"/>
      <c r="D59" s="67"/>
      <c r="E59" s="69"/>
      <c r="F59" s="70"/>
      <c r="G59" s="31"/>
      <c r="H59" s="49"/>
      <c r="J59" s="18"/>
      <c r="K59" s="19"/>
      <c r="L59" s="149"/>
      <c r="M59" s="32"/>
      <c r="O59" s="71"/>
      <c r="R59" s="71"/>
      <c r="S59" s="71"/>
    </row>
    <row r="60" spans="1:20" s="17" customFormat="1" x14ac:dyDescent="0.25">
      <c r="A60" s="211"/>
      <c r="C60" s="66"/>
      <c r="D60" s="67"/>
      <c r="E60" s="69"/>
      <c r="F60" s="70"/>
      <c r="G60" s="31"/>
      <c r="H60" s="49"/>
      <c r="J60" s="18"/>
      <c r="K60" s="19"/>
      <c r="L60" s="149"/>
      <c r="M60" s="32"/>
      <c r="O60" s="71"/>
      <c r="R60" s="71"/>
      <c r="S60" s="71"/>
    </row>
    <row r="61" spans="1:20" s="17" customFormat="1" x14ac:dyDescent="0.25">
      <c r="A61" s="211"/>
      <c r="C61" s="66"/>
      <c r="D61" s="67"/>
      <c r="E61" s="69"/>
      <c r="F61" s="70"/>
      <c r="G61" s="31"/>
      <c r="H61" s="49"/>
      <c r="J61" s="18"/>
      <c r="K61" s="19"/>
      <c r="L61" s="149"/>
      <c r="M61" s="32"/>
      <c r="O61" s="71"/>
      <c r="R61" s="71"/>
      <c r="S61" s="71"/>
    </row>
    <row r="62" spans="1:20" s="17" customFormat="1" x14ac:dyDescent="0.25">
      <c r="A62" s="211"/>
      <c r="C62" s="66"/>
      <c r="D62" s="67"/>
      <c r="E62" s="69"/>
      <c r="F62" s="70"/>
      <c r="G62" s="31"/>
      <c r="H62" s="49"/>
      <c r="J62" s="18"/>
      <c r="K62" s="19"/>
      <c r="L62" s="149"/>
      <c r="M62" s="32"/>
      <c r="O62" s="71"/>
      <c r="R62" s="71"/>
      <c r="S62" s="71"/>
    </row>
  </sheetData>
  <mergeCells count="9">
    <mergeCell ref="T8:T9"/>
    <mergeCell ref="N8:O9"/>
    <mergeCell ref="P8:P9"/>
    <mergeCell ref="Q8:Q9"/>
    <mergeCell ref="D4:H4"/>
    <mergeCell ref="D5:H5"/>
    <mergeCell ref="B9:L9"/>
    <mergeCell ref="R8:R9"/>
    <mergeCell ref="S8:S9"/>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7" tint="0.39997558519241921"/>
  </sheetPr>
  <dimension ref="A1:X239"/>
  <sheetViews>
    <sheetView topLeftCell="A31" zoomScale="80" zoomScaleNormal="80" workbookViewId="0">
      <selection activeCell="H18" sqref="H18"/>
    </sheetView>
  </sheetViews>
  <sheetFormatPr defaultRowHeight="12.75" x14ac:dyDescent="0.25"/>
  <cols>
    <col min="1" max="1" width="3" style="209" customWidth="1"/>
    <col min="2" max="2" width="4.7109375" style="1" customWidth="1"/>
    <col min="3" max="3" width="13.7109375" style="14" customWidth="1"/>
    <col min="4" max="4" width="14.28515625" style="15" customWidth="1"/>
    <col min="5" max="5" width="12.7109375" style="3" customWidth="1"/>
    <col min="6" max="6" width="12.7109375" style="12" customWidth="1"/>
    <col min="7" max="7" width="41.28515625" style="2" customWidth="1"/>
    <col min="8" max="8" width="57.7109375" style="48" customWidth="1"/>
    <col min="9" max="9" width="8.42578125" style="1" customWidth="1"/>
    <col min="10" max="10" width="8.42578125" style="5" customWidth="1"/>
    <col min="11" max="12" width="12.5703125" style="349"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2.85546875" style="4" customWidth="1"/>
    <col min="21" max="16384" width="9.140625" style="1"/>
  </cols>
  <sheetData>
    <row r="1" spans="1:24" x14ac:dyDescent="0.25">
      <c r="N1" s="62"/>
      <c r="O1" s="61"/>
      <c r="P1" s="62"/>
      <c r="Q1" s="62"/>
      <c r="R1" s="61"/>
      <c r="S1" s="1"/>
      <c r="T1" s="1"/>
    </row>
    <row r="2" spans="1:24" ht="19.5" x14ac:dyDescent="0.25">
      <c r="B2" s="223" t="s">
        <v>253</v>
      </c>
      <c r="N2" s="62"/>
      <c r="O2" s="61"/>
      <c r="P2" s="62"/>
      <c r="Q2" s="62"/>
      <c r="R2" s="61"/>
      <c r="S2" s="1"/>
      <c r="T2" s="1"/>
    </row>
    <row r="3" spans="1:24" ht="15.75" customHeight="1" thickBot="1" x14ac:dyDescent="0.3">
      <c r="N3" s="62"/>
      <c r="O3" s="61"/>
      <c r="P3" s="62"/>
      <c r="Q3" s="62"/>
      <c r="R3" s="61"/>
      <c r="S3" s="1"/>
      <c r="T3" s="1"/>
    </row>
    <row r="4" spans="1:24" ht="19.5" customHeight="1" thickTop="1" x14ac:dyDescent="0.25">
      <c r="B4" s="225" t="s">
        <v>254</v>
      </c>
      <c r="C4" s="227"/>
      <c r="D4" s="1257" t="s">
        <v>261</v>
      </c>
      <c r="E4" s="1257"/>
      <c r="F4" s="1257"/>
      <c r="G4" s="1257"/>
      <c r="H4" s="1258"/>
      <c r="N4" s="62"/>
      <c r="O4" s="61"/>
      <c r="P4" s="62"/>
      <c r="Q4" s="62"/>
      <c r="R4" s="61"/>
      <c r="S4" s="1"/>
      <c r="T4" s="1"/>
    </row>
    <row r="5" spans="1:24" ht="19.5" customHeight="1" thickBot="1" x14ac:dyDescent="0.3">
      <c r="B5" s="226" t="s">
        <v>255</v>
      </c>
      <c r="C5" s="228"/>
      <c r="D5" s="1259" t="s">
        <v>274</v>
      </c>
      <c r="E5" s="1259"/>
      <c r="F5" s="1259"/>
      <c r="G5" s="1259"/>
      <c r="H5" s="1260"/>
      <c r="I5" s="229"/>
      <c r="J5" s="229"/>
      <c r="K5" s="350"/>
      <c r="L5" s="350"/>
      <c r="N5" s="62"/>
      <c r="O5" s="61"/>
      <c r="P5" s="62"/>
      <c r="Q5" s="62"/>
      <c r="R5" s="61"/>
      <c r="S5" s="1"/>
      <c r="T5" s="1"/>
    </row>
    <row r="6" spans="1:24" ht="12.75" customHeight="1" thickTop="1" x14ac:dyDescent="0.25">
      <c r="B6" s="229"/>
      <c r="C6" s="229"/>
      <c r="D6" s="229"/>
      <c r="E6" s="229"/>
      <c r="F6" s="229"/>
      <c r="G6" s="229"/>
      <c r="H6" s="229"/>
      <c r="I6" s="229"/>
      <c r="J6" s="229"/>
      <c r="K6" s="350"/>
      <c r="L6" s="350"/>
      <c r="N6" s="62"/>
      <c r="O6" s="61"/>
      <c r="P6" s="62"/>
      <c r="Q6" s="62"/>
      <c r="R6" s="61"/>
      <c r="S6" s="1"/>
      <c r="T6" s="1"/>
    </row>
    <row r="7" spans="1:24" ht="9" customHeight="1" x14ac:dyDescent="0.25">
      <c r="A7" s="1"/>
      <c r="B7" s="57"/>
      <c r="C7" s="15"/>
      <c r="D7" s="3"/>
      <c r="E7" s="12"/>
      <c r="F7" s="2"/>
      <c r="G7" s="48"/>
      <c r="H7" s="1"/>
      <c r="I7" s="5"/>
      <c r="J7" s="43"/>
      <c r="K7" s="351"/>
      <c r="L7" s="352"/>
      <c r="M7" s="62"/>
      <c r="N7" s="62"/>
      <c r="O7" s="61"/>
      <c r="R7" s="1"/>
      <c r="S7" s="1"/>
    </row>
    <row r="8" spans="1:24" s="4" customFormat="1" ht="39" customHeight="1" thickBot="1" x14ac:dyDescent="0.3">
      <c r="A8" s="210"/>
      <c r="B8" s="172" t="s">
        <v>0</v>
      </c>
      <c r="C8" s="172" t="s">
        <v>1</v>
      </c>
      <c r="D8" s="173" t="s">
        <v>2</v>
      </c>
      <c r="E8" s="173" t="s">
        <v>11</v>
      </c>
      <c r="F8" s="173" t="s">
        <v>10</v>
      </c>
      <c r="G8" s="172" t="s">
        <v>9</v>
      </c>
      <c r="H8" s="172" t="s">
        <v>3</v>
      </c>
      <c r="I8" s="172" t="s">
        <v>4</v>
      </c>
      <c r="J8" s="174" t="s">
        <v>5</v>
      </c>
      <c r="K8" s="753" t="s">
        <v>41</v>
      </c>
      <c r="L8" s="753" t="s">
        <v>42</v>
      </c>
      <c r="M8" s="50"/>
      <c r="N8" s="1249" t="s">
        <v>14</v>
      </c>
      <c r="O8" s="1249"/>
      <c r="P8" s="1249" t="s">
        <v>12</v>
      </c>
      <c r="Q8" s="1249" t="s">
        <v>13</v>
      </c>
      <c r="R8" s="1252" t="s">
        <v>16</v>
      </c>
      <c r="S8" s="1252" t="s">
        <v>17</v>
      </c>
      <c r="T8" s="531" t="s">
        <v>18</v>
      </c>
    </row>
    <row r="9" spans="1:24" ht="24" customHeight="1" thickBot="1" x14ac:dyDescent="0.3">
      <c r="B9" s="1240" t="s">
        <v>187</v>
      </c>
      <c r="C9" s="1241"/>
      <c r="D9" s="1241"/>
      <c r="E9" s="1241"/>
      <c r="F9" s="1241"/>
      <c r="G9" s="1241"/>
      <c r="H9" s="1241"/>
      <c r="I9" s="1241"/>
      <c r="J9" s="1241"/>
      <c r="K9" s="1241"/>
      <c r="L9" s="1241"/>
      <c r="M9" s="50"/>
      <c r="N9" s="1251"/>
      <c r="O9" s="1251"/>
      <c r="P9" s="1251"/>
      <c r="Q9" s="1251"/>
      <c r="R9" s="1254"/>
      <c r="S9" s="1254"/>
      <c r="T9" s="532"/>
    </row>
    <row r="10" spans="1:24" s="626" customFormat="1" ht="21" customHeight="1" x14ac:dyDescent="0.25">
      <c r="B10" s="670">
        <v>1</v>
      </c>
      <c r="C10" s="670"/>
      <c r="D10" s="671" t="s">
        <v>662</v>
      </c>
      <c r="E10" s="672"/>
      <c r="F10" s="672">
        <v>44152</v>
      </c>
      <c r="G10" s="733" t="s">
        <v>667</v>
      </c>
      <c r="H10" s="673" t="s">
        <v>666</v>
      </c>
      <c r="I10" s="670">
        <v>1</v>
      </c>
      <c r="J10" s="674" t="s">
        <v>6</v>
      </c>
      <c r="K10" s="675">
        <v>259</v>
      </c>
      <c r="L10" s="675">
        <f>K10*I10</f>
        <v>259</v>
      </c>
      <c r="M10" s="676"/>
      <c r="N10" s="677"/>
      <c r="O10" s="678"/>
      <c r="P10" s="672"/>
      <c r="Q10" s="672"/>
      <c r="R10" s="672"/>
      <c r="S10" s="672"/>
      <c r="T10" s="672"/>
      <c r="U10" s="628"/>
      <c r="V10" s="628"/>
      <c r="W10" s="628"/>
      <c r="X10" s="679"/>
    </row>
    <row r="11" spans="1:24" s="626" customFormat="1" ht="21" customHeight="1" x14ac:dyDescent="0.25">
      <c r="B11" s="670">
        <v>2</v>
      </c>
      <c r="C11" s="670"/>
      <c r="D11" s="671" t="s">
        <v>676</v>
      </c>
      <c r="E11" s="672"/>
      <c r="F11" s="672">
        <v>44158</v>
      </c>
      <c r="G11" s="733" t="s">
        <v>689</v>
      </c>
      <c r="H11" s="673" t="s">
        <v>690</v>
      </c>
      <c r="I11" s="670">
        <v>1</v>
      </c>
      <c r="J11" s="674" t="s">
        <v>6</v>
      </c>
      <c r="K11" s="675">
        <v>612</v>
      </c>
      <c r="L11" s="675">
        <f t="shared" ref="L11:L88" si="0">K11*I11</f>
        <v>612</v>
      </c>
      <c r="M11" s="676"/>
      <c r="N11" s="677"/>
      <c r="O11" s="678"/>
      <c r="P11" s="672"/>
      <c r="Q11" s="672"/>
      <c r="R11" s="672"/>
      <c r="S11" s="672"/>
      <c r="T11" s="672"/>
      <c r="U11" s="628"/>
      <c r="V11" s="628"/>
      <c r="W11" s="628"/>
      <c r="X11" s="679"/>
    </row>
    <row r="12" spans="1:24" s="626" customFormat="1" ht="21" customHeight="1" x14ac:dyDescent="0.25">
      <c r="B12" s="1269">
        <v>3</v>
      </c>
      <c r="C12" s="670"/>
      <c r="D12" s="671" t="s">
        <v>710</v>
      </c>
      <c r="E12" s="672"/>
      <c r="F12" s="672">
        <v>44162</v>
      </c>
      <c r="G12" s="733" t="s">
        <v>711</v>
      </c>
      <c r="H12" s="673" t="s">
        <v>712</v>
      </c>
      <c r="I12" s="670">
        <v>1</v>
      </c>
      <c r="J12" s="674" t="s">
        <v>6</v>
      </c>
      <c r="K12" s="675">
        <v>135</v>
      </c>
      <c r="L12" s="675">
        <f t="shared" si="0"/>
        <v>135</v>
      </c>
      <c r="M12" s="676"/>
      <c r="N12" s="677"/>
      <c r="O12" s="678"/>
      <c r="P12" s="672"/>
      <c r="Q12" s="672"/>
      <c r="R12" s="672"/>
      <c r="S12" s="672"/>
      <c r="T12" s="672"/>
      <c r="U12" s="628"/>
      <c r="V12" s="628"/>
      <c r="W12" s="628"/>
      <c r="X12" s="679"/>
    </row>
    <row r="13" spans="1:24" s="626" customFormat="1" ht="21" customHeight="1" x14ac:dyDescent="0.25">
      <c r="B13" s="1270"/>
      <c r="C13" s="670"/>
      <c r="D13" s="671" t="s">
        <v>710</v>
      </c>
      <c r="E13" s="672"/>
      <c r="F13" s="672">
        <v>44162</v>
      </c>
      <c r="G13" s="733" t="s">
        <v>711</v>
      </c>
      <c r="H13" s="673" t="s">
        <v>713</v>
      </c>
      <c r="I13" s="670">
        <v>1</v>
      </c>
      <c r="J13" s="674" t="s">
        <v>6</v>
      </c>
      <c r="K13" s="675">
        <v>116</v>
      </c>
      <c r="L13" s="675">
        <f t="shared" si="0"/>
        <v>116</v>
      </c>
      <c r="M13" s="676"/>
      <c r="N13" s="677"/>
      <c r="O13" s="678"/>
      <c r="P13" s="672"/>
      <c r="Q13" s="672"/>
      <c r="R13" s="672"/>
      <c r="S13" s="672"/>
      <c r="T13" s="672"/>
      <c r="U13" s="628"/>
      <c r="V13" s="628"/>
      <c r="W13" s="628"/>
      <c r="X13" s="679"/>
    </row>
    <row r="14" spans="1:24" s="626" customFormat="1" ht="21" customHeight="1" x14ac:dyDescent="0.25">
      <c r="B14" s="1270"/>
      <c r="C14" s="670"/>
      <c r="D14" s="671" t="s">
        <v>710</v>
      </c>
      <c r="E14" s="672"/>
      <c r="F14" s="672">
        <v>44162</v>
      </c>
      <c r="G14" s="733" t="s">
        <v>711</v>
      </c>
      <c r="H14" s="673" t="s">
        <v>714</v>
      </c>
      <c r="I14" s="670">
        <v>1</v>
      </c>
      <c r="J14" s="674" t="s">
        <v>6</v>
      </c>
      <c r="K14" s="675">
        <v>131</v>
      </c>
      <c r="L14" s="675">
        <f t="shared" si="0"/>
        <v>131</v>
      </c>
      <c r="M14" s="676"/>
      <c r="N14" s="677"/>
      <c r="O14" s="678"/>
      <c r="P14" s="672"/>
      <c r="Q14" s="672"/>
      <c r="R14" s="672"/>
      <c r="S14" s="672"/>
      <c r="T14" s="672"/>
      <c r="U14" s="628"/>
      <c r="V14" s="628"/>
      <c r="W14" s="628"/>
      <c r="X14" s="679"/>
    </row>
    <row r="15" spans="1:24" s="626" customFormat="1" ht="21" customHeight="1" x14ac:dyDescent="0.25">
      <c r="B15" s="1270"/>
      <c r="C15" s="670"/>
      <c r="D15" s="671" t="s">
        <v>710</v>
      </c>
      <c r="E15" s="672"/>
      <c r="F15" s="672">
        <v>44162</v>
      </c>
      <c r="G15" s="733" t="s">
        <v>711</v>
      </c>
      <c r="H15" s="673" t="s">
        <v>715</v>
      </c>
      <c r="I15" s="670">
        <v>1</v>
      </c>
      <c r="J15" s="674" t="s">
        <v>6</v>
      </c>
      <c r="K15" s="675">
        <v>169</v>
      </c>
      <c r="L15" s="675">
        <f t="shared" si="0"/>
        <v>169</v>
      </c>
      <c r="M15" s="676"/>
      <c r="N15" s="677"/>
      <c r="O15" s="678"/>
      <c r="P15" s="672"/>
      <c r="Q15" s="672"/>
      <c r="R15" s="672"/>
      <c r="S15" s="672"/>
      <c r="T15" s="672"/>
      <c r="U15" s="628"/>
      <c r="V15" s="628"/>
      <c r="W15" s="628"/>
      <c r="X15" s="679"/>
    </row>
    <row r="16" spans="1:24" s="626" customFormat="1" ht="21" customHeight="1" x14ac:dyDescent="0.25">
      <c r="B16" s="1270"/>
      <c r="C16" s="670"/>
      <c r="D16" s="671" t="s">
        <v>710</v>
      </c>
      <c r="E16" s="672"/>
      <c r="F16" s="672">
        <v>44162</v>
      </c>
      <c r="G16" s="733" t="s">
        <v>711</v>
      </c>
      <c r="H16" s="673" t="s">
        <v>716</v>
      </c>
      <c r="I16" s="670">
        <v>1</v>
      </c>
      <c r="J16" s="674" t="s">
        <v>6</v>
      </c>
      <c r="K16" s="675">
        <v>201</v>
      </c>
      <c r="L16" s="675">
        <f t="shared" si="0"/>
        <v>201</v>
      </c>
      <c r="M16" s="676"/>
      <c r="N16" s="677"/>
      <c r="O16" s="678"/>
      <c r="P16" s="672"/>
      <c r="Q16" s="672"/>
      <c r="R16" s="672"/>
      <c r="S16" s="672"/>
      <c r="T16" s="672"/>
      <c r="U16" s="628"/>
      <c r="V16" s="628"/>
      <c r="W16" s="628"/>
      <c r="X16" s="679"/>
    </row>
    <row r="17" spans="2:24" s="626" customFormat="1" ht="21" customHeight="1" x14ac:dyDescent="0.25">
      <c r="B17" s="1270"/>
      <c r="C17" s="670"/>
      <c r="D17" s="671" t="s">
        <v>710</v>
      </c>
      <c r="E17" s="672"/>
      <c r="F17" s="672">
        <v>44162</v>
      </c>
      <c r="G17" s="733" t="s">
        <v>711</v>
      </c>
      <c r="H17" s="673" t="s">
        <v>717</v>
      </c>
      <c r="I17" s="670">
        <v>1</v>
      </c>
      <c r="J17" s="674" t="s">
        <v>6</v>
      </c>
      <c r="K17" s="675">
        <v>187</v>
      </c>
      <c r="L17" s="675">
        <f t="shared" si="0"/>
        <v>187</v>
      </c>
      <c r="M17" s="676"/>
      <c r="N17" s="677"/>
      <c r="O17" s="678"/>
      <c r="P17" s="672"/>
      <c r="Q17" s="672"/>
      <c r="R17" s="672"/>
      <c r="S17" s="672"/>
      <c r="T17" s="672"/>
      <c r="U17" s="628"/>
      <c r="V17" s="628"/>
      <c r="W17" s="628"/>
      <c r="X17" s="679"/>
    </row>
    <row r="18" spans="2:24" s="626" customFormat="1" ht="21" customHeight="1" x14ac:dyDescent="0.25">
      <c r="B18" s="1271"/>
      <c r="C18" s="670"/>
      <c r="D18" s="671" t="s">
        <v>710</v>
      </c>
      <c r="E18" s="672"/>
      <c r="F18" s="672">
        <v>44162</v>
      </c>
      <c r="G18" s="733" t="s">
        <v>711</v>
      </c>
      <c r="H18" s="673" t="s">
        <v>718</v>
      </c>
      <c r="I18" s="670">
        <v>1</v>
      </c>
      <c r="J18" s="674" t="s">
        <v>6</v>
      </c>
      <c r="K18" s="675">
        <v>222</v>
      </c>
      <c r="L18" s="675">
        <f t="shared" si="0"/>
        <v>222</v>
      </c>
      <c r="M18" s="676"/>
      <c r="N18" s="677"/>
      <c r="O18" s="678"/>
      <c r="P18" s="672"/>
      <c r="Q18" s="672"/>
      <c r="R18" s="672"/>
      <c r="S18" s="672"/>
      <c r="T18" s="672"/>
      <c r="U18" s="628"/>
      <c r="V18" s="628"/>
      <c r="W18" s="628"/>
      <c r="X18" s="679"/>
    </row>
    <row r="19" spans="2:24" s="626" customFormat="1" ht="21" customHeight="1" x14ac:dyDescent="0.25">
      <c r="B19" s="1269">
        <v>4</v>
      </c>
      <c r="C19" s="670"/>
      <c r="D19" s="671" t="s">
        <v>719</v>
      </c>
      <c r="E19" s="672"/>
      <c r="F19" s="672">
        <v>44162</v>
      </c>
      <c r="G19" s="733" t="s">
        <v>720</v>
      </c>
      <c r="H19" s="673" t="s">
        <v>721</v>
      </c>
      <c r="I19" s="670">
        <v>1</v>
      </c>
      <c r="J19" s="674" t="s">
        <v>6</v>
      </c>
      <c r="K19" s="675">
        <v>124</v>
      </c>
      <c r="L19" s="675">
        <f t="shared" si="0"/>
        <v>124</v>
      </c>
      <c r="M19" s="676"/>
      <c r="N19" s="677"/>
      <c r="O19" s="678"/>
      <c r="P19" s="672"/>
      <c r="Q19" s="672"/>
      <c r="R19" s="672"/>
      <c r="S19" s="672"/>
      <c r="T19" s="672"/>
      <c r="U19" s="628"/>
      <c r="V19" s="628"/>
      <c r="W19" s="628"/>
      <c r="X19" s="679"/>
    </row>
    <row r="20" spans="2:24" s="626" customFormat="1" ht="21" customHeight="1" x14ac:dyDescent="0.25">
      <c r="B20" s="1270"/>
      <c r="C20" s="670"/>
      <c r="D20" s="671" t="s">
        <v>719</v>
      </c>
      <c r="E20" s="672"/>
      <c r="F20" s="672">
        <v>44162</v>
      </c>
      <c r="G20" s="733" t="s">
        <v>720</v>
      </c>
      <c r="H20" s="673" t="s">
        <v>722</v>
      </c>
      <c r="I20" s="670">
        <v>1</v>
      </c>
      <c r="J20" s="674" t="s">
        <v>6</v>
      </c>
      <c r="K20" s="675">
        <v>115</v>
      </c>
      <c r="L20" s="675">
        <f t="shared" si="0"/>
        <v>115</v>
      </c>
      <c r="M20" s="676"/>
      <c r="N20" s="677"/>
      <c r="O20" s="678"/>
      <c r="P20" s="672"/>
      <c r="Q20" s="672"/>
      <c r="R20" s="672"/>
      <c r="S20" s="672"/>
      <c r="T20" s="672"/>
      <c r="U20" s="628"/>
      <c r="V20" s="628"/>
      <c r="W20" s="628"/>
      <c r="X20" s="679"/>
    </row>
    <row r="21" spans="2:24" s="626" customFormat="1" ht="21" customHeight="1" x14ac:dyDescent="0.25">
      <c r="B21" s="1270"/>
      <c r="C21" s="670"/>
      <c r="D21" s="671" t="s">
        <v>719</v>
      </c>
      <c r="E21" s="672"/>
      <c r="F21" s="672">
        <v>44162</v>
      </c>
      <c r="G21" s="733" t="s">
        <v>720</v>
      </c>
      <c r="H21" s="673" t="s">
        <v>723</v>
      </c>
      <c r="I21" s="670">
        <v>1</v>
      </c>
      <c r="J21" s="674" t="s">
        <v>6</v>
      </c>
      <c r="K21" s="675">
        <v>162</v>
      </c>
      <c r="L21" s="675">
        <f t="shared" si="0"/>
        <v>162</v>
      </c>
      <c r="M21" s="676"/>
      <c r="N21" s="677"/>
      <c r="O21" s="678"/>
      <c r="P21" s="672"/>
      <c r="Q21" s="672"/>
      <c r="R21" s="672"/>
      <c r="S21" s="672"/>
      <c r="T21" s="672"/>
      <c r="U21" s="628"/>
      <c r="V21" s="628"/>
      <c r="W21" s="628"/>
      <c r="X21" s="679"/>
    </row>
    <row r="22" spans="2:24" s="626" customFormat="1" ht="21" customHeight="1" x14ac:dyDescent="0.25">
      <c r="B22" s="1270"/>
      <c r="C22" s="670"/>
      <c r="D22" s="671" t="s">
        <v>719</v>
      </c>
      <c r="E22" s="672"/>
      <c r="F22" s="672">
        <v>44162</v>
      </c>
      <c r="G22" s="733" t="s">
        <v>720</v>
      </c>
      <c r="H22" s="673" t="s">
        <v>724</v>
      </c>
      <c r="I22" s="670">
        <v>1</v>
      </c>
      <c r="J22" s="674" t="s">
        <v>6</v>
      </c>
      <c r="K22" s="675">
        <v>124</v>
      </c>
      <c r="L22" s="675">
        <f t="shared" si="0"/>
        <v>124</v>
      </c>
      <c r="M22" s="676"/>
      <c r="N22" s="677"/>
      <c r="O22" s="678"/>
      <c r="P22" s="672"/>
      <c r="Q22" s="672"/>
      <c r="R22" s="672"/>
      <c r="S22" s="672"/>
      <c r="T22" s="672"/>
      <c r="U22" s="628"/>
      <c r="V22" s="628"/>
      <c r="W22" s="628"/>
      <c r="X22" s="679"/>
    </row>
    <row r="23" spans="2:24" s="626" customFormat="1" ht="21" customHeight="1" x14ac:dyDescent="0.25">
      <c r="B23" s="1270"/>
      <c r="C23" s="670"/>
      <c r="D23" s="671" t="s">
        <v>719</v>
      </c>
      <c r="E23" s="672"/>
      <c r="F23" s="672">
        <v>44162</v>
      </c>
      <c r="G23" s="733" t="s">
        <v>720</v>
      </c>
      <c r="H23" s="673" t="s">
        <v>725</v>
      </c>
      <c r="I23" s="670">
        <v>1</v>
      </c>
      <c r="J23" s="674" t="s">
        <v>6</v>
      </c>
      <c r="K23" s="675">
        <v>128</v>
      </c>
      <c r="L23" s="675">
        <f t="shared" si="0"/>
        <v>128</v>
      </c>
      <c r="M23" s="676"/>
      <c r="N23" s="677"/>
      <c r="O23" s="678"/>
      <c r="P23" s="672"/>
      <c r="Q23" s="672"/>
      <c r="R23" s="672"/>
      <c r="S23" s="672"/>
      <c r="T23" s="672"/>
      <c r="U23" s="628"/>
      <c r="V23" s="628"/>
      <c r="W23" s="628"/>
      <c r="X23" s="679"/>
    </row>
    <row r="24" spans="2:24" s="626" customFormat="1" ht="21" customHeight="1" x14ac:dyDescent="0.25">
      <c r="B24" s="1270"/>
      <c r="C24" s="670"/>
      <c r="D24" s="671" t="s">
        <v>719</v>
      </c>
      <c r="E24" s="672"/>
      <c r="F24" s="672">
        <v>44162</v>
      </c>
      <c r="G24" s="733" t="s">
        <v>720</v>
      </c>
      <c r="H24" s="673" t="s">
        <v>726</v>
      </c>
      <c r="I24" s="670">
        <v>1</v>
      </c>
      <c r="J24" s="674" t="s">
        <v>6</v>
      </c>
      <c r="K24" s="675">
        <v>120</v>
      </c>
      <c r="L24" s="675">
        <f t="shared" si="0"/>
        <v>120</v>
      </c>
      <c r="M24" s="676"/>
      <c r="N24" s="677"/>
      <c r="O24" s="678"/>
      <c r="P24" s="672"/>
      <c r="Q24" s="672"/>
      <c r="R24" s="672"/>
      <c r="S24" s="672"/>
      <c r="T24" s="672"/>
      <c r="U24" s="628"/>
      <c r="V24" s="628"/>
      <c r="W24" s="628"/>
      <c r="X24" s="679"/>
    </row>
    <row r="25" spans="2:24" s="626" customFormat="1" ht="21" customHeight="1" x14ac:dyDescent="0.25">
      <c r="B25" s="1270"/>
      <c r="C25" s="670"/>
      <c r="D25" s="671" t="s">
        <v>719</v>
      </c>
      <c r="E25" s="672"/>
      <c r="F25" s="672">
        <v>44162</v>
      </c>
      <c r="G25" s="733" t="s">
        <v>720</v>
      </c>
      <c r="H25" s="673" t="s">
        <v>727</v>
      </c>
      <c r="I25" s="670">
        <v>1</v>
      </c>
      <c r="J25" s="674" t="s">
        <v>6</v>
      </c>
      <c r="K25" s="675">
        <v>120</v>
      </c>
      <c r="L25" s="675">
        <f t="shared" si="0"/>
        <v>120</v>
      </c>
      <c r="M25" s="676"/>
      <c r="N25" s="677"/>
      <c r="O25" s="678"/>
      <c r="P25" s="672"/>
      <c r="Q25" s="672"/>
      <c r="R25" s="672"/>
      <c r="S25" s="672"/>
      <c r="T25" s="672"/>
      <c r="U25" s="628"/>
      <c r="V25" s="628"/>
      <c r="W25" s="628"/>
      <c r="X25" s="679"/>
    </row>
    <row r="26" spans="2:24" s="626" customFormat="1" ht="21" customHeight="1" x14ac:dyDescent="0.25">
      <c r="B26" s="1270"/>
      <c r="C26" s="670"/>
      <c r="D26" s="671" t="s">
        <v>719</v>
      </c>
      <c r="E26" s="672"/>
      <c r="F26" s="672">
        <v>44162</v>
      </c>
      <c r="G26" s="733" t="s">
        <v>720</v>
      </c>
      <c r="H26" s="673" t="s">
        <v>728</v>
      </c>
      <c r="I26" s="670">
        <v>1</v>
      </c>
      <c r="J26" s="674" t="s">
        <v>6</v>
      </c>
      <c r="K26" s="675">
        <v>148</v>
      </c>
      <c r="L26" s="675">
        <f t="shared" si="0"/>
        <v>148</v>
      </c>
      <c r="M26" s="676"/>
      <c r="N26" s="677"/>
      <c r="O26" s="678"/>
      <c r="P26" s="672"/>
      <c r="Q26" s="672"/>
      <c r="R26" s="672"/>
      <c r="S26" s="672"/>
      <c r="T26" s="672"/>
      <c r="U26" s="628"/>
      <c r="V26" s="628"/>
      <c r="W26" s="628"/>
      <c r="X26" s="679"/>
    </row>
    <row r="27" spans="2:24" s="626" customFormat="1" ht="21" customHeight="1" x14ac:dyDescent="0.25">
      <c r="B27" s="1270"/>
      <c r="C27" s="670"/>
      <c r="D27" s="671" t="s">
        <v>719</v>
      </c>
      <c r="E27" s="672"/>
      <c r="F27" s="672">
        <v>44162</v>
      </c>
      <c r="G27" s="733" t="s">
        <v>720</v>
      </c>
      <c r="H27" s="673" t="s">
        <v>729</v>
      </c>
      <c r="I27" s="670">
        <v>1</v>
      </c>
      <c r="J27" s="674" t="s">
        <v>6</v>
      </c>
      <c r="K27" s="675">
        <v>121</v>
      </c>
      <c r="L27" s="675">
        <f t="shared" si="0"/>
        <v>121</v>
      </c>
      <c r="M27" s="676"/>
      <c r="N27" s="677"/>
      <c r="O27" s="678"/>
      <c r="P27" s="672"/>
      <c r="Q27" s="672"/>
      <c r="R27" s="672"/>
      <c r="S27" s="672"/>
      <c r="T27" s="672"/>
      <c r="U27" s="628"/>
      <c r="V27" s="628"/>
      <c r="W27" s="628"/>
      <c r="X27" s="679"/>
    </row>
    <row r="28" spans="2:24" s="626" customFormat="1" ht="21" customHeight="1" x14ac:dyDescent="0.25">
      <c r="B28" s="1271"/>
      <c r="C28" s="670"/>
      <c r="D28" s="671" t="s">
        <v>719</v>
      </c>
      <c r="E28" s="672"/>
      <c r="F28" s="672">
        <v>44162</v>
      </c>
      <c r="G28" s="733" t="s">
        <v>720</v>
      </c>
      <c r="H28" s="673" t="s">
        <v>730</v>
      </c>
      <c r="I28" s="670">
        <v>1</v>
      </c>
      <c r="J28" s="674" t="s">
        <v>6</v>
      </c>
      <c r="K28" s="675">
        <v>120</v>
      </c>
      <c r="L28" s="675">
        <f t="shared" si="0"/>
        <v>120</v>
      </c>
      <c r="M28" s="676"/>
      <c r="N28" s="677"/>
      <c r="O28" s="678"/>
      <c r="P28" s="672"/>
      <c r="Q28" s="672"/>
      <c r="R28" s="672"/>
      <c r="S28" s="672"/>
      <c r="T28" s="672"/>
      <c r="U28" s="628"/>
      <c r="V28" s="628"/>
      <c r="W28" s="628"/>
      <c r="X28" s="679"/>
    </row>
    <row r="29" spans="2:24" s="626" customFormat="1" ht="21" customHeight="1" x14ac:dyDescent="0.25">
      <c r="B29" s="1269">
        <v>5</v>
      </c>
      <c r="C29" s="670"/>
      <c r="D29" s="671" t="s">
        <v>731</v>
      </c>
      <c r="E29" s="672"/>
      <c r="F29" s="672">
        <v>44162</v>
      </c>
      <c r="G29" s="733" t="s">
        <v>732</v>
      </c>
      <c r="H29" s="673" t="s">
        <v>733</v>
      </c>
      <c r="I29" s="670">
        <v>1</v>
      </c>
      <c r="J29" s="674" t="s">
        <v>6</v>
      </c>
      <c r="K29" s="675">
        <v>501</v>
      </c>
      <c r="L29" s="675">
        <f t="shared" si="0"/>
        <v>501</v>
      </c>
      <c r="M29" s="676"/>
      <c r="N29" s="677"/>
      <c r="O29" s="678"/>
      <c r="P29" s="672"/>
      <c r="Q29" s="672"/>
      <c r="R29" s="672"/>
      <c r="S29" s="672"/>
      <c r="T29" s="672"/>
      <c r="U29" s="628"/>
      <c r="V29" s="628"/>
      <c r="W29" s="628"/>
      <c r="X29" s="679"/>
    </row>
    <row r="30" spans="2:24" s="626" customFormat="1" ht="21" customHeight="1" x14ac:dyDescent="0.25">
      <c r="B30" s="1270"/>
      <c r="C30" s="670"/>
      <c r="D30" s="671" t="s">
        <v>731</v>
      </c>
      <c r="E30" s="672"/>
      <c r="F30" s="672">
        <v>44162</v>
      </c>
      <c r="G30" s="733" t="s">
        <v>732</v>
      </c>
      <c r="H30" s="673" t="s">
        <v>734</v>
      </c>
      <c r="I30" s="670">
        <v>1</v>
      </c>
      <c r="J30" s="674" t="s">
        <v>6</v>
      </c>
      <c r="K30" s="675">
        <v>501</v>
      </c>
      <c r="L30" s="675">
        <f t="shared" si="0"/>
        <v>501</v>
      </c>
      <c r="M30" s="676"/>
      <c r="N30" s="677"/>
      <c r="O30" s="678"/>
      <c r="P30" s="672"/>
      <c r="Q30" s="672"/>
      <c r="R30" s="672"/>
      <c r="S30" s="672"/>
      <c r="T30" s="672"/>
      <c r="U30" s="628"/>
      <c r="V30" s="628"/>
      <c r="W30" s="628"/>
      <c r="X30" s="679"/>
    </row>
    <row r="31" spans="2:24" s="626" customFormat="1" ht="21" customHeight="1" x14ac:dyDescent="0.25">
      <c r="B31" s="1270"/>
      <c r="C31" s="670"/>
      <c r="D31" s="671" t="s">
        <v>731</v>
      </c>
      <c r="E31" s="672"/>
      <c r="F31" s="672">
        <v>44162</v>
      </c>
      <c r="G31" s="733" t="s">
        <v>732</v>
      </c>
      <c r="H31" s="673" t="s">
        <v>735</v>
      </c>
      <c r="I31" s="670">
        <v>1</v>
      </c>
      <c r="J31" s="674" t="s">
        <v>6</v>
      </c>
      <c r="K31" s="675">
        <v>136</v>
      </c>
      <c r="L31" s="675">
        <f t="shared" si="0"/>
        <v>136</v>
      </c>
      <c r="M31" s="676"/>
      <c r="N31" s="677"/>
      <c r="O31" s="678"/>
      <c r="P31" s="672"/>
      <c r="Q31" s="672"/>
      <c r="R31" s="672"/>
      <c r="S31" s="672"/>
      <c r="T31" s="672"/>
      <c r="U31" s="628"/>
      <c r="V31" s="628"/>
      <c r="W31" s="628"/>
      <c r="X31" s="679"/>
    </row>
    <row r="32" spans="2:24" s="626" customFormat="1" ht="21" customHeight="1" x14ac:dyDescent="0.25">
      <c r="B32" s="1270"/>
      <c r="C32" s="670"/>
      <c r="D32" s="671" t="s">
        <v>731</v>
      </c>
      <c r="E32" s="672"/>
      <c r="F32" s="672">
        <v>44162</v>
      </c>
      <c r="G32" s="733" t="s">
        <v>732</v>
      </c>
      <c r="H32" s="673" t="s">
        <v>736</v>
      </c>
      <c r="I32" s="670">
        <v>1</v>
      </c>
      <c r="J32" s="674" t="s">
        <v>6</v>
      </c>
      <c r="K32" s="675">
        <v>151</v>
      </c>
      <c r="L32" s="675">
        <f t="shared" si="0"/>
        <v>151</v>
      </c>
      <c r="M32" s="676"/>
      <c r="N32" s="677"/>
      <c r="O32" s="678"/>
      <c r="P32" s="672"/>
      <c r="Q32" s="672"/>
      <c r="R32" s="672"/>
      <c r="S32" s="672"/>
      <c r="T32" s="672"/>
      <c r="U32" s="628"/>
      <c r="V32" s="628"/>
      <c r="W32" s="628"/>
      <c r="X32" s="679"/>
    </row>
    <row r="33" spans="2:24" s="626" customFormat="1" ht="21" customHeight="1" x14ac:dyDescent="0.25">
      <c r="B33" s="1270"/>
      <c r="C33" s="670"/>
      <c r="D33" s="671" t="s">
        <v>731</v>
      </c>
      <c r="E33" s="672"/>
      <c r="F33" s="672">
        <v>44162</v>
      </c>
      <c r="G33" s="733" t="s">
        <v>732</v>
      </c>
      <c r="H33" s="673" t="s">
        <v>737</v>
      </c>
      <c r="I33" s="670">
        <v>1</v>
      </c>
      <c r="J33" s="674" t="s">
        <v>6</v>
      </c>
      <c r="K33" s="675">
        <v>168</v>
      </c>
      <c r="L33" s="675">
        <f t="shared" si="0"/>
        <v>168</v>
      </c>
      <c r="M33" s="676"/>
      <c r="N33" s="677"/>
      <c r="O33" s="678"/>
      <c r="P33" s="672"/>
      <c r="Q33" s="672"/>
      <c r="R33" s="672"/>
      <c r="S33" s="672"/>
      <c r="T33" s="672"/>
      <c r="U33" s="628"/>
      <c r="V33" s="628"/>
      <c r="W33" s="628"/>
      <c r="X33" s="679"/>
    </row>
    <row r="34" spans="2:24" s="626" customFormat="1" ht="21" customHeight="1" x14ac:dyDescent="0.25">
      <c r="B34" s="1270"/>
      <c r="C34" s="670"/>
      <c r="D34" s="671" t="s">
        <v>731</v>
      </c>
      <c r="E34" s="672"/>
      <c r="F34" s="672">
        <v>44162</v>
      </c>
      <c r="G34" s="733" t="s">
        <v>732</v>
      </c>
      <c r="H34" s="673" t="s">
        <v>738</v>
      </c>
      <c r="I34" s="670">
        <v>1</v>
      </c>
      <c r="J34" s="674" t="s">
        <v>6</v>
      </c>
      <c r="K34" s="675">
        <v>144</v>
      </c>
      <c r="L34" s="675">
        <f t="shared" si="0"/>
        <v>144</v>
      </c>
      <c r="M34" s="676"/>
      <c r="N34" s="677"/>
      <c r="O34" s="678"/>
      <c r="P34" s="672"/>
      <c r="Q34" s="672"/>
      <c r="R34" s="672"/>
      <c r="S34" s="672"/>
      <c r="T34" s="672"/>
      <c r="U34" s="628"/>
      <c r="V34" s="628"/>
      <c r="W34" s="628"/>
      <c r="X34" s="679"/>
    </row>
    <row r="35" spans="2:24" s="626" customFormat="1" ht="21" customHeight="1" x14ac:dyDescent="0.25">
      <c r="B35" s="1270"/>
      <c r="C35" s="670"/>
      <c r="D35" s="671" t="s">
        <v>731</v>
      </c>
      <c r="E35" s="672"/>
      <c r="F35" s="672">
        <v>44162</v>
      </c>
      <c r="G35" s="733" t="s">
        <v>732</v>
      </c>
      <c r="H35" s="673" t="s">
        <v>739</v>
      </c>
      <c r="I35" s="670">
        <v>1</v>
      </c>
      <c r="J35" s="674" t="s">
        <v>6</v>
      </c>
      <c r="K35" s="675">
        <v>128</v>
      </c>
      <c r="L35" s="675">
        <f t="shared" si="0"/>
        <v>128</v>
      </c>
      <c r="M35" s="676"/>
      <c r="N35" s="677"/>
      <c r="O35" s="678"/>
      <c r="P35" s="672"/>
      <c r="Q35" s="672"/>
      <c r="R35" s="672"/>
      <c r="S35" s="672"/>
      <c r="T35" s="672"/>
      <c r="U35" s="628"/>
      <c r="V35" s="628"/>
      <c r="W35" s="628"/>
      <c r="X35" s="679"/>
    </row>
    <row r="36" spans="2:24" s="626" customFormat="1" ht="21" customHeight="1" x14ac:dyDescent="0.25">
      <c r="B36" s="1270"/>
      <c r="C36" s="670"/>
      <c r="D36" s="671" t="s">
        <v>731</v>
      </c>
      <c r="E36" s="672"/>
      <c r="F36" s="672">
        <v>44162</v>
      </c>
      <c r="G36" s="733" t="s">
        <v>732</v>
      </c>
      <c r="H36" s="673" t="s">
        <v>740</v>
      </c>
      <c r="I36" s="670">
        <v>1</v>
      </c>
      <c r="J36" s="674" t="s">
        <v>6</v>
      </c>
      <c r="K36" s="675">
        <v>128</v>
      </c>
      <c r="L36" s="675">
        <f t="shared" si="0"/>
        <v>128</v>
      </c>
      <c r="M36" s="676"/>
      <c r="N36" s="677"/>
      <c r="O36" s="678"/>
      <c r="P36" s="672"/>
      <c r="Q36" s="672"/>
      <c r="R36" s="672"/>
      <c r="S36" s="672"/>
      <c r="T36" s="672"/>
      <c r="U36" s="628"/>
      <c r="V36" s="628"/>
      <c r="W36" s="628"/>
      <c r="X36" s="679"/>
    </row>
    <row r="37" spans="2:24" s="626" customFormat="1" ht="21" customHeight="1" x14ac:dyDescent="0.25">
      <c r="B37" s="1270"/>
      <c r="C37" s="670"/>
      <c r="D37" s="671" t="s">
        <v>731</v>
      </c>
      <c r="E37" s="672"/>
      <c r="F37" s="672">
        <v>44162</v>
      </c>
      <c r="G37" s="733" t="s">
        <v>732</v>
      </c>
      <c r="H37" s="673" t="s">
        <v>741</v>
      </c>
      <c r="I37" s="670">
        <v>1</v>
      </c>
      <c r="J37" s="674" t="s">
        <v>6</v>
      </c>
      <c r="K37" s="675">
        <v>205</v>
      </c>
      <c r="L37" s="675">
        <f t="shared" si="0"/>
        <v>205</v>
      </c>
      <c r="M37" s="676"/>
      <c r="N37" s="677"/>
      <c r="O37" s="678"/>
      <c r="P37" s="672"/>
      <c r="Q37" s="672"/>
      <c r="R37" s="672"/>
      <c r="S37" s="672"/>
      <c r="T37" s="672"/>
      <c r="U37" s="628"/>
      <c r="V37" s="628"/>
      <c r="W37" s="628"/>
      <c r="X37" s="679"/>
    </row>
    <row r="38" spans="2:24" s="626" customFormat="1" ht="21" customHeight="1" x14ac:dyDescent="0.25">
      <c r="B38" s="1270"/>
      <c r="C38" s="670"/>
      <c r="D38" s="671" t="s">
        <v>731</v>
      </c>
      <c r="E38" s="672"/>
      <c r="F38" s="672">
        <v>44162</v>
      </c>
      <c r="G38" s="733" t="s">
        <v>732</v>
      </c>
      <c r="H38" s="673" t="s">
        <v>742</v>
      </c>
      <c r="I38" s="670">
        <v>1</v>
      </c>
      <c r="J38" s="674" t="s">
        <v>6</v>
      </c>
      <c r="K38" s="675">
        <v>219</v>
      </c>
      <c r="L38" s="675">
        <f t="shared" si="0"/>
        <v>219</v>
      </c>
      <c r="M38" s="676"/>
      <c r="N38" s="677"/>
      <c r="O38" s="678"/>
      <c r="P38" s="672"/>
      <c r="Q38" s="672"/>
      <c r="R38" s="672"/>
      <c r="S38" s="672"/>
      <c r="T38" s="672"/>
      <c r="U38" s="628"/>
      <c r="V38" s="628"/>
      <c r="W38" s="628"/>
      <c r="X38" s="679"/>
    </row>
    <row r="39" spans="2:24" s="626" customFormat="1" ht="21" customHeight="1" x14ac:dyDescent="0.25">
      <c r="B39" s="1270"/>
      <c r="C39" s="670"/>
      <c r="D39" s="671" t="s">
        <v>731</v>
      </c>
      <c r="E39" s="672"/>
      <c r="F39" s="672">
        <v>44162</v>
      </c>
      <c r="G39" s="733" t="s">
        <v>732</v>
      </c>
      <c r="H39" s="673" t="s">
        <v>743</v>
      </c>
      <c r="I39" s="670">
        <v>1</v>
      </c>
      <c r="J39" s="674" t="s">
        <v>6</v>
      </c>
      <c r="K39" s="675">
        <v>151</v>
      </c>
      <c r="L39" s="675">
        <f t="shared" si="0"/>
        <v>151</v>
      </c>
      <c r="M39" s="676"/>
      <c r="N39" s="677"/>
      <c r="O39" s="678"/>
      <c r="P39" s="672"/>
      <c r="Q39" s="672"/>
      <c r="R39" s="672"/>
      <c r="S39" s="672"/>
      <c r="T39" s="672"/>
      <c r="U39" s="628"/>
      <c r="V39" s="628"/>
      <c r="W39" s="628"/>
      <c r="X39" s="679"/>
    </row>
    <row r="40" spans="2:24" s="626" customFormat="1" ht="21" customHeight="1" x14ac:dyDescent="0.25">
      <c r="B40" s="1270"/>
      <c r="C40" s="670"/>
      <c r="D40" s="671" t="s">
        <v>731</v>
      </c>
      <c r="E40" s="672"/>
      <c r="F40" s="672">
        <v>44162</v>
      </c>
      <c r="G40" s="733" t="s">
        <v>732</v>
      </c>
      <c r="H40" s="673" t="s">
        <v>744</v>
      </c>
      <c r="I40" s="670">
        <v>1</v>
      </c>
      <c r="J40" s="674" t="s">
        <v>6</v>
      </c>
      <c r="K40" s="675">
        <v>253</v>
      </c>
      <c r="L40" s="675">
        <f t="shared" si="0"/>
        <v>253</v>
      </c>
      <c r="M40" s="676"/>
      <c r="N40" s="677"/>
      <c r="O40" s="678"/>
      <c r="P40" s="672"/>
      <c r="Q40" s="672"/>
      <c r="R40" s="672"/>
      <c r="S40" s="672"/>
      <c r="T40" s="672"/>
      <c r="U40" s="628"/>
      <c r="V40" s="628"/>
      <c r="W40" s="628"/>
      <c r="X40" s="679"/>
    </row>
    <row r="41" spans="2:24" s="626" customFormat="1" ht="21" customHeight="1" x14ac:dyDescent="0.25">
      <c r="B41" s="1270"/>
      <c r="C41" s="670"/>
      <c r="D41" s="671" t="s">
        <v>731</v>
      </c>
      <c r="E41" s="672"/>
      <c r="F41" s="672">
        <v>44162</v>
      </c>
      <c r="G41" s="733" t="s">
        <v>732</v>
      </c>
      <c r="H41" s="673" t="s">
        <v>745</v>
      </c>
      <c r="I41" s="670">
        <v>1</v>
      </c>
      <c r="J41" s="674" t="s">
        <v>6</v>
      </c>
      <c r="K41" s="675">
        <v>119</v>
      </c>
      <c r="L41" s="675">
        <f t="shared" si="0"/>
        <v>119</v>
      </c>
      <c r="M41" s="676"/>
      <c r="N41" s="677"/>
      <c r="O41" s="678"/>
      <c r="P41" s="672"/>
      <c r="Q41" s="672"/>
      <c r="R41" s="672"/>
      <c r="S41" s="672"/>
      <c r="T41" s="672"/>
      <c r="U41" s="628"/>
      <c r="V41" s="628"/>
      <c r="W41" s="628"/>
      <c r="X41" s="679"/>
    </row>
    <row r="42" spans="2:24" s="626" customFormat="1" ht="21" customHeight="1" x14ac:dyDescent="0.25">
      <c r="B42" s="1270"/>
      <c r="C42" s="670"/>
      <c r="D42" s="671" t="s">
        <v>731</v>
      </c>
      <c r="E42" s="672"/>
      <c r="F42" s="672">
        <v>44162</v>
      </c>
      <c r="G42" s="733" t="s">
        <v>732</v>
      </c>
      <c r="H42" s="673" t="s">
        <v>746</v>
      </c>
      <c r="I42" s="670">
        <v>1</v>
      </c>
      <c r="J42" s="674" t="s">
        <v>6</v>
      </c>
      <c r="K42" s="675">
        <v>119</v>
      </c>
      <c r="L42" s="675">
        <f t="shared" si="0"/>
        <v>119</v>
      </c>
      <c r="M42" s="676"/>
      <c r="N42" s="677"/>
      <c r="O42" s="678"/>
      <c r="P42" s="672"/>
      <c r="Q42" s="672"/>
      <c r="R42" s="672"/>
      <c r="S42" s="672"/>
      <c r="T42" s="672"/>
      <c r="U42" s="628"/>
      <c r="V42" s="628"/>
      <c r="W42" s="628"/>
      <c r="X42" s="679"/>
    </row>
    <row r="43" spans="2:24" s="626" customFormat="1" ht="21" customHeight="1" x14ac:dyDescent="0.25">
      <c r="B43" s="1270"/>
      <c r="C43" s="670"/>
      <c r="D43" s="671" t="s">
        <v>731</v>
      </c>
      <c r="E43" s="672"/>
      <c r="F43" s="672">
        <v>44162</v>
      </c>
      <c r="G43" s="733" t="s">
        <v>732</v>
      </c>
      <c r="H43" s="673" t="s">
        <v>747</v>
      </c>
      <c r="I43" s="670">
        <v>1</v>
      </c>
      <c r="J43" s="674" t="s">
        <v>6</v>
      </c>
      <c r="K43" s="675">
        <v>125</v>
      </c>
      <c r="L43" s="675">
        <f t="shared" si="0"/>
        <v>125</v>
      </c>
      <c r="M43" s="676"/>
      <c r="N43" s="677"/>
      <c r="O43" s="678"/>
      <c r="P43" s="672"/>
      <c r="Q43" s="672"/>
      <c r="R43" s="672"/>
      <c r="S43" s="672"/>
      <c r="T43" s="672"/>
      <c r="U43" s="628"/>
      <c r="V43" s="628"/>
      <c r="W43" s="628"/>
      <c r="X43" s="679"/>
    </row>
    <row r="44" spans="2:24" s="626" customFormat="1" ht="21" customHeight="1" x14ac:dyDescent="0.25">
      <c r="B44" s="1270"/>
      <c r="C44" s="670"/>
      <c r="D44" s="671" t="s">
        <v>731</v>
      </c>
      <c r="E44" s="672"/>
      <c r="F44" s="672">
        <v>44162</v>
      </c>
      <c r="G44" s="733" t="s">
        <v>732</v>
      </c>
      <c r="H44" s="673" t="s">
        <v>748</v>
      </c>
      <c r="I44" s="670">
        <v>1</v>
      </c>
      <c r="J44" s="674" t="s">
        <v>6</v>
      </c>
      <c r="K44" s="675">
        <v>145</v>
      </c>
      <c r="L44" s="675">
        <f t="shared" si="0"/>
        <v>145</v>
      </c>
      <c r="M44" s="676"/>
      <c r="N44" s="677"/>
      <c r="O44" s="678"/>
      <c r="P44" s="672"/>
      <c r="Q44" s="672"/>
      <c r="R44" s="672"/>
      <c r="S44" s="672"/>
      <c r="T44" s="672"/>
      <c r="U44" s="628"/>
      <c r="V44" s="628"/>
      <c r="W44" s="628"/>
      <c r="X44" s="679"/>
    </row>
    <row r="45" spans="2:24" s="626" customFormat="1" ht="21" customHeight="1" x14ac:dyDescent="0.25">
      <c r="B45" s="1270"/>
      <c r="C45" s="670"/>
      <c r="D45" s="671" t="s">
        <v>731</v>
      </c>
      <c r="E45" s="672"/>
      <c r="F45" s="672">
        <v>44162</v>
      </c>
      <c r="G45" s="733" t="s">
        <v>732</v>
      </c>
      <c r="H45" s="673" t="s">
        <v>749</v>
      </c>
      <c r="I45" s="670">
        <v>1</v>
      </c>
      <c r="J45" s="674" t="s">
        <v>6</v>
      </c>
      <c r="K45" s="675">
        <v>155</v>
      </c>
      <c r="L45" s="675">
        <f t="shared" si="0"/>
        <v>155</v>
      </c>
      <c r="M45" s="676"/>
      <c r="N45" s="677"/>
      <c r="O45" s="678"/>
      <c r="P45" s="672"/>
      <c r="Q45" s="672"/>
      <c r="R45" s="672"/>
      <c r="S45" s="672"/>
      <c r="T45" s="672"/>
      <c r="U45" s="628"/>
      <c r="V45" s="628"/>
      <c r="W45" s="628"/>
      <c r="X45" s="679"/>
    </row>
    <row r="46" spans="2:24" s="626" customFormat="1" ht="21" customHeight="1" x14ac:dyDescent="0.25">
      <c r="B46" s="1270"/>
      <c r="C46" s="670"/>
      <c r="D46" s="671" t="s">
        <v>731</v>
      </c>
      <c r="E46" s="672"/>
      <c r="F46" s="672">
        <v>44162</v>
      </c>
      <c r="G46" s="733" t="s">
        <v>732</v>
      </c>
      <c r="H46" s="673" t="s">
        <v>750</v>
      </c>
      <c r="I46" s="670">
        <v>1</v>
      </c>
      <c r="J46" s="674" t="s">
        <v>6</v>
      </c>
      <c r="K46" s="675">
        <v>127</v>
      </c>
      <c r="L46" s="675">
        <f t="shared" si="0"/>
        <v>127</v>
      </c>
      <c r="M46" s="676"/>
      <c r="N46" s="677"/>
      <c r="O46" s="678"/>
      <c r="P46" s="672"/>
      <c r="Q46" s="672"/>
      <c r="R46" s="672"/>
      <c r="S46" s="672"/>
      <c r="T46" s="672"/>
      <c r="U46" s="628"/>
      <c r="V46" s="628"/>
      <c r="W46" s="628"/>
      <c r="X46" s="679"/>
    </row>
    <row r="47" spans="2:24" s="626" customFormat="1" ht="21" customHeight="1" x14ac:dyDescent="0.25">
      <c r="B47" s="1270"/>
      <c r="C47" s="670"/>
      <c r="D47" s="671" t="s">
        <v>731</v>
      </c>
      <c r="E47" s="672"/>
      <c r="F47" s="672">
        <v>44162</v>
      </c>
      <c r="G47" s="733" t="s">
        <v>732</v>
      </c>
      <c r="H47" s="673" t="s">
        <v>751</v>
      </c>
      <c r="I47" s="670">
        <v>1</v>
      </c>
      <c r="J47" s="674" t="s">
        <v>6</v>
      </c>
      <c r="K47" s="675">
        <v>152</v>
      </c>
      <c r="L47" s="675">
        <f t="shared" si="0"/>
        <v>152</v>
      </c>
      <c r="M47" s="676"/>
      <c r="N47" s="677"/>
      <c r="O47" s="678"/>
      <c r="P47" s="672"/>
      <c r="Q47" s="672"/>
      <c r="R47" s="672"/>
      <c r="S47" s="672"/>
      <c r="T47" s="672"/>
      <c r="U47" s="628"/>
      <c r="V47" s="628"/>
      <c r="W47" s="628"/>
      <c r="X47" s="679"/>
    </row>
    <row r="48" spans="2:24" s="626" customFormat="1" ht="21" customHeight="1" x14ac:dyDescent="0.25">
      <c r="B48" s="1270"/>
      <c r="C48" s="670"/>
      <c r="D48" s="671" t="s">
        <v>731</v>
      </c>
      <c r="E48" s="672"/>
      <c r="F48" s="672">
        <v>44162</v>
      </c>
      <c r="G48" s="733" t="s">
        <v>732</v>
      </c>
      <c r="H48" s="673" t="s">
        <v>752</v>
      </c>
      <c r="I48" s="670">
        <v>1</v>
      </c>
      <c r="J48" s="674" t="s">
        <v>6</v>
      </c>
      <c r="K48" s="675">
        <v>147</v>
      </c>
      <c r="L48" s="675">
        <f t="shared" si="0"/>
        <v>147</v>
      </c>
      <c r="M48" s="676"/>
      <c r="N48" s="677"/>
      <c r="O48" s="678"/>
      <c r="P48" s="672"/>
      <c r="Q48" s="672"/>
      <c r="R48" s="672"/>
      <c r="S48" s="672"/>
      <c r="T48" s="672"/>
      <c r="U48" s="628"/>
      <c r="V48" s="628"/>
      <c r="W48" s="628"/>
      <c r="X48" s="679"/>
    </row>
    <row r="49" spans="2:24" s="626" customFormat="1" ht="21" customHeight="1" x14ac:dyDescent="0.25">
      <c r="B49" s="1270"/>
      <c r="C49" s="670"/>
      <c r="D49" s="671" t="s">
        <v>731</v>
      </c>
      <c r="E49" s="672"/>
      <c r="F49" s="672">
        <v>44162</v>
      </c>
      <c r="G49" s="733" t="s">
        <v>732</v>
      </c>
      <c r="H49" s="673" t="s">
        <v>753</v>
      </c>
      <c r="I49" s="670">
        <v>1</v>
      </c>
      <c r="J49" s="674" t="s">
        <v>6</v>
      </c>
      <c r="K49" s="675">
        <v>181</v>
      </c>
      <c r="L49" s="675">
        <f t="shared" si="0"/>
        <v>181</v>
      </c>
      <c r="M49" s="676"/>
      <c r="N49" s="677"/>
      <c r="O49" s="678"/>
      <c r="P49" s="672"/>
      <c r="Q49" s="672"/>
      <c r="R49" s="672"/>
      <c r="S49" s="672"/>
      <c r="T49" s="672"/>
      <c r="U49" s="628"/>
      <c r="V49" s="628"/>
      <c r="W49" s="628"/>
      <c r="X49" s="679"/>
    </row>
    <row r="50" spans="2:24" s="626" customFormat="1" ht="21" customHeight="1" x14ac:dyDescent="0.25">
      <c r="B50" s="1270"/>
      <c r="C50" s="670"/>
      <c r="D50" s="671" t="s">
        <v>731</v>
      </c>
      <c r="E50" s="672"/>
      <c r="F50" s="672">
        <v>44162</v>
      </c>
      <c r="G50" s="733" t="s">
        <v>732</v>
      </c>
      <c r="H50" s="673" t="s">
        <v>754</v>
      </c>
      <c r="I50" s="670">
        <v>1</v>
      </c>
      <c r="J50" s="674" t="s">
        <v>6</v>
      </c>
      <c r="K50" s="675">
        <v>145</v>
      </c>
      <c r="L50" s="675">
        <f t="shared" si="0"/>
        <v>145</v>
      </c>
      <c r="M50" s="676"/>
      <c r="N50" s="677"/>
      <c r="O50" s="678"/>
      <c r="P50" s="672"/>
      <c r="Q50" s="672"/>
      <c r="R50" s="672"/>
      <c r="S50" s="672"/>
      <c r="T50" s="672"/>
      <c r="U50" s="628"/>
      <c r="V50" s="628"/>
      <c r="W50" s="628"/>
      <c r="X50" s="679"/>
    </row>
    <row r="51" spans="2:24" s="626" customFormat="1" ht="21" customHeight="1" x14ac:dyDescent="0.25">
      <c r="B51" s="1270"/>
      <c r="C51" s="670"/>
      <c r="D51" s="671" t="s">
        <v>731</v>
      </c>
      <c r="E51" s="672"/>
      <c r="F51" s="672">
        <v>44162</v>
      </c>
      <c r="G51" s="733" t="s">
        <v>732</v>
      </c>
      <c r="H51" s="673" t="s">
        <v>755</v>
      </c>
      <c r="I51" s="670">
        <v>1</v>
      </c>
      <c r="J51" s="674" t="s">
        <v>6</v>
      </c>
      <c r="K51" s="675">
        <v>205</v>
      </c>
      <c r="L51" s="675">
        <f t="shared" si="0"/>
        <v>205</v>
      </c>
      <c r="M51" s="676"/>
      <c r="N51" s="677"/>
      <c r="O51" s="678"/>
      <c r="P51" s="672"/>
      <c r="Q51" s="672"/>
      <c r="R51" s="672"/>
      <c r="S51" s="672"/>
      <c r="T51" s="672"/>
      <c r="U51" s="628"/>
      <c r="V51" s="628"/>
      <c r="W51" s="628"/>
      <c r="X51" s="679"/>
    </row>
    <row r="52" spans="2:24" s="626" customFormat="1" ht="21" customHeight="1" x14ac:dyDescent="0.25">
      <c r="B52" s="1270"/>
      <c r="C52" s="670"/>
      <c r="D52" s="671" t="s">
        <v>731</v>
      </c>
      <c r="E52" s="672"/>
      <c r="F52" s="672">
        <v>44162</v>
      </c>
      <c r="G52" s="733" t="s">
        <v>732</v>
      </c>
      <c r="H52" s="673" t="s">
        <v>756</v>
      </c>
      <c r="I52" s="670">
        <v>1</v>
      </c>
      <c r="J52" s="674" t="s">
        <v>6</v>
      </c>
      <c r="K52" s="675">
        <v>94</v>
      </c>
      <c r="L52" s="675">
        <f t="shared" si="0"/>
        <v>94</v>
      </c>
      <c r="M52" s="676"/>
      <c r="N52" s="677"/>
      <c r="O52" s="678"/>
      <c r="P52" s="672"/>
      <c r="Q52" s="672"/>
      <c r="R52" s="672"/>
      <c r="S52" s="672"/>
      <c r="T52" s="672"/>
      <c r="U52" s="628"/>
      <c r="V52" s="628"/>
      <c r="W52" s="628"/>
      <c r="X52" s="679"/>
    </row>
    <row r="53" spans="2:24" s="626" customFormat="1" ht="21" customHeight="1" x14ac:dyDescent="0.25">
      <c r="B53" s="1270"/>
      <c r="C53" s="670"/>
      <c r="D53" s="671" t="s">
        <v>731</v>
      </c>
      <c r="E53" s="672"/>
      <c r="F53" s="672">
        <v>44162</v>
      </c>
      <c r="G53" s="733" t="s">
        <v>732</v>
      </c>
      <c r="H53" s="673" t="s">
        <v>757</v>
      </c>
      <c r="I53" s="670">
        <v>2</v>
      </c>
      <c r="J53" s="674" t="s">
        <v>6</v>
      </c>
      <c r="K53" s="675">
        <v>84</v>
      </c>
      <c r="L53" s="675">
        <f t="shared" si="0"/>
        <v>168</v>
      </c>
      <c r="M53" s="676"/>
      <c r="N53" s="677"/>
      <c r="O53" s="678"/>
      <c r="P53" s="672"/>
      <c r="Q53" s="672"/>
      <c r="R53" s="672"/>
      <c r="S53" s="672"/>
      <c r="T53" s="672"/>
      <c r="U53" s="628"/>
      <c r="V53" s="628"/>
      <c r="W53" s="628"/>
      <c r="X53" s="679"/>
    </row>
    <row r="54" spans="2:24" s="626" customFormat="1" ht="21" customHeight="1" x14ac:dyDescent="0.25">
      <c r="B54" s="1270"/>
      <c r="C54" s="670"/>
      <c r="D54" s="671" t="s">
        <v>731</v>
      </c>
      <c r="E54" s="672"/>
      <c r="F54" s="672">
        <v>44162</v>
      </c>
      <c r="G54" s="733" t="s">
        <v>732</v>
      </c>
      <c r="H54" s="673" t="s">
        <v>758</v>
      </c>
      <c r="I54" s="670">
        <v>1</v>
      </c>
      <c r="J54" s="674" t="s">
        <v>6</v>
      </c>
      <c r="K54" s="675">
        <v>103</v>
      </c>
      <c r="L54" s="675">
        <f t="shared" si="0"/>
        <v>103</v>
      </c>
      <c r="M54" s="676"/>
      <c r="N54" s="677"/>
      <c r="O54" s="678"/>
      <c r="P54" s="672"/>
      <c r="Q54" s="672"/>
      <c r="R54" s="672"/>
      <c r="S54" s="672"/>
      <c r="T54" s="672"/>
      <c r="U54" s="628"/>
      <c r="V54" s="628"/>
      <c r="W54" s="628"/>
      <c r="X54" s="679"/>
    </row>
    <row r="55" spans="2:24" s="626" customFormat="1" ht="21" customHeight="1" x14ac:dyDescent="0.25">
      <c r="B55" s="1270"/>
      <c r="C55" s="670"/>
      <c r="D55" s="671" t="s">
        <v>731</v>
      </c>
      <c r="E55" s="672"/>
      <c r="F55" s="672">
        <v>44162</v>
      </c>
      <c r="G55" s="733" t="s">
        <v>732</v>
      </c>
      <c r="H55" s="673" t="s">
        <v>759</v>
      </c>
      <c r="I55" s="670">
        <v>1</v>
      </c>
      <c r="J55" s="674" t="s">
        <v>6</v>
      </c>
      <c r="K55" s="675">
        <v>114</v>
      </c>
      <c r="L55" s="675">
        <f t="shared" si="0"/>
        <v>114</v>
      </c>
      <c r="M55" s="676"/>
      <c r="N55" s="677"/>
      <c r="O55" s="678"/>
      <c r="P55" s="672"/>
      <c r="Q55" s="672"/>
      <c r="R55" s="672"/>
      <c r="S55" s="672"/>
      <c r="T55" s="672"/>
      <c r="U55" s="628"/>
      <c r="V55" s="628"/>
      <c r="W55" s="628"/>
      <c r="X55" s="679"/>
    </row>
    <row r="56" spans="2:24" s="626" customFormat="1" ht="21" customHeight="1" x14ac:dyDescent="0.25">
      <c r="B56" s="1270"/>
      <c r="C56" s="670"/>
      <c r="D56" s="671" t="s">
        <v>731</v>
      </c>
      <c r="E56" s="672"/>
      <c r="F56" s="672">
        <v>44162</v>
      </c>
      <c r="G56" s="733" t="s">
        <v>732</v>
      </c>
      <c r="H56" s="673" t="s">
        <v>760</v>
      </c>
      <c r="I56" s="670">
        <v>1</v>
      </c>
      <c r="J56" s="674" t="s">
        <v>6</v>
      </c>
      <c r="K56" s="675">
        <v>101</v>
      </c>
      <c r="L56" s="675">
        <f t="shared" si="0"/>
        <v>101</v>
      </c>
      <c r="M56" s="676"/>
      <c r="N56" s="677"/>
      <c r="O56" s="678"/>
      <c r="P56" s="672"/>
      <c r="Q56" s="672"/>
      <c r="R56" s="672"/>
      <c r="S56" s="672"/>
      <c r="T56" s="672"/>
      <c r="U56" s="628"/>
      <c r="V56" s="628"/>
      <c r="W56" s="628"/>
      <c r="X56" s="679"/>
    </row>
    <row r="57" spans="2:24" s="626" customFormat="1" ht="21" customHeight="1" x14ac:dyDescent="0.25">
      <c r="B57" s="1270"/>
      <c r="C57" s="670"/>
      <c r="D57" s="671" t="s">
        <v>731</v>
      </c>
      <c r="E57" s="672"/>
      <c r="F57" s="672">
        <v>44162</v>
      </c>
      <c r="G57" s="733" t="s">
        <v>732</v>
      </c>
      <c r="H57" s="673" t="s">
        <v>761</v>
      </c>
      <c r="I57" s="670">
        <v>1</v>
      </c>
      <c r="J57" s="674" t="s">
        <v>6</v>
      </c>
      <c r="K57" s="675">
        <v>112</v>
      </c>
      <c r="L57" s="675">
        <f t="shared" si="0"/>
        <v>112</v>
      </c>
      <c r="M57" s="676"/>
      <c r="N57" s="677"/>
      <c r="O57" s="678"/>
      <c r="P57" s="672"/>
      <c r="Q57" s="672"/>
      <c r="R57" s="672"/>
      <c r="S57" s="672"/>
      <c r="T57" s="672"/>
      <c r="U57" s="628"/>
      <c r="V57" s="628"/>
      <c r="W57" s="628"/>
      <c r="X57" s="679"/>
    </row>
    <row r="58" spans="2:24" s="626" customFormat="1" ht="21" customHeight="1" x14ac:dyDescent="0.25">
      <c r="B58" s="1270"/>
      <c r="C58" s="670"/>
      <c r="D58" s="671" t="s">
        <v>731</v>
      </c>
      <c r="E58" s="672"/>
      <c r="F58" s="672">
        <v>44162</v>
      </c>
      <c r="G58" s="733" t="s">
        <v>732</v>
      </c>
      <c r="H58" s="673" t="s">
        <v>761</v>
      </c>
      <c r="I58" s="670">
        <v>1</v>
      </c>
      <c r="J58" s="674" t="s">
        <v>6</v>
      </c>
      <c r="K58" s="675">
        <v>145</v>
      </c>
      <c r="L58" s="675">
        <f t="shared" si="0"/>
        <v>145</v>
      </c>
      <c r="M58" s="676"/>
      <c r="N58" s="677"/>
      <c r="O58" s="678"/>
      <c r="P58" s="672"/>
      <c r="Q58" s="672"/>
      <c r="R58" s="672"/>
      <c r="S58" s="672"/>
      <c r="T58" s="672"/>
      <c r="U58" s="628"/>
      <c r="V58" s="628"/>
      <c r="W58" s="628"/>
      <c r="X58" s="679"/>
    </row>
    <row r="59" spans="2:24" s="626" customFormat="1" ht="21" customHeight="1" x14ac:dyDescent="0.25">
      <c r="B59" s="1271"/>
      <c r="C59" s="670"/>
      <c r="D59" s="671" t="s">
        <v>731</v>
      </c>
      <c r="E59" s="672"/>
      <c r="F59" s="672">
        <v>44162</v>
      </c>
      <c r="G59" s="733" t="s">
        <v>732</v>
      </c>
      <c r="H59" s="673" t="s">
        <v>762</v>
      </c>
      <c r="I59" s="670">
        <v>1</v>
      </c>
      <c r="J59" s="674" t="s">
        <v>6</v>
      </c>
      <c r="K59" s="675">
        <v>122</v>
      </c>
      <c r="L59" s="675">
        <f t="shared" si="0"/>
        <v>122</v>
      </c>
      <c r="M59" s="676"/>
      <c r="N59" s="677"/>
      <c r="O59" s="678"/>
      <c r="P59" s="672"/>
      <c r="Q59" s="672"/>
      <c r="R59" s="672"/>
      <c r="S59" s="672"/>
      <c r="T59" s="672"/>
      <c r="U59" s="628"/>
      <c r="V59" s="628"/>
      <c r="W59" s="628"/>
      <c r="X59" s="679"/>
    </row>
    <row r="60" spans="2:24" s="626" customFormat="1" ht="21" customHeight="1" x14ac:dyDescent="0.25">
      <c r="B60" s="670">
        <v>6</v>
      </c>
      <c r="C60" s="670"/>
      <c r="D60" s="671" t="s">
        <v>763</v>
      </c>
      <c r="E60" s="672"/>
      <c r="F60" s="672">
        <v>44166</v>
      </c>
      <c r="G60" s="733" t="s">
        <v>764</v>
      </c>
      <c r="H60" s="673" t="s">
        <v>765</v>
      </c>
      <c r="I60" s="670">
        <v>1</v>
      </c>
      <c r="J60" s="674" t="s">
        <v>6</v>
      </c>
      <c r="K60" s="675">
        <v>2300</v>
      </c>
      <c r="L60" s="675">
        <f t="shared" si="0"/>
        <v>2300</v>
      </c>
      <c r="M60" s="676"/>
      <c r="N60" s="677"/>
      <c r="O60" s="678"/>
      <c r="P60" s="672"/>
      <c r="Q60" s="672"/>
      <c r="R60" s="672"/>
      <c r="S60" s="672"/>
      <c r="T60" s="672"/>
      <c r="U60" s="628"/>
      <c r="V60" s="628"/>
      <c r="W60" s="628"/>
      <c r="X60" s="679"/>
    </row>
    <row r="61" spans="2:24" s="626" customFormat="1" ht="21" customHeight="1" x14ac:dyDescent="0.25">
      <c r="B61" s="670">
        <v>7</v>
      </c>
      <c r="C61" s="670"/>
      <c r="D61" s="671" t="s">
        <v>778</v>
      </c>
      <c r="E61" s="672"/>
      <c r="F61" s="672">
        <v>44168</v>
      </c>
      <c r="G61" s="733" t="s">
        <v>779</v>
      </c>
      <c r="H61" s="673" t="s">
        <v>780</v>
      </c>
      <c r="I61" s="670">
        <v>1</v>
      </c>
      <c r="J61" s="674" t="s">
        <v>6</v>
      </c>
      <c r="K61" s="675">
        <v>390</v>
      </c>
      <c r="L61" s="675">
        <f t="shared" si="0"/>
        <v>390</v>
      </c>
      <c r="M61" s="676"/>
      <c r="N61" s="677"/>
      <c r="O61" s="678"/>
      <c r="P61" s="672"/>
      <c r="Q61" s="672"/>
      <c r="R61" s="672"/>
      <c r="S61" s="672"/>
      <c r="T61" s="672"/>
      <c r="U61" s="628"/>
      <c r="V61" s="628"/>
      <c r="W61" s="628"/>
      <c r="X61" s="679"/>
    </row>
    <row r="62" spans="2:24" s="626" customFormat="1" ht="21" customHeight="1" x14ac:dyDescent="0.25">
      <c r="B62" s="1269">
        <v>8</v>
      </c>
      <c r="C62" s="670"/>
      <c r="D62" s="671" t="s">
        <v>787</v>
      </c>
      <c r="E62" s="672"/>
      <c r="F62" s="672">
        <v>44169</v>
      </c>
      <c r="G62" s="733" t="s">
        <v>790</v>
      </c>
      <c r="H62" s="673" t="s">
        <v>788</v>
      </c>
      <c r="I62" s="670">
        <v>1</v>
      </c>
      <c r="J62" s="674" t="s">
        <v>6</v>
      </c>
      <c r="K62" s="675">
        <v>581</v>
      </c>
      <c r="L62" s="675">
        <f t="shared" si="0"/>
        <v>581</v>
      </c>
      <c r="M62" s="676"/>
      <c r="N62" s="677"/>
      <c r="O62" s="678"/>
      <c r="P62" s="672"/>
      <c r="Q62" s="672"/>
      <c r="R62" s="672"/>
      <c r="S62" s="672"/>
      <c r="T62" s="672"/>
      <c r="U62" s="628"/>
      <c r="V62" s="628"/>
      <c r="W62" s="628"/>
      <c r="X62" s="679"/>
    </row>
    <row r="63" spans="2:24" s="626" customFormat="1" ht="21" customHeight="1" x14ac:dyDescent="0.25">
      <c r="B63" s="1271"/>
      <c r="C63" s="670"/>
      <c r="D63" s="671" t="s">
        <v>787</v>
      </c>
      <c r="E63" s="672"/>
      <c r="F63" s="672">
        <v>44169</v>
      </c>
      <c r="G63" s="733" t="s">
        <v>790</v>
      </c>
      <c r="H63" s="673" t="s">
        <v>789</v>
      </c>
      <c r="I63" s="670">
        <v>1</v>
      </c>
      <c r="J63" s="674" t="s">
        <v>6</v>
      </c>
      <c r="K63" s="675">
        <v>248</v>
      </c>
      <c r="L63" s="675">
        <f t="shared" si="0"/>
        <v>248</v>
      </c>
      <c r="M63" s="676"/>
      <c r="N63" s="677"/>
      <c r="O63" s="678"/>
      <c r="P63" s="672"/>
      <c r="Q63" s="672"/>
      <c r="R63" s="672"/>
      <c r="S63" s="672"/>
      <c r="T63" s="672"/>
      <c r="U63" s="628"/>
      <c r="V63" s="628"/>
      <c r="W63" s="628"/>
      <c r="X63" s="679"/>
    </row>
    <row r="64" spans="2:24" s="626" customFormat="1" ht="21" customHeight="1" x14ac:dyDescent="0.25">
      <c r="B64" s="670">
        <v>9</v>
      </c>
      <c r="C64" s="670"/>
      <c r="D64" s="671" t="s">
        <v>791</v>
      </c>
      <c r="E64" s="672"/>
      <c r="F64" s="672">
        <v>44173</v>
      </c>
      <c r="G64" s="733" t="s">
        <v>792</v>
      </c>
      <c r="H64" s="673" t="s">
        <v>793</v>
      </c>
      <c r="I64" s="670">
        <v>1</v>
      </c>
      <c r="J64" s="674" t="s">
        <v>6</v>
      </c>
      <c r="K64" s="675">
        <v>1150</v>
      </c>
      <c r="L64" s="675">
        <f t="shared" si="0"/>
        <v>1150</v>
      </c>
      <c r="M64" s="676"/>
      <c r="N64" s="677"/>
      <c r="O64" s="678"/>
      <c r="P64" s="672"/>
      <c r="Q64" s="672"/>
      <c r="R64" s="672"/>
      <c r="S64" s="672"/>
      <c r="T64" s="672"/>
      <c r="U64" s="628"/>
      <c r="V64" s="628"/>
      <c r="W64" s="628"/>
      <c r="X64" s="679"/>
    </row>
    <row r="65" spans="2:24" s="626" customFormat="1" ht="21" customHeight="1" x14ac:dyDescent="0.25">
      <c r="B65" s="670"/>
      <c r="C65" s="670"/>
      <c r="D65" s="671"/>
      <c r="E65" s="672"/>
      <c r="F65" s="672"/>
      <c r="G65" s="733"/>
      <c r="H65" s="673"/>
      <c r="I65" s="670"/>
      <c r="J65" s="674"/>
      <c r="K65" s="675"/>
      <c r="L65" s="675">
        <f t="shared" si="0"/>
        <v>0</v>
      </c>
      <c r="M65" s="676"/>
      <c r="N65" s="677"/>
      <c r="O65" s="678"/>
      <c r="P65" s="672"/>
      <c r="Q65" s="672"/>
      <c r="R65" s="672"/>
      <c r="S65" s="672"/>
      <c r="T65" s="672"/>
      <c r="U65" s="628"/>
      <c r="V65" s="628"/>
      <c r="W65" s="628"/>
      <c r="X65" s="679"/>
    </row>
    <row r="66" spans="2:24" s="626" customFormat="1" ht="21" customHeight="1" x14ac:dyDescent="0.25">
      <c r="B66" s="670"/>
      <c r="C66" s="670"/>
      <c r="D66" s="671"/>
      <c r="E66" s="672"/>
      <c r="F66" s="672"/>
      <c r="G66" s="733"/>
      <c r="H66" s="673"/>
      <c r="I66" s="670"/>
      <c r="J66" s="674"/>
      <c r="K66" s="675"/>
      <c r="L66" s="675">
        <f t="shared" si="0"/>
        <v>0</v>
      </c>
      <c r="M66" s="676"/>
      <c r="N66" s="677"/>
      <c r="O66" s="678"/>
      <c r="P66" s="672"/>
      <c r="Q66" s="672"/>
      <c r="R66" s="672"/>
      <c r="S66" s="672"/>
      <c r="T66" s="672"/>
      <c r="U66" s="628"/>
      <c r="V66" s="628"/>
      <c r="W66" s="628"/>
      <c r="X66" s="679"/>
    </row>
    <row r="67" spans="2:24" s="626" customFormat="1" ht="21" customHeight="1" x14ac:dyDescent="0.25">
      <c r="B67" s="670"/>
      <c r="C67" s="670"/>
      <c r="D67" s="671"/>
      <c r="E67" s="672"/>
      <c r="F67" s="672"/>
      <c r="G67" s="733"/>
      <c r="H67" s="673"/>
      <c r="I67" s="670"/>
      <c r="J67" s="674"/>
      <c r="K67" s="675"/>
      <c r="L67" s="675">
        <f t="shared" si="0"/>
        <v>0</v>
      </c>
      <c r="M67" s="676"/>
      <c r="N67" s="677"/>
      <c r="O67" s="678"/>
      <c r="P67" s="672"/>
      <c r="Q67" s="672"/>
      <c r="R67" s="672"/>
      <c r="S67" s="672"/>
      <c r="T67" s="672"/>
      <c r="U67" s="628"/>
      <c r="V67" s="628"/>
      <c r="W67" s="628"/>
      <c r="X67" s="679"/>
    </row>
    <row r="68" spans="2:24" s="626" customFormat="1" ht="21" customHeight="1" x14ac:dyDescent="0.25">
      <c r="B68" s="670"/>
      <c r="C68" s="670"/>
      <c r="D68" s="671"/>
      <c r="E68" s="672"/>
      <c r="F68" s="672"/>
      <c r="G68" s="733"/>
      <c r="H68" s="673"/>
      <c r="I68" s="670"/>
      <c r="J68" s="674"/>
      <c r="K68" s="675"/>
      <c r="L68" s="675">
        <f t="shared" si="0"/>
        <v>0</v>
      </c>
      <c r="M68" s="676"/>
      <c r="N68" s="677"/>
      <c r="O68" s="678"/>
      <c r="P68" s="672"/>
      <c r="Q68" s="672"/>
      <c r="R68" s="672"/>
      <c r="S68" s="672"/>
      <c r="T68" s="672"/>
      <c r="U68" s="628"/>
      <c r="V68" s="628"/>
      <c r="W68" s="628"/>
      <c r="X68" s="679"/>
    </row>
    <row r="69" spans="2:24" s="626" customFormat="1" ht="21" customHeight="1" x14ac:dyDescent="0.25">
      <c r="B69" s="670"/>
      <c r="C69" s="670"/>
      <c r="D69" s="671"/>
      <c r="E69" s="672"/>
      <c r="F69" s="672"/>
      <c r="G69" s="733"/>
      <c r="H69" s="673"/>
      <c r="I69" s="670"/>
      <c r="J69" s="674"/>
      <c r="K69" s="675"/>
      <c r="L69" s="675">
        <f t="shared" si="0"/>
        <v>0</v>
      </c>
      <c r="M69" s="676"/>
      <c r="N69" s="677"/>
      <c r="O69" s="678"/>
      <c r="P69" s="672"/>
      <c r="Q69" s="672"/>
      <c r="R69" s="672"/>
      <c r="S69" s="672"/>
      <c r="T69" s="672"/>
      <c r="U69" s="628"/>
      <c r="V69" s="628"/>
      <c r="W69" s="628"/>
      <c r="X69" s="679"/>
    </row>
    <row r="70" spans="2:24" s="626" customFormat="1" ht="21" customHeight="1" x14ac:dyDescent="0.25">
      <c r="B70" s="670"/>
      <c r="C70" s="670"/>
      <c r="D70" s="671"/>
      <c r="E70" s="672"/>
      <c r="F70" s="672"/>
      <c r="G70" s="733"/>
      <c r="H70" s="673"/>
      <c r="I70" s="670"/>
      <c r="J70" s="674"/>
      <c r="K70" s="675"/>
      <c r="L70" s="675">
        <f t="shared" si="0"/>
        <v>0</v>
      </c>
      <c r="M70" s="676"/>
      <c r="N70" s="677"/>
      <c r="O70" s="678"/>
      <c r="P70" s="672"/>
      <c r="Q70" s="672"/>
      <c r="R70" s="672"/>
      <c r="S70" s="672"/>
      <c r="T70" s="672"/>
      <c r="U70" s="628"/>
      <c r="V70" s="628"/>
      <c r="W70" s="628"/>
      <c r="X70" s="679"/>
    </row>
    <row r="71" spans="2:24" s="626" customFormat="1" ht="21" customHeight="1" x14ac:dyDescent="0.25">
      <c r="B71" s="670"/>
      <c r="C71" s="670"/>
      <c r="D71" s="671"/>
      <c r="E71" s="672"/>
      <c r="F71" s="672"/>
      <c r="G71" s="733"/>
      <c r="H71" s="673"/>
      <c r="I71" s="670"/>
      <c r="J71" s="674"/>
      <c r="K71" s="675"/>
      <c r="L71" s="675">
        <f t="shared" si="0"/>
        <v>0</v>
      </c>
      <c r="M71" s="676"/>
      <c r="N71" s="677"/>
      <c r="O71" s="678"/>
      <c r="P71" s="672"/>
      <c r="Q71" s="672"/>
      <c r="R71" s="672"/>
      <c r="S71" s="672"/>
      <c r="T71" s="672"/>
      <c r="U71" s="628"/>
      <c r="V71" s="628"/>
      <c r="W71" s="628"/>
      <c r="X71" s="679"/>
    </row>
    <row r="72" spans="2:24" s="626" customFormat="1" ht="21" customHeight="1" x14ac:dyDescent="0.25">
      <c r="B72" s="670"/>
      <c r="C72" s="670"/>
      <c r="D72" s="671"/>
      <c r="E72" s="672"/>
      <c r="F72" s="672"/>
      <c r="G72" s="733"/>
      <c r="H72" s="673"/>
      <c r="I72" s="670"/>
      <c r="J72" s="674"/>
      <c r="K72" s="675"/>
      <c r="L72" s="675">
        <f t="shared" si="0"/>
        <v>0</v>
      </c>
      <c r="M72" s="676"/>
      <c r="N72" s="677"/>
      <c r="O72" s="678"/>
      <c r="P72" s="672"/>
      <c r="Q72" s="672"/>
      <c r="R72" s="672"/>
      <c r="S72" s="672"/>
      <c r="T72" s="672"/>
      <c r="U72" s="628"/>
      <c r="V72" s="628"/>
      <c r="W72" s="628"/>
      <c r="X72" s="679"/>
    </row>
    <row r="73" spans="2:24" s="626" customFormat="1" ht="21" customHeight="1" x14ac:dyDescent="0.25">
      <c r="B73" s="670"/>
      <c r="C73" s="670"/>
      <c r="D73" s="671"/>
      <c r="E73" s="672"/>
      <c r="F73" s="672"/>
      <c r="G73" s="733"/>
      <c r="H73" s="673"/>
      <c r="I73" s="670"/>
      <c r="J73" s="674"/>
      <c r="K73" s="675"/>
      <c r="L73" s="675">
        <f t="shared" si="0"/>
        <v>0</v>
      </c>
      <c r="M73" s="676"/>
      <c r="N73" s="677"/>
      <c r="O73" s="678"/>
      <c r="P73" s="672"/>
      <c r="Q73" s="672"/>
      <c r="R73" s="672"/>
      <c r="S73" s="672"/>
      <c r="T73" s="672"/>
      <c r="U73" s="628"/>
      <c r="V73" s="628"/>
      <c r="W73" s="628"/>
      <c r="X73" s="679"/>
    </row>
    <row r="74" spans="2:24" s="626" customFormat="1" ht="21" customHeight="1" x14ac:dyDescent="0.25">
      <c r="B74" s="670"/>
      <c r="C74" s="670"/>
      <c r="D74" s="671"/>
      <c r="E74" s="672"/>
      <c r="F74" s="672"/>
      <c r="G74" s="733"/>
      <c r="H74" s="673"/>
      <c r="I74" s="670"/>
      <c r="J74" s="674"/>
      <c r="K74" s="675"/>
      <c r="L74" s="675">
        <f t="shared" si="0"/>
        <v>0</v>
      </c>
      <c r="M74" s="676"/>
      <c r="N74" s="677"/>
      <c r="O74" s="678"/>
      <c r="P74" s="672"/>
      <c r="Q74" s="672"/>
      <c r="R74" s="672"/>
      <c r="S74" s="672"/>
      <c r="T74" s="672"/>
      <c r="U74" s="628"/>
      <c r="V74" s="628"/>
      <c r="W74" s="628"/>
      <c r="X74" s="679"/>
    </row>
    <row r="75" spans="2:24" s="626" customFormat="1" ht="21" customHeight="1" x14ac:dyDescent="0.25">
      <c r="B75" s="670"/>
      <c r="C75" s="670"/>
      <c r="D75" s="671"/>
      <c r="E75" s="672"/>
      <c r="F75" s="672"/>
      <c r="G75" s="733"/>
      <c r="H75" s="673"/>
      <c r="I75" s="670"/>
      <c r="J75" s="674"/>
      <c r="K75" s="675"/>
      <c r="L75" s="675">
        <f t="shared" si="0"/>
        <v>0</v>
      </c>
      <c r="M75" s="676"/>
      <c r="N75" s="677"/>
      <c r="O75" s="678"/>
      <c r="P75" s="672"/>
      <c r="Q75" s="672"/>
      <c r="R75" s="672"/>
      <c r="S75" s="672"/>
      <c r="T75" s="672"/>
      <c r="U75" s="628"/>
      <c r="V75" s="628"/>
      <c r="W75" s="628"/>
      <c r="X75" s="679"/>
    </row>
    <row r="76" spans="2:24" s="626" customFormat="1" ht="21" customHeight="1" x14ac:dyDescent="0.25">
      <c r="B76" s="670"/>
      <c r="C76" s="670"/>
      <c r="D76" s="671"/>
      <c r="E76" s="672"/>
      <c r="F76" s="672"/>
      <c r="G76" s="733"/>
      <c r="H76" s="673"/>
      <c r="I76" s="670"/>
      <c r="J76" s="674"/>
      <c r="K76" s="675"/>
      <c r="L76" s="675">
        <f t="shared" si="0"/>
        <v>0</v>
      </c>
      <c r="M76" s="676"/>
      <c r="N76" s="677"/>
      <c r="O76" s="678"/>
      <c r="P76" s="672"/>
      <c r="Q76" s="672"/>
      <c r="R76" s="672"/>
      <c r="S76" s="672"/>
      <c r="T76" s="672"/>
      <c r="U76" s="628"/>
      <c r="V76" s="628"/>
      <c r="W76" s="628"/>
      <c r="X76" s="679"/>
    </row>
    <row r="77" spans="2:24" s="626" customFormat="1" ht="21" customHeight="1" x14ac:dyDescent="0.25">
      <c r="B77" s="670"/>
      <c r="C77" s="670"/>
      <c r="D77" s="671"/>
      <c r="E77" s="672"/>
      <c r="F77" s="672"/>
      <c r="G77" s="733"/>
      <c r="H77" s="673"/>
      <c r="I77" s="670"/>
      <c r="J77" s="674"/>
      <c r="K77" s="675"/>
      <c r="L77" s="675">
        <f t="shared" si="0"/>
        <v>0</v>
      </c>
      <c r="M77" s="676"/>
      <c r="N77" s="677"/>
      <c r="O77" s="678"/>
      <c r="P77" s="672"/>
      <c r="Q77" s="672"/>
      <c r="R77" s="672"/>
      <c r="S77" s="672"/>
      <c r="T77" s="672"/>
      <c r="U77" s="628"/>
      <c r="V77" s="628"/>
      <c r="W77" s="628"/>
      <c r="X77" s="679"/>
    </row>
    <row r="78" spans="2:24" s="626" customFormat="1" ht="21" customHeight="1" x14ac:dyDescent="0.25">
      <c r="B78" s="670"/>
      <c r="C78" s="670"/>
      <c r="D78" s="671"/>
      <c r="E78" s="672"/>
      <c r="F78" s="672"/>
      <c r="G78" s="733"/>
      <c r="H78" s="673"/>
      <c r="I78" s="670"/>
      <c r="J78" s="674"/>
      <c r="K78" s="675"/>
      <c r="L78" s="675">
        <f t="shared" si="0"/>
        <v>0</v>
      </c>
      <c r="M78" s="676"/>
      <c r="N78" s="677"/>
      <c r="O78" s="678"/>
      <c r="P78" s="672"/>
      <c r="Q78" s="672"/>
      <c r="R78" s="672"/>
      <c r="S78" s="672"/>
      <c r="T78" s="672"/>
      <c r="U78" s="628"/>
      <c r="V78" s="628"/>
      <c r="W78" s="628"/>
      <c r="X78" s="679"/>
    </row>
    <row r="79" spans="2:24" s="626" customFormat="1" ht="21" customHeight="1" x14ac:dyDescent="0.25">
      <c r="B79" s="670"/>
      <c r="C79" s="670"/>
      <c r="D79" s="671"/>
      <c r="E79" s="672"/>
      <c r="F79" s="672"/>
      <c r="G79" s="733"/>
      <c r="H79" s="673"/>
      <c r="I79" s="670"/>
      <c r="J79" s="674"/>
      <c r="K79" s="675"/>
      <c r="L79" s="675">
        <f t="shared" si="0"/>
        <v>0</v>
      </c>
      <c r="M79" s="676"/>
      <c r="N79" s="677"/>
      <c r="O79" s="678"/>
      <c r="P79" s="672"/>
      <c r="Q79" s="672"/>
      <c r="R79" s="672"/>
      <c r="S79" s="672"/>
      <c r="T79" s="672"/>
      <c r="U79" s="628"/>
      <c r="V79" s="628"/>
      <c r="W79" s="628"/>
      <c r="X79" s="679"/>
    </row>
    <row r="80" spans="2:24" s="626" customFormat="1" ht="21" customHeight="1" x14ac:dyDescent="0.25">
      <c r="B80" s="670"/>
      <c r="C80" s="670"/>
      <c r="D80" s="671"/>
      <c r="E80" s="672"/>
      <c r="F80" s="672"/>
      <c r="G80" s="733"/>
      <c r="H80" s="673"/>
      <c r="I80" s="670"/>
      <c r="J80" s="674"/>
      <c r="K80" s="675"/>
      <c r="L80" s="675">
        <f t="shared" si="0"/>
        <v>0</v>
      </c>
      <c r="M80" s="676"/>
      <c r="N80" s="677"/>
      <c r="O80" s="678"/>
      <c r="P80" s="672"/>
      <c r="Q80" s="672"/>
      <c r="R80" s="672"/>
      <c r="S80" s="672"/>
      <c r="T80" s="672"/>
      <c r="U80" s="628"/>
      <c r="V80" s="628"/>
      <c r="W80" s="628"/>
      <c r="X80" s="679"/>
    </row>
    <row r="81" spans="1:24" s="626" customFormat="1" ht="21" customHeight="1" x14ac:dyDescent="0.25">
      <c r="B81" s="670"/>
      <c r="C81" s="670"/>
      <c r="D81" s="671"/>
      <c r="E81" s="672"/>
      <c r="F81" s="672"/>
      <c r="G81" s="733"/>
      <c r="H81" s="673"/>
      <c r="I81" s="670"/>
      <c r="J81" s="674"/>
      <c r="K81" s="675"/>
      <c r="L81" s="675">
        <f t="shared" si="0"/>
        <v>0</v>
      </c>
      <c r="M81" s="676"/>
      <c r="N81" s="677"/>
      <c r="O81" s="678"/>
      <c r="P81" s="672"/>
      <c r="Q81" s="672"/>
      <c r="R81" s="672"/>
      <c r="S81" s="672"/>
      <c r="T81" s="672"/>
      <c r="U81" s="628"/>
      <c r="V81" s="628"/>
      <c r="W81" s="628"/>
      <c r="X81" s="679"/>
    </row>
    <row r="82" spans="1:24" s="626" customFormat="1" ht="21" customHeight="1" x14ac:dyDescent="0.25">
      <c r="B82" s="670"/>
      <c r="C82" s="670"/>
      <c r="D82" s="671"/>
      <c r="E82" s="672"/>
      <c r="F82" s="672"/>
      <c r="G82" s="733"/>
      <c r="H82" s="673"/>
      <c r="I82" s="670"/>
      <c r="J82" s="674"/>
      <c r="K82" s="675"/>
      <c r="L82" s="675">
        <f t="shared" si="0"/>
        <v>0</v>
      </c>
      <c r="M82" s="676"/>
      <c r="N82" s="677"/>
      <c r="O82" s="678"/>
      <c r="P82" s="672"/>
      <c r="Q82" s="672"/>
      <c r="R82" s="672"/>
      <c r="S82" s="672"/>
      <c r="T82" s="672"/>
      <c r="U82" s="628"/>
      <c r="V82" s="628"/>
      <c r="W82" s="628"/>
      <c r="X82" s="679"/>
    </row>
    <row r="83" spans="1:24" s="626" customFormat="1" ht="21" customHeight="1" x14ac:dyDescent="0.25">
      <c r="B83" s="670"/>
      <c r="C83" s="670"/>
      <c r="D83" s="671"/>
      <c r="E83" s="672"/>
      <c r="F83" s="672"/>
      <c r="G83" s="733"/>
      <c r="H83" s="673"/>
      <c r="I83" s="670"/>
      <c r="J83" s="674"/>
      <c r="K83" s="675"/>
      <c r="L83" s="675">
        <f t="shared" si="0"/>
        <v>0</v>
      </c>
      <c r="M83" s="676"/>
      <c r="N83" s="677"/>
      <c r="O83" s="678"/>
      <c r="P83" s="672"/>
      <c r="Q83" s="672"/>
      <c r="R83" s="672"/>
      <c r="S83" s="672"/>
      <c r="T83" s="672"/>
      <c r="U83" s="628"/>
      <c r="V83" s="628"/>
      <c r="W83" s="628"/>
      <c r="X83" s="679"/>
    </row>
    <row r="84" spans="1:24" s="626" customFormat="1" ht="21" customHeight="1" x14ac:dyDescent="0.25">
      <c r="B84" s="670"/>
      <c r="C84" s="670"/>
      <c r="D84" s="671"/>
      <c r="E84" s="672"/>
      <c r="F84" s="672"/>
      <c r="G84" s="733"/>
      <c r="H84" s="673"/>
      <c r="I84" s="670"/>
      <c r="J84" s="674"/>
      <c r="K84" s="675"/>
      <c r="L84" s="675">
        <f t="shared" si="0"/>
        <v>0</v>
      </c>
      <c r="M84" s="676"/>
      <c r="N84" s="677"/>
      <c r="O84" s="678"/>
      <c r="P84" s="672"/>
      <c r="Q84" s="672"/>
      <c r="R84" s="672"/>
      <c r="S84" s="672"/>
      <c r="T84" s="672"/>
      <c r="U84" s="628"/>
      <c r="V84" s="628"/>
      <c r="W84" s="628"/>
      <c r="X84" s="679"/>
    </row>
    <row r="85" spans="1:24" s="626" customFormat="1" ht="21" customHeight="1" x14ac:dyDescent="0.25">
      <c r="B85" s="670"/>
      <c r="C85" s="670"/>
      <c r="D85" s="671"/>
      <c r="E85" s="672"/>
      <c r="F85" s="672"/>
      <c r="G85" s="733"/>
      <c r="H85" s="673"/>
      <c r="I85" s="670"/>
      <c r="J85" s="674"/>
      <c r="K85" s="675"/>
      <c r="L85" s="675">
        <f t="shared" si="0"/>
        <v>0</v>
      </c>
      <c r="M85" s="676"/>
      <c r="N85" s="677"/>
      <c r="O85" s="678"/>
      <c r="P85" s="672"/>
      <c r="Q85" s="672"/>
      <c r="R85" s="672"/>
      <c r="S85" s="672"/>
      <c r="T85" s="672"/>
      <c r="U85" s="628"/>
      <c r="V85" s="628"/>
      <c r="W85" s="628"/>
      <c r="X85" s="679"/>
    </row>
    <row r="86" spans="1:24" s="626" customFormat="1" ht="21" customHeight="1" x14ac:dyDescent="0.25">
      <c r="B86" s="670"/>
      <c r="C86" s="670"/>
      <c r="D86" s="671"/>
      <c r="E86" s="672"/>
      <c r="F86" s="672"/>
      <c r="G86" s="733"/>
      <c r="H86" s="673"/>
      <c r="I86" s="670"/>
      <c r="J86" s="674"/>
      <c r="K86" s="675"/>
      <c r="L86" s="675">
        <f t="shared" si="0"/>
        <v>0</v>
      </c>
      <c r="M86" s="676"/>
      <c r="N86" s="677"/>
      <c r="O86" s="678"/>
      <c r="P86" s="672"/>
      <c r="Q86" s="672"/>
      <c r="R86" s="672"/>
      <c r="S86" s="672"/>
      <c r="T86" s="672"/>
      <c r="U86" s="628"/>
      <c r="V86" s="628"/>
      <c r="W86" s="628"/>
      <c r="X86" s="679"/>
    </row>
    <row r="87" spans="1:24" s="626" customFormat="1" ht="21" customHeight="1" x14ac:dyDescent="0.25">
      <c r="B87" s="670"/>
      <c r="C87" s="670"/>
      <c r="D87" s="671"/>
      <c r="E87" s="672"/>
      <c r="F87" s="672"/>
      <c r="G87" s="733"/>
      <c r="H87" s="673"/>
      <c r="I87" s="670"/>
      <c r="J87" s="674"/>
      <c r="K87" s="675"/>
      <c r="L87" s="675">
        <f t="shared" si="0"/>
        <v>0</v>
      </c>
      <c r="M87" s="676"/>
      <c r="N87" s="677"/>
      <c r="O87" s="678"/>
      <c r="P87" s="672"/>
      <c r="Q87" s="672"/>
      <c r="R87" s="672"/>
      <c r="S87" s="672"/>
      <c r="T87" s="672"/>
      <c r="U87" s="628"/>
      <c r="V87" s="628"/>
      <c r="W87" s="628"/>
      <c r="X87" s="679"/>
    </row>
    <row r="88" spans="1:24" s="626" customFormat="1" ht="21" customHeight="1" x14ac:dyDescent="0.25">
      <c r="B88" s="670"/>
      <c r="C88" s="670"/>
      <c r="D88" s="671"/>
      <c r="E88" s="672"/>
      <c r="F88" s="672"/>
      <c r="G88" s="733"/>
      <c r="H88" s="673"/>
      <c r="I88" s="670"/>
      <c r="J88" s="674"/>
      <c r="K88" s="675"/>
      <c r="L88" s="675">
        <f t="shared" si="0"/>
        <v>0</v>
      </c>
      <c r="M88" s="676"/>
      <c r="N88" s="677"/>
      <c r="O88" s="678"/>
      <c r="P88" s="672"/>
      <c r="Q88" s="672"/>
      <c r="R88" s="672"/>
      <c r="S88" s="672"/>
      <c r="T88" s="672"/>
      <c r="U88" s="628"/>
      <c r="V88" s="628"/>
      <c r="W88" s="628"/>
      <c r="X88" s="679"/>
    </row>
    <row r="89" spans="1:24" s="17" customFormat="1" ht="25.5" customHeight="1" x14ac:dyDescent="0.25">
      <c r="A89" s="211"/>
      <c r="B89" s="66"/>
      <c r="C89" s="66"/>
      <c r="D89" s="67"/>
      <c r="E89" s="67"/>
      <c r="F89" s="67"/>
      <c r="G89" s="16"/>
      <c r="H89" s="49"/>
      <c r="J89" s="18"/>
      <c r="K89" s="358"/>
      <c r="L89" s="358"/>
      <c r="M89" s="50"/>
      <c r="N89" s="69"/>
      <c r="O89" s="67"/>
      <c r="P89" s="67"/>
      <c r="Q89" s="67"/>
      <c r="R89" s="67"/>
      <c r="S89" s="67"/>
      <c r="T89" s="158"/>
    </row>
    <row r="90" spans="1:24" s="17" customFormat="1" ht="15" customHeight="1" x14ac:dyDescent="0.25">
      <c r="A90" s="211"/>
      <c r="B90" s="66"/>
      <c r="C90" s="66"/>
      <c r="D90" s="67"/>
      <c r="E90" s="67"/>
      <c r="F90" s="67"/>
      <c r="G90" s="16"/>
      <c r="H90" s="49"/>
      <c r="J90" s="18"/>
      <c r="K90" s="358"/>
      <c r="L90" s="358"/>
      <c r="M90" s="50"/>
      <c r="N90" s="69"/>
      <c r="O90" s="67"/>
      <c r="P90" s="67"/>
      <c r="Q90" s="67"/>
      <c r="R90" s="67"/>
      <c r="S90" s="67"/>
      <c r="T90" s="158"/>
    </row>
    <row r="91" spans="1:24" s="17" customFormat="1" ht="15" customHeight="1" x14ac:dyDescent="0.25">
      <c r="A91" s="211"/>
      <c r="B91" s="66"/>
      <c r="C91" s="66"/>
      <c r="D91" s="67"/>
      <c r="E91" s="67"/>
      <c r="F91" s="67"/>
      <c r="G91" s="16"/>
      <c r="H91" s="49"/>
      <c r="J91" s="18"/>
      <c r="K91" s="358"/>
      <c r="L91" s="358"/>
      <c r="M91" s="50"/>
      <c r="N91" s="69"/>
      <c r="O91" s="67"/>
      <c r="P91" s="67"/>
      <c r="Q91" s="67"/>
      <c r="R91" s="67"/>
      <c r="S91" s="67"/>
      <c r="T91" s="158"/>
    </row>
    <row r="92" spans="1:24" s="17" customFormat="1" ht="15" customHeight="1" x14ac:dyDescent="0.25">
      <c r="A92" s="211"/>
      <c r="B92" s="66"/>
      <c r="C92" s="66"/>
      <c r="D92" s="67"/>
      <c r="E92" s="67"/>
      <c r="F92" s="67"/>
      <c r="G92" s="16"/>
      <c r="H92" s="49"/>
      <c r="J92" s="18"/>
      <c r="K92" s="358"/>
      <c r="L92" s="358"/>
      <c r="M92" s="50"/>
      <c r="N92" s="69"/>
      <c r="O92" s="67"/>
      <c r="P92" s="67"/>
      <c r="Q92" s="67"/>
      <c r="R92" s="67"/>
      <c r="S92" s="67"/>
      <c r="T92" s="158"/>
    </row>
    <row r="93" spans="1:24" s="17" customFormat="1" ht="15" customHeight="1" x14ac:dyDescent="0.25">
      <c r="A93" s="211"/>
      <c r="B93" s="66"/>
      <c r="C93" s="66"/>
      <c r="D93" s="67"/>
      <c r="E93" s="67"/>
      <c r="F93" s="67"/>
      <c r="G93" s="16"/>
      <c r="H93" s="49"/>
      <c r="J93" s="18"/>
      <c r="K93" s="358"/>
      <c r="L93" s="358"/>
      <c r="M93" s="50"/>
      <c r="N93" s="69"/>
      <c r="O93" s="67"/>
      <c r="P93" s="67"/>
      <c r="Q93" s="67"/>
      <c r="R93" s="67"/>
      <c r="S93" s="67"/>
      <c r="T93" s="158"/>
    </row>
    <row r="94" spans="1:24" s="17" customFormat="1" ht="15" customHeight="1" x14ac:dyDescent="0.25">
      <c r="A94" s="211"/>
      <c r="B94" s="66"/>
      <c r="C94" s="66"/>
      <c r="D94" s="67"/>
      <c r="E94" s="67"/>
      <c r="F94" s="67"/>
      <c r="G94" s="16"/>
      <c r="H94" s="49"/>
      <c r="J94" s="18"/>
      <c r="K94" s="358"/>
      <c r="L94" s="358"/>
      <c r="M94" s="50"/>
      <c r="N94" s="69"/>
      <c r="O94" s="67"/>
      <c r="P94" s="67"/>
      <c r="Q94" s="67"/>
      <c r="R94" s="67"/>
      <c r="S94" s="67"/>
      <c r="T94" s="158"/>
    </row>
    <row r="95" spans="1:24" s="17" customFormat="1" ht="15" customHeight="1" x14ac:dyDescent="0.25">
      <c r="A95" s="211"/>
      <c r="B95" s="66"/>
      <c r="C95" s="66"/>
      <c r="D95" s="67"/>
      <c r="E95" s="67"/>
      <c r="F95" s="67"/>
      <c r="G95" s="16"/>
      <c r="H95" s="49"/>
      <c r="J95" s="18"/>
      <c r="K95" s="358"/>
      <c r="L95" s="358"/>
      <c r="M95" s="50"/>
      <c r="N95" s="69"/>
      <c r="O95" s="67"/>
      <c r="P95" s="67"/>
      <c r="Q95" s="67"/>
      <c r="R95" s="67"/>
      <c r="S95" s="67"/>
      <c r="T95" s="158"/>
    </row>
    <row r="96" spans="1:24" s="17" customFormat="1" ht="15" customHeight="1" x14ac:dyDescent="0.25">
      <c r="A96" s="211"/>
      <c r="B96" s="66"/>
      <c r="C96" s="66"/>
      <c r="D96" s="67"/>
      <c r="E96" s="67"/>
      <c r="F96" s="67"/>
      <c r="G96" s="16"/>
      <c r="H96" s="49"/>
      <c r="J96" s="18"/>
      <c r="K96" s="358"/>
      <c r="L96" s="358"/>
      <c r="M96" s="50"/>
      <c r="N96" s="69"/>
      <c r="O96" s="67"/>
      <c r="P96" s="67"/>
      <c r="Q96" s="67"/>
      <c r="R96" s="67"/>
      <c r="S96" s="67"/>
      <c r="T96" s="158"/>
    </row>
    <row r="97" spans="1:20" s="17" customFormat="1" ht="15" customHeight="1" x14ac:dyDescent="0.25">
      <c r="A97" s="211"/>
      <c r="B97" s="66"/>
      <c r="C97" s="66"/>
      <c r="D97" s="67"/>
      <c r="E97" s="67"/>
      <c r="F97" s="67"/>
      <c r="G97" s="16"/>
      <c r="H97" s="49"/>
      <c r="J97" s="18"/>
      <c r="K97" s="358"/>
      <c r="L97" s="358"/>
      <c r="M97" s="50"/>
      <c r="N97" s="69"/>
      <c r="O97" s="67"/>
      <c r="P97" s="67"/>
      <c r="Q97" s="67"/>
      <c r="R97" s="67"/>
      <c r="S97" s="67"/>
      <c r="T97" s="158"/>
    </row>
    <row r="98" spans="1:20" s="17" customFormat="1" ht="15" customHeight="1" x14ac:dyDescent="0.25">
      <c r="A98" s="211"/>
      <c r="B98" s="66"/>
      <c r="C98" s="66"/>
      <c r="D98" s="67"/>
      <c r="E98" s="67"/>
      <c r="F98" s="67"/>
      <c r="G98" s="16"/>
      <c r="H98" s="49"/>
      <c r="J98" s="18"/>
      <c r="K98" s="358"/>
      <c r="L98" s="358"/>
      <c r="M98" s="50"/>
      <c r="N98" s="69"/>
      <c r="O98" s="67"/>
      <c r="P98" s="67"/>
      <c r="Q98" s="67"/>
      <c r="R98" s="67"/>
      <c r="S98" s="67"/>
      <c r="T98" s="158"/>
    </row>
    <row r="99" spans="1:20" s="17" customFormat="1" ht="12.75" customHeight="1" x14ac:dyDescent="0.25">
      <c r="A99" s="211"/>
      <c r="B99" s="66"/>
      <c r="C99" s="66"/>
      <c r="D99" s="67"/>
      <c r="E99" s="67"/>
      <c r="F99" s="67"/>
      <c r="G99" s="16"/>
      <c r="H99" s="49"/>
      <c r="J99" s="18"/>
      <c r="K99" s="358"/>
      <c r="L99" s="358"/>
      <c r="M99" s="50"/>
      <c r="N99" s="69"/>
      <c r="O99" s="67"/>
      <c r="P99" s="67"/>
      <c r="Q99" s="67"/>
      <c r="R99" s="67"/>
      <c r="S99" s="67"/>
      <c r="T99" s="158"/>
    </row>
    <row r="100" spans="1:20" s="17" customFormat="1" ht="15" customHeight="1" x14ac:dyDescent="0.25">
      <c r="A100" s="211"/>
      <c r="B100" s="66"/>
      <c r="C100" s="66"/>
      <c r="D100" s="67"/>
      <c r="E100" s="67"/>
      <c r="F100" s="67"/>
      <c r="G100" s="16"/>
      <c r="H100" s="49"/>
      <c r="J100" s="18"/>
      <c r="K100" s="358"/>
      <c r="L100" s="358"/>
      <c r="M100" s="50"/>
      <c r="N100" s="69"/>
      <c r="O100" s="67"/>
      <c r="P100" s="67"/>
      <c r="Q100" s="67"/>
      <c r="R100" s="67"/>
      <c r="S100" s="67"/>
      <c r="T100" s="158"/>
    </row>
    <row r="101" spans="1:20" s="17" customFormat="1" ht="15" customHeight="1" x14ac:dyDescent="0.25">
      <c r="A101" s="211"/>
      <c r="B101" s="66"/>
      <c r="C101" s="66"/>
      <c r="D101" s="67"/>
      <c r="E101" s="67"/>
      <c r="F101" s="67"/>
      <c r="G101" s="16"/>
      <c r="H101" s="49"/>
      <c r="J101" s="18"/>
      <c r="K101" s="358"/>
      <c r="L101" s="358"/>
      <c r="M101" s="50"/>
      <c r="N101" s="69"/>
      <c r="O101" s="67"/>
      <c r="P101" s="67"/>
      <c r="Q101" s="67"/>
      <c r="R101" s="67"/>
      <c r="S101" s="67"/>
      <c r="T101" s="158"/>
    </row>
    <row r="102" spans="1:20" s="17" customFormat="1" ht="15" customHeight="1" x14ac:dyDescent="0.25">
      <c r="A102" s="211"/>
      <c r="B102" s="66"/>
      <c r="C102" s="66"/>
      <c r="D102" s="67"/>
      <c r="E102" s="67"/>
      <c r="F102" s="67"/>
      <c r="G102" s="16"/>
      <c r="H102" s="49"/>
      <c r="J102" s="18"/>
      <c r="K102" s="358"/>
      <c r="L102" s="358"/>
      <c r="M102" s="50"/>
      <c r="N102" s="69"/>
      <c r="O102" s="67"/>
      <c r="P102" s="67"/>
      <c r="Q102" s="67"/>
      <c r="R102" s="67"/>
      <c r="S102" s="67"/>
      <c r="T102" s="158"/>
    </row>
    <row r="103" spans="1:20" s="17" customFormat="1" ht="15" customHeight="1" x14ac:dyDescent="0.25">
      <c r="A103" s="211"/>
      <c r="B103" s="66"/>
      <c r="C103" s="66"/>
      <c r="D103" s="67"/>
      <c r="E103" s="67"/>
      <c r="F103" s="67"/>
      <c r="G103" s="16"/>
      <c r="H103" s="49"/>
      <c r="J103" s="18"/>
      <c r="K103" s="358"/>
      <c r="L103" s="358"/>
      <c r="M103" s="50"/>
      <c r="N103" s="69"/>
      <c r="O103" s="67"/>
      <c r="P103" s="67"/>
      <c r="Q103" s="67"/>
      <c r="R103" s="67"/>
      <c r="S103" s="67"/>
      <c r="T103" s="158"/>
    </row>
    <row r="104" spans="1:20" s="17" customFormat="1" ht="15" customHeight="1" x14ac:dyDescent="0.25">
      <c r="A104" s="211"/>
      <c r="B104" s="66"/>
      <c r="C104" s="66"/>
      <c r="D104" s="67"/>
      <c r="E104" s="67"/>
      <c r="F104" s="67"/>
      <c r="G104" s="16"/>
      <c r="H104" s="49"/>
      <c r="J104" s="18"/>
      <c r="K104" s="358"/>
      <c r="L104" s="358"/>
      <c r="M104" s="50"/>
      <c r="N104" s="69"/>
      <c r="O104" s="67"/>
      <c r="P104" s="67"/>
      <c r="Q104" s="67"/>
      <c r="R104" s="67"/>
      <c r="S104" s="67"/>
      <c r="T104" s="158"/>
    </row>
    <row r="105" spans="1:20" s="17" customFormat="1" ht="15" customHeight="1" x14ac:dyDescent="0.25">
      <c r="A105" s="211"/>
      <c r="B105" s="66"/>
      <c r="C105" s="66"/>
      <c r="D105" s="67"/>
      <c r="E105" s="67"/>
      <c r="F105" s="67"/>
      <c r="G105" s="16"/>
      <c r="H105" s="49"/>
      <c r="J105" s="18"/>
      <c r="K105" s="358"/>
      <c r="L105" s="358"/>
      <c r="M105" s="50"/>
      <c r="N105" s="69"/>
      <c r="O105" s="67"/>
      <c r="P105" s="67"/>
      <c r="Q105" s="67"/>
      <c r="R105" s="67"/>
      <c r="S105" s="67"/>
      <c r="T105" s="158"/>
    </row>
    <row r="106" spans="1:20" s="17" customFormat="1" ht="15" customHeight="1" x14ac:dyDescent="0.25">
      <c r="A106" s="211"/>
      <c r="B106" s="66"/>
      <c r="C106" s="66"/>
      <c r="D106" s="67"/>
      <c r="E106" s="67"/>
      <c r="F106" s="67"/>
      <c r="G106" s="16"/>
      <c r="H106" s="49"/>
      <c r="J106" s="18"/>
      <c r="K106" s="358"/>
      <c r="L106" s="358"/>
      <c r="M106" s="50"/>
      <c r="N106" s="69"/>
      <c r="O106" s="67"/>
      <c r="P106" s="67"/>
      <c r="Q106" s="67"/>
      <c r="R106" s="67"/>
      <c r="S106" s="67"/>
      <c r="T106" s="158"/>
    </row>
    <row r="107" spans="1:20" s="17" customFormat="1" ht="15" customHeight="1" x14ac:dyDescent="0.25">
      <c r="A107" s="211"/>
      <c r="B107" s="66"/>
      <c r="C107" s="66"/>
      <c r="D107" s="67"/>
      <c r="E107" s="67"/>
      <c r="F107" s="67"/>
      <c r="G107" s="16"/>
      <c r="H107" s="49"/>
      <c r="J107" s="18"/>
      <c r="K107" s="358"/>
      <c r="L107" s="358"/>
      <c r="M107" s="50"/>
      <c r="N107" s="69"/>
      <c r="O107" s="67"/>
      <c r="P107" s="67"/>
      <c r="Q107" s="67"/>
      <c r="R107" s="67"/>
      <c r="S107" s="67"/>
      <c r="T107" s="158"/>
    </row>
    <row r="108" spans="1:20" s="17" customFormat="1" ht="15" customHeight="1" x14ac:dyDescent="0.25">
      <c r="A108" s="211"/>
      <c r="B108" s="66"/>
      <c r="C108" s="66"/>
      <c r="D108" s="67"/>
      <c r="E108" s="67"/>
      <c r="F108" s="67"/>
      <c r="G108" s="16"/>
      <c r="H108" s="49"/>
      <c r="J108" s="18"/>
      <c r="K108" s="358"/>
      <c r="L108" s="358"/>
      <c r="M108" s="50"/>
      <c r="N108" s="69"/>
      <c r="O108" s="67"/>
      <c r="P108" s="67"/>
      <c r="Q108" s="67"/>
      <c r="R108" s="67"/>
      <c r="S108" s="67"/>
      <c r="T108" s="158"/>
    </row>
    <row r="109" spans="1:20" s="17" customFormat="1" ht="15" customHeight="1" x14ac:dyDescent="0.25">
      <c r="A109" s="211"/>
      <c r="B109" s="66"/>
      <c r="C109" s="66"/>
      <c r="D109" s="67"/>
      <c r="E109" s="67"/>
      <c r="F109" s="67"/>
      <c r="G109" s="16"/>
      <c r="H109" s="49"/>
      <c r="J109" s="18"/>
      <c r="K109" s="358"/>
      <c r="L109" s="358"/>
      <c r="M109" s="50"/>
      <c r="N109" s="69"/>
      <c r="O109" s="67"/>
      <c r="P109" s="67"/>
      <c r="Q109" s="67"/>
      <c r="R109" s="67"/>
      <c r="S109" s="67"/>
      <c r="T109" s="158"/>
    </row>
    <row r="110" spans="1:20" s="17" customFormat="1" ht="15" customHeight="1" x14ac:dyDescent="0.25">
      <c r="A110" s="211"/>
      <c r="B110" s="66"/>
      <c r="C110" s="66"/>
      <c r="D110" s="67"/>
      <c r="E110" s="67"/>
      <c r="F110" s="67"/>
      <c r="G110" s="16"/>
      <c r="H110" s="49"/>
      <c r="J110" s="18"/>
      <c r="K110" s="358"/>
      <c r="L110" s="358"/>
      <c r="M110" s="50"/>
      <c r="N110" s="69"/>
      <c r="O110" s="67"/>
      <c r="P110" s="67"/>
      <c r="Q110" s="67"/>
      <c r="R110" s="67"/>
      <c r="S110" s="67"/>
      <c r="T110" s="158"/>
    </row>
    <row r="111" spans="1:20" s="17" customFormat="1" ht="12.75" customHeight="1" x14ac:dyDescent="0.25">
      <c r="A111" s="211"/>
      <c r="B111" s="66"/>
      <c r="C111" s="66"/>
      <c r="D111" s="67"/>
      <c r="E111" s="67"/>
      <c r="F111" s="67"/>
      <c r="G111" s="16"/>
      <c r="H111" s="49"/>
      <c r="J111" s="18"/>
      <c r="K111" s="358"/>
      <c r="L111" s="358"/>
      <c r="M111" s="50"/>
      <c r="N111" s="69"/>
      <c r="O111" s="67"/>
      <c r="P111" s="67"/>
      <c r="Q111" s="67"/>
      <c r="R111" s="67"/>
      <c r="S111" s="67"/>
      <c r="T111" s="158"/>
    </row>
    <row r="112" spans="1:20" s="17" customFormat="1" ht="15" customHeight="1" x14ac:dyDescent="0.25">
      <c r="A112" s="211"/>
      <c r="B112" s="66"/>
      <c r="C112" s="66"/>
      <c r="D112" s="67"/>
      <c r="E112" s="67"/>
      <c r="F112" s="67"/>
      <c r="G112" s="66"/>
      <c r="H112" s="49"/>
      <c r="J112" s="18"/>
      <c r="K112" s="358"/>
      <c r="L112" s="358"/>
      <c r="M112" s="50"/>
      <c r="N112" s="69"/>
      <c r="O112" s="67"/>
      <c r="P112" s="67"/>
      <c r="Q112" s="67"/>
      <c r="R112" s="67"/>
      <c r="S112" s="67"/>
      <c r="T112" s="158"/>
    </row>
    <row r="113" spans="1:20" s="17" customFormat="1" ht="15" customHeight="1" x14ac:dyDescent="0.25">
      <c r="A113" s="211"/>
      <c r="B113" s="66"/>
      <c r="C113" s="66"/>
      <c r="D113" s="67"/>
      <c r="E113" s="67"/>
      <c r="F113" s="67"/>
      <c r="G113" s="66"/>
      <c r="H113" s="49"/>
      <c r="J113" s="18"/>
      <c r="K113" s="358"/>
      <c r="L113" s="358"/>
      <c r="M113" s="50"/>
      <c r="N113" s="69"/>
      <c r="O113" s="67"/>
      <c r="P113" s="67"/>
      <c r="Q113" s="67"/>
      <c r="R113" s="67"/>
      <c r="S113" s="67"/>
      <c r="T113" s="158"/>
    </row>
    <row r="114" spans="1:20" s="17" customFormat="1" ht="15" customHeight="1" x14ac:dyDescent="0.25">
      <c r="A114" s="211"/>
      <c r="B114" s="66"/>
      <c r="C114" s="66"/>
      <c r="D114" s="67"/>
      <c r="E114" s="67"/>
      <c r="F114" s="67"/>
      <c r="G114" s="66"/>
      <c r="H114" s="49"/>
      <c r="J114" s="18"/>
      <c r="K114" s="358"/>
      <c r="L114" s="358"/>
      <c r="M114" s="50"/>
      <c r="N114" s="69"/>
      <c r="O114" s="67"/>
      <c r="P114" s="67"/>
      <c r="Q114" s="67"/>
      <c r="R114" s="67"/>
      <c r="S114" s="67"/>
      <c r="T114" s="158"/>
    </row>
    <row r="115" spans="1:20" s="17" customFormat="1" ht="15" customHeight="1" x14ac:dyDescent="0.25">
      <c r="A115" s="211"/>
      <c r="B115" s="66"/>
      <c r="C115" s="66"/>
      <c r="D115" s="67"/>
      <c r="E115" s="67"/>
      <c r="F115" s="67"/>
      <c r="G115" s="66"/>
      <c r="H115" s="49"/>
      <c r="J115" s="18"/>
      <c r="K115" s="358"/>
      <c r="L115" s="358"/>
      <c r="M115" s="50"/>
      <c r="N115" s="69"/>
      <c r="O115" s="67"/>
      <c r="P115" s="67"/>
      <c r="Q115" s="67"/>
      <c r="R115" s="67"/>
      <c r="S115" s="67"/>
      <c r="T115" s="158"/>
    </row>
    <row r="116" spans="1:20" s="17" customFormat="1" ht="15" customHeight="1" x14ac:dyDescent="0.25">
      <c r="A116" s="211"/>
      <c r="B116" s="66"/>
      <c r="C116" s="66"/>
      <c r="D116" s="67"/>
      <c r="E116" s="67"/>
      <c r="F116" s="67"/>
      <c r="G116" s="66"/>
      <c r="H116" s="49"/>
      <c r="J116" s="18"/>
      <c r="K116" s="358"/>
      <c r="L116" s="358"/>
      <c r="M116" s="50"/>
      <c r="N116" s="69"/>
      <c r="O116" s="67"/>
      <c r="P116" s="67"/>
      <c r="Q116" s="67"/>
      <c r="R116" s="67"/>
      <c r="S116" s="67"/>
      <c r="T116" s="158"/>
    </row>
    <row r="117" spans="1:20" s="17" customFormat="1" ht="15" customHeight="1" x14ac:dyDescent="0.25">
      <c r="A117" s="211"/>
      <c r="B117" s="66"/>
      <c r="C117" s="66"/>
      <c r="D117" s="67"/>
      <c r="E117" s="67"/>
      <c r="F117" s="67"/>
      <c r="G117" s="66"/>
      <c r="H117" s="49"/>
      <c r="J117" s="18"/>
      <c r="K117" s="358"/>
      <c r="L117" s="358"/>
      <c r="M117" s="50"/>
      <c r="N117" s="69"/>
      <c r="O117" s="67"/>
      <c r="P117" s="67"/>
      <c r="Q117" s="67"/>
      <c r="R117" s="67"/>
      <c r="S117" s="67"/>
      <c r="T117" s="158"/>
    </row>
    <row r="118" spans="1:20" s="17" customFormat="1" ht="15" customHeight="1" x14ac:dyDescent="0.25">
      <c r="A118" s="211"/>
      <c r="B118" s="66"/>
      <c r="C118" s="66"/>
      <c r="D118" s="67"/>
      <c r="E118" s="67"/>
      <c r="F118" s="67"/>
      <c r="G118" s="66"/>
      <c r="H118" s="49"/>
      <c r="J118" s="18"/>
      <c r="K118" s="358"/>
      <c r="L118" s="358"/>
      <c r="M118" s="50"/>
      <c r="N118" s="69"/>
      <c r="O118" s="67"/>
      <c r="P118" s="67"/>
      <c r="Q118" s="67"/>
      <c r="R118" s="67"/>
      <c r="S118" s="67"/>
      <c r="T118" s="158"/>
    </row>
    <row r="119" spans="1:20" s="17" customFormat="1" ht="15" customHeight="1" x14ac:dyDescent="0.25">
      <c r="A119" s="211"/>
      <c r="B119" s="66"/>
      <c r="C119" s="66"/>
      <c r="D119" s="67"/>
      <c r="E119" s="67"/>
      <c r="F119" s="67"/>
      <c r="G119" s="66"/>
      <c r="H119" s="49"/>
      <c r="J119" s="18"/>
      <c r="K119" s="358"/>
      <c r="L119" s="358"/>
      <c r="M119" s="50"/>
      <c r="N119" s="69"/>
      <c r="O119" s="67"/>
      <c r="P119" s="67"/>
      <c r="Q119" s="67"/>
      <c r="R119" s="67"/>
      <c r="S119" s="67"/>
      <c r="T119" s="158"/>
    </row>
    <row r="120" spans="1:20" s="17" customFormat="1" ht="15" customHeight="1" x14ac:dyDescent="0.25">
      <c r="A120" s="211"/>
      <c r="B120" s="66"/>
      <c r="C120" s="66"/>
      <c r="D120" s="67"/>
      <c r="E120" s="67"/>
      <c r="F120" s="67"/>
      <c r="G120" s="66"/>
      <c r="H120" s="49"/>
      <c r="J120" s="18"/>
      <c r="K120" s="358"/>
      <c r="L120" s="358"/>
      <c r="M120" s="50"/>
      <c r="N120" s="69"/>
      <c r="O120" s="67"/>
      <c r="P120" s="67"/>
      <c r="Q120" s="67"/>
      <c r="R120" s="67"/>
      <c r="S120" s="67"/>
      <c r="T120" s="158"/>
    </row>
    <row r="121" spans="1:20" s="17" customFormat="1" ht="15" customHeight="1" x14ac:dyDescent="0.25">
      <c r="A121" s="211"/>
      <c r="B121" s="66"/>
      <c r="C121" s="66"/>
      <c r="D121" s="67"/>
      <c r="E121" s="67"/>
      <c r="F121" s="67"/>
      <c r="G121" s="66"/>
      <c r="H121" s="49"/>
      <c r="J121" s="18"/>
      <c r="K121" s="358"/>
      <c r="L121" s="358"/>
      <c r="M121" s="50"/>
      <c r="N121" s="69"/>
      <c r="O121" s="67"/>
      <c r="P121" s="67"/>
      <c r="Q121" s="67"/>
      <c r="R121" s="67"/>
      <c r="S121" s="67"/>
      <c r="T121" s="158"/>
    </row>
    <row r="122" spans="1:20" s="17" customFormat="1" ht="15" customHeight="1" x14ac:dyDescent="0.25">
      <c r="A122" s="211"/>
      <c r="B122" s="66"/>
      <c r="C122" s="66"/>
      <c r="D122" s="67"/>
      <c r="E122" s="67"/>
      <c r="F122" s="67"/>
      <c r="G122" s="66"/>
      <c r="H122" s="49"/>
      <c r="J122" s="18"/>
      <c r="K122" s="358"/>
      <c r="L122" s="358"/>
      <c r="M122" s="50"/>
      <c r="N122" s="69"/>
      <c r="O122" s="67"/>
      <c r="P122" s="67"/>
      <c r="Q122" s="67"/>
      <c r="R122" s="67"/>
      <c r="S122" s="67"/>
      <c r="T122" s="158"/>
    </row>
    <row r="123" spans="1:20" s="17" customFormat="1" ht="15" customHeight="1" x14ac:dyDescent="0.25">
      <c r="A123" s="211"/>
      <c r="C123" s="66"/>
      <c r="D123" s="67"/>
      <c r="E123" s="69"/>
      <c r="F123" s="70"/>
      <c r="G123" s="31"/>
      <c r="H123" s="49"/>
      <c r="J123" s="18"/>
      <c r="K123" s="358"/>
      <c r="L123" s="358"/>
      <c r="M123" s="50"/>
      <c r="O123" s="71"/>
      <c r="R123" s="71"/>
      <c r="S123" s="71"/>
      <c r="T123" s="159"/>
    </row>
    <row r="124" spans="1:20" s="17" customFormat="1" ht="15" customHeight="1" x14ac:dyDescent="0.25">
      <c r="A124" s="211"/>
      <c r="C124" s="66"/>
      <c r="D124" s="67"/>
      <c r="E124" s="69"/>
      <c r="F124" s="70"/>
      <c r="G124" s="31"/>
      <c r="H124" s="49"/>
      <c r="J124" s="18"/>
      <c r="K124" s="358"/>
      <c r="L124" s="358"/>
      <c r="M124" s="50"/>
      <c r="O124" s="71"/>
      <c r="R124" s="71"/>
      <c r="S124" s="71"/>
      <c r="T124" s="159"/>
    </row>
    <row r="125" spans="1:20" s="17" customFormat="1" ht="15" customHeight="1" x14ac:dyDescent="0.25">
      <c r="A125" s="211"/>
      <c r="C125" s="66"/>
      <c r="D125" s="67"/>
      <c r="E125" s="69"/>
      <c r="F125" s="70"/>
      <c r="G125" s="31"/>
      <c r="H125" s="49"/>
      <c r="J125" s="18"/>
      <c r="K125" s="358"/>
      <c r="L125" s="358"/>
      <c r="M125" s="50"/>
      <c r="O125" s="71"/>
      <c r="R125" s="71"/>
      <c r="S125" s="71"/>
      <c r="T125" s="159"/>
    </row>
    <row r="126" spans="1:20" s="17" customFormat="1" ht="15" customHeight="1" x14ac:dyDescent="0.25">
      <c r="A126" s="211"/>
      <c r="C126" s="66"/>
      <c r="D126" s="67"/>
      <c r="E126" s="69"/>
      <c r="F126" s="70"/>
      <c r="G126" s="31"/>
      <c r="H126" s="49"/>
      <c r="J126" s="18"/>
      <c r="K126" s="358"/>
      <c r="L126" s="358"/>
      <c r="M126" s="50"/>
      <c r="O126" s="71"/>
      <c r="R126" s="71"/>
      <c r="S126" s="71"/>
      <c r="T126" s="159"/>
    </row>
    <row r="127" spans="1:20" s="17" customFormat="1" ht="15" customHeight="1" x14ac:dyDescent="0.25">
      <c r="A127" s="211"/>
      <c r="C127" s="66"/>
      <c r="D127" s="67"/>
      <c r="E127" s="69"/>
      <c r="F127" s="70"/>
      <c r="G127" s="31"/>
      <c r="H127" s="49"/>
      <c r="J127" s="18"/>
      <c r="K127" s="358"/>
      <c r="L127" s="358"/>
      <c r="M127" s="50"/>
      <c r="O127" s="71"/>
      <c r="R127" s="71"/>
      <c r="S127" s="71"/>
      <c r="T127" s="159"/>
    </row>
    <row r="128" spans="1:20" s="17" customFormat="1" ht="15" customHeight="1" x14ac:dyDescent="0.25">
      <c r="A128" s="211"/>
      <c r="C128" s="66"/>
      <c r="D128" s="67"/>
      <c r="E128" s="69"/>
      <c r="F128" s="70"/>
      <c r="G128" s="31"/>
      <c r="H128" s="49"/>
      <c r="J128" s="18"/>
      <c r="K128" s="358"/>
      <c r="L128" s="358"/>
      <c r="M128" s="50"/>
      <c r="O128" s="71"/>
      <c r="R128" s="71"/>
      <c r="S128" s="71"/>
      <c r="T128" s="159"/>
    </row>
    <row r="129" spans="1:20" s="17" customFormat="1" ht="15" customHeight="1" x14ac:dyDescent="0.25">
      <c r="A129" s="211"/>
      <c r="C129" s="66"/>
      <c r="D129" s="67"/>
      <c r="E129" s="69"/>
      <c r="F129" s="70"/>
      <c r="G129" s="31"/>
      <c r="H129" s="49"/>
      <c r="J129" s="18"/>
      <c r="K129" s="358"/>
      <c r="L129" s="358"/>
      <c r="M129" s="50"/>
      <c r="O129" s="71"/>
      <c r="R129" s="71"/>
      <c r="S129" s="71"/>
      <c r="T129" s="159"/>
    </row>
    <row r="130" spans="1:20" s="17" customFormat="1" ht="15" customHeight="1" x14ac:dyDescent="0.25">
      <c r="A130" s="211"/>
      <c r="C130" s="66"/>
      <c r="D130" s="67"/>
      <c r="E130" s="69"/>
      <c r="F130" s="70"/>
      <c r="G130" s="31"/>
      <c r="H130" s="49"/>
      <c r="J130" s="18"/>
      <c r="K130" s="358"/>
      <c r="L130" s="358"/>
      <c r="M130" s="50"/>
      <c r="O130" s="71"/>
      <c r="R130" s="71"/>
      <c r="S130" s="71"/>
      <c r="T130" s="159"/>
    </row>
    <row r="131" spans="1:20" s="17" customFormat="1" ht="15" customHeight="1" x14ac:dyDescent="0.25">
      <c r="A131" s="211"/>
      <c r="C131" s="66"/>
      <c r="D131" s="67"/>
      <c r="E131" s="69"/>
      <c r="F131" s="70"/>
      <c r="G131" s="31"/>
      <c r="H131" s="49"/>
      <c r="J131" s="18"/>
      <c r="K131" s="358"/>
      <c r="L131" s="358"/>
      <c r="M131" s="50"/>
      <c r="O131" s="71"/>
      <c r="R131" s="71"/>
      <c r="S131" s="71"/>
      <c r="T131" s="159"/>
    </row>
    <row r="132" spans="1:20" s="17" customFormat="1" ht="15" customHeight="1" x14ac:dyDescent="0.25">
      <c r="A132" s="211"/>
      <c r="C132" s="66"/>
      <c r="D132" s="67"/>
      <c r="E132" s="69"/>
      <c r="F132" s="70"/>
      <c r="G132" s="31"/>
      <c r="H132" s="49"/>
      <c r="J132" s="18"/>
      <c r="K132" s="358"/>
      <c r="L132" s="358"/>
      <c r="M132" s="50"/>
      <c r="O132" s="71"/>
      <c r="R132" s="71"/>
      <c r="S132" s="71"/>
      <c r="T132" s="159"/>
    </row>
    <row r="133" spans="1:20" s="17" customFormat="1" ht="15" customHeight="1" x14ac:dyDescent="0.25">
      <c r="A133" s="211"/>
      <c r="C133" s="66"/>
      <c r="D133" s="67"/>
      <c r="E133" s="69"/>
      <c r="F133" s="70"/>
      <c r="G133" s="31"/>
      <c r="H133" s="49"/>
      <c r="J133" s="18"/>
      <c r="K133" s="358"/>
      <c r="L133" s="358"/>
      <c r="M133" s="50"/>
      <c r="O133" s="71"/>
      <c r="R133" s="71"/>
      <c r="S133" s="71"/>
      <c r="T133" s="159"/>
    </row>
    <row r="134" spans="1:20" ht="15" customHeight="1" x14ac:dyDescent="0.25">
      <c r="M134" s="50"/>
    </row>
    <row r="135" spans="1:20" ht="15" customHeight="1" x14ac:dyDescent="0.25">
      <c r="M135" s="50"/>
    </row>
    <row r="136" spans="1:20" ht="15" customHeight="1" x14ac:dyDescent="0.25">
      <c r="M136" s="50"/>
    </row>
    <row r="137" spans="1:20" ht="15" customHeight="1" x14ac:dyDescent="0.25">
      <c r="M137" s="50"/>
    </row>
    <row r="138" spans="1:20" ht="15" customHeight="1" x14ac:dyDescent="0.25">
      <c r="M138" s="50"/>
    </row>
    <row r="139" spans="1:20" ht="15" customHeight="1" x14ac:dyDescent="0.25">
      <c r="M139" s="50"/>
    </row>
    <row r="140" spans="1:20" ht="15" customHeight="1" x14ac:dyDescent="0.25">
      <c r="M140" s="50"/>
    </row>
    <row r="141" spans="1:20" ht="15" customHeight="1" x14ac:dyDescent="0.25">
      <c r="M141" s="50"/>
    </row>
    <row r="142" spans="1:20" ht="15" customHeight="1" x14ac:dyDescent="0.25">
      <c r="A142" s="1"/>
      <c r="C142" s="1"/>
      <c r="D142" s="1"/>
      <c r="E142" s="1"/>
      <c r="F142" s="1"/>
      <c r="G142" s="1"/>
      <c r="H142" s="1"/>
      <c r="J142" s="1"/>
      <c r="M142" s="50"/>
      <c r="O142" s="1"/>
      <c r="R142" s="1"/>
      <c r="S142" s="1"/>
    </row>
    <row r="143" spans="1:20" ht="15" customHeight="1" x14ac:dyDescent="0.25">
      <c r="A143" s="1"/>
      <c r="C143" s="1"/>
      <c r="D143" s="1"/>
      <c r="E143" s="1"/>
      <c r="F143" s="1"/>
      <c r="G143" s="1"/>
      <c r="H143" s="1"/>
      <c r="J143" s="1"/>
      <c r="M143" s="50"/>
      <c r="O143" s="1"/>
      <c r="R143" s="1"/>
      <c r="S143" s="1"/>
    </row>
    <row r="144" spans="1:20" ht="15" customHeight="1" x14ac:dyDescent="0.25">
      <c r="A144" s="1"/>
      <c r="C144" s="1"/>
      <c r="D144" s="1"/>
      <c r="E144" s="1"/>
      <c r="F144" s="1"/>
      <c r="G144" s="1"/>
      <c r="H144" s="1"/>
      <c r="J144" s="1"/>
      <c r="M144" s="50"/>
      <c r="O144" s="1"/>
      <c r="R144" s="1"/>
      <c r="S144" s="1"/>
    </row>
    <row r="145" spans="1:19" ht="15" customHeight="1" x14ac:dyDescent="0.25">
      <c r="A145" s="1"/>
      <c r="C145" s="1"/>
      <c r="D145" s="1"/>
      <c r="E145" s="1"/>
      <c r="F145" s="1"/>
      <c r="G145" s="1"/>
      <c r="H145" s="1"/>
      <c r="J145" s="1"/>
      <c r="M145" s="50"/>
      <c r="O145" s="1"/>
      <c r="R145" s="1"/>
      <c r="S145" s="1"/>
    </row>
    <row r="146" spans="1:19" ht="15" customHeight="1" x14ac:dyDescent="0.25">
      <c r="A146" s="1"/>
      <c r="C146" s="1"/>
      <c r="D146" s="1"/>
      <c r="E146" s="1"/>
      <c r="F146" s="1"/>
      <c r="G146" s="1"/>
      <c r="H146" s="1"/>
      <c r="J146" s="1"/>
      <c r="M146" s="50"/>
      <c r="O146" s="1"/>
      <c r="R146" s="1"/>
      <c r="S146" s="1"/>
    </row>
    <row r="147" spans="1:19" ht="15" customHeight="1" x14ac:dyDescent="0.25">
      <c r="A147" s="1"/>
      <c r="C147" s="1"/>
      <c r="D147" s="1"/>
      <c r="E147" s="1"/>
      <c r="F147" s="1"/>
      <c r="G147" s="1"/>
      <c r="H147" s="1"/>
      <c r="J147" s="1"/>
      <c r="M147" s="50"/>
      <c r="O147" s="1"/>
      <c r="R147" s="1"/>
      <c r="S147" s="1"/>
    </row>
    <row r="148" spans="1:19" ht="15" customHeight="1" x14ac:dyDescent="0.25">
      <c r="A148" s="1"/>
      <c r="C148" s="1"/>
      <c r="D148" s="1"/>
      <c r="E148" s="1"/>
      <c r="F148" s="1"/>
      <c r="G148" s="1"/>
      <c r="H148" s="1"/>
      <c r="J148" s="1"/>
      <c r="M148" s="50"/>
      <c r="O148" s="1"/>
      <c r="R148" s="1"/>
      <c r="S148" s="1"/>
    </row>
    <row r="149" spans="1:19" ht="15" customHeight="1" x14ac:dyDescent="0.25">
      <c r="A149" s="1"/>
      <c r="C149" s="1"/>
      <c r="D149" s="1"/>
      <c r="E149" s="1"/>
      <c r="F149" s="1"/>
      <c r="G149" s="1"/>
      <c r="H149" s="1"/>
      <c r="J149" s="1"/>
      <c r="M149" s="50"/>
      <c r="O149" s="1"/>
      <c r="R149" s="1"/>
      <c r="S149" s="1"/>
    </row>
    <row r="150" spans="1:19" ht="15" customHeight="1" x14ac:dyDescent="0.25">
      <c r="A150" s="1"/>
      <c r="C150" s="1"/>
      <c r="D150" s="1"/>
      <c r="E150" s="1"/>
      <c r="F150" s="1"/>
      <c r="G150" s="1"/>
      <c r="H150" s="1"/>
      <c r="J150" s="1"/>
      <c r="M150" s="50"/>
      <c r="O150" s="1"/>
      <c r="R150" s="1"/>
      <c r="S150" s="1"/>
    </row>
    <row r="151" spans="1:19" ht="15" customHeight="1" x14ac:dyDescent="0.25">
      <c r="A151" s="1"/>
      <c r="C151" s="1"/>
      <c r="D151" s="1"/>
      <c r="E151" s="1"/>
      <c r="F151" s="1"/>
      <c r="G151" s="1"/>
      <c r="H151" s="1"/>
      <c r="J151" s="1"/>
      <c r="M151" s="50"/>
      <c r="O151" s="1"/>
      <c r="R151" s="1"/>
      <c r="S151" s="1"/>
    </row>
    <row r="152" spans="1:19" ht="15" customHeight="1" x14ac:dyDescent="0.25">
      <c r="A152" s="1"/>
      <c r="C152" s="1"/>
      <c r="D152" s="1"/>
      <c r="E152" s="1"/>
      <c r="F152" s="1"/>
      <c r="G152" s="1"/>
      <c r="H152" s="1"/>
      <c r="J152" s="1"/>
      <c r="M152" s="50"/>
      <c r="O152" s="1"/>
      <c r="R152" s="1"/>
      <c r="S152" s="1"/>
    </row>
    <row r="153" spans="1:19" ht="15" customHeight="1" x14ac:dyDescent="0.25">
      <c r="A153" s="1"/>
      <c r="C153" s="1"/>
      <c r="D153" s="1"/>
      <c r="E153" s="1"/>
      <c r="F153" s="1"/>
      <c r="G153" s="1"/>
      <c r="H153" s="1"/>
      <c r="J153" s="1"/>
      <c r="M153" s="50"/>
      <c r="O153" s="1"/>
      <c r="R153" s="1"/>
      <c r="S153" s="1"/>
    </row>
    <row r="154" spans="1:19" ht="15" customHeight="1" x14ac:dyDescent="0.25">
      <c r="A154" s="1"/>
      <c r="C154" s="1"/>
      <c r="D154" s="1"/>
      <c r="E154" s="1"/>
      <c r="F154" s="1"/>
      <c r="G154" s="1"/>
      <c r="H154" s="1"/>
      <c r="J154" s="1"/>
      <c r="M154" s="50"/>
      <c r="O154" s="1"/>
      <c r="R154" s="1"/>
      <c r="S154" s="1"/>
    </row>
    <row r="155" spans="1:19" ht="15" customHeight="1" x14ac:dyDescent="0.25">
      <c r="A155" s="1"/>
      <c r="C155" s="1"/>
      <c r="D155" s="1"/>
      <c r="E155" s="1"/>
      <c r="F155" s="1"/>
      <c r="G155" s="1"/>
      <c r="H155" s="1"/>
      <c r="J155" s="1"/>
      <c r="M155" s="50"/>
      <c r="O155" s="1"/>
      <c r="R155" s="1"/>
      <c r="S155" s="1"/>
    </row>
    <row r="156" spans="1:19" ht="15" customHeight="1" x14ac:dyDescent="0.25">
      <c r="A156" s="1"/>
      <c r="C156" s="1"/>
      <c r="D156" s="1"/>
      <c r="E156" s="1"/>
      <c r="F156" s="1"/>
      <c r="G156" s="1"/>
      <c r="H156" s="1"/>
      <c r="J156" s="1"/>
      <c r="M156" s="50"/>
      <c r="O156" s="1"/>
      <c r="R156" s="1"/>
      <c r="S156" s="1"/>
    </row>
    <row r="157" spans="1:19" ht="15" customHeight="1" x14ac:dyDescent="0.25">
      <c r="A157" s="1"/>
      <c r="C157" s="1"/>
      <c r="D157" s="1"/>
      <c r="E157" s="1"/>
      <c r="F157" s="1"/>
      <c r="G157" s="1"/>
      <c r="H157" s="1"/>
      <c r="J157" s="1"/>
      <c r="M157" s="50"/>
      <c r="O157" s="1"/>
      <c r="R157" s="1"/>
      <c r="S157" s="1"/>
    </row>
    <row r="158" spans="1:19" ht="15" customHeight="1" x14ac:dyDescent="0.25">
      <c r="A158" s="1"/>
      <c r="C158" s="1"/>
      <c r="D158" s="1"/>
      <c r="E158" s="1"/>
      <c r="F158" s="1"/>
      <c r="G158" s="1"/>
      <c r="H158" s="1"/>
      <c r="J158" s="1"/>
      <c r="M158" s="50"/>
      <c r="O158" s="1"/>
      <c r="R158" s="1"/>
      <c r="S158" s="1"/>
    </row>
    <row r="159" spans="1:19" ht="15" customHeight="1" x14ac:dyDescent="0.25">
      <c r="A159" s="1"/>
      <c r="C159" s="1"/>
      <c r="D159" s="1"/>
      <c r="E159" s="1"/>
      <c r="F159" s="1"/>
      <c r="G159" s="1"/>
      <c r="H159" s="1"/>
      <c r="J159" s="1"/>
      <c r="M159" s="50"/>
      <c r="O159" s="1"/>
      <c r="R159" s="1"/>
      <c r="S159" s="1"/>
    </row>
    <row r="160" spans="1:19" ht="15" customHeight="1" x14ac:dyDescent="0.25">
      <c r="A160" s="1"/>
      <c r="C160" s="1"/>
      <c r="D160" s="1"/>
      <c r="E160" s="1"/>
      <c r="F160" s="1"/>
      <c r="G160" s="1"/>
      <c r="H160" s="1"/>
      <c r="J160" s="1"/>
      <c r="M160" s="50"/>
      <c r="O160" s="1"/>
      <c r="R160" s="1"/>
      <c r="S160" s="1"/>
    </row>
    <row r="161" spans="1:19" ht="15" customHeight="1" x14ac:dyDescent="0.25">
      <c r="A161" s="1"/>
      <c r="C161" s="1"/>
      <c r="D161" s="1"/>
      <c r="E161" s="1"/>
      <c r="F161" s="1"/>
      <c r="G161" s="1"/>
      <c r="H161" s="1"/>
      <c r="J161" s="1"/>
      <c r="M161" s="50"/>
      <c r="O161" s="1"/>
      <c r="R161" s="1"/>
      <c r="S161" s="1"/>
    </row>
    <row r="162" spans="1:19" ht="15" customHeight="1" x14ac:dyDescent="0.25">
      <c r="A162" s="1"/>
      <c r="C162" s="1"/>
      <c r="D162" s="1"/>
      <c r="E162" s="1"/>
      <c r="F162" s="1"/>
      <c r="G162" s="1"/>
      <c r="H162" s="1"/>
      <c r="J162" s="1"/>
      <c r="M162" s="50"/>
      <c r="O162" s="1"/>
      <c r="R162" s="1"/>
      <c r="S162" s="1"/>
    </row>
    <row r="163" spans="1:19" ht="15" customHeight="1" x14ac:dyDescent="0.25">
      <c r="A163" s="1"/>
      <c r="C163" s="1"/>
      <c r="D163" s="1"/>
      <c r="E163" s="1"/>
      <c r="F163" s="1"/>
      <c r="G163" s="1"/>
      <c r="H163" s="1"/>
      <c r="J163" s="1"/>
      <c r="M163" s="50"/>
      <c r="O163" s="1"/>
      <c r="R163" s="1"/>
      <c r="S163" s="1"/>
    </row>
    <row r="164" spans="1:19" ht="15" customHeight="1" x14ac:dyDescent="0.25">
      <c r="A164" s="1"/>
      <c r="C164" s="1"/>
      <c r="D164" s="1"/>
      <c r="E164" s="1"/>
      <c r="F164" s="1"/>
      <c r="G164" s="1"/>
      <c r="H164" s="1"/>
      <c r="J164" s="1"/>
      <c r="M164" s="50"/>
      <c r="O164" s="1"/>
      <c r="R164" s="1"/>
      <c r="S164" s="1"/>
    </row>
    <row r="165" spans="1:19" ht="15" customHeight="1" x14ac:dyDescent="0.25">
      <c r="A165" s="1"/>
      <c r="C165" s="1"/>
      <c r="D165" s="1"/>
      <c r="E165" s="1"/>
      <c r="F165" s="1"/>
      <c r="G165" s="1"/>
      <c r="H165" s="1"/>
      <c r="J165" s="1"/>
      <c r="M165" s="50"/>
      <c r="O165" s="1"/>
      <c r="R165" s="1"/>
      <c r="S165" s="1"/>
    </row>
    <row r="166" spans="1:19" ht="15" customHeight="1" x14ac:dyDescent="0.25">
      <c r="A166" s="1"/>
      <c r="C166" s="1"/>
      <c r="D166" s="1"/>
      <c r="E166" s="1"/>
      <c r="F166" s="1"/>
      <c r="G166" s="1"/>
      <c r="H166" s="1"/>
      <c r="J166" s="1"/>
      <c r="M166" s="50"/>
      <c r="O166" s="1"/>
      <c r="R166" s="1"/>
      <c r="S166" s="1"/>
    </row>
    <row r="167" spans="1:19" ht="15" customHeight="1" x14ac:dyDescent="0.25">
      <c r="A167" s="1"/>
      <c r="C167" s="1"/>
      <c r="D167" s="1"/>
      <c r="E167" s="1"/>
      <c r="F167" s="1"/>
      <c r="G167" s="1"/>
      <c r="H167" s="1"/>
      <c r="J167" s="1"/>
      <c r="M167" s="50"/>
      <c r="O167" s="1"/>
      <c r="R167" s="1"/>
      <c r="S167" s="1"/>
    </row>
    <row r="168" spans="1:19" ht="15" customHeight="1" x14ac:dyDescent="0.25">
      <c r="A168" s="1"/>
      <c r="C168" s="1"/>
      <c r="D168" s="1"/>
      <c r="E168" s="1"/>
      <c r="F168" s="1"/>
      <c r="G168" s="1"/>
      <c r="H168" s="1"/>
      <c r="J168" s="1"/>
      <c r="M168" s="50"/>
      <c r="O168" s="1"/>
      <c r="R168" s="1"/>
      <c r="S168" s="1"/>
    </row>
    <row r="169" spans="1:19" ht="15" customHeight="1" x14ac:dyDescent="0.25">
      <c r="A169" s="1"/>
      <c r="C169" s="1"/>
      <c r="D169" s="1"/>
      <c r="E169" s="1"/>
      <c r="F169" s="1"/>
      <c r="G169" s="1"/>
      <c r="H169" s="1"/>
      <c r="J169" s="1"/>
      <c r="M169" s="50"/>
      <c r="O169" s="1"/>
      <c r="R169" s="1"/>
      <c r="S169" s="1"/>
    </row>
    <row r="170" spans="1:19" ht="15" customHeight="1" x14ac:dyDescent="0.25">
      <c r="A170" s="1"/>
      <c r="C170" s="1"/>
      <c r="D170" s="1"/>
      <c r="E170" s="1"/>
      <c r="F170" s="1"/>
      <c r="G170" s="1"/>
      <c r="H170" s="1"/>
      <c r="J170" s="1"/>
      <c r="M170" s="50"/>
      <c r="O170" s="1"/>
      <c r="R170" s="1"/>
      <c r="S170" s="1"/>
    </row>
    <row r="171" spans="1:19" ht="15" customHeight="1" x14ac:dyDescent="0.25">
      <c r="A171" s="1"/>
      <c r="C171" s="1"/>
      <c r="D171" s="1"/>
      <c r="E171" s="1"/>
      <c r="F171" s="1"/>
      <c r="G171" s="1"/>
      <c r="H171" s="1"/>
      <c r="J171" s="1"/>
      <c r="M171" s="50"/>
      <c r="O171" s="1"/>
      <c r="R171" s="1"/>
      <c r="S171" s="1"/>
    </row>
    <row r="172" spans="1:19" ht="15" customHeight="1" x14ac:dyDescent="0.25">
      <c r="A172" s="1"/>
      <c r="C172" s="1"/>
      <c r="D172" s="1"/>
      <c r="E172" s="1"/>
      <c r="F172" s="1"/>
      <c r="G172" s="1"/>
      <c r="H172" s="1"/>
      <c r="J172" s="1"/>
      <c r="M172" s="50"/>
      <c r="O172" s="1"/>
      <c r="R172" s="1"/>
      <c r="S172" s="1"/>
    </row>
    <row r="173" spans="1:19" ht="15" customHeight="1" x14ac:dyDescent="0.25">
      <c r="A173" s="1"/>
      <c r="C173" s="1"/>
      <c r="D173" s="1"/>
      <c r="E173" s="1"/>
      <c r="F173" s="1"/>
      <c r="G173" s="1"/>
      <c r="H173" s="1"/>
      <c r="J173" s="1"/>
      <c r="M173" s="50"/>
      <c r="O173" s="1"/>
      <c r="R173" s="1"/>
      <c r="S173" s="1"/>
    </row>
    <row r="174" spans="1:19" ht="15" customHeight="1" x14ac:dyDescent="0.25">
      <c r="A174" s="1"/>
      <c r="C174" s="1"/>
      <c r="D174" s="1"/>
      <c r="E174" s="1"/>
      <c r="F174" s="1"/>
      <c r="G174" s="1"/>
      <c r="H174" s="1"/>
      <c r="J174" s="1"/>
      <c r="M174" s="50"/>
      <c r="O174" s="1"/>
      <c r="R174" s="1"/>
      <c r="S174" s="1"/>
    </row>
    <row r="175" spans="1:19" ht="15" customHeight="1" x14ac:dyDescent="0.25">
      <c r="A175" s="1"/>
      <c r="C175" s="1"/>
      <c r="D175" s="1"/>
      <c r="E175" s="1"/>
      <c r="F175" s="1"/>
      <c r="G175" s="1"/>
      <c r="H175" s="1"/>
      <c r="J175" s="1"/>
      <c r="M175" s="50"/>
      <c r="O175" s="1"/>
      <c r="R175" s="1"/>
      <c r="S175" s="1"/>
    </row>
    <row r="176" spans="1:19" ht="15" customHeight="1" x14ac:dyDescent="0.25">
      <c r="A176" s="1"/>
      <c r="C176" s="1"/>
      <c r="D176" s="1"/>
      <c r="E176" s="1"/>
      <c r="F176" s="1"/>
      <c r="G176" s="1"/>
      <c r="H176" s="1"/>
      <c r="J176" s="1"/>
      <c r="M176" s="50"/>
      <c r="O176" s="1"/>
      <c r="R176" s="1"/>
      <c r="S176" s="1"/>
    </row>
    <row r="177" spans="1:19" ht="15" customHeight="1" x14ac:dyDescent="0.25">
      <c r="A177" s="1"/>
      <c r="C177" s="1"/>
      <c r="D177" s="1"/>
      <c r="E177" s="1"/>
      <c r="F177" s="1"/>
      <c r="G177" s="1"/>
      <c r="H177" s="1"/>
      <c r="J177" s="1"/>
      <c r="M177" s="50"/>
      <c r="O177" s="1"/>
      <c r="R177" s="1"/>
      <c r="S177" s="1"/>
    </row>
    <row r="178" spans="1:19" ht="15" customHeight="1" x14ac:dyDescent="0.25">
      <c r="A178" s="1"/>
      <c r="C178" s="1"/>
      <c r="D178" s="1"/>
      <c r="E178" s="1"/>
      <c r="F178" s="1"/>
      <c r="G178" s="1"/>
      <c r="H178" s="1"/>
      <c r="J178" s="1"/>
      <c r="M178" s="50"/>
      <c r="O178" s="1"/>
      <c r="R178" s="1"/>
      <c r="S178" s="1"/>
    </row>
    <row r="179" spans="1:19" ht="15" customHeight="1" x14ac:dyDescent="0.25">
      <c r="A179" s="1"/>
      <c r="C179" s="1"/>
      <c r="D179" s="1"/>
      <c r="E179" s="1"/>
      <c r="F179" s="1"/>
      <c r="G179" s="1"/>
      <c r="H179" s="1"/>
      <c r="J179" s="1"/>
      <c r="M179" s="50"/>
      <c r="O179" s="1"/>
      <c r="R179" s="1"/>
      <c r="S179" s="1"/>
    </row>
    <row r="180" spans="1:19" ht="15" customHeight="1" x14ac:dyDescent="0.25">
      <c r="A180" s="1"/>
      <c r="C180" s="1"/>
      <c r="D180" s="1"/>
      <c r="E180" s="1"/>
      <c r="F180" s="1"/>
      <c r="G180" s="1"/>
      <c r="H180" s="1"/>
      <c r="J180" s="1"/>
      <c r="M180" s="50"/>
      <c r="O180" s="1"/>
      <c r="R180" s="1"/>
      <c r="S180" s="1"/>
    </row>
    <row r="181" spans="1:19" ht="15" customHeight="1" x14ac:dyDescent="0.25">
      <c r="A181" s="1"/>
      <c r="C181" s="1"/>
      <c r="D181" s="1"/>
      <c r="E181" s="1"/>
      <c r="F181" s="1"/>
      <c r="G181" s="1"/>
      <c r="H181" s="1"/>
      <c r="J181" s="1"/>
      <c r="M181" s="50"/>
      <c r="O181" s="1"/>
      <c r="R181" s="1"/>
      <c r="S181" s="1"/>
    </row>
    <row r="182" spans="1:19" ht="15" customHeight="1" x14ac:dyDescent="0.25">
      <c r="A182" s="1"/>
      <c r="C182" s="1"/>
      <c r="D182" s="1"/>
      <c r="E182" s="1"/>
      <c r="F182" s="1"/>
      <c r="G182" s="1"/>
      <c r="H182" s="1"/>
      <c r="J182" s="1"/>
      <c r="M182" s="50"/>
      <c r="O182" s="1"/>
      <c r="R182" s="1"/>
      <c r="S182" s="1"/>
    </row>
    <row r="183" spans="1:19" ht="15" customHeight="1" x14ac:dyDescent="0.25">
      <c r="A183" s="1"/>
      <c r="C183" s="1"/>
      <c r="D183" s="1"/>
      <c r="E183" s="1"/>
      <c r="F183" s="1"/>
      <c r="G183" s="1"/>
      <c r="H183" s="1"/>
      <c r="J183" s="1"/>
      <c r="M183" s="50"/>
      <c r="O183" s="1"/>
      <c r="R183" s="1"/>
      <c r="S183" s="1"/>
    </row>
    <row r="184" spans="1:19" ht="15" customHeight="1" x14ac:dyDescent="0.25">
      <c r="A184" s="1"/>
      <c r="C184" s="1"/>
      <c r="D184" s="1"/>
      <c r="E184" s="1"/>
      <c r="F184" s="1"/>
      <c r="G184" s="1"/>
      <c r="H184" s="1"/>
      <c r="J184" s="1"/>
      <c r="M184" s="50"/>
      <c r="O184" s="1"/>
      <c r="R184" s="1"/>
      <c r="S184" s="1"/>
    </row>
    <row r="185" spans="1:19" ht="15" customHeight="1" x14ac:dyDescent="0.25">
      <c r="A185" s="1"/>
      <c r="C185" s="1"/>
      <c r="D185" s="1"/>
      <c r="E185" s="1"/>
      <c r="F185" s="1"/>
      <c r="G185" s="1"/>
      <c r="H185" s="1"/>
      <c r="J185" s="1"/>
      <c r="M185" s="50"/>
      <c r="O185" s="1"/>
      <c r="R185" s="1"/>
      <c r="S185" s="1"/>
    </row>
    <row r="186" spans="1:19" ht="15" customHeight="1" x14ac:dyDescent="0.25">
      <c r="A186" s="1"/>
      <c r="C186" s="1"/>
      <c r="D186" s="1"/>
      <c r="E186" s="1"/>
      <c r="F186" s="1"/>
      <c r="G186" s="1"/>
      <c r="H186" s="1"/>
      <c r="J186" s="1"/>
      <c r="M186" s="50"/>
      <c r="O186" s="1"/>
      <c r="R186" s="1"/>
      <c r="S186" s="1"/>
    </row>
    <row r="187" spans="1:19" ht="15" customHeight="1" x14ac:dyDescent="0.25">
      <c r="A187" s="1"/>
      <c r="C187" s="1"/>
      <c r="D187" s="1"/>
      <c r="E187" s="1"/>
      <c r="F187" s="1"/>
      <c r="G187" s="1"/>
      <c r="H187" s="1"/>
      <c r="J187" s="1"/>
      <c r="M187" s="50"/>
      <c r="O187" s="1"/>
      <c r="R187" s="1"/>
      <c r="S187" s="1"/>
    </row>
    <row r="188" spans="1:19" ht="15" customHeight="1" x14ac:dyDescent="0.25">
      <c r="A188" s="1"/>
      <c r="C188" s="1"/>
      <c r="D188" s="1"/>
      <c r="E188" s="1"/>
      <c r="F188" s="1"/>
      <c r="G188" s="1"/>
      <c r="H188" s="1"/>
      <c r="J188" s="1"/>
      <c r="M188" s="50"/>
      <c r="O188" s="1"/>
      <c r="R188" s="1"/>
      <c r="S188" s="1"/>
    </row>
    <row r="189" spans="1:19" ht="15" customHeight="1" x14ac:dyDescent="0.25">
      <c r="A189" s="1"/>
      <c r="C189" s="1"/>
      <c r="D189" s="1"/>
      <c r="E189" s="1"/>
      <c r="F189" s="1"/>
      <c r="G189" s="1"/>
      <c r="H189" s="1"/>
      <c r="J189" s="1"/>
      <c r="M189" s="50"/>
      <c r="O189" s="1"/>
      <c r="R189" s="1"/>
      <c r="S189" s="1"/>
    </row>
    <row r="190" spans="1:19" ht="15" customHeight="1" x14ac:dyDescent="0.25">
      <c r="A190" s="1"/>
      <c r="C190" s="1"/>
      <c r="D190" s="1"/>
      <c r="E190" s="1"/>
      <c r="F190" s="1"/>
      <c r="G190" s="1"/>
      <c r="H190" s="1"/>
      <c r="J190" s="1"/>
      <c r="M190" s="50"/>
      <c r="O190" s="1"/>
      <c r="R190" s="1"/>
      <c r="S190" s="1"/>
    </row>
    <row r="191" spans="1:19" ht="15" customHeight="1" x14ac:dyDescent="0.25">
      <c r="A191" s="1"/>
      <c r="C191" s="1"/>
      <c r="D191" s="1"/>
      <c r="E191" s="1"/>
      <c r="F191" s="1"/>
      <c r="G191" s="1"/>
      <c r="H191" s="1"/>
      <c r="J191" s="1"/>
      <c r="M191" s="50"/>
      <c r="O191" s="1"/>
      <c r="R191" s="1"/>
      <c r="S191" s="1"/>
    </row>
    <row r="192" spans="1:19" ht="15" customHeight="1" x14ac:dyDescent="0.25">
      <c r="A192" s="1"/>
      <c r="C192" s="1"/>
      <c r="D192" s="1"/>
      <c r="E192" s="1"/>
      <c r="F192" s="1"/>
      <c r="G192" s="1"/>
      <c r="H192" s="1"/>
      <c r="J192" s="1"/>
      <c r="M192" s="50"/>
      <c r="O192" s="1"/>
      <c r="R192" s="1"/>
      <c r="S192" s="1"/>
    </row>
    <row r="193" spans="1:19" ht="15" customHeight="1" x14ac:dyDescent="0.25">
      <c r="A193" s="1"/>
      <c r="C193" s="1"/>
      <c r="D193" s="1"/>
      <c r="E193" s="1"/>
      <c r="F193" s="1"/>
      <c r="G193" s="1"/>
      <c r="H193" s="1"/>
      <c r="J193" s="1"/>
      <c r="M193" s="50"/>
      <c r="O193" s="1"/>
      <c r="R193" s="1"/>
      <c r="S193" s="1"/>
    </row>
    <row r="194" spans="1:19" ht="15" customHeight="1" x14ac:dyDescent="0.25">
      <c r="A194" s="1"/>
      <c r="C194" s="1"/>
      <c r="D194" s="1"/>
      <c r="E194" s="1"/>
      <c r="F194" s="1"/>
      <c r="G194" s="1"/>
      <c r="H194" s="1"/>
      <c r="J194" s="1"/>
      <c r="M194" s="50"/>
      <c r="O194" s="1"/>
      <c r="R194" s="1"/>
      <c r="S194" s="1"/>
    </row>
    <row r="195" spans="1:19" ht="15" customHeight="1" x14ac:dyDescent="0.25">
      <c r="A195" s="1"/>
      <c r="C195" s="1"/>
      <c r="D195" s="1"/>
      <c r="E195" s="1"/>
      <c r="F195" s="1"/>
      <c r="G195" s="1"/>
      <c r="H195" s="1"/>
      <c r="J195" s="1"/>
      <c r="M195" s="50"/>
      <c r="O195" s="1"/>
      <c r="R195" s="1"/>
      <c r="S195" s="1"/>
    </row>
    <row r="196" spans="1:19" ht="15" customHeight="1" x14ac:dyDescent="0.25">
      <c r="A196" s="1"/>
      <c r="C196" s="1"/>
      <c r="D196" s="1"/>
      <c r="E196" s="1"/>
      <c r="F196" s="1"/>
      <c r="G196" s="1"/>
      <c r="H196" s="1"/>
      <c r="J196" s="1"/>
      <c r="M196" s="50"/>
      <c r="O196" s="1"/>
      <c r="R196" s="1"/>
      <c r="S196" s="1"/>
    </row>
    <row r="197" spans="1:19" ht="15" customHeight="1" x14ac:dyDescent="0.25">
      <c r="A197" s="1"/>
      <c r="C197" s="1"/>
      <c r="D197" s="1"/>
      <c r="E197" s="1"/>
      <c r="F197" s="1"/>
      <c r="G197" s="1"/>
      <c r="H197" s="1"/>
      <c r="J197" s="1"/>
      <c r="M197" s="50"/>
      <c r="O197" s="1"/>
      <c r="R197" s="1"/>
      <c r="S197" s="1"/>
    </row>
    <row r="198" spans="1:19" ht="15" customHeight="1" x14ac:dyDescent="0.25">
      <c r="A198" s="1"/>
      <c r="C198" s="1"/>
      <c r="D198" s="1"/>
      <c r="E198" s="1"/>
      <c r="F198" s="1"/>
      <c r="G198" s="1"/>
      <c r="H198" s="1"/>
      <c r="J198" s="1"/>
      <c r="M198" s="50"/>
      <c r="O198" s="1"/>
      <c r="R198" s="1"/>
      <c r="S198" s="1"/>
    </row>
    <row r="199" spans="1:19" ht="15" customHeight="1" x14ac:dyDescent="0.25">
      <c r="A199" s="1"/>
      <c r="C199" s="1"/>
      <c r="D199" s="1"/>
      <c r="E199" s="1"/>
      <c r="F199" s="1"/>
      <c r="G199" s="1"/>
      <c r="H199" s="1"/>
      <c r="J199" s="1"/>
      <c r="M199" s="50"/>
      <c r="O199" s="1"/>
      <c r="R199" s="1"/>
      <c r="S199" s="1"/>
    </row>
    <row r="200" spans="1:19" ht="15" customHeight="1" x14ac:dyDescent="0.25">
      <c r="A200" s="1"/>
      <c r="C200" s="1"/>
      <c r="D200" s="1"/>
      <c r="E200" s="1"/>
      <c r="F200" s="1"/>
      <c r="G200" s="1"/>
      <c r="H200" s="1"/>
      <c r="J200" s="1"/>
      <c r="M200" s="50"/>
      <c r="O200" s="1"/>
      <c r="R200" s="1"/>
      <c r="S200" s="1"/>
    </row>
    <row r="201" spans="1:19" ht="15" customHeight="1" x14ac:dyDescent="0.25">
      <c r="A201" s="1"/>
      <c r="C201" s="1"/>
      <c r="D201" s="1"/>
      <c r="E201" s="1"/>
      <c r="F201" s="1"/>
      <c r="G201" s="1"/>
      <c r="H201" s="1"/>
      <c r="J201" s="1"/>
      <c r="M201" s="50"/>
      <c r="O201" s="1"/>
      <c r="R201" s="1"/>
      <c r="S201" s="1"/>
    </row>
    <row r="202" spans="1:19" ht="15" customHeight="1" x14ac:dyDescent="0.25">
      <c r="A202" s="1"/>
      <c r="C202" s="1"/>
      <c r="D202" s="1"/>
      <c r="E202" s="1"/>
      <c r="F202" s="1"/>
      <c r="G202" s="1"/>
      <c r="H202" s="1"/>
      <c r="J202" s="1"/>
      <c r="M202" s="50"/>
      <c r="O202" s="1"/>
      <c r="R202" s="1"/>
      <c r="S202" s="1"/>
    </row>
    <row r="203" spans="1:19" ht="15" customHeight="1" x14ac:dyDescent="0.25">
      <c r="A203" s="1"/>
      <c r="C203" s="1"/>
      <c r="D203" s="1"/>
      <c r="E203" s="1"/>
      <c r="F203" s="1"/>
      <c r="G203" s="1"/>
      <c r="H203" s="1"/>
      <c r="J203" s="1"/>
      <c r="M203" s="50"/>
      <c r="O203" s="1"/>
      <c r="R203" s="1"/>
      <c r="S203" s="1"/>
    </row>
    <row r="204" spans="1:19" ht="15" customHeight="1" x14ac:dyDescent="0.25">
      <c r="A204" s="1"/>
      <c r="C204" s="1"/>
      <c r="D204" s="1"/>
      <c r="E204" s="1"/>
      <c r="F204" s="1"/>
      <c r="G204" s="1"/>
      <c r="H204" s="1"/>
      <c r="J204" s="1"/>
      <c r="M204" s="50"/>
      <c r="O204" s="1"/>
      <c r="R204" s="1"/>
      <c r="S204" s="1"/>
    </row>
    <row r="205" spans="1:19" ht="15" customHeight="1" x14ac:dyDescent="0.25">
      <c r="A205" s="1"/>
      <c r="C205" s="1"/>
      <c r="D205" s="1"/>
      <c r="E205" s="1"/>
      <c r="F205" s="1"/>
      <c r="G205" s="1"/>
      <c r="H205" s="1"/>
      <c r="J205" s="1"/>
      <c r="M205" s="50"/>
      <c r="O205" s="1"/>
      <c r="R205" s="1"/>
      <c r="S205" s="1"/>
    </row>
    <row r="206" spans="1:19" ht="15" customHeight="1" x14ac:dyDescent="0.25">
      <c r="A206" s="1"/>
      <c r="C206" s="1"/>
      <c r="D206" s="1"/>
      <c r="E206" s="1"/>
      <c r="F206" s="1"/>
      <c r="G206" s="1"/>
      <c r="H206" s="1"/>
      <c r="J206" s="1"/>
      <c r="M206" s="50"/>
      <c r="O206" s="1"/>
      <c r="R206" s="1"/>
      <c r="S206" s="1"/>
    </row>
    <row r="207" spans="1:19" ht="15" customHeight="1" x14ac:dyDescent="0.25">
      <c r="A207" s="1"/>
      <c r="C207" s="1"/>
      <c r="D207" s="1"/>
      <c r="E207" s="1"/>
      <c r="F207" s="1"/>
      <c r="G207" s="1"/>
      <c r="H207" s="1"/>
      <c r="J207" s="1"/>
      <c r="M207" s="50"/>
      <c r="O207" s="1"/>
      <c r="R207" s="1"/>
      <c r="S207" s="1"/>
    </row>
    <row r="208" spans="1:19" ht="15" customHeight="1" x14ac:dyDescent="0.25">
      <c r="A208" s="1"/>
      <c r="C208" s="1"/>
      <c r="D208" s="1"/>
      <c r="E208" s="1"/>
      <c r="F208" s="1"/>
      <c r="G208" s="1"/>
      <c r="H208" s="1"/>
      <c r="J208" s="1"/>
      <c r="M208" s="50"/>
      <c r="O208" s="1"/>
      <c r="R208" s="1"/>
      <c r="S208" s="1"/>
    </row>
    <row r="209" spans="1:19" ht="15" customHeight="1" x14ac:dyDescent="0.25">
      <c r="A209" s="1"/>
      <c r="C209" s="1"/>
      <c r="D209" s="1"/>
      <c r="E209" s="1"/>
      <c r="F209" s="1"/>
      <c r="G209" s="1"/>
      <c r="H209" s="1"/>
      <c r="J209" s="1"/>
      <c r="M209" s="50"/>
      <c r="O209" s="1"/>
      <c r="R209" s="1"/>
      <c r="S209" s="1"/>
    </row>
    <row r="210" spans="1:19" ht="15" customHeight="1" x14ac:dyDescent="0.25">
      <c r="A210" s="1"/>
      <c r="C210" s="1"/>
      <c r="D210" s="1"/>
      <c r="E210" s="1"/>
      <c r="F210" s="1"/>
      <c r="G210" s="1"/>
      <c r="H210" s="1"/>
      <c r="J210" s="1"/>
      <c r="M210" s="50"/>
      <c r="O210" s="1"/>
      <c r="R210" s="1"/>
      <c r="S210" s="1"/>
    </row>
    <row r="211" spans="1:19" ht="15" customHeight="1" x14ac:dyDescent="0.25">
      <c r="A211" s="1"/>
      <c r="C211" s="1"/>
      <c r="D211" s="1"/>
      <c r="E211" s="1"/>
      <c r="F211" s="1"/>
      <c r="G211" s="1"/>
      <c r="H211" s="1"/>
      <c r="J211" s="1"/>
      <c r="M211" s="50"/>
      <c r="O211" s="1"/>
      <c r="R211" s="1"/>
      <c r="S211" s="1"/>
    </row>
    <row r="212" spans="1:19" ht="15" customHeight="1" x14ac:dyDescent="0.25">
      <c r="A212" s="1"/>
      <c r="C212" s="1"/>
      <c r="D212" s="1"/>
      <c r="E212" s="1"/>
      <c r="F212" s="1"/>
      <c r="G212" s="1"/>
      <c r="H212" s="1"/>
      <c r="J212" s="1"/>
      <c r="M212" s="50"/>
      <c r="O212" s="1"/>
      <c r="R212" s="1"/>
      <c r="S212" s="1"/>
    </row>
    <row r="213" spans="1:19" ht="15" customHeight="1" x14ac:dyDescent="0.25">
      <c r="A213" s="1"/>
      <c r="C213" s="1"/>
      <c r="D213" s="1"/>
      <c r="E213" s="1"/>
      <c r="F213" s="1"/>
      <c r="G213" s="1"/>
      <c r="H213" s="1"/>
      <c r="J213" s="1"/>
      <c r="M213" s="50"/>
      <c r="O213" s="1"/>
      <c r="R213" s="1"/>
      <c r="S213" s="1"/>
    </row>
    <row r="214" spans="1:19" ht="15" customHeight="1" x14ac:dyDescent="0.25">
      <c r="A214" s="1"/>
      <c r="C214" s="1"/>
      <c r="D214" s="1"/>
      <c r="E214" s="1"/>
      <c r="F214" s="1"/>
      <c r="G214" s="1"/>
      <c r="H214" s="1"/>
      <c r="J214" s="1"/>
      <c r="M214" s="50"/>
      <c r="O214" s="1"/>
      <c r="R214" s="1"/>
      <c r="S214" s="1"/>
    </row>
    <row r="215" spans="1:19" ht="15" customHeight="1" x14ac:dyDescent="0.25">
      <c r="A215" s="1"/>
      <c r="C215" s="1"/>
      <c r="D215" s="1"/>
      <c r="E215" s="1"/>
      <c r="F215" s="1"/>
      <c r="G215" s="1"/>
      <c r="H215" s="1"/>
      <c r="J215" s="1"/>
      <c r="M215" s="50"/>
      <c r="O215" s="1"/>
      <c r="R215" s="1"/>
      <c r="S215" s="1"/>
    </row>
    <row r="216" spans="1:19" ht="15" customHeight="1" x14ac:dyDescent="0.25">
      <c r="A216" s="1"/>
      <c r="C216" s="1"/>
      <c r="D216" s="1"/>
      <c r="E216" s="1"/>
      <c r="F216" s="1"/>
      <c r="G216" s="1"/>
      <c r="H216" s="1"/>
      <c r="J216" s="1"/>
      <c r="M216" s="50"/>
      <c r="O216" s="1"/>
      <c r="R216" s="1"/>
      <c r="S216" s="1"/>
    </row>
    <row r="217" spans="1:19" ht="15" customHeight="1" x14ac:dyDescent="0.25">
      <c r="A217" s="1"/>
      <c r="C217" s="1"/>
      <c r="D217" s="1"/>
      <c r="E217" s="1"/>
      <c r="F217" s="1"/>
      <c r="G217" s="1"/>
      <c r="H217" s="1"/>
      <c r="J217" s="1"/>
      <c r="M217" s="50"/>
      <c r="O217" s="1"/>
      <c r="R217" s="1"/>
      <c r="S217" s="1"/>
    </row>
    <row r="218" spans="1:19" ht="15" customHeight="1" x14ac:dyDescent="0.25">
      <c r="A218" s="1"/>
      <c r="C218" s="1"/>
      <c r="D218" s="1"/>
      <c r="E218" s="1"/>
      <c r="F218" s="1"/>
      <c r="G218" s="1"/>
      <c r="H218" s="1"/>
      <c r="J218" s="1"/>
      <c r="M218" s="50"/>
      <c r="O218" s="1"/>
      <c r="R218" s="1"/>
      <c r="S218" s="1"/>
    </row>
    <row r="219" spans="1:19" ht="15" customHeight="1" x14ac:dyDescent="0.25">
      <c r="A219" s="1"/>
      <c r="C219" s="1"/>
      <c r="D219" s="1"/>
      <c r="E219" s="1"/>
      <c r="F219" s="1"/>
      <c r="G219" s="1"/>
      <c r="H219" s="1"/>
      <c r="J219" s="1"/>
      <c r="M219" s="50"/>
      <c r="O219" s="1"/>
      <c r="R219" s="1"/>
      <c r="S219" s="1"/>
    </row>
    <row r="220" spans="1:19" ht="15" customHeight="1" x14ac:dyDescent="0.25">
      <c r="A220" s="1"/>
      <c r="C220" s="1"/>
      <c r="D220" s="1"/>
      <c r="E220" s="1"/>
      <c r="F220" s="1"/>
      <c r="G220" s="1"/>
      <c r="H220" s="1"/>
      <c r="J220" s="1"/>
      <c r="M220" s="50"/>
      <c r="O220" s="1"/>
      <c r="R220" s="1"/>
      <c r="S220" s="1"/>
    </row>
    <row r="221" spans="1:19" ht="15" customHeight="1" x14ac:dyDescent="0.25">
      <c r="A221" s="1"/>
      <c r="C221" s="1"/>
      <c r="D221" s="1"/>
      <c r="E221" s="1"/>
      <c r="F221" s="1"/>
      <c r="G221" s="1"/>
      <c r="H221" s="1"/>
      <c r="J221" s="1"/>
      <c r="M221" s="50"/>
      <c r="O221" s="1"/>
      <c r="R221" s="1"/>
      <c r="S221" s="1"/>
    </row>
    <row r="222" spans="1:19" ht="15" customHeight="1" x14ac:dyDescent="0.25">
      <c r="A222" s="1"/>
      <c r="C222" s="1"/>
      <c r="D222" s="1"/>
      <c r="E222" s="1"/>
      <c r="F222" s="1"/>
      <c r="G222" s="1"/>
      <c r="H222" s="1"/>
      <c r="J222" s="1"/>
      <c r="M222" s="50"/>
      <c r="O222" s="1"/>
      <c r="R222" s="1"/>
      <c r="S222" s="1"/>
    </row>
    <row r="223" spans="1:19" ht="15" customHeight="1" x14ac:dyDescent="0.25">
      <c r="A223" s="1"/>
      <c r="C223" s="1"/>
      <c r="D223" s="1"/>
      <c r="E223" s="1"/>
      <c r="F223" s="1"/>
      <c r="G223" s="1"/>
      <c r="H223" s="1"/>
      <c r="J223" s="1"/>
      <c r="M223" s="50"/>
      <c r="O223" s="1"/>
      <c r="R223" s="1"/>
      <c r="S223" s="1"/>
    </row>
    <row r="224" spans="1:19" ht="15" customHeight="1" x14ac:dyDescent="0.25">
      <c r="A224" s="1"/>
      <c r="C224" s="1"/>
      <c r="D224" s="1"/>
      <c r="E224" s="1"/>
      <c r="F224" s="1"/>
      <c r="G224" s="1"/>
      <c r="H224" s="1"/>
      <c r="J224" s="1"/>
      <c r="M224" s="50"/>
      <c r="O224" s="1"/>
      <c r="R224" s="1"/>
      <c r="S224" s="1"/>
    </row>
    <row r="225" spans="1:19" ht="15" customHeight="1" x14ac:dyDescent="0.25">
      <c r="A225" s="1"/>
      <c r="C225" s="1"/>
      <c r="D225" s="1"/>
      <c r="E225" s="1"/>
      <c r="F225" s="1"/>
      <c r="G225" s="1"/>
      <c r="H225" s="1"/>
      <c r="J225" s="1"/>
      <c r="M225" s="50"/>
      <c r="O225" s="1"/>
      <c r="R225" s="1"/>
      <c r="S225" s="1"/>
    </row>
    <row r="226" spans="1:19" ht="15" customHeight="1" x14ac:dyDescent="0.25">
      <c r="A226" s="1"/>
      <c r="C226" s="1"/>
      <c r="D226" s="1"/>
      <c r="E226" s="1"/>
      <c r="F226" s="1"/>
      <c r="G226" s="1"/>
      <c r="H226" s="1"/>
      <c r="J226" s="1"/>
      <c r="M226" s="50"/>
      <c r="O226" s="1"/>
      <c r="R226" s="1"/>
      <c r="S226" s="1"/>
    </row>
    <row r="227" spans="1:19" ht="15" customHeight="1" x14ac:dyDescent="0.25">
      <c r="A227" s="1"/>
      <c r="C227" s="1"/>
      <c r="D227" s="1"/>
      <c r="E227" s="1"/>
      <c r="F227" s="1"/>
      <c r="G227" s="1"/>
      <c r="H227" s="1"/>
      <c r="J227" s="1"/>
      <c r="M227" s="50"/>
      <c r="O227" s="1"/>
      <c r="R227" s="1"/>
      <c r="S227" s="1"/>
    </row>
    <row r="228" spans="1:19" ht="15" customHeight="1" x14ac:dyDescent="0.25">
      <c r="A228" s="1"/>
      <c r="C228" s="1"/>
      <c r="D228" s="1"/>
      <c r="E228" s="1"/>
      <c r="F228" s="1"/>
      <c r="G228" s="1"/>
      <c r="H228" s="1"/>
      <c r="J228" s="1"/>
      <c r="M228" s="50"/>
      <c r="O228" s="1"/>
      <c r="R228" s="1"/>
      <c r="S228" s="1"/>
    </row>
    <row r="229" spans="1:19" ht="15" customHeight="1" x14ac:dyDescent="0.25">
      <c r="A229" s="1"/>
      <c r="C229" s="1"/>
      <c r="D229" s="1"/>
      <c r="E229" s="1"/>
      <c r="F229" s="1"/>
      <c r="G229" s="1"/>
      <c r="H229" s="1"/>
      <c r="J229" s="1"/>
      <c r="M229" s="50"/>
      <c r="O229" s="1"/>
      <c r="R229" s="1"/>
      <c r="S229" s="1"/>
    </row>
    <row r="230" spans="1:19" ht="15" customHeight="1" x14ac:dyDescent="0.25">
      <c r="A230" s="1"/>
      <c r="C230" s="1"/>
      <c r="D230" s="1"/>
      <c r="E230" s="1"/>
      <c r="F230" s="1"/>
      <c r="G230" s="1"/>
      <c r="H230" s="1"/>
      <c r="J230" s="1"/>
      <c r="M230" s="50"/>
      <c r="O230" s="1"/>
      <c r="R230" s="1"/>
      <c r="S230" s="1"/>
    </row>
    <row r="231" spans="1:19" ht="15" customHeight="1" x14ac:dyDescent="0.25">
      <c r="A231" s="1"/>
      <c r="C231" s="1"/>
      <c r="D231" s="1"/>
      <c r="E231" s="1"/>
      <c r="F231" s="1"/>
      <c r="G231" s="1"/>
      <c r="H231" s="1"/>
      <c r="J231" s="1"/>
      <c r="M231" s="50"/>
      <c r="O231" s="1"/>
      <c r="R231" s="1"/>
      <c r="S231" s="1"/>
    </row>
    <row r="232" spans="1:19" ht="15" customHeight="1" x14ac:dyDescent="0.25">
      <c r="A232" s="1"/>
      <c r="C232" s="1"/>
      <c r="D232" s="1"/>
      <c r="E232" s="1"/>
      <c r="F232" s="1"/>
      <c r="G232" s="1"/>
      <c r="H232" s="1"/>
      <c r="J232" s="1"/>
      <c r="M232" s="50"/>
      <c r="O232" s="1"/>
      <c r="R232" s="1"/>
      <c r="S232" s="1"/>
    </row>
    <row r="233" spans="1:19" ht="15" customHeight="1" x14ac:dyDescent="0.25">
      <c r="A233" s="1"/>
      <c r="C233" s="1"/>
      <c r="D233" s="1"/>
      <c r="E233" s="1"/>
      <c r="F233" s="1"/>
      <c r="G233" s="1"/>
      <c r="H233" s="1"/>
      <c r="J233" s="1"/>
      <c r="M233" s="50"/>
      <c r="O233" s="1"/>
      <c r="R233" s="1"/>
      <c r="S233" s="1"/>
    </row>
    <row r="234" spans="1:19" ht="15" customHeight="1" x14ac:dyDescent="0.25">
      <c r="A234" s="1"/>
      <c r="C234" s="1"/>
      <c r="D234" s="1"/>
      <c r="E234" s="1"/>
      <c r="F234" s="1"/>
      <c r="G234" s="1"/>
      <c r="H234" s="1"/>
      <c r="J234" s="1"/>
      <c r="M234" s="50"/>
      <c r="O234" s="1"/>
      <c r="R234" s="1"/>
      <c r="S234" s="1"/>
    </row>
    <row r="235" spans="1:19" ht="15" customHeight="1" x14ac:dyDescent="0.25">
      <c r="A235" s="1"/>
      <c r="C235" s="1"/>
      <c r="D235" s="1"/>
      <c r="E235" s="1"/>
      <c r="F235" s="1"/>
      <c r="G235" s="1"/>
      <c r="H235" s="1"/>
      <c r="J235" s="1"/>
      <c r="M235" s="50"/>
      <c r="O235" s="1"/>
      <c r="R235" s="1"/>
      <c r="S235" s="1"/>
    </row>
    <row r="236" spans="1:19" ht="15" customHeight="1" x14ac:dyDescent="0.25">
      <c r="A236" s="1"/>
      <c r="C236" s="1"/>
      <c r="D236" s="1"/>
      <c r="E236" s="1"/>
      <c r="F236" s="1"/>
      <c r="G236" s="1"/>
      <c r="H236" s="1"/>
      <c r="J236" s="1"/>
      <c r="M236" s="50"/>
      <c r="O236" s="1"/>
      <c r="R236" s="1"/>
      <c r="S236" s="1"/>
    </row>
    <row r="237" spans="1:19" ht="15" customHeight="1" x14ac:dyDescent="0.25">
      <c r="A237" s="1"/>
      <c r="C237" s="1"/>
      <c r="D237" s="1"/>
      <c r="E237" s="1"/>
      <c r="F237" s="1"/>
      <c r="G237" s="1"/>
      <c r="H237" s="1"/>
      <c r="J237" s="1"/>
      <c r="M237" s="50"/>
      <c r="O237" s="1"/>
      <c r="R237" s="1"/>
      <c r="S237" s="1"/>
    </row>
    <row r="238" spans="1:19" ht="15" customHeight="1" x14ac:dyDescent="0.25">
      <c r="A238" s="1"/>
      <c r="C238" s="1"/>
      <c r="D238" s="1"/>
      <c r="E238" s="1"/>
      <c r="F238" s="1"/>
      <c r="G238" s="1"/>
      <c r="H238" s="1"/>
      <c r="J238" s="1"/>
      <c r="M238" s="50"/>
      <c r="O238" s="1"/>
      <c r="R238" s="1"/>
      <c r="S238" s="1"/>
    </row>
    <row r="239" spans="1:19" ht="15" customHeight="1" x14ac:dyDescent="0.25">
      <c r="A239" s="1"/>
      <c r="C239" s="1"/>
      <c r="D239" s="1"/>
      <c r="E239" s="1"/>
      <c r="F239" s="1"/>
      <c r="G239" s="1"/>
      <c r="H239" s="1"/>
      <c r="J239" s="1"/>
      <c r="M239" s="50"/>
      <c r="O239" s="1"/>
      <c r="R239" s="1"/>
      <c r="S239" s="1"/>
    </row>
  </sheetData>
  <mergeCells count="12">
    <mergeCell ref="B12:B18"/>
    <mergeCell ref="B19:B28"/>
    <mergeCell ref="B29:B59"/>
    <mergeCell ref="B62:B63"/>
    <mergeCell ref="S8:S9"/>
    <mergeCell ref="R8:R9"/>
    <mergeCell ref="D4:H4"/>
    <mergeCell ref="D5:H5"/>
    <mergeCell ref="N8:O9"/>
    <mergeCell ref="P8:P9"/>
    <mergeCell ref="Q8:Q9"/>
    <mergeCell ref="B9:L9"/>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7" tint="0.39997558519241921"/>
  </sheetPr>
  <dimension ref="B1:AB79"/>
  <sheetViews>
    <sheetView zoomScale="90" zoomScaleNormal="90" workbookViewId="0">
      <selection activeCell="G32" sqref="G32"/>
    </sheetView>
  </sheetViews>
  <sheetFormatPr defaultRowHeight="12.75" outlineLevelRow="1" x14ac:dyDescent="0.25"/>
  <cols>
    <col min="1" max="2" width="4.7109375" style="1" customWidth="1"/>
    <col min="3" max="3" width="14.7109375" style="14" customWidth="1"/>
    <col min="4" max="4" width="11.7109375" style="15" customWidth="1"/>
    <col min="5" max="5" width="10.85546875" style="3" customWidth="1"/>
    <col min="6" max="6" width="10.140625" style="12" customWidth="1"/>
    <col min="7" max="7" width="21.28515625" style="2" customWidth="1"/>
    <col min="8" max="8" width="42.7109375" style="48" customWidth="1"/>
    <col min="9" max="9" width="4.85546875" style="1" customWidth="1"/>
    <col min="10" max="10" width="7" style="5" customWidth="1"/>
    <col min="11" max="11" width="12.5703125" style="13" customWidth="1"/>
    <col min="12" max="12" width="18.42578125" style="13" customWidth="1"/>
    <col min="13" max="13" width="17.140625" style="13" customWidth="1"/>
    <col min="14" max="14" width="13.7109375" style="13" hidden="1" customWidth="1"/>
    <col min="15" max="15" width="12.5703125" style="179" hidden="1" customWidth="1"/>
    <col min="16" max="16" width="12.5703125" style="183" hidden="1" customWidth="1"/>
    <col min="17" max="17" width="2" style="32" customWidth="1"/>
    <col min="18" max="18" width="9.85546875" style="1" customWidth="1"/>
    <col min="19" max="19" width="9.85546875" style="36" customWidth="1"/>
    <col min="20" max="21" width="9.42578125" style="1" customWidth="1"/>
    <col min="22" max="23" width="11.42578125" style="36" customWidth="1"/>
    <col min="24" max="24" width="20.42578125" style="1" customWidth="1"/>
    <col min="25" max="25" width="9.140625" style="533"/>
    <col min="26" max="26" width="9.140625" style="542"/>
    <col min="27" max="27" width="14.7109375" style="1" customWidth="1"/>
    <col min="28" max="16384" width="9.140625" style="1"/>
  </cols>
  <sheetData>
    <row r="1" spans="2:28" x14ac:dyDescent="0.25">
      <c r="R1" s="60"/>
      <c r="S1" s="61"/>
      <c r="T1" s="62"/>
      <c r="U1" s="62"/>
      <c r="V1" s="61"/>
      <c r="W1" s="196">
        <v>44044</v>
      </c>
      <c r="X1" s="197">
        <f t="shared" ref="X1:X6" si="0">SUMIFS($O:$O,$P:$P,$W1)</f>
        <v>0</v>
      </c>
    </row>
    <row r="2" spans="2:28" ht="19.5" x14ac:dyDescent="0.25">
      <c r="B2" s="223" t="s">
        <v>253</v>
      </c>
      <c r="R2" s="60"/>
      <c r="S2" s="61"/>
      <c r="T2" s="62"/>
      <c r="U2" s="62"/>
      <c r="V2" s="61"/>
      <c r="W2" s="198">
        <v>44075</v>
      </c>
      <c r="X2" s="199">
        <f t="shared" si="0"/>
        <v>0</v>
      </c>
    </row>
    <row r="3" spans="2:28" ht="13.5" thickBot="1" x14ac:dyDescent="0.3">
      <c r="R3" s="60"/>
      <c r="S3" s="61"/>
      <c r="T3" s="62"/>
      <c r="U3" s="62"/>
      <c r="V3" s="61"/>
      <c r="W3" s="198">
        <v>44105</v>
      </c>
      <c r="X3" s="199">
        <f t="shared" si="0"/>
        <v>0</v>
      </c>
    </row>
    <row r="4" spans="2:28" ht="18" customHeight="1" thickTop="1" x14ac:dyDescent="0.25">
      <c r="B4" s="225" t="s">
        <v>254</v>
      </c>
      <c r="C4" s="227"/>
      <c r="D4" s="1257" t="s">
        <v>262</v>
      </c>
      <c r="E4" s="1257"/>
      <c r="F4" s="1257"/>
      <c r="G4" s="1257"/>
      <c r="H4" s="1258"/>
      <c r="R4" s="60"/>
      <c r="S4" s="61"/>
      <c r="T4" s="62"/>
      <c r="U4" s="62"/>
      <c r="V4" s="61"/>
      <c r="W4" s="198">
        <v>44136</v>
      </c>
      <c r="X4" s="199">
        <f t="shared" si="0"/>
        <v>76.18589999999999</v>
      </c>
    </row>
    <row r="5" spans="2:28" ht="18" customHeight="1" thickBot="1" x14ac:dyDescent="0.3">
      <c r="B5" s="226" t="s">
        <v>255</v>
      </c>
      <c r="C5" s="228"/>
      <c r="D5" s="1259" t="s">
        <v>510</v>
      </c>
      <c r="E5" s="1259"/>
      <c r="F5" s="1259"/>
      <c r="G5" s="1259"/>
      <c r="H5" s="1260"/>
      <c r="I5" s="229"/>
      <c r="J5" s="229"/>
      <c r="K5" s="229"/>
      <c r="L5" s="229"/>
      <c r="M5" s="229"/>
      <c r="N5" s="229"/>
      <c r="O5" s="180"/>
      <c r="P5" s="182"/>
      <c r="R5" s="60"/>
      <c r="S5" s="61"/>
      <c r="T5" s="62"/>
      <c r="U5" s="62"/>
      <c r="V5" s="61"/>
      <c r="W5" s="198">
        <v>44166</v>
      </c>
      <c r="X5" s="199">
        <f t="shared" si="0"/>
        <v>0</v>
      </c>
    </row>
    <row r="6" spans="2:28" ht="12.75" customHeight="1" thickTop="1" x14ac:dyDescent="0.25">
      <c r="B6" s="229"/>
      <c r="C6" s="229"/>
      <c r="D6" s="229"/>
      <c r="E6" s="229"/>
      <c r="F6" s="229"/>
      <c r="G6" s="229"/>
      <c r="H6" s="229"/>
      <c r="I6" s="229"/>
      <c r="J6" s="229"/>
      <c r="K6" s="229"/>
      <c r="L6" s="229"/>
      <c r="M6" s="229"/>
      <c r="N6" s="229"/>
      <c r="O6" s="180"/>
      <c r="P6" s="182"/>
      <c r="R6" s="60"/>
      <c r="S6" s="61"/>
      <c r="T6" s="62"/>
      <c r="U6" s="62"/>
      <c r="V6" s="61"/>
      <c r="W6" s="200">
        <v>44197</v>
      </c>
      <c r="X6" s="201">
        <f t="shared" si="0"/>
        <v>0</v>
      </c>
    </row>
    <row r="7" spans="2:28" ht="9" customHeight="1" x14ac:dyDescent="0.25">
      <c r="B7" s="57"/>
      <c r="C7" s="15"/>
      <c r="D7" s="3"/>
      <c r="E7" s="12"/>
      <c r="F7" s="2"/>
      <c r="G7" s="48"/>
      <c r="H7" s="1"/>
      <c r="I7" s="5"/>
      <c r="J7" s="43"/>
      <c r="K7" s="148"/>
      <c r="L7" s="32"/>
      <c r="M7" s="62"/>
      <c r="N7" s="62"/>
      <c r="O7" s="61"/>
      <c r="P7" s="62"/>
      <c r="Q7" s="62"/>
      <c r="R7" s="61"/>
      <c r="S7" s="1"/>
      <c r="V7" s="1"/>
      <c r="W7" s="1"/>
    </row>
    <row r="8" spans="2:28" s="4" customFormat="1" ht="39" customHeight="1" thickBot="1" x14ac:dyDescent="0.3">
      <c r="B8" s="44" t="s">
        <v>0</v>
      </c>
      <c r="C8" s="44" t="s">
        <v>1</v>
      </c>
      <c r="D8" s="45" t="s">
        <v>2</v>
      </c>
      <c r="E8" s="45" t="s">
        <v>11</v>
      </c>
      <c r="F8" s="45" t="s">
        <v>10</v>
      </c>
      <c r="G8" s="44" t="s">
        <v>9</v>
      </c>
      <c r="H8" s="44" t="s">
        <v>3</v>
      </c>
      <c r="I8" s="44" t="s">
        <v>4</v>
      </c>
      <c r="J8" s="46" t="s">
        <v>5</v>
      </c>
      <c r="K8" s="47" t="s">
        <v>36</v>
      </c>
      <c r="L8" s="47" t="s">
        <v>126</v>
      </c>
      <c r="M8" s="47" t="s">
        <v>127</v>
      </c>
      <c r="N8" s="47" t="s">
        <v>282</v>
      </c>
      <c r="O8" s="1267" t="s">
        <v>199</v>
      </c>
      <c r="P8" s="1261" t="s">
        <v>198</v>
      </c>
      <c r="Q8" s="50"/>
      <c r="R8" s="1249" t="s">
        <v>14</v>
      </c>
      <c r="S8" s="1249"/>
      <c r="T8" s="1249" t="s">
        <v>12</v>
      </c>
      <c r="U8" s="1249" t="s">
        <v>13</v>
      </c>
      <c r="V8" s="1252" t="s">
        <v>16</v>
      </c>
      <c r="W8" s="1252" t="s">
        <v>17</v>
      </c>
      <c r="X8" s="1249" t="s">
        <v>18</v>
      </c>
      <c r="Y8" s="534"/>
      <c r="Z8" s="543"/>
    </row>
    <row r="9" spans="2:28" ht="13.5" hidden="1" customHeight="1" thickBot="1" x14ac:dyDescent="0.3">
      <c r="B9" s="37" t="s">
        <v>33</v>
      </c>
      <c r="C9" s="54" t="s">
        <v>33</v>
      </c>
      <c r="D9" s="53" t="s">
        <v>34</v>
      </c>
      <c r="E9" s="38">
        <v>43900</v>
      </c>
      <c r="F9" s="55">
        <v>43900</v>
      </c>
      <c r="G9" s="56" t="s">
        <v>117</v>
      </c>
      <c r="H9" s="39" t="s">
        <v>118</v>
      </c>
      <c r="I9" s="37">
        <v>1</v>
      </c>
      <c r="J9" s="40" t="s">
        <v>19</v>
      </c>
      <c r="K9" s="41">
        <v>100000</v>
      </c>
      <c r="L9" s="41">
        <v>100000</v>
      </c>
      <c r="M9" s="41">
        <f>L9*1.03</f>
        <v>103000</v>
      </c>
      <c r="N9" s="248"/>
      <c r="O9" s="1268"/>
      <c r="P9" s="1262"/>
      <c r="Q9" s="51"/>
      <c r="R9" s="1250" t="s">
        <v>35</v>
      </c>
      <c r="S9" s="1250">
        <v>44075</v>
      </c>
      <c r="T9" s="1250">
        <v>3</v>
      </c>
      <c r="U9" s="1250">
        <v>3</v>
      </c>
      <c r="V9" s="1253">
        <v>44136</v>
      </c>
      <c r="W9" s="1253">
        <v>44166</v>
      </c>
      <c r="X9" s="1250" t="s">
        <v>15</v>
      </c>
    </row>
    <row r="10" spans="2:28" ht="25.5" customHeight="1" thickTop="1" thickBot="1" x14ac:dyDescent="0.3">
      <c r="B10" s="1240" t="s">
        <v>187</v>
      </c>
      <c r="C10" s="1241"/>
      <c r="D10" s="1241"/>
      <c r="E10" s="1241"/>
      <c r="F10" s="1241"/>
      <c r="G10" s="1241"/>
      <c r="H10" s="1241"/>
      <c r="I10" s="1241"/>
      <c r="J10" s="1241"/>
      <c r="K10" s="1241"/>
      <c r="L10" s="1241"/>
      <c r="M10" s="1400"/>
      <c r="N10" s="249"/>
      <c r="O10" s="218">
        <f>SUM(O11:O242)</f>
        <v>76.18589999999999</v>
      </c>
      <c r="P10" s="1262"/>
      <c r="Q10" s="51"/>
      <c r="R10" s="1251"/>
      <c r="S10" s="1251"/>
      <c r="T10" s="1251"/>
      <c r="U10" s="1251"/>
      <c r="V10" s="1254"/>
      <c r="W10" s="1254"/>
      <c r="X10" s="1251"/>
      <c r="Y10" s="533" t="s">
        <v>513</v>
      </c>
      <c r="Z10" s="545">
        <f>SUM(Z11:Z70)</f>
        <v>76.18589999999999</v>
      </c>
    </row>
    <row r="11" spans="2:28" ht="15" hidden="1" customHeight="1" outlineLevel="1" thickTop="1" x14ac:dyDescent="0.25">
      <c r="B11" s="1242">
        <v>1</v>
      </c>
      <c r="C11" s="1242" t="s">
        <v>133</v>
      </c>
      <c r="D11" s="1245" t="s">
        <v>451</v>
      </c>
      <c r="E11" s="1246">
        <v>43886</v>
      </c>
      <c r="F11" s="1246">
        <v>43886</v>
      </c>
      <c r="G11" s="1404" t="s">
        <v>134</v>
      </c>
      <c r="H11" s="102" t="s">
        <v>135</v>
      </c>
      <c r="I11" s="99">
        <v>1</v>
      </c>
      <c r="J11" s="21" t="s">
        <v>19</v>
      </c>
      <c r="K11" s="82">
        <v>1112105</v>
      </c>
      <c r="L11" s="82">
        <v>1112105</v>
      </c>
      <c r="M11" s="230">
        <v>1145468.1500000001</v>
      </c>
      <c r="N11" s="231">
        <v>22535.7</v>
      </c>
      <c r="O11" s="204">
        <f t="shared" ref="O11:O16" si="1">N11/1000</f>
        <v>22.535700000000002</v>
      </c>
      <c r="P11" s="219">
        <v>44136</v>
      </c>
      <c r="Q11" s="234"/>
      <c r="R11" s="1401" t="s">
        <v>290</v>
      </c>
      <c r="S11" s="1401"/>
      <c r="T11" s="1401"/>
      <c r="U11" s="1401"/>
      <c r="V11" s="1401"/>
      <c r="W11" s="1401"/>
      <c r="X11" s="1401" t="s">
        <v>512</v>
      </c>
      <c r="Y11" s="535">
        <v>22535.7</v>
      </c>
      <c r="Z11" s="542">
        <f t="shared" ref="Z11:Z16" si="2">Y11/1000</f>
        <v>22.535700000000002</v>
      </c>
    </row>
    <row r="12" spans="2:28" ht="15" hidden="1" customHeight="1" outlineLevel="1" x14ac:dyDescent="0.25">
      <c r="B12" s="1243"/>
      <c r="C12" s="1243"/>
      <c r="D12" s="1238"/>
      <c r="E12" s="1247"/>
      <c r="F12" s="1247"/>
      <c r="G12" s="1405"/>
      <c r="H12" s="103" t="s">
        <v>136</v>
      </c>
      <c r="I12" s="100">
        <v>1</v>
      </c>
      <c r="J12" s="11" t="s">
        <v>19</v>
      </c>
      <c r="K12" s="84">
        <v>1075633</v>
      </c>
      <c r="L12" s="84">
        <v>1075633</v>
      </c>
      <c r="M12" s="231">
        <v>1107901.99</v>
      </c>
      <c r="N12" s="231">
        <v>21795.7</v>
      </c>
      <c r="O12" s="202">
        <f t="shared" si="1"/>
        <v>21.7957</v>
      </c>
      <c r="P12" s="237">
        <v>44136</v>
      </c>
      <c r="Q12" s="235"/>
      <c r="R12" s="1402"/>
      <c r="S12" s="1402"/>
      <c r="T12" s="1402"/>
      <c r="U12" s="1402"/>
      <c r="V12" s="1402"/>
      <c r="W12" s="1402"/>
      <c r="X12" s="1402"/>
      <c r="Y12" s="535">
        <v>21795.7</v>
      </c>
      <c r="Z12" s="542">
        <f t="shared" si="2"/>
        <v>21.7957</v>
      </c>
    </row>
    <row r="13" spans="2:28" ht="15" hidden="1" customHeight="1" outlineLevel="1" x14ac:dyDescent="0.25">
      <c r="B13" s="1243"/>
      <c r="C13" s="1243"/>
      <c r="D13" s="1238"/>
      <c r="E13" s="1247"/>
      <c r="F13" s="1247"/>
      <c r="G13" s="1405"/>
      <c r="H13" s="103" t="s">
        <v>137</v>
      </c>
      <c r="I13" s="100">
        <v>1</v>
      </c>
      <c r="J13" s="11" t="s">
        <v>19</v>
      </c>
      <c r="K13" s="84">
        <v>1054875</v>
      </c>
      <c r="L13" s="84">
        <v>1054875</v>
      </c>
      <c r="M13" s="231">
        <v>1086521.25</v>
      </c>
      <c r="N13" s="231">
        <v>21373.7</v>
      </c>
      <c r="O13" s="202">
        <f t="shared" si="1"/>
        <v>21.373699999999999</v>
      </c>
      <c r="P13" s="237">
        <v>44136</v>
      </c>
      <c r="Q13" s="235"/>
      <c r="R13" s="1402"/>
      <c r="S13" s="1402"/>
      <c r="T13" s="1402"/>
      <c r="U13" s="1402"/>
      <c r="V13" s="1402"/>
      <c r="W13" s="1402"/>
      <c r="X13" s="1402"/>
      <c r="Y13" s="535">
        <v>21373.7</v>
      </c>
      <c r="Z13" s="542">
        <f t="shared" si="2"/>
        <v>21.373699999999999</v>
      </c>
    </row>
    <row r="14" spans="2:28" s="17" customFormat="1" hidden="1" outlineLevel="1" x14ac:dyDescent="0.25">
      <c r="B14" s="1243"/>
      <c r="C14" s="1243"/>
      <c r="D14" s="1238"/>
      <c r="E14" s="1247"/>
      <c r="F14" s="1247"/>
      <c r="G14" s="1405"/>
      <c r="H14" s="103" t="s">
        <v>20</v>
      </c>
      <c r="I14" s="100">
        <v>1</v>
      </c>
      <c r="J14" s="11" t="s">
        <v>19</v>
      </c>
      <c r="K14" s="114">
        <v>100000</v>
      </c>
      <c r="L14" s="114">
        <v>100000</v>
      </c>
      <c r="M14" s="232">
        <v>100000</v>
      </c>
      <c r="N14" s="232">
        <v>1966.6</v>
      </c>
      <c r="O14" s="202">
        <f t="shared" si="1"/>
        <v>1.9665999999999999</v>
      </c>
      <c r="P14" s="237">
        <v>44136</v>
      </c>
      <c r="Q14" s="235"/>
      <c r="R14" s="1402"/>
      <c r="S14" s="1402"/>
      <c r="T14" s="1402"/>
      <c r="U14" s="1402"/>
      <c r="V14" s="1402"/>
      <c r="W14" s="1402"/>
      <c r="X14" s="1402"/>
      <c r="Y14" s="538">
        <v>1966.6</v>
      </c>
      <c r="Z14" s="542">
        <f t="shared" si="2"/>
        <v>1.9665999999999999</v>
      </c>
      <c r="AA14" s="1"/>
      <c r="AB14" s="1"/>
    </row>
    <row r="15" spans="2:28" s="17" customFormat="1" hidden="1" outlineLevel="1" x14ac:dyDescent="0.25">
      <c r="B15" s="1243"/>
      <c r="C15" s="1243"/>
      <c r="D15" s="1238"/>
      <c r="E15" s="1247"/>
      <c r="F15" s="1247"/>
      <c r="G15" s="1405"/>
      <c r="H15" s="103" t="s">
        <v>8</v>
      </c>
      <c r="I15" s="100">
        <v>1</v>
      </c>
      <c r="J15" s="11" t="s">
        <v>138</v>
      </c>
      <c r="K15" s="114">
        <v>18000</v>
      </c>
      <c r="L15" s="114">
        <v>18000</v>
      </c>
      <c r="M15" s="232">
        <v>18000</v>
      </c>
      <c r="N15" s="232">
        <v>353</v>
      </c>
      <c r="O15" s="202">
        <f t="shared" si="1"/>
        <v>0.35299999999999998</v>
      </c>
      <c r="P15" s="237">
        <v>44136</v>
      </c>
      <c r="Q15" s="235"/>
      <c r="R15" s="1402"/>
      <c r="S15" s="1402"/>
      <c r="T15" s="1402"/>
      <c r="U15" s="1402"/>
      <c r="V15" s="1402"/>
      <c r="W15" s="1402"/>
      <c r="X15" s="1402"/>
      <c r="Y15" s="536">
        <v>353</v>
      </c>
      <c r="Z15" s="542">
        <f t="shared" si="2"/>
        <v>0.35299999999999998</v>
      </c>
      <c r="AA15" s="1"/>
      <c r="AB15" s="1"/>
    </row>
    <row r="16" spans="2:28" s="17" customFormat="1" hidden="1" outlineLevel="1" x14ac:dyDescent="0.25">
      <c r="B16" s="1244"/>
      <c r="C16" s="1244"/>
      <c r="D16" s="1239"/>
      <c r="E16" s="1248"/>
      <c r="F16" s="1248"/>
      <c r="G16" s="1406"/>
      <c r="H16" s="115" t="s">
        <v>125</v>
      </c>
      <c r="I16" s="116">
        <v>1</v>
      </c>
      <c r="J16" s="117" t="s">
        <v>19</v>
      </c>
      <c r="K16" s="118">
        <v>414946.96679999999</v>
      </c>
      <c r="L16" s="118">
        <v>414946.96679999999</v>
      </c>
      <c r="M16" s="233">
        <v>414946.96679999999</v>
      </c>
      <c r="N16" s="233">
        <v>8161.2</v>
      </c>
      <c r="O16" s="221">
        <f t="shared" si="1"/>
        <v>8.1611999999999991</v>
      </c>
      <c r="P16" s="220">
        <v>44136</v>
      </c>
      <c r="Q16" s="236"/>
      <c r="R16" s="1403"/>
      <c r="S16" s="1403"/>
      <c r="T16" s="1403"/>
      <c r="U16" s="1403"/>
      <c r="V16" s="1403"/>
      <c r="W16" s="1403"/>
      <c r="X16" s="1403"/>
      <c r="Y16" s="538">
        <v>8161.2</v>
      </c>
      <c r="Z16" s="542">
        <f t="shared" si="2"/>
        <v>8.1611999999999991</v>
      </c>
      <c r="AA16" s="1"/>
      <c r="AB16" s="1"/>
    </row>
    <row r="17" spans="2:28" s="17" customFormat="1" collapsed="1" x14ac:dyDescent="0.25">
      <c r="B17" s="66"/>
      <c r="C17" s="66"/>
      <c r="D17" s="67"/>
      <c r="E17" s="67"/>
      <c r="F17" s="67"/>
      <c r="G17" s="66"/>
      <c r="H17" s="49"/>
      <c r="J17" s="18"/>
      <c r="K17" s="19"/>
      <c r="L17" s="19"/>
      <c r="M17" s="19"/>
      <c r="N17" s="19"/>
      <c r="O17" s="193"/>
      <c r="P17" s="184"/>
      <c r="Q17" s="32"/>
      <c r="R17" s="66"/>
      <c r="S17" s="68"/>
      <c r="T17" s="66"/>
      <c r="U17" s="66"/>
      <c r="V17" s="68"/>
      <c r="W17" s="68"/>
      <c r="X17" s="66"/>
      <c r="Y17" s="536"/>
      <c r="Z17" s="544"/>
      <c r="AA17" s="1"/>
      <c r="AB17" s="1"/>
    </row>
    <row r="18" spans="2:28" s="17" customFormat="1" x14ac:dyDescent="0.25">
      <c r="B18" s="66"/>
      <c r="C18" s="66"/>
      <c r="D18" s="67"/>
      <c r="E18" s="67"/>
      <c r="F18" s="67"/>
      <c r="G18" s="66"/>
      <c r="H18" s="49"/>
      <c r="J18" s="18"/>
      <c r="K18" s="19"/>
      <c r="L18" s="19"/>
      <c r="M18" s="19"/>
      <c r="N18" s="19"/>
      <c r="O18" s="193"/>
      <c r="P18" s="184"/>
      <c r="Q18" s="32"/>
      <c r="R18" s="66"/>
      <c r="S18" s="68"/>
      <c r="T18" s="66"/>
      <c r="U18" s="66"/>
      <c r="V18" s="68"/>
      <c r="W18" s="68"/>
      <c r="X18" s="66"/>
      <c r="Y18" s="536"/>
      <c r="Z18" s="544"/>
      <c r="AA18" s="1"/>
      <c r="AB18" s="1"/>
    </row>
    <row r="19" spans="2:28" s="17" customFormat="1" ht="17.25" x14ac:dyDescent="0.25">
      <c r="B19" s="66"/>
      <c r="C19" s="66"/>
      <c r="D19" s="67"/>
      <c r="E19" s="67"/>
      <c r="F19" s="67"/>
      <c r="G19" s="66"/>
      <c r="H19" s="49"/>
      <c r="J19" s="18"/>
      <c r="K19" s="19"/>
      <c r="L19" s="147" t="s">
        <v>187</v>
      </c>
      <c r="M19" s="139">
        <f>SUM(M11:M16)</f>
        <v>3872838.3568000002</v>
      </c>
      <c r="N19" s="139"/>
      <c r="O19" s="193"/>
      <c r="P19" s="184"/>
      <c r="Q19" s="32"/>
      <c r="R19" s="66"/>
      <c r="S19" s="68"/>
      <c r="T19" s="66"/>
      <c r="U19" s="66"/>
      <c r="V19" s="68"/>
      <c r="W19" s="68"/>
      <c r="X19" s="66"/>
      <c r="Y19" s="536"/>
      <c r="Z19" s="544"/>
      <c r="AA19" s="1"/>
      <c r="AB19" s="1"/>
    </row>
    <row r="20" spans="2:28" s="17" customFormat="1" x14ac:dyDescent="0.25">
      <c r="B20" s="66"/>
      <c r="C20" s="66"/>
      <c r="D20" s="67"/>
      <c r="E20" s="67"/>
      <c r="F20" s="67"/>
      <c r="G20" s="66"/>
      <c r="H20" s="49"/>
      <c r="J20" s="18"/>
      <c r="K20" s="19"/>
      <c r="L20" s="19"/>
      <c r="M20" s="19"/>
      <c r="N20" s="19"/>
      <c r="O20" s="193"/>
      <c r="P20" s="184"/>
      <c r="Q20" s="32"/>
      <c r="R20" s="66"/>
      <c r="S20" s="68"/>
      <c r="T20" s="66"/>
      <c r="U20" s="66"/>
      <c r="V20" s="68"/>
      <c r="W20" s="68"/>
      <c r="X20" s="66"/>
      <c r="Y20" s="536"/>
      <c r="Z20" s="544"/>
      <c r="AA20" s="1"/>
      <c r="AB20" s="1"/>
    </row>
    <row r="21" spans="2:28" s="17" customFormat="1" ht="12.75" customHeight="1" x14ac:dyDescent="0.25">
      <c r="B21" s="66"/>
      <c r="C21" s="66"/>
      <c r="D21" s="67"/>
      <c r="E21" s="67"/>
      <c r="F21" s="67"/>
      <c r="G21" s="16"/>
      <c r="H21" s="49"/>
      <c r="J21" s="18"/>
      <c r="K21" s="19"/>
      <c r="L21" s="19"/>
      <c r="M21" s="19"/>
      <c r="N21" s="19"/>
      <c r="O21" s="193"/>
      <c r="P21" s="184"/>
      <c r="Q21" s="32"/>
      <c r="R21" s="67"/>
      <c r="S21" s="67"/>
      <c r="T21" s="67"/>
      <c r="U21" s="67"/>
      <c r="V21" s="67"/>
      <c r="W21" s="67"/>
      <c r="X21" s="67"/>
      <c r="Y21" s="536"/>
      <c r="Z21" s="544"/>
      <c r="AA21" s="1"/>
      <c r="AB21" s="1"/>
    </row>
    <row r="22" spans="2:28" s="17" customFormat="1" x14ac:dyDescent="0.25">
      <c r="B22" s="66"/>
      <c r="C22" s="66"/>
      <c r="D22" s="67"/>
      <c r="E22" s="67"/>
      <c r="F22" s="67"/>
      <c r="G22" s="66"/>
      <c r="H22" s="49"/>
      <c r="J22" s="18"/>
      <c r="K22" s="19"/>
      <c r="L22" s="19"/>
      <c r="M22" s="19"/>
      <c r="N22" s="19"/>
      <c r="O22" s="193"/>
      <c r="P22" s="184"/>
      <c r="Q22" s="32"/>
      <c r="R22" s="67"/>
      <c r="S22" s="67"/>
      <c r="T22" s="67"/>
      <c r="U22" s="67"/>
      <c r="V22" s="67"/>
      <c r="W22" s="67"/>
      <c r="X22" s="67"/>
      <c r="Y22" s="536"/>
      <c r="Z22" s="544"/>
      <c r="AA22" s="1"/>
      <c r="AB22" s="1"/>
    </row>
    <row r="23" spans="2:28" s="17" customFormat="1" x14ac:dyDescent="0.25">
      <c r="B23" s="66"/>
      <c r="C23" s="66"/>
      <c r="D23" s="67"/>
      <c r="E23" s="67"/>
      <c r="F23" s="67"/>
      <c r="G23" s="66"/>
      <c r="H23" s="49"/>
      <c r="J23" s="18"/>
      <c r="K23" s="19"/>
      <c r="L23" s="19"/>
      <c r="M23" s="19"/>
      <c r="N23" s="19"/>
      <c r="O23" s="193"/>
      <c r="P23" s="184"/>
      <c r="Q23" s="32"/>
      <c r="R23" s="67"/>
      <c r="S23" s="67"/>
      <c r="T23" s="67"/>
      <c r="U23" s="67"/>
      <c r="V23" s="67"/>
      <c r="W23" s="67"/>
      <c r="X23" s="67"/>
      <c r="Y23" s="536"/>
      <c r="Z23" s="544"/>
      <c r="AA23" s="1"/>
      <c r="AB23" s="1"/>
    </row>
    <row r="24" spans="2:28" s="17" customFormat="1" x14ac:dyDescent="0.25">
      <c r="B24" s="66"/>
      <c r="C24" s="66"/>
      <c r="D24" s="67"/>
      <c r="E24" s="67"/>
      <c r="F24" s="67"/>
      <c r="G24" s="66"/>
      <c r="H24" s="49"/>
      <c r="J24" s="18"/>
      <c r="K24" s="19"/>
      <c r="L24" s="19"/>
      <c r="M24" s="19"/>
      <c r="N24" s="19"/>
      <c r="O24" s="181"/>
      <c r="P24" s="184"/>
      <c r="Q24" s="32"/>
      <c r="R24" s="67"/>
      <c r="S24" s="67"/>
      <c r="T24" s="67"/>
      <c r="U24" s="67"/>
      <c r="V24" s="67"/>
      <c r="W24" s="67"/>
      <c r="X24" s="67"/>
      <c r="Y24" s="536"/>
      <c r="Z24" s="544"/>
      <c r="AA24" s="1"/>
      <c r="AB24" s="1"/>
    </row>
    <row r="25" spans="2:28" s="17" customFormat="1" x14ac:dyDescent="0.25">
      <c r="B25" s="66"/>
      <c r="C25" s="66"/>
      <c r="D25" s="67"/>
      <c r="E25" s="67"/>
      <c r="F25" s="67"/>
      <c r="G25" s="66"/>
      <c r="H25" s="49"/>
      <c r="J25" s="18"/>
      <c r="K25" s="19"/>
      <c r="L25" s="19"/>
      <c r="M25" s="19"/>
      <c r="N25" s="19"/>
      <c r="O25" s="181"/>
      <c r="P25" s="184"/>
      <c r="Q25" s="32"/>
      <c r="R25" s="67"/>
      <c r="S25" s="67"/>
      <c r="T25" s="67"/>
      <c r="U25" s="67"/>
      <c r="V25" s="67"/>
      <c r="W25" s="67"/>
      <c r="X25" s="67"/>
      <c r="Y25" s="536"/>
      <c r="Z25" s="544"/>
      <c r="AA25" s="1"/>
      <c r="AB25" s="1"/>
    </row>
    <row r="26" spans="2:28" s="17" customFormat="1" x14ac:dyDescent="0.25">
      <c r="B26" s="66"/>
      <c r="C26" s="66"/>
      <c r="D26" s="67"/>
      <c r="E26" s="67"/>
      <c r="F26" s="67"/>
      <c r="G26" s="66"/>
      <c r="H26" s="49"/>
      <c r="J26" s="18"/>
      <c r="K26" s="19"/>
      <c r="L26" s="19"/>
      <c r="M26" s="19"/>
      <c r="N26" s="19"/>
      <c r="O26" s="181"/>
      <c r="P26" s="184"/>
      <c r="Q26" s="32"/>
      <c r="R26" s="67"/>
      <c r="S26" s="67"/>
      <c r="T26" s="67"/>
      <c r="U26" s="67"/>
      <c r="V26" s="67"/>
      <c r="W26" s="67"/>
      <c r="X26" s="67"/>
      <c r="Y26" s="536"/>
      <c r="Z26" s="544"/>
      <c r="AA26" s="1"/>
      <c r="AB26" s="1"/>
    </row>
    <row r="27" spans="2:28" s="17" customFormat="1" x14ac:dyDescent="0.25">
      <c r="B27" s="66"/>
      <c r="C27" s="66"/>
      <c r="D27" s="67"/>
      <c r="E27" s="67"/>
      <c r="F27" s="67"/>
      <c r="G27" s="66"/>
      <c r="H27" s="49"/>
      <c r="J27" s="18"/>
      <c r="K27" s="19"/>
      <c r="L27" s="19"/>
      <c r="M27" s="19"/>
      <c r="N27" s="19"/>
      <c r="O27" s="181"/>
      <c r="P27" s="184"/>
      <c r="Q27" s="32"/>
      <c r="R27" s="67"/>
      <c r="S27" s="67"/>
      <c r="T27" s="67"/>
      <c r="U27" s="67"/>
      <c r="V27" s="67"/>
      <c r="W27" s="67"/>
      <c r="X27" s="67"/>
      <c r="Y27" s="536"/>
      <c r="Z27" s="544"/>
      <c r="AA27" s="1"/>
      <c r="AB27" s="1"/>
    </row>
    <row r="28" spans="2:28" s="17" customFormat="1" x14ac:dyDescent="0.25">
      <c r="B28" s="66"/>
      <c r="C28" s="66"/>
      <c r="D28" s="67"/>
      <c r="E28" s="67"/>
      <c r="F28" s="67"/>
      <c r="G28" s="66"/>
      <c r="H28" s="49"/>
      <c r="J28" s="18"/>
      <c r="K28" s="19"/>
      <c r="L28" s="19"/>
      <c r="M28" s="19"/>
      <c r="N28" s="19"/>
      <c r="O28" s="181"/>
      <c r="P28" s="184"/>
      <c r="Q28" s="32"/>
      <c r="R28" s="67"/>
      <c r="S28" s="67"/>
      <c r="T28" s="67"/>
      <c r="U28" s="67"/>
      <c r="V28" s="67"/>
      <c r="W28" s="67"/>
      <c r="X28" s="67"/>
      <c r="Y28" s="536"/>
      <c r="Z28" s="544"/>
      <c r="AA28" s="1"/>
      <c r="AB28" s="1"/>
    </row>
    <row r="29" spans="2:28" s="17" customFormat="1" x14ac:dyDescent="0.25">
      <c r="B29" s="66"/>
      <c r="C29" s="66"/>
      <c r="D29" s="67"/>
      <c r="E29" s="67"/>
      <c r="F29" s="67"/>
      <c r="G29" s="16"/>
      <c r="H29" s="49"/>
      <c r="J29" s="18"/>
      <c r="K29" s="19"/>
      <c r="L29" s="19"/>
      <c r="M29" s="19"/>
      <c r="N29" s="19"/>
      <c r="O29" s="181"/>
      <c r="P29" s="184"/>
      <c r="Q29" s="32"/>
      <c r="R29" s="67"/>
      <c r="S29" s="67"/>
      <c r="T29" s="67"/>
      <c r="U29" s="67"/>
      <c r="V29" s="67"/>
      <c r="W29" s="67"/>
      <c r="X29" s="67"/>
      <c r="Y29" s="536"/>
      <c r="Z29" s="544"/>
      <c r="AA29" s="1"/>
      <c r="AB29" s="1"/>
    </row>
    <row r="30" spans="2:28" s="17" customFormat="1" x14ac:dyDescent="0.25">
      <c r="B30" s="66"/>
      <c r="C30" s="66"/>
      <c r="D30" s="67"/>
      <c r="E30" s="67"/>
      <c r="F30" s="67"/>
      <c r="G30" s="16"/>
      <c r="H30" s="49"/>
      <c r="J30" s="18"/>
      <c r="K30" s="19"/>
      <c r="L30" s="19"/>
      <c r="M30" s="19"/>
      <c r="N30" s="19"/>
      <c r="O30" s="181"/>
      <c r="P30" s="184"/>
      <c r="Q30" s="32"/>
      <c r="R30" s="67"/>
      <c r="S30" s="67"/>
      <c r="T30" s="67"/>
      <c r="U30" s="67"/>
      <c r="V30" s="67"/>
      <c r="W30" s="67"/>
      <c r="X30" s="67"/>
      <c r="Y30" s="536"/>
      <c r="Z30" s="544"/>
      <c r="AA30" s="1"/>
      <c r="AB30" s="1"/>
    </row>
    <row r="31" spans="2:28" s="17" customFormat="1" x14ac:dyDescent="0.25">
      <c r="B31" s="66"/>
      <c r="C31" s="66"/>
      <c r="D31" s="67"/>
      <c r="E31" s="67"/>
      <c r="F31" s="67"/>
      <c r="G31" s="16"/>
      <c r="H31" s="49"/>
      <c r="J31" s="18"/>
      <c r="K31" s="19"/>
      <c r="L31" s="19"/>
      <c r="M31" s="19"/>
      <c r="N31" s="19"/>
      <c r="O31" s="181"/>
      <c r="P31" s="184"/>
      <c r="Q31" s="32"/>
      <c r="R31" s="67"/>
      <c r="S31" s="67"/>
      <c r="T31" s="67"/>
      <c r="U31" s="67"/>
      <c r="V31" s="67"/>
      <c r="W31" s="67"/>
      <c r="X31" s="67"/>
      <c r="Y31" s="536"/>
      <c r="Z31" s="544"/>
      <c r="AA31" s="1"/>
      <c r="AB31" s="1"/>
    </row>
    <row r="32" spans="2:28" s="17" customFormat="1" x14ac:dyDescent="0.25">
      <c r="B32" s="66"/>
      <c r="C32" s="66"/>
      <c r="D32" s="67"/>
      <c r="E32" s="67"/>
      <c r="F32" s="67"/>
      <c r="G32" s="16"/>
      <c r="H32" s="49"/>
      <c r="J32" s="18"/>
      <c r="K32" s="19"/>
      <c r="L32" s="19"/>
      <c r="M32" s="19"/>
      <c r="N32" s="19"/>
      <c r="O32" s="181"/>
      <c r="P32" s="184"/>
      <c r="Q32" s="32"/>
      <c r="R32" s="67"/>
      <c r="S32" s="67"/>
      <c r="T32" s="67"/>
      <c r="U32" s="67"/>
      <c r="V32" s="67"/>
      <c r="W32" s="67"/>
      <c r="X32" s="67"/>
      <c r="Y32" s="536"/>
      <c r="Z32" s="544"/>
      <c r="AA32" s="1"/>
      <c r="AB32" s="1"/>
    </row>
    <row r="33" spans="2:27" s="17" customFormat="1" x14ac:dyDescent="0.25">
      <c r="B33" s="66"/>
      <c r="C33" s="66"/>
      <c r="D33" s="67"/>
      <c r="E33" s="67"/>
      <c r="F33" s="67"/>
      <c r="G33" s="16"/>
      <c r="H33" s="49"/>
      <c r="J33" s="18"/>
      <c r="K33" s="19"/>
      <c r="L33" s="19"/>
      <c r="M33" s="19"/>
      <c r="N33" s="19"/>
      <c r="O33" s="181"/>
      <c r="P33" s="184"/>
      <c r="Q33" s="32"/>
      <c r="R33" s="67"/>
      <c r="S33" s="67"/>
      <c r="T33" s="67"/>
      <c r="U33" s="67"/>
      <c r="V33" s="67"/>
      <c r="W33" s="67"/>
      <c r="X33" s="67"/>
      <c r="Y33" s="536"/>
      <c r="Z33" s="544"/>
      <c r="AA33" s="1"/>
    </row>
    <row r="34" spans="2:27" s="17" customFormat="1" x14ac:dyDescent="0.25">
      <c r="B34" s="66"/>
      <c r="C34" s="66"/>
      <c r="D34" s="67"/>
      <c r="E34" s="67"/>
      <c r="F34" s="67"/>
      <c r="G34" s="16"/>
      <c r="H34" s="49"/>
      <c r="J34" s="18"/>
      <c r="K34" s="19"/>
      <c r="L34" s="19"/>
      <c r="M34" s="19"/>
      <c r="N34" s="19"/>
      <c r="O34" s="181"/>
      <c r="P34" s="184"/>
      <c r="Q34" s="32"/>
      <c r="R34" s="67"/>
      <c r="S34" s="67"/>
      <c r="T34" s="67"/>
      <c r="U34" s="67"/>
      <c r="V34" s="67"/>
      <c r="W34" s="67"/>
      <c r="X34" s="67"/>
      <c r="Y34" s="536"/>
      <c r="Z34" s="544"/>
      <c r="AA34" s="1"/>
    </row>
    <row r="35" spans="2:27" s="17" customFormat="1" x14ac:dyDescent="0.25">
      <c r="B35" s="66"/>
      <c r="C35" s="66"/>
      <c r="D35" s="67"/>
      <c r="E35" s="67"/>
      <c r="F35" s="67"/>
      <c r="G35" s="16"/>
      <c r="H35" s="49"/>
      <c r="J35" s="18"/>
      <c r="K35" s="19"/>
      <c r="L35" s="19"/>
      <c r="M35" s="19"/>
      <c r="N35" s="19"/>
      <c r="O35" s="181"/>
      <c r="P35" s="184"/>
      <c r="Q35" s="32"/>
      <c r="R35" s="67"/>
      <c r="S35" s="67"/>
      <c r="T35" s="67"/>
      <c r="U35" s="67"/>
      <c r="V35" s="67"/>
      <c r="W35" s="67"/>
      <c r="X35" s="67"/>
      <c r="Y35" s="536"/>
      <c r="Z35" s="544"/>
      <c r="AA35" s="1"/>
    </row>
    <row r="36" spans="2:27" s="17" customFormat="1" x14ac:dyDescent="0.25">
      <c r="B36" s="66"/>
      <c r="C36" s="66"/>
      <c r="D36" s="67"/>
      <c r="E36" s="67"/>
      <c r="F36" s="67"/>
      <c r="G36" s="16"/>
      <c r="H36" s="49"/>
      <c r="J36" s="18"/>
      <c r="K36" s="19"/>
      <c r="L36" s="19"/>
      <c r="M36" s="19"/>
      <c r="N36" s="19"/>
      <c r="O36" s="181"/>
      <c r="P36" s="184"/>
      <c r="Q36" s="32"/>
      <c r="R36" s="67"/>
      <c r="S36" s="67"/>
      <c r="T36" s="67"/>
      <c r="U36" s="67"/>
      <c r="V36" s="67"/>
      <c r="W36" s="67"/>
      <c r="X36" s="67"/>
      <c r="Y36" s="536"/>
      <c r="Z36" s="544"/>
      <c r="AA36" s="1"/>
    </row>
    <row r="37" spans="2:27" s="17" customFormat="1" x14ac:dyDescent="0.25">
      <c r="B37" s="66"/>
      <c r="C37" s="66"/>
      <c r="D37" s="67"/>
      <c r="E37" s="67"/>
      <c r="F37" s="67"/>
      <c r="G37" s="16"/>
      <c r="H37" s="49"/>
      <c r="J37" s="18"/>
      <c r="K37" s="19"/>
      <c r="L37" s="19"/>
      <c r="M37" s="19"/>
      <c r="N37" s="19"/>
      <c r="O37" s="181"/>
      <c r="P37" s="184"/>
      <c r="Q37" s="32"/>
      <c r="R37" s="67"/>
      <c r="S37" s="67"/>
      <c r="T37" s="67"/>
      <c r="U37" s="67"/>
      <c r="V37" s="67"/>
      <c r="W37" s="67"/>
      <c r="X37" s="67"/>
      <c r="Y37" s="536"/>
      <c r="Z37" s="544"/>
      <c r="AA37" s="1"/>
    </row>
    <row r="38" spans="2:27" s="17" customFormat="1" x14ac:dyDescent="0.25">
      <c r="B38" s="66"/>
      <c r="C38" s="66"/>
      <c r="D38" s="67"/>
      <c r="E38" s="67"/>
      <c r="F38" s="67"/>
      <c r="G38" s="16"/>
      <c r="H38" s="49"/>
      <c r="J38" s="18"/>
      <c r="K38" s="19"/>
      <c r="L38" s="19"/>
      <c r="M38" s="19"/>
      <c r="N38" s="19"/>
      <c r="O38" s="181"/>
      <c r="P38" s="184"/>
      <c r="Q38" s="32"/>
      <c r="R38" s="67"/>
      <c r="S38" s="67"/>
      <c r="T38" s="67"/>
      <c r="U38" s="67"/>
      <c r="V38" s="67"/>
      <c r="W38" s="67"/>
      <c r="X38" s="67"/>
      <c r="Y38" s="536"/>
      <c r="Z38" s="544"/>
      <c r="AA38" s="1"/>
    </row>
    <row r="39" spans="2:27" s="17" customFormat="1" ht="12.75" customHeight="1" x14ac:dyDescent="0.25">
      <c r="B39" s="66"/>
      <c r="C39" s="66"/>
      <c r="D39" s="67"/>
      <c r="E39" s="67"/>
      <c r="F39" s="67"/>
      <c r="G39" s="16"/>
      <c r="H39" s="49"/>
      <c r="J39" s="18"/>
      <c r="K39" s="19"/>
      <c r="L39" s="19"/>
      <c r="M39" s="19"/>
      <c r="N39" s="19"/>
      <c r="O39" s="181"/>
      <c r="P39" s="184"/>
      <c r="Q39" s="32"/>
      <c r="R39" s="67"/>
      <c r="S39" s="67"/>
      <c r="T39" s="67"/>
      <c r="U39" s="67"/>
      <c r="V39" s="67"/>
      <c r="W39" s="67"/>
      <c r="X39" s="67"/>
      <c r="Y39" s="536"/>
      <c r="Z39" s="544"/>
      <c r="AA39" s="1"/>
    </row>
    <row r="40" spans="2:27" s="17" customFormat="1" x14ac:dyDescent="0.25">
      <c r="B40" s="66"/>
      <c r="C40" s="66"/>
      <c r="D40" s="67"/>
      <c r="E40" s="67"/>
      <c r="F40" s="67"/>
      <c r="G40" s="16"/>
      <c r="H40" s="49"/>
      <c r="J40" s="18"/>
      <c r="K40" s="19"/>
      <c r="L40" s="19"/>
      <c r="M40" s="19"/>
      <c r="N40" s="19"/>
      <c r="O40" s="181"/>
      <c r="P40" s="184"/>
      <c r="Q40" s="32"/>
      <c r="R40" s="67"/>
      <c r="S40" s="67"/>
      <c r="T40" s="67"/>
      <c r="U40" s="67"/>
      <c r="V40" s="67"/>
      <c r="W40" s="67"/>
      <c r="X40" s="67"/>
      <c r="Y40" s="536"/>
      <c r="Z40" s="544"/>
      <c r="AA40" s="1"/>
    </row>
    <row r="41" spans="2:27" s="17" customFormat="1" x14ac:dyDescent="0.25">
      <c r="B41" s="66"/>
      <c r="C41" s="66"/>
      <c r="D41" s="67"/>
      <c r="E41" s="67"/>
      <c r="F41" s="67"/>
      <c r="G41" s="16"/>
      <c r="H41" s="49"/>
      <c r="J41" s="18"/>
      <c r="K41" s="19"/>
      <c r="L41" s="19"/>
      <c r="M41" s="19"/>
      <c r="N41" s="19"/>
      <c r="O41" s="181"/>
      <c r="P41" s="184"/>
      <c r="Q41" s="32"/>
      <c r="R41" s="67"/>
      <c r="S41" s="67"/>
      <c r="T41" s="67"/>
      <c r="U41" s="67"/>
      <c r="V41" s="67"/>
      <c r="W41" s="67"/>
      <c r="X41" s="67"/>
      <c r="Y41" s="536"/>
      <c r="Z41" s="544"/>
      <c r="AA41" s="1"/>
    </row>
    <row r="42" spans="2:27" s="17" customFormat="1" x14ac:dyDescent="0.25">
      <c r="B42" s="66"/>
      <c r="C42" s="66"/>
      <c r="D42" s="67"/>
      <c r="E42" s="67"/>
      <c r="F42" s="67"/>
      <c r="G42" s="16"/>
      <c r="H42" s="49"/>
      <c r="J42" s="18"/>
      <c r="K42" s="19"/>
      <c r="L42" s="19"/>
      <c r="M42" s="19"/>
      <c r="N42" s="19"/>
      <c r="O42" s="181"/>
      <c r="P42" s="184"/>
      <c r="Q42" s="32"/>
      <c r="R42" s="67"/>
      <c r="S42" s="67"/>
      <c r="T42" s="67"/>
      <c r="U42" s="67"/>
      <c r="V42" s="67"/>
      <c r="W42" s="67"/>
      <c r="X42" s="67"/>
      <c r="Y42" s="536"/>
      <c r="Z42" s="544"/>
      <c r="AA42" s="1"/>
    </row>
    <row r="43" spans="2:27" s="17" customFormat="1" x14ac:dyDescent="0.25">
      <c r="B43" s="66"/>
      <c r="C43" s="66"/>
      <c r="D43" s="67"/>
      <c r="E43" s="67"/>
      <c r="F43" s="67"/>
      <c r="G43" s="16"/>
      <c r="H43" s="49"/>
      <c r="J43" s="18"/>
      <c r="K43" s="19"/>
      <c r="L43" s="19"/>
      <c r="M43" s="19"/>
      <c r="N43" s="19"/>
      <c r="O43" s="181"/>
      <c r="P43" s="184"/>
      <c r="Q43" s="32"/>
      <c r="R43" s="67"/>
      <c r="S43" s="67"/>
      <c r="T43" s="67"/>
      <c r="U43" s="67"/>
      <c r="V43" s="67"/>
      <c r="W43" s="67"/>
      <c r="X43" s="67"/>
      <c r="Y43" s="536"/>
      <c r="Z43" s="544"/>
      <c r="AA43" s="1"/>
    </row>
    <row r="44" spans="2:27" s="17" customFormat="1" x14ac:dyDescent="0.25">
      <c r="B44" s="66"/>
      <c r="C44" s="66"/>
      <c r="D44" s="67"/>
      <c r="E44" s="67"/>
      <c r="F44" s="67"/>
      <c r="G44" s="16"/>
      <c r="H44" s="49"/>
      <c r="J44" s="18"/>
      <c r="K44" s="19"/>
      <c r="L44" s="19"/>
      <c r="M44" s="19"/>
      <c r="N44" s="19"/>
      <c r="O44" s="181"/>
      <c r="P44" s="184"/>
      <c r="Q44" s="32"/>
      <c r="R44" s="67"/>
      <c r="S44" s="67"/>
      <c r="T44" s="67"/>
      <c r="U44" s="67"/>
      <c r="V44" s="67"/>
      <c r="W44" s="67"/>
      <c r="X44" s="67"/>
      <c r="Y44" s="536"/>
      <c r="Z44" s="544"/>
      <c r="AA44" s="1"/>
    </row>
    <row r="45" spans="2:27" s="17" customFormat="1" x14ac:dyDescent="0.25">
      <c r="B45" s="66"/>
      <c r="C45" s="66"/>
      <c r="D45" s="67"/>
      <c r="E45" s="67"/>
      <c r="F45" s="67"/>
      <c r="G45" s="16"/>
      <c r="H45" s="49"/>
      <c r="J45" s="18"/>
      <c r="K45" s="19"/>
      <c r="L45" s="19"/>
      <c r="M45" s="19"/>
      <c r="N45" s="19"/>
      <c r="O45" s="181"/>
      <c r="P45" s="184"/>
      <c r="Q45" s="32"/>
      <c r="R45" s="67"/>
      <c r="S45" s="67"/>
      <c r="T45" s="67"/>
      <c r="U45" s="67"/>
      <c r="V45" s="67"/>
      <c r="W45" s="67"/>
      <c r="X45" s="67"/>
      <c r="Y45" s="536"/>
      <c r="Z45" s="544"/>
      <c r="AA45" s="1"/>
    </row>
    <row r="46" spans="2:27" s="17" customFormat="1" x14ac:dyDescent="0.25">
      <c r="B46" s="66"/>
      <c r="C46" s="66"/>
      <c r="D46" s="67"/>
      <c r="E46" s="67"/>
      <c r="F46" s="67"/>
      <c r="G46" s="16"/>
      <c r="H46" s="49"/>
      <c r="J46" s="18"/>
      <c r="K46" s="19"/>
      <c r="L46" s="19"/>
      <c r="M46" s="19"/>
      <c r="N46" s="19"/>
      <c r="O46" s="181"/>
      <c r="P46" s="184"/>
      <c r="Q46" s="32"/>
      <c r="R46" s="67"/>
      <c r="S46" s="67"/>
      <c r="T46" s="67"/>
      <c r="U46" s="67"/>
      <c r="V46" s="67"/>
      <c r="W46" s="67"/>
      <c r="X46" s="67"/>
      <c r="Y46" s="536"/>
      <c r="Z46" s="544"/>
      <c r="AA46" s="1"/>
    </row>
    <row r="47" spans="2:27" s="17" customFormat="1" x14ac:dyDescent="0.25">
      <c r="B47" s="66"/>
      <c r="C47" s="66"/>
      <c r="D47" s="67"/>
      <c r="E47" s="67"/>
      <c r="F47" s="67"/>
      <c r="G47" s="16"/>
      <c r="H47" s="49"/>
      <c r="J47" s="18"/>
      <c r="K47" s="19"/>
      <c r="L47" s="19"/>
      <c r="M47" s="19"/>
      <c r="N47" s="19"/>
      <c r="O47" s="181"/>
      <c r="P47" s="184"/>
      <c r="Q47" s="32"/>
      <c r="R47" s="67"/>
      <c r="S47" s="67"/>
      <c r="T47" s="67"/>
      <c r="U47" s="67"/>
      <c r="V47" s="67"/>
      <c r="W47" s="67"/>
      <c r="X47" s="67"/>
      <c r="Y47" s="536"/>
      <c r="Z47" s="544"/>
      <c r="AA47" s="1"/>
    </row>
    <row r="48" spans="2:27" s="17" customFormat="1" x14ac:dyDescent="0.25">
      <c r="B48" s="66"/>
      <c r="C48" s="66"/>
      <c r="D48" s="67"/>
      <c r="E48" s="67"/>
      <c r="F48" s="67"/>
      <c r="G48" s="16"/>
      <c r="H48" s="49"/>
      <c r="J48" s="18"/>
      <c r="K48" s="19"/>
      <c r="L48" s="19"/>
      <c r="M48" s="19"/>
      <c r="N48" s="19"/>
      <c r="O48" s="181"/>
      <c r="P48" s="184"/>
      <c r="Q48" s="32"/>
      <c r="R48" s="67"/>
      <c r="S48" s="67"/>
      <c r="T48" s="67"/>
      <c r="U48" s="67"/>
      <c r="V48" s="67"/>
      <c r="W48" s="67"/>
      <c r="X48" s="67"/>
      <c r="Y48" s="536"/>
      <c r="Z48" s="544"/>
      <c r="AA48" s="1"/>
    </row>
    <row r="49" spans="2:27" s="17" customFormat="1" x14ac:dyDescent="0.25">
      <c r="B49" s="66"/>
      <c r="C49" s="66"/>
      <c r="D49" s="67"/>
      <c r="E49" s="67"/>
      <c r="F49" s="67"/>
      <c r="G49" s="16"/>
      <c r="H49" s="49"/>
      <c r="J49" s="18"/>
      <c r="K49" s="19"/>
      <c r="L49" s="19"/>
      <c r="M49" s="19"/>
      <c r="N49" s="19"/>
      <c r="O49" s="181"/>
      <c r="P49" s="184"/>
      <c r="Q49" s="32"/>
      <c r="R49" s="67"/>
      <c r="S49" s="67"/>
      <c r="T49" s="67"/>
      <c r="U49" s="67"/>
      <c r="V49" s="67"/>
      <c r="W49" s="67"/>
      <c r="X49" s="67"/>
      <c r="Y49" s="536"/>
      <c r="Z49" s="544"/>
      <c r="AA49" s="1"/>
    </row>
    <row r="50" spans="2:27" s="17" customFormat="1" x14ac:dyDescent="0.25">
      <c r="B50" s="66"/>
      <c r="C50" s="66"/>
      <c r="D50" s="67"/>
      <c r="E50" s="67"/>
      <c r="F50" s="67"/>
      <c r="G50" s="16"/>
      <c r="H50" s="49"/>
      <c r="J50" s="18"/>
      <c r="K50" s="19"/>
      <c r="L50" s="19"/>
      <c r="M50" s="19"/>
      <c r="N50" s="19"/>
      <c r="O50" s="181"/>
      <c r="P50" s="184"/>
      <c r="Q50" s="32"/>
      <c r="R50" s="67"/>
      <c r="S50" s="67"/>
      <c r="T50" s="67"/>
      <c r="U50" s="67"/>
      <c r="V50" s="67"/>
      <c r="W50" s="67"/>
      <c r="X50" s="67"/>
      <c r="Y50" s="536"/>
      <c r="Z50" s="544"/>
      <c r="AA50" s="1"/>
    </row>
    <row r="51" spans="2:27" s="17" customFormat="1" ht="12.75" customHeight="1" x14ac:dyDescent="0.25">
      <c r="B51" s="66"/>
      <c r="C51" s="66"/>
      <c r="D51" s="67"/>
      <c r="E51" s="67"/>
      <c r="F51" s="67"/>
      <c r="G51" s="16"/>
      <c r="H51" s="49"/>
      <c r="J51" s="18"/>
      <c r="K51" s="19"/>
      <c r="L51" s="19"/>
      <c r="M51" s="19"/>
      <c r="N51" s="19"/>
      <c r="O51" s="181"/>
      <c r="P51" s="184"/>
      <c r="Q51" s="32"/>
      <c r="R51" s="67"/>
      <c r="S51" s="67"/>
      <c r="T51" s="67"/>
      <c r="U51" s="67"/>
      <c r="V51" s="67"/>
      <c r="W51" s="67"/>
      <c r="X51" s="67"/>
      <c r="Y51" s="536"/>
      <c r="Z51" s="544"/>
      <c r="AA51" s="1"/>
    </row>
    <row r="52" spans="2:27" s="17" customFormat="1" x14ac:dyDescent="0.25">
      <c r="B52" s="66"/>
      <c r="C52" s="66"/>
      <c r="D52" s="67"/>
      <c r="E52" s="67"/>
      <c r="F52" s="67"/>
      <c r="G52" s="66"/>
      <c r="H52" s="49"/>
      <c r="J52" s="18"/>
      <c r="K52" s="19"/>
      <c r="L52" s="19"/>
      <c r="M52" s="19"/>
      <c r="N52" s="19"/>
      <c r="O52" s="181"/>
      <c r="P52" s="184"/>
      <c r="Q52" s="32"/>
      <c r="R52" s="67"/>
      <c r="S52" s="67"/>
      <c r="T52" s="67"/>
      <c r="U52" s="67"/>
      <c r="V52" s="67"/>
      <c r="W52" s="67"/>
      <c r="X52" s="67"/>
      <c r="Y52" s="536"/>
      <c r="Z52" s="544"/>
      <c r="AA52" s="1"/>
    </row>
    <row r="53" spans="2:27" s="17" customFormat="1" x14ac:dyDescent="0.25">
      <c r="B53" s="66"/>
      <c r="C53" s="66"/>
      <c r="D53" s="67"/>
      <c r="E53" s="67"/>
      <c r="F53" s="67"/>
      <c r="G53" s="66"/>
      <c r="H53" s="49"/>
      <c r="J53" s="18"/>
      <c r="K53" s="19"/>
      <c r="L53" s="19"/>
      <c r="M53" s="19"/>
      <c r="N53" s="19"/>
      <c r="O53" s="181"/>
      <c r="P53" s="184"/>
      <c r="Q53" s="32"/>
      <c r="R53" s="67"/>
      <c r="S53" s="67"/>
      <c r="T53" s="67"/>
      <c r="U53" s="67"/>
      <c r="V53" s="67"/>
      <c r="W53" s="67"/>
      <c r="X53" s="67"/>
      <c r="Y53" s="536"/>
      <c r="Z53" s="544"/>
      <c r="AA53" s="1"/>
    </row>
    <row r="54" spans="2:27" s="17" customFormat="1" x14ac:dyDescent="0.25">
      <c r="B54" s="66"/>
      <c r="C54" s="66"/>
      <c r="D54" s="67"/>
      <c r="E54" s="67"/>
      <c r="F54" s="67"/>
      <c r="G54" s="66"/>
      <c r="H54" s="49"/>
      <c r="J54" s="18"/>
      <c r="K54" s="19"/>
      <c r="L54" s="19"/>
      <c r="M54" s="19"/>
      <c r="N54" s="19"/>
      <c r="O54" s="181"/>
      <c r="P54" s="184"/>
      <c r="Q54" s="32"/>
      <c r="R54" s="67"/>
      <c r="S54" s="67"/>
      <c r="T54" s="67"/>
      <c r="U54" s="67"/>
      <c r="V54" s="67"/>
      <c r="W54" s="67"/>
      <c r="X54" s="67"/>
      <c r="Y54" s="536"/>
      <c r="Z54" s="544"/>
      <c r="AA54" s="1"/>
    </row>
    <row r="55" spans="2:27" s="17" customFormat="1" x14ac:dyDescent="0.25">
      <c r="B55" s="66"/>
      <c r="C55" s="66"/>
      <c r="D55" s="67"/>
      <c r="E55" s="67"/>
      <c r="F55" s="67"/>
      <c r="G55" s="66"/>
      <c r="H55" s="49"/>
      <c r="J55" s="18"/>
      <c r="K55" s="19"/>
      <c r="L55" s="19"/>
      <c r="M55" s="19"/>
      <c r="N55" s="19"/>
      <c r="O55" s="181"/>
      <c r="P55" s="184"/>
      <c r="Q55" s="32"/>
      <c r="R55" s="67"/>
      <c r="S55" s="67"/>
      <c r="T55" s="67"/>
      <c r="U55" s="67"/>
      <c r="V55" s="67"/>
      <c r="W55" s="67"/>
      <c r="X55" s="67"/>
      <c r="Y55" s="536"/>
      <c r="Z55" s="544"/>
      <c r="AA55" s="1"/>
    </row>
    <row r="56" spans="2:27" s="17" customFormat="1" x14ac:dyDescent="0.25">
      <c r="B56" s="66"/>
      <c r="C56" s="66"/>
      <c r="D56" s="67"/>
      <c r="E56" s="67"/>
      <c r="F56" s="67"/>
      <c r="G56" s="66"/>
      <c r="H56" s="49"/>
      <c r="J56" s="18"/>
      <c r="K56" s="19"/>
      <c r="L56" s="19"/>
      <c r="M56" s="19"/>
      <c r="N56" s="19"/>
      <c r="O56" s="181"/>
      <c r="P56" s="184"/>
      <c r="Q56" s="32"/>
      <c r="R56" s="67"/>
      <c r="S56" s="67"/>
      <c r="T56" s="67"/>
      <c r="U56" s="67"/>
      <c r="V56" s="67"/>
      <c r="W56" s="67"/>
      <c r="X56" s="67"/>
      <c r="Y56" s="536"/>
      <c r="Z56" s="544"/>
      <c r="AA56" s="1"/>
    </row>
    <row r="57" spans="2:27" s="17" customFormat="1" x14ac:dyDescent="0.25">
      <c r="B57" s="66"/>
      <c r="C57" s="66"/>
      <c r="D57" s="67"/>
      <c r="E57" s="67"/>
      <c r="F57" s="67"/>
      <c r="G57" s="66"/>
      <c r="H57" s="49"/>
      <c r="J57" s="18"/>
      <c r="K57" s="19"/>
      <c r="L57" s="19"/>
      <c r="M57" s="19"/>
      <c r="N57" s="19"/>
      <c r="O57" s="181"/>
      <c r="P57" s="184"/>
      <c r="Q57" s="32"/>
      <c r="R57" s="67"/>
      <c r="S57" s="67"/>
      <c r="T57" s="67"/>
      <c r="U57" s="67"/>
      <c r="V57" s="67"/>
      <c r="W57" s="67"/>
      <c r="X57" s="67"/>
      <c r="Y57" s="536"/>
      <c r="Z57" s="544"/>
      <c r="AA57" s="1"/>
    </row>
    <row r="58" spans="2:27" s="17" customFormat="1" x14ac:dyDescent="0.25">
      <c r="B58" s="66"/>
      <c r="C58" s="66"/>
      <c r="D58" s="67"/>
      <c r="E58" s="67"/>
      <c r="F58" s="67"/>
      <c r="G58" s="66"/>
      <c r="H58" s="49"/>
      <c r="J58" s="18"/>
      <c r="K58" s="19"/>
      <c r="L58" s="19"/>
      <c r="M58" s="19"/>
      <c r="N58" s="19"/>
      <c r="O58" s="181"/>
      <c r="P58" s="184"/>
      <c r="Q58" s="32"/>
      <c r="R58" s="67"/>
      <c r="S58" s="67"/>
      <c r="T58" s="67"/>
      <c r="U58" s="67"/>
      <c r="V58" s="67"/>
      <c r="W58" s="67"/>
      <c r="X58" s="67"/>
      <c r="Y58" s="536"/>
      <c r="Z58" s="544"/>
      <c r="AA58" s="1"/>
    </row>
    <row r="59" spans="2:27" s="17" customFormat="1" x14ac:dyDescent="0.25">
      <c r="B59" s="66"/>
      <c r="C59" s="66"/>
      <c r="D59" s="67"/>
      <c r="E59" s="67"/>
      <c r="F59" s="67"/>
      <c r="G59" s="66"/>
      <c r="H59" s="49"/>
      <c r="J59" s="18"/>
      <c r="K59" s="19"/>
      <c r="L59" s="19"/>
      <c r="M59" s="19"/>
      <c r="N59" s="19"/>
      <c r="O59" s="181"/>
      <c r="P59" s="184"/>
      <c r="Q59" s="32"/>
      <c r="R59" s="67"/>
      <c r="S59" s="67"/>
      <c r="T59" s="67"/>
      <c r="U59" s="67"/>
      <c r="V59" s="67"/>
      <c r="W59" s="67"/>
      <c r="X59" s="67"/>
      <c r="Y59" s="536"/>
      <c r="Z59" s="544"/>
      <c r="AA59" s="1"/>
    </row>
    <row r="60" spans="2:27" s="17" customFormat="1" x14ac:dyDescent="0.25">
      <c r="B60" s="66"/>
      <c r="C60" s="66"/>
      <c r="D60" s="67"/>
      <c r="E60" s="67"/>
      <c r="F60" s="67"/>
      <c r="G60" s="66"/>
      <c r="H60" s="49"/>
      <c r="J60" s="18"/>
      <c r="K60" s="19"/>
      <c r="L60" s="19"/>
      <c r="M60" s="19"/>
      <c r="N60" s="19"/>
      <c r="O60" s="181"/>
      <c r="P60" s="184"/>
      <c r="Q60" s="32"/>
      <c r="R60" s="67"/>
      <c r="S60" s="67"/>
      <c r="T60" s="67"/>
      <c r="U60" s="67"/>
      <c r="V60" s="67"/>
      <c r="W60" s="67"/>
      <c r="X60" s="67"/>
      <c r="Y60" s="536"/>
      <c r="Z60" s="544"/>
      <c r="AA60" s="1"/>
    </row>
    <row r="61" spans="2:27" s="17" customFormat="1" x14ac:dyDescent="0.25">
      <c r="B61" s="66"/>
      <c r="C61" s="66"/>
      <c r="D61" s="67"/>
      <c r="E61" s="67"/>
      <c r="F61" s="67"/>
      <c r="G61" s="66"/>
      <c r="H61" s="49"/>
      <c r="J61" s="18"/>
      <c r="K61" s="19"/>
      <c r="L61" s="19"/>
      <c r="M61" s="19"/>
      <c r="N61" s="19"/>
      <c r="O61" s="181"/>
      <c r="P61" s="184"/>
      <c r="Q61" s="32"/>
      <c r="R61" s="67"/>
      <c r="S61" s="67"/>
      <c r="T61" s="67"/>
      <c r="U61" s="67"/>
      <c r="V61" s="67"/>
      <c r="W61" s="67"/>
      <c r="X61" s="67"/>
      <c r="Y61" s="536"/>
      <c r="Z61" s="544"/>
      <c r="AA61" s="1"/>
    </row>
    <row r="62" spans="2:27" s="17" customFormat="1" x14ac:dyDescent="0.25">
      <c r="B62" s="66"/>
      <c r="C62" s="66"/>
      <c r="D62" s="67"/>
      <c r="E62" s="67"/>
      <c r="F62" s="67"/>
      <c r="G62" s="66"/>
      <c r="H62" s="49"/>
      <c r="J62" s="18"/>
      <c r="K62" s="19"/>
      <c r="L62" s="19"/>
      <c r="M62" s="19"/>
      <c r="N62" s="19"/>
      <c r="O62" s="181"/>
      <c r="P62" s="184"/>
      <c r="Q62" s="32"/>
      <c r="R62" s="67"/>
      <c r="S62" s="67"/>
      <c r="T62" s="67"/>
      <c r="U62" s="67"/>
      <c r="V62" s="67"/>
      <c r="W62" s="67"/>
      <c r="X62" s="67"/>
      <c r="Y62" s="536"/>
      <c r="Z62" s="544"/>
      <c r="AA62" s="1"/>
    </row>
    <row r="63" spans="2:27" s="17" customFormat="1" x14ac:dyDescent="0.25">
      <c r="C63" s="66"/>
      <c r="D63" s="67"/>
      <c r="E63" s="69"/>
      <c r="F63" s="70"/>
      <c r="G63" s="31"/>
      <c r="H63" s="49"/>
      <c r="J63" s="18"/>
      <c r="K63" s="19"/>
      <c r="L63" s="19"/>
      <c r="M63" s="19"/>
      <c r="N63" s="19"/>
      <c r="O63" s="181"/>
      <c r="P63" s="184"/>
      <c r="Q63" s="32"/>
      <c r="S63" s="71"/>
      <c r="V63" s="71"/>
      <c r="W63" s="71"/>
      <c r="Y63" s="536"/>
      <c r="Z63" s="544"/>
      <c r="AA63" s="1"/>
    </row>
    <row r="64" spans="2:27" s="17" customFormat="1" x14ac:dyDescent="0.25">
      <c r="C64" s="66"/>
      <c r="D64" s="67"/>
      <c r="E64" s="69"/>
      <c r="F64" s="70"/>
      <c r="G64" s="31"/>
      <c r="H64" s="49"/>
      <c r="J64" s="18"/>
      <c r="K64" s="19"/>
      <c r="L64" s="19"/>
      <c r="M64" s="19"/>
      <c r="N64" s="19"/>
      <c r="O64" s="181"/>
      <c r="P64" s="184"/>
      <c r="Q64" s="32"/>
      <c r="S64" s="71"/>
      <c r="V64" s="71"/>
      <c r="W64" s="71"/>
      <c r="Y64" s="536"/>
      <c r="Z64" s="544"/>
    </row>
    <row r="65" spans="3:26" s="17" customFormat="1" x14ac:dyDescent="0.25">
      <c r="C65" s="66"/>
      <c r="D65" s="67"/>
      <c r="E65" s="69"/>
      <c r="F65" s="70"/>
      <c r="G65" s="31"/>
      <c r="H65" s="49"/>
      <c r="J65" s="18"/>
      <c r="K65" s="19"/>
      <c r="L65" s="19"/>
      <c r="M65" s="19"/>
      <c r="N65" s="19"/>
      <c r="O65" s="181"/>
      <c r="P65" s="184"/>
      <c r="Q65" s="32"/>
      <c r="S65" s="71"/>
      <c r="V65" s="71"/>
      <c r="W65" s="71"/>
      <c r="Y65" s="536"/>
      <c r="Z65" s="544"/>
    </row>
    <row r="66" spans="3:26" s="17" customFormat="1" x14ac:dyDescent="0.25">
      <c r="C66" s="66"/>
      <c r="D66" s="67"/>
      <c r="E66" s="69"/>
      <c r="F66" s="70"/>
      <c r="G66" s="31"/>
      <c r="H66" s="49"/>
      <c r="J66" s="18"/>
      <c r="K66" s="19"/>
      <c r="L66" s="19"/>
      <c r="M66" s="19"/>
      <c r="N66" s="19"/>
      <c r="O66" s="181"/>
      <c r="P66" s="184"/>
      <c r="Q66" s="32"/>
      <c r="S66" s="71"/>
      <c r="V66" s="71"/>
      <c r="W66" s="71"/>
      <c r="Y66" s="536"/>
      <c r="Z66" s="544"/>
    </row>
    <row r="67" spans="3:26" s="17" customFormat="1" x14ac:dyDescent="0.25">
      <c r="C67" s="66"/>
      <c r="D67" s="67"/>
      <c r="E67" s="69"/>
      <c r="F67" s="70"/>
      <c r="G67" s="31"/>
      <c r="H67" s="49"/>
      <c r="J67" s="18"/>
      <c r="K67" s="19"/>
      <c r="L67" s="19"/>
      <c r="M67" s="19"/>
      <c r="N67" s="19"/>
      <c r="O67" s="181"/>
      <c r="P67" s="184"/>
      <c r="Q67" s="32"/>
      <c r="S67" s="71"/>
      <c r="V67" s="71"/>
      <c r="W67" s="71"/>
      <c r="Y67" s="536"/>
      <c r="Z67" s="544"/>
    </row>
    <row r="68" spans="3:26" s="17" customFormat="1" x14ac:dyDescent="0.25">
      <c r="C68" s="66"/>
      <c r="D68" s="67"/>
      <c r="E68" s="69"/>
      <c r="F68" s="70"/>
      <c r="G68" s="31"/>
      <c r="H68" s="49"/>
      <c r="J68" s="18"/>
      <c r="K68" s="19"/>
      <c r="L68" s="19"/>
      <c r="M68" s="19"/>
      <c r="N68" s="19"/>
      <c r="O68" s="181"/>
      <c r="P68" s="184"/>
      <c r="Q68" s="32"/>
      <c r="S68" s="71"/>
      <c r="V68" s="71"/>
      <c r="W68" s="71"/>
      <c r="Y68" s="536"/>
      <c r="Z68" s="544"/>
    </row>
    <row r="69" spans="3:26" s="17" customFormat="1" x14ac:dyDescent="0.25">
      <c r="C69" s="66"/>
      <c r="D69" s="67"/>
      <c r="E69" s="69"/>
      <c r="F69" s="70"/>
      <c r="G69" s="31"/>
      <c r="H69" s="49"/>
      <c r="J69" s="18"/>
      <c r="K69" s="19"/>
      <c r="L69" s="19"/>
      <c r="M69" s="19"/>
      <c r="N69" s="19"/>
      <c r="O69" s="181"/>
      <c r="P69" s="184"/>
      <c r="Q69" s="32"/>
      <c r="S69" s="71"/>
      <c r="V69" s="71"/>
      <c r="W69" s="71"/>
      <c r="Y69" s="536"/>
      <c r="Z69" s="544"/>
    </row>
    <row r="70" spans="3:26" s="17" customFormat="1" x14ac:dyDescent="0.25">
      <c r="C70" s="66"/>
      <c r="D70" s="67"/>
      <c r="E70" s="69"/>
      <c r="F70" s="70"/>
      <c r="G70" s="31"/>
      <c r="H70" s="49"/>
      <c r="J70" s="18"/>
      <c r="K70" s="19"/>
      <c r="L70" s="19"/>
      <c r="M70" s="19"/>
      <c r="N70" s="19"/>
      <c r="O70" s="181"/>
      <c r="P70" s="184"/>
      <c r="Q70" s="32"/>
      <c r="S70" s="71"/>
      <c r="V70" s="71"/>
      <c r="W70" s="71"/>
      <c r="Y70" s="536"/>
      <c r="Z70" s="544"/>
    </row>
    <row r="71" spans="3:26" s="17" customFormat="1" x14ac:dyDescent="0.25">
      <c r="C71" s="66"/>
      <c r="D71" s="67"/>
      <c r="E71" s="69"/>
      <c r="F71" s="70"/>
      <c r="G71" s="31"/>
      <c r="H71" s="49"/>
      <c r="J71" s="18"/>
      <c r="K71" s="19"/>
      <c r="L71" s="19"/>
      <c r="M71" s="19"/>
      <c r="N71" s="19"/>
      <c r="O71" s="181"/>
      <c r="P71" s="184"/>
      <c r="Q71" s="32"/>
      <c r="S71" s="71"/>
      <c r="V71" s="71"/>
      <c r="W71" s="71"/>
      <c r="Y71" s="536"/>
      <c r="Z71" s="544"/>
    </row>
    <row r="72" spans="3:26" s="17" customFormat="1" x14ac:dyDescent="0.25">
      <c r="C72" s="66"/>
      <c r="D72" s="67"/>
      <c r="E72" s="69"/>
      <c r="F72" s="70"/>
      <c r="G72" s="31"/>
      <c r="H72" s="49"/>
      <c r="J72" s="18"/>
      <c r="K72" s="19"/>
      <c r="L72" s="19"/>
      <c r="M72" s="19"/>
      <c r="N72" s="19"/>
      <c r="O72" s="181"/>
      <c r="P72" s="184"/>
      <c r="Q72" s="32"/>
      <c r="S72" s="71"/>
      <c r="V72" s="71"/>
      <c r="W72" s="71"/>
      <c r="Y72" s="536"/>
      <c r="Z72" s="544"/>
    </row>
    <row r="73" spans="3:26" s="17" customFormat="1" x14ac:dyDescent="0.25">
      <c r="C73" s="66"/>
      <c r="D73" s="67"/>
      <c r="E73" s="69"/>
      <c r="F73" s="70"/>
      <c r="G73" s="31"/>
      <c r="H73" s="49"/>
      <c r="J73" s="18"/>
      <c r="K73" s="19"/>
      <c r="L73" s="19"/>
      <c r="M73" s="19"/>
      <c r="N73" s="19"/>
      <c r="O73" s="181"/>
      <c r="P73" s="184"/>
      <c r="Q73" s="32"/>
      <c r="S73" s="71"/>
      <c r="V73" s="71"/>
      <c r="W73" s="71"/>
      <c r="Y73" s="536"/>
      <c r="Z73" s="544"/>
    </row>
    <row r="74" spans="3:26" x14ac:dyDescent="0.25">
      <c r="K74" s="19"/>
      <c r="L74" s="19"/>
      <c r="M74" s="19"/>
      <c r="N74" s="19"/>
      <c r="O74" s="181"/>
      <c r="P74" s="184"/>
    </row>
    <row r="75" spans="3:26" x14ac:dyDescent="0.25">
      <c r="K75" s="19"/>
      <c r="L75" s="19"/>
      <c r="M75" s="19"/>
      <c r="N75" s="19"/>
      <c r="O75" s="181"/>
      <c r="P75" s="184"/>
    </row>
    <row r="76" spans="3:26" x14ac:dyDescent="0.25">
      <c r="K76" s="19"/>
      <c r="L76" s="19"/>
      <c r="M76" s="19"/>
      <c r="N76" s="19"/>
      <c r="O76" s="181"/>
      <c r="P76" s="184"/>
    </row>
    <row r="77" spans="3:26" x14ac:dyDescent="0.25">
      <c r="O77" s="181"/>
      <c r="P77" s="184"/>
    </row>
    <row r="78" spans="3:26" x14ac:dyDescent="0.25">
      <c r="O78" s="181"/>
      <c r="P78" s="184"/>
    </row>
    <row r="79" spans="3:26" x14ac:dyDescent="0.25">
      <c r="O79" s="181"/>
      <c r="P79" s="184"/>
    </row>
  </sheetData>
  <mergeCells count="24">
    <mergeCell ref="X8:X10"/>
    <mergeCell ref="B10:M10"/>
    <mergeCell ref="X11:X16"/>
    <mergeCell ref="B11:B16"/>
    <mergeCell ref="C11:C16"/>
    <mergeCell ref="D11:D16"/>
    <mergeCell ref="E11:E16"/>
    <mergeCell ref="F11:F16"/>
    <mergeCell ref="G11:G16"/>
    <mergeCell ref="R11:R16"/>
    <mergeCell ref="S11:S16"/>
    <mergeCell ref="T11:T16"/>
    <mergeCell ref="U11:U16"/>
    <mergeCell ref="V11:V16"/>
    <mergeCell ref="W11:W16"/>
    <mergeCell ref="T8:T10"/>
    <mergeCell ref="U8:U10"/>
    <mergeCell ref="V8:V10"/>
    <mergeCell ref="W8:W10"/>
    <mergeCell ref="D4:H4"/>
    <mergeCell ref="D5:H5"/>
    <mergeCell ref="O8:O9"/>
    <mergeCell ref="P8:P10"/>
    <mergeCell ref="R8:S10"/>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7" tint="0.39997558519241921"/>
  </sheetPr>
  <dimension ref="B1:AA74"/>
  <sheetViews>
    <sheetView zoomScale="90" zoomScaleNormal="90" workbookViewId="0">
      <selection activeCell="K30" sqref="K30"/>
    </sheetView>
  </sheetViews>
  <sheetFormatPr defaultRowHeight="12.75" x14ac:dyDescent="0.25"/>
  <cols>
    <col min="1" max="2" width="4.7109375" style="1" customWidth="1"/>
    <col min="3" max="3" width="14.7109375" style="14" customWidth="1"/>
    <col min="4" max="4" width="11.7109375" style="15" customWidth="1"/>
    <col min="5" max="5" width="10.85546875" style="3" customWidth="1"/>
    <col min="6" max="6" width="10.140625" style="12" customWidth="1"/>
    <col min="7" max="7" width="21.28515625" style="2" customWidth="1"/>
    <col min="8" max="8" width="42.7109375" style="48" customWidth="1"/>
    <col min="9" max="9" width="4.85546875" style="1" customWidth="1"/>
    <col min="10" max="10" width="7" style="5" customWidth="1"/>
    <col min="11" max="11" width="12.5703125" style="13" customWidth="1"/>
    <col min="12" max="12" width="17.140625" style="13" customWidth="1"/>
    <col min="13" max="13" width="13.7109375" style="13" hidden="1" customWidth="1"/>
    <col min="14" max="14" width="12.5703125" style="179" hidden="1" customWidth="1"/>
    <col min="15" max="15" width="12.5703125" style="183" hidden="1" customWidth="1"/>
    <col min="16" max="16" width="2" style="32" customWidth="1"/>
    <col min="17" max="17" width="9.85546875" style="1" customWidth="1"/>
    <col min="18" max="18" width="9.85546875" style="36" customWidth="1"/>
    <col min="19" max="20" width="9.42578125" style="1" customWidth="1"/>
    <col min="21" max="22" width="11.42578125" style="36" customWidth="1"/>
    <col min="23" max="23" width="20.42578125" style="1" customWidth="1"/>
    <col min="24" max="25" width="9.140625" style="542"/>
    <col min="26" max="26" width="14.7109375" style="1" customWidth="1"/>
    <col min="27" max="16384" width="9.140625" style="1"/>
  </cols>
  <sheetData>
    <row r="1" spans="2:27" x14ac:dyDescent="0.25">
      <c r="Q1" s="60"/>
      <c r="R1" s="61"/>
      <c r="S1" s="62"/>
      <c r="T1" s="62"/>
      <c r="U1" s="61"/>
      <c r="V1" s="196">
        <v>44044</v>
      </c>
      <c r="W1" s="197">
        <f t="shared" ref="W1:W6" si="0">SUMIFS($N:$N,$O:$O,$V1)</f>
        <v>0</v>
      </c>
    </row>
    <row r="2" spans="2:27" ht="19.5" x14ac:dyDescent="0.25">
      <c r="B2" s="223" t="s">
        <v>253</v>
      </c>
      <c r="Q2" s="60"/>
      <c r="R2" s="61"/>
      <c r="S2" s="62"/>
      <c r="T2" s="62"/>
      <c r="U2" s="61"/>
      <c r="V2" s="198">
        <v>44075</v>
      </c>
      <c r="W2" s="199">
        <f t="shared" si="0"/>
        <v>0</v>
      </c>
    </row>
    <row r="3" spans="2:27" ht="13.5" thickBot="1" x14ac:dyDescent="0.3">
      <c r="Q3" s="60"/>
      <c r="R3" s="61"/>
      <c r="S3" s="62"/>
      <c r="T3" s="62"/>
      <c r="U3" s="61"/>
      <c r="V3" s="198">
        <v>44105</v>
      </c>
      <c r="W3" s="199">
        <f t="shared" si="0"/>
        <v>0</v>
      </c>
    </row>
    <row r="4" spans="2:27" ht="18" customHeight="1" thickTop="1" x14ac:dyDescent="0.25">
      <c r="B4" s="225" t="s">
        <v>254</v>
      </c>
      <c r="C4" s="227"/>
      <c r="D4" s="1257" t="s">
        <v>468</v>
      </c>
      <c r="E4" s="1257"/>
      <c r="F4" s="1257"/>
      <c r="G4" s="1257"/>
      <c r="H4" s="1258"/>
      <c r="Q4" s="60"/>
      <c r="R4" s="61"/>
      <c r="S4" s="62"/>
      <c r="T4" s="62"/>
      <c r="U4" s="61"/>
      <c r="V4" s="198">
        <v>44136</v>
      </c>
      <c r="W4" s="199">
        <f t="shared" si="0"/>
        <v>22.535700000000002</v>
      </c>
    </row>
    <row r="5" spans="2:27" ht="18" customHeight="1" thickBot="1" x14ac:dyDescent="0.3">
      <c r="B5" s="226" t="s">
        <v>255</v>
      </c>
      <c r="C5" s="464"/>
      <c r="D5" s="1259" t="s">
        <v>469</v>
      </c>
      <c r="E5" s="1259"/>
      <c r="F5" s="1259"/>
      <c r="G5" s="1259"/>
      <c r="H5" s="1260"/>
      <c r="I5" s="229"/>
      <c r="J5" s="229"/>
      <c r="K5" s="229"/>
      <c r="L5" s="229"/>
      <c r="M5" s="229"/>
      <c r="N5" s="180"/>
      <c r="O5" s="182"/>
      <c r="Q5" s="60"/>
      <c r="R5" s="61"/>
      <c r="S5" s="62"/>
      <c r="T5" s="62"/>
      <c r="U5" s="61"/>
      <c r="V5" s="198">
        <v>44166</v>
      </c>
      <c r="W5" s="199">
        <f t="shared" si="0"/>
        <v>0</v>
      </c>
    </row>
    <row r="6" spans="2:27" ht="12.75" customHeight="1" thickTop="1" x14ac:dyDescent="0.25">
      <c r="B6" s="229"/>
      <c r="C6" s="229"/>
      <c r="D6" s="229"/>
      <c r="E6" s="229"/>
      <c r="F6" s="229"/>
      <c r="G6" s="229"/>
      <c r="H6" s="229"/>
      <c r="I6" s="229"/>
      <c r="J6" s="229"/>
      <c r="K6" s="229"/>
      <c r="L6" s="229"/>
      <c r="M6" s="229"/>
      <c r="N6" s="180"/>
      <c r="O6" s="182"/>
      <c r="Q6" s="60"/>
      <c r="R6" s="61"/>
      <c r="S6" s="62"/>
      <c r="T6" s="62"/>
      <c r="U6" s="61"/>
      <c r="V6" s="200">
        <v>44197</v>
      </c>
      <c r="W6" s="201">
        <f t="shared" si="0"/>
        <v>0</v>
      </c>
    </row>
    <row r="7" spans="2:27" ht="9" customHeight="1" x14ac:dyDescent="0.25">
      <c r="B7" s="57"/>
      <c r="C7" s="15"/>
      <c r="D7" s="3"/>
      <c r="E7" s="12"/>
      <c r="F7" s="2"/>
      <c r="G7" s="48"/>
      <c r="H7" s="1"/>
      <c r="I7" s="5"/>
      <c r="J7" s="43"/>
      <c r="K7" s="32"/>
      <c r="L7" s="62"/>
      <c r="M7" s="62"/>
      <c r="N7" s="61"/>
      <c r="O7" s="62"/>
      <c r="P7" s="62"/>
      <c r="Q7" s="61"/>
      <c r="R7" s="1"/>
      <c r="U7" s="1"/>
      <c r="V7" s="1"/>
    </row>
    <row r="8" spans="2:27" s="4" customFormat="1" ht="39" customHeight="1" thickBot="1" x14ac:dyDescent="0.3">
      <c r="B8" s="44" t="s">
        <v>0</v>
      </c>
      <c r="C8" s="44" t="s">
        <v>1</v>
      </c>
      <c r="D8" s="45" t="s">
        <v>2</v>
      </c>
      <c r="E8" s="45" t="s">
        <v>11</v>
      </c>
      <c r="F8" s="45" t="s">
        <v>10</v>
      </c>
      <c r="G8" s="44" t="s">
        <v>9</v>
      </c>
      <c r="H8" s="44" t="s">
        <v>3</v>
      </c>
      <c r="I8" s="44" t="s">
        <v>4</v>
      </c>
      <c r="J8" s="46" t="s">
        <v>5</v>
      </c>
      <c r="K8" s="135" t="s">
        <v>36</v>
      </c>
      <c r="L8" s="135" t="s">
        <v>37</v>
      </c>
      <c r="M8" s="47" t="s">
        <v>282</v>
      </c>
      <c r="N8" s="1267" t="s">
        <v>199</v>
      </c>
      <c r="O8" s="1261" t="s">
        <v>198</v>
      </c>
      <c r="P8" s="50"/>
      <c r="Q8" s="1249" t="s">
        <v>14</v>
      </c>
      <c r="R8" s="1249"/>
      <c r="S8" s="1249" t="s">
        <v>12</v>
      </c>
      <c r="T8" s="1249" t="s">
        <v>13</v>
      </c>
      <c r="U8" s="1252" t="s">
        <v>16</v>
      </c>
      <c r="V8" s="1252" t="s">
        <v>17</v>
      </c>
      <c r="W8" s="1249" t="s">
        <v>18</v>
      </c>
      <c r="X8" s="543"/>
      <c r="Y8" s="543"/>
    </row>
    <row r="9" spans="2:27" ht="13.5" hidden="1" customHeight="1" thickBot="1" x14ac:dyDescent="0.3">
      <c r="B9" s="37" t="s">
        <v>33</v>
      </c>
      <c r="C9" s="54" t="s">
        <v>33</v>
      </c>
      <c r="D9" s="53" t="s">
        <v>34</v>
      </c>
      <c r="E9" s="38">
        <v>43900</v>
      </c>
      <c r="F9" s="55">
        <v>43900</v>
      </c>
      <c r="G9" s="56" t="s">
        <v>117</v>
      </c>
      <c r="H9" s="39" t="s">
        <v>118</v>
      </c>
      <c r="I9" s="37">
        <v>1</v>
      </c>
      <c r="J9" s="40" t="s">
        <v>19</v>
      </c>
      <c r="K9" s="41">
        <v>100000</v>
      </c>
      <c r="L9" s="41">
        <f>K9*1.03</f>
        <v>103000</v>
      </c>
      <c r="M9" s="248"/>
      <c r="N9" s="1268"/>
      <c r="O9" s="1262"/>
      <c r="P9" s="469"/>
      <c r="Q9" s="1250" t="s">
        <v>35</v>
      </c>
      <c r="R9" s="1250">
        <v>44075</v>
      </c>
      <c r="S9" s="1250">
        <v>3</v>
      </c>
      <c r="T9" s="1250">
        <v>3</v>
      </c>
      <c r="U9" s="1253">
        <v>44136</v>
      </c>
      <c r="V9" s="1253">
        <v>44166</v>
      </c>
      <c r="W9" s="1250" t="s">
        <v>15</v>
      </c>
    </row>
    <row r="10" spans="2:27" ht="25.5" customHeight="1" thickTop="1" thickBot="1" x14ac:dyDescent="0.3">
      <c r="B10" s="1240" t="s">
        <v>187</v>
      </c>
      <c r="C10" s="1241"/>
      <c r="D10" s="1241"/>
      <c r="E10" s="1241"/>
      <c r="F10" s="1241"/>
      <c r="G10" s="1241"/>
      <c r="H10" s="1241"/>
      <c r="I10" s="1241"/>
      <c r="J10" s="1241"/>
      <c r="K10" s="1241"/>
      <c r="L10" s="1400"/>
      <c r="M10" s="249"/>
      <c r="N10" s="218">
        <f>SUM(N11:N237)</f>
        <v>22.535700000000002</v>
      </c>
      <c r="O10" s="1262"/>
      <c r="P10" s="469"/>
      <c r="Q10" s="1251"/>
      <c r="R10" s="1251"/>
      <c r="S10" s="1251"/>
      <c r="T10" s="1251"/>
      <c r="U10" s="1254"/>
      <c r="V10" s="1254"/>
      <c r="W10" s="1251"/>
      <c r="X10" s="542" t="s">
        <v>513</v>
      </c>
      <c r="Y10" s="545">
        <f>SUM(Y11:Y29)</f>
        <v>0.215</v>
      </c>
    </row>
    <row r="11" spans="2:27" ht="31.5" customHeight="1" thickTop="1" x14ac:dyDescent="0.25">
      <c r="B11" s="465">
        <v>1</v>
      </c>
      <c r="C11" s="465" t="s">
        <v>470</v>
      </c>
      <c r="D11" s="466" t="s">
        <v>465</v>
      </c>
      <c r="E11" s="467">
        <v>44069</v>
      </c>
      <c r="F11" s="467">
        <v>44070</v>
      </c>
      <c r="G11" s="470" t="s">
        <v>15</v>
      </c>
      <c r="H11" s="468" t="s">
        <v>467</v>
      </c>
      <c r="I11" s="465">
        <v>1</v>
      </c>
      <c r="J11" s="21" t="s">
        <v>6</v>
      </c>
      <c r="K11" s="82">
        <v>10600</v>
      </c>
      <c r="L11" s="230">
        <f>K11*I11</f>
        <v>10600</v>
      </c>
      <c r="M11" s="231">
        <v>22535.7</v>
      </c>
      <c r="N11" s="204">
        <f>M11/1000</f>
        <v>22.535700000000002</v>
      </c>
      <c r="O11" s="219">
        <v>44136</v>
      </c>
      <c r="P11" s="234"/>
      <c r="Q11" s="467" t="s">
        <v>160</v>
      </c>
      <c r="R11" s="467"/>
      <c r="S11" s="467"/>
      <c r="T11" s="467"/>
      <c r="U11" s="467"/>
      <c r="V11" s="467"/>
      <c r="W11" s="467" t="s">
        <v>781</v>
      </c>
      <c r="X11" s="542">
        <v>215</v>
      </c>
      <c r="Y11" s="542">
        <f>X11/1000</f>
        <v>0.215</v>
      </c>
    </row>
    <row r="12" spans="2:27" s="369" customFormat="1" x14ac:dyDescent="0.25">
      <c r="B12" s="66"/>
      <c r="C12" s="66"/>
      <c r="D12" s="67"/>
      <c r="E12" s="67"/>
      <c r="F12" s="67"/>
      <c r="G12" s="66"/>
      <c r="H12" s="49"/>
      <c r="J12" s="18"/>
      <c r="K12" s="19"/>
      <c r="L12" s="19"/>
      <c r="M12" s="19"/>
      <c r="N12" s="193"/>
      <c r="O12" s="184"/>
      <c r="P12" s="32"/>
      <c r="Q12" s="66"/>
      <c r="R12" s="68"/>
      <c r="S12" s="66"/>
      <c r="T12" s="66"/>
      <c r="U12" s="68"/>
      <c r="V12" s="68"/>
      <c r="W12" s="66"/>
      <c r="X12" s="544"/>
      <c r="Y12" s="544"/>
      <c r="Z12" s="1"/>
      <c r="AA12" s="1"/>
    </row>
    <row r="13" spans="2:27" s="369" customFormat="1" x14ac:dyDescent="0.25">
      <c r="B13" s="66"/>
      <c r="C13" s="66"/>
      <c r="D13" s="67"/>
      <c r="E13" s="67"/>
      <c r="F13" s="67"/>
      <c r="G13" s="66"/>
      <c r="H13" s="49"/>
      <c r="J13" s="18"/>
      <c r="K13" s="19"/>
      <c r="L13" s="19"/>
      <c r="M13" s="19"/>
      <c r="N13" s="193"/>
      <c r="O13" s="184"/>
      <c r="P13" s="32"/>
      <c r="Q13" s="66"/>
      <c r="R13" s="68"/>
      <c r="S13" s="66"/>
      <c r="T13" s="66"/>
      <c r="U13" s="68"/>
      <c r="V13" s="68"/>
      <c r="W13" s="66"/>
      <c r="X13" s="544"/>
      <c r="Y13" s="544"/>
      <c r="Z13" s="1"/>
      <c r="AA13" s="1"/>
    </row>
    <row r="14" spans="2:27" s="369" customFormat="1" ht="17.25" x14ac:dyDescent="0.25">
      <c r="B14" s="66"/>
      <c r="C14" s="66"/>
      <c r="D14" s="67"/>
      <c r="E14" s="67"/>
      <c r="F14" s="67"/>
      <c r="G14" s="66"/>
      <c r="H14" s="49"/>
      <c r="J14" s="18"/>
      <c r="K14" s="147" t="s">
        <v>187</v>
      </c>
      <c r="L14" s="139">
        <f>SUM(L11:L11)</f>
        <v>10600</v>
      </c>
      <c r="M14" s="139"/>
      <c r="N14" s="193"/>
      <c r="O14" s="184"/>
      <c r="P14" s="32"/>
      <c r="Q14" s="66"/>
      <c r="R14" s="68"/>
      <c r="S14" s="66"/>
      <c r="T14" s="66"/>
      <c r="U14" s="68"/>
      <c r="V14" s="68"/>
      <c r="W14" s="66"/>
      <c r="X14" s="544"/>
      <c r="Y14" s="544"/>
      <c r="Z14" s="1"/>
      <c r="AA14" s="1"/>
    </row>
    <row r="15" spans="2:27" s="369" customFormat="1" x14ac:dyDescent="0.25">
      <c r="B15" s="66"/>
      <c r="C15" s="66"/>
      <c r="D15" s="67"/>
      <c r="E15" s="67"/>
      <c r="F15" s="67"/>
      <c r="G15" s="66"/>
      <c r="H15" s="49"/>
      <c r="J15" s="18"/>
      <c r="K15" s="19"/>
      <c r="L15" s="19"/>
      <c r="M15" s="19"/>
      <c r="N15" s="193"/>
      <c r="O15" s="184"/>
      <c r="P15" s="32"/>
      <c r="Q15" s="66"/>
      <c r="R15" s="68"/>
      <c r="S15" s="66"/>
      <c r="T15" s="66"/>
      <c r="U15" s="68"/>
      <c r="V15" s="68"/>
      <c r="W15" s="66"/>
      <c r="X15" s="544"/>
      <c r="Y15" s="544"/>
      <c r="Z15" s="1"/>
      <c r="AA15" s="1"/>
    </row>
    <row r="16" spans="2:27" s="369" customFormat="1" ht="12.75" customHeight="1" x14ac:dyDescent="0.25">
      <c r="B16" s="66"/>
      <c r="C16" s="66"/>
      <c r="D16" s="67"/>
      <c r="E16" s="67"/>
      <c r="F16" s="67"/>
      <c r="G16" s="16"/>
      <c r="H16" s="49"/>
      <c r="J16" s="18"/>
      <c r="K16" s="19"/>
      <c r="L16" s="19"/>
      <c r="M16" s="19"/>
      <c r="N16" s="193"/>
      <c r="O16" s="184"/>
      <c r="P16" s="32"/>
      <c r="Q16" s="67"/>
      <c r="R16" s="67"/>
      <c r="S16" s="67"/>
      <c r="T16" s="67"/>
      <c r="U16" s="67"/>
      <c r="V16" s="67"/>
      <c r="W16" s="67"/>
      <c r="X16" s="544"/>
      <c r="Y16" s="544"/>
      <c r="Z16" s="1"/>
      <c r="AA16" s="1"/>
    </row>
    <row r="17" spans="2:27" s="369" customFormat="1" x14ac:dyDescent="0.25">
      <c r="B17" s="66"/>
      <c r="C17" s="66"/>
      <c r="D17" s="67"/>
      <c r="E17" s="67"/>
      <c r="F17" s="67"/>
      <c r="G17" s="66"/>
      <c r="H17" s="49"/>
      <c r="J17" s="18"/>
      <c r="K17" s="19"/>
      <c r="L17" s="19"/>
      <c r="M17" s="19"/>
      <c r="N17" s="193"/>
      <c r="O17" s="184"/>
      <c r="P17" s="32"/>
      <c r="Q17" s="67"/>
      <c r="R17" s="67"/>
      <c r="S17" s="67"/>
      <c r="T17" s="67"/>
      <c r="U17" s="67"/>
      <c r="V17" s="67"/>
      <c r="W17" s="67"/>
      <c r="X17" s="544"/>
      <c r="Y17" s="544"/>
      <c r="Z17" s="1"/>
      <c r="AA17" s="1"/>
    </row>
    <row r="18" spans="2:27" s="369" customFormat="1" x14ac:dyDescent="0.25">
      <c r="B18" s="66"/>
      <c r="C18" s="66"/>
      <c r="D18" s="67"/>
      <c r="E18" s="67"/>
      <c r="F18" s="67"/>
      <c r="G18" s="66"/>
      <c r="H18" s="49"/>
      <c r="J18" s="18"/>
      <c r="K18" s="19"/>
      <c r="L18" s="19"/>
      <c r="M18" s="19"/>
      <c r="N18" s="193"/>
      <c r="O18" s="184"/>
      <c r="P18" s="32"/>
      <c r="Q18" s="67"/>
      <c r="R18" s="67"/>
      <c r="S18" s="67"/>
      <c r="T18" s="67"/>
      <c r="U18" s="67"/>
      <c r="V18" s="67"/>
      <c r="W18" s="67"/>
      <c r="X18" s="544"/>
      <c r="Y18" s="544"/>
      <c r="Z18" s="1"/>
      <c r="AA18" s="1"/>
    </row>
    <row r="19" spans="2:27" s="369" customFormat="1" x14ac:dyDescent="0.25">
      <c r="B19" s="66"/>
      <c r="C19" s="66"/>
      <c r="D19" s="67"/>
      <c r="E19" s="67"/>
      <c r="F19" s="67"/>
      <c r="G19" s="66"/>
      <c r="H19" s="49"/>
      <c r="J19" s="18"/>
      <c r="K19" s="19"/>
      <c r="L19" s="19"/>
      <c r="M19" s="19"/>
      <c r="N19" s="181"/>
      <c r="O19" s="184"/>
      <c r="P19" s="32"/>
      <c r="Q19" s="67"/>
      <c r="R19" s="67"/>
      <c r="S19" s="67"/>
      <c r="T19" s="67"/>
      <c r="U19" s="67"/>
      <c r="V19" s="67"/>
      <c r="W19" s="67"/>
      <c r="X19" s="544"/>
      <c r="Y19" s="544"/>
      <c r="Z19" s="1"/>
      <c r="AA19" s="1"/>
    </row>
    <row r="20" spans="2:27" s="369" customFormat="1" x14ac:dyDescent="0.25">
      <c r="B20" s="66"/>
      <c r="C20" s="66"/>
      <c r="D20" s="67"/>
      <c r="E20" s="67"/>
      <c r="F20" s="67"/>
      <c r="G20" s="66"/>
      <c r="H20" s="49"/>
      <c r="J20" s="18"/>
      <c r="K20" s="19"/>
      <c r="L20" s="19"/>
      <c r="M20" s="19"/>
      <c r="N20" s="181"/>
      <c r="O20" s="184"/>
      <c r="P20" s="32"/>
      <c r="Q20" s="67"/>
      <c r="R20" s="67"/>
      <c r="S20" s="67"/>
      <c r="T20" s="67"/>
      <c r="U20" s="67"/>
      <c r="V20" s="67"/>
      <c r="W20" s="67"/>
      <c r="X20" s="544"/>
      <c r="Y20" s="544"/>
      <c r="Z20" s="1"/>
      <c r="AA20" s="1"/>
    </row>
    <row r="21" spans="2:27" s="369" customFormat="1" x14ac:dyDescent="0.25">
      <c r="B21" s="66"/>
      <c r="C21" s="66"/>
      <c r="D21" s="67"/>
      <c r="E21" s="67"/>
      <c r="F21" s="67"/>
      <c r="G21" s="66"/>
      <c r="H21" s="49"/>
      <c r="J21" s="18"/>
      <c r="K21" s="19"/>
      <c r="L21" s="19"/>
      <c r="M21" s="19"/>
      <c r="N21" s="181"/>
      <c r="O21" s="184"/>
      <c r="P21" s="32"/>
      <c r="Q21" s="67"/>
      <c r="R21" s="67"/>
      <c r="S21" s="67"/>
      <c r="T21" s="67"/>
      <c r="U21" s="67"/>
      <c r="V21" s="67"/>
      <c r="W21" s="67"/>
      <c r="X21" s="544"/>
      <c r="Y21" s="544"/>
      <c r="Z21" s="1"/>
      <c r="AA21" s="1"/>
    </row>
    <row r="22" spans="2:27" s="369" customFormat="1" x14ac:dyDescent="0.25">
      <c r="B22" s="66"/>
      <c r="C22" s="66"/>
      <c r="D22" s="67"/>
      <c r="E22" s="67"/>
      <c r="F22" s="67"/>
      <c r="G22" s="66"/>
      <c r="H22" s="49"/>
      <c r="J22" s="18"/>
      <c r="K22" s="19"/>
      <c r="L22" s="19"/>
      <c r="M22" s="19"/>
      <c r="N22" s="181"/>
      <c r="O22" s="184"/>
      <c r="P22" s="32"/>
      <c r="Q22" s="67"/>
      <c r="R22" s="67"/>
      <c r="S22" s="67"/>
      <c r="T22" s="67"/>
      <c r="U22" s="67"/>
      <c r="V22" s="67"/>
      <c r="W22" s="67"/>
      <c r="X22" s="544"/>
      <c r="Y22" s="544"/>
      <c r="Z22" s="1"/>
      <c r="AA22" s="1"/>
    </row>
    <row r="23" spans="2:27" s="369" customFormat="1" x14ac:dyDescent="0.25">
      <c r="B23" s="66"/>
      <c r="C23" s="66"/>
      <c r="D23" s="67"/>
      <c r="E23" s="67"/>
      <c r="F23" s="67"/>
      <c r="G23" s="66"/>
      <c r="H23" s="49"/>
      <c r="J23" s="18"/>
      <c r="K23" s="19"/>
      <c r="L23" s="19"/>
      <c r="M23" s="19"/>
      <c r="N23" s="181"/>
      <c r="O23" s="184"/>
      <c r="P23" s="32"/>
      <c r="Q23" s="67"/>
      <c r="R23" s="67"/>
      <c r="S23" s="67"/>
      <c r="T23" s="67"/>
      <c r="U23" s="67"/>
      <c r="V23" s="67"/>
      <c r="W23" s="67"/>
      <c r="X23" s="544"/>
      <c r="Y23" s="544"/>
      <c r="Z23" s="1"/>
      <c r="AA23" s="1"/>
    </row>
    <row r="24" spans="2:27" s="369" customFormat="1" x14ac:dyDescent="0.25">
      <c r="B24" s="66"/>
      <c r="C24" s="66"/>
      <c r="D24" s="67"/>
      <c r="E24" s="67"/>
      <c r="F24" s="67"/>
      <c r="G24" s="16"/>
      <c r="H24" s="49"/>
      <c r="J24" s="18"/>
      <c r="K24" s="19"/>
      <c r="L24" s="19"/>
      <c r="M24" s="19"/>
      <c r="N24" s="181"/>
      <c r="O24" s="184"/>
      <c r="P24" s="32"/>
      <c r="Q24" s="67"/>
      <c r="R24" s="67"/>
      <c r="S24" s="67"/>
      <c r="T24" s="67"/>
      <c r="U24" s="67"/>
      <c r="V24" s="67"/>
      <c r="W24" s="67"/>
      <c r="X24" s="544"/>
      <c r="Y24" s="544"/>
      <c r="Z24" s="1"/>
      <c r="AA24" s="1"/>
    </row>
    <row r="25" spans="2:27" s="369" customFormat="1" x14ac:dyDescent="0.25">
      <c r="B25" s="66"/>
      <c r="C25" s="66"/>
      <c r="D25" s="67"/>
      <c r="E25" s="67"/>
      <c r="F25" s="67"/>
      <c r="G25" s="16"/>
      <c r="H25" s="49"/>
      <c r="J25" s="18"/>
      <c r="K25" s="19"/>
      <c r="L25" s="19"/>
      <c r="M25" s="19"/>
      <c r="N25" s="181"/>
      <c r="O25" s="184"/>
      <c r="P25" s="32"/>
      <c r="Q25" s="67"/>
      <c r="R25" s="67"/>
      <c r="S25" s="67"/>
      <c r="T25" s="67"/>
      <c r="U25" s="67"/>
      <c r="V25" s="67"/>
      <c r="W25" s="67"/>
      <c r="X25" s="544"/>
      <c r="Y25" s="544"/>
      <c r="Z25" s="1"/>
      <c r="AA25" s="1"/>
    </row>
    <row r="26" spans="2:27" s="369" customFormat="1" x14ac:dyDescent="0.25">
      <c r="B26" s="66"/>
      <c r="C26" s="66"/>
      <c r="D26" s="67"/>
      <c r="E26" s="67"/>
      <c r="F26" s="67"/>
      <c r="G26" s="16"/>
      <c r="H26" s="49"/>
      <c r="J26" s="18"/>
      <c r="K26" s="19"/>
      <c r="L26" s="19"/>
      <c r="M26" s="19"/>
      <c r="N26" s="181"/>
      <c r="O26" s="184"/>
      <c r="P26" s="32"/>
      <c r="Q26" s="67"/>
      <c r="R26" s="67"/>
      <c r="S26" s="67"/>
      <c r="T26" s="67"/>
      <c r="U26" s="67"/>
      <c r="V26" s="67"/>
      <c r="W26" s="67"/>
      <c r="X26" s="544"/>
      <c r="Y26" s="544"/>
      <c r="Z26" s="1"/>
      <c r="AA26" s="1"/>
    </row>
    <row r="27" spans="2:27" s="369" customFormat="1" x14ac:dyDescent="0.25">
      <c r="B27" s="66"/>
      <c r="C27" s="66"/>
      <c r="D27" s="67"/>
      <c r="E27" s="67"/>
      <c r="F27" s="67"/>
      <c r="G27" s="16"/>
      <c r="H27" s="49"/>
      <c r="J27" s="18"/>
      <c r="K27" s="19"/>
      <c r="L27" s="19"/>
      <c r="M27" s="19"/>
      <c r="N27" s="181"/>
      <c r="O27" s="184"/>
      <c r="P27" s="32"/>
      <c r="Q27" s="67"/>
      <c r="R27" s="67"/>
      <c r="S27" s="67"/>
      <c r="T27" s="67"/>
      <c r="U27" s="67"/>
      <c r="V27" s="67"/>
      <c r="W27" s="67"/>
      <c r="X27" s="544"/>
      <c r="Y27" s="544"/>
      <c r="Z27" s="1"/>
      <c r="AA27" s="1"/>
    </row>
    <row r="28" spans="2:27" s="369" customFormat="1" x14ac:dyDescent="0.25">
      <c r="B28" s="66"/>
      <c r="C28" s="66"/>
      <c r="D28" s="67"/>
      <c r="E28" s="67"/>
      <c r="F28" s="67"/>
      <c r="G28" s="16"/>
      <c r="H28" s="49"/>
      <c r="J28" s="18"/>
      <c r="K28" s="19"/>
      <c r="L28" s="19"/>
      <c r="M28" s="19"/>
      <c r="N28" s="181"/>
      <c r="O28" s="184"/>
      <c r="P28" s="32"/>
      <c r="Q28" s="67"/>
      <c r="R28" s="67"/>
      <c r="S28" s="67"/>
      <c r="T28" s="67"/>
      <c r="U28" s="67"/>
      <c r="V28" s="67"/>
      <c r="W28" s="67"/>
      <c r="X28" s="544"/>
      <c r="Y28" s="544"/>
      <c r="Z28" s="1"/>
    </row>
    <row r="29" spans="2:27" s="369" customFormat="1" x14ac:dyDescent="0.25">
      <c r="B29" s="66"/>
      <c r="C29" s="66"/>
      <c r="D29" s="67"/>
      <c r="E29" s="67"/>
      <c r="F29" s="67"/>
      <c r="G29" s="16"/>
      <c r="H29" s="49"/>
      <c r="J29" s="18"/>
      <c r="K29" s="19"/>
      <c r="L29" s="19"/>
      <c r="M29" s="19"/>
      <c r="N29" s="181"/>
      <c r="O29" s="184"/>
      <c r="P29" s="32"/>
      <c r="Q29" s="67"/>
      <c r="R29" s="67"/>
      <c r="S29" s="67"/>
      <c r="T29" s="67"/>
      <c r="U29" s="67"/>
      <c r="V29" s="67"/>
      <c r="W29" s="67"/>
      <c r="X29" s="544"/>
      <c r="Y29" s="544"/>
      <c r="Z29" s="1"/>
    </row>
    <row r="30" spans="2:27" s="369" customFormat="1" x14ac:dyDescent="0.25">
      <c r="B30" s="66"/>
      <c r="C30" s="66"/>
      <c r="D30" s="67"/>
      <c r="E30" s="67"/>
      <c r="F30" s="67"/>
      <c r="G30" s="16"/>
      <c r="H30" s="49"/>
      <c r="J30" s="18"/>
      <c r="K30" s="19"/>
      <c r="L30" s="19"/>
      <c r="M30" s="19"/>
      <c r="N30" s="181"/>
      <c r="O30" s="184"/>
      <c r="P30" s="32"/>
      <c r="Q30" s="67"/>
      <c r="R30" s="67"/>
      <c r="S30" s="67"/>
      <c r="T30" s="67"/>
      <c r="U30" s="67"/>
      <c r="V30" s="67"/>
      <c r="W30" s="67"/>
      <c r="X30" s="544"/>
      <c r="Y30" s="544"/>
      <c r="Z30" s="1"/>
    </row>
    <row r="31" spans="2:27" s="369" customFormat="1" x14ac:dyDescent="0.25">
      <c r="B31" s="66"/>
      <c r="C31" s="66"/>
      <c r="D31" s="67"/>
      <c r="E31" s="67"/>
      <c r="F31" s="67"/>
      <c r="G31" s="16"/>
      <c r="H31" s="49"/>
      <c r="J31" s="18"/>
      <c r="K31" s="19"/>
      <c r="L31" s="19"/>
      <c r="M31" s="19"/>
      <c r="N31" s="181"/>
      <c r="O31" s="184"/>
      <c r="P31" s="32"/>
      <c r="Q31" s="67"/>
      <c r="R31" s="67"/>
      <c r="S31" s="67"/>
      <c r="T31" s="67"/>
      <c r="U31" s="67"/>
      <c r="V31" s="67"/>
      <c r="W31" s="67"/>
      <c r="X31" s="544"/>
      <c r="Y31" s="544"/>
      <c r="Z31" s="1"/>
    </row>
    <row r="32" spans="2:27" s="369" customFormat="1" x14ac:dyDescent="0.25">
      <c r="B32" s="66"/>
      <c r="C32" s="66"/>
      <c r="D32" s="67"/>
      <c r="E32" s="67"/>
      <c r="F32" s="67"/>
      <c r="G32" s="16"/>
      <c r="H32" s="49"/>
      <c r="J32" s="18"/>
      <c r="K32" s="19"/>
      <c r="L32" s="19"/>
      <c r="M32" s="19"/>
      <c r="N32" s="181"/>
      <c r="O32" s="184"/>
      <c r="P32" s="32"/>
      <c r="Q32" s="67"/>
      <c r="R32" s="67"/>
      <c r="S32" s="67"/>
      <c r="T32" s="67"/>
      <c r="U32" s="67"/>
      <c r="V32" s="67"/>
      <c r="W32" s="67"/>
      <c r="X32" s="544"/>
      <c r="Y32" s="544"/>
      <c r="Z32" s="1"/>
    </row>
    <row r="33" spans="2:26" s="369" customFormat="1" x14ac:dyDescent="0.25">
      <c r="B33" s="66"/>
      <c r="C33" s="66"/>
      <c r="D33" s="67"/>
      <c r="E33" s="67"/>
      <c r="F33" s="67"/>
      <c r="G33" s="16"/>
      <c r="H33" s="49"/>
      <c r="J33" s="18"/>
      <c r="K33" s="19"/>
      <c r="L33" s="19"/>
      <c r="M33" s="19"/>
      <c r="N33" s="181"/>
      <c r="O33" s="184"/>
      <c r="P33" s="32"/>
      <c r="Q33" s="67"/>
      <c r="R33" s="67"/>
      <c r="S33" s="67"/>
      <c r="T33" s="67"/>
      <c r="U33" s="67"/>
      <c r="V33" s="67"/>
      <c r="W33" s="67"/>
      <c r="X33" s="544"/>
      <c r="Y33" s="544"/>
      <c r="Z33" s="1"/>
    </row>
    <row r="34" spans="2:26" s="369" customFormat="1" ht="12.75" customHeight="1" x14ac:dyDescent="0.25">
      <c r="B34" s="66"/>
      <c r="C34" s="66"/>
      <c r="D34" s="67"/>
      <c r="E34" s="67"/>
      <c r="F34" s="67"/>
      <c r="G34" s="16"/>
      <c r="H34" s="49"/>
      <c r="J34" s="18"/>
      <c r="K34" s="19"/>
      <c r="L34" s="19"/>
      <c r="M34" s="19"/>
      <c r="N34" s="181"/>
      <c r="O34" s="184"/>
      <c r="P34" s="32"/>
      <c r="Q34" s="67"/>
      <c r="R34" s="67"/>
      <c r="S34" s="67"/>
      <c r="T34" s="67"/>
      <c r="U34" s="67"/>
      <c r="V34" s="67"/>
      <c r="W34" s="67"/>
      <c r="X34" s="544"/>
      <c r="Y34" s="544"/>
      <c r="Z34" s="1"/>
    </row>
    <row r="35" spans="2:26" s="369" customFormat="1" x14ac:dyDescent="0.25">
      <c r="B35" s="66"/>
      <c r="C35" s="66"/>
      <c r="D35" s="67"/>
      <c r="E35" s="67"/>
      <c r="F35" s="67"/>
      <c r="G35" s="16"/>
      <c r="H35" s="49"/>
      <c r="J35" s="18"/>
      <c r="K35" s="19"/>
      <c r="L35" s="19"/>
      <c r="M35" s="19"/>
      <c r="N35" s="181"/>
      <c r="O35" s="184"/>
      <c r="P35" s="32"/>
      <c r="Q35" s="67"/>
      <c r="R35" s="67"/>
      <c r="S35" s="67"/>
      <c r="T35" s="67"/>
      <c r="U35" s="67"/>
      <c r="V35" s="67"/>
      <c r="W35" s="67"/>
      <c r="X35" s="544"/>
      <c r="Y35" s="544"/>
      <c r="Z35" s="1"/>
    </row>
    <row r="36" spans="2:26" s="369" customFormat="1" x14ac:dyDescent="0.25">
      <c r="B36" s="66"/>
      <c r="C36" s="66"/>
      <c r="D36" s="67"/>
      <c r="E36" s="67"/>
      <c r="F36" s="67"/>
      <c r="G36" s="16"/>
      <c r="H36" s="49"/>
      <c r="J36" s="18"/>
      <c r="K36" s="19"/>
      <c r="L36" s="19"/>
      <c r="M36" s="19"/>
      <c r="N36" s="181"/>
      <c r="O36" s="184"/>
      <c r="P36" s="32"/>
      <c r="Q36" s="67"/>
      <c r="R36" s="67"/>
      <c r="S36" s="67"/>
      <c r="T36" s="67"/>
      <c r="U36" s="67"/>
      <c r="V36" s="67"/>
      <c r="W36" s="67"/>
      <c r="X36" s="544"/>
      <c r="Y36" s="544"/>
      <c r="Z36" s="1"/>
    </row>
    <row r="37" spans="2:26" s="369" customFormat="1" x14ac:dyDescent="0.25">
      <c r="B37" s="66"/>
      <c r="C37" s="66"/>
      <c r="D37" s="67"/>
      <c r="E37" s="67"/>
      <c r="F37" s="67"/>
      <c r="G37" s="16"/>
      <c r="H37" s="49"/>
      <c r="J37" s="18"/>
      <c r="K37" s="19"/>
      <c r="L37" s="19"/>
      <c r="M37" s="19"/>
      <c r="N37" s="181"/>
      <c r="O37" s="184"/>
      <c r="P37" s="32"/>
      <c r="Q37" s="67"/>
      <c r="R37" s="67"/>
      <c r="S37" s="67"/>
      <c r="T37" s="67"/>
      <c r="U37" s="67"/>
      <c r="V37" s="67"/>
      <c r="W37" s="67"/>
      <c r="X37" s="544"/>
      <c r="Y37" s="544"/>
      <c r="Z37" s="1"/>
    </row>
    <row r="38" spans="2:26" s="369" customFormat="1" x14ac:dyDescent="0.25">
      <c r="B38" s="66"/>
      <c r="C38" s="66"/>
      <c r="D38" s="67"/>
      <c r="E38" s="67"/>
      <c r="F38" s="67"/>
      <c r="G38" s="16"/>
      <c r="H38" s="49"/>
      <c r="J38" s="18"/>
      <c r="K38" s="19"/>
      <c r="L38" s="19"/>
      <c r="M38" s="19"/>
      <c r="N38" s="181"/>
      <c r="O38" s="184"/>
      <c r="P38" s="32"/>
      <c r="Q38" s="67"/>
      <c r="R38" s="67"/>
      <c r="S38" s="67"/>
      <c r="T38" s="67"/>
      <c r="U38" s="67"/>
      <c r="V38" s="67"/>
      <c r="W38" s="67"/>
      <c r="X38" s="544"/>
      <c r="Y38" s="544"/>
      <c r="Z38" s="1"/>
    </row>
    <row r="39" spans="2:26" s="369" customFormat="1" x14ac:dyDescent="0.25">
      <c r="B39" s="66"/>
      <c r="C39" s="66"/>
      <c r="D39" s="67"/>
      <c r="E39" s="67"/>
      <c r="F39" s="67"/>
      <c r="G39" s="16"/>
      <c r="H39" s="49"/>
      <c r="J39" s="18"/>
      <c r="K39" s="19"/>
      <c r="L39" s="19"/>
      <c r="M39" s="19"/>
      <c r="N39" s="181"/>
      <c r="O39" s="184"/>
      <c r="P39" s="32"/>
      <c r="Q39" s="67"/>
      <c r="R39" s="67"/>
      <c r="S39" s="67"/>
      <c r="T39" s="67"/>
      <c r="U39" s="67"/>
      <c r="V39" s="67"/>
      <c r="W39" s="67"/>
      <c r="X39" s="544"/>
      <c r="Y39" s="544"/>
      <c r="Z39" s="1"/>
    </row>
    <row r="40" spans="2:26" s="369" customFormat="1" x14ac:dyDescent="0.25">
      <c r="B40" s="66"/>
      <c r="C40" s="66"/>
      <c r="D40" s="67"/>
      <c r="E40" s="67"/>
      <c r="F40" s="67"/>
      <c r="G40" s="16"/>
      <c r="H40" s="49"/>
      <c r="J40" s="18"/>
      <c r="K40" s="19"/>
      <c r="L40" s="19"/>
      <c r="M40" s="19"/>
      <c r="N40" s="181"/>
      <c r="O40" s="184"/>
      <c r="P40" s="32"/>
      <c r="Q40" s="67"/>
      <c r="R40" s="67"/>
      <c r="S40" s="67"/>
      <c r="T40" s="67"/>
      <c r="U40" s="67"/>
      <c r="V40" s="67"/>
      <c r="W40" s="67"/>
      <c r="X40" s="544"/>
      <c r="Y40" s="544"/>
      <c r="Z40" s="1"/>
    </row>
    <row r="41" spans="2:26" s="369" customFormat="1" x14ac:dyDescent="0.25">
      <c r="B41" s="66"/>
      <c r="C41" s="66"/>
      <c r="D41" s="67"/>
      <c r="E41" s="67"/>
      <c r="F41" s="67"/>
      <c r="G41" s="16"/>
      <c r="H41" s="49"/>
      <c r="J41" s="18"/>
      <c r="K41" s="19"/>
      <c r="L41" s="19"/>
      <c r="M41" s="19"/>
      <c r="N41" s="181"/>
      <c r="O41" s="184"/>
      <c r="P41" s="32"/>
      <c r="Q41" s="67"/>
      <c r="R41" s="67"/>
      <c r="S41" s="67"/>
      <c r="T41" s="67"/>
      <c r="U41" s="67"/>
      <c r="V41" s="67"/>
      <c r="W41" s="67"/>
      <c r="X41" s="544"/>
      <c r="Y41" s="544"/>
      <c r="Z41" s="1"/>
    </row>
    <row r="42" spans="2:26" s="369" customFormat="1" x14ac:dyDescent="0.25">
      <c r="B42" s="66"/>
      <c r="C42" s="66"/>
      <c r="D42" s="67"/>
      <c r="E42" s="67"/>
      <c r="F42" s="67"/>
      <c r="G42" s="16"/>
      <c r="H42" s="49"/>
      <c r="J42" s="18"/>
      <c r="K42" s="19"/>
      <c r="L42" s="19"/>
      <c r="M42" s="19"/>
      <c r="N42" s="181"/>
      <c r="O42" s="184"/>
      <c r="P42" s="32"/>
      <c r="Q42" s="67"/>
      <c r="R42" s="67"/>
      <c r="S42" s="67"/>
      <c r="T42" s="67"/>
      <c r="U42" s="67"/>
      <c r="V42" s="67"/>
      <c r="W42" s="67"/>
      <c r="X42" s="544"/>
      <c r="Y42" s="544"/>
      <c r="Z42" s="1"/>
    </row>
    <row r="43" spans="2:26" s="369" customFormat="1" x14ac:dyDescent="0.25">
      <c r="B43" s="66"/>
      <c r="C43" s="66"/>
      <c r="D43" s="67"/>
      <c r="E43" s="67"/>
      <c r="F43" s="67"/>
      <c r="G43" s="16"/>
      <c r="H43" s="49"/>
      <c r="J43" s="18"/>
      <c r="K43" s="19"/>
      <c r="L43" s="19"/>
      <c r="M43" s="19"/>
      <c r="N43" s="181"/>
      <c r="O43" s="184"/>
      <c r="P43" s="32"/>
      <c r="Q43" s="67"/>
      <c r="R43" s="67"/>
      <c r="S43" s="67"/>
      <c r="T43" s="67"/>
      <c r="U43" s="67"/>
      <c r="V43" s="67"/>
      <c r="W43" s="67"/>
      <c r="X43" s="544"/>
      <c r="Y43" s="544"/>
      <c r="Z43" s="1"/>
    </row>
    <row r="44" spans="2:26" s="369" customFormat="1" x14ac:dyDescent="0.25">
      <c r="B44" s="66"/>
      <c r="C44" s="66"/>
      <c r="D44" s="67"/>
      <c r="E44" s="67"/>
      <c r="F44" s="67"/>
      <c r="G44" s="16"/>
      <c r="H44" s="49"/>
      <c r="J44" s="18"/>
      <c r="K44" s="19"/>
      <c r="L44" s="19"/>
      <c r="M44" s="19"/>
      <c r="N44" s="181"/>
      <c r="O44" s="184"/>
      <c r="P44" s="32"/>
      <c r="Q44" s="67"/>
      <c r="R44" s="67"/>
      <c r="S44" s="67"/>
      <c r="T44" s="67"/>
      <c r="U44" s="67"/>
      <c r="V44" s="67"/>
      <c r="W44" s="67"/>
      <c r="X44" s="544"/>
      <c r="Y44" s="544"/>
      <c r="Z44" s="1"/>
    </row>
    <row r="45" spans="2:26" s="369" customFormat="1" x14ac:dyDescent="0.25">
      <c r="B45" s="66"/>
      <c r="C45" s="66"/>
      <c r="D45" s="67"/>
      <c r="E45" s="67"/>
      <c r="F45" s="67"/>
      <c r="G45" s="16"/>
      <c r="H45" s="49"/>
      <c r="J45" s="18"/>
      <c r="K45" s="19"/>
      <c r="L45" s="19"/>
      <c r="M45" s="19"/>
      <c r="N45" s="181"/>
      <c r="O45" s="184"/>
      <c r="P45" s="32"/>
      <c r="Q45" s="67"/>
      <c r="R45" s="67"/>
      <c r="S45" s="67"/>
      <c r="T45" s="67"/>
      <c r="U45" s="67"/>
      <c r="V45" s="67"/>
      <c r="W45" s="67"/>
      <c r="X45" s="544"/>
      <c r="Y45" s="544"/>
      <c r="Z45" s="1"/>
    </row>
    <row r="46" spans="2:26" s="369" customFormat="1" ht="12.75" customHeight="1" x14ac:dyDescent="0.25">
      <c r="B46" s="66"/>
      <c r="C46" s="66"/>
      <c r="D46" s="67"/>
      <c r="E46" s="67"/>
      <c r="F46" s="67"/>
      <c r="G46" s="16"/>
      <c r="H46" s="49"/>
      <c r="J46" s="18"/>
      <c r="K46" s="19"/>
      <c r="L46" s="19"/>
      <c r="M46" s="19"/>
      <c r="N46" s="181"/>
      <c r="O46" s="184"/>
      <c r="P46" s="32"/>
      <c r="Q46" s="67"/>
      <c r="R46" s="67"/>
      <c r="S46" s="67"/>
      <c r="T46" s="67"/>
      <c r="U46" s="67"/>
      <c r="V46" s="67"/>
      <c r="W46" s="67"/>
      <c r="X46" s="544"/>
      <c r="Y46" s="544"/>
      <c r="Z46" s="1"/>
    </row>
    <row r="47" spans="2:26" s="369" customFormat="1" x14ac:dyDescent="0.25">
      <c r="B47" s="66"/>
      <c r="C47" s="66"/>
      <c r="D47" s="67"/>
      <c r="E47" s="67"/>
      <c r="F47" s="67"/>
      <c r="G47" s="66"/>
      <c r="H47" s="49"/>
      <c r="J47" s="18"/>
      <c r="K47" s="19"/>
      <c r="L47" s="19"/>
      <c r="M47" s="19"/>
      <c r="N47" s="181"/>
      <c r="O47" s="184"/>
      <c r="P47" s="32"/>
      <c r="Q47" s="67"/>
      <c r="R47" s="67"/>
      <c r="S47" s="67"/>
      <c r="T47" s="67"/>
      <c r="U47" s="67"/>
      <c r="V47" s="67"/>
      <c r="W47" s="67"/>
      <c r="X47" s="544"/>
      <c r="Y47" s="544"/>
      <c r="Z47" s="1"/>
    </row>
    <row r="48" spans="2:26" s="369" customFormat="1" x14ac:dyDescent="0.25">
      <c r="B48" s="66"/>
      <c r="C48" s="66"/>
      <c r="D48" s="67"/>
      <c r="E48" s="67"/>
      <c r="F48" s="67"/>
      <c r="G48" s="66"/>
      <c r="H48" s="49"/>
      <c r="J48" s="18"/>
      <c r="K48" s="19"/>
      <c r="L48" s="19"/>
      <c r="M48" s="19"/>
      <c r="N48" s="181"/>
      <c r="O48" s="184"/>
      <c r="P48" s="32"/>
      <c r="Q48" s="67"/>
      <c r="R48" s="67"/>
      <c r="S48" s="67"/>
      <c r="T48" s="67"/>
      <c r="U48" s="67"/>
      <c r="V48" s="67"/>
      <c r="W48" s="67"/>
      <c r="X48" s="544"/>
      <c r="Y48" s="544"/>
      <c r="Z48" s="1"/>
    </row>
    <row r="49" spans="2:26" s="369" customFormat="1" x14ac:dyDescent="0.25">
      <c r="B49" s="66"/>
      <c r="C49" s="66"/>
      <c r="D49" s="67"/>
      <c r="E49" s="67"/>
      <c r="F49" s="67"/>
      <c r="G49" s="66"/>
      <c r="H49" s="49"/>
      <c r="J49" s="18"/>
      <c r="K49" s="19"/>
      <c r="L49" s="19"/>
      <c r="M49" s="19"/>
      <c r="N49" s="181"/>
      <c r="O49" s="184"/>
      <c r="P49" s="32"/>
      <c r="Q49" s="67"/>
      <c r="R49" s="67"/>
      <c r="S49" s="67"/>
      <c r="T49" s="67"/>
      <c r="U49" s="67"/>
      <c r="V49" s="67"/>
      <c r="W49" s="67"/>
      <c r="X49" s="544"/>
      <c r="Y49" s="544"/>
      <c r="Z49" s="1"/>
    </row>
    <row r="50" spans="2:26" s="369" customFormat="1" x14ac:dyDescent="0.25">
      <c r="B50" s="66"/>
      <c r="C50" s="66"/>
      <c r="D50" s="67"/>
      <c r="E50" s="67"/>
      <c r="F50" s="67"/>
      <c r="G50" s="66"/>
      <c r="H50" s="49"/>
      <c r="J50" s="18"/>
      <c r="K50" s="19"/>
      <c r="L50" s="19"/>
      <c r="M50" s="19"/>
      <c r="N50" s="181"/>
      <c r="O50" s="184"/>
      <c r="P50" s="32"/>
      <c r="Q50" s="67"/>
      <c r="R50" s="67"/>
      <c r="S50" s="67"/>
      <c r="T50" s="67"/>
      <c r="U50" s="67"/>
      <c r="V50" s="67"/>
      <c r="W50" s="67"/>
      <c r="X50" s="544"/>
      <c r="Y50" s="544"/>
      <c r="Z50" s="1"/>
    </row>
    <row r="51" spans="2:26" s="369" customFormat="1" x14ac:dyDescent="0.25">
      <c r="B51" s="66"/>
      <c r="C51" s="66"/>
      <c r="D51" s="67"/>
      <c r="E51" s="67"/>
      <c r="F51" s="67"/>
      <c r="G51" s="66"/>
      <c r="H51" s="49"/>
      <c r="J51" s="18"/>
      <c r="K51" s="19"/>
      <c r="L51" s="19"/>
      <c r="M51" s="19"/>
      <c r="N51" s="181"/>
      <c r="O51" s="184"/>
      <c r="P51" s="32"/>
      <c r="Q51" s="67"/>
      <c r="R51" s="67"/>
      <c r="S51" s="67"/>
      <c r="T51" s="67"/>
      <c r="U51" s="67"/>
      <c r="V51" s="67"/>
      <c r="W51" s="67"/>
      <c r="X51" s="544"/>
      <c r="Y51" s="544"/>
      <c r="Z51" s="1"/>
    </row>
    <row r="52" spans="2:26" s="369" customFormat="1" x14ac:dyDescent="0.25">
      <c r="B52" s="66"/>
      <c r="C52" s="66"/>
      <c r="D52" s="67"/>
      <c r="E52" s="67"/>
      <c r="F52" s="67"/>
      <c r="G52" s="66"/>
      <c r="H52" s="49"/>
      <c r="J52" s="18"/>
      <c r="K52" s="19"/>
      <c r="L52" s="19"/>
      <c r="M52" s="19"/>
      <c r="N52" s="181"/>
      <c r="O52" s="184"/>
      <c r="P52" s="32"/>
      <c r="Q52" s="67"/>
      <c r="R52" s="67"/>
      <c r="S52" s="67"/>
      <c r="T52" s="67"/>
      <c r="U52" s="67"/>
      <c r="V52" s="67"/>
      <c r="W52" s="67"/>
      <c r="X52" s="544"/>
      <c r="Y52" s="544"/>
      <c r="Z52" s="1"/>
    </row>
    <row r="53" spans="2:26" s="369" customFormat="1" x14ac:dyDescent="0.25">
      <c r="B53" s="66"/>
      <c r="C53" s="66"/>
      <c r="D53" s="67"/>
      <c r="E53" s="67"/>
      <c r="F53" s="67"/>
      <c r="G53" s="66"/>
      <c r="H53" s="49"/>
      <c r="J53" s="18"/>
      <c r="K53" s="19"/>
      <c r="L53" s="19"/>
      <c r="M53" s="19"/>
      <c r="N53" s="181"/>
      <c r="O53" s="184"/>
      <c r="P53" s="32"/>
      <c r="Q53" s="67"/>
      <c r="R53" s="67"/>
      <c r="S53" s="67"/>
      <c r="T53" s="67"/>
      <c r="U53" s="67"/>
      <c r="V53" s="67"/>
      <c r="W53" s="67"/>
      <c r="X53" s="544"/>
      <c r="Y53" s="544"/>
      <c r="Z53" s="1"/>
    </row>
    <row r="54" spans="2:26" s="369" customFormat="1" x14ac:dyDescent="0.25">
      <c r="B54" s="66"/>
      <c r="C54" s="66"/>
      <c r="D54" s="67"/>
      <c r="E54" s="67"/>
      <c r="F54" s="67"/>
      <c r="G54" s="66"/>
      <c r="H54" s="49"/>
      <c r="J54" s="18"/>
      <c r="K54" s="19"/>
      <c r="L54" s="19"/>
      <c r="M54" s="19"/>
      <c r="N54" s="181"/>
      <c r="O54" s="184"/>
      <c r="P54" s="32"/>
      <c r="Q54" s="67"/>
      <c r="R54" s="67"/>
      <c r="S54" s="67"/>
      <c r="T54" s="67"/>
      <c r="U54" s="67"/>
      <c r="V54" s="67"/>
      <c r="W54" s="67"/>
      <c r="X54" s="544"/>
      <c r="Y54" s="544"/>
      <c r="Z54" s="1"/>
    </row>
    <row r="55" spans="2:26" s="369" customFormat="1" x14ac:dyDescent="0.25">
      <c r="B55" s="66"/>
      <c r="C55" s="66"/>
      <c r="D55" s="67"/>
      <c r="E55" s="67"/>
      <c r="F55" s="67"/>
      <c r="G55" s="66"/>
      <c r="H55" s="49"/>
      <c r="J55" s="18"/>
      <c r="K55" s="19"/>
      <c r="L55" s="19"/>
      <c r="M55" s="19"/>
      <c r="N55" s="181"/>
      <c r="O55" s="184"/>
      <c r="P55" s="32"/>
      <c r="Q55" s="67"/>
      <c r="R55" s="67"/>
      <c r="S55" s="67"/>
      <c r="T55" s="67"/>
      <c r="U55" s="67"/>
      <c r="V55" s="67"/>
      <c r="W55" s="67"/>
      <c r="X55" s="544"/>
      <c r="Y55" s="544"/>
      <c r="Z55" s="1"/>
    </row>
    <row r="56" spans="2:26" s="369" customFormat="1" x14ac:dyDescent="0.25">
      <c r="B56" s="66"/>
      <c r="C56" s="66"/>
      <c r="D56" s="67"/>
      <c r="E56" s="67"/>
      <c r="F56" s="67"/>
      <c r="G56" s="66"/>
      <c r="H56" s="49"/>
      <c r="J56" s="18"/>
      <c r="K56" s="19"/>
      <c r="L56" s="19"/>
      <c r="M56" s="19"/>
      <c r="N56" s="181"/>
      <c r="O56" s="184"/>
      <c r="P56" s="32"/>
      <c r="Q56" s="67"/>
      <c r="R56" s="67"/>
      <c r="S56" s="67"/>
      <c r="T56" s="67"/>
      <c r="U56" s="67"/>
      <c r="V56" s="67"/>
      <c r="W56" s="67"/>
      <c r="X56" s="544"/>
      <c r="Y56" s="544"/>
      <c r="Z56" s="1"/>
    </row>
    <row r="57" spans="2:26" s="369" customFormat="1" x14ac:dyDescent="0.25">
      <c r="B57" s="66"/>
      <c r="C57" s="66"/>
      <c r="D57" s="67"/>
      <c r="E57" s="67"/>
      <c r="F57" s="67"/>
      <c r="G57" s="66"/>
      <c r="H57" s="49"/>
      <c r="J57" s="18"/>
      <c r="K57" s="19"/>
      <c r="L57" s="19"/>
      <c r="M57" s="19"/>
      <c r="N57" s="181"/>
      <c r="O57" s="184"/>
      <c r="P57" s="32"/>
      <c r="Q57" s="67"/>
      <c r="R57" s="67"/>
      <c r="S57" s="67"/>
      <c r="T57" s="67"/>
      <c r="U57" s="67"/>
      <c r="V57" s="67"/>
      <c r="W57" s="67"/>
      <c r="X57" s="544"/>
      <c r="Y57" s="544"/>
      <c r="Z57" s="1"/>
    </row>
    <row r="58" spans="2:26" s="369" customFormat="1" x14ac:dyDescent="0.25">
      <c r="C58" s="66"/>
      <c r="D58" s="67"/>
      <c r="E58" s="69"/>
      <c r="F58" s="70"/>
      <c r="G58" s="31"/>
      <c r="H58" s="49"/>
      <c r="J58" s="18"/>
      <c r="K58" s="19"/>
      <c r="L58" s="19"/>
      <c r="M58" s="19"/>
      <c r="N58" s="181"/>
      <c r="O58" s="184"/>
      <c r="P58" s="32"/>
      <c r="R58" s="71"/>
      <c r="U58" s="71"/>
      <c r="V58" s="71"/>
      <c r="X58" s="544"/>
      <c r="Y58" s="544"/>
      <c r="Z58" s="1"/>
    </row>
    <row r="59" spans="2:26" s="369" customFormat="1" x14ac:dyDescent="0.25">
      <c r="C59" s="66"/>
      <c r="D59" s="67"/>
      <c r="E59" s="69"/>
      <c r="F59" s="70"/>
      <c r="G59" s="31"/>
      <c r="H59" s="49"/>
      <c r="J59" s="18"/>
      <c r="K59" s="19"/>
      <c r="L59" s="19"/>
      <c r="M59" s="19"/>
      <c r="N59" s="181"/>
      <c r="O59" s="184"/>
      <c r="P59" s="32"/>
      <c r="R59" s="71"/>
      <c r="U59" s="71"/>
      <c r="V59" s="71"/>
      <c r="X59" s="544"/>
      <c r="Y59" s="544"/>
    </row>
    <row r="60" spans="2:26" s="369" customFormat="1" x14ac:dyDescent="0.25">
      <c r="C60" s="66"/>
      <c r="D60" s="67"/>
      <c r="E60" s="69"/>
      <c r="F60" s="70"/>
      <c r="G60" s="31"/>
      <c r="H60" s="49"/>
      <c r="J60" s="18"/>
      <c r="K60" s="19"/>
      <c r="L60" s="19"/>
      <c r="M60" s="19"/>
      <c r="N60" s="181"/>
      <c r="O60" s="184"/>
      <c r="P60" s="32"/>
      <c r="R60" s="71"/>
      <c r="U60" s="71"/>
      <c r="V60" s="71"/>
      <c r="X60" s="544"/>
      <c r="Y60" s="544"/>
    </row>
    <row r="61" spans="2:26" s="369" customFormat="1" x14ac:dyDescent="0.25">
      <c r="C61" s="66"/>
      <c r="D61" s="67"/>
      <c r="E61" s="69"/>
      <c r="F61" s="70"/>
      <c r="G61" s="31"/>
      <c r="H61" s="49"/>
      <c r="J61" s="18"/>
      <c r="K61" s="19"/>
      <c r="L61" s="19"/>
      <c r="M61" s="19"/>
      <c r="N61" s="181"/>
      <c r="O61" s="184"/>
      <c r="P61" s="32"/>
      <c r="R61" s="71"/>
      <c r="U61" s="71"/>
      <c r="V61" s="71"/>
      <c r="X61" s="544"/>
      <c r="Y61" s="544"/>
    </row>
    <row r="62" spans="2:26" s="369" customFormat="1" x14ac:dyDescent="0.25">
      <c r="C62" s="66"/>
      <c r="D62" s="67"/>
      <c r="E62" s="69"/>
      <c r="F62" s="70"/>
      <c r="G62" s="31"/>
      <c r="H62" s="49"/>
      <c r="J62" s="18"/>
      <c r="K62" s="19"/>
      <c r="L62" s="19"/>
      <c r="M62" s="19"/>
      <c r="N62" s="181"/>
      <c r="O62" s="184"/>
      <c r="P62" s="32"/>
      <c r="R62" s="71"/>
      <c r="U62" s="71"/>
      <c r="V62" s="71"/>
      <c r="X62" s="544"/>
      <c r="Y62" s="544"/>
    </row>
    <row r="63" spans="2:26" s="369" customFormat="1" x14ac:dyDescent="0.25">
      <c r="C63" s="66"/>
      <c r="D63" s="67"/>
      <c r="E63" s="69"/>
      <c r="F63" s="70"/>
      <c r="G63" s="31"/>
      <c r="H63" s="49"/>
      <c r="J63" s="18"/>
      <c r="K63" s="19"/>
      <c r="L63" s="19"/>
      <c r="M63" s="19"/>
      <c r="N63" s="181"/>
      <c r="O63" s="184"/>
      <c r="P63" s="32"/>
      <c r="R63" s="71"/>
      <c r="U63" s="71"/>
      <c r="V63" s="71"/>
      <c r="X63" s="544"/>
      <c r="Y63" s="544"/>
    </row>
    <row r="64" spans="2:26" s="369" customFormat="1" x14ac:dyDescent="0.25">
      <c r="C64" s="66"/>
      <c r="D64" s="67"/>
      <c r="E64" s="69"/>
      <c r="F64" s="70"/>
      <c r="G64" s="31"/>
      <c r="H64" s="49"/>
      <c r="J64" s="18"/>
      <c r="K64" s="19"/>
      <c r="L64" s="19"/>
      <c r="M64" s="19"/>
      <c r="N64" s="181"/>
      <c r="O64" s="184"/>
      <c r="P64" s="32"/>
      <c r="R64" s="71"/>
      <c r="U64" s="71"/>
      <c r="V64" s="71"/>
      <c r="X64" s="544"/>
      <c r="Y64" s="544"/>
    </row>
    <row r="65" spans="3:25" s="369" customFormat="1" x14ac:dyDescent="0.25">
      <c r="C65" s="66"/>
      <c r="D65" s="67"/>
      <c r="E65" s="69"/>
      <c r="F65" s="70"/>
      <c r="G65" s="31"/>
      <c r="H65" s="49"/>
      <c r="J65" s="18"/>
      <c r="K65" s="19"/>
      <c r="L65" s="19"/>
      <c r="M65" s="19"/>
      <c r="N65" s="181"/>
      <c r="O65" s="184"/>
      <c r="P65" s="32"/>
      <c r="R65" s="71"/>
      <c r="U65" s="71"/>
      <c r="V65" s="71"/>
      <c r="X65" s="544"/>
      <c r="Y65" s="544"/>
    </row>
    <row r="66" spans="3:25" s="369" customFormat="1" x14ac:dyDescent="0.25">
      <c r="C66" s="66"/>
      <c r="D66" s="67"/>
      <c r="E66" s="69"/>
      <c r="F66" s="70"/>
      <c r="G66" s="31"/>
      <c r="H66" s="49"/>
      <c r="J66" s="18"/>
      <c r="K66" s="19"/>
      <c r="L66" s="19"/>
      <c r="M66" s="19"/>
      <c r="N66" s="181"/>
      <c r="O66" s="184"/>
      <c r="P66" s="32"/>
      <c r="R66" s="71"/>
      <c r="U66" s="71"/>
      <c r="V66" s="71"/>
      <c r="X66" s="544"/>
      <c r="Y66" s="544"/>
    </row>
    <row r="67" spans="3:25" s="369" customFormat="1" x14ac:dyDescent="0.25">
      <c r="C67" s="66"/>
      <c r="D67" s="67"/>
      <c r="E67" s="69"/>
      <c r="F67" s="70"/>
      <c r="G67" s="31"/>
      <c r="H67" s="49"/>
      <c r="J67" s="18"/>
      <c r="K67" s="19"/>
      <c r="L67" s="19"/>
      <c r="M67" s="19"/>
      <c r="N67" s="181"/>
      <c r="O67" s="184"/>
      <c r="P67" s="32"/>
      <c r="R67" s="71"/>
      <c r="U67" s="71"/>
      <c r="V67" s="71"/>
      <c r="X67" s="544"/>
      <c r="Y67" s="544"/>
    </row>
    <row r="68" spans="3:25" s="369" customFormat="1" x14ac:dyDescent="0.25">
      <c r="C68" s="66"/>
      <c r="D68" s="67"/>
      <c r="E68" s="69"/>
      <c r="F68" s="70"/>
      <c r="G68" s="31"/>
      <c r="H68" s="49"/>
      <c r="J68" s="18"/>
      <c r="K68" s="19"/>
      <c r="L68" s="19"/>
      <c r="M68" s="19"/>
      <c r="N68" s="181"/>
      <c r="O68" s="184"/>
      <c r="P68" s="32"/>
      <c r="R68" s="71"/>
      <c r="U68" s="71"/>
      <c r="V68" s="71"/>
      <c r="X68" s="544"/>
      <c r="Y68" s="544"/>
    </row>
    <row r="69" spans="3:25" x14ac:dyDescent="0.25">
      <c r="K69" s="19"/>
      <c r="L69" s="19"/>
      <c r="M69" s="19"/>
      <c r="N69" s="181"/>
      <c r="O69" s="184"/>
    </row>
    <row r="70" spans="3:25" x14ac:dyDescent="0.25">
      <c r="K70" s="19"/>
      <c r="L70" s="19"/>
      <c r="M70" s="19"/>
      <c r="N70" s="181"/>
      <c r="O70" s="184"/>
    </row>
    <row r="71" spans="3:25" x14ac:dyDescent="0.25">
      <c r="K71" s="19"/>
      <c r="L71" s="19"/>
      <c r="M71" s="19"/>
      <c r="N71" s="181"/>
      <c r="O71" s="184"/>
    </row>
    <row r="72" spans="3:25" x14ac:dyDescent="0.25">
      <c r="N72" s="181"/>
      <c r="O72" s="184"/>
    </row>
    <row r="73" spans="3:25" x14ac:dyDescent="0.25">
      <c r="N73" s="181"/>
      <c r="O73" s="184"/>
    </row>
    <row r="74" spans="3:25" x14ac:dyDescent="0.25">
      <c r="N74" s="181"/>
      <c r="O74" s="184"/>
    </row>
  </sheetData>
  <mergeCells count="11">
    <mergeCell ref="T8:T10"/>
    <mergeCell ref="U8:U10"/>
    <mergeCell ref="V8:V10"/>
    <mergeCell ref="W8:W10"/>
    <mergeCell ref="B10:L10"/>
    <mergeCell ref="S8:S10"/>
    <mergeCell ref="D4:H4"/>
    <mergeCell ref="D5:H5"/>
    <mergeCell ref="N8:N9"/>
    <mergeCell ref="O8:O10"/>
    <mergeCell ref="Q8:R10"/>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7" tint="0.39997558519241921"/>
  </sheetPr>
  <dimension ref="B1:V79"/>
  <sheetViews>
    <sheetView zoomScale="90" zoomScaleNormal="90" workbookViewId="0">
      <selection activeCell="H35" sqref="H35"/>
    </sheetView>
  </sheetViews>
  <sheetFormatPr defaultRowHeight="12.75" outlineLevelRow="1" x14ac:dyDescent="0.25"/>
  <cols>
    <col min="1" max="1" width="4.85546875" style="1" customWidth="1"/>
    <col min="2" max="2" width="4.7109375" style="1" customWidth="1"/>
    <col min="3" max="3" width="15.5703125" style="14" customWidth="1"/>
    <col min="4" max="4" width="11.7109375" style="15" customWidth="1"/>
    <col min="5" max="5" width="10.85546875" style="3" customWidth="1"/>
    <col min="6" max="6" width="10.140625" style="12" customWidth="1"/>
    <col min="7" max="7" width="21.28515625" style="2" customWidth="1"/>
    <col min="8" max="8" width="42.7109375" style="48" customWidth="1"/>
    <col min="9" max="9" width="4.85546875" style="1" customWidth="1"/>
    <col min="10" max="10" width="7" style="5" customWidth="1"/>
    <col min="11" max="11" width="12.5703125" style="13" customWidth="1"/>
    <col min="12" max="12" width="12.5703125" style="148" customWidth="1"/>
    <col min="13" max="13" width="12.5703125" style="179" customWidth="1"/>
    <col min="14" max="14" width="12.5703125" style="183" customWidth="1"/>
    <col min="15" max="15" width="2" style="32" customWidth="1"/>
    <col min="16" max="16" width="9.85546875" style="1" customWidth="1"/>
    <col min="17" max="17" width="9.85546875" style="36" customWidth="1"/>
    <col min="18" max="19" width="9.42578125" style="1" customWidth="1"/>
    <col min="20" max="21" width="11.42578125" style="36" customWidth="1"/>
    <col min="22" max="22" width="20.42578125" style="1" customWidth="1"/>
    <col min="23" max="16384" width="9.140625" style="1"/>
  </cols>
  <sheetData>
    <row r="1" spans="2:22" x14ac:dyDescent="0.25">
      <c r="P1" s="60"/>
      <c r="Q1" s="61"/>
      <c r="R1" s="62"/>
      <c r="S1" s="62"/>
      <c r="T1" s="61"/>
      <c r="U1" s="196">
        <v>44044</v>
      </c>
      <c r="V1" s="197">
        <f t="shared" ref="V1:V6" si="0">SUMIFS($M:$M,$N:$N,$U1)</f>
        <v>0</v>
      </c>
    </row>
    <row r="2" spans="2:22" ht="19.5" x14ac:dyDescent="0.25">
      <c r="B2" s="223" t="s">
        <v>253</v>
      </c>
      <c r="P2" s="60"/>
      <c r="Q2" s="61"/>
      <c r="R2" s="62"/>
      <c r="S2" s="62"/>
      <c r="T2" s="61"/>
      <c r="U2" s="198">
        <v>44075</v>
      </c>
      <c r="V2" s="199">
        <f t="shared" si="0"/>
        <v>0</v>
      </c>
    </row>
    <row r="3" spans="2:22" ht="13.5" thickBot="1" x14ac:dyDescent="0.3">
      <c r="P3" s="60"/>
      <c r="Q3" s="61"/>
      <c r="R3" s="62"/>
      <c r="S3" s="62"/>
      <c r="T3" s="61"/>
      <c r="U3" s="198">
        <v>44105</v>
      </c>
      <c r="V3" s="199">
        <f t="shared" si="0"/>
        <v>0</v>
      </c>
    </row>
    <row r="4" spans="2:22" ht="19.5" customHeight="1" thickTop="1" x14ac:dyDescent="0.25">
      <c r="B4" s="225" t="s">
        <v>254</v>
      </c>
      <c r="C4" s="227"/>
      <c r="D4" s="1257" t="s">
        <v>263</v>
      </c>
      <c r="E4" s="1257"/>
      <c r="F4" s="1257"/>
      <c r="G4" s="1257"/>
      <c r="H4" s="1258"/>
      <c r="P4" s="60"/>
      <c r="Q4" s="61"/>
      <c r="R4" s="62"/>
      <c r="S4" s="62"/>
      <c r="T4" s="61"/>
      <c r="U4" s="198">
        <v>44136</v>
      </c>
      <c r="V4" s="199">
        <f t="shared" si="0"/>
        <v>0</v>
      </c>
    </row>
    <row r="5" spans="2:22" ht="19.5" customHeight="1" thickBot="1" x14ac:dyDescent="0.3">
      <c r="B5" s="226" t="s">
        <v>255</v>
      </c>
      <c r="C5" s="228"/>
      <c r="D5" s="1259" t="s">
        <v>275</v>
      </c>
      <c r="E5" s="1259"/>
      <c r="F5" s="1259"/>
      <c r="G5" s="1259"/>
      <c r="H5" s="1260"/>
      <c r="I5" s="229"/>
      <c r="J5" s="229"/>
      <c r="K5" s="229"/>
      <c r="L5" s="229"/>
      <c r="M5" s="180"/>
      <c r="N5" s="182"/>
      <c r="P5" s="60"/>
      <c r="Q5" s="61"/>
      <c r="R5" s="62"/>
      <c r="S5" s="62"/>
      <c r="T5" s="61"/>
      <c r="U5" s="198">
        <v>44166</v>
      </c>
      <c r="V5" s="199">
        <f t="shared" si="0"/>
        <v>0</v>
      </c>
    </row>
    <row r="6" spans="2:22" ht="12.75" customHeight="1" thickTop="1" x14ac:dyDescent="0.25">
      <c r="B6" s="229"/>
      <c r="C6" s="229"/>
      <c r="D6" s="229"/>
      <c r="E6" s="229"/>
      <c r="F6" s="229"/>
      <c r="G6" s="229"/>
      <c r="H6" s="229"/>
      <c r="I6" s="229"/>
      <c r="J6" s="229"/>
      <c r="K6" s="229"/>
      <c r="L6" s="229"/>
      <c r="M6" s="180"/>
      <c r="N6" s="182"/>
      <c r="P6" s="60"/>
      <c r="Q6" s="61"/>
      <c r="R6" s="62"/>
      <c r="S6" s="62"/>
      <c r="T6" s="61"/>
      <c r="U6" s="200">
        <v>44197</v>
      </c>
      <c r="V6" s="201">
        <f t="shared" si="0"/>
        <v>0</v>
      </c>
    </row>
    <row r="7" spans="2:22" ht="9" customHeight="1" x14ac:dyDescent="0.25">
      <c r="C7" s="57"/>
      <c r="K7" s="43"/>
      <c r="M7" s="61"/>
      <c r="N7" s="62"/>
      <c r="P7" s="62"/>
      <c r="Q7" s="61"/>
      <c r="R7" s="62"/>
      <c r="S7" s="62"/>
      <c r="T7" s="61"/>
      <c r="U7" s="1"/>
    </row>
    <row r="8" spans="2:22" s="4" customFormat="1" ht="39" customHeight="1" thickBot="1" x14ac:dyDescent="0.3">
      <c r="B8" s="44" t="s">
        <v>0</v>
      </c>
      <c r="C8" s="44" t="s">
        <v>1</v>
      </c>
      <c r="D8" s="45" t="s">
        <v>2</v>
      </c>
      <c r="E8" s="45" t="s">
        <v>11</v>
      </c>
      <c r="F8" s="45" t="s">
        <v>10</v>
      </c>
      <c r="G8" s="44" t="s">
        <v>9</v>
      </c>
      <c r="H8" s="44" t="s">
        <v>3</v>
      </c>
      <c r="I8" s="44" t="s">
        <v>4</v>
      </c>
      <c r="J8" s="46" t="s">
        <v>5</v>
      </c>
      <c r="K8" s="47" t="s">
        <v>41</v>
      </c>
      <c r="L8" s="133" t="s">
        <v>42</v>
      </c>
      <c r="M8" s="1267" t="s">
        <v>199</v>
      </c>
      <c r="N8" s="1261" t="s">
        <v>198</v>
      </c>
      <c r="O8" s="50"/>
      <c r="P8" s="1249" t="s">
        <v>14</v>
      </c>
      <c r="Q8" s="1249"/>
      <c r="R8" s="1249" t="s">
        <v>12</v>
      </c>
      <c r="S8" s="1249" t="s">
        <v>13</v>
      </c>
      <c r="T8" s="1252" t="s">
        <v>16</v>
      </c>
      <c r="U8" s="1252" t="s">
        <v>17</v>
      </c>
      <c r="V8" s="1249" t="s">
        <v>18</v>
      </c>
    </row>
    <row r="9" spans="2:22" ht="13.5" hidden="1" customHeight="1" thickBot="1" x14ac:dyDescent="0.3">
      <c r="B9" s="37" t="s">
        <v>33</v>
      </c>
      <c r="C9" s="54" t="s">
        <v>33</v>
      </c>
      <c r="D9" s="53" t="s">
        <v>34</v>
      </c>
      <c r="E9" s="38">
        <v>43900</v>
      </c>
      <c r="F9" s="55">
        <v>43900</v>
      </c>
      <c r="G9" s="56" t="s">
        <v>117</v>
      </c>
      <c r="H9" s="39" t="s">
        <v>118</v>
      </c>
      <c r="I9" s="37">
        <v>1</v>
      </c>
      <c r="J9" s="40" t="s">
        <v>19</v>
      </c>
      <c r="K9" s="41">
        <v>3000</v>
      </c>
      <c r="L9" s="150">
        <f>K9</f>
        <v>3000</v>
      </c>
      <c r="M9" s="1268"/>
      <c r="N9" s="1262"/>
      <c r="O9" s="51"/>
      <c r="P9" s="1250" t="s">
        <v>35</v>
      </c>
      <c r="Q9" s="1250">
        <v>44075</v>
      </c>
      <c r="R9" s="1250">
        <v>2</v>
      </c>
      <c r="S9" s="1250">
        <v>2</v>
      </c>
      <c r="T9" s="1253">
        <v>44136</v>
      </c>
      <c r="U9" s="1253">
        <v>44166</v>
      </c>
      <c r="V9" s="1250" t="s">
        <v>15</v>
      </c>
    </row>
    <row r="10" spans="2:22" ht="24.75" customHeight="1" thickTop="1" thickBot="1" x14ac:dyDescent="0.3">
      <c r="B10" s="1240" t="s">
        <v>187</v>
      </c>
      <c r="C10" s="1241"/>
      <c r="D10" s="1241"/>
      <c r="E10" s="1241"/>
      <c r="F10" s="1241"/>
      <c r="G10" s="1241"/>
      <c r="H10" s="1241"/>
      <c r="I10" s="1241"/>
      <c r="J10" s="1241"/>
      <c r="K10" s="1241"/>
      <c r="L10" s="1241"/>
      <c r="M10" s="218">
        <f>SUM(M11:M242)</f>
        <v>6.93</v>
      </c>
      <c r="N10" s="1262"/>
      <c r="O10" s="51"/>
      <c r="P10" s="1251"/>
      <c r="Q10" s="1251"/>
      <c r="R10" s="1251"/>
      <c r="S10" s="1251"/>
      <c r="T10" s="1254"/>
      <c r="U10" s="1254"/>
      <c r="V10" s="1251"/>
    </row>
    <row r="11" spans="2:22" ht="32.25" hidden="1" customHeight="1" outlineLevel="1" thickTop="1" thickBot="1" x14ac:dyDescent="0.3">
      <c r="B11" s="119">
        <v>1</v>
      </c>
      <c r="C11" s="119" t="s">
        <v>180</v>
      </c>
      <c r="D11" s="120" t="s">
        <v>179</v>
      </c>
      <c r="E11" s="121">
        <v>44033</v>
      </c>
      <c r="F11" s="121">
        <v>44034</v>
      </c>
      <c r="G11" s="122" t="s">
        <v>15</v>
      </c>
      <c r="H11" s="123" t="s">
        <v>181</v>
      </c>
      <c r="I11" s="119">
        <v>1</v>
      </c>
      <c r="J11" s="124" t="s">
        <v>6</v>
      </c>
      <c r="K11" s="125">
        <v>2095</v>
      </c>
      <c r="L11" s="126">
        <f t="shared" ref="L11:L18" si="1">K11*I11</f>
        <v>2095</v>
      </c>
      <c r="M11" s="204"/>
      <c r="N11" s="219"/>
      <c r="O11" s="51"/>
      <c r="P11" s="121"/>
      <c r="Q11" s="121"/>
      <c r="R11" s="121"/>
      <c r="S11" s="121"/>
      <c r="T11" s="121"/>
      <c r="U11" s="121"/>
      <c r="V11" s="241" t="s">
        <v>284</v>
      </c>
    </row>
    <row r="12" spans="2:22" ht="32.25" hidden="1" customHeight="1" outlineLevel="1" thickBot="1" x14ac:dyDescent="0.3">
      <c r="B12" s="119">
        <v>2</v>
      </c>
      <c r="C12" s="119" t="s">
        <v>180</v>
      </c>
      <c r="D12" s="120" t="s">
        <v>179</v>
      </c>
      <c r="E12" s="121">
        <v>44033</v>
      </c>
      <c r="F12" s="121">
        <v>44034</v>
      </c>
      <c r="G12" s="122" t="s">
        <v>15</v>
      </c>
      <c r="H12" s="123" t="s">
        <v>182</v>
      </c>
      <c r="I12" s="119">
        <v>1</v>
      </c>
      <c r="J12" s="124" t="s">
        <v>6</v>
      </c>
      <c r="K12" s="125">
        <v>1730</v>
      </c>
      <c r="L12" s="126">
        <f t="shared" si="1"/>
        <v>1730</v>
      </c>
      <c r="M12" s="205"/>
      <c r="N12" s="238"/>
      <c r="O12" s="51"/>
      <c r="P12" s="121"/>
      <c r="Q12" s="121"/>
      <c r="R12" s="121"/>
      <c r="S12" s="121"/>
      <c r="T12" s="121"/>
      <c r="U12" s="121"/>
      <c r="V12" s="241" t="s">
        <v>284</v>
      </c>
    </row>
    <row r="13" spans="2:22" ht="32.25" hidden="1" customHeight="1" outlineLevel="1" thickBot="1" x14ac:dyDescent="0.3">
      <c r="B13" s="119">
        <v>3</v>
      </c>
      <c r="C13" s="119" t="s">
        <v>180</v>
      </c>
      <c r="D13" s="120" t="s">
        <v>179</v>
      </c>
      <c r="E13" s="121">
        <v>44033</v>
      </c>
      <c r="F13" s="121">
        <v>44034</v>
      </c>
      <c r="G13" s="122" t="s">
        <v>15</v>
      </c>
      <c r="H13" s="123" t="s">
        <v>183</v>
      </c>
      <c r="I13" s="119">
        <v>1</v>
      </c>
      <c r="J13" s="124" t="s">
        <v>6</v>
      </c>
      <c r="K13" s="125">
        <v>845</v>
      </c>
      <c r="L13" s="126">
        <f t="shared" si="1"/>
        <v>845</v>
      </c>
      <c r="M13" s="202"/>
      <c r="N13" s="237"/>
      <c r="O13" s="51"/>
      <c r="P13" s="121"/>
      <c r="Q13" s="121"/>
      <c r="R13" s="121"/>
      <c r="S13" s="121"/>
      <c r="T13" s="121"/>
      <c r="U13" s="121"/>
      <c r="V13" s="241" t="s">
        <v>284</v>
      </c>
    </row>
    <row r="14" spans="2:22" ht="32.25" hidden="1" customHeight="1" outlineLevel="1" x14ac:dyDescent="0.25">
      <c r="B14" s="119">
        <v>4</v>
      </c>
      <c r="C14" s="119" t="s">
        <v>180</v>
      </c>
      <c r="D14" s="120" t="s">
        <v>179</v>
      </c>
      <c r="E14" s="121">
        <v>44033</v>
      </c>
      <c r="F14" s="121">
        <v>44034</v>
      </c>
      <c r="G14" s="122" t="s">
        <v>15</v>
      </c>
      <c r="H14" s="123" t="s">
        <v>184</v>
      </c>
      <c r="I14" s="119">
        <v>1</v>
      </c>
      <c r="J14" s="124" t="s">
        <v>6</v>
      </c>
      <c r="K14" s="125">
        <v>745</v>
      </c>
      <c r="L14" s="126">
        <f t="shared" si="1"/>
        <v>745</v>
      </c>
      <c r="M14" s="239"/>
      <c r="N14" s="240"/>
      <c r="O14" s="51"/>
      <c r="P14" s="121"/>
      <c r="Q14" s="121"/>
      <c r="R14" s="121"/>
      <c r="S14" s="121"/>
      <c r="T14" s="121"/>
      <c r="U14" s="121"/>
      <c r="V14" s="241" t="s">
        <v>284</v>
      </c>
    </row>
    <row r="15" spans="2:22" s="17" customFormat="1" ht="25.5" hidden="1" outlineLevel="1" collapsed="1" x14ac:dyDescent="0.25">
      <c r="B15" s="1407">
        <v>1</v>
      </c>
      <c r="C15" s="1407" t="s">
        <v>180</v>
      </c>
      <c r="D15" s="1409" t="s">
        <v>418</v>
      </c>
      <c r="E15" s="1409">
        <v>44061</v>
      </c>
      <c r="F15" s="1409">
        <v>44062</v>
      </c>
      <c r="G15" s="1407" t="s">
        <v>15</v>
      </c>
      <c r="H15" s="370" t="s">
        <v>420</v>
      </c>
      <c r="I15" s="371">
        <v>1</v>
      </c>
      <c r="J15" s="372" t="s">
        <v>6</v>
      </c>
      <c r="K15" s="373">
        <v>2400</v>
      </c>
      <c r="L15" s="374">
        <f t="shared" si="1"/>
        <v>2400</v>
      </c>
      <c r="M15" s="375">
        <f>L15/1000</f>
        <v>2.4</v>
      </c>
      <c r="N15" s="376"/>
      <c r="O15" s="32"/>
      <c r="P15" s="1407" t="s">
        <v>290</v>
      </c>
      <c r="Q15" s="1407"/>
      <c r="R15" s="1407"/>
      <c r="S15" s="1407"/>
      <c r="T15" s="1407"/>
      <c r="U15" s="1407"/>
      <c r="V15" s="1412" t="s">
        <v>464</v>
      </c>
    </row>
    <row r="16" spans="2:22" s="17" customFormat="1" ht="25.5" hidden="1" outlineLevel="1" x14ac:dyDescent="0.25">
      <c r="B16" s="1335"/>
      <c r="C16" s="1335"/>
      <c r="D16" s="1410"/>
      <c r="E16" s="1410"/>
      <c r="F16" s="1410"/>
      <c r="G16" s="1335"/>
      <c r="H16" s="377" t="s">
        <v>421</v>
      </c>
      <c r="I16" s="363">
        <v>1</v>
      </c>
      <c r="J16" s="378" t="s">
        <v>6</v>
      </c>
      <c r="K16" s="379">
        <v>1985</v>
      </c>
      <c r="L16" s="380">
        <f t="shared" si="1"/>
        <v>1985</v>
      </c>
      <c r="M16" s="381">
        <f>L16/1000</f>
        <v>1.9850000000000001</v>
      </c>
      <c r="N16" s="382"/>
      <c r="O16" s="32"/>
      <c r="P16" s="1335"/>
      <c r="Q16" s="1335"/>
      <c r="R16" s="1335"/>
      <c r="S16" s="1335"/>
      <c r="T16" s="1335"/>
      <c r="U16" s="1335"/>
      <c r="V16" s="1413"/>
    </row>
    <row r="17" spans="2:22" s="17" customFormat="1" ht="25.5" hidden="1" outlineLevel="1" x14ac:dyDescent="0.25">
      <c r="B17" s="1335"/>
      <c r="C17" s="1335"/>
      <c r="D17" s="1410"/>
      <c r="E17" s="1410"/>
      <c r="F17" s="1410"/>
      <c r="G17" s="1335"/>
      <c r="H17" s="377" t="s">
        <v>422</v>
      </c>
      <c r="I17" s="363">
        <v>1</v>
      </c>
      <c r="J17" s="378" t="s">
        <v>6</v>
      </c>
      <c r="K17" s="379">
        <v>1285</v>
      </c>
      <c r="L17" s="380">
        <f t="shared" si="1"/>
        <v>1285</v>
      </c>
      <c r="M17" s="381">
        <f>L17/1000</f>
        <v>1.2849999999999999</v>
      </c>
      <c r="N17" s="382"/>
      <c r="O17" s="32"/>
      <c r="P17" s="1335"/>
      <c r="Q17" s="1335"/>
      <c r="R17" s="1335"/>
      <c r="S17" s="1335"/>
      <c r="T17" s="1335"/>
      <c r="U17" s="1335"/>
      <c r="V17" s="1413"/>
    </row>
    <row r="18" spans="2:22" s="17" customFormat="1" ht="25.5" hidden="1" outlineLevel="1" x14ac:dyDescent="0.25">
      <c r="B18" s="1408"/>
      <c r="C18" s="1408"/>
      <c r="D18" s="1411"/>
      <c r="E18" s="1411"/>
      <c r="F18" s="1411"/>
      <c r="G18" s="1408"/>
      <c r="H18" s="383" t="s">
        <v>423</v>
      </c>
      <c r="I18" s="384">
        <v>1</v>
      </c>
      <c r="J18" s="385" t="s">
        <v>6</v>
      </c>
      <c r="K18" s="386">
        <v>1260</v>
      </c>
      <c r="L18" s="387">
        <f t="shared" si="1"/>
        <v>1260</v>
      </c>
      <c r="M18" s="388">
        <f>L18/1000</f>
        <v>1.26</v>
      </c>
      <c r="N18" s="389"/>
      <c r="O18" s="32"/>
      <c r="P18" s="1408"/>
      <c r="Q18" s="1408"/>
      <c r="R18" s="1408"/>
      <c r="S18" s="1408"/>
      <c r="T18" s="1408"/>
      <c r="U18" s="1408"/>
      <c r="V18" s="1414"/>
    </row>
    <row r="19" spans="2:22" s="17" customFormat="1" ht="12.75" customHeight="1" collapsed="1" x14ac:dyDescent="0.25">
      <c r="B19" s="66"/>
      <c r="C19" s="66"/>
      <c r="D19" s="67"/>
      <c r="E19" s="67"/>
      <c r="F19" s="67"/>
      <c r="G19" s="16"/>
      <c r="H19" s="49"/>
      <c r="J19" s="18"/>
      <c r="K19" s="19"/>
      <c r="L19" s="149"/>
      <c r="M19" s="193"/>
      <c r="N19" s="184"/>
      <c r="O19" s="32"/>
      <c r="P19" s="67"/>
      <c r="Q19" s="67"/>
      <c r="R19" s="67"/>
      <c r="S19" s="67"/>
      <c r="T19" s="67"/>
      <c r="U19" s="67"/>
      <c r="V19" s="67"/>
    </row>
    <row r="20" spans="2:22" s="17" customFormat="1" x14ac:dyDescent="0.25">
      <c r="B20" s="66"/>
      <c r="C20" s="66"/>
      <c r="D20" s="67"/>
      <c r="E20" s="67"/>
      <c r="F20" s="67"/>
      <c r="G20" s="66"/>
      <c r="H20" s="49"/>
      <c r="J20" s="18"/>
      <c r="K20" s="19"/>
      <c r="L20" s="149"/>
      <c r="M20" s="193"/>
      <c r="N20" s="184"/>
      <c r="O20" s="32"/>
      <c r="P20" s="67"/>
      <c r="Q20" s="67"/>
      <c r="R20" s="67"/>
      <c r="S20" s="67"/>
      <c r="T20" s="67"/>
      <c r="U20" s="67"/>
      <c r="V20" s="67"/>
    </row>
    <row r="21" spans="2:22" s="17" customFormat="1" x14ac:dyDescent="0.25">
      <c r="B21" s="66"/>
      <c r="C21" s="66"/>
      <c r="D21" s="67"/>
      <c r="E21" s="67"/>
      <c r="F21" s="67"/>
      <c r="G21" s="66"/>
      <c r="H21" s="49"/>
      <c r="J21" s="18"/>
      <c r="K21" s="19"/>
      <c r="L21" s="149"/>
      <c r="M21" s="193"/>
      <c r="N21" s="184"/>
      <c r="O21" s="32"/>
      <c r="P21" s="67"/>
      <c r="Q21" s="67"/>
      <c r="R21" s="67"/>
      <c r="S21" s="67"/>
      <c r="T21" s="67"/>
      <c r="U21" s="67"/>
      <c r="V21" s="67"/>
    </row>
    <row r="22" spans="2:22" s="17" customFormat="1" x14ac:dyDescent="0.25">
      <c r="B22" s="66"/>
      <c r="C22" s="66"/>
      <c r="D22" s="67"/>
      <c r="E22" s="67"/>
      <c r="F22" s="67"/>
      <c r="G22" s="66"/>
      <c r="H22" s="49"/>
      <c r="J22" s="18"/>
      <c r="K22" s="19"/>
      <c r="L22" s="149"/>
      <c r="M22" s="193"/>
      <c r="N22" s="184"/>
      <c r="O22" s="32"/>
      <c r="P22" s="67"/>
      <c r="Q22" s="67"/>
      <c r="R22" s="67"/>
      <c r="S22" s="67"/>
      <c r="T22" s="67"/>
      <c r="U22" s="67"/>
      <c r="V22" s="67"/>
    </row>
    <row r="23" spans="2:22" s="17" customFormat="1" x14ac:dyDescent="0.25">
      <c r="B23" s="66"/>
      <c r="C23" s="66"/>
      <c r="D23" s="67"/>
      <c r="E23" s="67"/>
      <c r="F23" s="67"/>
      <c r="G23" s="66"/>
      <c r="H23" s="49"/>
      <c r="J23" s="18"/>
      <c r="K23" s="19"/>
      <c r="L23" s="149"/>
      <c r="M23" s="193"/>
      <c r="N23" s="184"/>
      <c r="O23" s="32"/>
      <c r="P23" s="67"/>
      <c r="Q23" s="67"/>
      <c r="R23" s="67"/>
      <c r="S23" s="67"/>
      <c r="T23" s="67"/>
      <c r="U23" s="67"/>
      <c r="V23" s="67"/>
    </row>
    <row r="24" spans="2:22" s="17" customFormat="1" x14ac:dyDescent="0.25">
      <c r="B24" s="66"/>
      <c r="C24" s="66"/>
      <c r="D24" s="67"/>
      <c r="E24" s="67"/>
      <c r="F24" s="67"/>
      <c r="G24" s="66"/>
      <c r="H24" s="49"/>
      <c r="J24" s="18"/>
      <c r="K24" s="19"/>
      <c r="L24" s="149"/>
      <c r="M24" s="181"/>
      <c r="N24" s="184"/>
      <c r="O24" s="32"/>
      <c r="P24" s="67"/>
      <c r="Q24" s="67"/>
      <c r="R24" s="67"/>
      <c r="S24" s="67"/>
      <c r="T24" s="67"/>
      <c r="U24" s="67"/>
      <c r="V24" s="67"/>
    </row>
    <row r="25" spans="2:22" s="17" customFormat="1" x14ac:dyDescent="0.25">
      <c r="B25" s="66"/>
      <c r="C25" s="66"/>
      <c r="D25" s="67"/>
      <c r="E25" s="67"/>
      <c r="F25" s="67"/>
      <c r="G25" s="66"/>
      <c r="H25" s="49"/>
      <c r="J25" s="18"/>
      <c r="K25" s="19"/>
      <c r="L25" s="149"/>
      <c r="M25" s="181"/>
      <c r="N25" s="184"/>
      <c r="O25" s="32"/>
      <c r="P25" s="67"/>
      <c r="Q25" s="67"/>
      <c r="R25" s="67"/>
      <c r="S25" s="67"/>
      <c r="T25" s="67"/>
      <c r="U25" s="67"/>
      <c r="V25" s="67"/>
    </row>
    <row r="26" spans="2:22" s="17" customFormat="1" x14ac:dyDescent="0.25">
      <c r="B26" s="66"/>
      <c r="C26" s="66"/>
      <c r="D26" s="67"/>
      <c r="E26" s="67"/>
      <c r="F26" s="67"/>
      <c r="G26" s="66"/>
      <c r="H26" s="49"/>
      <c r="J26" s="18"/>
      <c r="K26" s="19"/>
      <c r="L26" s="149"/>
      <c r="M26" s="181"/>
      <c r="N26" s="184"/>
      <c r="O26" s="32"/>
      <c r="P26" s="67"/>
      <c r="Q26" s="67"/>
      <c r="R26" s="67"/>
      <c r="S26" s="67"/>
      <c r="T26" s="67"/>
      <c r="U26" s="67"/>
      <c r="V26" s="67"/>
    </row>
    <row r="27" spans="2:22" s="17" customFormat="1" ht="25.5" customHeight="1" x14ac:dyDescent="0.25">
      <c r="B27" s="66"/>
      <c r="C27" s="66"/>
      <c r="D27" s="67"/>
      <c r="E27" s="67"/>
      <c r="F27" s="67"/>
      <c r="G27" s="16"/>
      <c r="H27" s="49"/>
      <c r="J27" s="18"/>
      <c r="K27" s="19"/>
      <c r="L27" s="149"/>
      <c r="M27" s="181"/>
      <c r="N27" s="184"/>
      <c r="O27" s="32"/>
      <c r="P27" s="67"/>
      <c r="Q27" s="67"/>
      <c r="R27" s="67"/>
      <c r="S27" s="67"/>
      <c r="T27" s="67"/>
      <c r="U27" s="67"/>
      <c r="V27" s="67"/>
    </row>
    <row r="28" spans="2:22" s="17" customFormat="1" x14ac:dyDescent="0.25">
      <c r="B28" s="66"/>
      <c r="C28" s="66"/>
      <c r="D28" s="67"/>
      <c r="E28" s="67"/>
      <c r="F28" s="67"/>
      <c r="G28" s="16"/>
      <c r="H28" s="49"/>
      <c r="J28" s="18"/>
      <c r="K28" s="19"/>
      <c r="L28" s="149"/>
      <c r="M28" s="181"/>
      <c r="N28" s="184"/>
      <c r="O28" s="32"/>
      <c r="P28" s="67"/>
      <c r="Q28" s="67"/>
      <c r="R28" s="67"/>
      <c r="S28" s="67"/>
      <c r="T28" s="67"/>
      <c r="U28" s="67"/>
      <c r="V28" s="67"/>
    </row>
    <row r="29" spans="2:22" s="17" customFormat="1" x14ac:dyDescent="0.25">
      <c r="B29" s="66"/>
      <c r="C29" s="66"/>
      <c r="D29" s="67"/>
      <c r="E29" s="67"/>
      <c r="F29" s="67"/>
      <c r="G29" s="16"/>
      <c r="H29" s="49"/>
      <c r="J29" s="18"/>
      <c r="K29" s="19"/>
      <c r="L29" s="149"/>
      <c r="M29" s="181"/>
      <c r="N29" s="184"/>
      <c r="O29" s="32"/>
      <c r="P29" s="67"/>
      <c r="Q29" s="67"/>
      <c r="R29" s="67"/>
      <c r="S29" s="67"/>
      <c r="T29" s="67"/>
      <c r="U29" s="67"/>
      <c r="V29" s="67"/>
    </row>
    <row r="30" spans="2:22" s="17" customFormat="1" x14ac:dyDescent="0.25">
      <c r="B30" s="66"/>
      <c r="C30" s="66"/>
      <c r="D30" s="67"/>
      <c r="E30" s="67"/>
      <c r="F30" s="67"/>
      <c r="G30" s="16"/>
      <c r="H30" s="49"/>
      <c r="J30" s="18"/>
      <c r="K30" s="19"/>
      <c r="L30" s="149"/>
      <c r="M30" s="181"/>
      <c r="N30" s="184"/>
      <c r="O30" s="32"/>
      <c r="P30" s="67"/>
      <c r="Q30" s="67"/>
      <c r="R30" s="67"/>
      <c r="S30" s="67"/>
      <c r="T30" s="67"/>
      <c r="U30" s="67"/>
      <c r="V30" s="67"/>
    </row>
    <row r="31" spans="2:22" s="17" customFormat="1" x14ac:dyDescent="0.25">
      <c r="B31" s="66"/>
      <c r="C31" s="66"/>
      <c r="D31" s="67"/>
      <c r="E31" s="67"/>
      <c r="F31" s="67"/>
      <c r="G31" s="16"/>
      <c r="H31" s="49"/>
      <c r="J31" s="18"/>
      <c r="K31" s="19"/>
      <c r="L31" s="149"/>
      <c r="M31" s="181"/>
      <c r="N31" s="184"/>
      <c r="O31" s="32"/>
      <c r="P31" s="67"/>
      <c r="Q31" s="67"/>
      <c r="R31" s="67"/>
      <c r="S31" s="67"/>
      <c r="T31" s="67"/>
      <c r="U31" s="67"/>
      <c r="V31" s="67"/>
    </row>
    <row r="32" spans="2:22" s="17" customFormat="1" x14ac:dyDescent="0.25">
      <c r="B32" s="66"/>
      <c r="C32" s="66"/>
      <c r="D32" s="67"/>
      <c r="E32" s="67"/>
      <c r="F32" s="67"/>
      <c r="G32" s="16"/>
      <c r="H32" s="49"/>
      <c r="J32" s="18"/>
      <c r="K32" s="19"/>
      <c r="L32" s="149"/>
      <c r="M32" s="181"/>
      <c r="N32" s="184"/>
      <c r="O32" s="32"/>
      <c r="P32" s="67"/>
      <c r="Q32" s="67"/>
      <c r="R32" s="67"/>
      <c r="S32" s="67"/>
      <c r="T32" s="67"/>
      <c r="U32" s="67"/>
      <c r="V32" s="67"/>
    </row>
    <row r="33" spans="2:22" s="17" customFormat="1" x14ac:dyDescent="0.25">
      <c r="B33" s="66"/>
      <c r="C33" s="66"/>
      <c r="D33" s="67"/>
      <c r="E33" s="67"/>
      <c r="F33" s="67"/>
      <c r="G33" s="16"/>
      <c r="H33" s="49"/>
      <c r="J33" s="18"/>
      <c r="K33" s="19"/>
      <c r="L33" s="149"/>
      <c r="M33" s="181"/>
      <c r="N33" s="184"/>
      <c r="O33" s="32"/>
      <c r="P33" s="67"/>
      <c r="Q33" s="67"/>
      <c r="R33" s="67"/>
      <c r="S33" s="67"/>
      <c r="T33" s="67"/>
      <c r="U33" s="67"/>
      <c r="V33" s="67"/>
    </row>
    <row r="34" spans="2:22" s="17" customFormat="1" x14ac:dyDescent="0.25">
      <c r="B34" s="66"/>
      <c r="C34" s="66"/>
      <c r="D34" s="67"/>
      <c r="E34" s="67"/>
      <c r="F34" s="67"/>
      <c r="G34" s="16"/>
      <c r="H34" s="49"/>
      <c r="J34" s="18"/>
      <c r="K34" s="19"/>
      <c r="L34" s="149"/>
      <c r="M34" s="181"/>
      <c r="N34" s="184"/>
      <c r="O34" s="32"/>
      <c r="P34" s="67"/>
      <c r="Q34" s="67"/>
      <c r="R34" s="67"/>
      <c r="S34" s="67"/>
      <c r="T34" s="67"/>
      <c r="U34" s="67"/>
      <c r="V34" s="67"/>
    </row>
    <row r="35" spans="2:22" s="17" customFormat="1" x14ac:dyDescent="0.25">
      <c r="B35" s="66"/>
      <c r="C35" s="66"/>
      <c r="D35" s="67"/>
      <c r="E35" s="67"/>
      <c r="F35" s="67"/>
      <c r="G35" s="16"/>
      <c r="H35" s="49"/>
      <c r="J35" s="18"/>
      <c r="K35" s="19"/>
      <c r="L35" s="149"/>
      <c r="M35" s="181"/>
      <c r="N35" s="184"/>
      <c r="O35" s="32"/>
      <c r="P35" s="67"/>
      <c r="Q35" s="67"/>
      <c r="R35" s="67"/>
      <c r="S35" s="67"/>
      <c r="T35" s="67"/>
      <c r="U35" s="67"/>
      <c r="V35" s="67"/>
    </row>
    <row r="36" spans="2:22" s="17" customFormat="1" x14ac:dyDescent="0.25">
      <c r="B36" s="66"/>
      <c r="C36" s="66"/>
      <c r="D36" s="67"/>
      <c r="E36" s="67"/>
      <c r="F36" s="67"/>
      <c r="G36" s="16"/>
      <c r="H36" s="49"/>
      <c r="J36" s="18"/>
      <c r="K36" s="19"/>
      <c r="L36" s="149"/>
      <c r="M36" s="181"/>
      <c r="N36" s="184"/>
      <c r="O36" s="32"/>
      <c r="P36" s="67"/>
      <c r="Q36" s="67"/>
      <c r="R36" s="67"/>
      <c r="S36" s="67"/>
      <c r="T36" s="67"/>
      <c r="U36" s="67"/>
      <c r="V36" s="67"/>
    </row>
    <row r="37" spans="2:22" s="17" customFormat="1" ht="12.75" customHeight="1" x14ac:dyDescent="0.25">
      <c r="B37" s="66"/>
      <c r="C37" s="66"/>
      <c r="D37" s="67"/>
      <c r="E37" s="67"/>
      <c r="F37" s="67"/>
      <c r="G37" s="16"/>
      <c r="H37" s="49"/>
      <c r="J37" s="18"/>
      <c r="K37" s="19"/>
      <c r="L37" s="149"/>
      <c r="M37" s="181"/>
      <c r="N37" s="184"/>
      <c r="O37" s="32"/>
      <c r="P37" s="67"/>
      <c r="Q37" s="67"/>
      <c r="R37" s="67"/>
      <c r="S37" s="67"/>
      <c r="T37" s="67"/>
      <c r="U37" s="67"/>
      <c r="V37" s="67"/>
    </row>
    <row r="38" spans="2:22" s="17" customFormat="1" x14ac:dyDescent="0.25">
      <c r="B38" s="66"/>
      <c r="C38" s="66"/>
      <c r="D38" s="67"/>
      <c r="E38" s="67"/>
      <c r="F38" s="67"/>
      <c r="G38" s="16"/>
      <c r="H38" s="49"/>
      <c r="J38" s="18"/>
      <c r="K38" s="19"/>
      <c r="L38" s="149"/>
      <c r="M38" s="181"/>
      <c r="N38" s="184"/>
      <c r="O38" s="32"/>
      <c r="P38" s="67"/>
      <c r="Q38" s="67"/>
      <c r="R38" s="67"/>
      <c r="S38" s="67"/>
      <c r="T38" s="67"/>
      <c r="U38" s="67"/>
      <c r="V38" s="67"/>
    </row>
    <row r="39" spans="2:22" s="17" customFormat="1" x14ac:dyDescent="0.25">
      <c r="B39" s="66"/>
      <c r="C39" s="66"/>
      <c r="D39" s="67"/>
      <c r="E39" s="67"/>
      <c r="F39" s="67"/>
      <c r="G39" s="16"/>
      <c r="H39" s="49"/>
      <c r="J39" s="18"/>
      <c r="K39" s="19"/>
      <c r="L39" s="149"/>
      <c r="M39" s="181"/>
      <c r="N39" s="184"/>
      <c r="O39" s="32"/>
      <c r="P39" s="67"/>
      <c r="Q39" s="67"/>
      <c r="R39" s="67"/>
      <c r="S39" s="67"/>
      <c r="T39" s="67"/>
      <c r="U39" s="67"/>
      <c r="V39" s="67"/>
    </row>
    <row r="40" spans="2:22" s="17" customFormat="1" x14ac:dyDescent="0.25">
      <c r="B40" s="66"/>
      <c r="C40" s="66"/>
      <c r="D40" s="67"/>
      <c r="E40" s="67"/>
      <c r="F40" s="67"/>
      <c r="G40" s="16"/>
      <c r="H40" s="49"/>
      <c r="J40" s="18"/>
      <c r="K40" s="19"/>
      <c r="L40" s="149"/>
      <c r="M40" s="181"/>
      <c r="N40" s="184"/>
      <c r="O40" s="32"/>
      <c r="P40" s="67"/>
      <c r="Q40" s="67"/>
      <c r="R40" s="67"/>
      <c r="S40" s="67"/>
      <c r="T40" s="67"/>
      <c r="U40" s="67"/>
      <c r="V40" s="67"/>
    </row>
    <row r="41" spans="2:22" s="17" customFormat="1" x14ac:dyDescent="0.25">
      <c r="B41" s="66"/>
      <c r="C41" s="66"/>
      <c r="D41" s="67"/>
      <c r="E41" s="67"/>
      <c r="F41" s="67"/>
      <c r="G41" s="16"/>
      <c r="H41" s="49"/>
      <c r="J41" s="18"/>
      <c r="K41" s="19"/>
      <c r="L41" s="149"/>
      <c r="M41" s="181"/>
      <c r="N41" s="184"/>
      <c r="O41" s="32"/>
      <c r="P41" s="67"/>
      <c r="Q41" s="67"/>
      <c r="R41" s="67"/>
      <c r="S41" s="67"/>
      <c r="T41" s="67"/>
      <c r="U41" s="67"/>
      <c r="V41" s="67"/>
    </row>
    <row r="42" spans="2:22" s="17" customFormat="1" x14ac:dyDescent="0.25">
      <c r="B42" s="66"/>
      <c r="C42" s="66"/>
      <c r="D42" s="67"/>
      <c r="E42" s="67"/>
      <c r="F42" s="67"/>
      <c r="G42" s="16"/>
      <c r="H42" s="49"/>
      <c r="J42" s="18"/>
      <c r="K42" s="19"/>
      <c r="L42" s="149"/>
      <c r="M42" s="181"/>
      <c r="N42" s="184"/>
      <c r="O42" s="32"/>
      <c r="P42" s="67"/>
      <c r="Q42" s="67"/>
      <c r="R42" s="67"/>
      <c r="S42" s="67"/>
      <c r="T42" s="67"/>
      <c r="U42" s="67"/>
      <c r="V42" s="67"/>
    </row>
    <row r="43" spans="2:22" s="17" customFormat="1" x14ac:dyDescent="0.25">
      <c r="B43" s="66"/>
      <c r="C43" s="66"/>
      <c r="D43" s="67"/>
      <c r="E43" s="67"/>
      <c r="F43" s="67"/>
      <c r="G43" s="16"/>
      <c r="H43" s="49"/>
      <c r="J43" s="18"/>
      <c r="K43" s="19"/>
      <c r="L43" s="149"/>
      <c r="M43" s="181"/>
      <c r="N43" s="184"/>
      <c r="O43" s="32"/>
      <c r="P43" s="67"/>
      <c r="Q43" s="67"/>
      <c r="R43" s="67"/>
      <c r="S43" s="67"/>
      <c r="T43" s="67"/>
      <c r="U43" s="67"/>
      <c r="V43" s="67"/>
    </row>
    <row r="44" spans="2:22" s="17" customFormat="1" x14ac:dyDescent="0.25">
      <c r="B44" s="66"/>
      <c r="C44" s="66"/>
      <c r="D44" s="67"/>
      <c r="E44" s="67"/>
      <c r="F44" s="67"/>
      <c r="G44" s="16"/>
      <c r="H44" s="49"/>
      <c r="J44" s="18"/>
      <c r="K44" s="19"/>
      <c r="L44" s="149"/>
      <c r="M44" s="181"/>
      <c r="N44" s="184"/>
      <c r="O44" s="32"/>
      <c r="P44" s="67"/>
      <c r="Q44" s="67"/>
      <c r="R44" s="67"/>
      <c r="S44" s="67"/>
      <c r="T44" s="67"/>
      <c r="U44" s="67"/>
      <c r="V44" s="67"/>
    </row>
    <row r="45" spans="2:22" s="17" customFormat="1" x14ac:dyDescent="0.25">
      <c r="B45" s="66"/>
      <c r="C45" s="66"/>
      <c r="D45" s="67"/>
      <c r="E45" s="67"/>
      <c r="F45" s="67"/>
      <c r="G45" s="16"/>
      <c r="H45" s="49"/>
      <c r="J45" s="18"/>
      <c r="K45" s="19"/>
      <c r="L45" s="149"/>
      <c r="M45" s="181"/>
      <c r="N45" s="184"/>
      <c r="O45" s="32"/>
      <c r="P45" s="67"/>
      <c r="Q45" s="67"/>
      <c r="R45" s="67"/>
      <c r="S45" s="67"/>
      <c r="T45" s="67"/>
      <c r="U45" s="67"/>
      <c r="V45" s="67"/>
    </row>
    <row r="46" spans="2:22" s="17" customFormat="1" x14ac:dyDescent="0.25">
      <c r="B46" s="66"/>
      <c r="C46" s="66"/>
      <c r="D46" s="67"/>
      <c r="E46" s="67"/>
      <c r="F46" s="67"/>
      <c r="G46" s="16"/>
      <c r="H46" s="49"/>
      <c r="J46" s="18"/>
      <c r="K46" s="19"/>
      <c r="L46" s="149"/>
      <c r="M46" s="181"/>
      <c r="N46" s="184"/>
      <c r="O46" s="32"/>
      <c r="P46" s="67"/>
      <c r="Q46" s="67"/>
      <c r="R46" s="67"/>
      <c r="S46" s="67"/>
      <c r="T46" s="67"/>
      <c r="U46" s="67"/>
      <c r="V46" s="67"/>
    </row>
    <row r="47" spans="2:22" s="17" customFormat="1" x14ac:dyDescent="0.25">
      <c r="B47" s="66"/>
      <c r="C47" s="66"/>
      <c r="D47" s="67"/>
      <c r="E47" s="67"/>
      <c r="F47" s="67"/>
      <c r="G47" s="16"/>
      <c r="H47" s="49"/>
      <c r="J47" s="18"/>
      <c r="K47" s="19"/>
      <c r="L47" s="149"/>
      <c r="M47" s="181"/>
      <c r="N47" s="184"/>
      <c r="O47" s="32"/>
      <c r="P47" s="67"/>
      <c r="Q47" s="67"/>
      <c r="R47" s="67"/>
      <c r="S47" s="67"/>
      <c r="T47" s="67"/>
      <c r="U47" s="67"/>
      <c r="V47" s="67"/>
    </row>
    <row r="48" spans="2:22" s="17" customFormat="1" x14ac:dyDescent="0.25">
      <c r="B48" s="66"/>
      <c r="C48" s="66"/>
      <c r="D48" s="67"/>
      <c r="E48" s="67"/>
      <c r="F48" s="67"/>
      <c r="G48" s="16"/>
      <c r="H48" s="49"/>
      <c r="J48" s="18"/>
      <c r="K48" s="19"/>
      <c r="L48" s="149"/>
      <c r="M48" s="181"/>
      <c r="N48" s="184"/>
      <c r="O48" s="32"/>
      <c r="P48" s="67"/>
      <c r="Q48" s="67"/>
      <c r="R48" s="67"/>
      <c r="S48" s="67"/>
      <c r="T48" s="67"/>
      <c r="U48" s="67"/>
      <c r="V48" s="67"/>
    </row>
    <row r="49" spans="2:22" s="17" customFormat="1" ht="12.75" customHeight="1" x14ac:dyDescent="0.25">
      <c r="B49" s="66"/>
      <c r="C49" s="66"/>
      <c r="D49" s="67"/>
      <c r="E49" s="67"/>
      <c r="F49" s="67"/>
      <c r="G49" s="16"/>
      <c r="H49" s="49"/>
      <c r="J49" s="18"/>
      <c r="K49" s="19"/>
      <c r="L49" s="149"/>
      <c r="M49" s="181"/>
      <c r="N49" s="184"/>
      <c r="O49" s="32"/>
      <c r="P49" s="67"/>
      <c r="Q49" s="67"/>
      <c r="R49" s="67"/>
      <c r="S49" s="67"/>
      <c r="T49" s="67"/>
      <c r="U49" s="67"/>
      <c r="V49" s="67"/>
    </row>
    <row r="50" spans="2:22" s="17" customFormat="1" x14ac:dyDescent="0.25">
      <c r="B50" s="66"/>
      <c r="C50" s="66"/>
      <c r="D50" s="67"/>
      <c r="E50" s="67"/>
      <c r="F50" s="67"/>
      <c r="G50" s="66"/>
      <c r="H50" s="49"/>
      <c r="J50" s="18"/>
      <c r="K50" s="19"/>
      <c r="L50" s="149"/>
      <c r="M50" s="181"/>
      <c r="N50" s="184"/>
      <c r="O50" s="32"/>
      <c r="P50" s="67"/>
      <c r="Q50" s="67"/>
      <c r="R50" s="67"/>
      <c r="S50" s="67"/>
      <c r="T50" s="67"/>
      <c r="U50" s="67"/>
      <c r="V50" s="67"/>
    </row>
    <row r="51" spans="2:22" s="17" customFormat="1" x14ac:dyDescent="0.25">
      <c r="B51" s="66"/>
      <c r="C51" s="66"/>
      <c r="D51" s="67"/>
      <c r="E51" s="67"/>
      <c r="F51" s="67"/>
      <c r="G51" s="66"/>
      <c r="H51" s="49"/>
      <c r="J51" s="18"/>
      <c r="K51" s="19"/>
      <c r="L51" s="149"/>
      <c r="M51" s="181"/>
      <c r="N51" s="184"/>
      <c r="O51" s="32"/>
      <c r="P51" s="67"/>
      <c r="Q51" s="67"/>
      <c r="R51" s="67"/>
      <c r="S51" s="67"/>
      <c r="T51" s="67"/>
      <c r="U51" s="67"/>
      <c r="V51" s="67"/>
    </row>
    <row r="52" spans="2:22" s="17" customFormat="1" x14ac:dyDescent="0.25">
      <c r="B52" s="66"/>
      <c r="C52" s="66"/>
      <c r="D52" s="67"/>
      <c r="E52" s="67"/>
      <c r="F52" s="67"/>
      <c r="G52" s="66"/>
      <c r="H52" s="49"/>
      <c r="J52" s="18"/>
      <c r="K52" s="19"/>
      <c r="L52" s="149"/>
      <c r="M52" s="181"/>
      <c r="N52" s="184"/>
      <c r="O52" s="32"/>
      <c r="P52" s="67"/>
      <c r="Q52" s="67"/>
      <c r="R52" s="67"/>
      <c r="S52" s="67"/>
      <c r="T52" s="67"/>
      <c r="U52" s="67"/>
      <c r="V52" s="67"/>
    </row>
    <row r="53" spans="2:22" s="17" customFormat="1" x14ac:dyDescent="0.25">
      <c r="B53" s="66"/>
      <c r="C53" s="66"/>
      <c r="D53" s="67"/>
      <c r="E53" s="67"/>
      <c r="F53" s="67"/>
      <c r="G53" s="66"/>
      <c r="H53" s="49"/>
      <c r="J53" s="18"/>
      <c r="K53" s="19"/>
      <c r="L53" s="149"/>
      <c r="M53" s="181"/>
      <c r="N53" s="184"/>
      <c r="O53" s="32"/>
      <c r="P53" s="67"/>
      <c r="Q53" s="67"/>
      <c r="R53" s="67"/>
      <c r="S53" s="67"/>
      <c r="T53" s="67"/>
      <c r="U53" s="67"/>
      <c r="V53" s="67"/>
    </row>
    <row r="54" spans="2:22" s="17" customFormat="1" x14ac:dyDescent="0.25">
      <c r="B54" s="66"/>
      <c r="C54" s="66"/>
      <c r="D54" s="67"/>
      <c r="E54" s="67"/>
      <c r="F54" s="67"/>
      <c r="G54" s="66"/>
      <c r="H54" s="49"/>
      <c r="J54" s="18"/>
      <c r="K54" s="19"/>
      <c r="L54" s="149"/>
      <c r="M54" s="181"/>
      <c r="N54" s="184"/>
      <c r="O54" s="32"/>
      <c r="P54" s="67"/>
      <c r="Q54" s="67"/>
      <c r="R54" s="67"/>
      <c r="S54" s="67"/>
      <c r="T54" s="67"/>
      <c r="U54" s="67"/>
      <c r="V54" s="67"/>
    </row>
    <row r="55" spans="2:22" s="17" customFormat="1" x14ac:dyDescent="0.25">
      <c r="B55" s="66"/>
      <c r="C55" s="66"/>
      <c r="D55" s="67"/>
      <c r="E55" s="67"/>
      <c r="F55" s="67"/>
      <c r="G55" s="66"/>
      <c r="H55" s="49"/>
      <c r="J55" s="18"/>
      <c r="K55" s="19"/>
      <c r="L55" s="149"/>
      <c r="M55" s="181"/>
      <c r="N55" s="184"/>
      <c r="O55" s="32"/>
      <c r="P55" s="67"/>
      <c r="Q55" s="67"/>
      <c r="R55" s="67"/>
      <c r="S55" s="67"/>
      <c r="T55" s="67"/>
      <c r="U55" s="67"/>
      <c r="V55" s="67"/>
    </row>
    <row r="56" spans="2:22" s="17" customFormat="1" x14ac:dyDescent="0.25">
      <c r="B56" s="66"/>
      <c r="C56" s="66"/>
      <c r="D56" s="67"/>
      <c r="E56" s="67"/>
      <c r="F56" s="67"/>
      <c r="G56" s="66"/>
      <c r="H56" s="49"/>
      <c r="J56" s="18"/>
      <c r="K56" s="19"/>
      <c r="L56" s="149"/>
      <c r="M56" s="181"/>
      <c r="N56" s="184"/>
      <c r="O56" s="32"/>
      <c r="P56" s="67"/>
      <c r="Q56" s="67"/>
      <c r="R56" s="67"/>
      <c r="S56" s="67"/>
      <c r="T56" s="67"/>
      <c r="U56" s="67"/>
      <c r="V56" s="67"/>
    </row>
    <row r="57" spans="2:22" s="17" customFormat="1" x14ac:dyDescent="0.25">
      <c r="B57" s="66"/>
      <c r="C57" s="66"/>
      <c r="D57" s="67"/>
      <c r="E57" s="67"/>
      <c r="F57" s="67"/>
      <c r="G57" s="66"/>
      <c r="H57" s="49"/>
      <c r="J57" s="18"/>
      <c r="K57" s="19"/>
      <c r="L57" s="149"/>
      <c r="M57" s="181"/>
      <c r="N57" s="184"/>
      <c r="O57" s="32"/>
      <c r="P57" s="67"/>
      <c r="Q57" s="67"/>
      <c r="R57" s="67"/>
      <c r="S57" s="67"/>
      <c r="T57" s="67"/>
      <c r="U57" s="67"/>
      <c r="V57" s="67"/>
    </row>
    <row r="58" spans="2:22" s="17" customFormat="1" x14ac:dyDescent="0.25">
      <c r="B58" s="66"/>
      <c r="C58" s="66"/>
      <c r="D58" s="67"/>
      <c r="E58" s="67"/>
      <c r="F58" s="67"/>
      <c r="G58" s="66"/>
      <c r="H58" s="49"/>
      <c r="J58" s="18"/>
      <c r="K58" s="19"/>
      <c r="L58" s="149"/>
      <c r="M58" s="181"/>
      <c r="N58" s="184"/>
      <c r="O58" s="32"/>
      <c r="P58" s="67"/>
      <c r="Q58" s="67"/>
      <c r="R58" s="67"/>
      <c r="S58" s="67"/>
      <c r="T58" s="67"/>
      <c r="U58" s="67"/>
      <c r="V58" s="67"/>
    </row>
    <row r="59" spans="2:22" s="17" customFormat="1" x14ac:dyDescent="0.25">
      <c r="B59" s="66"/>
      <c r="C59" s="66"/>
      <c r="D59" s="67"/>
      <c r="E59" s="67"/>
      <c r="F59" s="67"/>
      <c r="G59" s="66"/>
      <c r="H59" s="49"/>
      <c r="J59" s="18"/>
      <c r="K59" s="19"/>
      <c r="L59" s="149"/>
      <c r="M59" s="181"/>
      <c r="N59" s="184"/>
      <c r="O59" s="32"/>
      <c r="P59" s="67"/>
      <c r="Q59" s="67"/>
      <c r="R59" s="67"/>
      <c r="S59" s="67"/>
      <c r="T59" s="67"/>
      <c r="U59" s="67"/>
      <c r="V59" s="67"/>
    </row>
    <row r="60" spans="2:22" s="17" customFormat="1" x14ac:dyDescent="0.25">
      <c r="B60" s="66"/>
      <c r="C60" s="66"/>
      <c r="D60" s="67"/>
      <c r="E60" s="67"/>
      <c r="F60" s="67"/>
      <c r="G60" s="66"/>
      <c r="H60" s="49"/>
      <c r="J60" s="18"/>
      <c r="K60" s="19"/>
      <c r="L60" s="149"/>
      <c r="M60" s="181"/>
      <c r="N60" s="184"/>
      <c r="O60" s="32"/>
      <c r="P60" s="67"/>
      <c r="Q60" s="67"/>
      <c r="R60" s="67"/>
      <c r="S60" s="67"/>
      <c r="T60" s="67"/>
      <c r="U60" s="67"/>
      <c r="V60" s="67"/>
    </row>
    <row r="61" spans="2:22" s="17" customFormat="1" x14ac:dyDescent="0.25">
      <c r="C61" s="66"/>
      <c r="D61" s="67"/>
      <c r="E61" s="69"/>
      <c r="F61" s="70"/>
      <c r="G61" s="31"/>
      <c r="H61" s="49"/>
      <c r="J61" s="18"/>
      <c r="K61" s="19"/>
      <c r="L61" s="149"/>
      <c r="M61" s="181"/>
      <c r="N61" s="184"/>
      <c r="O61" s="32"/>
      <c r="Q61" s="71"/>
      <c r="T61" s="71"/>
      <c r="U61" s="71"/>
    </row>
    <row r="62" spans="2:22" s="17" customFormat="1" x14ac:dyDescent="0.25">
      <c r="C62" s="66"/>
      <c r="D62" s="67"/>
      <c r="E62" s="69"/>
      <c r="F62" s="70"/>
      <c r="G62" s="31"/>
      <c r="H62" s="49"/>
      <c r="J62" s="18"/>
      <c r="K62" s="19"/>
      <c r="L62" s="149"/>
      <c r="M62" s="181"/>
      <c r="N62" s="184"/>
      <c r="O62" s="32"/>
      <c r="Q62" s="71"/>
      <c r="T62" s="71"/>
      <c r="U62" s="71"/>
    </row>
    <row r="63" spans="2:22" s="17" customFormat="1" x14ac:dyDescent="0.25">
      <c r="C63" s="66"/>
      <c r="D63" s="67"/>
      <c r="E63" s="69"/>
      <c r="F63" s="70"/>
      <c r="G63" s="31"/>
      <c r="H63" s="49"/>
      <c r="J63" s="18"/>
      <c r="K63" s="19"/>
      <c r="L63" s="149"/>
      <c r="M63" s="181"/>
      <c r="N63" s="184"/>
      <c r="O63" s="32"/>
      <c r="Q63" s="71"/>
      <c r="T63" s="71"/>
      <c r="U63" s="71"/>
    </row>
    <row r="64" spans="2:22" s="17" customFormat="1" x14ac:dyDescent="0.25">
      <c r="C64" s="66"/>
      <c r="D64" s="67"/>
      <c r="E64" s="69"/>
      <c r="F64" s="70"/>
      <c r="G64" s="31"/>
      <c r="H64" s="49"/>
      <c r="J64" s="18"/>
      <c r="K64" s="19"/>
      <c r="L64" s="149"/>
      <c r="M64" s="181"/>
      <c r="N64" s="184"/>
      <c r="O64" s="32"/>
      <c r="Q64" s="71"/>
      <c r="T64" s="71"/>
      <c r="U64" s="71"/>
    </row>
    <row r="65" spans="3:21" s="17" customFormat="1" x14ac:dyDescent="0.25">
      <c r="C65" s="66"/>
      <c r="D65" s="67"/>
      <c r="E65" s="69"/>
      <c r="F65" s="70"/>
      <c r="G65" s="31"/>
      <c r="H65" s="49"/>
      <c r="J65" s="18"/>
      <c r="K65" s="19"/>
      <c r="L65" s="149"/>
      <c r="M65" s="181"/>
      <c r="N65" s="184"/>
      <c r="O65" s="32"/>
      <c r="Q65" s="71"/>
      <c r="T65" s="71"/>
      <c r="U65" s="71"/>
    </row>
    <row r="66" spans="3:21" s="17" customFormat="1" x14ac:dyDescent="0.25">
      <c r="C66" s="66"/>
      <c r="D66" s="67"/>
      <c r="E66" s="69"/>
      <c r="F66" s="70"/>
      <c r="G66" s="31"/>
      <c r="H66" s="49"/>
      <c r="J66" s="18"/>
      <c r="K66" s="19"/>
      <c r="L66" s="149"/>
      <c r="M66" s="181"/>
      <c r="N66" s="184"/>
      <c r="O66" s="32"/>
      <c r="Q66" s="71"/>
      <c r="T66" s="71"/>
      <c r="U66" s="71"/>
    </row>
    <row r="67" spans="3:21" s="17" customFormat="1" x14ac:dyDescent="0.25">
      <c r="C67" s="66"/>
      <c r="D67" s="67"/>
      <c r="E67" s="69"/>
      <c r="F67" s="70"/>
      <c r="G67" s="31"/>
      <c r="H67" s="49"/>
      <c r="J67" s="18"/>
      <c r="K67" s="19"/>
      <c r="L67" s="149"/>
      <c r="M67" s="181"/>
      <c r="N67" s="184"/>
      <c r="O67" s="32"/>
      <c r="Q67" s="71"/>
      <c r="T67" s="71"/>
      <c r="U67" s="71"/>
    </row>
    <row r="68" spans="3:21" s="17" customFormat="1" x14ac:dyDescent="0.25">
      <c r="C68" s="66"/>
      <c r="D68" s="67"/>
      <c r="E68" s="69"/>
      <c r="F68" s="70"/>
      <c r="G68" s="31"/>
      <c r="H68" s="49"/>
      <c r="J68" s="18"/>
      <c r="K68" s="19"/>
      <c r="L68" s="149"/>
      <c r="M68" s="181"/>
      <c r="N68" s="184"/>
      <c r="O68" s="32"/>
      <c r="Q68" s="71"/>
      <c r="T68" s="71"/>
      <c r="U68" s="71"/>
    </row>
    <row r="69" spans="3:21" s="17" customFormat="1" x14ac:dyDescent="0.25">
      <c r="C69" s="66"/>
      <c r="D69" s="67"/>
      <c r="E69" s="69"/>
      <c r="F69" s="70"/>
      <c r="G69" s="31"/>
      <c r="H69" s="49"/>
      <c r="J69" s="18"/>
      <c r="K69" s="19"/>
      <c r="L69" s="149"/>
      <c r="M69" s="181"/>
      <c r="N69" s="184"/>
      <c r="O69" s="32"/>
      <c r="Q69" s="71"/>
      <c r="T69" s="71"/>
      <c r="U69" s="71"/>
    </row>
    <row r="70" spans="3:21" s="17" customFormat="1" x14ac:dyDescent="0.25">
      <c r="C70" s="66"/>
      <c r="D70" s="67"/>
      <c r="E70" s="69"/>
      <c r="F70" s="70"/>
      <c r="G70" s="31"/>
      <c r="H70" s="49"/>
      <c r="J70" s="18"/>
      <c r="K70" s="19"/>
      <c r="L70" s="149"/>
      <c r="M70" s="181"/>
      <c r="N70" s="184"/>
      <c r="O70" s="32"/>
      <c r="Q70" s="71"/>
      <c r="T70" s="71"/>
      <c r="U70" s="71"/>
    </row>
    <row r="71" spans="3:21" s="17" customFormat="1" x14ac:dyDescent="0.25">
      <c r="C71" s="66"/>
      <c r="D71" s="67"/>
      <c r="E71" s="69"/>
      <c r="F71" s="70"/>
      <c r="G71" s="31"/>
      <c r="H71" s="49"/>
      <c r="J71" s="18"/>
      <c r="K71" s="19"/>
      <c r="L71" s="149"/>
      <c r="M71" s="181"/>
      <c r="N71" s="184"/>
      <c r="O71" s="32"/>
      <c r="Q71" s="71"/>
      <c r="T71" s="71"/>
      <c r="U71" s="71"/>
    </row>
    <row r="72" spans="3:21" x14ac:dyDescent="0.25">
      <c r="M72" s="181"/>
      <c r="N72" s="184"/>
    </row>
    <row r="73" spans="3:21" x14ac:dyDescent="0.25">
      <c r="M73" s="181"/>
      <c r="N73" s="184"/>
    </row>
    <row r="74" spans="3:21" x14ac:dyDescent="0.25">
      <c r="M74" s="181"/>
      <c r="N74" s="184"/>
    </row>
    <row r="75" spans="3:21" x14ac:dyDescent="0.25">
      <c r="M75" s="181"/>
      <c r="N75" s="184"/>
    </row>
    <row r="76" spans="3:21" x14ac:dyDescent="0.25">
      <c r="M76" s="181"/>
      <c r="N76" s="184"/>
    </row>
    <row r="77" spans="3:21" x14ac:dyDescent="0.25">
      <c r="M77" s="181"/>
      <c r="N77" s="184"/>
    </row>
    <row r="78" spans="3:21" x14ac:dyDescent="0.25">
      <c r="M78" s="181"/>
      <c r="N78" s="184"/>
    </row>
    <row r="79" spans="3:21" x14ac:dyDescent="0.25">
      <c r="M79" s="181"/>
      <c r="N79" s="184"/>
    </row>
  </sheetData>
  <mergeCells count="24">
    <mergeCell ref="U15:U18"/>
    <mergeCell ref="V15:V18"/>
    <mergeCell ref="P15:P18"/>
    <mergeCell ref="Q15:Q18"/>
    <mergeCell ref="R15:R18"/>
    <mergeCell ref="S15:S18"/>
    <mergeCell ref="T15:T18"/>
    <mergeCell ref="B15:B18"/>
    <mergeCell ref="G15:G18"/>
    <mergeCell ref="F15:F18"/>
    <mergeCell ref="E15:E18"/>
    <mergeCell ref="D15:D18"/>
    <mergeCell ref="C15:C18"/>
    <mergeCell ref="D4:H4"/>
    <mergeCell ref="D5:H5"/>
    <mergeCell ref="R8:R10"/>
    <mergeCell ref="S8:S10"/>
    <mergeCell ref="T8:T10"/>
    <mergeCell ref="B10:L10"/>
    <mergeCell ref="U8:U10"/>
    <mergeCell ref="V8:V10"/>
    <mergeCell ref="M8:M9"/>
    <mergeCell ref="N8:N10"/>
    <mergeCell ref="P8:Q10"/>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7" tint="0.39997558519241921"/>
  </sheetPr>
  <dimension ref="A1:X85"/>
  <sheetViews>
    <sheetView zoomScale="90" zoomScaleNormal="90" workbookViewId="0">
      <pane ySplit="9" topLeftCell="A13" activePane="bottomLeft" state="frozen"/>
      <selection pane="bottomLeft" activeCell="D13" sqref="D13:D19"/>
    </sheetView>
  </sheetViews>
  <sheetFormatPr defaultRowHeight="12.75" outlineLevelRow="1" x14ac:dyDescent="0.25"/>
  <cols>
    <col min="1" max="1" width="5.140625" style="178" customWidth="1"/>
    <col min="2" max="2" width="4.7109375" style="1" customWidth="1"/>
    <col min="3" max="3" width="13.42578125" style="14" customWidth="1"/>
    <col min="4" max="4" width="11.7109375" style="405" customWidth="1"/>
    <col min="5" max="5" width="10.85546875" style="3" customWidth="1"/>
    <col min="6" max="6" width="10.140625" style="12" customWidth="1"/>
    <col min="7" max="7" width="21.28515625" style="2" customWidth="1"/>
    <col min="8" max="8" width="42.7109375" style="48" customWidth="1"/>
    <col min="9" max="9" width="4.85546875" style="1" customWidth="1"/>
    <col min="10" max="10" width="7" style="5" customWidth="1"/>
    <col min="11" max="11" width="17.28515625" style="143" customWidth="1"/>
    <col min="12" max="12" width="17.28515625" style="134" customWidth="1"/>
    <col min="13" max="13" width="12.5703125" style="179" hidden="1" customWidth="1"/>
    <col min="14" max="14" width="12.5703125" style="183" hidden="1" customWidth="1"/>
    <col min="15" max="15" width="2" style="32" customWidth="1"/>
    <col min="16" max="16" width="9.85546875" style="1" customWidth="1"/>
    <col min="17" max="17" width="9.85546875" style="36" customWidth="1"/>
    <col min="18" max="19" width="9.42578125" style="1" customWidth="1"/>
    <col min="20" max="21" width="11.42578125" style="36" customWidth="1"/>
    <col min="22" max="22" width="20.42578125" style="1" customWidth="1"/>
    <col min="23" max="24" width="9.140625" style="542"/>
    <col min="25" max="16384" width="9.140625" style="1"/>
  </cols>
  <sheetData>
    <row r="1" spans="1:24" x14ac:dyDescent="0.25">
      <c r="P1" s="60"/>
      <c r="Q1" s="61"/>
      <c r="R1" s="62"/>
      <c r="S1" s="62"/>
      <c r="T1" s="61"/>
      <c r="U1" s="196">
        <v>44044</v>
      </c>
      <c r="V1" s="197">
        <f t="shared" ref="V1:V6" si="0">SUMIFS($M:$M,$N:$N,$U1)</f>
        <v>0</v>
      </c>
    </row>
    <row r="2" spans="1:24" ht="19.5" x14ac:dyDescent="0.25">
      <c r="B2" s="223" t="s">
        <v>253</v>
      </c>
      <c r="P2" s="60"/>
      <c r="Q2" s="61"/>
      <c r="R2" s="62"/>
      <c r="S2" s="62"/>
      <c r="T2" s="61"/>
      <c r="U2" s="198">
        <v>44075</v>
      </c>
      <c r="V2" s="199">
        <f t="shared" si="0"/>
        <v>0</v>
      </c>
    </row>
    <row r="3" spans="1:24" ht="13.5" thickBot="1" x14ac:dyDescent="0.3">
      <c r="P3" s="60"/>
      <c r="Q3" s="61"/>
      <c r="R3" s="62"/>
      <c r="S3" s="62"/>
      <c r="T3" s="61"/>
      <c r="U3" s="198">
        <v>44105</v>
      </c>
      <c r="V3" s="199">
        <f t="shared" si="0"/>
        <v>0</v>
      </c>
    </row>
    <row r="4" spans="1:24" ht="18.75" customHeight="1" thickTop="1" x14ac:dyDescent="0.25">
      <c r="B4" s="225" t="s">
        <v>254</v>
      </c>
      <c r="C4" s="227"/>
      <c r="D4" s="1257" t="s">
        <v>264</v>
      </c>
      <c r="E4" s="1257"/>
      <c r="F4" s="1257"/>
      <c r="G4" s="1257"/>
      <c r="H4" s="1258"/>
      <c r="P4" s="60"/>
      <c r="Q4" s="61"/>
      <c r="R4" s="62"/>
      <c r="S4" s="62"/>
      <c r="T4" s="61"/>
      <c r="U4" s="198">
        <v>44136</v>
      </c>
      <c r="V4" s="199">
        <f t="shared" si="0"/>
        <v>0</v>
      </c>
    </row>
    <row r="5" spans="1:24" ht="18.75" customHeight="1" thickBot="1" x14ac:dyDescent="0.3">
      <c r="B5" s="226" t="s">
        <v>255</v>
      </c>
      <c r="C5" s="228"/>
      <c r="D5" s="1259" t="s">
        <v>276</v>
      </c>
      <c r="E5" s="1259"/>
      <c r="F5" s="1259"/>
      <c r="G5" s="1259"/>
      <c r="H5" s="1260"/>
      <c r="I5" s="229"/>
      <c r="J5" s="229"/>
      <c r="K5" s="229"/>
      <c r="L5" s="229"/>
      <c r="M5" s="180"/>
      <c r="N5" s="182"/>
      <c r="P5" s="60"/>
      <c r="Q5" s="61"/>
      <c r="R5" s="62"/>
      <c r="S5" s="62"/>
      <c r="T5" s="61"/>
      <c r="U5" s="198">
        <v>44166</v>
      </c>
      <c r="V5" s="199">
        <f t="shared" si="0"/>
        <v>0</v>
      </c>
    </row>
    <row r="6" spans="1:24" ht="15.75" thickTop="1" x14ac:dyDescent="0.25">
      <c r="B6" s="229"/>
      <c r="C6" s="229"/>
      <c r="D6" s="261"/>
      <c r="E6" s="229"/>
      <c r="F6" s="229"/>
      <c r="G6" s="229"/>
      <c r="H6" s="229"/>
      <c r="I6" s="229"/>
      <c r="J6" s="229"/>
      <c r="K6" s="229"/>
      <c r="L6" s="229"/>
      <c r="M6" s="180"/>
      <c r="N6" s="182"/>
      <c r="P6" s="60"/>
      <c r="Q6" s="61"/>
      <c r="R6" s="62"/>
      <c r="S6" s="62"/>
      <c r="T6" s="61"/>
      <c r="U6" s="200">
        <v>44197</v>
      </c>
      <c r="V6" s="201">
        <f t="shared" si="0"/>
        <v>0</v>
      </c>
    </row>
    <row r="7" spans="1:24" ht="9" customHeight="1" x14ac:dyDescent="0.25">
      <c r="C7" s="57"/>
      <c r="K7" s="144"/>
      <c r="M7" s="61"/>
      <c r="N7" s="62"/>
      <c r="P7" s="62"/>
      <c r="Q7" s="61"/>
      <c r="R7" s="62"/>
      <c r="S7" s="62"/>
      <c r="T7" s="61"/>
      <c r="U7" s="1"/>
    </row>
    <row r="8" spans="1:24" s="4" customFormat="1" ht="39" customHeight="1" thickBot="1" x14ac:dyDescent="0.3">
      <c r="A8" s="190"/>
      <c r="B8" s="44" t="s">
        <v>0</v>
      </c>
      <c r="C8" s="44" t="s">
        <v>1</v>
      </c>
      <c r="D8" s="45" t="s">
        <v>2</v>
      </c>
      <c r="E8" s="45" t="s">
        <v>11</v>
      </c>
      <c r="F8" s="45" t="s">
        <v>10</v>
      </c>
      <c r="G8" s="44" t="s">
        <v>9</v>
      </c>
      <c r="H8" s="44" t="s">
        <v>3</v>
      </c>
      <c r="I8" s="44" t="s">
        <v>4</v>
      </c>
      <c r="J8" s="46" t="s">
        <v>5</v>
      </c>
      <c r="K8" s="135" t="s">
        <v>36</v>
      </c>
      <c r="L8" s="135" t="s">
        <v>37</v>
      </c>
      <c r="M8" s="1267" t="s">
        <v>199</v>
      </c>
      <c r="N8" s="1261" t="s">
        <v>198</v>
      </c>
      <c r="O8" s="50"/>
      <c r="P8" s="1284" t="s">
        <v>14</v>
      </c>
      <c r="Q8" s="1284"/>
      <c r="R8" s="98" t="s">
        <v>12</v>
      </c>
      <c r="S8" s="98" t="s">
        <v>13</v>
      </c>
      <c r="T8" s="59" t="s">
        <v>16</v>
      </c>
      <c r="U8" s="59" t="s">
        <v>17</v>
      </c>
      <c r="V8" s="98" t="s">
        <v>18</v>
      </c>
      <c r="W8" s="543"/>
      <c r="X8" s="543"/>
    </row>
    <row r="9" spans="1:24" ht="13.5" hidden="1" customHeight="1" thickBot="1" x14ac:dyDescent="0.3">
      <c r="B9" s="37" t="s">
        <v>33</v>
      </c>
      <c r="C9" s="54" t="s">
        <v>33</v>
      </c>
      <c r="D9" s="406" t="s">
        <v>34</v>
      </c>
      <c r="E9" s="38">
        <v>43900</v>
      </c>
      <c r="F9" s="55">
        <v>43900</v>
      </c>
      <c r="G9" s="56" t="s">
        <v>117</v>
      </c>
      <c r="H9" s="39" t="s">
        <v>118</v>
      </c>
      <c r="I9" s="37">
        <v>1</v>
      </c>
      <c r="J9" s="40" t="s">
        <v>19</v>
      </c>
      <c r="K9" s="145">
        <v>100000</v>
      </c>
      <c r="L9" s="136">
        <f>K9</f>
        <v>100000</v>
      </c>
      <c r="M9" s="1268"/>
      <c r="N9" s="1262"/>
      <c r="O9" s="50"/>
      <c r="P9" s="37" t="s">
        <v>35</v>
      </c>
      <c r="Q9" s="42">
        <v>44075</v>
      </c>
      <c r="R9" s="37">
        <v>3</v>
      </c>
      <c r="S9" s="37">
        <v>3</v>
      </c>
      <c r="T9" s="42">
        <v>44136</v>
      </c>
      <c r="U9" s="42">
        <v>44166</v>
      </c>
      <c r="V9" s="37" t="s">
        <v>15</v>
      </c>
    </row>
    <row r="10" spans="1:24" ht="21.75" customHeight="1" thickTop="1" thickBot="1" x14ac:dyDescent="0.3">
      <c r="B10" s="1240" t="s">
        <v>187</v>
      </c>
      <c r="C10" s="1241"/>
      <c r="D10" s="1241"/>
      <c r="E10" s="1241"/>
      <c r="F10" s="1241"/>
      <c r="G10" s="1241"/>
      <c r="H10" s="1241"/>
      <c r="I10" s="1241"/>
      <c r="J10" s="1241"/>
      <c r="K10" s="1241"/>
      <c r="L10" s="1241"/>
      <c r="M10" s="218" t="e">
        <f>SUM(M11:M248)</f>
        <v>#REF!</v>
      </c>
      <c r="N10" s="1262"/>
      <c r="O10" s="50"/>
      <c r="P10" s="37"/>
      <c r="Q10" s="42"/>
      <c r="R10" s="37"/>
      <c r="S10" s="37"/>
      <c r="T10" s="42"/>
      <c r="U10" s="42"/>
      <c r="V10" s="37"/>
      <c r="W10" s="542" t="s">
        <v>513</v>
      </c>
      <c r="X10" s="542">
        <f>SUM(X13:X140)</f>
        <v>82.716099999999983</v>
      </c>
    </row>
    <row r="11" spans="1:24" ht="36.75" hidden="1" customHeight="1" thickTop="1" thickBot="1" x14ac:dyDescent="0.3">
      <c r="B11" s="107">
        <v>1</v>
      </c>
      <c r="C11" s="108" t="s">
        <v>142</v>
      </c>
      <c r="D11" s="364" t="s">
        <v>139</v>
      </c>
      <c r="E11" s="109">
        <v>44021</v>
      </c>
      <c r="F11" s="105">
        <v>44025</v>
      </c>
      <c r="G11" s="106" t="s">
        <v>140</v>
      </c>
      <c r="H11" s="102" t="s">
        <v>141</v>
      </c>
      <c r="I11" s="99">
        <v>1</v>
      </c>
      <c r="J11" s="21" t="s">
        <v>6</v>
      </c>
      <c r="K11" s="142">
        <v>26000</v>
      </c>
      <c r="L11" s="137">
        <f t="shared" ref="L11:L18" si="1">K11*I11</f>
        <v>26000</v>
      </c>
      <c r="M11" s="204" t="e">
        <f>VLOOKUP($A11,#REF!,20,0)</f>
        <v>#REF!</v>
      </c>
      <c r="N11" s="219" t="e">
        <f>VLOOKUP(A11,#REF!,21,0)</f>
        <v>#REF!</v>
      </c>
      <c r="O11" s="50"/>
      <c r="P11" s="99"/>
      <c r="Q11" s="99"/>
      <c r="R11" s="99"/>
      <c r="S11" s="99"/>
      <c r="T11" s="99"/>
      <c r="U11" s="99"/>
      <c r="V11" s="254" t="s">
        <v>286</v>
      </c>
    </row>
    <row r="12" spans="1:24" ht="45" hidden="1" customHeight="1" outlineLevel="1" thickBot="1" x14ac:dyDescent="0.3">
      <c r="B12" s="151"/>
      <c r="C12" s="152" t="s">
        <v>142</v>
      </c>
      <c r="D12" s="157" t="s">
        <v>188</v>
      </c>
      <c r="E12" s="153">
        <v>44035</v>
      </c>
      <c r="F12" s="81">
        <v>44035</v>
      </c>
      <c r="G12" s="154" t="s">
        <v>189</v>
      </c>
      <c r="H12" s="8" t="s">
        <v>190</v>
      </c>
      <c r="I12" s="6">
        <v>1</v>
      </c>
      <c r="J12" s="9" t="s">
        <v>19</v>
      </c>
      <c r="K12" s="155">
        <v>120000</v>
      </c>
      <c r="L12" s="156">
        <f>K12*I12</f>
        <v>120000</v>
      </c>
      <c r="M12" s="244" t="e">
        <f>VLOOKUP($A12,#REF!,20,0)</f>
        <v>#REF!</v>
      </c>
      <c r="N12" s="238" t="e">
        <f>VLOOKUP(A12,#REF!,21,0)</f>
        <v>#REF!</v>
      </c>
      <c r="O12" s="50"/>
      <c r="P12" s="6"/>
      <c r="Q12" s="6"/>
      <c r="R12" s="6"/>
      <c r="S12" s="6"/>
      <c r="T12" s="6"/>
      <c r="U12" s="6"/>
      <c r="V12" s="252" t="s">
        <v>285</v>
      </c>
    </row>
    <row r="13" spans="1:24" s="17" customFormat="1" collapsed="1" x14ac:dyDescent="0.25">
      <c r="A13" s="191"/>
      <c r="B13" s="1242">
        <v>1</v>
      </c>
      <c r="C13" s="1242" t="s">
        <v>152</v>
      </c>
      <c r="D13" s="1421" t="s">
        <v>143</v>
      </c>
      <c r="E13" s="1246">
        <v>43895</v>
      </c>
      <c r="F13" s="1246">
        <v>43984</v>
      </c>
      <c r="G13" s="1245" t="s">
        <v>144</v>
      </c>
      <c r="H13" s="102" t="s">
        <v>145</v>
      </c>
      <c r="I13" s="99">
        <v>1</v>
      </c>
      <c r="J13" s="21" t="s">
        <v>6</v>
      </c>
      <c r="K13" s="137">
        <v>17600</v>
      </c>
      <c r="L13" s="453">
        <f t="shared" si="1"/>
        <v>17600</v>
      </c>
      <c r="M13" s="214" t="e">
        <f>VLOOKUP($A13,#REF!,20,0)</f>
        <v>#REF!</v>
      </c>
      <c r="N13" s="243" t="e">
        <f>VLOOKUP(A13,#REF!,21,0)</f>
        <v>#REF!</v>
      </c>
      <c r="O13" s="50"/>
      <c r="P13" s="1246"/>
      <c r="Q13" s="1246"/>
      <c r="R13" s="1246"/>
      <c r="S13" s="1246"/>
      <c r="T13" s="1246"/>
      <c r="U13" s="1246"/>
      <c r="V13" s="1246"/>
      <c r="W13" s="544">
        <v>344.3</v>
      </c>
      <c r="X13" s="544">
        <f>W13/1000</f>
        <v>0.34429999999999999</v>
      </c>
    </row>
    <row r="14" spans="1:24" s="17" customFormat="1" x14ac:dyDescent="0.25">
      <c r="A14" s="191"/>
      <c r="B14" s="1243"/>
      <c r="C14" s="1243"/>
      <c r="D14" s="1424"/>
      <c r="E14" s="1247"/>
      <c r="F14" s="1247"/>
      <c r="G14" s="1238"/>
      <c r="H14" s="103" t="s">
        <v>146</v>
      </c>
      <c r="I14" s="100">
        <v>1</v>
      </c>
      <c r="J14" s="11" t="s">
        <v>6</v>
      </c>
      <c r="K14" s="140">
        <v>17600</v>
      </c>
      <c r="L14" s="454">
        <f t="shared" si="1"/>
        <v>17600</v>
      </c>
      <c r="M14" s="202" t="e">
        <f>VLOOKUP($A14,#REF!,20,0)</f>
        <v>#REF!</v>
      </c>
      <c r="N14" s="237" t="e">
        <f>VLOOKUP(A14,#REF!,21,0)</f>
        <v>#REF!</v>
      </c>
      <c r="O14" s="50"/>
      <c r="P14" s="1247"/>
      <c r="Q14" s="1247"/>
      <c r="R14" s="1247"/>
      <c r="S14" s="1247"/>
      <c r="T14" s="1247"/>
      <c r="U14" s="1247"/>
      <c r="V14" s="1247"/>
      <c r="W14" s="544">
        <v>344.3</v>
      </c>
      <c r="X14" s="544">
        <f t="shared" ref="X14:X49" si="2">W14/1000</f>
        <v>0.34429999999999999</v>
      </c>
    </row>
    <row r="15" spans="1:24" s="17" customFormat="1" x14ac:dyDescent="0.25">
      <c r="A15" s="191"/>
      <c r="B15" s="1243"/>
      <c r="C15" s="1243"/>
      <c r="D15" s="1424"/>
      <c r="E15" s="1247"/>
      <c r="F15" s="1247"/>
      <c r="G15" s="1238"/>
      <c r="H15" s="103" t="s">
        <v>147</v>
      </c>
      <c r="I15" s="100">
        <v>1</v>
      </c>
      <c r="J15" s="11" t="s">
        <v>6</v>
      </c>
      <c r="K15" s="140">
        <v>18100</v>
      </c>
      <c r="L15" s="454">
        <f t="shared" si="1"/>
        <v>18100</v>
      </c>
      <c r="M15" s="202" t="e">
        <f>VLOOKUP($A15,#REF!,20,0)</f>
        <v>#REF!</v>
      </c>
      <c r="N15" s="237" t="e">
        <f>VLOOKUP(A15,#REF!,21,0)</f>
        <v>#REF!</v>
      </c>
      <c r="O15" s="50"/>
      <c r="P15" s="1247"/>
      <c r="Q15" s="1247"/>
      <c r="R15" s="1247"/>
      <c r="S15" s="1247"/>
      <c r="T15" s="1247"/>
      <c r="U15" s="1247"/>
      <c r="V15" s="1247"/>
      <c r="W15" s="544">
        <v>353.6</v>
      </c>
      <c r="X15" s="544">
        <f t="shared" si="2"/>
        <v>0.35360000000000003</v>
      </c>
    </row>
    <row r="16" spans="1:24" s="17" customFormat="1" x14ac:dyDescent="0.25">
      <c r="A16" s="191"/>
      <c r="B16" s="1243"/>
      <c r="C16" s="1243"/>
      <c r="D16" s="1424"/>
      <c r="E16" s="1247"/>
      <c r="F16" s="1247"/>
      <c r="G16" s="1238"/>
      <c r="H16" s="103" t="s">
        <v>148</v>
      </c>
      <c r="I16" s="100">
        <v>1</v>
      </c>
      <c r="J16" s="11" t="s">
        <v>6</v>
      </c>
      <c r="K16" s="140">
        <v>25300</v>
      </c>
      <c r="L16" s="454">
        <f t="shared" si="1"/>
        <v>25300</v>
      </c>
      <c r="M16" s="202" t="e">
        <f>VLOOKUP($A16,#REF!,20,0)</f>
        <v>#REF!</v>
      </c>
      <c r="N16" s="237" t="e">
        <f>VLOOKUP(A16,#REF!,21,0)</f>
        <v>#REF!</v>
      </c>
      <c r="O16" s="50"/>
      <c r="P16" s="1247"/>
      <c r="Q16" s="1247"/>
      <c r="R16" s="1247"/>
      <c r="S16" s="1247"/>
      <c r="T16" s="1247"/>
      <c r="U16" s="1247"/>
      <c r="V16" s="1247"/>
      <c r="W16" s="544">
        <v>495</v>
      </c>
      <c r="X16" s="544">
        <f t="shared" si="2"/>
        <v>0.495</v>
      </c>
    </row>
    <row r="17" spans="1:24" s="17" customFormat="1" x14ac:dyDescent="0.25">
      <c r="A17" s="191"/>
      <c r="B17" s="1243"/>
      <c r="C17" s="1243"/>
      <c r="D17" s="1424"/>
      <c r="E17" s="1247"/>
      <c r="F17" s="1247"/>
      <c r="G17" s="1238"/>
      <c r="H17" s="103" t="s">
        <v>149</v>
      </c>
      <c r="I17" s="100">
        <v>1</v>
      </c>
      <c r="J17" s="11" t="s">
        <v>6</v>
      </c>
      <c r="K17" s="140">
        <v>15500</v>
      </c>
      <c r="L17" s="454">
        <f t="shared" si="1"/>
        <v>15500</v>
      </c>
      <c r="M17" s="202" t="e">
        <f>VLOOKUP($A17,#REF!,20,0)</f>
        <v>#REF!</v>
      </c>
      <c r="N17" s="237" t="e">
        <f>VLOOKUP(A17,#REF!,21,0)</f>
        <v>#REF!</v>
      </c>
      <c r="O17" s="50"/>
      <c r="P17" s="1247"/>
      <c r="Q17" s="1247"/>
      <c r="R17" s="1247"/>
      <c r="S17" s="1247"/>
      <c r="T17" s="1247"/>
      <c r="U17" s="1247"/>
      <c r="V17" s="1247"/>
      <c r="W17" s="544">
        <v>304.10000000000002</v>
      </c>
      <c r="X17" s="544">
        <f t="shared" si="2"/>
        <v>0.30410000000000004</v>
      </c>
    </row>
    <row r="18" spans="1:24" s="17" customFormat="1" x14ac:dyDescent="0.25">
      <c r="A18" s="191"/>
      <c r="B18" s="1243"/>
      <c r="C18" s="1243"/>
      <c r="D18" s="1424"/>
      <c r="E18" s="1247"/>
      <c r="F18" s="1247"/>
      <c r="G18" s="1238"/>
      <c r="H18" s="103" t="s">
        <v>150</v>
      </c>
      <c r="I18" s="100">
        <v>1</v>
      </c>
      <c r="J18" s="11" t="s">
        <v>6</v>
      </c>
      <c r="K18" s="140">
        <v>10100</v>
      </c>
      <c r="L18" s="454">
        <f t="shared" si="1"/>
        <v>10100</v>
      </c>
      <c r="M18" s="202" t="e">
        <f>VLOOKUP($A18,#REF!,20,0)</f>
        <v>#REF!</v>
      </c>
      <c r="N18" s="237" t="e">
        <f>VLOOKUP(A18,#REF!,21,0)</f>
        <v>#REF!</v>
      </c>
      <c r="O18" s="50"/>
      <c r="P18" s="1247"/>
      <c r="Q18" s="1247"/>
      <c r="R18" s="1247"/>
      <c r="S18" s="1247"/>
      <c r="T18" s="1247"/>
      <c r="U18" s="1247"/>
      <c r="V18" s="1247"/>
      <c r="W18" s="544">
        <v>198</v>
      </c>
      <c r="X18" s="544">
        <f t="shared" si="2"/>
        <v>0.19800000000000001</v>
      </c>
    </row>
    <row r="19" spans="1:24" s="17" customFormat="1" ht="13.5" thickBot="1" x14ac:dyDescent="0.3">
      <c r="A19" s="191"/>
      <c r="B19" s="1291"/>
      <c r="C19" s="1291"/>
      <c r="D19" s="1422"/>
      <c r="E19" s="1280"/>
      <c r="F19" s="1280"/>
      <c r="G19" s="1423"/>
      <c r="H19" s="104" t="s">
        <v>151</v>
      </c>
      <c r="I19" s="101">
        <v>4</v>
      </c>
      <c r="J19" s="26" t="s">
        <v>7</v>
      </c>
      <c r="K19" s="141">
        <v>900</v>
      </c>
      <c r="L19" s="455">
        <f>K19*I19</f>
        <v>3600</v>
      </c>
      <c r="M19" s="215" t="e">
        <f>VLOOKUP($A19,#REF!,20,0)</f>
        <v>#REF!</v>
      </c>
      <c r="N19" s="242" t="e">
        <f>VLOOKUP(A19,#REF!,21,0)</f>
        <v>#REF!</v>
      </c>
      <c r="O19" s="50"/>
      <c r="P19" s="1280"/>
      <c r="Q19" s="1280"/>
      <c r="R19" s="1280"/>
      <c r="S19" s="1280"/>
      <c r="T19" s="1280"/>
      <c r="U19" s="1280"/>
      <c r="V19" s="1280"/>
      <c r="W19" s="544">
        <v>17</v>
      </c>
      <c r="X19" s="544">
        <f t="shared" si="2"/>
        <v>1.7000000000000001E-2</v>
      </c>
    </row>
    <row r="20" spans="1:24" s="17" customFormat="1" ht="12.75" customHeight="1" x14ac:dyDescent="0.25">
      <c r="A20" s="191"/>
      <c r="B20" s="1242">
        <v>2</v>
      </c>
      <c r="C20" s="1242" t="s">
        <v>152</v>
      </c>
      <c r="D20" s="1421" t="s">
        <v>153</v>
      </c>
      <c r="E20" s="1246">
        <v>43895</v>
      </c>
      <c r="F20" s="1246">
        <v>43984</v>
      </c>
      <c r="G20" s="1245" t="s">
        <v>154</v>
      </c>
      <c r="H20" s="112" t="s">
        <v>155</v>
      </c>
      <c r="I20" s="110">
        <v>1</v>
      </c>
      <c r="J20" s="21" t="s">
        <v>6</v>
      </c>
      <c r="K20" s="137">
        <v>7300</v>
      </c>
      <c r="L20" s="453">
        <f>K20*I20</f>
        <v>7300</v>
      </c>
      <c r="M20" s="202" t="e">
        <f>VLOOKUP($A20,#REF!,20,0)</f>
        <v>#REF!</v>
      </c>
      <c r="N20" s="237" t="e">
        <f>VLOOKUP(A20,#REF!,21,0)</f>
        <v>#REF!</v>
      </c>
      <c r="O20" s="50"/>
      <c r="P20" s="1246"/>
      <c r="Q20" s="1246"/>
      <c r="R20" s="1246"/>
      <c r="S20" s="1246"/>
      <c r="T20" s="1246"/>
      <c r="U20" s="1246"/>
      <c r="V20" s="1246"/>
      <c r="W20" s="544">
        <v>143</v>
      </c>
      <c r="X20" s="544">
        <f t="shared" si="2"/>
        <v>0.14299999999999999</v>
      </c>
    </row>
    <row r="21" spans="1:24" s="17" customFormat="1" ht="13.5" thickBot="1" x14ac:dyDescent="0.3">
      <c r="A21" s="191"/>
      <c r="B21" s="1291"/>
      <c r="C21" s="1291"/>
      <c r="D21" s="1422"/>
      <c r="E21" s="1280"/>
      <c r="F21" s="1280"/>
      <c r="G21" s="1423"/>
      <c r="H21" s="113" t="s">
        <v>156</v>
      </c>
      <c r="I21" s="111">
        <v>1</v>
      </c>
      <c r="J21" s="26" t="s">
        <v>6</v>
      </c>
      <c r="K21" s="141">
        <v>7300</v>
      </c>
      <c r="L21" s="455">
        <f>K21*I21</f>
        <v>7300</v>
      </c>
      <c r="M21" s="202" t="e">
        <f>VLOOKUP($A21,#REF!,20,0)</f>
        <v>#REF!</v>
      </c>
      <c r="N21" s="237" t="e">
        <f>VLOOKUP(A21,#REF!,21,0)</f>
        <v>#REF!</v>
      </c>
      <c r="O21" s="50"/>
      <c r="P21" s="1280"/>
      <c r="Q21" s="1280"/>
      <c r="R21" s="1280"/>
      <c r="S21" s="1280"/>
      <c r="T21" s="1280"/>
      <c r="U21" s="1280"/>
      <c r="V21" s="1280"/>
      <c r="W21" s="544">
        <v>143</v>
      </c>
      <c r="X21" s="544">
        <f t="shared" si="2"/>
        <v>0.14299999999999999</v>
      </c>
    </row>
    <row r="22" spans="1:24" s="17" customFormat="1" x14ac:dyDescent="0.25">
      <c r="A22" s="191"/>
      <c r="B22" s="1242">
        <v>3</v>
      </c>
      <c r="C22" s="1242" t="s">
        <v>152</v>
      </c>
      <c r="D22" s="1425" t="s">
        <v>452</v>
      </c>
      <c r="E22" s="1246">
        <v>44032</v>
      </c>
      <c r="F22" s="1246">
        <v>44035</v>
      </c>
      <c r="G22" s="1417" t="s">
        <v>161</v>
      </c>
      <c r="H22" s="129" t="s">
        <v>162</v>
      </c>
      <c r="I22" s="127">
        <v>1</v>
      </c>
      <c r="J22" s="21" t="s">
        <v>19</v>
      </c>
      <c r="K22" s="137">
        <v>310000</v>
      </c>
      <c r="L22" s="453">
        <f t="shared" ref="L22:L36" si="3">K22*I22</f>
        <v>310000</v>
      </c>
      <c r="M22" s="214" t="e">
        <f>VLOOKUP($A22,#REF!,20,0)</f>
        <v>#REF!</v>
      </c>
      <c r="N22" s="243" t="e">
        <f>VLOOKUP(A22,#REF!,21,0)</f>
        <v>#REF!</v>
      </c>
      <c r="O22" s="50"/>
      <c r="P22" s="1242"/>
      <c r="Q22" s="1242"/>
      <c r="R22" s="1242"/>
      <c r="S22" s="1242"/>
      <c r="T22" s="1242"/>
      <c r="U22" s="1242"/>
      <c r="V22" s="1242"/>
      <c r="W22" s="544">
        <v>6220.6</v>
      </c>
      <c r="X22" s="544">
        <f t="shared" si="2"/>
        <v>6.2206000000000001</v>
      </c>
    </row>
    <row r="23" spans="1:24" s="17" customFormat="1" x14ac:dyDescent="0.25">
      <c r="A23" s="191"/>
      <c r="B23" s="1243"/>
      <c r="C23" s="1243"/>
      <c r="D23" s="1426"/>
      <c r="E23" s="1247"/>
      <c r="F23" s="1247"/>
      <c r="G23" s="1418"/>
      <c r="H23" s="130" t="s">
        <v>163</v>
      </c>
      <c r="I23" s="128">
        <v>1</v>
      </c>
      <c r="J23" s="11" t="s">
        <v>19</v>
      </c>
      <c r="K23" s="140">
        <v>190000</v>
      </c>
      <c r="L23" s="454">
        <f t="shared" si="3"/>
        <v>190000</v>
      </c>
      <c r="M23" s="202" t="e">
        <f>VLOOKUP($A23,#REF!,20,0)</f>
        <v>#REF!</v>
      </c>
      <c r="N23" s="237" t="e">
        <f>VLOOKUP(A23,#REF!,21,0)</f>
        <v>#REF!</v>
      </c>
      <c r="O23" s="50"/>
      <c r="P23" s="1243"/>
      <c r="Q23" s="1243"/>
      <c r="R23" s="1243"/>
      <c r="S23" s="1243"/>
      <c r="T23" s="1243"/>
      <c r="U23" s="1243"/>
      <c r="V23" s="1243"/>
      <c r="W23" s="544">
        <v>3811.8</v>
      </c>
      <c r="X23" s="544">
        <f t="shared" si="2"/>
        <v>3.8118000000000003</v>
      </c>
    </row>
    <row r="24" spans="1:24" s="17" customFormat="1" x14ac:dyDescent="0.25">
      <c r="A24" s="191"/>
      <c r="B24" s="1243"/>
      <c r="C24" s="1243"/>
      <c r="D24" s="1426"/>
      <c r="E24" s="1247"/>
      <c r="F24" s="1247"/>
      <c r="G24" s="1418"/>
      <c r="H24" s="130" t="s">
        <v>164</v>
      </c>
      <c r="I24" s="128">
        <v>1</v>
      </c>
      <c r="J24" s="11" t="s">
        <v>19</v>
      </c>
      <c r="K24" s="140">
        <v>340000</v>
      </c>
      <c r="L24" s="454">
        <f t="shared" si="3"/>
        <v>340000</v>
      </c>
      <c r="M24" s="202">
        <v>0</v>
      </c>
      <c r="N24" s="202">
        <v>0</v>
      </c>
      <c r="O24" s="50"/>
      <c r="P24" s="1243"/>
      <c r="Q24" s="1243"/>
      <c r="R24" s="1243"/>
      <c r="S24" s="1243"/>
      <c r="T24" s="1243"/>
      <c r="U24" s="1243"/>
      <c r="V24" s="1243"/>
      <c r="W24" s="544">
        <v>6821.4</v>
      </c>
      <c r="X24" s="544">
        <f t="shared" si="2"/>
        <v>6.8213999999999997</v>
      </c>
    </row>
    <row r="25" spans="1:24" s="17" customFormat="1" x14ac:dyDescent="0.25">
      <c r="A25" s="191"/>
      <c r="B25" s="1243"/>
      <c r="C25" s="1243"/>
      <c r="D25" s="1426"/>
      <c r="E25" s="1247"/>
      <c r="F25" s="1247"/>
      <c r="G25" s="1418"/>
      <c r="H25" s="130" t="s">
        <v>165</v>
      </c>
      <c r="I25" s="128">
        <v>1</v>
      </c>
      <c r="J25" s="11" t="s">
        <v>19</v>
      </c>
      <c r="K25" s="140">
        <v>260000</v>
      </c>
      <c r="L25" s="454">
        <f t="shared" si="3"/>
        <v>260000</v>
      </c>
      <c r="M25" s="202">
        <v>0</v>
      </c>
      <c r="N25" s="202">
        <v>0</v>
      </c>
      <c r="O25" s="50"/>
      <c r="P25" s="1243"/>
      <c r="Q25" s="1243"/>
      <c r="R25" s="1243"/>
      <c r="S25" s="1243"/>
      <c r="T25" s="1243"/>
      <c r="U25" s="1243"/>
      <c r="V25" s="1243"/>
      <c r="W25" s="544">
        <v>5217.5</v>
      </c>
      <c r="X25" s="544">
        <f t="shared" si="2"/>
        <v>5.2175000000000002</v>
      </c>
    </row>
    <row r="26" spans="1:24" s="17" customFormat="1" x14ac:dyDescent="0.25">
      <c r="A26" s="191"/>
      <c r="B26" s="1243"/>
      <c r="C26" s="1243"/>
      <c r="D26" s="1426"/>
      <c r="E26" s="1247"/>
      <c r="F26" s="1247"/>
      <c r="G26" s="1418"/>
      <c r="H26" s="130" t="s">
        <v>166</v>
      </c>
      <c r="I26" s="128">
        <v>1</v>
      </c>
      <c r="J26" s="11" t="s">
        <v>19</v>
      </c>
      <c r="K26" s="140">
        <v>280000</v>
      </c>
      <c r="L26" s="454">
        <f t="shared" si="3"/>
        <v>280000</v>
      </c>
      <c r="M26" s="202">
        <v>0</v>
      </c>
      <c r="N26" s="202">
        <v>0</v>
      </c>
      <c r="O26" s="50"/>
      <c r="P26" s="1243"/>
      <c r="Q26" s="1243"/>
      <c r="R26" s="1243"/>
      <c r="S26" s="1243"/>
      <c r="T26" s="1243"/>
      <c r="U26" s="1243"/>
      <c r="V26" s="1243"/>
      <c r="W26" s="544">
        <v>5618</v>
      </c>
      <c r="X26" s="544">
        <f t="shared" si="2"/>
        <v>5.6180000000000003</v>
      </c>
    </row>
    <row r="27" spans="1:24" s="17" customFormat="1" x14ac:dyDescent="0.25">
      <c r="A27" s="191"/>
      <c r="B27" s="1243"/>
      <c r="C27" s="1243"/>
      <c r="D27" s="1426"/>
      <c r="E27" s="1247"/>
      <c r="F27" s="1247"/>
      <c r="G27" s="1418"/>
      <c r="H27" s="130" t="s">
        <v>167</v>
      </c>
      <c r="I27" s="128">
        <v>1</v>
      </c>
      <c r="J27" s="11" t="s">
        <v>19</v>
      </c>
      <c r="K27" s="140">
        <v>250000</v>
      </c>
      <c r="L27" s="454">
        <f t="shared" si="3"/>
        <v>250000</v>
      </c>
      <c r="M27" s="202">
        <v>0</v>
      </c>
      <c r="N27" s="202">
        <v>0</v>
      </c>
      <c r="O27" s="50"/>
      <c r="P27" s="1243"/>
      <c r="Q27" s="1243"/>
      <c r="R27" s="1243"/>
      <c r="S27" s="1243"/>
      <c r="T27" s="1243"/>
      <c r="U27" s="1243"/>
      <c r="V27" s="1243"/>
      <c r="W27" s="544">
        <v>5016.8999999999996</v>
      </c>
      <c r="X27" s="544">
        <f t="shared" si="2"/>
        <v>5.0168999999999997</v>
      </c>
    </row>
    <row r="28" spans="1:24" s="17" customFormat="1" x14ac:dyDescent="0.25">
      <c r="A28" s="191"/>
      <c r="B28" s="1243"/>
      <c r="C28" s="1243"/>
      <c r="D28" s="1426"/>
      <c r="E28" s="1247"/>
      <c r="F28" s="1247"/>
      <c r="G28" s="1418"/>
      <c r="H28" s="130" t="s">
        <v>168</v>
      </c>
      <c r="I28" s="128">
        <v>1</v>
      </c>
      <c r="J28" s="11" t="s">
        <v>19</v>
      </c>
      <c r="K28" s="140">
        <v>340000</v>
      </c>
      <c r="L28" s="454">
        <f t="shared" si="3"/>
        <v>340000</v>
      </c>
      <c r="M28" s="202">
        <v>0</v>
      </c>
      <c r="N28" s="202">
        <v>0</v>
      </c>
      <c r="O28" s="50"/>
      <c r="P28" s="1243"/>
      <c r="Q28" s="1243"/>
      <c r="R28" s="1243"/>
      <c r="S28" s="1243"/>
      <c r="T28" s="1243"/>
      <c r="U28" s="1243"/>
      <c r="V28" s="1243"/>
      <c r="W28" s="544">
        <v>6822.4</v>
      </c>
      <c r="X28" s="544">
        <f t="shared" si="2"/>
        <v>6.8224</v>
      </c>
    </row>
    <row r="29" spans="1:24" s="17" customFormat="1" x14ac:dyDescent="0.25">
      <c r="A29" s="191"/>
      <c r="B29" s="1243"/>
      <c r="C29" s="1243"/>
      <c r="D29" s="1426"/>
      <c r="E29" s="1247"/>
      <c r="F29" s="1247"/>
      <c r="G29" s="1418"/>
      <c r="H29" s="130" t="s">
        <v>169</v>
      </c>
      <c r="I29" s="128">
        <v>1</v>
      </c>
      <c r="J29" s="11" t="s">
        <v>19</v>
      </c>
      <c r="K29" s="140">
        <v>490000</v>
      </c>
      <c r="L29" s="454">
        <f>K29*I29</f>
        <v>490000</v>
      </c>
      <c r="M29" s="202">
        <v>0</v>
      </c>
      <c r="N29" s="202">
        <v>0</v>
      </c>
      <c r="O29" s="50"/>
      <c r="P29" s="1243"/>
      <c r="Q29" s="1243"/>
      <c r="R29" s="1243"/>
      <c r="S29" s="1243"/>
      <c r="T29" s="1243"/>
      <c r="U29" s="1243"/>
      <c r="V29" s="1243"/>
      <c r="W29" s="544">
        <v>9832</v>
      </c>
      <c r="X29" s="544">
        <f t="shared" si="2"/>
        <v>9.8320000000000007</v>
      </c>
    </row>
    <row r="30" spans="1:24" s="17" customFormat="1" x14ac:dyDescent="0.25">
      <c r="A30" s="191"/>
      <c r="B30" s="1243"/>
      <c r="C30" s="1243"/>
      <c r="D30" s="1426"/>
      <c r="E30" s="1247"/>
      <c r="F30" s="1247"/>
      <c r="G30" s="1418"/>
      <c r="H30" s="130" t="s">
        <v>170</v>
      </c>
      <c r="I30" s="128">
        <v>1</v>
      </c>
      <c r="J30" s="11" t="s">
        <v>19</v>
      </c>
      <c r="K30" s="140">
        <v>200000</v>
      </c>
      <c r="L30" s="454">
        <f t="shared" si="3"/>
        <v>200000</v>
      </c>
      <c r="M30" s="202">
        <v>0</v>
      </c>
      <c r="N30" s="202">
        <v>0</v>
      </c>
      <c r="O30" s="50"/>
      <c r="P30" s="1243"/>
      <c r="Q30" s="1243"/>
      <c r="R30" s="1243"/>
      <c r="S30" s="1243"/>
      <c r="T30" s="1243"/>
      <c r="U30" s="1243"/>
      <c r="V30" s="1243"/>
      <c r="W30" s="544">
        <v>4013.6</v>
      </c>
      <c r="X30" s="544">
        <f t="shared" si="2"/>
        <v>4.0136000000000003</v>
      </c>
    </row>
    <row r="31" spans="1:24" s="17" customFormat="1" x14ac:dyDescent="0.25">
      <c r="A31" s="191"/>
      <c r="B31" s="1243"/>
      <c r="C31" s="1243"/>
      <c r="D31" s="1426"/>
      <c r="E31" s="1247"/>
      <c r="F31" s="1247"/>
      <c r="G31" s="1418"/>
      <c r="H31" s="130" t="s">
        <v>171</v>
      </c>
      <c r="I31" s="128">
        <v>1</v>
      </c>
      <c r="J31" s="11" t="s">
        <v>19</v>
      </c>
      <c r="K31" s="140">
        <v>280000</v>
      </c>
      <c r="L31" s="454">
        <f t="shared" si="3"/>
        <v>280000</v>
      </c>
      <c r="M31" s="202">
        <v>0</v>
      </c>
      <c r="N31" s="202">
        <v>0</v>
      </c>
      <c r="O31" s="50"/>
      <c r="P31" s="1243"/>
      <c r="Q31" s="1243"/>
      <c r="R31" s="1243"/>
      <c r="S31" s="1243"/>
      <c r="T31" s="1243"/>
      <c r="U31" s="1243"/>
      <c r="V31" s="1243"/>
      <c r="W31" s="544">
        <v>5618.7</v>
      </c>
      <c r="X31" s="544">
        <f t="shared" si="2"/>
        <v>5.6186999999999996</v>
      </c>
    </row>
    <row r="32" spans="1:24" s="17" customFormat="1" x14ac:dyDescent="0.25">
      <c r="A32" s="191"/>
      <c r="B32" s="1243"/>
      <c r="C32" s="1243"/>
      <c r="D32" s="1426"/>
      <c r="E32" s="1247"/>
      <c r="F32" s="1247"/>
      <c r="G32" s="1418"/>
      <c r="H32" s="130" t="s">
        <v>172</v>
      </c>
      <c r="I32" s="128">
        <v>1</v>
      </c>
      <c r="J32" s="11" t="s">
        <v>19</v>
      </c>
      <c r="K32" s="140">
        <v>270000</v>
      </c>
      <c r="L32" s="454">
        <f t="shared" si="3"/>
        <v>270000</v>
      </c>
      <c r="M32" s="202">
        <v>0</v>
      </c>
      <c r="N32" s="202">
        <v>0</v>
      </c>
      <c r="O32" s="50"/>
      <c r="P32" s="1243"/>
      <c r="Q32" s="1243"/>
      <c r="R32" s="1243"/>
      <c r="S32" s="1243"/>
      <c r="T32" s="1243"/>
      <c r="U32" s="1243"/>
      <c r="V32" s="1243"/>
      <c r="W32" s="544">
        <v>5418</v>
      </c>
      <c r="X32" s="544">
        <f t="shared" si="2"/>
        <v>5.4180000000000001</v>
      </c>
    </row>
    <row r="33" spans="1:24" s="17" customFormat="1" ht="13.5" thickBot="1" x14ac:dyDescent="0.3">
      <c r="A33" s="191"/>
      <c r="B33" s="1243"/>
      <c r="C33" s="1243"/>
      <c r="D33" s="1426"/>
      <c r="E33" s="1247"/>
      <c r="F33" s="1247"/>
      <c r="G33" s="1418"/>
      <c r="H33" s="130" t="s">
        <v>173</v>
      </c>
      <c r="I33" s="128">
        <v>1</v>
      </c>
      <c r="J33" s="11" t="s">
        <v>19</v>
      </c>
      <c r="K33" s="140">
        <v>380000</v>
      </c>
      <c r="L33" s="454">
        <f t="shared" si="3"/>
        <v>380000</v>
      </c>
      <c r="M33" s="202">
        <v>0</v>
      </c>
      <c r="N33" s="202">
        <v>0</v>
      </c>
      <c r="O33" s="50"/>
      <c r="P33" s="1243"/>
      <c r="Q33" s="1243"/>
      <c r="R33" s="1243"/>
      <c r="S33" s="1243"/>
      <c r="T33" s="1243"/>
      <c r="U33" s="1243"/>
      <c r="V33" s="1243"/>
      <c r="W33" s="544">
        <v>7625.5</v>
      </c>
      <c r="X33" s="544">
        <f t="shared" si="2"/>
        <v>7.6254999999999997</v>
      </c>
    </row>
    <row r="34" spans="1:24" s="17" customFormat="1" x14ac:dyDescent="0.25">
      <c r="A34" s="191"/>
      <c r="B34" s="1245">
        <v>4</v>
      </c>
      <c r="C34" s="1245" t="s">
        <v>152</v>
      </c>
      <c r="D34" s="1425" t="s">
        <v>174</v>
      </c>
      <c r="E34" s="1421">
        <v>44032</v>
      </c>
      <c r="F34" s="1421">
        <v>44035</v>
      </c>
      <c r="G34" s="1427" t="s">
        <v>161</v>
      </c>
      <c r="H34" s="129" t="s">
        <v>175</v>
      </c>
      <c r="I34" s="127">
        <v>1</v>
      </c>
      <c r="J34" s="21" t="s">
        <v>19</v>
      </c>
      <c r="K34" s="137">
        <v>80000</v>
      </c>
      <c r="L34" s="453">
        <f t="shared" si="3"/>
        <v>80000</v>
      </c>
      <c r="M34" s="214">
        <v>0</v>
      </c>
      <c r="N34" s="214">
        <v>0</v>
      </c>
      <c r="O34" s="50"/>
      <c r="P34" s="1245"/>
      <c r="Q34" s="1245"/>
      <c r="R34" s="1245"/>
      <c r="S34" s="1245"/>
      <c r="T34" s="1245"/>
      <c r="U34" s="1245"/>
      <c r="V34" s="1245"/>
      <c r="W34" s="544">
        <v>1627.1</v>
      </c>
      <c r="X34" s="544">
        <f t="shared" si="2"/>
        <v>1.6271</v>
      </c>
    </row>
    <row r="35" spans="1:24" s="17" customFormat="1" x14ac:dyDescent="0.25">
      <c r="A35" s="191"/>
      <c r="B35" s="1238"/>
      <c r="C35" s="1238"/>
      <c r="D35" s="1426"/>
      <c r="E35" s="1424"/>
      <c r="F35" s="1424"/>
      <c r="G35" s="1428"/>
      <c r="H35" s="130" t="s">
        <v>176</v>
      </c>
      <c r="I35" s="128">
        <v>1</v>
      </c>
      <c r="J35" s="11" t="s">
        <v>19</v>
      </c>
      <c r="K35" s="140">
        <v>50000</v>
      </c>
      <c r="L35" s="454">
        <f t="shared" si="3"/>
        <v>50000</v>
      </c>
      <c r="M35" s="202">
        <v>0</v>
      </c>
      <c r="N35" s="202">
        <v>0</v>
      </c>
      <c r="O35" s="50"/>
      <c r="P35" s="1238"/>
      <c r="Q35" s="1238"/>
      <c r="R35" s="1238"/>
      <c r="S35" s="1238"/>
      <c r="T35" s="1238"/>
      <c r="U35" s="1238"/>
      <c r="V35" s="1238"/>
      <c r="W35" s="544">
        <v>1016.5</v>
      </c>
      <c r="X35" s="544">
        <f t="shared" si="2"/>
        <v>1.0165</v>
      </c>
    </row>
    <row r="36" spans="1:24" s="17" customFormat="1" x14ac:dyDescent="0.25">
      <c r="A36" s="191"/>
      <c r="B36" s="1238"/>
      <c r="C36" s="1238"/>
      <c r="D36" s="1426"/>
      <c r="E36" s="1424"/>
      <c r="F36" s="1424"/>
      <c r="G36" s="1428"/>
      <c r="H36" s="130" t="s">
        <v>177</v>
      </c>
      <c r="I36" s="128">
        <v>1</v>
      </c>
      <c r="J36" s="11" t="s">
        <v>19</v>
      </c>
      <c r="K36" s="140">
        <v>80000</v>
      </c>
      <c r="L36" s="454">
        <f t="shared" si="3"/>
        <v>80000</v>
      </c>
      <c r="M36" s="202">
        <v>0</v>
      </c>
      <c r="N36" s="202">
        <v>0</v>
      </c>
      <c r="O36" s="50"/>
      <c r="P36" s="1238"/>
      <c r="Q36" s="1238"/>
      <c r="R36" s="1238"/>
      <c r="S36" s="1238"/>
      <c r="T36" s="1238"/>
      <c r="U36" s="1238"/>
      <c r="V36" s="1238"/>
      <c r="W36" s="544">
        <v>1627.1</v>
      </c>
      <c r="X36" s="544">
        <f t="shared" si="2"/>
        <v>1.6271</v>
      </c>
    </row>
    <row r="37" spans="1:24" s="17" customFormat="1" ht="12.75" customHeight="1" thickBot="1" x14ac:dyDescent="0.3">
      <c r="A37" s="191"/>
      <c r="B37" s="1238"/>
      <c r="C37" s="1238"/>
      <c r="D37" s="1426"/>
      <c r="E37" s="1424"/>
      <c r="F37" s="1424"/>
      <c r="G37" s="1428"/>
      <c r="H37" s="260" t="s">
        <v>178</v>
      </c>
      <c r="I37" s="258">
        <v>1</v>
      </c>
      <c r="J37" s="11" t="s">
        <v>19</v>
      </c>
      <c r="K37" s="140">
        <v>50000</v>
      </c>
      <c r="L37" s="454">
        <f t="shared" ref="L37:L43" si="4">K37*I37</f>
        <v>50000</v>
      </c>
      <c r="M37" s="202">
        <v>0</v>
      </c>
      <c r="N37" s="202">
        <v>0</v>
      </c>
      <c r="O37" s="50"/>
      <c r="P37" s="1423"/>
      <c r="Q37" s="1423"/>
      <c r="R37" s="1423"/>
      <c r="S37" s="1423"/>
      <c r="T37" s="1423"/>
      <c r="U37" s="1423"/>
      <c r="V37" s="1423"/>
      <c r="W37" s="544">
        <v>1016.5</v>
      </c>
      <c r="X37" s="544">
        <f t="shared" si="2"/>
        <v>1.0165</v>
      </c>
    </row>
    <row r="38" spans="1:24" s="17" customFormat="1" ht="20.25" hidden="1" customHeight="1" outlineLevel="1" x14ac:dyDescent="0.25">
      <c r="A38" s="191"/>
      <c r="B38" s="1417">
        <v>5</v>
      </c>
      <c r="C38" s="1242"/>
      <c r="D38" s="1419" t="s">
        <v>410</v>
      </c>
      <c r="E38" s="1246">
        <v>44056</v>
      </c>
      <c r="F38" s="1246">
        <v>44057</v>
      </c>
      <c r="G38" s="1245" t="s">
        <v>416</v>
      </c>
      <c r="H38" s="259" t="s">
        <v>411</v>
      </c>
      <c r="I38" s="257">
        <v>1</v>
      </c>
      <c r="J38" s="21" t="s">
        <v>19</v>
      </c>
      <c r="K38" s="137">
        <v>62900</v>
      </c>
      <c r="L38" s="456">
        <f t="shared" si="4"/>
        <v>62900</v>
      </c>
      <c r="M38" s="359"/>
      <c r="N38" s="243"/>
      <c r="O38" s="50"/>
      <c r="P38" s="1415" t="s">
        <v>290</v>
      </c>
      <c r="Q38" s="243"/>
      <c r="R38" s="243"/>
      <c r="S38" s="243"/>
      <c r="T38" s="243"/>
      <c r="U38" s="243"/>
      <c r="V38" s="1415" t="s">
        <v>511</v>
      </c>
      <c r="W38" s="544"/>
      <c r="X38" s="544">
        <f t="shared" si="2"/>
        <v>0</v>
      </c>
    </row>
    <row r="39" spans="1:24" s="17" customFormat="1" ht="20.25" hidden="1" customHeight="1" outlineLevel="1" thickBot="1" x14ac:dyDescent="0.3">
      <c r="A39" s="191"/>
      <c r="B39" s="1418"/>
      <c r="C39" s="1243"/>
      <c r="D39" s="1420"/>
      <c r="E39" s="1247"/>
      <c r="F39" s="1247"/>
      <c r="G39" s="1238"/>
      <c r="H39" s="260" t="s">
        <v>412</v>
      </c>
      <c r="I39" s="258">
        <v>1</v>
      </c>
      <c r="J39" s="11" t="s">
        <v>19</v>
      </c>
      <c r="K39" s="140">
        <v>11300</v>
      </c>
      <c r="L39" s="457">
        <f t="shared" si="4"/>
        <v>11300</v>
      </c>
      <c r="M39" s="360"/>
      <c r="N39" s="237"/>
      <c r="O39" s="50"/>
      <c r="P39" s="1416"/>
      <c r="Q39" s="237"/>
      <c r="R39" s="237"/>
      <c r="S39" s="237"/>
      <c r="T39" s="237"/>
      <c r="U39" s="237"/>
      <c r="V39" s="1416"/>
      <c r="W39" s="544"/>
      <c r="X39" s="544">
        <f t="shared" si="2"/>
        <v>0</v>
      </c>
    </row>
    <row r="40" spans="1:24" s="17" customFormat="1" ht="42.75" customHeight="1" collapsed="1" thickBot="1" x14ac:dyDescent="0.3">
      <c r="A40" s="191"/>
      <c r="B40" s="460">
        <v>6</v>
      </c>
      <c r="C40" s="72"/>
      <c r="D40" s="413" t="s">
        <v>413</v>
      </c>
      <c r="E40" s="73">
        <v>44056</v>
      </c>
      <c r="F40" s="73">
        <v>44057</v>
      </c>
      <c r="G40" s="222" t="s">
        <v>414</v>
      </c>
      <c r="H40" s="8" t="s">
        <v>415</v>
      </c>
      <c r="I40" s="6">
        <v>1</v>
      </c>
      <c r="J40" s="9" t="s">
        <v>19</v>
      </c>
      <c r="K40" s="156">
        <v>150000</v>
      </c>
      <c r="L40" s="458">
        <f t="shared" si="4"/>
        <v>150000</v>
      </c>
      <c r="M40" s="244"/>
      <c r="N40" s="238"/>
      <c r="O40" s="50"/>
      <c r="P40" s="238"/>
      <c r="Q40" s="238"/>
      <c r="R40" s="238"/>
      <c r="S40" s="238"/>
      <c r="T40" s="238"/>
      <c r="U40" s="238"/>
      <c r="V40" s="238"/>
      <c r="W40" s="544">
        <v>3050.2</v>
      </c>
      <c r="X40" s="544">
        <f t="shared" si="2"/>
        <v>3.0501999999999998</v>
      </c>
    </row>
    <row r="41" spans="1:24" s="17" customFormat="1" ht="25.5" hidden="1" outlineLevel="1" x14ac:dyDescent="0.25">
      <c r="A41" s="191"/>
      <c r="B41" s="1433">
        <v>7</v>
      </c>
      <c r="C41" s="1441" t="s">
        <v>142</v>
      </c>
      <c r="D41" s="1439" t="s">
        <v>419</v>
      </c>
      <c r="E41" s="1429">
        <v>44061</v>
      </c>
      <c r="F41" s="1429">
        <v>44062</v>
      </c>
      <c r="G41" s="1437" t="s">
        <v>426</v>
      </c>
      <c r="H41" s="390" t="s">
        <v>424</v>
      </c>
      <c r="I41" s="391">
        <v>1</v>
      </c>
      <c r="J41" s="392" t="s">
        <v>19</v>
      </c>
      <c r="K41" s="393">
        <v>30000</v>
      </c>
      <c r="L41" s="459">
        <f t="shared" si="4"/>
        <v>30000</v>
      </c>
      <c r="M41" s="394"/>
      <c r="N41" s="395"/>
      <c r="O41" s="50"/>
      <c r="P41" s="1435" t="s">
        <v>290</v>
      </c>
      <c r="Q41" s="1429"/>
      <c r="R41" s="1429"/>
      <c r="S41" s="1429"/>
      <c r="T41" s="1429"/>
      <c r="U41" s="1429"/>
      <c r="V41" s="1431" t="s">
        <v>514</v>
      </c>
      <c r="W41" s="544"/>
      <c r="X41" s="544">
        <f t="shared" si="2"/>
        <v>0</v>
      </c>
    </row>
    <row r="42" spans="1:24" s="17" customFormat="1" ht="25.5" hidden="1" outlineLevel="1" x14ac:dyDescent="0.25">
      <c r="A42" s="191"/>
      <c r="B42" s="1434"/>
      <c r="C42" s="1442"/>
      <c r="D42" s="1440"/>
      <c r="E42" s="1430"/>
      <c r="F42" s="1430"/>
      <c r="G42" s="1438"/>
      <c r="H42" s="462" t="s">
        <v>425</v>
      </c>
      <c r="I42" s="583">
        <v>1</v>
      </c>
      <c r="J42" s="463" t="s">
        <v>19</v>
      </c>
      <c r="K42" s="589">
        <v>30000</v>
      </c>
      <c r="L42" s="590">
        <f t="shared" si="4"/>
        <v>30000</v>
      </c>
      <c r="M42" s="591"/>
      <c r="N42" s="484"/>
      <c r="O42" s="50"/>
      <c r="P42" s="1436"/>
      <c r="Q42" s="1430"/>
      <c r="R42" s="1430"/>
      <c r="S42" s="1430"/>
      <c r="T42" s="1430"/>
      <c r="U42" s="1430"/>
      <c r="V42" s="1432"/>
      <c r="W42" s="544"/>
      <c r="X42" s="544">
        <f t="shared" si="2"/>
        <v>0</v>
      </c>
    </row>
    <row r="43" spans="1:24" s="17" customFormat="1" ht="25.5" collapsed="1" x14ac:dyDescent="0.25">
      <c r="A43" s="191"/>
      <c r="B43" s="592"/>
      <c r="C43" s="584" t="s">
        <v>152</v>
      </c>
      <c r="D43" s="593" t="s">
        <v>566</v>
      </c>
      <c r="E43" s="245"/>
      <c r="F43" s="245">
        <v>44096</v>
      </c>
      <c r="G43" s="579" t="s">
        <v>599</v>
      </c>
      <c r="H43" s="573" t="s">
        <v>568</v>
      </c>
      <c r="I43" s="568">
        <v>1</v>
      </c>
      <c r="J43" s="21" t="s">
        <v>6</v>
      </c>
      <c r="K43" s="137">
        <v>341000</v>
      </c>
      <c r="L43" s="594">
        <f t="shared" si="4"/>
        <v>341000</v>
      </c>
      <c r="M43" s="359"/>
      <c r="N43" s="243"/>
      <c r="O43" s="347"/>
      <c r="P43" s="245"/>
      <c r="Q43" s="245"/>
      <c r="R43" s="245"/>
      <c r="S43" s="245"/>
      <c r="T43" s="245"/>
      <c r="U43" s="245"/>
      <c r="V43" s="595"/>
      <c r="W43" s="544"/>
      <c r="X43" s="544">
        <f t="shared" si="2"/>
        <v>0</v>
      </c>
    </row>
    <row r="44" spans="1:24" s="17" customFormat="1" ht="25.5" x14ac:dyDescent="0.25">
      <c r="A44" s="191"/>
      <c r="B44" s="596"/>
      <c r="C44" s="585" t="s">
        <v>152</v>
      </c>
      <c r="D44" s="597" t="s">
        <v>566</v>
      </c>
      <c r="E44" s="63"/>
      <c r="F44" s="63">
        <v>44096</v>
      </c>
      <c r="G44" s="578" t="s">
        <v>599</v>
      </c>
      <c r="H44" s="574" t="s">
        <v>569</v>
      </c>
      <c r="I44" s="569">
        <v>1</v>
      </c>
      <c r="J44" s="11" t="s">
        <v>6</v>
      </c>
      <c r="K44" s="140">
        <v>326800</v>
      </c>
      <c r="L44" s="561">
        <f t="shared" ref="L44:L73" si="5">K44*I44</f>
        <v>326800</v>
      </c>
      <c r="M44" s="360"/>
      <c r="N44" s="237"/>
      <c r="O44" s="348"/>
      <c r="P44" s="63"/>
      <c r="Q44" s="63"/>
      <c r="R44" s="63"/>
      <c r="S44" s="63"/>
      <c r="T44" s="63"/>
      <c r="U44" s="63"/>
      <c r="V44" s="598"/>
      <c r="W44" s="544"/>
      <c r="X44" s="544">
        <f t="shared" si="2"/>
        <v>0</v>
      </c>
    </row>
    <row r="45" spans="1:24" s="17" customFormat="1" ht="25.5" x14ac:dyDescent="0.25">
      <c r="A45" s="191"/>
      <c r="B45" s="596"/>
      <c r="C45" s="585" t="s">
        <v>152</v>
      </c>
      <c r="D45" s="597" t="s">
        <v>566</v>
      </c>
      <c r="E45" s="63"/>
      <c r="F45" s="63">
        <v>44096</v>
      </c>
      <c r="G45" s="578" t="s">
        <v>599</v>
      </c>
      <c r="H45" s="574" t="s">
        <v>570</v>
      </c>
      <c r="I45" s="569">
        <v>1</v>
      </c>
      <c r="J45" s="11" t="s">
        <v>6</v>
      </c>
      <c r="K45" s="140">
        <v>187400</v>
      </c>
      <c r="L45" s="561">
        <f t="shared" si="5"/>
        <v>187400</v>
      </c>
      <c r="M45" s="360"/>
      <c r="N45" s="237"/>
      <c r="O45" s="348"/>
      <c r="P45" s="63"/>
      <c r="Q45" s="63"/>
      <c r="R45" s="63"/>
      <c r="S45" s="63"/>
      <c r="T45" s="63"/>
      <c r="U45" s="63"/>
      <c r="V45" s="598"/>
      <c r="W45" s="544"/>
      <c r="X45" s="544">
        <f t="shared" si="2"/>
        <v>0</v>
      </c>
    </row>
    <row r="46" spans="1:24" s="17" customFormat="1" ht="25.5" x14ac:dyDescent="0.25">
      <c r="A46" s="191"/>
      <c r="B46" s="596"/>
      <c r="C46" s="585" t="s">
        <v>152</v>
      </c>
      <c r="D46" s="597" t="s">
        <v>566</v>
      </c>
      <c r="E46" s="63"/>
      <c r="F46" s="63">
        <v>44096</v>
      </c>
      <c r="G46" s="578" t="s">
        <v>599</v>
      </c>
      <c r="H46" s="574" t="s">
        <v>571</v>
      </c>
      <c r="I46" s="569">
        <v>1</v>
      </c>
      <c r="J46" s="11" t="s">
        <v>6</v>
      </c>
      <c r="K46" s="140">
        <v>131100</v>
      </c>
      <c r="L46" s="561">
        <f t="shared" si="5"/>
        <v>131100</v>
      </c>
      <c r="M46" s="360"/>
      <c r="N46" s="237"/>
      <c r="O46" s="348"/>
      <c r="P46" s="63"/>
      <c r="Q46" s="63"/>
      <c r="R46" s="63"/>
      <c r="S46" s="63"/>
      <c r="T46" s="63"/>
      <c r="U46" s="63"/>
      <c r="V46" s="598"/>
      <c r="W46" s="544"/>
      <c r="X46" s="544">
        <f t="shared" si="2"/>
        <v>0</v>
      </c>
    </row>
    <row r="47" spans="1:24" s="17" customFormat="1" ht="25.5" x14ac:dyDescent="0.25">
      <c r="A47" s="191"/>
      <c r="B47" s="596"/>
      <c r="C47" s="585" t="s">
        <v>152</v>
      </c>
      <c r="D47" s="597" t="s">
        <v>566</v>
      </c>
      <c r="E47" s="63"/>
      <c r="F47" s="63">
        <v>44096</v>
      </c>
      <c r="G47" s="578" t="s">
        <v>599</v>
      </c>
      <c r="H47" s="574" t="s">
        <v>572</v>
      </c>
      <c r="I47" s="569">
        <v>1</v>
      </c>
      <c r="J47" s="11" t="s">
        <v>6</v>
      </c>
      <c r="K47" s="140">
        <v>81300</v>
      </c>
      <c r="L47" s="561">
        <f t="shared" si="5"/>
        <v>81300</v>
      </c>
      <c r="M47" s="360"/>
      <c r="N47" s="237"/>
      <c r="O47" s="348"/>
      <c r="P47" s="63"/>
      <c r="Q47" s="63"/>
      <c r="R47" s="63"/>
      <c r="S47" s="63"/>
      <c r="T47" s="63"/>
      <c r="U47" s="63"/>
      <c r="V47" s="598"/>
      <c r="W47" s="544"/>
      <c r="X47" s="544">
        <f t="shared" si="2"/>
        <v>0</v>
      </c>
    </row>
    <row r="48" spans="1:24" s="17" customFormat="1" ht="25.5" x14ac:dyDescent="0.25">
      <c r="A48" s="191"/>
      <c r="B48" s="596"/>
      <c r="C48" s="585" t="s">
        <v>152</v>
      </c>
      <c r="D48" s="597" t="s">
        <v>566</v>
      </c>
      <c r="E48" s="63"/>
      <c r="F48" s="63">
        <v>44096</v>
      </c>
      <c r="G48" s="578" t="s">
        <v>599</v>
      </c>
      <c r="H48" s="574" t="s">
        <v>573</v>
      </c>
      <c r="I48" s="569">
        <v>1</v>
      </c>
      <c r="J48" s="11" t="s">
        <v>6</v>
      </c>
      <c r="K48" s="140">
        <v>105100</v>
      </c>
      <c r="L48" s="561">
        <f t="shared" si="5"/>
        <v>105100</v>
      </c>
      <c r="M48" s="360"/>
      <c r="N48" s="237"/>
      <c r="O48" s="576"/>
      <c r="P48" s="63"/>
      <c r="Q48" s="63"/>
      <c r="R48" s="63"/>
      <c r="S48" s="63"/>
      <c r="T48" s="63"/>
      <c r="U48" s="63"/>
      <c r="V48" s="598"/>
      <c r="W48" s="544"/>
      <c r="X48" s="544">
        <f t="shared" si="2"/>
        <v>0</v>
      </c>
    </row>
    <row r="49" spans="1:24" s="17" customFormat="1" ht="25.5" x14ac:dyDescent="0.25">
      <c r="A49" s="191"/>
      <c r="B49" s="596"/>
      <c r="C49" s="585" t="s">
        <v>152</v>
      </c>
      <c r="D49" s="597" t="s">
        <v>566</v>
      </c>
      <c r="E49" s="63"/>
      <c r="F49" s="63">
        <v>44096</v>
      </c>
      <c r="G49" s="578" t="s">
        <v>599</v>
      </c>
      <c r="H49" s="574" t="s">
        <v>574</v>
      </c>
      <c r="I49" s="569">
        <v>1</v>
      </c>
      <c r="J49" s="11" t="s">
        <v>6</v>
      </c>
      <c r="K49" s="140">
        <v>34000</v>
      </c>
      <c r="L49" s="561">
        <f t="shared" si="5"/>
        <v>34000</v>
      </c>
      <c r="M49" s="360"/>
      <c r="N49" s="237"/>
      <c r="O49" s="576"/>
      <c r="P49" s="63"/>
      <c r="Q49" s="63"/>
      <c r="R49" s="63"/>
      <c r="S49" s="63"/>
      <c r="T49" s="63"/>
      <c r="U49" s="63"/>
      <c r="V49" s="598"/>
      <c r="W49" s="544"/>
      <c r="X49" s="544">
        <f t="shared" si="2"/>
        <v>0</v>
      </c>
    </row>
    <row r="50" spans="1:24" s="17" customFormat="1" ht="25.5" x14ac:dyDescent="0.25">
      <c r="A50" s="191"/>
      <c r="B50" s="596"/>
      <c r="C50" s="585" t="s">
        <v>152</v>
      </c>
      <c r="D50" s="597" t="s">
        <v>566</v>
      </c>
      <c r="E50" s="63"/>
      <c r="F50" s="63">
        <v>44096</v>
      </c>
      <c r="G50" s="578" t="s">
        <v>599</v>
      </c>
      <c r="H50" s="574" t="s">
        <v>575</v>
      </c>
      <c r="I50" s="569">
        <v>1</v>
      </c>
      <c r="J50" s="11" t="s">
        <v>6</v>
      </c>
      <c r="K50" s="140">
        <v>99400</v>
      </c>
      <c r="L50" s="561">
        <f t="shared" si="5"/>
        <v>99400</v>
      </c>
      <c r="M50" s="360"/>
      <c r="N50" s="237"/>
      <c r="O50" s="576"/>
      <c r="P50" s="63"/>
      <c r="Q50" s="63"/>
      <c r="R50" s="63"/>
      <c r="S50" s="63"/>
      <c r="T50" s="63"/>
      <c r="U50" s="63"/>
      <c r="V50" s="598"/>
      <c r="W50" s="544"/>
      <c r="X50" s="544"/>
    </row>
    <row r="51" spans="1:24" s="17" customFormat="1" ht="25.5" x14ac:dyDescent="0.25">
      <c r="A51" s="191"/>
      <c r="B51" s="596"/>
      <c r="C51" s="585" t="s">
        <v>152</v>
      </c>
      <c r="D51" s="597" t="s">
        <v>566</v>
      </c>
      <c r="E51" s="63"/>
      <c r="F51" s="63">
        <v>44096</v>
      </c>
      <c r="G51" s="578" t="s">
        <v>599</v>
      </c>
      <c r="H51" s="574" t="s">
        <v>576</v>
      </c>
      <c r="I51" s="569">
        <v>1</v>
      </c>
      <c r="J51" s="11" t="s">
        <v>6</v>
      </c>
      <c r="K51" s="140">
        <v>72900</v>
      </c>
      <c r="L51" s="561">
        <f t="shared" si="5"/>
        <v>72900</v>
      </c>
      <c r="M51" s="360"/>
      <c r="N51" s="237"/>
      <c r="O51" s="576"/>
      <c r="P51" s="63"/>
      <c r="Q51" s="63"/>
      <c r="R51" s="63"/>
      <c r="S51" s="63"/>
      <c r="T51" s="63"/>
      <c r="U51" s="63"/>
      <c r="V51" s="598"/>
      <c r="W51" s="544"/>
      <c r="X51" s="544"/>
    </row>
    <row r="52" spans="1:24" s="17" customFormat="1" ht="25.5" x14ac:dyDescent="0.25">
      <c r="A52" s="191"/>
      <c r="B52" s="596"/>
      <c r="C52" s="585" t="s">
        <v>152</v>
      </c>
      <c r="D52" s="597" t="s">
        <v>566</v>
      </c>
      <c r="E52" s="63"/>
      <c r="F52" s="63">
        <v>44096</v>
      </c>
      <c r="G52" s="578" t="s">
        <v>599</v>
      </c>
      <c r="H52" s="574" t="s">
        <v>577</v>
      </c>
      <c r="I52" s="569">
        <v>1</v>
      </c>
      <c r="J52" s="11" t="s">
        <v>6</v>
      </c>
      <c r="K52" s="140">
        <v>140700</v>
      </c>
      <c r="L52" s="561">
        <f t="shared" si="5"/>
        <v>140700</v>
      </c>
      <c r="M52" s="360"/>
      <c r="N52" s="237"/>
      <c r="O52" s="576"/>
      <c r="P52" s="63"/>
      <c r="Q52" s="63"/>
      <c r="R52" s="63"/>
      <c r="S52" s="63"/>
      <c r="T52" s="63"/>
      <c r="U52" s="63"/>
      <c r="V52" s="598"/>
      <c r="W52" s="544"/>
      <c r="X52" s="544"/>
    </row>
    <row r="53" spans="1:24" s="17" customFormat="1" ht="25.5" x14ac:dyDescent="0.25">
      <c r="A53" s="191"/>
      <c r="B53" s="596"/>
      <c r="C53" s="585" t="s">
        <v>152</v>
      </c>
      <c r="D53" s="597" t="s">
        <v>566</v>
      </c>
      <c r="E53" s="63"/>
      <c r="F53" s="63">
        <v>44096</v>
      </c>
      <c r="G53" s="578" t="s">
        <v>599</v>
      </c>
      <c r="H53" s="574" t="s">
        <v>578</v>
      </c>
      <c r="I53" s="569">
        <v>1</v>
      </c>
      <c r="J53" s="11" t="s">
        <v>6</v>
      </c>
      <c r="K53" s="140">
        <v>4800</v>
      </c>
      <c r="L53" s="561">
        <f t="shared" si="5"/>
        <v>4800</v>
      </c>
      <c r="M53" s="360"/>
      <c r="N53" s="237"/>
      <c r="O53" s="576"/>
      <c r="P53" s="63"/>
      <c r="Q53" s="63"/>
      <c r="R53" s="63"/>
      <c r="S53" s="63"/>
      <c r="T53" s="63"/>
      <c r="U53" s="63"/>
      <c r="V53" s="598"/>
      <c r="W53" s="544"/>
      <c r="X53" s="544"/>
    </row>
    <row r="54" spans="1:24" s="17" customFormat="1" ht="25.5" x14ac:dyDescent="0.25">
      <c r="A54" s="191"/>
      <c r="B54" s="596"/>
      <c r="C54" s="585" t="s">
        <v>152</v>
      </c>
      <c r="D54" s="597" t="s">
        <v>566</v>
      </c>
      <c r="E54" s="63"/>
      <c r="F54" s="63">
        <v>44096</v>
      </c>
      <c r="G54" s="578" t="s">
        <v>599</v>
      </c>
      <c r="H54" s="574" t="s">
        <v>579</v>
      </c>
      <c r="I54" s="569">
        <v>1</v>
      </c>
      <c r="J54" s="11" t="s">
        <v>6</v>
      </c>
      <c r="K54" s="140">
        <v>57800</v>
      </c>
      <c r="L54" s="561">
        <f t="shared" si="5"/>
        <v>57800</v>
      </c>
      <c r="M54" s="360"/>
      <c r="N54" s="237"/>
      <c r="O54" s="576"/>
      <c r="P54" s="63"/>
      <c r="Q54" s="63"/>
      <c r="R54" s="63"/>
      <c r="S54" s="63"/>
      <c r="T54" s="63"/>
      <c r="U54" s="63"/>
      <c r="V54" s="598"/>
      <c r="W54" s="544"/>
      <c r="X54" s="544"/>
    </row>
    <row r="55" spans="1:24" s="17" customFormat="1" ht="12.75" customHeight="1" x14ac:dyDescent="0.25">
      <c r="A55" s="191"/>
      <c r="B55" s="596"/>
      <c r="C55" s="585" t="s">
        <v>152</v>
      </c>
      <c r="D55" s="597" t="s">
        <v>566</v>
      </c>
      <c r="E55" s="63"/>
      <c r="F55" s="63">
        <v>44096</v>
      </c>
      <c r="G55" s="578" t="s">
        <v>599</v>
      </c>
      <c r="H55" s="574" t="s">
        <v>580</v>
      </c>
      <c r="I55" s="569">
        <v>3</v>
      </c>
      <c r="J55" s="11" t="s">
        <v>7</v>
      </c>
      <c r="K55" s="140">
        <v>6100</v>
      </c>
      <c r="L55" s="561">
        <f t="shared" si="5"/>
        <v>18300</v>
      </c>
      <c r="M55" s="360"/>
      <c r="N55" s="237"/>
      <c r="O55" s="576"/>
      <c r="P55" s="63"/>
      <c r="Q55" s="63"/>
      <c r="R55" s="63"/>
      <c r="S55" s="63"/>
      <c r="T55" s="63"/>
      <c r="U55" s="63"/>
      <c r="V55" s="598"/>
      <c r="W55" s="544"/>
      <c r="X55" s="544"/>
    </row>
    <row r="56" spans="1:24" s="17" customFormat="1" x14ac:dyDescent="0.25">
      <c r="A56" s="191"/>
      <c r="B56" s="596"/>
      <c r="C56" s="585" t="s">
        <v>152</v>
      </c>
      <c r="D56" s="597" t="s">
        <v>566</v>
      </c>
      <c r="E56" s="63"/>
      <c r="F56" s="63">
        <v>44096</v>
      </c>
      <c r="G56" s="585" t="s">
        <v>599</v>
      </c>
      <c r="H56" s="574" t="s">
        <v>581</v>
      </c>
      <c r="I56" s="569">
        <v>1</v>
      </c>
      <c r="J56" s="11" t="s">
        <v>6</v>
      </c>
      <c r="K56" s="140">
        <v>5500</v>
      </c>
      <c r="L56" s="561">
        <f t="shared" si="5"/>
        <v>5500</v>
      </c>
      <c r="M56" s="360"/>
      <c r="N56" s="237"/>
      <c r="O56" s="576"/>
      <c r="P56" s="63"/>
      <c r="Q56" s="63"/>
      <c r="R56" s="63"/>
      <c r="S56" s="63"/>
      <c r="T56" s="63"/>
      <c r="U56" s="63"/>
      <c r="V56" s="598"/>
      <c r="W56" s="544"/>
      <c r="X56" s="544"/>
    </row>
    <row r="57" spans="1:24" s="17" customFormat="1" ht="25.5" x14ac:dyDescent="0.25">
      <c r="A57" s="191"/>
      <c r="B57" s="596"/>
      <c r="C57" s="585" t="s">
        <v>152</v>
      </c>
      <c r="D57" s="597" t="s">
        <v>566</v>
      </c>
      <c r="E57" s="63"/>
      <c r="F57" s="63">
        <v>44096</v>
      </c>
      <c r="G57" s="585" t="s">
        <v>599</v>
      </c>
      <c r="H57" s="574" t="s">
        <v>582</v>
      </c>
      <c r="I57" s="569">
        <v>1</v>
      </c>
      <c r="J57" s="11" t="s">
        <v>6</v>
      </c>
      <c r="K57" s="140">
        <v>3400</v>
      </c>
      <c r="L57" s="561">
        <f t="shared" si="5"/>
        <v>3400</v>
      </c>
      <c r="M57" s="360"/>
      <c r="N57" s="237"/>
      <c r="O57" s="576"/>
      <c r="P57" s="63"/>
      <c r="Q57" s="63"/>
      <c r="R57" s="63"/>
      <c r="S57" s="63"/>
      <c r="T57" s="63"/>
      <c r="U57" s="63"/>
      <c r="V57" s="598"/>
      <c r="W57" s="544"/>
      <c r="X57" s="544"/>
    </row>
    <row r="58" spans="1:24" s="17" customFormat="1" x14ac:dyDescent="0.25">
      <c r="A58" s="191"/>
      <c r="B58" s="596"/>
      <c r="C58" s="585" t="s">
        <v>152</v>
      </c>
      <c r="D58" s="597" t="s">
        <v>566</v>
      </c>
      <c r="E58" s="63"/>
      <c r="F58" s="63">
        <v>44096</v>
      </c>
      <c r="G58" s="585" t="s">
        <v>599</v>
      </c>
      <c r="H58" s="574" t="s">
        <v>583</v>
      </c>
      <c r="I58" s="569">
        <v>1</v>
      </c>
      <c r="J58" s="11" t="s">
        <v>6</v>
      </c>
      <c r="K58" s="140">
        <v>80800</v>
      </c>
      <c r="L58" s="561">
        <f t="shared" si="5"/>
        <v>80800</v>
      </c>
      <c r="M58" s="360"/>
      <c r="N58" s="237"/>
      <c r="O58" s="576"/>
      <c r="P58" s="63"/>
      <c r="Q58" s="63"/>
      <c r="R58" s="63"/>
      <c r="S58" s="63"/>
      <c r="T58" s="63"/>
      <c r="U58" s="63"/>
      <c r="V58" s="598"/>
      <c r="W58" s="544"/>
      <c r="X58" s="544"/>
    </row>
    <row r="59" spans="1:24" s="17" customFormat="1" x14ac:dyDescent="0.25">
      <c r="A59" s="191"/>
      <c r="B59" s="596"/>
      <c r="C59" s="585" t="s">
        <v>152</v>
      </c>
      <c r="D59" s="597" t="s">
        <v>566</v>
      </c>
      <c r="E59" s="63"/>
      <c r="F59" s="63">
        <v>44096</v>
      </c>
      <c r="G59" s="585" t="s">
        <v>599</v>
      </c>
      <c r="H59" s="574" t="s">
        <v>584</v>
      </c>
      <c r="I59" s="569">
        <v>1</v>
      </c>
      <c r="J59" s="11" t="s">
        <v>6</v>
      </c>
      <c r="K59" s="140">
        <v>5600</v>
      </c>
      <c r="L59" s="561">
        <f t="shared" si="5"/>
        <v>5600</v>
      </c>
      <c r="M59" s="360"/>
      <c r="N59" s="237"/>
      <c r="O59" s="576"/>
      <c r="P59" s="63"/>
      <c r="Q59" s="63"/>
      <c r="R59" s="63"/>
      <c r="S59" s="63"/>
      <c r="T59" s="63"/>
      <c r="U59" s="63"/>
      <c r="V59" s="598"/>
      <c r="W59" s="544"/>
      <c r="X59" s="544"/>
    </row>
    <row r="60" spans="1:24" s="17" customFormat="1" x14ac:dyDescent="0.25">
      <c r="A60" s="191"/>
      <c r="B60" s="596"/>
      <c r="C60" s="585" t="s">
        <v>152</v>
      </c>
      <c r="D60" s="597" t="s">
        <v>566</v>
      </c>
      <c r="E60" s="63"/>
      <c r="F60" s="63">
        <v>44096</v>
      </c>
      <c r="G60" s="585" t="s">
        <v>599</v>
      </c>
      <c r="H60" s="574" t="s">
        <v>585</v>
      </c>
      <c r="I60" s="569">
        <v>1</v>
      </c>
      <c r="J60" s="11" t="s">
        <v>6</v>
      </c>
      <c r="K60" s="140">
        <v>25300</v>
      </c>
      <c r="L60" s="561">
        <f t="shared" si="5"/>
        <v>25300</v>
      </c>
      <c r="M60" s="360"/>
      <c r="N60" s="237"/>
      <c r="O60" s="576"/>
      <c r="P60" s="63"/>
      <c r="Q60" s="63"/>
      <c r="R60" s="63"/>
      <c r="S60" s="63"/>
      <c r="T60" s="63"/>
      <c r="U60" s="63"/>
      <c r="V60" s="598"/>
      <c r="W60" s="544"/>
      <c r="X60" s="544"/>
    </row>
    <row r="61" spans="1:24" s="17" customFormat="1" ht="25.5" x14ac:dyDescent="0.25">
      <c r="A61" s="191"/>
      <c r="B61" s="596"/>
      <c r="C61" s="585" t="s">
        <v>152</v>
      </c>
      <c r="D61" s="597" t="s">
        <v>566</v>
      </c>
      <c r="E61" s="63"/>
      <c r="F61" s="63">
        <v>44096</v>
      </c>
      <c r="G61" s="585" t="s">
        <v>599</v>
      </c>
      <c r="H61" s="574" t="s">
        <v>586</v>
      </c>
      <c r="I61" s="569">
        <v>1</v>
      </c>
      <c r="J61" s="11" t="s">
        <v>6</v>
      </c>
      <c r="K61" s="140">
        <v>4600</v>
      </c>
      <c r="L61" s="561">
        <f t="shared" si="5"/>
        <v>4600</v>
      </c>
      <c r="M61" s="360"/>
      <c r="N61" s="237"/>
      <c r="O61" s="576"/>
      <c r="P61" s="63"/>
      <c r="Q61" s="63"/>
      <c r="R61" s="63"/>
      <c r="S61" s="63"/>
      <c r="T61" s="63"/>
      <c r="U61" s="63"/>
      <c r="V61" s="598"/>
      <c r="W61" s="544"/>
      <c r="X61" s="544"/>
    </row>
    <row r="62" spans="1:24" s="17" customFormat="1" ht="25.5" x14ac:dyDescent="0.25">
      <c r="A62" s="191"/>
      <c r="B62" s="596"/>
      <c r="C62" s="585" t="s">
        <v>152</v>
      </c>
      <c r="D62" s="597" t="s">
        <v>566</v>
      </c>
      <c r="E62" s="63"/>
      <c r="F62" s="63">
        <v>44096</v>
      </c>
      <c r="G62" s="585" t="s">
        <v>599</v>
      </c>
      <c r="H62" s="574" t="s">
        <v>587</v>
      </c>
      <c r="I62" s="569">
        <v>1</v>
      </c>
      <c r="J62" s="11" t="s">
        <v>6</v>
      </c>
      <c r="K62" s="140">
        <v>6300</v>
      </c>
      <c r="L62" s="561">
        <f t="shared" si="5"/>
        <v>6300</v>
      </c>
      <c r="M62" s="360"/>
      <c r="N62" s="237"/>
      <c r="O62" s="576"/>
      <c r="P62" s="63"/>
      <c r="Q62" s="63"/>
      <c r="R62" s="63"/>
      <c r="S62" s="63"/>
      <c r="T62" s="63"/>
      <c r="U62" s="63"/>
      <c r="V62" s="598"/>
      <c r="W62" s="544"/>
      <c r="X62" s="544"/>
    </row>
    <row r="63" spans="1:24" s="17" customFormat="1" x14ac:dyDescent="0.25">
      <c r="A63" s="191"/>
      <c r="B63" s="596"/>
      <c r="C63" s="585" t="s">
        <v>152</v>
      </c>
      <c r="D63" s="597" t="s">
        <v>566</v>
      </c>
      <c r="E63" s="63"/>
      <c r="F63" s="63">
        <v>44096</v>
      </c>
      <c r="G63" s="585" t="s">
        <v>599</v>
      </c>
      <c r="H63" s="574" t="s">
        <v>588</v>
      </c>
      <c r="I63" s="569">
        <v>1</v>
      </c>
      <c r="J63" s="11" t="s">
        <v>6</v>
      </c>
      <c r="K63" s="140">
        <v>32800</v>
      </c>
      <c r="L63" s="561">
        <f t="shared" si="5"/>
        <v>32800</v>
      </c>
      <c r="M63" s="360"/>
      <c r="N63" s="237"/>
      <c r="O63" s="576"/>
      <c r="P63" s="63"/>
      <c r="Q63" s="63"/>
      <c r="R63" s="63"/>
      <c r="S63" s="63"/>
      <c r="T63" s="63"/>
      <c r="U63" s="63"/>
      <c r="V63" s="598"/>
      <c r="W63" s="544"/>
      <c r="X63" s="544"/>
    </row>
    <row r="64" spans="1:24" s="17" customFormat="1" x14ac:dyDescent="0.25">
      <c r="A64" s="191"/>
      <c r="B64" s="596"/>
      <c r="C64" s="585" t="s">
        <v>152</v>
      </c>
      <c r="D64" s="597" t="s">
        <v>566</v>
      </c>
      <c r="E64" s="63"/>
      <c r="F64" s="63">
        <v>44096</v>
      </c>
      <c r="G64" s="585" t="s">
        <v>599</v>
      </c>
      <c r="H64" s="574" t="s">
        <v>589</v>
      </c>
      <c r="I64" s="569">
        <v>1</v>
      </c>
      <c r="J64" s="11" t="s">
        <v>6</v>
      </c>
      <c r="K64" s="140">
        <v>9600</v>
      </c>
      <c r="L64" s="561">
        <f t="shared" si="5"/>
        <v>9600</v>
      </c>
      <c r="M64" s="360"/>
      <c r="N64" s="237"/>
      <c r="O64" s="576"/>
      <c r="P64" s="63"/>
      <c r="Q64" s="63"/>
      <c r="R64" s="63"/>
      <c r="S64" s="63"/>
      <c r="T64" s="63"/>
      <c r="U64" s="63"/>
      <c r="V64" s="598"/>
      <c r="W64" s="544"/>
      <c r="X64" s="544"/>
    </row>
    <row r="65" spans="1:24" s="17" customFormat="1" ht="25.5" x14ac:dyDescent="0.25">
      <c r="A65" s="191"/>
      <c r="B65" s="596"/>
      <c r="C65" s="585" t="s">
        <v>152</v>
      </c>
      <c r="D65" s="597" t="s">
        <v>566</v>
      </c>
      <c r="E65" s="63"/>
      <c r="F65" s="63">
        <v>44096</v>
      </c>
      <c r="G65" s="585" t="s">
        <v>599</v>
      </c>
      <c r="H65" s="574" t="s">
        <v>590</v>
      </c>
      <c r="I65" s="569">
        <v>1</v>
      </c>
      <c r="J65" s="11" t="s">
        <v>6</v>
      </c>
      <c r="K65" s="140">
        <v>32800</v>
      </c>
      <c r="L65" s="561">
        <f t="shared" si="5"/>
        <v>32800</v>
      </c>
      <c r="M65" s="360"/>
      <c r="N65" s="237"/>
      <c r="O65" s="576"/>
      <c r="P65" s="63"/>
      <c r="Q65" s="63"/>
      <c r="R65" s="63"/>
      <c r="S65" s="63"/>
      <c r="T65" s="63"/>
      <c r="U65" s="63"/>
      <c r="V65" s="598"/>
      <c r="W65" s="544"/>
      <c r="X65" s="544"/>
    </row>
    <row r="66" spans="1:24" s="17" customFormat="1" ht="25.5" x14ac:dyDescent="0.25">
      <c r="A66" s="191"/>
      <c r="B66" s="596"/>
      <c r="C66" s="585" t="s">
        <v>152</v>
      </c>
      <c r="D66" s="597" t="s">
        <v>566</v>
      </c>
      <c r="E66" s="63"/>
      <c r="F66" s="63">
        <v>44096</v>
      </c>
      <c r="G66" s="585" t="s">
        <v>599</v>
      </c>
      <c r="H66" s="574" t="s">
        <v>591</v>
      </c>
      <c r="I66" s="569">
        <v>1</v>
      </c>
      <c r="J66" s="11" t="s">
        <v>6</v>
      </c>
      <c r="K66" s="140">
        <v>3100</v>
      </c>
      <c r="L66" s="561">
        <f t="shared" si="5"/>
        <v>3100</v>
      </c>
      <c r="M66" s="360"/>
      <c r="N66" s="237"/>
      <c r="O66" s="576"/>
      <c r="P66" s="63"/>
      <c r="Q66" s="63"/>
      <c r="R66" s="63"/>
      <c r="S66" s="63"/>
      <c r="T66" s="63"/>
      <c r="U66" s="63"/>
      <c r="V66" s="598"/>
      <c r="W66" s="544"/>
      <c r="X66" s="544"/>
    </row>
    <row r="67" spans="1:24" s="17" customFormat="1" x14ac:dyDescent="0.25">
      <c r="A67" s="191"/>
      <c r="B67" s="599"/>
      <c r="C67" s="585" t="s">
        <v>152</v>
      </c>
      <c r="D67" s="597" t="s">
        <v>566</v>
      </c>
      <c r="E67" s="570"/>
      <c r="F67" s="63">
        <v>44096</v>
      </c>
      <c r="G67" s="577" t="s">
        <v>599</v>
      </c>
      <c r="H67" s="574" t="s">
        <v>592</v>
      </c>
      <c r="I67" s="569">
        <v>1</v>
      </c>
      <c r="J67" s="11" t="s">
        <v>6</v>
      </c>
      <c r="K67" s="140">
        <v>5700</v>
      </c>
      <c r="L67" s="561">
        <f t="shared" si="5"/>
        <v>5700</v>
      </c>
      <c r="M67" s="360"/>
      <c r="N67" s="237"/>
      <c r="O67" s="576"/>
      <c r="P67" s="569"/>
      <c r="Q67" s="587"/>
      <c r="R67" s="569"/>
      <c r="S67" s="569"/>
      <c r="T67" s="587"/>
      <c r="U67" s="587"/>
      <c r="V67" s="600"/>
      <c r="W67" s="544"/>
      <c r="X67" s="544"/>
    </row>
    <row r="68" spans="1:24" s="17" customFormat="1" ht="25.5" x14ac:dyDescent="0.25">
      <c r="A68" s="191"/>
      <c r="B68" s="599"/>
      <c r="C68" s="585" t="s">
        <v>152</v>
      </c>
      <c r="D68" s="597" t="s">
        <v>566</v>
      </c>
      <c r="E68" s="570"/>
      <c r="F68" s="63">
        <v>44096</v>
      </c>
      <c r="G68" s="577" t="s">
        <v>599</v>
      </c>
      <c r="H68" s="574" t="s">
        <v>593</v>
      </c>
      <c r="I68" s="569">
        <v>1</v>
      </c>
      <c r="J68" s="11" t="s">
        <v>6</v>
      </c>
      <c r="K68" s="140">
        <v>10200</v>
      </c>
      <c r="L68" s="561">
        <f t="shared" si="5"/>
        <v>10200</v>
      </c>
      <c r="M68" s="360"/>
      <c r="N68" s="237"/>
      <c r="O68" s="576"/>
      <c r="P68" s="569"/>
      <c r="Q68" s="587"/>
      <c r="R68" s="569"/>
      <c r="S68" s="569"/>
      <c r="T68" s="587"/>
      <c r="U68" s="587"/>
      <c r="V68" s="600"/>
      <c r="W68" s="544"/>
      <c r="X68" s="544"/>
    </row>
    <row r="69" spans="1:24" s="17" customFormat="1" ht="25.5" x14ac:dyDescent="0.25">
      <c r="A69" s="191"/>
      <c r="B69" s="599"/>
      <c r="C69" s="585" t="s">
        <v>152</v>
      </c>
      <c r="D69" s="597" t="s">
        <v>566</v>
      </c>
      <c r="E69" s="570"/>
      <c r="F69" s="63">
        <v>44096</v>
      </c>
      <c r="G69" s="577" t="s">
        <v>599</v>
      </c>
      <c r="H69" s="574" t="s">
        <v>594</v>
      </c>
      <c r="I69" s="569">
        <v>1</v>
      </c>
      <c r="J69" s="11" t="s">
        <v>6</v>
      </c>
      <c r="K69" s="140">
        <v>10200</v>
      </c>
      <c r="L69" s="561">
        <f t="shared" si="5"/>
        <v>10200</v>
      </c>
      <c r="M69" s="360"/>
      <c r="N69" s="237"/>
      <c r="O69" s="576"/>
      <c r="P69" s="569"/>
      <c r="Q69" s="587"/>
      <c r="R69" s="569"/>
      <c r="S69" s="569"/>
      <c r="T69" s="587"/>
      <c r="U69" s="587"/>
      <c r="V69" s="600"/>
      <c r="W69" s="544"/>
      <c r="X69" s="544"/>
    </row>
    <row r="70" spans="1:24" s="17" customFormat="1" ht="25.5" x14ac:dyDescent="0.25">
      <c r="A70" s="191"/>
      <c r="B70" s="599"/>
      <c r="C70" s="585" t="s">
        <v>152</v>
      </c>
      <c r="D70" s="597" t="s">
        <v>566</v>
      </c>
      <c r="E70" s="570"/>
      <c r="F70" s="63">
        <v>44096</v>
      </c>
      <c r="G70" s="577" t="s">
        <v>599</v>
      </c>
      <c r="H70" s="574" t="s">
        <v>595</v>
      </c>
      <c r="I70" s="569">
        <v>1</v>
      </c>
      <c r="J70" s="11" t="s">
        <v>6</v>
      </c>
      <c r="K70" s="140">
        <v>9800</v>
      </c>
      <c r="L70" s="561">
        <f t="shared" si="5"/>
        <v>9800</v>
      </c>
      <c r="M70" s="360"/>
      <c r="N70" s="237"/>
      <c r="O70" s="576"/>
      <c r="P70" s="569"/>
      <c r="Q70" s="587"/>
      <c r="R70" s="569"/>
      <c r="S70" s="569"/>
      <c r="T70" s="587"/>
      <c r="U70" s="587"/>
      <c r="V70" s="600"/>
      <c r="W70" s="544"/>
      <c r="X70" s="544"/>
    </row>
    <row r="71" spans="1:24" s="17" customFormat="1" ht="25.5" x14ac:dyDescent="0.25">
      <c r="A71" s="191"/>
      <c r="B71" s="599"/>
      <c r="C71" s="585" t="s">
        <v>152</v>
      </c>
      <c r="D71" s="597" t="s">
        <v>566</v>
      </c>
      <c r="E71" s="570"/>
      <c r="F71" s="63">
        <v>44096</v>
      </c>
      <c r="G71" s="577" t="s">
        <v>599</v>
      </c>
      <c r="H71" s="574" t="s">
        <v>596</v>
      </c>
      <c r="I71" s="569">
        <v>1</v>
      </c>
      <c r="J71" s="11" t="s">
        <v>6</v>
      </c>
      <c r="K71" s="140">
        <v>9800</v>
      </c>
      <c r="L71" s="561">
        <f t="shared" si="5"/>
        <v>9800</v>
      </c>
      <c r="M71" s="360"/>
      <c r="N71" s="237"/>
      <c r="O71" s="576"/>
      <c r="P71" s="569"/>
      <c r="Q71" s="587"/>
      <c r="R71" s="569"/>
      <c r="S71" s="569"/>
      <c r="T71" s="587"/>
      <c r="U71" s="587"/>
      <c r="V71" s="600"/>
      <c r="W71" s="544"/>
      <c r="X71" s="544"/>
    </row>
    <row r="72" spans="1:24" s="17" customFormat="1" ht="25.5" x14ac:dyDescent="0.25">
      <c r="A72" s="191"/>
      <c r="B72" s="599"/>
      <c r="C72" s="585" t="s">
        <v>152</v>
      </c>
      <c r="D72" s="597" t="s">
        <v>566</v>
      </c>
      <c r="E72" s="570"/>
      <c r="F72" s="63">
        <v>44096</v>
      </c>
      <c r="G72" s="577" t="s">
        <v>599</v>
      </c>
      <c r="H72" s="574" t="s">
        <v>597</v>
      </c>
      <c r="I72" s="569">
        <v>1</v>
      </c>
      <c r="J72" s="11" t="s">
        <v>6</v>
      </c>
      <c r="K72" s="140">
        <v>11900</v>
      </c>
      <c r="L72" s="561">
        <f t="shared" si="5"/>
        <v>11900</v>
      </c>
      <c r="M72" s="360"/>
      <c r="N72" s="237"/>
      <c r="O72" s="576"/>
      <c r="P72" s="569"/>
      <c r="Q72" s="587"/>
      <c r="R72" s="569"/>
      <c r="S72" s="569"/>
      <c r="T72" s="587"/>
      <c r="U72" s="587"/>
      <c r="V72" s="600"/>
      <c r="W72" s="544"/>
      <c r="X72" s="544"/>
    </row>
    <row r="73" spans="1:24" s="17" customFormat="1" ht="26.25" thickBot="1" x14ac:dyDescent="0.3">
      <c r="A73" s="191"/>
      <c r="B73" s="581"/>
      <c r="C73" s="586" t="s">
        <v>152</v>
      </c>
      <c r="D73" s="601" t="s">
        <v>566</v>
      </c>
      <c r="E73" s="572"/>
      <c r="F73" s="247">
        <v>44096</v>
      </c>
      <c r="G73" s="580" t="s">
        <v>599</v>
      </c>
      <c r="H73" s="575" t="s">
        <v>598</v>
      </c>
      <c r="I73" s="571">
        <v>1</v>
      </c>
      <c r="J73" s="26" t="s">
        <v>6</v>
      </c>
      <c r="K73" s="141">
        <v>12700</v>
      </c>
      <c r="L73" s="602">
        <f t="shared" si="5"/>
        <v>12700</v>
      </c>
      <c r="M73" s="603"/>
      <c r="N73" s="242"/>
      <c r="O73" s="582"/>
      <c r="P73" s="571"/>
      <c r="Q73" s="588"/>
      <c r="R73" s="571"/>
      <c r="S73" s="571"/>
      <c r="T73" s="588"/>
      <c r="U73" s="588"/>
      <c r="V73" s="604"/>
      <c r="W73" s="544"/>
      <c r="X73" s="544"/>
    </row>
    <row r="74" spans="1:24" s="17" customFormat="1" x14ac:dyDescent="0.25">
      <c r="A74" s="191"/>
      <c r="C74" s="66"/>
      <c r="D74" s="158"/>
      <c r="E74" s="69"/>
      <c r="F74" s="70"/>
      <c r="G74" s="31"/>
      <c r="H74" s="49"/>
      <c r="J74" s="18"/>
      <c r="K74" s="146"/>
      <c r="L74" s="138"/>
      <c r="M74" s="181"/>
      <c r="N74" s="184"/>
      <c r="O74" s="32"/>
      <c r="Q74" s="71"/>
      <c r="T74" s="71"/>
      <c r="U74" s="71"/>
      <c r="W74" s="544"/>
      <c r="X74" s="544"/>
    </row>
    <row r="75" spans="1:24" s="17" customFormat="1" x14ac:dyDescent="0.25">
      <c r="A75" s="191"/>
      <c r="C75" s="66"/>
      <c r="D75" s="158"/>
      <c r="E75" s="69"/>
      <c r="F75" s="70"/>
      <c r="G75" s="31"/>
      <c r="H75" s="49"/>
      <c r="J75" s="18"/>
      <c r="K75" s="146"/>
      <c r="L75" s="138"/>
      <c r="M75" s="181"/>
      <c r="N75" s="184"/>
      <c r="O75" s="32"/>
      <c r="Q75" s="71"/>
      <c r="T75" s="71"/>
      <c r="U75" s="71"/>
      <c r="W75" s="544"/>
      <c r="X75" s="544"/>
    </row>
    <row r="76" spans="1:24" s="17" customFormat="1" x14ac:dyDescent="0.25">
      <c r="A76" s="191"/>
      <c r="C76" s="66"/>
      <c r="D76" s="158"/>
      <c r="E76" s="69"/>
      <c r="F76" s="70"/>
      <c r="G76" s="31"/>
      <c r="H76" s="49"/>
      <c r="J76" s="18"/>
      <c r="K76" s="146"/>
      <c r="L76" s="138"/>
      <c r="M76" s="181"/>
      <c r="N76" s="184"/>
      <c r="O76" s="32"/>
      <c r="Q76" s="71"/>
      <c r="T76" s="71"/>
      <c r="U76" s="71"/>
      <c r="W76" s="544"/>
      <c r="X76" s="544"/>
    </row>
    <row r="77" spans="1:24" s="17" customFormat="1" x14ac:dyDescent="0.25">
      <c r="A77" s="191"/>
      <c r="C77" s="66"/>
      <c r="D77" s="158"/>
      <c r="E77" s="69"/>
      <c r="F77" s="70"/>
      <c r="G77" s="31"/>
      <c r="H77" s="49"/>
      <c r="J77" s="18"/>
      <c r="K77" s="146"/>
      <c r="L77" s="138"/>
      <c r="M77" s="181"/>
      <c r="N77" s="184"/>
      <c r="O77" s="32"/>
      <c r="Q77" s="71"/>
      <c r="T77" s="71"/>
      <c r="U77" s="71"/>
      <c r="W77" s="544"/>
      <c r="X77" s="544"/>
    </row>
    <row r="78" spans="1:24" x14ac:dyDescent="0.25">
      <c r="M78" s="181"/>
      <c r="N78" s="184"/>
    </row>
    <row r="79" spans="1:24" x14ac:dyDescent="0.25">
      <c r="M79" s="181"/>
      <c r="N79" s="184"/>
    </row>
    <row r="80" spans="1:24" x14ac:dyDescent="0.25">
      <c r="M80" s="181"/>
      <c r="N80" s="184"/>
    </row>
    <row r="81" spans="13:14" x14ac:dyDescent="0.25">
      <c r="M81" s="181"/>
      <c r="N81" s="184"/>
    </row>
    <row r="82" spans="13:14" x14ac:dyDescent="0.25">
      <c r="M82" s="181"/>
      <c r="N82" s="184"/>
    </row>
    <row r="83" spans="13:14" x14ac:dyDescent="0.25">
      <c r="M83" s="181"/>
      <c r="N83" s="184"/>
    </row>
    <row r="84" spans="13:14" x14ac:dyDescent="0.25">
      <c r="M84" s="181"/>
      <c r="N84" s="184"/>
    </row>
    <row r="85" spans="13:14" x14ac:dyDescent="0.25">
      <c r="M85" s="181"/>
      <c r="N85" s="184"/>
    </row>
  </sheetData>
  <mergeCells count="79">
    <mergeCell ref="T41:T42"/>
    <mergeCell ref="U41:U42"/>
    <mergeCell ref="V41:V42"/>
    <mergeCell ref="B41:B42"/>
    <mergeCell ref="P41:P42"/>
    <mergeCell ref="Q41:Q42"/>
    <mergeCell ref="R41:R42"/>
    <mergeCell ref="S41:S42"/>
    <mergeCell ref="G41:G42"/>
    <mergeCell ref="F41:F42"/>
    <mergeCell ref="E41:E42"/>
    <mergeCell ref="D41:D42"/>
    <mergeCell ref="C41:C42"/>
    <mergeCell ref="T34:T37"/>
    <mergeCell ref="U34:U37"/>
    <mergeCell ref="G34:G37"/>
    <mergeCell ref="P34:P37"/>
    <mergeCell ref="Q34:Q37"/>
    <mergeCell ref="R34:R37"/>
    <mergeCell ref="S34:S37"/>
    <mergeCell ref="B34:B37"/>
    <mergeCell ref="C34:C37"/>
    <mergeCell ref="D34:D37"/>
    <mergeCell ref="E34:E37"/>
    <mergeCell ref="F34:F37"/>
    <mergeCell ref="V34:V37"/>
    <mergeCell ref="U20:U21"/>
    <mergeCell ref="V20:V21"/>
    <mergeCell ref="B13:B19"/>
    <mergeCell ref="C13:C19"/>
    <mergeCell ref="B22:B33"/>
    <mergeCell ref="C22:C33"/>
    <mergeCell ref="D22:D33"/>
    <mergeCell ref="E22:E33"/>
    <mergeCell ref="F22:F33"/>
    <mergeCell ref="G22:G33"/>
    <mergeCell ref="P22:P33"/>
    <mergeCell ref="Q22:Q33"/>
    <mergeCell ref="R22:R33"/>
    <mergeCell ref="S22:S33"/>
    <mergeCell ref="T22:T33"/>
    <mergeCell ref="U22:U33"/>
    <mergeCell ref="P8:Q8"/>
    <mergeCell ref="U13:U19"/>
    <mergeCell ref="V13:V19"/>
    <mergeCell ref="E13:E19"/>
    <mergeCell ref="F13:F19"/>
    <mergeCell ref="G13:G19"/>
    <mergeCell ref="Q13:Q19"/>
    <mergeCell ref="R13:R19"/>
    <mergeCell ref="S13:S19"/>
    <mergeCell ref="T13:T19"/>
    <mergeCell ref="T20:T21"/>
    <mergeCell ref="M8:M9"/>
    <mergeCell ref="N8:N10"/>
    <mergeCell ref="B10:L10"/>
    <mergeCell ref="V22:V33"/>
    <mergeCell ref="D13:D19"/>
    <mergeCell ref="P13:P19"/>
    <mergeCell ref="D5:H5"/>
    <mergeCell ref="D4:H4"/>
    <mergeCell ref="S20:S21"/>
    <mergeCell ref="P20:P21"/>
    <mergeCell ref="Q20:Q21"/>
    <mergeCell ref="R20:R21"/>
    <mergeCell ref="B20:B21"/>
    <mergeCell ref="C20:C21"/>
    <mergeCell ref="D20:D21"/>
    <mergeCell ref="E20:E21"/>
    <mergeCell ref="G20:G21"/>
    <mergeCell ref="F20:F21"/>
    <mergeCell ref="V38:V39"/>
    <mergeCell ref="P38:P39"/>
    <mergeCell ref="G38:G39"/>
    <mergeCell ref="B38:B39"/>
    <mergeCell ref="C38:C39"/>
    <mergeCell ref="F38:F39"/>
    <mergeCell ref="E38:E39"/>
    <mergeCell ref="D38:D39"/>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7" tint="0.39997558519241921"/>
  </sheetPr>
  <dimension ref="B1:X196"/>
  <sheetViews>
    <sheetView zoomScale="80" zoomScaleNormal="80" workbookViewId="0">
      <selection activeCell="H18" sqref="H18"/>
    </sheetView>
  </sheetViews>
  <sheetFormatPr defaultRowHeight="12.75" outlineLevelRow="1" x14ac:dyDescent="0.25"/>
  <cols>
    <col min="1" max="1" width="3.28515625" style="1" customWidth="1"/>
    <col min="2" max="2" width="4.7109375" style="1" customWidth="1"/>
    <col min="3" max="3" width="15.42578125" style="14" customWidth="1"/>
    <col min="4" max="4" width="14" style="15" customWidth="1"/>
    <col min="5" max="5" width="16.5703125" style="3" customWidth="1"/>
    <col min="6" max="6" width="16.5703125" style="12" customWidth="1"/>
    <col min="7" max="7" width="36.28515625" style="48" customWidth="1"/>
    <col min="8" max="8" width="64" style="48" customWidth="1"/>
    <col min="9" max="9" width="6.42578125" style="1" customWidth="1"/>
    <col min="10" max="10" width="7" style="5" customWidth="1"/>
    <col min="11" max="11" width="16" style="13" customWidth="1"/>
    <col min="12" max="12" width="18.42578125" style="13"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4" style="4" customWidth="1"/>
    <col min="21" max="21" width="14.5703125" style="539" customWidth="1"/>
    <col min="22" max="22" width="17.28515625" style="539" customWidth="1"/>
    <col min="23" max="23" width="23.85546875" style="1" customWidth="1"/>
    <col min="24" max="16384" width="9.140625" style="1"/>
  </cols>
  <sheetData>
    <row r="1" spans="2:24" x14ac:dyDescent="0.25">
      <c r="N1" s="60"/>
      <c r="O1" s="61"/>
      <c r="P1" s="62"/>
      <c r="Q1" s="62"/>
      <c r="R1" s="61"/>
      <c r="S1" s="1"/>
      <c r="U1" s="539" t="s">
        <v>841</v>
      </c>
    </row>
    <row r="2" spans="2:24" ht="19.5" x14ac:dyDescent="0.25">
      <c r="C2" s="223" t="s">
        <v>253</v>
      </c>
      <c r="D2" s="14"/>
      <c r="E2" s="405"/>
      <c r="F2" s="3"/>
      <c r="G2" s="461"/>
      <c r="H2" s="2"/>
      <c r="I2" s="48"/>
      <c r="N2" s="60"/>
      <c r="O2" s="61"/>
      <c r="P2" s="62"/>
      <c r="Q2" s="62"/>
      <c r="R2" s="61"/>
      <c r="S2" s="1"/>
      <c r="U2" s="539" t="s">
        <v>38</v>
      </c>
      <c r="V2" s="788" t="s">
        <v>842</v>
      </c>
    </row>
    <row r="3" spans="2:24" ht="13.5" thickBot="1" x14ac:dyDescent="0.3">
      <c r="C3" s="1"/>
      <c r="D3" s="14"/>
      <c r="E3" s="405"/>
      <c r="F3" s="3"/>
      <c r="G3" s="461"/>
      <c r="H3" s="2"/>
      <c r="I3" s="48"/>
      <c r="N3" s="60"/>
      <c r="O3" s="61"/>
      <c r="P3" s="62"/>
      <c r="Q3" s="62"/>
      <c r="R3" s="61"/>
      <c r="S3" s="1"/>
      <c r="U3" s="539" t="s">
        <v>39</v>
      </c>
      <c r="V3" s="788" t="s">
        <v>842</v>
      </c>
    </row>
    <row r="4" spans="2:24" ht="21.75" customHeight="1" thickTop="1" x14ac:dyDescent="0.25">
      <c r="B4" s="225" t="s">
        <v>254</v>
      </c>
      <c r="C4" s="227"/>
      <c r="D4" s="680" t="s">
        <v>453</v>
      </c>
      <c r="E4" s="680"/>
      <c r="F4" s="680"/>
      <c r="G4" s="680"/>
      <c r="H4" s="681"/>
      <c r="N4" s="60"/>
      <c r="O4" s="61"/>
      <c r="P4" s="62"/>
      <c r="Q4" s="62"/>
      <c r="R4" s="61"/>
      <c r="S4" s="1"/>
      <c r="U4" s="539" t="s">
        <v>40</v>
      </c>
      <c r="V4" s="788" t="s">
        <v>842</v>
      </c>
    </row>
    <row r="5" spans="2:24" ht="21.75" customHeight="1" thickBot="1" x14ac:dyDescent="0.3">
      <c r="B5" s="226" t="s">
        <v>255</v>
      </c>
      <c r="C5" s="682"/>
      <c r="D5" s="682" t="s">
        <v>277</v>
      </c>
      <c r="E5" s="682"/>
      <c r="F5" s="682"/>
      <c r="G5" s="682"/>
      <c r="H5" s="683"/>
      <c r="J5" s="229"/>
      <c r="K5" s="229"/>
      <c r="L5" s="229"/>
      <c r="N5" s="60"/>
      <c r="O5" s="61"/>
      <c r="P5" s="62"/>
      <c r="Q5" s="62"/>
      <c r="R5" s="61"/>
      <c r="S5" s="1"/>
      <c r="U5" s="539" t="s">
        <v>458</v>
      </c>
      <c r="V5" s="788" t="s">
        <v>842</v>
      </c>
    </row>
    <row r="6" spans="2:24" ht="12.75" customHeight="1" thickTop="1" x14ac:dyDescent="0.25">
      <c r="B6" s="229"/>
      <c r="C6" s="229"/>
      <c r="D6" s="229"/>
      <c r="E6" s="229"/>
      <c r="F6" s="229"/>
      <c r="G6" s="261"/>
      <c r="H6" s="229"/>
      <c r="I6" s="229"/>
      <c r="J6" s="229"/>
      <c r="K6" s="229"/>
      <c r="L6" s="229"/>
      <c r="N6" s="60"/>
      <c r="O6" s="61"/>
      <c r="P6" s="62"/>
      <c r="Q6" s="62"/>
      <c r="R6" s="61"/>
      <c r="S6" s="1"/>
      <c r="U6" s="539" t="s">
        <v>463</v>
      </c>
      <c r="V6" s="788" t="s">
        <v>842</v>
      </c>
    </row>
    <row r="7" spans="2:24" ht="9" customHeight="1" x14ac:dyDescent="0.25">
      <c r="C7" s="57"/>
      <c r="K7" s="43"/>
      <c r="L7" s="43" t="s">
        <v>21</v>
      </c>
      <c r="N7" s="62"/>
      <c r="O7" s="61"/>
      <c r="P7" s="62"/>
      <c r="Q7" s="62"/>
      <c r="R7" s="61"/>
      <c r="S7" s="1"/>
    </row>
    <row r="8" spans="2:24" s="4" customFormat="1" ht="39" customHeight="1" x14ac:dyDescent="0.25">
      <c r="B8" s="172" t="s">
        <v>0</v>
      </c>
      <c r="C8" s="172" t="s">
        <v>1</v>
      </c>
      <c r="D8" s="173" t="s">
        <v>2</v>
      </c>
      <c r="E8" s="173" t="s">
        <v>11</v>
      </c>
      <c r="F8" s="173" t="s">
        <v>10</v>
      </c>
      <c r="G8" s="172" t="s">
        <v>9</v>
      </c>
      <c r="H8" s="172" t="s">
        <v>3</v>
      </c>
      <c r="I8" s="172" t="s">
        <v>4</v>
      </c>
      <c r="J8" s="174" t="s">
        <v>5</v>
      </c>
      <c r="K8" s="175" t="s">
        <v>36</v>
      </c>
      <c r="L8" s="175" t="s">
        <v>37</v>
      </c>
      <c r="M8" s="50"/>
      <c r="N8" s="1284" t="s">
        <v>14</v>
      </c>
      <c r="O8" s="1284"/>
      <c r="P8" s="58" t="s">
        <v>12</v>
      </c>
      <c r="Q8" s="58" t="s">
        <v>13</v>
      </c>
      <c r="R8" s="59" t="s">
        <v>16</v>
      </c>
      <c r="S8" s="59" t="s">
        <v>17</v>
      </c>
      <c r="T8" s="546" t="s">
        <v>1057</v>
      </c>
      <c r="U8" s="540"/>
      <c r="V8" s="540"/>
    </row>
    <row r="9" spans="2:24" s="626" customFormat="1" ht="21" customHeight="1" x14ac:dyDescent="0.25">
      <c r="B9" s="804">
        <v>1</v>
      </c>
      <c r="C9" s="804"/>
      <c r="D9" s="816" t="s">
        <v>509</v>
      </c>
      <c r="E9" s="806"/>
      <c r="F9" s="806">
        <v>44078</v>
      </c>
      <c r="G9" s="805" t="s">
        <v>515</v>
      </c>
      <c r="H9" s="807" t="s">
        <v>15</v>
      </c>
      <c r="I9" s="804">
        <v>1</v>
      </c>
      <c r="J9" s="808" t="s">
        <v>19</v>
      </c>
      <c r="K9" s="809">
        <v>1614592</v>
      </c>
      <c r="L9" s="809">
        <f>K9*I9</f>
        <v>1614592</v>
      </c>
      <c r="M9" s="810"/>
      <c r="N9" s="811"/>
      <c r="O9" s="804"/>
      <c r="P9" s="806"/>
      <c r="Q9" s="806"/>
      <c r="R9" s="806"/>
      <c r="S9" s="806"/>
      <c r="T9" s="806" t="s">
        <v>1056</v>
      </c>
      <c r="U9" s="787" t="s">
        <v>1055</v>
      </c>
      <c r="V9" s="628"/>
      <c r="W9" s="628"/>
      <c r="X9" s="679"/>
    </row>
    <row r="10" spans="2:24" s="626" customFormat="1" ht="21" hidden="1" customHeight="1" outlineLevel="1" x14ac:dyDescent="0.25">
      <c r="B10" s="817"/>
      <c r="C10" s="817"/>
      <c r="D10" s="818"/>
      <c r="E10" s="819"/>
      <c r="F10" s="819"/>
      <c r="G10" s="818"/>
      <c r="H10" s="820" t="s">
        <v>954</v>
      </c>
      <c r="I10" s="804">
        <v>1</v>
      </c>
      <c r="J10" s="808" t="s">
        <v>19</v>
      </c>
      <c r="K10" s="821"/>
      <c r="L10" s="809">
        <f t="shared" ref="L10:L27" si="0">K10*I10</f>
        <v>0</v>
      </c>
      <c r="M10" s="822"/>
      <c r="N10" s="823"/>
      <c r="O10" s="817"/>
      <c r="P10" s="819"/>
      <c r="Q10" s="819"/>
      <c r="R10" s="819"/>
      <c r="S10" s="819"/>
      <c r="T10" s="806" t="s">
        <v>1056</v>
      </c>
      <c r="U10" s="628"/>
      <c r="V10" s="628"/>
      <c r="W10" s="628"/>
      <c r="X10" s="679"/>
    </row>
    <row r="11" spans="2:24" s="626" customFormat="1" ht="21" hidden="1" customHeight="1" outlineLevel="1" x14ac:dyDescent="0.25">
      <c r="B11" s="824"/>
      <c r="C11" s="824"/>
      <c r="D11" s="825"/>
      <c r="E11" s="826"/>
      <c r="F11" s="826"/>
      <c r="G11" s="825"/>
      <c r="H11" s="814" t="s">
        <v>955</v>
      </c>
      <c r="I11" s="804">
        <v>1</v>
      </c>
      <c r="J11" s="808" t="s">
        <v>19</v>
      </c>
      <c r="K11" s="813">
        <v>192135.92233009709</v>
      </c>
      <c r="L11" s="809">
        <f t="shared" si="0"/>
        <v>192135.92233009709</v>
      </c>
      <c r="M11" s="827"/>
      <c r="N11" s="828"/>
      <c r="O11" s="824"/>
      <c r="P11" s="826"/>
      <c r="Q11" s="826"/>
      <c r="R11" s="826"/>
      <c r="S11" s="826"/>
      <c r="T11" s="806" t="s">
        <v>1056</v>
      </c>
      <c r="U11" s="628"/>
      <c r="V11" s="628"/>
      <c r="W11" s="628"/>
      <c r="X11" s="679"/>
    </row>
    <row r="12" spans="2:24" s="626" customFormat="1" ht="21" hidden="1" customHeight="1" outlineLevel="1" x14ac:dyDescent="0.25">
      <c r="B12" s="824"/>
      <c r="C12" s="824"/>
      <c r="D12" s="825"/>
      <c r="E12" s="826"/>
      <c r="F12" s="826"/>
      <c r="G12" s="825"/>
      <c r="H12" s="814" t="s">
        <v>105</v>
      </c>
      <c r="I12" s="804">
        <v>1</v>
      </c>
      <c r="J12" s="808" t="s">
        <v>19</v>
      </c>
      <c r="K12" s="813">
        <v>24368.932038834952</v>
      </c>
      <c r="L12" s="809">
        <f t="shared" si="0"/>
        <v>24368.932038834952</v>
      </c>
      <c r="M12" s="827"/>
      <c r="N12" s="828"/>
      <c r="O12" s="824"/>
      <c r="P12" s="826"/>
      <c r="Q12" s="826"/>
      <c r="R12" s="826"/>
      <c r="S12" s="826"/>
      <c r="T12" s="806" t="s">
        <v>1056</v>
      </c>
      <c r="U12" s="628"/>
      <c r="V12" s="628"/>
      <c r="W12" s="628"/>
      <c r="X12" s="679"/>
    </row>
    <row r="13" spans="2:24" s="626" customFormat="1" ht="21" hidden="1" customHeight="1" outlineLevel="1" x14ac:dyDescent="0.25">
      <c r="B13" s="824"/>
      <c r="C13" s="824"/>
      <c r="D13" s="825"/>
      <c r="E13" s="826"/>
      <c r="F13" s="826"/>
      <c r="G13" s="825"/>
      <c r="H13" s="812" t="s">
        <v>956</v>
      </c>
      <c r="I13" s="804">
        <v>1</v>
      </c>
      <c r="J13" s="808" t="s">
        <v>19</v>
      </c>
      <c r="K13" s="813"/>
      <c r="L13" s="809">
        <f t="shared" si="0"/>
        <v>0</v>
      </c>
      <c r="M13" s="827"/>
      <c r="N13" s="828"/>
      <c r="O13" s="824"/>
      <c r="P13" s="826"/>
      <c r="Q13" s="826"/>
      <c r="R13" s="826"/>
      <c r="S13" s="826"/>
      <c r="T13" s="806" t="s">
        <v>1056</v>
      </c>
      <c r="U13" s="628"/>
      <c r="V13" s="628"/>
      <c r="W13" s="628"/>
      <c r="X13" s="679"/>
    </row>
    <row r="14" spans="2:24" s="626" customFormat="1" ht="21" hidden="1" customHeight="1" outlineLevel="1" x14ac:dyDescent="0.25">
      <c r="B14" s="824"/>
      <c r="C14" s="824"/>
      <c r="D14" s="825"/>
      <c r="E14" s="826"/>
      <c r="F14" s="826"/>
      <c r="G14" s="825"/>
      <c r="H14" s="814" t="s">
        <v>955</v>
      </c>
      <c r="I14" s="804">
        <v>1</v>
      </c>
      <c r="J14" s="808" t="s">
        <v>19</v>
      </c>
      <c r="K14" s="813">
        <v>243106.79611650485</v>
      </c>
      <c r="L14" s="809">
        <f t="shared" si="0"/>
        <v>243106.79611650485</v>
      </c>
      <c r="M14" s="827"/>
      <c r="N14" s="828"/>
      <c r="O14" s="824"/>
      <c r="P14" s="826"/>
      <c r="Q14" s="826"/>
      <c r="R14" s="826"/>
      <c r="S14" s="826"/>
      <c r="T14" s="806" t="s">
        <v>1056</v>
      </c>
      <c r="U14" s="628"/>
      <c r="V14" s="628"/>
      <c r="W14" s="628"/>
      <c r="X14" s="679"/>
    </row>
    <row r="15" spans="2:24" s="626" customFormat="1" ht="21" hidden="1" customHeight="1" outlineLevel="1" x14ac:dyDescent="0.25">
      <c r="B15" s="824"/>
      <c r="C15" s="824"/>
      <c r="D15" s="825"/>
      <c r="E15" s="826"/>
      <c r="F15" s="826"/>
      <c r="G15" s="825"/>
      <c r="H15" s="814" t="s">
        <v>89</v>
      </c>
      <c r="I15" s="804">
        <v>1</v>
      </c>
      <c r="J15" s="808" t="s">
        <v>19</v>
      </c>
      <c r="K15" s="813">
        <v>132524.27184466019</v>
      </c>
      <c r="L15" s="809">
        <f t="shared" si="0"/>
        <v>132524.27184466019</v>
      </c>
      <c r="M15" s="827"/>
      <c r="N15" s="828"/>
      <c r="O15" s="824"/>
      <c r="P15" s="826"/>
      <c r="Q15" s="826"/>
      <c r="R15" s="826"/>
      <c r="S15" s="826"/>
      <c r="T15" s="806" t="s">
        <v>1056</v>
      </c>
      <c r="U15" s="628"/>
      <c r="V15" s="628"/>
      <c r="W15" s="628"/>
      <c r="X15" s="679"/>
    </row>
    <row r="16" spans="2:24" s="626" customFormat="1" ht="21" hidden="1" customHeight="1" outlineLevel="1" x14ac:dyDescent="0.25">
      <c r="B16" s="824"/>
      <c r="C16" s="824"/>
      <c r="D16" s="825"/>
      <c r="E16" s="826"/>
      <c r="F16" s="826"/>
      <c r="G16" s="825"/>
      <c r="H16" s="814" t="s">
        <v>86</v>
      </c>
      <c r="I16" s="804">
        <v>1</v>
      </c>
      <c r="J16" s="808" t="s">
        <v>19</v>
      </c>
      <c r="K16" s="813">
        <v>28834.951456310679</v>
      </c>
      <c r="L16" s="809">
        <f t="shared" si="0"/>
        <v>28834.951456310679</v>
      </c>
      <c r="M16" s="827"/>
      <c r="N16" s="828"/>
      <c r="O16" s="824"/>
      <c r="P16" s="826"/>
      <c r="Q16" s="826"/>
      <c r="R16" s="826"/>
      <c r="S16" s="826"/>
      <c r="T16" s="806" t="s">
        <v>1056</v>
      </c>
      <c r="U16" s="628"/>
      <c r="V16" s="628"/>
      <c r="W16" s="628"/>
      <c r="X16" s="679"/>
    </row>
    <row r="17" spans="2:24" s="626" customFormat="1" ht="21" hidden="1" customHeight="1" outlineLevel="1" x14ac:dyDescent="0.25">
      <c r="B17" s="824"/>
      <c r="C17" s="824"/>
      <c r="D17" s="825"/>
      <c r="E17" s="826"/>
      <c r="F17" s="826"/>
      <c r="G17" s="825"/>
      <c r="H17" s="812" t="s">
        <v>957</v>
      </c>
      <c r="I17" s="804">
        <v>1</v>
      </c>
      <c r="J17" s="808" t="s">
        <v>19</v>
      </c>
      <c r="K17" s="813"/>
      <c r="L17" s="809">
        <f t="shared" si="0"/>
        <v>0</v>
      </c>
      <c r="M17" s="827"/>
      <c r="N17" s="828"/>
      <c r="O17" s="824"/>
      <c r="P17" s="826"/>
      <c r="Q17" s="826"/>
      <c r="R17" s="826"/>
      <c r="S17" s="826"/>
      <c r="T17" s="806" t="s">
        <v>1056</v>
      </c>
      <c r="U17" s="628"/>
      <c r="V17" s="628"/>
      <c r="W17" s="628"/>
      <c r="X17" s="679"/>
    </row>
    <row r="18" spans="2:24" s="626" customFormat="1" ht="21" hidden="1" customHeight="1" outlineLevel="1" x14ac:dyDescent="0.25">
      <c r="B18" s="824"/>
      <c r="C18" s="824"/>
      <c r="D18" s="825"/>
      <c r="E18" s="826"/>
      <c r="F18" s="826"/>
      <c r="G18" s="825"/>
      <c r="H18" s="814" t="s">
        <v>955</v>
      </c>
      <c r="I18" s="804">
        <v>1</v>
      </c>
      <c r="J18" s="808" t="s">
        <v>19</v>
      </c>
      <c r="K18" s="813">
        <v>202330.09708737864</v>
      </c>
      <c r="L18" s="809">
        <f t="shared" si="0"/>
        <v>202330.09708737864</v>
      </c>
      <c r="M18" s="827"/>
      <c r="N18" s="828"/>
      <c r="O18" s="824"/>
      <c r="P18" s="826"/>
      <c r="Q18" s="826"/>
      <c r="R18" s="826"/>
      <c r="S18" s="826"/>
      <c r="T18" s="806" t="s">
        <v>1056</v>
      </c>
      <c r="U18" s="628"/>
      <c r="V18" s="628"/>
      <c r="W18" s="628"/>
      <c r="X18" s="679"/>
    </row>
    <row r="19" spans="2:24" s="626" customFormat="1" ht="21" hidden="1" customHeight="1" outlineLevel="1" x14ac:dyDescent="0.25">
      <c r="B19" s="824"/>
      <c r="C19" s="824"/>
      <c r="D19" s="825"/>
      <c r="E19" s="826"/>
      <c r="F19" s="826"/>
      <c r="G19" s="825"/>
      <c r="H19" s="814" t="s">
        <v>89</v>
      </c>
      <c r="I19" s="804">
        <v>1</v>
      </c>
      <c r="J19" s="808" t="s">
        <v>19</v>
      </c>
      <c r="K19" s="813">
        <v>111941.74757281553</v>
      </c>
      <c r="L19" s="809">
        <f t="shared" si="0"/>
        <v>111941.74757281553</v>
      </c>
      <c r="M19" s="827"/>
      <c r="N19" s="828"/>
      <c r="O19" s="824"/>
      <c r="P19" s="826"/>
      <c r="Q19" s="826"/>
      <c r="R19" s="826"/>
      <c r="S19" s="826"/>
      <c r="T19" s="806" t="s">
        <v>1056</v>
      </c>
      <c r="U19" s="628"/>
      <c r="V19" s="628"/>
      <c r="W19" s="628"/>
      <c r="X19" s="679"/>
    </row>
    <row r="20" spans="2:24" s="626" customFormat="1" ht="21" hidden="1" customHeight="1" outlineLevel="1" x14ac:dyDescent="0.25">
      <c r="B20" s="824"/>
      <c r="C20" s="824"/>
      <c r="D20" s="825"/>
      <c r="E20" s="826"/>
      <c r="F20" s="826"/>
      <c r="G20" s="825"/>
      <c r="H20" s="814" t="s">
        <v>86</v>
      </c>
      <c r="I20" s="804">
        <v>1</v>
      </c>
      <c r="J20" s="808" t="s">
        <v>19</v>
      </c>
      <c r="K20" s="813">
        <v>41844.660194174758</v>
      </c>
      <c r="L20" s="809">
        <f t="shared" si="0"/>
        <v>41844.660194174758</v>
      </c>
      <c r="M20" s="827"/>
      <c r="N20" s="828"/>
      <c r="O20" s="824"/>
      <c r="P20" s="826"/>
      <c r="Q20" s="826"/>
      <c r="R20" s="826"/>
      <c r="S20" s="826"/>
      <c r="T20" s="806" t="s">
        <v>1056</v>
      </c>
      <c r="U20" s="628"/>
      <c r="V20" s="628"/>
      <c r="W20" s="628"/>
      <c r="X20" s="679"/>
    </row>
    <row r="21" spans="2:24" s="626" customFormat="1" ht="21" hidden="1" customHeight="1" outlineLevel="1" x14ac:dyDescent="0.25">
      <c r="B21" s="824"/>
      <c r="C21" s="824"/>
      <c r="D21" s="825"/>
      <c r="E21" s="826"/>
      <c r="F21" s="826"/>
      <c r="G21" s="825"/>
      <c r="H21" s="812" t="s">
        <v>958</v>
      </c>
      <c r="I21" s="804">
        <v>1</v>
      </c>
      <c r="J21" s="808" t="s">
        <v>19</v>
      </c>
      <c r="K21" s="813"/>
      <c r="L21" s="809">
        <f t="shared" si="0"/>
        <v>0</v>
      </c>
      <c r="M21" s="827"/>
      <c r="N21" s="828"/>
      <c r="O21" s="824"/>
      <c r="P21" s="826"/>
      <c r="Q21" s="826"/>
      <c r="R21" s="826"/>
      <c r="S21" s="826"/>
      <c r="T21" s="806" t="s">
        <v>1056</v>
      </c>
      <c r="U21" s="628"/>
      <c r="V21" s="628"/>
      <c r="W21" s="628"/>
      <c r="X21" s="679"/>
    </row>
    <row r="22" spans="2:24" s="626" customFormat="1" ht="21" hidden="1" customHeight="1" outlineLevel="1" x14ac:dyDescent="0.25">
      <c r="B22" s="824"/>
      <c r="C22" s="824"/>
      <c r="D22" s="825"/>
      <c r="E22" s="826"/>
      <c r="F22" s="826"/>
      <c r="G22" s="825"/>
      <c r="H22" s="814" t="s">
        <v>88</v>
      </c>
      <c r="I22" s="804">
        <v>1</v>
      </c>
      <c r="J22" s="808" t="s">
        <v>19</v>
      </c>
      <c r="K22" s="813">
        <v>151747.57281553399</v>
      </c>
      <c r="L22" s="809">
        <f t="shared" si="0"/>
        <v>151747.57281553399</v>
      </c>
      <c r="M22" s="827"/>
      <c r="N22" s="828"/>
      <c r="O22" s="824"/>
      <c r="P22" s="826"/>
      <c r="Q22" s="826"/>
      <c r="R22" s="826"/>
      <c r="S22" s="826"/>
      <c r="T22" s="806" t="s">
        <v>1056</v>
      </c>
      <c r="U22" s="628"/>
      <c r="V22" s="628"/>
      <c r="W22" s="628"/>
      <c r="X22" s="679"/>
    </row>
    <row r="23" spans="2:24" s="626" customFormat="1" ht="21" hidden="1" customHeight="1" outlineLevel="1" x14ac:dyDescent="0.25">
      <c r="B23" s="824"/>
      <c r="C23" s="824"/>
      <c r="D23" s="825"/>
      <c r="E23" s="826"/>
      <c r="F23" s="826"/>
      <c r="G23" s="825"/>
      <c r="H23" s="814" t="s">
        <v>80</v>
      </c>
      <c r="I23" s="804">
        <v>1</v>
      </c>
      <c r="J23" s="808" t="s">
        <v>19</v>
      </c>
      <c r="K23" s="813">
        <v>122135.92233009708</v>
      </c>
      <c r="L23" s="809">
        <f t="shared" si="0"/>
        <v>122135.92233009708</v>
      </c>
      <c r="M23" s="827"/>
      <c r="N23" s="828"/>
      <c r="O23" s="824"/>
      <c r="P23" s="826"/>
      <c r="Q23" s="826"/>
      <c r="R23" s="826"/>
      <c r="S23" s="826"/>
      <c r="T23" s="806" t="s">
        <v>1056</v>
      </c>
      <c r="U23" s="628"/>
      <c r="V23" s="628"/>
      <c r="W23" s="628"/>
      <c r="X23" s="679"/>
    </row>
    <row r="24" spans="2:24" s="626" customFormat="1" ht="21" hidden="1" customHeight="1" outlineLevel="1" x14ac:dyDescent="0.25">
      <c r="B24" s="824"/>
      <c r="C24" s="824"/>
      <c r="D24" s="825"/>
      <c r="E24" s="826"/>
      <c r="F24" s="826"/>
      <c r="G24" s="825"/>
      <c r="H24" s="814" t="s">
        <v>298</v>
      </c>
      <c r="I24" s="804">
        <v>1</v>
      </c>
      <c r="J24" s="808" t="s">
        <v>19</v>
      </c>
      <c r="K24" s="813">
        <v>115436.89320388349</v>
      </c>
      <c r="L24" s="809">
        <f t="shared" si="0"/>
        <v>115436.89320388349</v>
      </c>
      <c r="M24" s="827"/>
      <c r="N24" s="828"/>
      <c r="O24" s="824"/>
      <c r="P24" s="826"/>
      <c r="Q24" s="826"/>
      <c r="R24" s="826"/>
      <c r="S24" s="826"/>
      <c r="T24" s="806" t="s">
        <v>1056</v>
      </c>
      <c r="U24" s="628"/>
      <c r="V24" s="628"/>
      <c r="W24" s="628"/>
      <c r="X24" s="679"/>
    </row>
    <row r="25" spans="2:24" s="626" customFormat="1" ht="21" hidden="1" customHeight="1" outlineLevel="1" x14ac:dyDescent="0.25">
      <c r="B25" s="824"/>
      <c r="C25" s="824"/>
      <c r="D25" s="825"/>
      <c r="E25" s="826"/>
      <c r="F25" s="826"/>
      <c r="G25" s="825"/>
      <c r="H25" s="814" t="s">
        <v>322</v>
      </c>
      <c r="I25" s="804">
        <v>1</v>
      </c>
      <c r="J25" s="808" t="s">
        <v>19</v>
      </c>
      <c r="K25" s="813">
        <v>25922.330097087379</v>
      </c>
      <c r="L25" s="809">
        <f t="shared" si="0"/>
        <v>25922.330097087379</v>
      </c>
      <c r="M25" s="827"/>
      <c r="N25" s="828"/>
      <c r="O25" s="824"/>
      <c r="P25" s="826"/>
      <c r="Q25" s="826"/>
      <c r="R25" s="826"/>
      <c r="S25" s="826"/>
      <c r="T25" s="806" t="s">
        <v>1056</v>
      </c>
      <c r="U25" s="628"/>
      <c r="V25" s="628"/>
      <c r="W25" s="628"/>
      <c r="X25" s="679"/>
    </row>
    <row r="26" spans="2:24" s="626" customFormat="1" ht="21" hidden="1" customHeight="1" outlineLevel="1" x14ac:dyDescent="0.25">
      <c r="B26" s="824"/>
      <c r="C26" s="824"/>
      <c r="D26" s="825"/>
      <c r="E26" s="826"/>
      <c r="F26" s="826"/>
      <c r="G26" s="825"/>
      <c r="H26" s="814" t="s">
        <v>8</v>
      </c>
      <c r="I26" s="804">
        <v>1</v>
      </c>
      <c r="J26" s="808" t="s">
        <v>19</v>
      </c>
      <c r="K26" s="813">
        <v>7281.5533980582522</v>
      </c>
      <c r="L26" s="809">
        <f t="shared" si="0"/>
        <v>7281.5533980582522</v>
      </c>
      <c r="M26" s="827"/>
      <c r="N26" s="828"/>
      <c r="O26" s="824"/>
      <c r="P26" s="826"/>
      <c r="Q26" s="826"/>
      <c r="R26" s="826"/>
      <c r="S26" s="826"/>
      <c r="T26" s="806" t="s">
        <v>1056</v>
      </c>
      <c r="U26" s="628"/>
      <c r="V26" s="628"/>
      <c r="W26" s="628"/>
      <c r="X26" s="679"/>
    </row>
    <row r="27" spans="2:24" s="626" customFormat="1" ht="21" hidden="1" customHeight="1" outlineLevel="1" x14ac:dyDescent="0.25">
      <c r="B27" s="829"/>
      <c r="C27" s="829"/>
      <c r="D27" s="830"/>
      <c r="E27" s="831"/>
      <c r="F27" s="831"/>
      <c r="G27" s="830"/>
      <c r="H27" s="832" t="s">
        <v>959</v>
      </c>
      <c r="I27" s="804">
        <v>1</v>
      </c>
      <c r="J27" s="808" t="s">
        <v>19</v>
      </c>
      <c r="K27" s="833"/>
      <c r="L27" s="809">
        <f t="shared" si="0"/>
        <v>0</v>
      </c>
      <c r="M27" s="834"/>
      <c r="N27" s="835"/>
      <c r="O27" s="829"/>
      <c r="P27" s="831"/>
      <c r="Q27" s="831"/>
      <c r="R27" s="831"/>
      <c r="S27" s="831"/>
      <c r="T27" s="806" t="s">
        <v>1056</v>
      </c>
      <c r="U27" s="628"/>
      <c r="V27" s="628"/>
      <c r="W27" s="628"/>
      <c r="X27" s="679"/>
    </row>
    <row r="28" spans="2:24" s="626" customFormat="1" ht="21" customHeight="1" collapsed="1" x14ac:dyDescent="0.25">
      <c r="B28" s="804">
        <v>2</v>
      </c>
      <c r="C28" s="804"/>
      <c r="D28" s="816" t="s">
        <v>475</v>
      </c>
      <c r="E28" s="806"/>
      <c r="F28" s="806">
        <v>44071</v>
      </c>
      <c r="G28" s="805" t="s">
        <v>476</v>
      </c>
      <c r="H28" s="807" t="s">
        <v>15</v>
      </c>
      <c r="I28" s="804">
        <v>1</v>
      </c>
      <c r="J28" s="808" t="s">
        <v>19</v>
      </c>
      <c r="K28" s="809">
        <v>1606864</v>
      </c>
      <c r="L28" s="809">
        <f>K28*I28</f>
        <v>1606864</v>
      </c>
      <c r="M28" s="810"/>
      <c r="N28" s="811"/>
      <c r="O28" s="804"/>
      <c r="P28" s="806"/>
      <c r="Q28" s="806"/>
      <c r="R28" s="806"/>
      <c r="S28" s="806"/>
      <c r="T28" s="806" t="s">
        <v>1056</v>
      </c>
      <c r="U28" s="787" t="s">
        <v>1055</v>
      </c>
      <c r="V28" s="628"/>
      <c r="W28" s="628"/>
      <c r="X28" s="679"/>
    </row>
    <row r="29" spans="2:24" s="626" customFormat="1" ht="21" hidden="1" customHeight="1" outlineLevel="1" x14ac:dyDescent="0.25">
      <c r="B29" s="817"/>
      <c r="C29" s="817"/>
      <c r="D29" s="818"/>
      <c r="E29" s="819"/>
      <c r="F29" s="819"/>
      <c r="G29" s="818"/>
      <c r="H29" s="807" t="s">
        <v>15</v>
      </c>
      <c r="I29" s="804">
        <v>1</v>
      </c>
      <c r="J29" s="808" t="s">
        <v>19</v>
      </c>
      <c r="K29" s="821"/>
      <c r="L29" s="821"/>
      <c r="M29" s="822"/>
      <c r="N29" s="823"/>
      <c r="O29" s="817"/>
      <c r="P29" s="819"/>
      <c r="Q29" s="819"/>
      <c r="R29" s="819"/>
      <c r="S29" s="819"/>
      <c r="T29" s="806" t="s">
        <v>1056</v>
      </c>
      <c r="U29" s="628"/>
      <c r="V29" s="628"/>
      <c r="W29" s="628"/>
      <c r="X29" s="679"/>
    </row>
    <row r="30" spans="2:24" s="626" customFormat="1" ht="21" hidden="1" customHeight="1" outlineLevel="1" x14ac:dyDescent="0.25">
      <c r="B30" s="824"/>
      <c r="C30" s="824"/>
      <c r="D30" s="825"/>
      <c r="E30" s="826"/>
      <c r="F30" s="826"/>
      <c r="G30" s="825"/>
      <c r="H30" s="807" t="s">
        <v>15</v>
      </c>
      <c r="I30" s="804">
        <v>1</v>
      </c>
      <c r="J30" s="808" t="s">
        <v>19</v>
      </c>
      <c r="K30" s="813">
        <v>108252.42718446601</v>
      </c>
      <c r="L30" s="813">
        <v>111500</v>
      </c>
      <c r="M30" s="827"/>
      <c r="N30" s="828"/>
      <c r="O30" s="824"/>
      <c r="P30" s="826"/>
      <c r="Q30" s="826"/>
      <c r="R30" s="826"/>
      <c r="S30" s="826"/>
      <c r="T30" s="806" t="s">
        <v>1056</v>
      </c>
      <c r="U30" s="628"/>
      <c r="V30" s="628"/>
      <c r="W30" s="628"/>
      <c r="X30" s="679"/>
    </row>
    <row r="31" spans="2:24" s="626" customFormat="1" ht="21" hidden="1" customHeight="1" outlineLevel="1" x14ac:dyDescent="0.25">
      <c r="B31" s="824"/>
      <c r="C31" s="824"/>
      <c r="D31" s="825"/>
      <c r="E31" s="826"/>
      <c r="F31" s="826"/>
      <c r="G31" s="825"/>
      <c r="H31" s="807" t="s">
        <v>15</v>
      </c>
      <c r="I31" s="804">
        <v>1</v>
      </c>
      <c r="J31" s="808" t="s">
        <v>19</v>
      </c>
      <c r="K31" s="813">
        <v>35048.543689320388</v>
      </c>
      <c r="L31" s="813">
        <v>36100</v>
      </c>
      <c r="M31" s="827"/>
      <c r="N31" s="828"/>
      <c r="O31" s="824"/>
      <c r="P31" s="826"/>
      <c r="Q31" s="826"/>
      <c r="R31" s="826"/>
      <c r="S31" s="826"/>
      <c r="T31" s="806" t="s">
        <v>1056</v>
      </c>
      <c r="U31" s="628"/>
      <c r="V31" s="628"/>
      <c r="W31" s="628"/>
      <c r="X31" s="679"/>
    </row>
    <row r="32" spans="2:24" s="626" customFormat="1" ht="21" hidden="1" customHeight="1" outlineLevel="1" x14ac:dyDescent="0.25">
      <c r="B32" s="824"/>
      <c r="C32" s="824"/>
      <c r="D32" s="825"/>
      <c r="E32" s="826"/>
      <c r="F32" s="826"/>
      <c r="G32" s="825"/>
      <c r="H32" s="807" t="s">
        <v>15</v>
      </c>
      <c r="I32" s="804">
        <v>1</v>
      </c>
      <c r="J32" s="808" t="s">
        <v>19</v>
      </c>
      <c r="K32" s="813"/>
      <c r="L32" s="813"/>
      <c r="M32" s="827"/>
      <c r="N32" s="828"/>
      <c r="O32" s="824"/>
      <c r="P32" s="826"/>
      <c r="Q32" s="826"/>
      <c r="R32" s="826"/>
      <c r="S32" s="826"/>
      <c r="T32" s="806" t="s">
        <v>1056</v>
      </c>
      <c r="U32" s="628"/>
      <c r="V32" s="628"/>
      <c r="W32" s="628"/>
      <c r="X32" s="679"/>
    </row>
    <row r="33" spans="2:24" s="626" customFormat="1" ht="21" hidden="1" customHeight="1" outlineLevel="1" x14ac:dyDescent="0.25">
      <c r="B33" s="824"/>
      <c r="C33" s="824"/>
      <c r="D33" s="825"/>
      <c r="E33" s="826"/>
      <c r="F33" s="826"/>
      <c r="G33" s="825"/>
      <c r="H33" s="807" t="s">
        <v>15</v>
      </c>
      <c r="I33" s="804">
        <v>1</v>
      </c>
      <c r="J33" s="808" t="s">
        <v>19</v>
      </c>
      <c r="K33" s="813">
        <v>149223.3009708738</v>
      </c>
      <c r="L33" s="813">
        <v>153700</v>
      </c>
      <c r="M33" s="827"/>
      <c r="N33" s="828"/>
      <c r="O33" s="824"/>
      <c r="P33" s="826"/>
      <c r="Q33" s="826"/>
      <c r="R33" s="826"/>
      <c r="S33" s="826"/>
      <c r="T33" s="806" t="s">
        <v>1056</v>
      </c>
      <c r="U33" s="628"/>
      <c r="V33" s="628"/>
      <c r="W33" s="628"/>
      <c r="X33" s="679"/>
    </row>
    <row r="34" spans="2:24" s="626" customFormat="1" ht="21" hidden="1" customHeight="1" outlineLevel="1" x14ac:dyDescent="0.25">
      <c r="B34" s="824"/>
      <c r="C34" s="824"/>
      <c r="D34" s="825"/>
      <c r="E34" s="826"/>
      <c r="F34" s="826"/>
      <c r="G34" s="825"/>
      <c r="H34" s="807" t="s">
        <v>15</v>
      </c>
      <c r="I34" s="804">
        <v>1</v>
      </c>
      <c r="J34" s="808" t="s">
        <v>19</v>
      </c>
      <c r="K34" s="813">
        <v>143786.40776699028</v>
      </c>
      <c r="L34" s="813">
        <v>148100</v>
      </c>
      <c r="M34" s="827"/>
      <c r="N34" s="828"/>
      <c r="O34" s="824"/>
      <c r="P34" s="826"/>
      <c r="Q34" s="826"/>
      <c r="R34" s="826"/>
      <c r="S34" s="826"/>
      <c r="T34" s="806" t="s">
        <v>1056</v>
      </c>
      <c r="U34" s="628"/>
      <c r="V34" s="628"/>
      <c r="W34" s="628"/>
      <c r="X34" s="679"/>
    </row>
    <row r="35" spans="2:24" s="626" customFormat="1" ht="21" hidden="1" customHeight="1" outlineLevel="1" x14ac:dyDescent="0.25">
      <c r="B35" s="824"/>
      <c r="C35" s="824"/>
      <c r="D35" s="825"/>
      <c r="E35" s="826"/>
      <c r="F35" s="826"/>
      <c r="G35" s="825"/>
      <c r="H35" s="807" t="s">
        <v>15</v>
      </c>
      <c r="I35" s="804">
        <v>1</v>
      </c>
      <c r="J35" s="808" t="s">
        <v>19</v>
      </c>
      <c r="K35" s="813">
        <v>34368.932038834952</v>
      </c>
      <c r="L35" s="813">
        <v>35400</v>
      </c>
      <c r="M35" s="827"/>
      <c r="N35" s="828"/>
      <c r="O35" s="824"/>
      <c r="P35" s="826"/>
      <c r="Q35" s="826"/>
      <c r="R35" s="826"/>
      <c r="S35" s="826"/>
      <c r="T35" s="806" t="s">
        <v>1056</v>
      </c>
      <c r="U35" s="628"/>
      <c r="V35" s="628"/>
      <c r="W35" s="628"/>
      <c r="X35" s="679"/>
    </row>
    <row r="36" spans="2:24" s="626" customFormat="1" ht="21" hidden="1" customHeight="1" outlineLevel="1" x14ac:dyDescent="0.25">
      <c r="B36" s="824"/>
      <c r="C36" s="824"/>
      <c r="D36" s="825"/>
      <c r="E36" s="826"/>
      <c r="F36" s="826"/>
      <c r="G36" s="825"/>
      <c r="H36" s="807" t="s">
        <v>15</v>
      </c>
      <c r="I36" s="804">
        <v>1</v>
      </c>
      <c r="J36" s="808" t="s">
        <v>19</v>
      </c>
      <c r="K36" s="813"/>
      <c r="L36" s="813"/>
      <c r="M36" s="827"/>
      <c r="N36" s="828"/>
      <c r="O36" s="824"/>
      <c r="P36" s="826"/>
      <c r="Q36" s="826"/>
      <c r="R36" s="826"/>
      <c r="S36" s="826"/>
      <c r="T36" s="806" t="s">
        <v>1056</v>
      </c>
      <c r="U36" s="628"/>
      <c r="V36" s="628"/>
      <c r="W36" s="628"/>
      <c r="X36" s="679"/>
    </row>
    <row r="37" spans="2:24" s="626" customFormat="1" ht="21" hidden="1" customHeight="1" outlineLevel="1" x14ac:dyDescent="0.25">
      <c r="B37" s="824"/>
      <c r="C37" s="824"/>
      <c r="D37" s="825"/>
      <c r="E37" s="826"/>
      <c r="F37" s="826"/>
      <c r="G37" s="825"/>
      <c r="H37" s="807" t="s">
        <v>15</v>
      </c>
      <c r="I37" s="804">
        <v>1</v>
      </c>
      <c r="J37" s="808" t="s">
        <v>19</v>
      </c>
      <c r="K37" s="813">
        <v>141553.39805825241</v>
      </c>
      <c r="L37" s="813">
        <v>145800</v>
      </c>
      <c r="M37" s="827"/>
      <c r="N37" s="828"/>
      <c r="O37" s="824"/>
      <c r="P37" s="826"/>
      <c r="Q37" s="826"/>
      <c r="R37" s="826"/>
      <c r="S37" s="826"/>
      <c r="T37" s="806" t="s">
        <v>1056</v>
      </c>
      <c r="U37" s="628"/>
      <c r="V37" s="628"/>
      <c r="W37" s="628"/>
      <c r="X37" s="679"/>
    </row>
    <row r="38" spans="2:24" s="626" customFormat="1" ht="21" hidden="1" customHeight="1" outlineLevel="1" x14ac:dyDescent="0.25">
      <c r="B38" s="824"/>
      <c r="C38" s="824"/>
      <c r="D38" s="825"/>
      <c r="E38" s="826"/>
      <c r="F38" s="826"/>
      <c r="G38" s="825"/>
      <c r="H38" s="807" t="s">
        <v>15</v>
      </c>
      <c r="I38" s="804">
        <v>1</v>
      </c>
      <c r="J38" s="808" t="s">
        <v>19</v>
      </c>
      <c r="K38" s="813">
        <v>143786.40776699028</v>
      </c>
      <c r="L38" s="813">
        <v>148100</v>
      </c>
      <c r="M38" s="827"/>
      <c r="N38" s="828"/>
      <c r="O38" s="824"/>
      <c r="P38" s="826"/>
      <c r="Q38" s="826"/>
      <c r="R38" s="826"/>
      <c r="S38" s="826"/>
      <c r="T38" s="806" t="s">
        <v>1056</v>
      </c>
      <c r="U38" s="628"/>
      <c r="V38" s="628"/>
      <c r="W38" s="628"/>
      <c r="X38" s="679"/>
    </row>
    <row r="39" spans="2:24" s="626" customFormat="1" ht="21" hidden="1" customHeight="1" outlineLevel="1" x14ac:dyDescent="0.25">
      <c r="B39" s="824"/>
      <c r="C39" s="824"/>
      <c r="D39" s="825"/>
      <c r="E39" s="826"/>
      <c r="F39" s="826"/>
      <c r="G39" s="825"/>
      <c r="H39" s="807" t="s">
        <v>15</v>
      </c>
      <c r="I39" s="804">
        <v>1</v>
      </c>
      <c r="J39" s="808" t="s">
        <v>19</v>
      </c>
      <c r="K39" s="813">
        <v>125436.89320388349</v>
      </c>
      <c r="L39" s="813">
        <v>129200</v>
      </c>
      <c r="M39" s="827"/>
      <c r="N39" s="828"/>
      <c r="O39" s="824"/>
      <c r="P39" s="826"/>
      <c r="Q39" s="826"/>
      <c r="R39" s="826"/>
      <c r="S39" s="826"/>
      <c r="T39" s="806" t="s">
        <v>1056</v>
      </c>
      <c r="U39" s="628"/>
      <c r="V39" s="628"/>
      <c r="W39" s="628"/>
      <c r="X39" s="679"/>
    </row>
    <row r="40" spans="2:24" s="626" customFormat="1" ht="21" hidden="1" customHeight="1" outlineLevel="1" x14ac:dyDescent="0.25">
      <c r="B40" s="824"/>
      <c r="C40" s="824"/>
      <c r="D40" s="825"/>
      <c r="E40" s="826"/>
      <c r="F40" s="826"/>
      <c r="G40" s="825"/>
      <c r="H40" s="807" t="s">
        <v>15</v>
      </c>
      <c r="I40" s="804">
        <v>1</v>
      </c>
      <c r="J40" s="808" t="s">
        <v>19</v>
      </c>
      <c r="K40" s="813">
        <v>36116.504854368934</v>
      </c>
      <c r="L40" s="813">
        <v>37200</v>
      </c>
      <c r="M40" s="827"/>
      <c r="N40" s="828"/>
      <c r="O40" s="824"/>
      <c r="P40" s="826"/>
      <c r="Q40" s="826"/>
      <c r="R40" s="826"/>
      <c r="S40" s="826"/>
      <c r="T40" s="806" t="s">
        <v>1056</v>
      </c>
      <c r="U40" s="628"/>
      <c r="V40" s="628"/>
      <c r="W40" s="628"/>
      <c r="X40" s="679"/>
    </row>
    <row r="41" spans="2:24" s="626" customFormat="1" ht="21" hidden="1" customHeight="1" outlineLevel="1" x14ac:dyDescent="0.25">
      <c r="B41" s="824"/>
      <c r="C41" s="824"/>
      <c r="D41" s="825"/>
      <c r="E41" s="826"/>
      <c r="F41" s="826"/>
      <c r="G41" s="825"/>
      <c r="H41" s="807" t="s">
        <v>15</v>
      </c>
      <c r="I41" s="804">
        <v>1</v>
      </c>
      <c r="J41" s="808" t="s">
        <v>19</v>
      </c>
      <c r="K41" s="813"/>
      <c r="L41" s="813"/>
      <c r="M41" s="827"/>
      <c r="N41" s="828"/>
      <c r="O41" s="824"/>
      <c r="P41" s="826"/>
      <c r="Q41" s="826"/>
      <c r="R41" s="826"/>
      <c r="S41" s="826"/>
      <c r="T41" s="806" t="s">
        <v>1056</v>
      </c>
      <c r="U41" s="628"/>
      <c r="V41" s="628"/>
      <c r="W41" s="628"/>
      <c r="X41" s="679"/>
    </row>
    <row r="42" spans="2:24" s="626" customFormat="1" ht="21" hidden="1" customHeight="1" outlineLevel="1" x14ac:dyDescent="0.25">
      <c r="B42" s="824"/>
      <c r="C42" s="824"/>
      <c r="D42" s="825"/>
      <c r="E42" s="826"/>
      <c r="F42" s="826"/>
      <c r="G42" s="825"/>
      <c r="H42" s="807" t="s">
        <v>15</v>
      </c>
      <c r="I42" s="804">
        <v>1</v>
      </c>
      <c r="J42" s="808" t="s">
        <v>19</v>
      </c>
      <c r="K42" s="813">
        <v>298640.77669902914</v>
      </c>
      <c r="L42" s="813">
        <v>307600</v>
      </c>
      <c r="M42" s="827"/>
      <c r="N42" s="828"/>
      <c r="O42" s="824"/>
      <c r="P42" s="826"/>
      <c r="Q42" s="826"/>
      <c r="R42" s="826"/>
      <c r="S42" s="826"/>
      <c r="T42" s="806" t="s">
        <v>1056</v>
      </c>
      <c r="U42" s="628"/>
      <c r="V42" s="628"/>
      <c r="W42" s="628"/>
      <c r="X42" s="679"/>
    </row>
    <row r="43" spans="2:24" s="626" customFormat="1" ht="21" hidden="1" customHeight="1" outlineLevel="1" x14ac:dyDescent="0.25">
      <c r="B43" s="824"/>
      <c r="C43" s="824"/>
      <c r="D43" s="825"/>
      <c r="E43" s="826"/>
      <c r="F43" s="826"/>
      <c r="G43" s="825"/>
      <c r="H43" s="807" t="s">
        <v>15</v>
      </c>
      <c r="I43" s="804">
        <v>1</v>
      </c>
      <c r="J43" s="808" t="s">
        <v>19</v>
      </c>
      <c r="K43" s="813">
        <v>81067.961165048546</v>
      </c>
      <c r="L43" s="813">
        <v>83500</v>
      </c>
      <c r="M43" s="827"/>
      <c r="N43" s="828"/>
      <c r="O43" s="824"/>
      <c r="P43" s="826"/>
      <c r="Q43" s="826"/>
      <c r="R43" s="826"/>
      <c r="S43" s="826"/>
      <c r="T43" s="806" t="s">
        <v>1056</v>
      </c>
      <c r="U43" s="628"/>
      <c r="V43" s="628"/>
      <c r="W43" s="628"/>
      <c r="X43" s="679"/>
    </row>
    <row r="44" spans="2:24" s="626" customFormat="1" ht="21" hidden="1" customHeight="1" outlineLevel="1" x14ac:dyDescent="0.25">
      <c r="B44" s="824"/>
      <c r="C44" s="824"/>
      <c r="D44" s="825"/>
      <c r="E44" s="826"/>
      <c r="F44" s="826"/>
      <c r="G44" s="825"/>
      <c r="H44" s="807" t="s">
        <v>15</v>
      </c>
      <c r="I44" s="804">
        <v>1</v>
      </c>
      <c r="J44" s="808" t="s">
        <v>19</v>
      </c>
      <c r="K44" s="813"/>
      <c r="L44" s="813"/>
      <c r="M44" s="827"/>
      <c r="N44" s="828"/>
      <c r="O44" s="824"/>
      <c r="P44" s="826"/>
      <c r="Q44" s="826"/>
      <c r="R44" s="826"/>
      <c r="S44" s="826"/>
      <c r="T44" s="806" t="s">
        <v>1056</v>
      </c>
      <c r="U44" s="628"/>
      <c r="V44" s="628"/>
      <c r="W44" s="628"/>
      <c r="X44" s="679"/>
    </row>
    <row r="45" spans="2:24" s="626" customFormat="1" ht="21" hidden="1" customHeight="1" outlineLevel="1" x14ac:dyDescent="0.25">
      <c r="B45" s="824"/>
      <c r="C45" s="824"/>
      <c r="D45" s="825"/>
      <c r="E45" s="826"/>
      <c r="F45" s="826"/>
      <c r="G45" s="825"/>
      <c r="H45" s="807" t="s">
        <v>15</v>
      </c>
      <c r="I45" s="804">
        <v>1</v>
      </c>
      <c r="J45" s="808" t="s">
        <v>19</v>
      </c>
      <c r="K45" s="813" t="s">
        <v>15</v>
      </c>
      <c r="L45" s="813" t="s">
        <v>15</v>
      </c>
      <c r="M45" s="827"/>
      <c r="N45" s="828"/>
      <c r="O45" s="824"/>
      <c r="P45" s="826"/>
      <c r="Q45" s="826"/>
      <c r="R45" s="826"/>
      <c r="S45" s="826"/>
      <c r="T45" s="806" t="s">
        <v>1056</v>
      </c>
      <c r="U45" s="628"/>
      <c r="V45" s="628"/>
      <c r="W45" s="628"/>
      <c r="X45" s="679"/>
    </row>
    <row r="46" spans="2:24" s="626" customFormat="1" ht="21" hidden="1" customHeight="1" outlineLevel="1" x14ac:dyDescent="0.25">
      <c r="B46" s="824"/>
      <c r="C46" s="824"/>
      <c r="D46" s="825"/>
      <c r="E46" s="826"/>
      <c r="F46" s="826"/>
      <c r="G46" s="825"/>
      <c r="H46" s="807" t="s">
        <v>15</v>
      </c>
      <c r="I46" s="804">
        <v>1</v>
      </c>
      <c r="J46" s="808" t="s">
        <v>19</v>
      </c>
      <c r="K46" s="813">
        <v>81067.961165048546</v>
      </c>
      <c r="L46" s="813">
        <v>83500</v>
      </c>
      <c r="M46" s="827"/>
      <c r="N46" s="828"/>
      <c r="O46" s="824"/>
      <c r="P46" s="826"/>
      <c r="Q46" s="826"/>
      <c r="R46" s="826"/>
      <c r="S46" s="826"/>
      <c r="T46" s="806" t="s">
        <v>1056</v>
      </c>
      <c r="U46" s="628"/>
      <c r="V46" s="628"/>
      <c r="W46" s="628"/>
      <c r="X46" s="679"/>
    </row>
    <row r="47" spans="2:24" s="626" customFormat="1" ht="21" hidden="1" customHeight="1" outlineLevel="1" x14ac:dyDescent="0.25">
      <c r="B47" s="824"/>
      <c r="C47" s="824"/>
      <c r="D47" s="825"/>
      <c r="E47" s="826"/>
      <c r="F47" s="826"/>
      <c r="G47" s="825"/>
      <c r="H47" s="807" t="s">
        <v>15</v>
      </c>
      <c r="I47" s="804">
        <v>1</v>
      </c>
      <c r="J47" s="808" t="s">
        <v>19</v>
      </c>
      <c r="K47" s="813">
        <v>14563.106796116504</v>
      </c>
      <c r="L47" s="813">
        <v>15000</v>
      </c>
      <c r="M47" s="827"/>
      <c r="N47" s="828"/>
      <c r="O47" s="824"/>
      <c r="P47" s="826"/>
      <c r="Q47" s="826"/>
      <c r="R47" s="826"/>
      <c r="S47" s="826"/>
      <c r="T47" s="806" t="s">
        <v>1056</v>
      </c>
      <c r="U47" s="628"/>
      <c r="V47" s="628"/>
      <c r="W47" s="628"/>
      <c r="X47" s="679"/>
    </row>
    <row r="48" spans="2:24" s="626" customFormat="1" ht="21" hidden="1" customHeight="1" outlineLevel="1" x14ac:dyDescent="0.25">
      <c r="B48" s="829"/>
      <c r="C48" s="829"/>
      <c r="D48" s="830"/>
      <c r="E48" s="831"/>
      <c r="F48" s="831"/>
      <c r="G48" s="830"/>
      <c r="H48" s="807" t="s">
        <v>15</v>
      </c>
      <c r="I48" s="804">
        <v>1</v>
      </c>
      <c r="J48" s="808" t="s">
        <v>19</v>
      </c>
      <c r="K48" s="833"/>
      <c r="L48" s="833">
        <v>172164</v>
      </c>
      <c r="M48" s="834"/>
      <c r="N48" s="835"/>
      <c r="O48" s="829"/>
      <c r="P48" s="831"/>
      <c r="Q48" s="831"/>
      <c r="R48" s="831"/>
      <c r="S48" s="831"/>
      <c r="T48" s="806" t="s">
        <v>1056</v>
      </c>
      <c r="U48" s="628"/>
      <c r="V48" s="628"/>
      <c r="W48" s="628"/>
      <c r="X48" s="679"/>
    </row>
    <row r="49" spans="2:24" s="626" customFormat="1" ht="21" customHeight="1" collapsed="1" x14ac:dyDescent="0.25">
      <c r="B49" s="804">
        <v>3</v>
      </c>
      <c r="C49" s="804"/>
      <c r="D49" s="816" t="s">
        <v>455</v>
      </c>
      <c r="E49" s="806"/>
      <c r="F49" s="806">
        <v>44068</v>
      </c>
      <c r="G49" s="805" t="s">
        <v>456</v>
      </c>
      <c r="H49" s="807" t="s">
        <v>15</v>
      </c>
      <c r="I49" s="804">
        <v>1</v>
      </c>
      <c r="J49" s="808" t="s">
        <v>19</v>
      </c>
      <c r="K49" s="809">
        <v>4594352</v>
      </c>
      <c r="L49" s="809">
        <f>K49*I49</f>
        <v>4594352</v>
      </c>
      <c r="M49" s="810"/>
      <c r="N49" s="811"/>
      <c r="O49" s="804"/>
      <c r="P49" s="806"/>
      <c r="Q49" s="806"/>
      <c r="R49" s="806"/>
      <c r="S49" s="806"/>
      <c r="T49" s="806" t="s">
        <v>1056</v>
      </c>
      <c r="U49" s="787" t="s">
        <v>1055</v>
      </c>
      <c r="V49" s="628"/>
      <c r="W49" s="628"/>
      <c r="X49" s="679"/>
    </row>
    <row r="50" spans="2:24" s="626" customFormat="1" ht="21" hidden="1" customHeight="1" outlineLevel="1" x14ac:dyDescent="0.25">
      <c r="B50" s="817"/>
      <c r="C50" s="817"/>
      <c r="D50" s="818"/>
      <c r="E50" s="819"/>
      <c r="F50" s="819"/>
      <c r="G50" s="818"/>
      <c r="H50" s="807" t="s">
        <v>15</v>
      </c>
      <c r="I50" s="804">
        <v>1</v>
      </c>
      <c r="J50" s="808" t="s">
        <v>19</v>
      </c>
      <c r="K50" s="821"/>
      <c r="L50" s="809">
        <f t="shared" ref="L50:L97" si="1">K50*I50</f>
        <v>0</v>
      </c>
      <c r="M50" s="822"/>
      <c r="N50" s="823"/>
      <c r="O50" s="817"/>
      <c r="P50" s="819"/>
      <c r="Q50" s="819"/>
      <c r="R50" s="819"/>
      <c r="S50" s="819"/>
      <c r="T50" s="806" t="s">
        <v>1056</v>
      </c>
      <c r="U50" s="628"/>
      <c r="V50" s="628"/>
      <c r="W50" s="628"/>
      <c r="X50" s="679"/>
    </row>
    <row r="51" spans="2:24" s="626" customFormat="1" ht="21" hidden="1" customHeight="1" outlineLevel="1" x14ac:dyDescent="0.25">
      <c r="B51" s="824"/>
      <c r="C51" s="824"/>
      <c r="D51" s="825"/>
      <c r="E51" s="826"/>
      <c r="F51" s="826"/>
      <c r="G51" s="825"/>
      <c r="H51" s="807" t="s">
        <v>15</v>
      </c>
      <c r="I51" s="804">
        <v>1</v>
      </c>
      <c r="J51" s="808" t="s">
        <v>19</v>
      </c>
      <c r="K51" s="813">
        <v>150291.26213592233</v>
      </c>
      <c r="L51" s="809">
        <f t="shared" si="1"/>
        <v>150291.26213592233</v>
      </c>
      <c r="M51" s="827"/>
      <c r="N51" s="828"/>
      <c r="O51" s="824"/>
      <c r="P51" s="826"/>
      <c r="Q51" s="826"/>
      <c r="R51" s="826"/>
      <c r="S51" s="826"/>
      <c r="T51" s="806" t="s">
        <v>1056</v>
      </c>
      <c r="U51" s="628"/>
      <c r="V51" s="628"/>
      <c r="W51" s="628"/>
      <c r="X51" s="679"/>
    </row>
    <row r="52" spans="2:24" s="626" customFormat="1" ht="21" hidden="1" customHeight="1" outlineLevel="1" x14ac:dyDescent="0.25">
      <c r="B52" s="824"/>
      <c r="C52" s="824"/>
      <c r="D52" s="825"/>
      <c r="E52" s="826"/>
      <c r="F52" s="826"/>
      <c r="G52" s="825"/>
      <c r="H52" s="807" t="s">
        <v>15</v>
      </c>
      <c r="I52" s="804">
        <v>1</v>
      </c>
      <c r="J52" s="808" t="s">
        <v>19</v>
      </c>
      <c r="K52" s="813">
        <v>200873.78640776698</v>
      </c>
      <c r="L52" s="809">
        <f t="shared" si="1"/>
        <v>200873.78640776698</v>
      </c>
      <c r="M52" s="827"/>
      <c r="N52" s="828"/>
      <c r="O52" s="824"/>
      <c r="P52" s="826"/>
      <c r="Q52" s="826"/>
      <c r="R52" s="826"/>
      <c r="S52" s="826"/>
      <c r="T52" s="806" t="s">
        <v>1056</v>
      </c>
      <c r="U52" s="628"/>
      <c r="V52" s="628"/>
      <c r="W52" s="628"/>
      <c r="X52" s="679"/>
    </row>
    <row r="53" spans="2:24" s="626" customFormat="1" ht="21" hidden="1" customHeight="1" outlineLevel="1" x14ac:dyDescent="0.25">
      <c r="B53" s="824"/>
      <c r="C53" s="824"/>
      <c r="D53" s="825"/>
      <c r="E53" s="826"/>
      <c r="F53" s="826"/>
      <c r="G53" s="825"/>
      <c r="H53" s="807" t="s">
        <v>15</v>
      </c>
      <c r="I53" s="804">
        <v>1</v>
      </c>
      <c r="J53" s="808" t="s">
        <v>19</v>
      </c>
      <c r="K53" s="813">
        <v>34563.106796116503</v>
      </c>
      <c r="L53" s="809">
        <f t="shared" si="1"/>
        <v>34563.106796116503</v>
      </c>
      <c r="M53" s="827"/>
      <c r="N53" s="828"/>
      <c r="O53" s="824"/>
      <c r="P53" s="826"/>
      <c r="Q53" s="826"/>
      <c r="R53" s="826"/>
      <c r="S53" s="826"/>
      <c r="T53" s="806" t="s">
        <v>1056</v>
      </c>
      <c r="U53" s="628"/>
      <c r="V53" s="628"/>
      <c r="W53" s="628"/>
      <c r="X53" s="679"/>
    </row>
    <row r="54" spans="2:24" s="626" customFormat="1" ht="21" hidden="1" customHeight="1" outlineLevel="1" x14ac:dyDescent="0.25">
      <c r="B54" s="824"/>
      <c r="C54" s="824"/>
      <c r="D54" s="825"/>
      <c r="E54" s="826"/>
      <c r="F54" s="826"/>
      <c r="G54" s="825"/>
      <c r="H54" s="807" t="s">
        <v>15</v>
      </c>
      <c r="I54" s="804">
        <v>1</v>
      </c>
      <c r="J54" s="808" t="s">
        <v>19</v>
      </c>
      <c r="K54" s="813"/>
      <c r="L54" s="809">
        <f t="shared" si="1"/>
        <v>0</v>
      </c>
      <c r="M54" s="827"/>
      <c r="N54" s="828"/>
      <c r="O54" s="824"/>
      <c r="P54" s="826"/>
      <c r="Q54" s="826"/>
      <c r="R54" s="826"/>
      <c r="S54" s="826"/>
      <c r="T54" s="806" t="s">
        <v>1056</v>
      </c>
      <c r="U54" s="628"/>
      <c r="V54" s="628"/>
      <c r="W54" s="628"/>
      <c r="X54" s="679"/>
    </row>
    <row r="55" spans="2:24" s="626" customFormat="1" ht="21" hidden="1" customHeight="1" outlineLevel="1" x14ac:dyDescent="0.25">
      <c r="B55" s="824"/>
      <c r="C55" s="824"/>
      <c r="D55" s="825"/>
      <c r="E55" s="826"/>
      <c r="F55" s="826"/>
      <c r="G55" s="825"/>
      <c r="H55" s="807" t="s">
        <v>15</v>
      </c>
      <c r="I55" s="804">
        <v>1</v>
      </c>
      <c r="J55" s="808" t="s">
        <v>19</v>
      </c>
      <c r="K55" s="813">
        <v>141067.96116504853</v>
      </c>
      <c r="L55" s="809">
        <f t="shared" si="1"/>
        <v>141067.96116504853</v>
      </c>
      <c r="M55" s="827"/>
      <c r="N55" s="828"/>
      <c r="O55" s="824"/>
      <c r="P55" s="826"/>
      <c r="Q55" s="826"/>
      <c r="R55" s="826"/>
      <c r="S55" s="826"/>
      <c r="T55" s="806" t="s">
        <v>1056</v>
      </c>
      <c r="U55" s="628"/>
      <c r="V55" s="628"/>
      <c r="W55" s="628"/>
      <c r="X55" s="679"/>
    </row>
    <row r="56" spans="2:24" s="626" customFormat="1" ht="21" hidden="1" customHeight="1" outlineLevel="1" x14ac:dyDescent="0.25">
      <c r="B56" s="824"/>
      <c r="C56" s="824"/>
      <c r="D56" s="825"/>
      <c r="E56" s="826"/>
      <c r="F56" s="826"/>
      <c r="G56" s="825"/>
      <c r="H56" s="807" t="s">
        <v>15</v>
      </c>
      <c r="I56" s="804">
        <v>1</v>
      </c>
      <c r="J56" s="808" t="s">
        <v>19</v>
      </c>
      <c r="K56" s="813">
        <v>215825.24271844659</v>
      </c>
      <c r="L56" s="809">
        <f t="shared" si="1"/>
        <v>215825.24271844659</v>
      </c>
      <c r="M56" s="827"/>
      <c r="N56" s="828"/>
      <c r="O56" s="824"/>
      <c r="P56" s="826"/>
      <c r="Q56" s="826"/>
      <c r="R56" s="826"/>
      <c r="S56" s="826"/>
      <c r="T56" s="806" t="s">
        <v>1056</v>
      </c>
      <c r="U56" s="628"/>
      <c r="V56" s="628"/>
      <c r="W56" s="628"/>
      <c r="X56" s="679"/>
    </row>
    <row r="57" spans="2:24" s="626" customFormat="1" ht="21" hidden="1" customHeight="1" outlineLevel="1" x14ac:dyDescent="0.25">
      <c r="B57" s="824"/>
      <c r="C57" s="824"/>
      <c r="D57" s="825"/>
      <c r="E57" s="826"/>
      <c r="F57" s="826"/>
      <c r="G57" s="825"/>
      <c r="H57" s="807" t="s">
        <v>15</v>
      </c>
      <c r="I57" s="804">
        <v>1</v>
      </c>
      <c r="J57" s="808" t="s">
        <v>19</v>
      </c>
      <c r="K57" s="813">
        <v>107864.07766990291</v>
      </c>
      <c r="L57" s="809">
        <f t="shared" si="1"/>
        <v>107864.07766990291</v>
      </c>
      <c r="M57" s="827"/>
      <c r="N57" s="828"/>
      <c r="O57" s="824"/>
      <c r="P57" s="826"/>
      <c r="Q57" s="826"/>
      <c r="R57" s="826"/>
      <c r="S57" s="826"/>
      <c r="T57" s="806" t="s">
        <v>1056</v>
      </c>
      <c r="U57" s="628"/>
      <c r="V57" s="628"/>
      <c r="W57" s="628"/>
      <c r="X57" s="679"/>
    </row>
    <row r="58" spans="2:24" s="626" customFormat="1" ht="21" hidden="1" customHeight="1" outlineLevel="1" x14ac:dyDescent="0.25">
      <c r="B58" s="824"/>
      <c r="C58" s="824"/>
      <c r="D58" s="825"/>
      <c r="E58" s="826"/>
      <c r="F58" s="826"/>
      <c r="G58" s="825"/>
      <c r="H58" s="807" t="s">
        <v>15</v>
      </c>
      <c r="I58" s="804">
        <v>1</v>
      </c>
      <c r="J58" s="808" t="s">
        <v>19</v>
      </c>
      <c r="K58" s="813">
        <v>54854.368932038837</v>
      </c>
      <c r="L58" s="809">
        <f t="shared" si="1"/>
        <v>54854.368932038837</v>
      </c>
      <c r="M58" s="827"/>
      <c r="N58" s="828"/>
      <c r="O58" s="824"/>
      <c r="P58" s="826"/>
      <c r="Q58" s="826"/>
      <c r="R58" s="826"/>
      <c r="S58" s="826"/>
      <c r="T58" s="806" t="s">
        <v>1056</v>
      </c>
      <c r="U58" s="628"/>
      <c r="V58" s="628"/>
      <c r="W58" s="628"/>
      <c r="X58" s="679"/>
    </row>
    <row r="59" spans="2:24" s="626" customFormat="1" ht="21" hidden="1" customHeight="1" outlineLevel="1" x14ac:dyDescent="0.25">
      <c r="B59" s="824"/>
      <c r="C59" s="824"/>
      <c r="D59" s="825"/>
      <c r="E59" s="826"/>
      <c r="F59" s="826"/>
      <c r="G59" s="825"/>
      <c r="H59" s="807" t="s">
        <v>15</v>
      </c>
      <c r="I59" s="804">
        <v>1</v>
      </c>
      <c r="J59" s="808" t="s">
        <v>19</v>
      </c>
      <c r="K59" s="813"/>
      <c r="L59" s="809">
        <f t="shared" si="1"/>
        <v>0</v>
      </c>
      <c r="M59" s="827"/>
      <c r="N59" s="828"/>
      <c r="O59" s="824"/>
      <c r="P59" s="826"/>
      <c r="Q59" s="826"/>
      <c r="R59" s="826"/>
      <c r="S59" s="826"/>
      <c r="T59" s="806" t="s">
        <v>1056</v>
      </c>
      <c r="U59" s="628"/>
      <c r="V59" s="628"/>
      <c r="W59" s="628"/>
      <c r="X59" s="679"/>
    </row>
    <row r="60" spans="2:24" s="626" customFormat="1" ht="21" hidden="1" customHeight="1" outlineLevel="1" x14ac:dyDescent="0.25">
      <c r="B60" s="824"/>
      <c r="C60" s="824"/>
      <c r="D60" s="825"/>
      <c r="E60" s="826"/>
      <c r="F60" s="826"/>
      <c r="G60" s="825"/>
      <c r="H60" s="807" t="s">
        <v>15</v>
      </c>
      <c r="I60" s="804">
        <v>1</v>
      </c>
      <c r="J60" s="808" t="s">
        <v>19</v>
      </c>
      <c r="K60" s="813">
        <v>129126.21359223301</v>
      </c>
      <c r="L60" s="809">
        <f t="shared" si="1"/>
        <v>129126.21359223301</v>
      </c>
      <c r="M60" s="827"/>
      <c r="N60" s="828"/>
      <c r="O60" s="824"/>
      <c r="P60" s="826"/>
      <c r="Q60" s="826"/>
      <c r="R60" s="826"/>
      <c r="S60" s="826"/>
      <c r="T60" s="806" t="s">
        <v>1056</v>
      </c>
      <c r="U60" s="628"/>
      <c r="V60" s="628"/>
      <c r="W60" s="628"/>
      <c r="X60" s="679"/>
    </row>
    <row r="61" spans="2:24" s="626" customFormat="1" ht="21" hidden="1" customHeight="1" outlineLevel="1" x14ac:dyDescent="0.25">
      <c r="B61" s="824"/>
      <c r="C61" s="824"/>
      <c r="D61" s="825"/>
      <c r="E61" s="826"/>
      <c r="F61" s="826"/>
      <c r="G61" s="825"/>
      <c r="H61" s="807" t="s">
        <v>15</v>
      </c>
      <c r="I61" s="804">
        <v>1</v>
      </c>
      <c r="J61" s="808" t="s">
        <v>19</v>
      </c>
      <c r="K61" s="813">
        <v>130000</v>
      </c>
      <c r="L61" s="809">
        <f t="shared" si="1"/>
        <v>130000</v>
      </c>
      <c r="M61" s="827"/>
      <c r="N61" s="828"/>
      <c r="O61" s="824"/>
      <c r="P61" s="826"/>
      <c r="Q61" s="826"/>
      <c r="R61" s="826"/>
      <c r="S61" s="826"/>
      <c r="T61" s="806" t="s">
        <v>1056</v>
      </c>
      <c r="U61" s="628"/>
      <c r="V61" s="628"/>
      <c r="W61" s="628"/>
      <c r="X61" s="679"/>
    </row>
    <row r="62" spans="2:24" s="626" customFormat="1" ht="21" hidden="1" customHeight="1" outlineLevel="1" x14ac:dyDescent="0.25">
      <c r="B62" s="824"/>
      <c r="C62" s="824"/>
      <c r="D62" s="825"/>
      <c r="E62" s="826"/>
      <c r="F62" s="826"/>
      <c r="G62" s="825"/>
      <c r="H62" s="807" t="s">
        <v>15</v>
      </c>
      <c r="I62" s="804">
        <v>1</v>
      </c>
      <c r="J62" s="808" t="s">
        <v>19</v>
      </c>
      <c r="K62" s="813">
        <v>27961.165048543688</v>
      </c>
      <c r="L62" s="809">
        <f t="shared" si="1"/>
        <v>27961.165048543688</v>
      </c>
      <c r="M62" s="827"/>
      <c r="N62" s="828"/>
      <c r="O62" s="824"/>
      <c r="P62" s="826"/>
      <c r="Q62" s="826"/>
      <c r="R62" s="826"/>
      <c r="S62" s="826"/>
      <c r="T62" s="806" t="s">
        <v>1056</v>
      </c>
      <c r="U62" s="628"/>
      <c r="V62" s="628"/>
      <c r="W62" s="628"/>
      <c r="X62" s="679"/>
    </row>
    <row r="63" spans="2:24" s="626" customFormat="1" ht="21" hidden="1" customHeight="1" outlineLevel="1" x14ac:dyDescent="0.25">
      <c r="B63" s="824"/>
      <c r="C63" s="824"/>
      <c r="D63" s="825"/>
      <c r="E63" s="826"/>
      <c r="F63" s="826"/>
      <c r="G63" s="825"/>
      <c r="H63" s="807" t="s">
        <v>15</v>
      </c>
      <c r="I63" s="804">
        <v>1</v>
      </c>
      <c r="J63" s="808" t="s">
        <v>19</v>
      </c>
      <c r="K63" s="813"/>
      <c r="L63" s="809">
        <f t="shared" si="1"/>
        <v>0</v>
      </c>
      <c r="M63" s="827"/>
      <c r="N63" s="828"/>
      <c r="O63" s="824"/>
      <c r="P63" s="826"/>
      <c r="Q63" s="826"/>
      <c r="R63" s="826"/>
      <c r="S63" s="826"/>
      <c r="T63" s="806" t="s">
        <v>1056</v>
      </c>
      <c r="U63" s="628"/>
      <c r="V63" s="628"/>
      <c r="W63" s="628"/>
      <c r="X63" s="679"/>
    </row>
    <row r="64" spans="2:24" s="626" customFormat="1" ht="21" hidden="1" customHeight="1" outlineLevel="1" x14ac:dyDescent="0.25">
      <c r="B64" s="824"/>
      <c r="C64" s="824"/>
      <c r="D64" s="825"/>
      <c r="E64" s="826"/>
      <c r="F64" s="826"/>
      <c r="G64" s="825"/>
      <c r="H64" s="807" t="s">
        <v>15</v>
      </c>
      <c r="I64" s="804">
        <v>1</v>
      </c>
      <c r="J64" s="808" t="s">
        <v>19</v>
      </c>
      <c r="K64" s="813">
        <v>136019.41747572814</v>
      </c>
      <c r="L64" s="809">
        <f t="shared" si="1"/>
        <v>136019.41747572814</v>
      </c>
      <c r="M64" s="827"/>
      <c r="N64" s="828"/>
      <c r="O64" s="824"/>
      <c r="P64" s="826"/>
      <c r="Q64" s="826"/>
      <c r="R64" s="826"/>
      <c r="S64" s="826"/>
      <c r="T64" s="806" t="s">
        <v>1056</v>
      </c>
      <c r="U64" s="628"/>
      <c r="V64" s="628"/>
      <c r="W64" s="628"/>
      <c r="X64" s="679"/>
    </row>
    <row r="65" spans="2:24" s="626" customFormat="1" ht="21" hidden="1" customHeight="1" outlineLevel="1" x14ac:dyDescent="0.25">
      <c r="B65" s="824"/>
      <c r="C65" s="824"/>
      <c r="D65" s="825"/>
      <c r="E65" s="826"/>
      <c r="F65" s="826"/>
      <c r="G65" s="825"/>
      <c r="H65" s="807" t="s">
        <v>15</v>
      </c>
      <c r="I65" s="804">
        <v>1</v>
      </c>
      <c r="J65" s="808" t="s">
        <v>19</v>
      </c>
      <c r="K65" s="813">
        <v>139902.91262135922</v>
      </c>
      <c r="L65" s="809">
        <f t="shared" si="1"/>
        <v>139902.91262135922</v>
      </c>
      <c r="M65" s="827"/>
      <c r="N65" s="828"/>
      <c r="O65" s="824"/>
      <c r="P65" s="826"/>
      <c r="Q65" s="826"/>
      <c r="R65" s="826"/>
      <c r="S65" s="826"/>
      <c r="T65" s="806" t="s">
        <v>1056</v>
      </c>
      <c r="U65" s="628"/>
      <c r="V65" s="628"/>
      <c r="W65" s="628"/>
      <c r="X65" s="679"/>
    </row>
    <row r="66" spans="2:24" s="626" customFormat="1" ht="21" hidden="1" customHeight="1" outlineLevel="1" x14ac:dyDescent="0.25">
      <c r="B66" s="824"/>
      <c r="C66" s="824"/>
      <c r="D66" s="825"/>
      <c r="E66" s="826"/>
      <c r="F66" s="826"/>
      <c r="G66" s="825"/>
      <c r="H66" s="807" t="s">
        <v>15</v>
      </c>
      <c r="I66" s="804">
        <v>1</v>
      </c>
      <c r="J66" s="808" t="s">
        <v>19</v>
      </c>
      <c r="K66" s="813">
        <v>31747.572815533978</v>
      </c>
      <c r="L66" s="809">
        <f t="shared" si="1"/>
        <v>31747.572815533978</v>
      </c>
      <c r="M66" s="827"/>
      <c r="N66" s="828"/>
      <c r="O66" s="824"/>
      <c r="P66" s="826"/>
      <c r="Q66" s="826"/>
      <c r="R66" s="826"/>
      <c r="S66" s="826"/>
      <c r="T66" s="806" t="s">
        <v>1056</v>
      </c>
      <c r="U66" s="628"/>
      <c r="V66" s="628"/>
      <c r="W66" s="628"/>
      <c r="X66" s="679"/>
    </row>
    <row r="67" spans="2:24" s="626" customFormat="1" ht="21" hidden="1" customHeight="1" outlineLevel="1" x14ac:dyDescent="0.25">
      <c r="B67" s="824"/>
      <c r="C67" s="824"/>
      <c r="D67" s="825"/>
      <c r="E67" s="826"/>
      <c r="F67" s="826"/>
      <c r="G67" s="825"/>
      <c r="H67" s="807" t="s">
        <v>15</v>
      </c>
      <c r="I67" s="804">
        <v>1</v>
      </c>
      <c r="J67" s="808" t="s">
        <v>19</v>
      </c>
      <c r="K67" s="813"/>
      <c r="L67" s="809">
        <f t="shared" si="1"/>
        <v>0</v>
      </c>
      <c r="M67" s="827"/>
      <c r="N67" s="828"/>
      <c r="O67" s="824"/>
      <c r="P67" s="826"/>
      <c r="Q67" s="826"/>
      <c r="R67" s="826"/>
      <c r="S67" s="826"/>
      <c r="T67" s="806" t="s">
        <v>1056</v>
      </c>
      <c r="U67" s="628"/>
      <c r="V67" s="628"/>
      <c r="W67" s="628"/>
      <c r="X67" s="679"/>
    </row>
    <row r="68" spans="2:24" s="626" customFormat="1" ht="21" hidden="1" customHeight="1" outlineLevel="1" x14ac:dyDescent="0.25">
      <c r="B68" s="824"/>
      <c r="C68" s="824"/>
      <c r="D68" s="825"/>
      <c r="E68" s="826"/>
      <c r="F68" s="826"/>
      <c r="G68" s="825"/>
      <c r="H68" s="807" t="s">
        <v>15</v>
      </c>
      <c r="I68" s="804">
        <v>1</v>
      </c>
      <c r="J68" s="808" t="s">
        <v>19</v>
      </c>
      <c r="K68" s="813">
        <v>131456.31067961163</v>
      </c>
      <c r="L68" s="809">
        <f t="shared" si="1"/>
        <v>131456.31067961163</v>
      </c>
      <c r="M68" s="827"/>
      <c r="N68" s="828"/>
      <c r="O68" s="824"/>
      <c r="P68" s="826"/>
      <c r="Q68" s="826"/>
      <c r="R68" s="826"/>
      <c r="S68" s="826"/>
      <c r="T68" s="806" t="s">
        <v>1056</v>
      </c>
      <c r="U68" s="628"/>
      <c r="V68" s="628"/>
      <c r="W68" s="628"/>
      <c r="X68" s="679"/>
    </row>
    <row r="69" spans="2:24" s="626" customFormat="1" ht="21" hidden="1" customHeight="1" outlineLevel="1" x14ac:dyDescent="0.25">
      <c r="B69" s="824"/>
      <c r="C69" s="824"/>
      <c r="D69" s="825"/>
      <c r="E69" s="826"/>
      <c r="F69" s="826"/>
      <c r="G69" s="825"/>
      <c r="H69" s="807" t="s">
        <v>15</v>
      </c>
      <c r="I69" s="804">
        <v>1</v>
      </c>
      <c r="J69" s="808" t="s">
        <v>19</v>
      </c>
      <c r="K69" s="813">
        <v>123980.58252427184</v>
      </c>
      <c r="L69" s="809">
        <f t="shared" si="1"/>
        <v>123980.58252427184</v>
      </c>
      <c r="M69" s="827"/>
      <c r="N69" s="828"/>
      <c r="O69" s="824"/>
      <c r="P69" s="826"/>
      <c r="Q69" s="826"/>
      <c r="R69" s="826"/>
      <c r="S69" s="826"/>
      <c r="T69" s="806" t="s">
        <v>1056</v>
      </c>
      <c r="U69" s="628"/>
      <c r="V69" s="628"/>
      <c r="W69" s="628"/>
      <c r="X69" s="679"/>
    </row>
    <row r="70" spans="2:24" s="626" customFormat="1" ht="21" hidden="1" customHeight="1" outlineLevel="1" x14ac:dyDescent="0.25">
      <c r="B70" s="824"/>
      <c r="C70" s="824"/>
      <c r="D70" s="825"/>
      <c r="E70" s="826"/>
      <c r="F70" s="826"/>
      <c r="G70" s="825"/>
      <c r="H70" s="807" t="s">
        <v>15</v>
      </c>
      <c r="I70" s="804">
        <v>1</v>
      </c>
      <c r="J70" s="808" t="s">
        <v>19</v>
      </c>
      <c r="K70" s="813">
        <v>33980.582524271842</v>
      </c>
      <c r="L70" s="809">
        <f t="shared" si="1"/>
        <v>33980.582524271842</v>
      </c>
      <c r="M70" s="827"/>
      <c r="N70" s="828"/>
      <c r="O70" s="824"/>
      <c r="P70" s="826"/>
      <c r="Q70" s="826"/>
      <c r="R70" s="826"/>
      <c r="S70" s="826"/>
      <c r="T70" s="806" t="s">
        <v>1056</v>
      </c>
      <c r="U70" s="628"/>
      <c r="V70" s="628"/>
      <c r="W70" s="628"/>
      <c r="X70" s="679"/>
    </row>
    <row r="71" spans="2:24" s="626" customFormat="1" ht="21" hidden="1" customHeight="1" outlineLevel="1" x14ac:dyDescent="0.25">
      <c r="B71" s="824"/>
      <c r="C71" s="824"/>
      <c r="D71" s="825"/>
      <c r="E71" s="826"/>
      <c r="F71" s="826"/>
      <c r="G71" s="825"/>
      <c r="H71" s="807" t="s">
        <v>15</v>
      </c>
      <c r="I71" s="804">
        <v>1</v>
      </c>
      <c r="J71" s="808" t="s">
        <v>19</v>
      </c>
      <c r="K71" s="813"/>
      <c r="L71" s="809">
        <f t="shared" si="1"/>
        <v>0</v>
      </c>
      <c r="M71" s="827"/>
      <c r="N71" s="828"/>
      <c r="O71" s="824"/>
      <c r="P71" s="826"/>
      <c r="Q71" s="826"/>
      <c r="R71" s="826"/>
      <c r="S71" s="826"/>
      <c r="T71" s="806" t="s">
        <v>1056</v>
      </c>
      <c r="U71" s="628"/>
      <c r="V71" s="628"/>
      <c r="W71" s="628"/>
      <c r="X71" s="679"/>
    </row>
    <row r="72" spans="2:24" s="626" customFormat="1" ht="21" hidden="1" customHeight="1" outlineLevel="1" x14ac:dyDescent="0.25">
      <c r="B72" s="824"/>
      <c r="C72" s="824"/>
      <c r="D72" s="825"/>
      <c r="E72" s="826"/>
      <c r="F72" s="826"/>
      <c r="G72" s="825"/>
      <c r="H72" s="807" t="s">
        <v>15</v>
      </c>
      <c r="I72" s="804">
        <v>1</v>
      </c>
      <c r="J72" s="808" t="s">
        <v>19</v>
      </c>
      <c r="K72" s="813">
        <v>150291.26213592233</v>
      </c>
      <c r="L72" s="809">
        <f t="shared" si="1"/>
        <v>150291.26213592233</v>
      </c>
      <c r="M72" s="827"/>
      <c r="N72" s="828"/>
      <c r="O72" s="824"/>
      <c r="P72" s="826"/>
      <c r="Q72" s="826"/>
      <c r="R72" s="826"/>
      <c r="S72" s="826"/>
      <c r="T72" s="806" t="s">
        <v>1056</v>
      </c>
      <c r="U72" s="628"/>
      <c r="V72" s="628"/>
      <c r="W72" s="628"/>
      <c r="X72" s="679"/>
    </row>
    <row r="73" spans="2:24" s="626" customFormat="1" ht="21" hidden="1" customHeight="1" outlineLevel="1" x14ac:dyDescent="0.25">
      <c r="B73" s="824"/>
      <c r="C73" s="824"/>
      <c r="D73" s="825"/>
      <c r="E73" s="826"/>
      <c r="F73" s="826"/>
      <c r="G73" s="825"/>
      <c r="H73" s="807" t="s">
        <v>15</v>
      </c>
      <c r="I73" s="804">
        <v>1</v>
      </c>
      <c r="J73" s="808" t="s">
        <v>19</v>
      </c>
      <c r="K73" s="813">
        <v>202038.83495145632</v>
      </c>
      <c r="L73" s="809">
        <f t="shared" si="1"/>
        <v>202038.83495145632</v>
      </c>
      <c r="M73" s="827"/>
      <c r="N73" s="828"/>
      <c r="O73" s="824"/>
      <c r="P73" s="826"/>
      <c r="Q73" s="826"/>
      <c r="R73" s="826"/>
      <c r="S73" s="826"/>
      <c r="T73" s="806" t="s">
        <v>1056</v>
      </c>
      <c r="U73" s="628"/>
      <c r="V73" s="628"/>
      <c r="W73" s="628"/>
      <c r="X73" s="679"/>
    </row>
    <row r="74" spans="2:24" s="626" customFormat="1" ht="21" hidden="1" customHeight="1" outlineLevel="1" x14ac:dyDescent="0.25">
      <c r="B74" s="824"/>
      <c r="C74" s="824"/>
      <c r="D74" s="825"/>
      <c r="E74" s="826"/>
      <c r="F74" s="826"/>
      <c r="G74" s="825"/>
      <c r="H74" s="807" t="s">
        <v>15</v>
      </c>
      <c r="I74" s="804">
        <v>1</v>
      </c>
      <c r="J74" s="808" t="s">
        <v>19</v>
      </c>
      <c r="K74" s="813">
        <v>85728.155339805817</v>
      </c>
      <c r="L74" s="809">
        <f t="shared" si="1"/>
        <v>85728.155339805817</v>
      </c>
      <c r="M74" s="827"/>
      <c r="N74" s="828"/>
      <c r="O74" s="824"/>
      <c r="P74" s="826"/>
      <c r="Q74" s="826"/>
      <c r="R74" s="826"/>
      <c r="S74" s="826"/>
      <c r="T74" s="806" t="s">
        <v>1056</v>
      </c>
      <c r="U74" s="628"/>
      <c r="V74" s="628"/>
      <c r="W74" s="628"/>
      <c r="X74" s="679"/>
    </row>
    <row r="75" spans="2:24" s="626" customFormat="1" ht="21" hidden="1" customHeight="1" outlineLevel="1" x14ac:dyDescent="0.25">
      <c r="B75" s="824"/>
      <c r="C75" s="824"/>
      <c r="D75" s="825"/>
      <c r="E75" s="826"/>
      <c r="F75" s="826"/>
      <c r="G75" s="825"/>
      <c r="H75" s="807" t="s">
        <v>15</v>
      </c>
      <c r="I75" s="804">
        <v>1</v>
      </c>
      <c r="J75" s="808" t="s">
        <v>19</v>
      </c>
      <c r="K75" s="813">
        <v>58737.864077669903</v>
      </c>
      <c r="L75" s="809">
        <f t="shared" si="1"/>
        <v>58737.864077669903</v>
      </c>
      <c r="M75" s="827"/>
      <c r="N75" s="828"/>
      <c r="O75" s="824"/>
      <c r="P75" s="826"/>
      <c r="Q75" s="826"/>
      <c r="R75" s="826"/>
      <c r="S75" s="826"/>
      <c r="T75" s="806" t="s">
        <v>1056</v>
      </c>
      <c r="U75" s="628"/>
      <c r="V75" s="628"/>
      <c r="W75" s="628"/>
      <c r="X75" s="679"/>
    </row>
    <row r="76" spans="2:24" s="626" customFormat="1" ht="21" hidden="1" customHeight="1" outlineLevel="1" x14ac:dyDescent="0.25">
      <c r="B76" s="824"/>
      <c r="C76" s="824"/>
      <c r="D76" s="825"/>
      <c r="E76" s="826"/>
      <c r="F76" s="826"/>
      <c r="G76" s="825"/>
      <c r="H76" s="807" t="s">
        <v>15</v>
      </c>
      <c r="I76" s="804">
        <v>1</v>
      </c>
      <c r="J76" s="808" t="s">
        <v>19</v>
      </c>
      <c r="K76" s="813"/>
      <c r="L76" s="809">
        <f t="shared" si="1"/>
        <v>0</v>
      </c>
      <c r="M76" s="827"/>
      <c r="N76" s="828"/>
      <c r="O76" s="824"/>
      <c r="P76" s="826"/>
      <c r="Q76" s="826"/>
      <c r="R76" s="826"/>
      <c r="S76" s="826"/>
      <c r="T76" s="806" t="s">
        <v>1056</v>
      </c>
      <c r="U76" s="628"/>
      <c r="V76" s="628"/>
      <c r="W76" s="628"/>
      <c r="X76" s="679"/>
    </row>
    <row r="77" spans="2:24" s="626" customFormat="1" ht="21" hidden="1" customHeight="1" outlineLevel="1" x14ac:dyDescent="0.25">
      <c r="B77" s="824"/>
      <c r="C77" s="824"/>
      <c r="D77" s="825"/>
      <c r="E77" s="826"/>
      <c r="F77" s="826"/>
      <c r="G77" s="825"/>
      <c r="H77" s="807" t="s">
        <v>15</v>
      </c>
      <c r="I77" s="804">
        <v>1</v>
      </c>
      <c r="J77" s="808" t="s">
        <v>19</v>
      </c>
      <c r="K77" s="813">
        <v>140970.87378640776</v>
      </c>
      <c r="L77" s="809">
        <f t="shared" si="1"/>
        <v>140970.87378640776</v>
      </c>
      <c r="M77" s="827"/>
      <c r="N77" s="828"/>
      <c r="O77" s="824"/>
      <c r="P77" s="826"/>
      <c r="Q77" s="826"/>
      <c r="R77" s="826"/>
      <c r="S77" s="826"/>
      <c r="T77" s="806" t="s">
        <v>1056</v>
      </c>
      <c r="U77" s="628"/>
      <c r="V77" s="628"/>
      <c r="W77" s="628"/>
      <c r="X77" s="679"/>
    </row>
    <row r="78" spans="2:24" s="626" customFormat="1" ht="21" hidden="1" customHeight="1" outlineLevel="1" x14ac:dyDescent="0.25">
      <c r="B78" s="824"/>
      <c r="C78" s="824"/>
      <c r="D78" s="825"/>
      <c r="E78" s="826"/>
      <c r="F78" s="826"/>
      <c r="G78" s="825"/>
      <c r="H78" s="807" t="s">
        <v>15</v>
      </c>
      <c r="I78" s="804">
        <v>1</v>
      </c>
      <c r="J78" s="808" t="s">
        <v>19</v>
      </c>
      <c r="K78" s="813">
        <v>176601.9417475728</v>
      </c>
      <c r="L78" s="809">
        <f t="shared" si="1"/>
        <v>176601.9417475728</v>
      </c>
      <c r="M78" s="827"/>
      <c r="N78" s="828"/>
      <c r="O78" s="824"/>
      <c r="P78" s="826"/>
      <c r="Q78" s="826"/>
      <c r="R78" s="826"/>
      <c r="S78" s="826"/>
      <c r="T78" s="806" t="s">
        <v>1056</v>
      </c>
      <c r="U78" s="628"/>
      <c r="V78" s="628"/>
      <c r="W78" s="628"/>
      <c r="X78" s="679"/>
    </row>
    <row r="79" spans="2:24" s="626" customFormat="1" ht="21" hidden="1" customHeight="1" outlineLevel="1" x14ac:dyDescent="0.25">
      <c r="B79" s="824"/>
      <c r="C79" s="824"/>
      <c r="D79" s="825"/>
      <c r="E79" s="826"/>
      <c r="F79" s="826"/>
      <c r="G79" s="825"/>
      <c r="H79" s="807" t="s">
        <v>15</v>
      </c>
      <c r="I79" s="804">
        <v>1</v>
      </c>
      <c r="J79" s="808" t="s">
        <v>19</v>
      </c>
      <c r="K79" s="813">
        <v>84854.368932038837</v>
      </c>
      <c r="L79" s="809">
        <f t="shared" si="1"/>
        <v>84854.368932038837</v>
      </c>
      <c r="M79" s="827"/>
      <c r="N79" s="828"/>
      <c r="O79" s="824"/>
      <c r="P79" s="826"/>
      <c r="Q79" s="826"/>
      <c r="R79" s="826"/>
      <c r="S79" s="826"/>
      <c r="T79" s="806" t="s">
        <v>1056</v>
      </c>
      <c r="U79" s="628"/>
      <c r="V79" s="628"/>
      <c r="W79" s="628"/>
      <c r="X79" s="679"/>
    </row>
    <row r="80" spans="2:24" s="626" customFormat="1" ht="21" hidden="1" customHeight="1" outlineLevel="1" x14ac:dyDescent="0.25">
      <c r="B80" s="824"/>
      <c r="C80" s="824"/>
      <c r="D80" s="825"/>
      <c r="E80" s="826"/>
      <c r="F80" s="826"/>
      <c r="G80" s="825"/>
      <c r="H80" s="807" t="s">
        <v>15</v>
      </c>
      <c r="I80" s="804">
        <v>1</v>
      </c>
      <c r="J80" s="808" t="s">
        <v>19</v>
      </c>
      <c r="K80" s="813">
        <v>41067.961165048546</v>
      </c>
      <c r="L80" s="809">
        <f t="shared" si="1"/>
        <v>41067.961165048546</v>
      </c>
      <c r="M80" s="827"/>
      <c r="N80" s="828"/>
      <c r="O80" s="824"/>
      <c r="P80" s="826"/>
      <c r="Q80" s="826"/>
      <c r="R80" s="826"/>
      <c r="S80" s="826"/>
      <c r="T80" s="806" t="s">
        <v>1056</v>
      </c>
      <c r="U80" s="628"/>
      <c r="V80" s="628"/>
      <c r="W80" s="628"/>
      <c r="X80" s="679"/>
    </row>
    <row r="81" spans="2:24" s="626" customFormat="1" ht="21" hidden="1" customHeight="1" outlineLevel="1" x14ac:dyDescent="0.25">
      <c r="B81" s="824"/>
      <c r="C81" s="824"/>
      <c r="D81" s="825"/>
      <c r="E81" s="826"/>
      <c r="F81" s="826"/>
      <c r="G81" s="825"/>
      <c r="H81" s="807" t="s">
        <v>15</v>
      </c>
      <c r="I81" s="804">
        <v>1</v>
      </c>
      <c r="J81" s="808" t="s">
        <v>19</v>
      </c>
      <c r="K81" s="813"/>
      <c r="L81" s="809">
        <f t="shared" si="1"/>
        <v>0</v>
      </c>
      <c r="M81" s="827"/>
      <c r="N81" s="828"/>
      <c r="O81" s="824"/>
      <c r="P81" s="826"/>
      <c r="Q81" s="826"/>
      <c r="R81" s="826"/>
      <c r="S81" s="826"/>
      <c r="T81" s="806" t="s">
        <v>1056</v>
      </c>
      <c r="U81" s="628"/>
      <c r="V81" s="628"/>
      <c r="W81" s="628"/>
      <c r="X81" s="679"/>
    </row>
    <row r="82" spans="2:24" s="626" customFormat="1" ht="21" hidden="1" customHeight="1" outlineLevel="1" x14ac:dyDescent="0.25">
      <c r="B82" s="824"/>
      <c r="C82" s="824"/>
      <c r="D82" s="825"/>
      <c r="E82" s="826"/>
      <c r="F82" s="826"/>
      <c r="G82" s="825"/>
      <c r="H82" s="807" t="s">
        <v>15</v>
      </c>
      <c r="I82" s="804">
        <v>1</v>
      </c>
      <c r="J82" s="808" t="s">
        <v>19</v>
      </c>
      <c r="K82" s="813">
        <v>133689.3203883495</v>
      </c>
      <c r="L82" s="809">
        <f t="shared" si="1"/>
        <v>133689.3203883495</v>
      </c>
      <c r="M82" s="827"/>
      <c r="N82" s="828"/>
      <c r="O82" s="824"/>
      <c r="P82" s="826"/>
      <c r="Q82" s="826"/>
      <c r="R82" s="826"/>
      <c r="S82" s="826"/>
      <c r="T82" s="806" t="s">
        <v>1056</v>
      </c>
      <c r="U82" s="628"/>
      <c r="V82" s="628"/>
      <c r="W82" s="628"/>
      <c r="X82" s="679"/>
    </row>
    <row r="83" spans="2:24" s="626" customFormat="1" ht="21" hidden="1" customHeight="1" outlineLevel="1" x14ac:dyDescent="0.25">
      <c r="B83" s="824"/>
      <c r="C83" s="824"/>
      <c r="D83" s="825"/>
      <c r="E83" s="826"/>
      <c r="F83" s="826"/>
      <c r="G83" s="825"/>
      <c r="H83" s="807" t="s">
        <v>15</v>
      </c>
      <c r="I83" s="804">
        <v>1</v>
      </c>
      <c r="J83" s="808" t="s">
        <v>19</v>
      </c>
      <c r="K83" s="813">
        <v>176601.9417475728</v>
      </c>
      <c r="L83" s="809">
        <f t="shared" si="1"/>
        <v>176601.9417475728</v>
      </c>
      <c r="M83" s="827"/>
      <c r="N83" s="828"/>
      <c r="O83" s="824"/>
      <c r="P83" s="826"/>
      <c r="Q83" s="826"/>
      <c r="R83" s="826"/>
      <c r="S83" s="826"/>
      <c r="T83" s="806" t="s">
        <v>1056</v>
      </c>
      <c r="U83" s="628"/>
      <c r="V83" s="628"/>
      <c r="W83" s="628"/>
      <c r="X83" s="679"/>
    </row>
    <row r="84" spans="2:24" s="626" customFormat="1" ht="21" hidden="1" customHeight="1" outlineLevel="1" x14ac:dyDescent="0.25">
      <c r="B84" s="824"/>
      <c r="C84" s="824"/>
      <c r="D84" s="825"/>
      <c r="E84" s="826"/>
      <c r="F84" s="826"/>
      <c r="G84" s="825"/>
      <c r="H84" s="807" t="s">
        <v>15</v>
      </c>
      <c r="I84" s="804">
        <v>1</v>
      </c>
      <c r="J84" s="808" t="s">
        <v>19</v>
      </c>
      <c r="K84" s="813">
        <v>84854.368932038837</v>
      </c>
      <c r="L84" s="809">
        <f t="shared" si="1"/>
        <v>84854.368932038837</v>
      </c>
      <c r="M84" s="827"/>
      <c r="N84" s="828"/>
      <c r="O84" s="824"/>
      <c r="P84" s="826"/>
      <c r="Q84" s="826"/>
      <c r="R84" s="826"/>
      <c r="S84" s="826"/>
      <c r="T84" s="806" t="s">
        <v>1056</v>
      </c>
      <c r="U84" s="628"/>
      <c r="V84" s="628"/>
      <c r="W84" s="628"/>
      <c r="X84" s="679"/>
    </row>
    <row r="85" spans="2:24" s="626" customFormat="1" ht="21" hidden="1" customHeight="1" outlineLevel="1" x14ac:dyDescent="0.25">
      <c r="B85" s="824"/>
      <c r="C85" s="824"/>
      <c r="D85" s="825"/>
      <c r="E85" s="826"/>
      <c r="F85" s="826"/>
      <c r="G85" s="825"/>
      <c r="H85" s="807" t="s">
        <v>15</v>
      </c>
      <c r="I85" s="804">
        <v>1</v>
      </c>
      <c r="J85" s="808" t="s">
        <v>19</v>
      </c>
      <c r="K85" s="813">
        <v>41067.961165048546</v>
      </c>
      <c r="L85" s="809">
        <f t="shared" si="1"/>
        <v>41067.961165048546</v>
      </c>
      <c r="M85" s="827"/>
      <c r="N85" s="828"/>
      <c r="O85" s="824"/>
      <c r="P85" s="826"/>
      <c r="Q85" s="826"/>
      <c r="R85" s="826"/>
      <c r="S85" s="826"/>
      <c r="T85" s="806" t="s">
        <v>1056</v>
      </c>
      <c r="U85" s="628"/>
      <c r="V85" s="628"/>
      <c r="W85" s="628"/>
      <c r="X85" s="679"/>
    </row>
    <row r="86" spans="2:24" s="626" customFormat="1" ht="21" hidden="1" customHeight="1" outlineLevel="1" x14ac:dyDescent="0.25">
      <c r="B86" s="824"/>
      <c r="C86" s="824"/>
      <c r="D86" s="825"/>
      <c r="E86" s="826"/>
      <c r="F86" s="826"/>
      <c r="G86" s="825"/>
      <c r="H86" s="807" t="s">
        <v>15</v>
      </c>
      <c r="I86" s="804">
        <v>1</v>
      </c>
      <c r="J86" s="808" t="s">
        <v>19</v>
      </c>
      <c r="K86" s="813"/>
      <c r="L86" s="809">
        <f t="shared" si="1"/>
        <v>0</v>
      </c>
      <c r="M86" s="827"/>
      <c r="N86" s="828"/>
      <c r="O86" s="824"/>
      <c r="P86" s="826"/>
      <c r="Q86" s="826"/>
      <c r="R86" s="826"/>
      <c r="S86" s="826"/>
      <c r="T86" s="806" t="s">
        <v>1056</v>
      </c>
      <c r="U86" s="628"/>
      <c r="V86" s="628"/>
      <c r="W86" s="628"/>
      <c r="X86" s="679"/>
    </row>
    <row r="87" spans="2:24" s="626" customFormat="1" ht="21" hidden="1" customHeight="1" outlineLevel="1" x14ac:dyDescent="0.25">
      <c r="B87" s="824"/>
      <c r="C87" s="824"/>
      <c r="D87" s="825"/>
      <c r="E87" s="826"/>
      <c r="F87" s="826"/>
      <c r="G87" s="825"/>
      <c r="H87" s="807" t="s">
        <v>15</v>
      </c>
      <c r="I87" s="804">
        <v>1</v>
      </c>
      <c r="J87" s="808" t="s">
        <v>19</v>
      </c>
      <c r="K87" s="813">
        <v>132718.44660194175</v>
      </c>
      <c r="L87" s="809">
        <f t="shared" si="1"/>
        <v>132718.44660194175</v>
      </c>
      <c r="M87" s="827"/>
      <c r="N87" s="828"/>
      <c r="O87" s="824"/>
      <c r="P87" s="826"/>
      <c r="Q87" s="826"/>
      <c r="R87" s="826"/>
      <c r="S87" s="826"/>
      <c r="T87" s="806" t="s">
        <v>1056</v>
      </c>
      <c r="U87" s="628"/>
      <c r="V87" s="628"/>
      <c r="W87" s="628"/>
      <c r="X87" s="679"/>
    </row>
    <row r="88" spans="2:24" s="626" customFormat="1" ht="21" hidden="1" customHeight="1" outlineLevel="1" x14ac:dyDescent="0.25">
      <c r="B88" s="824"/>
      <c r="C88" s="824"/>
      <c r="D88" s="825"/>
      <c r="E88" s="826"/>
      <c r="F88" s="826"/>
      <c r="G88" s="825"/>
      <c r="H88" s="807" t="s">
        <v>15</v>
      </c>
      <c r="I88" s="804">
        <v>1</v>
      </c>
      <c r="J88" s="808" t="s">
        <v>19</v>
      </c>
      <c r="K88" s="813">
        <v>135145.63106796116</v>
      </c>
      <c r="L88" s="809">
        <f t="shared" si="1"/>
        <v>135145.63106796116</v>
      </c>
      <c r="M88" s="827"/>
      <c r="N88" s="828"/>
      <c r="O88" s="824"/>
      <c r="P88" s="826"/>
      <c r="Q88" s="826"/>
      <c r="R88" s="826"/>
      <c r="S88" s="826"/>
      <c r="T88" s="806" t="s">
        <v>1056</v>
      </c>
      <c r="U88" s="628"/>
      <c r="V88" s="628"/>
      <c r="W88" s="628"/>
      <c r="X88" s="679"/>
    </row>
    <row r="89" spans="2:24" s="626" customFormat="1" ht="21" hidden="1" customHeight="1" outlineLevel="1" x14ac:dyDescent="0.25">
      <c r="B89" s="824"/>
      <c r="C89" s="824"/>
      <c r="D89" s="825"/>
      <c r="E89" s="826"/>
      <c r="F89" s="826"/>
      <c r="G89" s="825"/>
      <c r="H89" s="807" t="s">
        <v>15</v>
      </c>
      <c r="I89" s="804">
        <v>1</v>
      </c>
      <c r="J89" s="808" t="s">
        <v>19</v>
      </c>
      <c r="K89" s="813">
        <v>95728.155339805817</v>
      </c>
      <c r="L89" s="809">
        <f t="shared" si="1"/>
        <v>95728.155339805817</v>
      </c>
      <c r="M89" s="827"/>
      <c r="N89" s="828"/>
      <c r="O89" s="824"/>
      <c r="P89" s="826"/>
      <c r="Q89" s="826"/>
      <c r="R89" s="826"/>
      <c r="S89" s="826"/>
      <c r="T89" s="806" t="s">
        <v>1056</v>
      </c>
      <c r="U89" s="628"/>
      <c r="V89" s="628"/>
      <c r="W89" s="628"/>
      <c r="X89" s="679"/>
    </row>
    <row r="90" spans="2:24" s="626" customFormat="1" ht="21" hidden="1" customHeight="1" outlineLevel="1" x14ac:dyDescent="0.25">
      <c r="B90" s="824"/>
      <c r="C90" s="824"/>
      <c r="D90" s="825"/>
      <c r="E90" s="826"/>
      <c r="F90" s="826"/>
      <c r="G90" s="825"/>
      <c r="H90" s="807" t="s">
        <v>15</v>
      </c>
      <c r="I90" s="804">
        <v>1</v>
      </c>
      <c r="J90" s="808" t="s">
        <v>19</v>
      </c>
      <c r="K90" s="813">
        <v>27475.728155339806</v>
      </c>
      <c r="L90" s="809">
        <f t="shared" si="1"/>
        <v>27475.728155339806</v>
      </c>
      <c r="M90" s="827"/>
      <c r="N90" s="828"/>
      <c r="O90" s="824"/>
      <c r="P90" s="826"/>
      <c r="Q90" s="826"/>
      <c r="R90" s="826"/>
      <c r="S90" s="826"/>
      <c r="T90" s="806" t="s">
        <v>1056</v>
      </c>
      <c r="U90" s="628"/>
      <c r="V90" s="628"/>
      <c r="W90" s="628"/>
      <c r="X90" s="679"/>
    </row>
    <row r="91" spans="2:24" s="626" customFormat="1" ht="21" hidden="1" customHeight="1" outlineLevel="1" x14ac:dyDescent="0.25">
      <c r="B91" s="824"/>
      <c r="C91" s="824"/>
      <c r="D91" s="825"/>
      <c r="E91" s="826"/>
      <c r="F91" s="826"/>
      <c r="G91" s="825"/>
      <c r="H91" s="807" t="s">
        <v>15</v>
      </c>
      <c r="I91" s="804">
        <v>1</v>
      </c>
      <c r="J91" s="808" t="s">
        <v>19</v>
      </c>
      <c r="K91" s="813"/>
      <c r="L91" s="809">
        <f t="shared" si="1"/>
        <v>0</v>
      </c>
      <c r="M91" s="827"/>
      <c r="N91" s="828"/>
      <c r="O91" s="824"/>
      <c r="P91" s="826"/>
      <c r="Q91" s="826"/>
      <c r="R91" s="826"/>
      <c r="S91" s="826"/>
      <c r="T91" s="806" t="s">
        <v>1056</v>
      </c>
      <c r="U91" s="628"/>
      <c r="V91" s="628"/>
      <c r="W91" s="628"/>
      <c r="X91" s="679"/>
    </row>
    <row r="92" spans="2:24" s="626" customFormat="1" ht="21" hidden="1" customHeight="1" outlineLevel="1" x14ac:dyDescent="0.25">
      <c r="B92" s="824"/>
      <c r="C92" s="824"/>
      <c r="D92" s="825"/>
      <c r="E92" s="826"/>
      <c r="F92" s="826"/>
      <c r="G92" s="825"/>
      <c r="H92" s="807" t="s">
        <v>15</v>
      </c>
      <c r="I92" s="804">
        <v>1</v>
      </c>
      <c r="J92" s="808" t="s">
        <v>19</v>
      </c>
      <c r="K92" s="813">
        <v>134854.36893203884</v>
      </c>
      <c r="L92" s="809">
        <f t="shared" si="1"/>
        <v>134854.36893203884</v>
      </c>
      <c r="M92" s="827"/>
      <c r="N92" s="828"/>
      <c r="O92" s="824"/>
      <c r="P92" s="826"/>
      <c r="Q92" s="826"/>
      <c r="R92" s="826"/>
      <c r="S92" s="826"/>
      <c r="T92" s="806" t="s">
        <v>1056</v>
      </c>
      <c r="U92" s="628"/>
      <c r="V92" s="628"/>
      <c r="W92" s="628"/>
      <c r="X92" s="679"/>
    </row>
    <row r="93" spans="2:24" s="626" customFormat="1" ht="21" hidden="1" customHeight="1" outlineLevel="1" x14ac:dyDescent="0.25">
      <c r="B93" s="824"/>
      <c r="C93" s="824"/>
      <c r="D93" s="825"/>
      <c r="E93" s="826"/>
      <c r="F93" s="826"/>
      <c r="G93" s="825"/>
      <c r="H93" s="807" t="s">
        <v>15</v>
      </c>
      <c r="I93" s="804">
        <v>1</v>
      </c>
      <c r="J93" s="808" t="s">
        <v>19</v>
      </c>
      <c r="K93" s="813">
        <v>118543.68932038835</v>
      </c>
      <c r="L93" s="809">
        <f t="shared" si="1"/>
        <v>118543.68932038835</v>
      </c>
      <c r="M93" s="827"/>
      <c r="N93" s="828"/>
      <c r="O93" s="824"/>
      <c r="P93" s="826"/>
      <c r="Q93" s="826"/>
      <c r="R93" s="826"/>
      <c r="S93" s="826"/>
      <c r="T93" s="806" t="s">
        <v>1056</v>
      </c>
      <c r="U93" s="628"/>
      <c r="V93" s="628"/>
      <c r="W93" s="628"/>
      <c r="X93" s="679"/>
    </row>
    <row r="94" spans="2:24" s="626" customFormat="1" ht="21" hidden="1" customHeight="1" outlineLevel="1" x14ac:dyDescent="0.25">
      <c r="B94" s="824"/>
      <c r="C94" s="824"/>
      <c r="D94" s="825"/>
      <c r="E94" s="826"/>
      <c r="F94" s="826"/>
      <c r="G94" s="825"/>
      <c r="H94" s="807" t="s">
        <v>15</v>
      </c>
      <c r="I94" s="804">
        <v>1</v>
      </c>
      <c r="J94" s="808" t="s">
        <v>19</v>
      </c>
      <c r="K94" s="813">
        <v>118543.68932038835</v>
      </c>
      <c r="L94" s="809">
        <f t="shared" si="1"/>
        <v>118543.68932038835</v>
      </c>
      <c r="M94" s="827"/>
      <c r="N94" s="828"/>
      <c r="O94" s="824"/>
      <c r="P94" s="826"/>
      <c r="Q94" s="826"/>
      <c r="R94" s="826"/>
      <c r="S94" s="826"/>
      <c r="T94" s="806" t="s">
        <v>1056</v>
      </c>
      <c r="U94" s="628"/>
      <c r="V94" s="628"/>
      <c r="W94" s="628"/>
      <c r="X94" s="679"/>
    </row>
    <row r="95" spans="2:24" s="626" customFormat="1" ht="21" hidden="1" customHeight="1" outlineLevel="1" x14ac:dyDescent="0.25">
      <c r="B95" s="824"/>
      <c r="C95" s="824"/>
      <c r="D95" s="825"/>
      <c r="E95" s="826"/>
      <c r="F95" s="826"/>
      <c r="G95" s="825"/>
      <c r="H95" s="807" t="s">
        <v>15</v>
      </c>
      <c r="I95" s="804">
        <v>1</v>
      </c>
      <c r="J95" s="808" t="s">
        <v>19</v>
      </c>
      <c r="K95" s="813">
        <v>39029.12621359223</v>
      </c>
      <c r="L95" s="809">
        <f t="shared" si="1"/>
        <v>39029.12621359223</v>
      </c>
      <c r="M95" s="827"/>
      <c r="N95" s="828"/>
      <c r="O95" s="824"/>
      <c r="P95" s="826"/>
      <c r="Q95" s="826"/>
      <c r="R95" s="826"/>
      <c r="S95" s="826"/>
      <c r="T95" s="806" t="s">
        <v>1056</v>
      </c>
      <c r="U95" s="628"/>
      <c r="V95" s="628"/>
      <c r="W95" s="628"/>
      <c r="X95" s="679"/>
    </row>
    <row r="96" spans="2:24" s="626" customFormat="1" ht="21" hidden="1" customHeight="1" outlineLevel="1" x14ac:dyDescent="0.25">
      <c r="B96" s="824"/>
      <c r="C96" s="824"/>
      <c r="D96" s="825"/>
      <c r="E96" s="826"/>
      <c r="F96" s="826"/>
      <c r="G96" s="825"/>
      <c r="H96" s="807" t="s">
        <v>15</v>
      </c>
      <c r="I96" s="804">
        <v>1</v>
      </c>
      <c r="J96" s="808" t="s">
        <v>19</v>
      </c>
      <c r="K96" s="813">
        <v>14563.106796116504</v>
      </c>
      <c r="L96" s="809">
        <f t="shared" si="1"/>
        <v>14563.106796116504</v>
      </c>
      <c r="M96" s="827"/>
      <c r="N96" s="828"/>
      <c r="O96" s="824"/>
      <c r="P96" s="826"/>
      <c r="Q96" s="826"/>
      <c r="R96" s="826"/>
      <c r="S96" s="826"/>
      <c r="T96" s="806" t="s">
        <v>1056</v>
      </c>
      <c r="U96" s="628"/>
      <c r="V96" s="628"/>
      <c r="W96" s="628"/>
      <c r="X96" s="679"/>
    </row>
    <row r="97" spans="2:24" s="626" customFormat="1" ht="21" hidden="1" customHeight="1" outlineLevel="1" x14ac:dyDescent="0.25">
      <c r="B97" s="829"/>
      <c r="C97" s="829"/>
      <c r="D97" s="830"/>
      <c r="E97" s="831"/>
      <c r="F97" s="831"/>
      <c r="G97" s="830"/>
      <c r="H97" s="807" t="s">
        <v>15</v>
      </c>
      <c r="I97" s="804">
        <v>1</v>
      </c>
      <c r="J97" s="808" t="s">
        <v>19</v>
      </c>
      <c r="K97" s="833"/>
      <c r="L97" s="809">
        <f t="shared" si="1"/>
        <v>0</v>
      </c>
      <c r="M97" s="834"/>
      <c r="N97" s="835"/>
      <c r="O97" s="829"/>
      <c r="P97" s="831"/>
      <c r="Q97" s="831"/>
      <c r="R97" s="831"/>
      <c r="S97" s="831"/>
      <c r="T97" s="806" t="s">
        <v>1056</v>
      </c>
      <c r="U97" s="628"/>
      <c r="V97" s="628"/>
      <c r="W97" s="628"/>
      <c r="X97" s="679"/>
    </row>
    <row r="98" spans="2:24" s="626" customFormat="1" ht="21" customHeight="1" collapsed="1" x14ac:dyDescent="0.25">
      <c r="B98" s="804">
        <v>4</v>
      </c>
      <c r="C98" s="804"/>
      <c r="D98" s="816" t="s">
        <v>454</v>
      </c>
      <c r="E98" s="806"/>
      <c r="F98" s="806">
        <v>44068</v>
      </c>
      <c r="G98" s="805" t="s">
        <v>960</v>
      </c>
      <c r="H98" s="807" t="s">
        <v>15</v>
      </c>
      <c r="I98" s="804">
        <v>1</v>
      </c>
      <c r="J98" s="808" t="s">
        <v>19</v>
      </c>
      <c r="K98" s="809">
        <v>407344</v>
      </c>
      <c r="L98" s="809">
        <f>K98*I98</f>
        <v>407344</v>
      </c>
      <c r="M98" s="810"/>
      <c r="N98" s="811"/>
      <c r="O98" s="804"/>
      <c r="P98" s="806"/>
      <c r="Q98" s="806"/>
      <c r="R98" s="806"/>
      <c r="S98" s="806"/>
      <c r="T98" s="806" t="s">
        <v>1056</v>
      </c>
      <c r="U98" s="787" t="s">
        <v>1055</v>
      </c>
      <c r="V98" s="628"/>
      <c r="W98" s="628"/>
      <c r="X98" s="679"/>
    </row>
    <row r="99" spans="2:24" s="626" customFormat="1" ht="21" hidden="1" customHeight="1" outlineLevel="1" x14ac:dyDescent="0.25">
      <c r="B99" s="817"/>
      <c r="C99" s="817"/>
      <c r="D99" s="818"/>
      <c r="E99" s="819"/>
      <c r="F99" s="819"/>
      <c r="G99" s="818"/>
      <c r="H99" s="820" t="s">
        <v>961</v>
      </c>
      <c r="I99" s="804">
        <v>1</v>
      </c>
      <c r="J99" s="808" t="s">
        <v>19</v>
      </c>
      <c r="K99" s="821"/>
      <c r="L99" s="809">
        <f t="shared" ref="L99:L162" si="2">K99*I99</f>
        <v>0</v>
      </c>
      <c r="M99" s="822"/>
      <c r="N99" s="823"/>
      <c r="O99" s="817"/>
      <c r="P99" s="819"/>
      <c r="Q99" s="819"/>
      <c r="R99" s="819"/>
      <c r="S99" s="819"/>
      <c r="T99" s="806" t="s">
        <v>1056</v>
      </c>
      <c r="U99" s="628"/>
      <c r="V99" s="628"/>
      <c r="W99" s="628"/>
      <c r="X99" s="679"/>
    </row>
    <row r="100" spans="2:24" s="626" customFormat="1" ht="21" hidden="1" customHeight="1" outlineLevel="1" x14ac:dyDescent="0.25">
      <c r="B100" s="824"/>
      <c r="C100" s="824"/>
      <c r="D100" s="825"/>
      <c r="E100" s="826"/>
      <c r="F100" s="826"/>
      <c r="G100" s="825"/>
      <c r="H100" s="814" t="s">
        <v>962</v>
      </c>
      <c r="I100" s="804">
        <v>1</v>
      </c>
      <c r="J100" s="808" t="s">
        <v>19</v>
      </c>
      <c r="K100" s="813">
        <v>135631.06796116504</v>
      </c>
      <c r="L100" s="809">
        <f t="shared" si="2"/>
        <v>135631.06796116504</v>
      </c>
      <c r="M100" s="827"/>
      <c r="N100" s="828"/>
      <c r="O100" s="824"/>
      <c r="P100" s="826"/>
      <c r="Q100" s="826"/>
      <c r="R100" s="826"/>
      <c r="S100" s="826"/>
      <c r="T100" s="806" t="s">
        <v>1056</v>
      </c>
      <c r="U100" s="628"/>
      <c r="V100" s="628"/>
      <c r="W100" s="628"/>
      <c r="X100" s="679"/>
    </row>
    <row r="101" spans="2:24" s="626" customFormat="1" ht="21" hidden="1" customHeight="1" outlineLevel="1" x14ac:dyDescent="0.25">
      <c r="B101" s="824"/>
      <c r="C101" s="824"/>
      <c r="D101" s="825"/>
      <c r="E101" s="826"/>
      <c r="F101" s="826"/>
      <c r="G101" s="825"/>
      <c r="H101" s="814" t="s">
        <v>105</v>
      </c>
      <c r="I101" s="804">
        <v>1</v>
      </c>
      <c r="J101" s="808" t="s">
        <v>19</v>
      </c>
      <c r="K101" s="813">
        <v>14368.932038834952</v>
      </c>
      <c r="L101" s="809">
        <f t="shared" si="2"/>
        <v>14368.932038834952</v>
      </c>
      <c r="M101" s="827"/>
      <c r="N101" s="828"/>
      <c r="O101" s="824"/>
      <c r="P101" s="826"/>
      <c r="Q101" s="826"/>
      <c r="R101" s="826"/>
      <c r="S101" s="826"/>
      <c r="T101" s="806" t="s">
        <v>1056</v>
      </c>
      <c r="U101" s="628"/>
      <c r="V101" s="628"/>
      <c r="W101" s="628"/>
      <c r="X101" s="679"/>
    </row>
    <row r="102" spans="2:24" s="626" customFormat="1" ht="21" hidden="1" customHeight="1" outlineLevel="1" x14ac:dyDescent="0.25">
      <c r="B102" s="824"/>
      <c r="C102" s="824"/>
      <c r="D102" s="825"/>
      <c r="E102" s="826"/>
      <c r="F102" s="826"/>
      <c r="G102" s="825"/>
      <c r="H102" s="812" t="s">
        <v>963</v>
      </c>
      <c r="I102" s="804">
        <v>1</v>
      </c>
      <c r="J102" s="808" t="s">
        <v>19</v>
      </c>
      <c r="K102" s="813"/>
      <c r="L102" s="809">
        <f t="shared" si="2"/>
        <v>0</v>
      </c>
      <c r="M102" s="827"/>
      <c r="N102" s="828"/>
      <c r="O102" s="824"/>
      <c r="P102" s="826"/>
      <c r="Q102" s="826"/>
      <c r="R102" s="826"/>
      <c r="S102" s="826"/>
      <c r="T102" s="806" t="s">
        <v>1056</v>
      </c>
      <c r="U102" s="628"/>
      <c r="V102" s="628"/>
      <c r="W102" s="628"/>
      <c r="X102" s="679"/>
    </row>
    <row r="103" spans="2:24" s="626" customFormat="1" ht="21" hidden="1" customHeight="1" outlineLevel="1" x14ac:dyDescent="0.25">
      <c r="B103" s="824"/>
      <c r="C103" s="824"/>
      <c r="D103" s="825"/>
      <c r="E103" s="826"/>
      <c r="F103" s="826"/>
      <c r="G103" s="825"/>
      <c r="H103" s="814" t="s">
        <v>88</v>
      </c>
      <c r="I103" s="804">
        <v>1</v>
      </c>
      <c r="J103" s="808" t="s">
        <v>19</v>
      </c>
      <c r="K103" s="813">
        <v>165339.80582524271</v>
      </c>
      <c r="L103" s="809">
        <f t="shared" si="2"/>
        <v>165339.80582524271</v>
      </c>
      <c r="M103" s="827"/>
      <c r="N103" s="828"/>
      <c r="O103" s="824"/>
      <c r="P103" s="826"/>
      <c r="Q103" s="826"/>
      <c r="R103" s="826"/>
      <c r="S103" s="826"/>
      <c r="T103" s="806" t="s">
        <v>1056</v>
      </c>
      <c r="U103" s="628"/>
      <c r="V103" s="628"/>
      <c r="W103" s="628"/>
      <c r="X103" s="679"/>
    </row>
    <row r="104" spans="2:24" s="626" customFormat="1" ht="21" hidden="1" customHeight="1" outlineLevel="1" x14ac:dyDescent="0.25">
      <c r="B104" s="824"/>
      <c r="C104" s="824"/>
      <c r="D104" s="825"/>
      <c r="E104" s="826"/>
      <c r="F104" s="826"/>
      <c r="G104" s="825"/>
      <c r="H104" s="814" t="s">
        <v>105</v>
      </c>
      <c r="I104" s="804">
        <v>1</v>
      </c>
      <c r="J104" s="808" t="s">
        <v>19</v>
      </c>
      <c r="K104" s="813">
        <v>30485.436893203881</v>
      </c>
      <c r="L104" s="809">
        <f t="shared" si="2"/>
        <v>30485.436893203881</v>
      </c>
      <c r="M104" s="827"/>
      <c r="N104" s="828"/>
      <c r="O104" s="824"/>
      <c r="P104" s="826"/>
      <c r="Q104" s="826"/>
      <c r="R104" s="826"/>
      <c r="S104" s="826"/>
      <c r="T104" s="806" t="s">
        <v>1056</v>
      </c>
      <c r="U104" s="628"/>
      <c r="V104" s="628"/>
      <c r="W104" s="628"/>
      <c r="X104" s="679"/>
    </row>
    <row r="105" spans="2:24" s="626" customFormat="1" ht="21" hidden="1" customHeight="1" outlineLevel="1" x14ac:dyDescent="0.25">
      <c r="B105" s="824"/>
      <c r="C105" s="824"/>
      <c r="D105" s="825"/>
      <c r="E105" s="826"/>
      <c r="F105" s="826"/>
      <c r="G105" s="825"/>
      <c r="H105" s="814" t="s">
        <v>8</v>
      </c>
      <c r="I105" s="804">
        <v>1</v>
      </c>
      <c r="J105" s="808" t="s">
        <v>19</v>
      </c>
      <c r="K105" s="813">
        <v>7281.5533980582522</v>
      </c>
      <c r="L105" s="809">
        <f t="shared" si="2"/>
        <v>7281.5533980582522</v>
      </c>
      <c r="M105" s="827"/>
      <c r="N105" s="828"/>
      <c r="O105" s="824"/>
      <c r="P105" s="826"/>
      <c r="Q105" s="826"/>
      <c r="R105" s="826"/>
      <c r="S105" s="826"/>
      <c r="T105" s="806" t="s">
        <v>1056</v>
      </c>
      <c r="U105" s="628"/>
      <c r="V105" s="628"/>
      <c r="W105" s="628"/>
      <c r="X105" s="679"/>
    </row>
    <row r="106" spans="2:24" s="626" customFormat="1" ht="21" hidden="1" customHeight="1" outlineLevel="1" x14ac:dyDescent="0.25">
      <c r="B106" s="829"/>
      <c r="C106" s="829"/>
      <c r="D106" s="830"/>
      <c r="E106" s="831"/>
      <c r="F106" s="831"/>
      <c r="G106" s="830"/>
      <c r="H106" s="832" t="s">
        <v>959</v>
      </c>
      <c r="I106" s="804">
        <v>1</v>
      </c>
      <c r="J106" s="808" t="s">
        <v>19</v>
      </c>
      <c r="K106" s="833"/>
      <c r="L106" s="809">
        <f t="shared" si="2"/>
        <v>0</v>
      </c>
      <c r="M106" s="834"/>
      <c r="N106" s="835"/>
      <c r="O106" s="829"/>
      <c r="P106" s="831"/>
      <c r="Q106" s="831"/>
      <c r="R106" s="831"/>
      <c r="S106" s="831"/>
      <c r="T106" s="806" t="s">
        <v>1056</v>
      </c>
      <c r="U106" s="628"/>
      <c r="V106" s="628"/>
      <c r="W106" s="628"/>
      <c r="X106" s="679"/>
    </row>
    <row r="107" spans="2:24" s="626" customFormat="1" ht="21" customHeight="1" collapsed="1" x14ac:dyDescent="0.25">
      <c r="B107" s="804">
        <v>5</v>
      </c>
      <c r="C107" s="804"/>
      <c r="D107" s="816" t="s">
        <v>626</v>
      </c>
      <c r="E107" s="806"/>
      <c r="F107" s="806">
        <v>44103</v>
      </c>
      <c r="G107" s="805" t="s">
        <v>627</v>
      </c>
      <c r="H107" s="807" t="s">
        <v>15</v>
      </c>
      <c r="I107" s="804">
        <v>1</v>
      </c>
      <c r="J107" s="808" t="s">
        <v>19</v>
      </c>
      <c r="K107" s="809">
        <v>5268480</v>
      </c>
      <c r="L107" s="809">
        <f t="shared" si="2"/>
        <v>5268480</v>
      </c>
      <c r="M107" s="810"/>
      <c r="N107" s="811"/>
      <c r="O107" s="804"/>
      <c r="P107" s="806"/>
      <c r="Q107" s="806"/>
      <c r="R107" s="806"/>
      <c r="S107" s="806"/>
      <c r="T107" s="806" t="s">
        <v>1056</v>
      </c>
      <c r="U107" s="787" t="s">
        <v>1055</v>
      </c>
      <c r="V107" s="628"/>
      <c r="W107" s="628"/>
      <c r="X107" s="679"/>
    </row>
    <row r="108" spans="2:24" s="626" customFormat="1" ht="21" hidden="1" customHeight="1" outlineLevel="1" x14ac:dyDescent="0.25">
      <c r="B108" s="817"/>
      <c r="C108" s="817"/>
      <c r="D108" s="818"/>
      <c r="E108" s="819"/>
      <c r="F108" s="819"/>
      <c r="G108" s="818"/>
      <c r="H108" s="820" t="s">
        <v>964</v>
      </c>
      <c r="I108" s="804">
        <v>1</v>
      </c>
      <c r="J108" s="808" t="s">
        <v>19</v>
      </c>
      <c r="K108" s="821"/>
      <c r="L108" s="809">
        <f t="shared" si="2"/>
        <v>0</v>
      </c>
      <c r="M108" s="822"/>
      <c r="N108" s="823"/>
      <c r="O108" s="817"/>
      <c r="P108" s="819"/>
      <c r="Q108" s="819"/>
      <c r="R108" s="819"/>
      <c r="S108" s="819"/>
      <c r="T108" s="806" t="s">
        <v>1056</v>
      </c>
      <c r="U108" s="628"/>
      <c r="V108" s="628"/>
      <c r="W108" s="628"/>
      <c r="X108" s="679"/>
    </row>
    <row r="109" spans="2:24" s="626" customFormat="1" ht="21" hidden="1" customHeight="1" outlineLevel="1" x14ac:dyDescent="0.25">
      <c r="B109" s="824"/>
      <c r="C109" s="824"/>
      <c r="D109" s="825"/>
      <c r="E109" s="826"/>
      <c r="F109" s="826"/>
      <c r="G109" s="825"/>
      <c r="H109" s="814" t="s">
        <v>604</v>
      </c>
      <c r="I109" s="804">
        <v>1</v>
      </c>
      <c r="J109" s="808" t="s">
        <v>19</v>
      </c>
      <c r="K109" s="813">
        <v>297378.640776699</v>
      </c>
      <c r="L109" s="809">
        <f t="shared" si="2"/>
        <v>297378.640776699</v>
      </c>
      <c r="M109" s="827"/>
      <c r="N109" s="828"/>
      <c r="O109" s="824"/>
      <c r="P109" s="826"/>
      <c r="Q109" s="826"/>
      <c r="R109" s="826"/>
      <c r="S109" s="826"/>
      <c r="T109" s="806" t="s">
        <v>1056</v>
      </c>
      <c r="U109" s="628"/>
      <c r="V109" s="628"/>
      <c r="W109" s="628"/>
      <c r="X109" s="679"/>
    </row>
    <row r="110" spans="2:24" s="626" customFormat="1" ht="21" hidden="1" customHeight="1" outlineLevel="1" x14ac:dyDescent="0.25">
      <c r="B110" s="824"/>
      <c r="C110" s="824"/>
      <c r="D110" s="825"/>
      <c r="E110" s="826"/>
      <c r="F110" s="826"/>
      <c r="G110" s="825"/>
      <c r="H110" s="814" t="s">
        <v>100</v>
      </c>
      <c r="I110" s="804">
        <v>1</v>
      </c>
      <c r="J110" s="808" t="s">
        <v>19</v>
      </c>
      <c r="K110" s="813">
        <v>208349.51456310679</v>
      </c>
      <c r="L110" s="809">
        <f t="shared" si="2"/>
        <v>208349.51456310679</v>
      </c>
      <c r="M110" s="827"/>
      <c r="N110" s="828"/>
      <c r="O110" s="824"/>
      <c r="P110" s="826"/>
      <c r="Q110" s="826"/>
      <c r="R110" s="826"/>
      <c r="S110" s="826"/>
      <c r="T110" s="806" t="s">
        <v>1056</v>
      </c>
      <c r="U110" s="628"/>
      <c r="V110" s="628"/>
      <c r="W110" s="628"/>
      <c r="X110" s="679"/>
    </row>
    <row r="111" spans="2:24" s="626" customFormat="1" ht="21" hidden="1" customHeight="1" outlineLevel="1" x14ac:dyDescent="0.25">
      <c r="B111" s="824"/>
      <c r="C111" s="824"/>
      <c r="D111" s="825"/>
      <c r="E111" s="826"/>
      <c r="F111" s="826"/>
      <c r="G111" s="825"/>
      <c r="H111" s="814" t="s">
        <v>965</v>
      </c>
      <c r="I111" s="804">
        <v>1</v>
      </c>
      <c r="J111" s="808" t="s">
        <v>19</v>
      </c>
      <c r="K111" s="813">
        <v>103398.05825242719</v>
      </c>
      <c r="L111" s="809">
        <f t="shared" si="2"/>
        <v>103398.05825242719</v>
      </c>
      <c r="M111" s="827"/>
      <c r="N111" s="828"/>
      <c r="O111" s="824"/>
      <c r="P111" s="826"/>
      <c r="Q111" s="826"/>
      <c r="R111" s="826"/>
      <c r="S111" s="826"/>
      <c r="T111" s="806" t="s">
        <v>1056</v>
      </c>
      <c r="U111" s="628"/>
      <c r="V111" s="628"/>
      <c r="W111" s="628"/>
      <c r="X111" s="679"/>
    </row>
    <row r="112" spans="2:24" s="626" customFormat="1" ht="21" hidden="1" customHeight="1" outlineLevel="1" x14ac:dyDescent="0.25">
      <c r="B112" s="824"/>
      <c r="C112" s="824"/>
      <c r="D112" s="825"/>
      <c r="E112" s="826"/>
      <c r="F112" s="826"/>
      <c r="G112" s="825"/>
      <c r="H112" s="814" t="s">
        <v>322</v>
      </c>
      <c r="I112" s="804">
        <v>1</v>
      </c>
      <c r="J112" s="808" t="s">
        <v>19</v>
      </c>
      <c r="K112" s="813">
        <v>46019.417475728151</v>
      </c>
      <c r="L112" s="809">
        <f t="shared" si="2"/>
        <v>46019.417475728151</v>
      </c>
      <c r="M112" s="827"/>
      <c r="N112" s="828"/>
      <c r="O112" s="824"/>
      <c r="P112" s="826"/>
      <c r="Q112" s="826"/>
      <c r="R112" s="826"/>
      <c r="S112" s="826"/>
      <c r="T112" s="806" t="s">
        <v>1056</v>
      </c>
      <c r="U112" s="628"/>
      <c r="V112" s="628"/>
      <c r="W112" s="628"/>
      <c r="X112" s="679"/>
    </row>
    <row r="113" spans="2:24" s="626" customFormat="1" ht="21" hidden="1" customHeight="1" outlineLevel="1" x14ac:dyDescent="0.25">
      <c r="B113" s="824"/>
      <c r="C113" s="824"/>
      <c r="D113" s="825"/>
      <c r="E113" s="826"/>
      <c r="F113" s="826"/>
      <c r="G113" s="825"/>
      <c r="H113" s="812" t="s">
        <v>966</v>
      </c>
      <c r="I113" s="804">
        <v>1</v>
      </c>
      <c r="J113" s="808" t="s">
        <v>19</v>
      </c>
      <c r="K113" s="813"/>
      <c r="L113" s="809">
        <f t="shared" si="2"/>
        <v>0</v>
      </c>
      <c r="M113" s="827"/>
      <c r="N113" s="828"/>
      <c r="O113" s="824"/>
      <c r="P113" s="826"/>
      <c r="Q113" s="826"/>
      <c r="R113" s="826"/>
      <c r="S113" s="826"/>
      <c r="T113" s="806" t="s">
        <v>1056</v>
      </c>
      <c r="U113" s="628"/>
      <c r="V113" s="628"/>
      <c r="W113" s="628"/>
      <c r="X113" s="679"/>
    </row>
    <row r="114" spans="2:24" s="626" customFormat="1" ht="21" hidden="1" customHeight="1" outlineLevel="1" x14ac:dyDescent="0.25">
      <c r="B114" s="824"/>
      <c r="C114" s="824"/>
      <c r="D114" s="825"/>
      <c r="E114" s="826"/>
      <c r="F114" s="826"/>
      <c r="G114" s="825"/>
      <c r="H114" s="814" t="s">
        <v>79</v>
      </c>
      <c r="I114" s="804">
        <v>1</v>
      </c>
      <c r="J114" s="808" t="s">
        <v>19</v>
      </c>
      <c r="K114" s="813">
        <v>250097.08737864078</v>
      </c>
      <c r="L114" s="809">
        <f t="shared" si="2"/>
        <v>250097.08737864078</v>
      </c>
      <c r="M114" s="827"/>
      <c r="N114" s="828"/>
      <c r="O114" s="824"/>
      <c r="P114" s="826"/>
      <c r="Q114" s="826"/>
      <c r="R114" s="826"/>
      <c r="S114" s="826"/>
      <c r="T114" s="806" t="s">
        <v>1056</v>
      </c>
      <c r="U114" s="628"/>
      <c r="V114" s="628"/>
      <c r="W114" s="628"/>
      <c r="X114" s="679"/>
    </row>
    <row r="115" spans="2:24" s="626" customFormat="1" ht="21" hidden="1" customHeight="1" outlineLevel="1" x14ac:dyDescent="0.25">
      <c r="B115" s="824"/>
      <c r="C115" s="824"/>
      <c r="D115" s="825"/>
      <c r="E115" s="826"/>
      <c r="F115" s="826"/>
      <c r="G115" s="825"/>
      <c r="H115" s="814" t="s">
        <v>89</v>
      </c>
      <c r="I115" s="804">
        <v>1</v>
      </c>
      <c r="J115" s="808" t="s">
        <v>19</v>
      </c>
      <c r="K115" s="813">
        <v>165242.71844660194</v>
      </c>
      <c r="L115" s="809">
        <f t="shared" si="2"/>
        <v>165242.71844660194</v>
      </c>
      <c r="M115" s="827"/>
      <c r="N115" s="828"/>
      <c r="O115" s="824"/>
      <c r="P115" s="826"/>
      <c r="Q115" s="826"/>
      <c r="R115" s="826"/>
      <c r="S115" s="826"/>
      <c r="T115" s="806" t="s">
        <v>1056</v>
      </c>
      <c r="U115" s="628"/>
      <c r="V115" s="628"/>
      <c r="W115" s="628"/>
      <c r="X115" s="679"/>
    </row>
    <row r="116" spans="2:24" s="626" customFormat="1" ht="21" hidden="1" customHeight="1" outlineLevel="1" x14ac:dyDescent="0.25">
      <c r="B116" s="824"/>
      <c r="C116" s="824"/>
      <c r="D116" s="825"/>
      <c r="E116" s="826"/>
      <c r="F116" s="826"/>
      <c r="G116" s="825"/>
      <c r="H116" s="814" t="s">
        <v>81</v>
      </c>
      <c r="I116" s="804">
        <v>1</v>
      </c>
      <c r="J116" s="808" t="s">
        <v>19</v>
      </c>
      <c r="K116" s="813">
        <v>207184.46601941748</v>
      </c>
      <c r="L116" s="809">
        <f t="shared" si="2"/>
        <v>207184.46601941748</v>
      </c>
      <c r="M116" s="827"/>
      <c r="N116" s="828"/>
      <c r="O116" s="824"/>
      <c r="P116" s="826"/>
      <c r="Q116" s="826"/>
      <c r="R116" s="826"/>
      <c r="S116" s="826"/>
      <c r="T116" s="806" t="s">
        <v>1056</v>
      </c>
      <c r="U116" s="628"/>
      <c r="V116" s="628"/>
      <c r="W116" s="628"/>
      <c r="X116" s="679"/>
    </row>
    <row r="117" spans="2:24" s="626" customFormat="1" ht="21" hidden="1" customHeight="1" outlineLevel="1" x14ac:dyDescent="0.25">
      <c r="B117" s="824"/>
      <c r="C117" s="824"/>
      <c r="D117" s="825"/>
      <c r="E117" s="826"/>
      <c r="F117" s="826"/>
      <c r="G117" s="825"/>
      <c r="H117" s="814" t="s">
        <v>967</v>
      </c>
      <c r="I117" s="804">
        <v>1</v>
      </c>
      <c r="J117" s="808" t="s">
        <v>19</v>
      </c>
      <c r="K117" s="813">
        <v>120582.52427184465</v>
      </c>
      <c r="L117" s="809">
        <f t="shared" si="2"/>
        <v>120582.52427184465</v>
      </c>
      <c r="M117" s="827"/>
      <c r="N117" s="828"/>
      <c r="O117" s="824"/>
      <c r="P117" s="826"/>
      <c r="Q117" s="826"/>
      <c r="R117" s="826"/>
      <c r="S117" s="826"/>
      <c r="T117" s="806" t="s">
        <v>1056</v>
      </c>
      <c r="U117" s="628"/>
      <c r="V117" s="628"/>
      <c r="W117" s="628"/>
      <c r="X117" s="679"/>
    </row>
    <row r="118" spans="2:24" s="626" customFormat="1" ht="21" hidden="1" customHeight="1" outlineLevel="1" x14ac:dyDescent="0.25">
      <c r="B118" s="824"/>
      <c r="C118" s="824"/>
      <c r="D118" s="825"/>
      <c r="E118" s="826"/>
      <c r="F118" s="826"/>
      <c r="G118" s="825"/>
      <c r="H118" s="814" t="s">
        <v>83</v>
      </c>
      <c r="I118" s="804">
        <v>1</v>
      </c>
      <c r="J118" s="808" t="s">
        <v>19</v>
      </c>
      <c r="K118" s="813">
        <v>53009.708737864079</v>
      </c>
      <c r="L118" s="809">
        <f t="shared" si="2"/>
        <v>53009.708737864079</v>
      </c>
      <c r="M118" s="827"/>
      <c r="N118" s="828"/>
      <c r="O118" s="824"/>
      <c r="P118" s="826"/>
      <c r="Q118" s="826"/>
      <c r="R118" s="826"/>
      <c r="S118" s="826"/>
      <c r="T118" s="806" t="s">
        <v>1056</v>
      </c>
      <c r="U118" s="628"/>
      <c r="V118" s="628"/>
      <c r="W118" s="628"/>
      <c r="X118" s="679"/>
    </row>
    <row r="119" spans="2:24" s="626" customFormat="1" ht="21" hidden="1" customHeight="1" outlineLevel="1" x14ac:dyDescent="0.25">
      <c r="B119" s="824"/>
      <c r="C119" s="824"/>
      <c r="D119" s="825"/>
      <c r="E119" s="826"/>
      <c r="F119" s="826"/>
      <c r="G119" s="825"/>
      <c r="H119" s="812" t="s">
        <v>968</v>
      </c>
      <c r="I119" s="804">
        <v>1</v>
      </c>
      <c r="J119" s="808" t="s">
        <v>19</v>
      </c>
      <c r="K119" s="813"/>
      <c r="L119" s="809">
        <f t="shared" si="2"/>
        <v>0</v>
      </c>
      <c r="M119" s="827"/>
      <c r="N119" s="828"/>
      <c r="O119" s="824"/>
      <c r="P119" s="826"/>
      <c r="Q119" s="826"/>
      <c r="R119" s="826"/>
      <c r="S119" s="826"/>
      <c r="T119" s="806" t="s">
        <v>1056</v>
      </c>
      <c r="U119" s="628"/>
      <c r="V119" s="628"/>
      <c r="W119" s="628"/>
      <c r="X119" s="679"/>
    </row>
    <row r="120" spans="2:24" s="626" customFormat="1" ht="21" hidden="1" customHeight="1" outlineLevel="1" x14ac:dyDescent="0.25">
      <c r="B120" s="824"/>
      <c r="C120" s="824"/>
      <c r="D120" s="825"/>
      <c r="E120" s="826"/>
      <c r="F120" s="826"/>
      <c r="G120" s="825"/>
      <c r="H120" s="814" t="s">
        <v>604</v>
      </c>
      <c r="I120" s="804">
        <v>1</v>
      </c>
      <c r="J120" s="808" t="s">
        <v>19</v>
      </c>
      <c r="K120" s="813">
        <v>94563.106796116495</v>
      </c>
      <c r="L120" s="809">
        <f t="shared" si="2"/>
        <v>94563.106796116495</v>
      </c>
      <c r="M120" s="827"/>
      <c r="N120" s="828"/>
      <c r="O120" s="824"/>
      <c r="P120" s="826"/>
      <c r="Q120" s="826"/>
      <c r="R120" s="826"/>
      <c r="S120" s="826"/>
      <c r="T120" s="806" t="s">
        <v>1056</v>
      </c>
      <c r="U120" s="628"/>
      <c r="V120" s="628"/>
      <c r="W120" s="628"/>
      <c r="X120" s="679"/>
    </row>
    <row r="121" spans="2:24" s="626" customFormat="1" ht="21" hidden="1" customHeight="1" outlineLevel="1" x14ac:dyDescent="0.25">
      <c r="B121" s="824"/>
      <c r="C121" s="824"/>
      <c r="D121" s="825"/>
      <c r="E121" s="826"/>
      <c r="F121" s="826"/>
      <c r="G121" s="825"/>
      <c r="H121" s="814" t="s">
        <v>89</v>
      </c>
      <c r="I121" s="804">
        <v>1</v>
      </c>
      <c r="J121" s="808" t="s">
        <v>19</v>
      </c>
      <c r="K121" s="813">
        <v>73786.407766990291</v>
      </c>
      <c r="L121" s="809">
        <f t="shared" si="2"/>
        <v>73786.407766990291</v>
      </c>
      <c r="M121" s="827"/>
      <c r="N121" s="828"/>
      <c r="O121" s="824"/>
      <c r="P121" s="826"/>
      <c r="Q121" s="826"/>
      <c r="R121" s="826"/>
      <c r="S121" s="826"/>
      <c r="T121" s="806" t="s">
        <v>1056</v>
      </c>
      <c r="U121" s="628"/>
      <c r="V121" s="628"/>
      <c r="W121" s="628"/>
      <c r="X121" s="679"/>
    </row>
    <row r="122" spans="2:24" s="626" customFormat="1" ht="21" hidden="1" customHeight="1" outlineLevel="1" x14ac:dyDescent="0.25">
      <c r="B122" s="824"/>
      <c r="C122" s="824"/>
      <c r="D122" s="825"/>
      <c r="E122" s="826"/>
      <c r="F122" s="826"/>
      <c r="G122" s="825"/>
      <c r="H122" s="814" t="s">
        <v>86</v>
      </c>
      <c r="I122" s="804">
        <v>1</v>
      </c>
      <c r="J122" s="808" t="s">
        <v>19</v>
      </c>
      <c r="K122" s="813">
        <v>18252.427184466018</v>
      </c>
      <c r="L122" s="809">
        <f t="shared" si="2"/>
        <v>18252.427184466018</v>
      </c>
      <c r="M122" s="827"/>
      <c r="N122" s="828"/>
      <c r="O122" s="824"/>
      <c r="P122" s="826"/>
      <c r="Q122" s="826"/>
      <c r="R122" s="826"/>
      <c r="S122" s="826"/>
      <c r="T122" s="806" t="s">
        <v>1056</v>
      </c>
      <c r="U122" s="628"/>
      <c r="V122" s="628"/>
      <c r="W122" s="628"/>
      <c r="X122" s="679"/>
    </row>
    <row r="123" spans="2:24" s="626" customFormat="1" ht="21" hidden="1" customHeight="1" outlineLevel="1" x14ac:dyDescent="0.25">
      <c r="B123" s="824"/>
      <c r="C123" s="824"/>
      <c r="D123" s="825"/>
      <c r="E123" s="826"/>
      <c r="F123" s="826"/>
      <c r="G123" s="825"/>
      <c r="H123" s="812" t="s">
        <v>969</v>
      </c>
      <c r="I123" s="804">
        <v>1</v>
      </c>
      <c r="J123" s="808" t="s">
        <v>19</v>
      </c>
      <c r="K123" s="813"/>
      <c r="L123" s="809">
        <f t="shared" si="2"/>
        <v>0</v>
      </c>
      <c r="M123" s="827"/>
      <c r="N123" s="828"/>
      <c r="O123" s="824"/>
      <c r="P123" s="826"/>
      <c r="Q123" s="826"/>
      <c r="R123" s="826"/>
      <c r="S123" s="826"/>
      <c r="T123" s="806" t="s">
        <v>1056</v>
      </c>
      <c r="U123" s="628"/>
      <c r="V123" s="628"/>
      <c r="W123" s="628"/>
      <c r="X123" s="679"/>
    </row>
    <row r="124" spans="2:24" s="626" customFormat="1" ht="21" hidden="1" customHeight="1" outlineLevel="1" x14ac:dyDescent="0.25">
      <c r="B124" s="824"/>
      <c r="C124" s="824"/>
      <c r="D124" s="825"/>
      <c r="E124" s="826"/>
      <c r="F124" s="826"/>
      <c r="G124" s="825"/>
      <c r="H124" s="814" t="s">
        <v>79</v>
      </c>
      <c r="I124" s="804">
        <v>1</v>
      </c>
      <c r="J124" s="808" t="s">
        <v>19</v>
      </c>
      <c r="K124" s="813">
        <v>167669.90291262136</v>
      </c>
      <c r="L124" s="809">
        <f t="shared" si="2"/>
        <v>167669.90291262136</v>
      </c>
      <c r="M124" s="827"/>
      <c r="N124" s="828"/>
      <c r="O124" s="824"/>
      <c r="P124" s="826"/>
      <c r="Q124" s="826"/>
      <c r="R124" s="826"/>
      <c r="S124" s="826"/>
      <c r="T124" s="806" t="s">
        <v>1056</v>
      </c>
      <c r="U124" s="628"/>
      <c r="V124" s="628"/>
      <c r="W124" s="628"/>
      <c r="X124" s="679"/>
    </row>
    <row r="125" spans="2:24" s="626" customFormat="1" ht="21" hidden="1" customHeight="1" outlineLevel="1" x14ac:dyDescent="0.25">
      <c r="B125" s="824"/>
      <c r="C125" s="824"/>
      <c r="D125" s="825"/>
      <c r="E125" s="826"/>
      <c r="F125" s="826"/>
      <c r="G125" s="825"/>
      <c r="H125" s="814" t="s">
        <v>970</v>
      </c>
      <c r="I125" s="804">
        <v>1</v>
      </c>
      <c r="J125" s="808" t="s">
        <v>19</v>
      </c>
      <c r="K125" s="813">
        <v>241844.66019417476</v>
      </c>
      <c r="L125" s="809">
        <f t="shared" si="2"/>
        <v>241844.66019417476</v>
      </c>
      <c r="M125" s="827"/>
      <c r="N125" s="828"/>
      <c r="O125" s="824"/>
      <c r="P125" s="826"/>
      <c r="Q125" s="826"/>
      <c r="R125" s="826"/>
      <c r="S125" s="826"/>
      <c r="T125" s="806" t="s">
        <v>1056</v>
      </c>
      <c r="U125" s="628"/>
      <c r="V125" s="628"/>
      <c r="W125" s="628"/>
      <c r="X125" s="679"/>
    </row>
    <row r="126" spans="2:24" s="626" customFormat="1" ht="21" hidden="1" customHeight="1" outlineLevel="1" x14ac:dyDescent="0.25">
      <c r="B126" s="824"/>
      <c r="C126" s="824"/>
      <c r="D126" s="825"/>
      <c r="E126" s="826"/>
      <c r="F126" s="826"/>
      <c r="G126" s="825"/>
      <c r="H126" s="814" t="s">
        <v>971</v>
      </c>
      <c r="I126" s="804">
        <v>1</v>
      </c>
      <c r="J126" s="808" t="s">
        <v>19</v>
      </c>
      <c r="K126" s="813">
        <v>212912.6213592233</v>
      </c>
      <c r="L126" s="809">
        <f t="shared" si="2"/>
        <v>212912.6213592233</v>
      </c>
      <c r="M126" s="827"/>
      <c r="N126" s="828"/>
      <c r="O126" s="824"/>
      <c r="P126" s="826"/>
      <c r="Q126" s="826"/>
      <c r="R126" s="826"/>
      <c r="S126" s="826"/>
      <c r="T126" s="806" t="s">
        <v>1056</v>
      </c>
      <c r="U126" s="628"/>
      <c r="V126" s="628"/>
      <c r="W126" s="628"/>
      <c r="X126" s="679"/>
    </row>
    <row r="127" spans="2:24" s="626" customFormat="1" ht="21" hidden="1" customHeight="1" outlineLevel="1" x14ac:dyDescent="0.25">
      <c r="B127" s="824"/>
      <c r="C127" s="824"/>
      <c r="D127" s="825"/>
      <c r="E127" s="826"/>
      <c r="F127" s="826"/>
      <c r="G127" s="825"/>
      <c r="H127" s="814" t="s">
        <v>322</v>
      </c>
      <c r="I127" s="804">
        <v>1</v>
      </c>
      <c r="J127" s="808" t="s">
        <v>19</v>
      </c>
      <c r="K127" s="813">
        <v>47669.902912621357</v>
      </c>
      <c r="L127" s="809">
        <f t="shared" si="2"/>
        <v>47669.902912621357</v>
      </c>
      <c r="M127" s="827"/>
      <c r="N127" s="828"/>
      <c r="O127" s="824"/>
      <c r="P127" s="826"/>
      <c r="Q127" s="826"/>
      <c r="R127" s="826"/>
      <c r="S127" s="826"/>
      <c r="T127" s="806" t="s">
        <v>1056</v>
      </c>
      <c r="U127" s="628"/>
      <c r="V127" s="628"/>
      <c r="W127" s="628"/>
      <c r="X127" s="679"/>
    </row>
    <row r="128" spans="2:24" s="626" customFormat="1" ht="21" hidden="1" customHeight="1" outlineLevel="1" x14ac:dyDescent="0.25">
      <c r="B128" s="824"/>
      <c r="C128" s="824"/>
      <c r="D128" s="825"/>
      <c r="E128" s="826"/>
      <c r="F128" s="826"/>
      <c r="G128" s="825"/>
      <c r="H128" s="812" t="s">
        <v>972</v>
      </c>
      <c r="I128" s="804">
        <v>1</v>
      </c>
      <c r="J128" s="808" t="s">
        <v>19</v>
      </c>
      <c r="K128" s="813"/>
      <c r="L128" s="809">
        <f t="shared" si="2"/>
        <v>0</v>
      </c>
      <c r="M128" s="827"/>
      <c r="N128" s="828"/>
      <c r="O128" s="824"/>
      <c r="P128" s="826"/>
      <c r="Q128" s="826"/>
      <c r="R128" s="826"/>
      <c r="S128" s="826"/>
      <c r="T128" s="806" t="s">
        <v>1056</v>
      </c>
      <c r="U128" s="628"/>
      <c r="V128" s="628"/>
      <c r="W128" s="628"/>
      <c r="X128" s="679"/>
    </row>
    <row r="129" spans="2:24" s="626" customFormat="1" ht="21" hidden="1" customHeight="1" outlineLevel="1" x14ac:dyDescent="0.25">
      <c r="B129" s="824"/>
      <c r="C129" s="824"/>
      <c r="D129" s="825"/>
      <c r="E129" s="826"/>
      <c r="F129" s="826"/>
      <c r="G129" s="825"/>
      <c r="H129" s="814" t="s">
        <v>604</v>
      </c>
      <c r="I129" s="804">
        <v>1</v>
      </c>
      <c r="J129" s="808" t="s">
        <v>19</v>
      </c>
      <c r="K129" s="813">
        <v>180679.61165048543</v>
      </c>
      <c r="L129" s="809">
        <f t="shared" si="2"/>
        <v>180679.61165048543</v>
      </c>
      <c r="M129" s="827"/>
      <c r="N129" s="828"/>
      <c r="O129" s="824"/>
      <c r="P129" s="826"/>
      <c r="Q129" s="826"/>
      <c r="R129" s="826"/>
      <c r="S129" s="826"/>
      <c r="T129" s="806" t="s">
        <v>1056</v>
      </c>
      <c r="U129" s="628"/>
      <c r="V129" s="628"/>
      <c r="W129" s="628"/>
      <c r="X129" s="679"/>
    </row>
    <row r="130" spans="2:24" s="626" customFormat="1" ht="21" hidden="1" customHeight="1" outlineLevel="1" x14ac:dyDescent="0.25">
      <c r="B130" s="824"/>
      <c r="C130" s="824"/>
      <c r="D130" s="825"/>
      <c r="E130" s="826"/>
      <c r="F130" s="826"/>
      <c r="G130" s="825"/>
      <c r="H130" s="814" t="s">
        <v>100</v>
      </c>
      <c r="I130" s="804">
        <v>1</v>
      </c>
      <c r="J130" s="808" t="s">
        <v>19</v>
      </c>
      <c r="K130" s="813">
        <v>246699.02912621357</v>
      </c>
      <c r="L130" s="809">
        <f t="shared" si="2"/>
        <v>246699.02912621357</v>
      </c>
      <c r="M130" s="827"/>
      <c r="N130" s="828"/>
      <c r="O130" s="824"/>
      <c r="P130" s="826"/>
      <c r="Q130" s="826"/>
      <c r="R130" s="826"/>
      <c r="S130" s="826"/>
      <c r="T130" s="806" t="s">
        <v>1056</v>
      </c>
      <c r="U130" s="628"/>
      <c r="V130" s="628"/>
      <c r="W130" s="628"/>
      <c r="X130" s="679"/>
    </row>
    <row r="131" spans="2:24" s="626" customFormat="1" ht="21" hidden="1" customHeight="1" outlineLevel="1" x14ac:dyDescent="0.25">
      <c r="B131" s="824"/>
      <c r="C131" s="824"/>
      <c r="D131" s="825"/>
      <c r="E131" s="826"/>
      <c r="F131" s="826"/>
      <c r="G131" s="825"/>
      <c r="H131" s="814" t="s">
        <v>86</v>
      </c>
      <c r="I131" s="804">
        <v>1</v>
      </c>
      <c r="J131" s="808" t="s">
        <v>19</v>
      </c>
      <c r="K131" s="813">
        <v>49611.65048543689</v>
      </c>
      <c r="L131" s="809">
        <f t="shared" si="2"/>
        <v>49611.65048543689</v>
      </c>
      <c r="M131" s="827"/>
      <c r="N131" s="828"/>
      <c r="O131" s="824"/>
      <c r="P131" s="826"/>
      <c r="Q131" s="826"/>
      <c r="R131" s="826"/>
      <c r="S131" s="826"/>
      <c r="T131" s="806" t="s">
        <v>1056</v>
      </c>
      <c r="U131" s="628"/>
      <c r="V131" s="628"/>
      <c r="W131" s="628"/>
      <c r="X131" s="679"/>
    </row>
    <row r="132" spans="2:24" s="626" customFormat="1" ht="21" hidden="1" customHeight="1" outlineLevel="1" x14ac:dyDescent="0.25">
      <c r="B132" s="824"/>
      <c r="C132" s="824"/>
      <c r="D132" s="825"/>
      <c r="E132" s="826"/>
      <c r="F132" s="826"/>
      <c r="G132" s="825"/>
      <c r="H132" s="812" t="s">
        <v>973</v>
      </c>
      <c r="I132" s="804">
        <v>1</v>
      </c>
      <c r="J132" s="808" t="s">
        <v>19</v>
      </c>
      <c r="K132" s="813"/>
      <c r="L132" s="809">
        <f t="shared" si="2"/>
        <v>0</v>
      </c>
      <c r="M132" s="827"/>
      <c r="N132" s="828"/>
      <c r="O132" s="824"/>
      <c r="P132" s="826"/>
      <c r="Q132" s="826"/>
      <c r="R132" s="826"/>
      <c r="S132" s="826"/>
      <c r="T132" s="806" t="s">
        <v>1056</v>
      </c>
      <c r="U132" s="628"/>
      <c r="V132" s="628"/>
      <c r="W132" s="628"/>
      <c r="X132" s="679"/>
    </row>
    <row r="133" spans="2:24" s="626" customFormat="1" ht="21" hidden="1" customHeight="1" outlineLevel="1" x14ac:dyDescent="0.25">
      <c r="B133" s="824"/>
      <c r="C133" s="824"/>
      <c r="D133" s="825"/>
      <c r="E133" s="826"/>
      <c r="F133" s="826"/>
      <c r="G133" s="825"/>
      <c r="H133" s="814" t="s">
        <v>604</v>
      </c>
      <c r="I133" s="804">
        <v>1</v>
      </c>
      <c r="J133" s="808" t="s">
        <v>19</v>
      </c>
      <c r="K133" s="813">
        <v>180679.61165048543</v>
      </c>
      <c r="L133" s="809">
        <f t="shared" si="2"/>
        <v>180679.61165048543</v>
      </c>
      <c r="M133" s="827"/>
      <c r="N133" s="828"/>
      <c r="O133" s="824"/>
      <c r="P133" s="826"/>
      <c r="Q133" s="826"/>
      <c r="R133" s="826"/>
      <c r="S133" s="826"/>
      <c r="T133" s="806" t="s">
        <v>1056</v>
      </c>
      <c r="U133" s="628"/>
      <c r="V133" s="628"/>
      <c r="W133" s="628"/>
      <c r="X133" s="679"/>
    </row>
    <row r="134" spans="2:24" s="626" customFormat="1" ht="21" hidden="1" customHeight="1" outlineLevel="1" x14ac:dyDescent="0.25">
      <c r="B134" s="824"/>
      <c r="C134" s="824"/>
      <c r="D134" s="825"/>
      <c r="E134" s="826"/>
      <c r="F134" s="826"/>
      <c r="G134" s="825"/>
      <c r="H134" s="814" t="s">
        <v>100</v>
      </c>
      <c r="I134" s="804">
        <v>1</v>
      </c>
      <c r="J134" s="808" t="s">
        <v>19</v>
      </c>
      <c r="K134" s="813">
        <v>246699.02912621357</v>
      </c>
      <c r="L134" s="809">
        <f t="shared" si="2"/>
        <v>246699.02912621357</v>
      </c>
      <c r="M134" s="827"/>
      <c r="N134" s="828"/>
      <c r="O134" s="824"/>
      <c r="P134" s="826"/>
      <c r="Q134" s="826"/>
      <c r="R134" s="826"/>
      <c r="S134" s="826"/>
      <c r="T134" s="806" t="s">
        <v>1056</v>
      </c>
      <c r="U134" s="628"/>
      <c r="V134" s="628"/>
      <c r="W134" s="628"/>
      <c r="X134" s="679"/>
    </row>
    <row r="135" spans="2:24" s="626" customFormat="1" ht="21" hidden="1" customHeight="1" outlineLevel="1" x14ac:dyDescent="0.25">
      <c r="B135" s="824"/>
      <c r="C135" s="824"/>
      <c r="D135" s="825"/>
      <c r="E135" s="826"/>
      <c r="F135" s="826"/>
      <c r="G135" s="825"/>
      <c r="H135" s="814" t="s">
        <v>86</v>
      </c>
      <c r="I135" s="804">
        <v>1</v>
      </c>
      <c r="J135" s="808" t="s">
        <v>19</v>
      </c>
      <c r="K135" s="813">
        <v>51067.961165048546</v>
      </c>
      <c r="L135" s="809">
        <f t="shared" si="2"/>
        <v>51067.961165048546</v>
      </c>
      <c r="M135" s="827"/>
      <c r="N135" s="828"/>
      <c r="O135" s="824"/>
      <c r="P135" s="826"/>
      <c r="Q135" s="826"/>
      <c r="R135" s="826"/>
      <c r="S135" s="826"/>
      <c r="T135" s="806" t="s">
        <v>1056</v>
      </c>
      <c r="U135" s="628"/>
      <c r="V135" s="628"/>
      <c r="W135" s="628"/>
      <c r="X135" s="679"/>
    </row>
    <row r="136" spans="2:24" s="626" customFormat="1" ht="21" hidden="1" customHeight="1" outlineLevel="1" x14ac:dyDescent="0.25">
      <c r="B136" s="824"/>
      <c r="C136" s="824"/>
      <c r="D136" s="825"/>
      <c r="E136" s="826"/>
      <c r="F136" s="826"/>
      <c r="G136" s="825"/>
      <c r="H136" s="812" t="s">
        <v>974</v>
      </c>
      <c r="I136" s="804">
        <v>1</v>
      </c>
      <c r="J136" s="808" t="s">
        <v>19</v>
      </c>
      <c r="K136" s="813"/>
      <c r="L136" s="809">
        <f t="shared" si="2"/>
        <v>0</v>
      </c>
      <c r="M136" s="827"/>
      <c r="N136" s="828"/>
      <c r="O136" s="824"/>
      <c r="P136" s="826"/>
      <c r="Q136" s="826"/>
      <c r="R136" s="826"/>
      <c r="S136" s="826"/>
      <c r="T136" s="806" t="s">
        <v>1056</v>
      </c>
      <c r="U136" s="628"/>
      <c r="V136" s="628"/>
      <c r="W136" s="628"/>
      <c r="X136" s="679"/>
    </row>
    <row r="137" spans="2:24" s="626" customFormat="1" ht="21" hidden="1" customHeight="1" outlineLevel="1" x14ac:dyDescent="0.25">
      <c r="B137" s="824"/>
      <c r="C137" s="824"/>
      <c r="D137" s="825"/>
      <c r="E137" s="826"/>
      <c r="F137" s="826"/>
      <c r="G137" s="825"/>
      <c r="H137" s="814" t="s">
        <v>604</v>
      </c>
      <c r="I137" s="804">
        <v>1</v>
      </c>
      <c r="J137" s="808" t="s">
        <v>19</v>
      </c>
      <c r="K137" s="813">
        <v>204077.6699029126</v>
      </c>
      <c r="L137" s="809">
        <f t="shared" si="2"/>
        <v>204077.6699029126</v>
      </c>
      <c r="M137" s="827"/>
      <c r="N137" s="828"/>
      <c r="O137" s="824"/>
      <c r="P137" s="826"/>
      <c r="Q137" s="826"/>
      <c r="R137" s="826"/>
      <c r="S137" s="826"/>
      <c r="T137" s="806" t="s">
        <v>1056</v>
      </c>
      <c r="U137" s="628"/>
      <c r="V137" s="628"/>
      <c r="W137" s="628"/>
      <c r="X137" s="679"/>
    </row>
    <row r="138" spans="2:24" s="626" customFormat="1" ht="21" hidden="1" customHeight="1" outlineLevel="1" x14ac:dyDescent="0.25">
      <c r="B138" s="824"/>
      <c r="C138" s="824"/>
      <c r="D138" s="825"/>
      <c r="E138" s="826"/>
      <c r="F138" s="826"/>
      <c r="G138" s="825"/>
      <c r="H138" s="814" t="s">
        <v>100</v>
      </c>
      <c r="I138" s="804">
        <v>1</v>
      </c>
      <c r="J138" s="808" t="s">
        <v>19</v>
      </c>
      <c r="K138" s="813">
        <v>265533.98058252427</v>
      </c>
      <c r="L138" s="809">
        <f t="shared" si="2"/>
        <v>265533.98058252427</v>
      </c>
      <c r="M138" s="827"/>
      <c r="N138" s="828"/>
      <c r="O138" s="824"/>
      <c r="P138" s="826"/>
      <c r="Q138" s="826"/>
      <c r="R138" s="826"/>
      <c r="S138" s="826"/>
      <c r="T138" s="806" t="s">
        <v>1056</v>
      </c>
      <c r="U138" s="628"/>
      <c r="V138" s="628"/>
      <c r="W138" s="628"/>
      <c r="X138" s="679"/>
    </row>
    <row r="139" spans="2:24" s="626" customFormat="1" ht="21" hidden="1" customHeight="1" outlineLevel="1" x14ac:dyDescent="0.25">
      <c r="B139" s="824"/>
      <c r="C139" s="824"/>
      <c r="D139" s="825"/>
      <c r="E139" s="826"/>
      <c r="F139" s="826"/>
      <c r="G139" s="825"/>
      <c r="H139" s="814" t="s">
        <v>86</v>
      </c>
      <c r="I139" s="804">
        <v>1</v>
      </c>
      <c r="J139" s="808" t="s">
        <v>19</v>
      </c>
      <c r="K139" s="813">
        <v>48834.951456310679</v>
      </c>
      <c r="L139" s="809">
        <f t="shared" si="2"/>
        <v>48834.951456310679</v>
      </c>
      <c r="M139" s="827"/>
      <c r="N139" s="828"/>
      <c r="O139" s="824"/>
      <c r="P139" s="826"/>
      <c r="Q139" s="826"/>
      <c r="R139" s="826"/>
      <c r="S139" s="826"/>
      <c r="T139" s="806" t="s">
        <v>1056</v>
      </c>
      <c r="U139" s="628"/>
      <c r="V139" s="628"/>
      <c r="W139" s="628"/>
      <c r="X139" s="679"/>
    </row>
    <row r="140" spans="2:24" s="626" customFormat="1" ht="21" hidden="1" customHeight="1" outlineLevel="1" x14ac:dyDescent="0.25">
      <c r="B140" s="824"/>
      <c r="C140" s="824"/>
      <c r="D140" s="825"/>
      <c r="E140" s="826"/>
      <c r="F140" s="826"/>
      <c r="G140" s="825"/>
      <c r="H140" s="812" t="s">
        <v>975</v>
      </c>
      <c r="I140" s="804">
        <v>1</v>
      </c>
      <c r="J140" s="808" t="s">
        <v>19</v>
      </c>
      <c r="K140" s="813"/>
      <c r="L140" s="809">
        <f t="shared" si="2"/>
        <v>0</v>
      </c>
      <c r="M140" s="827"/>
      <c r="N140" s="828"/>
      <c r="O140" s="824"/>
      <c r="P140" s="826"/>
      <c r="Q140" s="826"/>
      <c r="R140" s="826"/>
      <c r="S140" s="826"/>
      <c r="T140" s="806" t="s">
        <v>1056</v>
      </c>
      <c r="U140" s="628"/>
      <c r="V140" s="628"/>
      <c r="W140" s="628"/>
      <c r="X140" s="679"/>
    </row>
    <row r="141" spans="2:24" s="626" customFormat="1" ht="21" hidden="1" customHeight="1" outlineLevel="1" x14ac:dyDescent="0.25">
      <c r="B141" s="824"/>
      <c r="C141" s="824"/>
      <c r="D141" s="825"/>
      <c r="E141" s="826"/>
      <c r="F141" s="826"/>
      <c r="G141" s="825"/>
      <c r="H141" s="814" t="s">
        <v>604</v>
      </c>
      <c r="I141" s="804">
        <v>1</v>
      </c>
      <c r="J141" s="808" t="s">
        <v>19</v>
      </c>
      <c r="K141" s="813">
        <v>126601.94174757281</v>
      </c>
      <c r="L141" s="809">
        <f t="shared" si="2"/>
        <v>126601.94174757281</v>
      </c>
      <c r="M141" s="827"/>
      <c r="N141" s="828"/>
      <c r="O141" s="824"/>
      <c r="P141" s="826"/>
      <c r="Q141" s="826"/>
      <c r="R141" s="826"/>
      <c r="S141" s="826"/>
      <c r="T141" s="806" t="s">
        <v>1056</v>
      </c>
      <c r="U141" s="628"/>
      <c r="V141" s="628"/>
      <c r="W141" s="628"/>
      <c r="X141" s="679"/>
    </row>
    <row r="142" spans="2:24" s="626" customFormat="1" ht="21" hidden="1" customHeight="1" outlineLevel="1" x14ac:dyDescent="0.25">
      <c r="B142" s="824"/>
      <c r="C142" s="824"/>
      <c r="D142" s="825"/>
      <c r="E142" s="826"/>
      <c r="F142" s="826"/>
      <c r="G142" s="825"/>
      <c r="H142" s="814" t="s">
        <v>605</v>
      </c>
      <c r="I142" s="804">
        <v>1</v>
      </c>
      <c r="J142" s="808" t="s">
        <v>19</v>
      </c>
      <c r="K142" s="813">
        <v>100194.17475728155</v>
      </c>
      <c r="L142" s="809">
        <f t="shared" si="2"/>
        <v>100194.17475728155</v>
      </c>
      <c r="M142" s="827"/>
      <c r="N142" s="828"/>
      <c r="O142" s="824"/>
      <c r="P142" s="826"/>
      <c r="Q142" s="826"/>
      <c r="R142" s="826"/>
      <c r="S142" s="826"/>
      <c r="T142" s="806" t="s">
        <v>1056</v>
      </c>
      <c r="U142" s="628"/>
      <c r="V142" s="628"/>
      <c r="W142" s="628"/>
      <c r="X142" s="679"/>
    </row>
    <row r="143" spans="2:24" s="626" customFormat="1" ht="21" hidden="1" customHeight="1" outlineLevel="1" x14ac:dyDescent="0.25">
      <c r="B143" s="824"/>
      <c r="C143" s="824"/>
      <c r="D143" s="825"/>
      <c r="E143" s="826"/>
      <c r="F143" s="826"/>
      <c r="G143" s="825"/>
      <c r="H143" s="814" t="s">
        <v>606</v>
      </c>
      <c r="I143" s="804">
        <v>1</v>
      </c>
      <c r="J143" s="808" t="s">
        <v>19</v>
      </c>
      <c r="K143" s="813">
        <v>124174.75728155339</v>
      </c>
      <c r="L143" s="809">
        <f t="shared" si="2"/>
        <v>124174.75728155339</v>
      </c>
      <c r="M143" s="827"/>
      <c r="N143" s="828"/>
      <c r="O143" s="824"/>
      <c r="P143" s="826"/>
      <c r="Q143" s="826"/>
      <c r="R143" s="826"/>
      <c r="S143" s="826"/>
      <c r="T143" s="806" t="s">
        <v>1056</v>
      </c>
      <c r="U143" s="628"/>
      <c r="V143" s="628"/>
      <c r="W143" s="628"/>
      <c r="X143" s="679"/>
    </row>
    <row r="144" spans="2:24" s="626" customFormat="1" ht="21" hidden="1" customHeight="1" outlineLevel="1" x14ac:dyDescent="0.25">
      <c r="B144" s="824"/>
      <c r="C144" s="824"/>
      <c r="D144" s="825"/>
      <c r="E144" s="826"/>
      <c r="F144" s="826"/>
      <c r="G144" s="825"/>
      <c r="H144" s="814" t="s">
        <v>322</v>
      </c>
      <c r="I144" s="804">
        <v>1</v>
      </c>
      <c r="J144" s="808" t="s">
        <v>19</v>
      </c>
      <c r="K144" s="813">
        <v>33689.320388349515</v>
      </c>
      <c r="L144" s="809">
        <f t="shared" si="2"/>
        <v>33689.320388349515</v>
      </c>
      <c r="M144" s="827"/>
      <c r="N144" s="828"/>
      <c r="O144" s="824"/>
      <c r="P144" s="826"/>
      <c r="Q144" s="826"/>
      <c r="R144" s="826"/>
      <c r="S144" s="826"/>
      <c r="T144" s="806" t="s">
        <v>1056</v>
      </c>
      <c r="U144" s="628"/>
      <c r="V144" s="628"/>
      <c r="W144" s="628"/>
      <c r="X144" s="679"/>
    </row>
    <row r="145" spans="2:24" s="626" customFormat="1" ht="21" hidden="1" customHeight="1" outlineLevel="1" x14ac:dyDescent="0.25">
      <c r="B145" s="824"/>
      <c r="C145" s="824"/>
      <c r="D145" s="825"/>
      <c r="E145" s="826"/>
      <c r="F145" s="826"/>
      <c r="G145" s="825"/>
      <c r="H145" s="812" t="s">
        <v>976</v>
      </c>
      <c r="I145" s="804">
        <v>1</v>
      </c>
      <c r="J145" s="808" t="s">
        <v>19</v>
      </c>
      <c r="K145" s="813"/>
      <c r="L145" s="809">
        <f t="shared" si="2"/>
        <v>0</v>
      </c>
      <c r="M145" s="827"/>
      <c r="N145" s="828"/>
      <c r="O145" s="824"/>
      <c r="P145" s="826"/>
      <c r="Q145" s="826"/>
      <c r="R145" s="826"/>
      <c r="S145" s="826"/>
      <c r="T145" s="806" t="s">
        <v>1056</v>
      </c>
      <c r="U145" s="628"/>
      <c r="V145" s="628"/>
      <c r="W145" s="628"/>
      <c r="X145" s="679"/>
    </row>
    <row r="146" spans="2:24" s="626" customFormat="1" ht="21" hidden="1" customHeight="1" outlineLevel="1" x14ac:dyDescent="0.25">
      <c r="B146" s="824"/>
      <c r="C146" s="824"/>
      <c r="D146" s="825"/>
      <c r="E146" s="826"/>
      <c r="F146" s="826"/>
      <c r="G146" s="825"/>
      <c r="H146" s="814" t="s">
        <v>604</v>
      </c>
      <c r="I146" s="804">
        <v>1</v>
      </c>
      <c r="J146" s="808" t="s">
        <v>19</v>
      </c>
      <c r="K146" s="813">
        <v>195825.24271844659</v>
      </c>
      <c r="L146" s="809">
        <f t="shared" si="2"/>
        <v>195825.24271844659</v>
      </c>
      <c r="M146" s="827"/>
      <c r="N146" s="828"/>
      <c r="O146" s="824"/>
      <c r="P146" s="826"/>
      <c r="Q146" s="826"/>
      <c r="R146" s="826"/>
      <c r="S146" s="826"/>
      <c r="T146" s="806" t="s">
        <v>1056</v>
      </c>
      <c r="U146" s="628"/>
      <c r="V146" s="628"/>
      <c r="W146" s="628"/>
      <c r="X146" s="679"/>
    </row>
    <row r="147" spans="2:24" s="626" customFormat="1" ht="21" hidden="1" customHeight="1" outlineLevel="1" x14ac:dyDescent="0.25">
      <c r="B147" s="824"/>
      <c r="C147" s="824"/>
      <c r="D147" s="825"/>
      <c r="E147" s="826"/>
      <c r="F147" s="826"/>
      <c r="G147" s="825"/>
      <c r="H147" s="814" t="s">
        <v>89</v>
      </c>
      <c r="I147" s="804">
        <v>1</v>
      </c>
      <c r="J147" s="808" t="s">
        <v>19</v>
      </c>
      <c r="K147" s="813">
        <v>148737.86407766989</v>
      </c>
      <c r="L147" s="809">
        <f t="shared" si="2"/>
        <v>148737.86407766989</v>
      </c>
      <c r="M147" s="827"/>
      <c r="N147" s="828"/>
      <c r="O147" s="824"/>
      <c r="P147" s="826"/>
      <c r="Q147" s="826"/>
      <c r="R147" s="826"/>
      <c r="S147" s="826"/>
      <c r="T147" s="806" t="s">
        <v>1056</v>
      </c>
      <c r="U147" s="628"/>
      <c r="V147" s="628"/>
      <c r="W147" s="628"/>
      <c r="X147" s="679"/>
    </row>
    <row r="148" spans="2:24" s="626" customFormat="1" ht="21" hidden="1" customHeight="1" outlineLevel="1" x14ac:dyDescent="0.25">
      <c r="B148" s="824"/>
      <c r="C148" s="824"/>
      <c r="D148" s="825"/>
      <c r="E148" s="826"/>
      <c r="F148" s="826"/>
      <c r="G148" s="825"/>
      <c r="H148" s="814" t="s">
        <v>86</v>
      </c>
      <c r="I148" s="804">
        <v>1</v>
      </c>
      <c r="J148" s="808" t="s">
        <v>19</v>
      </c>
      <c r="K148" s="813">
        <v>41359.223300970873</v>
      </c>
      <c r="L148" s="809">
        <f t="shared" si="2"/>
        <v>41359.223300970873</v>
      </c>
      <c r="M148" s="827"/>
      <c r="N148" s="828"/>
      <c r="O148" s="824"/>
      <c r="P148" s="826"/>
      <c r="Q148" s="826"/>
      <c r="R148" s="826"/>
      <c r="S148" s="826"/>
      <c r="T148" s="806" t="s">
        <v>1056</v>
      </c>
      <c r="U148" s="628"/>
      <c r="V148" s="628"/>
      <c r="W148" s="628"/>
      <c r="X148" s="679"/>
    </row>
    <row r="149" spans="2:24" s="626" customFormat="1" ht="21" hidden="1" customHeight="1" outlineLevel="1" x14ac:dyDescent="0.25">
      <c r="B149" s="824"/>
      <c r="C149" s="824"/>
      <c r="D149" s="825"/>
      <c r="E149" s="826"/>
      <c r="F149" s="826"/>
      <c r="G149" s="825"/>
      <c r="H149" s="814" t="s">
        <v>8</v>
      </c>
      <c r="I149" s="804">
        <v>1</v>
      </c>
      <c r="J149" s="808" t="s">
        <v>19</v>
      </c>
      <c r="K149" s="813">
        <v>14563.106796116504</v>
      </c>
      <c r="L149" s="809">
        <f t="shared" si="2"/>
        <v>14563.106796116504</v>
      </c>
      <c r="M149" s="827"/>
      <c r="N149" s="828"/>
      <c r="O149" s="824"/>
      <c r="P149" s="826"/>
      <c r="Q149" s="826"/>
      <c r="R149" s="826"/>
      <c r="S149" s="826"/>
      <c r="T149" s="806" t="s">
        <v>1056</v>
      </c>
      <c r="U149" s="628"/>
      <c r="V149" s="628"/>
      <c r="W149" s="628"/>
      <c r="X149" s="679"/>
    </row>
    <row r="150" spans="2:24" s="626" customFormat="1" ht="21" hidden="1" customHeight="1" outlineLevel="1" x14ac:dyDescent="0.25">
      <c r="B150" s="829"/>
      <c r="C150" s="829"/>
      <c r="D150" s="830"/>
      <c r="E150" s="831"/>
      <c r="F150" s="831"/>
      <c r="G150" s="830"/>
      <c r="H150" s="832" t="s">
        <v>959</v>
      </c>
      <c r="I150" s="804">
        <v>1</v>
      </c>
      <c r="J150" s="808" t="s">
        <v>19</v>
      </c>
      <c r="K150" s="833"/>
      <c r="L150" s="809">
        <f t="shared" si="2"/>
        <v>0</v>
      </c>
      <c r="M150" s="834"/>
      <c r="N150" s="835"/>
      <c r="O150" s="829"/>
      <c r="P150" s="831"/>
      <c r="Q150" s="831"/>
      <c r="R150" s="831"/>
      <c r="S150" s="831"/>
      <c r="T150" s="806" t="s">
        <v>1056</v>
      </c>
      <c r="U150" s="628"/>
      <c r="V150" s="628"/>
      <c r="W150" s="628"/>
      <c r="X150" s="679"/>
    </row>
    <row r="151" spans="2:24" s="626" customFormat="1" ht="21" customHeight="1" collapsed="1" x14ac:dyDescent="0.25">
      <c r="B151" s="804">
        <v>6</v>
      </c>
      <c r="C151" s="804"/>
      <c r="D151" s="816" t="s">
        <v>628</v>
      </c>
      <c r="E151" s="806"/>
      <c r="F151" s="806">
        <v>44105</v>
      </c>
      <c r="G151" s="805" t="s">
        <v>629</v>
      </c>
      <c r="H151" s="807" t="s">
        <v>15</v>
      </c>
      <c r="I151" s="804">
        <v>1</v>
      </c>
      <c r="J151" s="808" t="s">
        <v>19</v>
      </c>
      <c r="K151" s="809">
        <v>1258992</v>
      </c>
      <c r="L151" s="809">
        <f t="shared" si="2"/>
        <v>1258992</v>
      </c>
      <c r="M151" s="810"/>
      <c r="N151" s="811"/>
      <c r="O151" s="804"/>
      <c r="P151" s="806"/>
      <c r="Q151" s="806"/>
      <c r="R151" s="806"/>
      <c r="S151" s="806"/>
      <c r="T151" s="806" t="s">
        <v>1056</v>
      </c>
      <c r="U151" s="787" t="s">
        <v>1055</v>
      </c>
      <c r="V151" s="628"/>
      <c r="W151" s="628"/>
      <c r="X151" s="679"/>
    </row>
    <row r="152" spans="2:24" s="626" customFormat="1" ht="21" hidden="1" customHeight="1" outlineLevel="1" x14ac:dyDescent="0.25">
      <c r="B152" s="817"/>
      <c r="C152" s="817"/>
      <c r="D152" s="818"/>
      <c r="E152" s="819"/>
      <c r="F152" s="819"/>
      <c r="G152" s="818"/>
      <c r="H152" s="807" t="s">
        <v>15</v>
      </c>
      <c r="I152" s="804">
        <v>1</v>
      </c>
      <c r="J152" s="808" t="s">
        <v>19</v>
      </c>
      <c r="K152" s="821"/>
      <c r="L152" s="809">
        <f t="shared" si="2"/>
        <v>0</v>
      </c>
      <c r="M152" s="822"/>
      <c r="N152" s="823"/>
      <c r="O152" s="817"/>
      <c r="P152" s="819"/>
      <c r="Q152" s="819"/>
      <c r="R152" s="819"/>
      <c r="S152" s="819"/>
      <c r="T152" s="806" t="s">
        <v>1056</v>
      </c>
      <c r="U152" s="628"/>
      <c r="V152" s="628"/>
      <c r="W152" s="628"/>
      <c r="X152" s="679"/>
    </row>
    <row r="153" spans="2:24" s="626" customFormat="1" ht="21" hidden="1" customHeight="1" outlineLevel="1" x14ac:dyDescent="0.25">
      <c r="B153" s="824"/>
      <c r="C153" s="824"/>
      <c r="D153" s="825"/>
      <c r="E153" s="826"/>
      <c r="F153" s="826"/>
      <c r="G153" s="825"/>
      <c r="H153" s="807" t="s">
        <v>15</v>
      </c>
      <c r="I153" s="804">
        <v>1</v>
      </c>
      <c r="J153" s="808" t="s">
        <v>19</v>
      </c>
      <c r="K153" s="813">
        <v>170000</v>
      </c>
      <c r="L153" s="809">
        <f t="shared" si="2"/>
        <v>170000</v>
      </c>
      <c r="M153" s="827"/>
      <c r="N153" s="828"/>
      <c r="O153" s="824"/>
      <c r="P153" s="826"/>
      <c r="Q153" s="826"/>
      <c r="R153" s="826"/>
      <c r="S153" s="826"/>
      <c r="T153" s="806" t="s">
        <v>1056</v>
      </c>
      <c r="U153" s="628"/>
      <c r="V153" s="628"/>
      <c r="W153" s="628"/>
      <c r="X153" s="679"/>
    </row>
    <row r="154" spans="2:24" s="626" customFormat="1" ht="21" hidden="1" customHeight="1" outlineLevel="1" x14ac:dyDescent="0.25">
      <c r="B154" s="824"/>
      <c r="C154" s="824"/>
      <c r="D154" s="825"/>
      <c r="E154" s="826"/>
      <c r="F154" s="826"/>
      <c r="G154" s="825"/>
      <c r="H154" s="807" t="s">
        <v>15</v>
      </c>
      <c r="I154" s="804">
        <v>1</v>
      </c>
      <c r="J154" s="808" t="s">
        <v>19</v>
      </c>
      <c r="K154" s="813">
        <v>154271.84466019418</v>
      </c>
      <c r="L154" s="809">
        <f t="shared" si="2"/>
        <v>154271.84466019418</v>
      </c>
      <c r="M154" s="827"/>
      <c r="N154" s="828"/>
      <c r="O154" s="824"/>
      <c r="P154" s="826"/>
      <c r="Q154" s="826"/>
      <c r="R154" s="826"/>
      <c r="S154" s="826"/>
      <c r="T154" s="806" t="s">
        <v>1056</v>
      </c>
      <c r="U154" s="628"/>
      <c r="V154" s="628"/>
      <c r="W154" s="628"/>
      <c r="X154" s="679"/>
    </row>
    <row r="155" spans="2:24" s="626" customFormat="1" ht="21" hidden="1" customHeight="1" outlineLevel="1" x14ac:dyDescent="0.25">
      <c r="B155" s="824"/>
      <c r="C155" s="824"/>
      <c r="D155" s="825"/>
      <c r="E155" s="826"/>
      <c r="F155" s="826"/>
      <c r="G155" s="825"/>
      <c r="H155" s="807" t="s">
        <v>15</v>
      </c>
      <c r="I155" s="804">
        <v>1</v>
      </c>
      <c r="J155" s="808" t="s">
        <v>19</v>
      </c>
      <c r="K155" s="813">
        <v>40485.436893203885</v>
      </c>
      <c r="L155" s="809">
        <f t="shared" si="2"/>
        <v>40485.436893203885</v>
      </c>
      <c r="M155" s="827"/>
      <c r="N155" s="828"/>
      <c r="O155" s="824"/>
      <c r="P155" s="826"/>
      <c r="Q155" s="826"/>
      <c r="R155" s="826"/>
      <c r="S155" s="826"/>
      <c r="T155" s="806" t="s">
        <v>1056</v>
      </c>
      <c r="U155" s="628"/>
      <c r="V155" s="628"/>
      <c r="W155" s="628"/>
      <c r="X155" s="679"/>
    </row>
    <row r="156" spans="2:24" s="626" customFormat="1" ht="21" hidden="1" customHeight="1" outlineLevel="1" x14ac:dyDescent="0.25">
      <c r="B156" s="824"/>
      <c r="C156" s="824"/>
      <c r="D156" s="825"/>
      <c r="E156" s="826"/>
      <c r="F156" s="826"/>
      <c r="G156" s="825"/>
      <c r="H156" s="807" t="s">
        <v>15</v>
      </c>
      <c r="I156" s="804">
        <v>1</v>
      </c>
      <c r="J156" s="808" t="s">
        <v>19</v>
      </c>
      <c r="K156" s="813"/>
      <c r="L156" s="809">
        <f t="shared" si="2"/>
        <v>0</v>
      </c>
      <c r="M156" s="827"/>
      <c r="N156" s="828"/>
      <c r="O156" s="824"/>
      <c r="P156" s="826"/>
      <c r="Q156" s="826"/>
      <c r="R156" s="826"/>
      <c r="S156" s="826"/>
      <c r="T156" s="806" t="s">
        <v>1056</v>
      </c>
      <c r="U156" s="628"/>
      <c r="V156" s="628"/>
      <c r="W156" s="628"/>
      <c r="X156" s="679"/>
    </row>
    <row r="157" spans="2:24" s="626" customFormat="1" ht="21" hidden="1" customHeight="1" outlineLevel="1" x14ac:dyDescent="0.25">
      <c r="B157" s="824"/>
      <c r="C157" s="824"/>
      <c r="D157" s="825"/>
      <c r="E157" s="826"/>
      <c r="F157" s="826"/>
      <c r="G157" s="825"/>
      <c r="H157" s="807" t="s">
        <v>15</v>
      </c>
      <c r="I157" s="804">
        <v>1</v>
      </c>
      <c r="J157" s="808" t="s">
        <v>19</v>
      </c>
      <c r="K157" s="813">
        <v>153300.9708737864</v>
      </c>
      <c r="L157" s="809">
        <f t="shared" si="2"/>
        <v>153300.9708737864</v>
      </c>
      <c r="M157" s="827"/>
      <c r="N157" s="828"/>
      <c r="O157" s="824"/>
      <c r="P157" s="826"/>
      <c r="Q157" s="826"/>
      <c r="R157" s="826"/>
      <c r="S157" s="826"/>
      <c r="T157" s="806" t="s">
        <v>1056</v>
      </c>
      <c r="U157" s="628"/>
      <c r="V157" s="628"/>
      <c r="W157" s="628"/>
      <c r="X157" s="679"/>
    </row>
    <row r="158" spans="2:24" s="626" customFormat="1" ht="21" hidden="1" customHeight="1" outlineLevel="1" x14ac:dyDescent="0.25">
      <c r="B158" s="824"/>
      <c r="C158" s="824"/>
      <c r="D158" s="825"/>
      <c r="E158" s="826"/>
      <c r="F158" s="826"/>
      <c r="G158" s="825"/>
      <c r="H158" s="807" t="s">
        <v>15</v>
      </c>
      <c r="I158" s="804">
        <v>1</v>
      </c>
      <c r="J158" s="808" t="s">
        <v>19</v>
      </c>
      <c r="K158" s="813">
        <v>113009.70873786407</v>
      </c>
      <c r="L158" s="809">
        <f t="shared" si="2"/>
        <v>113009.70873786407</v>
      </c>
      <c r="M158" s="827"/>
      <c r="N158" s="828"/>
      <c r="O158" s="824"/>
      <c r="P158" s="826"/>
      <c r="Q158" s="826"/>
      <c r="R158" s="826"/>
      <c r="S158" s="826"/>
      <c r="T158" s="806" t="s">
        <v>1056</v>
      </c>
      <c r="U158" s="628"/>
      <c r="V158" s="628"/>
      <c r="W158" s="628"/>
      <c r="X158" s="679"/>
    </row>
    <row r="159" spans="2:24" s="626" customFormat="1" ht="21" hidden="1" customHeight="1" outlineLevel="1" x14ac:dyDescent="0.25">
      <c r="B159" s="824"/>
      <c r="C159" s="824"/>
      <c r="D159" s="825"/>
      <c r="E159" s="826"/>
      <c r="F159" s="826"/>
      <c r="G159" s="825"/>
      <c r="H159" s="807" t="s">
        <v>15</v>
      </c>
      <c r="I159" s="804">
        <v>1</v>
      </c>
      <c r="J159" s="808" t="s">
        <v>19</v>
      </c>
      <c r="K159" s="813">
        <v>113300.9708737864</v>
      </c>
      <c r="L159" s="809">
        <f t="shared" si="2"/>
        <v>113300.9708737864</v>
      </c>
      <c r="M159" s="827"/>
      <c r="N159" s="828"/>
      <c r="O159" s="824"/>
      <c r="P159" s="826"/>
      <c r="Q159" s="826"/>
      <c r="R159" s="826"/>
      <c r="S159" s="826"/>
      <c r="T159" s="806" t="s">
        <v>1056</v>
      </c>
      <c r="U159" s="628"/>
      <c r="V159" s="628"/>
      <c r="W159" s="628"/>
      <c r="X159" s="679"/>
    </row>
    <row r="160" spans="2:24" s="626" customFormat="1" ht="21" hidden="1" customHeight="1" outlineLevel="1" x14ac:dyDescent="0.25">
      <c r="B160" s="824"/>
      <c r="C160" s="824"/>
      <c r="D160" s="825"/>
      <c r="E160" s="826"/>
      <c r="F160" s="826"/>
      <c r="G160" s="825"/>
      <c r="H160" s="807" t="s">
        <v>15</v>
      </c>
      <c r="I160" s="804">
        <v>1</v>
      </c>
      <c r="J160" s="808" t="s">
        <v>19</v>
      </c>
      <c r="K160" s="813">
        <v>33203.88349514563</v>
      </c>
      <c r="L160" s="809">
        <f t="shared" si="2"/>
        <v>33203.88349514563</v>
      </c>
      <c r="M160" s="827"/>
      <c r="N160" s="828"/>
      <c r="O160" s="824"/>
      <c r="P160" s="826"/>
      <c r="Q160" s="826"/>
      <c r="R160" s="826"/>
      <c r="S160" s="826"/>
      <c r="T160" s="806" t="s">
        <v>1056</v>
      </c>
      <c r="U160" s="628"/>
      <c r="V160" s="628"/>
      <c r="W160" s="628"/>
      <c r="X160" s="679"/>
    </row>
    <row r="161" spans="2:24" s="626" customFormat="1" ht="21" hidden="1" customHeight="1" outlineLevel="1" x14ac:dyDescent="0.25">
      <c r="B161" s="824"/>
      <c r="C161" s="824"/>
      <c r="D161" s="825"/>
      <c r="E161" s="826"/>
      <c r="F161" s="826"/>
      <c r="G161" s="825"/>
      <c r="H161" s="807" t="s">
        <v>15</v>
      </c>
      <c r="I161" s="804">
        <v>1</v>
      </c>
      <c r="J161" s="808" t="s">
        <v>19</v>
      </c>
      <c r="K161" s="813"/>
      <c r="L161" s="809">
        <f t="shared" si="2"/>
        <v>0</v>
      </c>
      <c r="M161" s="827"/>
      <c r="N161" s="828"/>
      <c r="O161" s="824"/>
      <c r="P161" s="826"/>
      <c r="Q161" s="826"/>
      <c r="R161" s="826"/>
      <c r="S161" s="826"/>
      <c r="T161" s="806" t="s">
        <v>1056</v>
      </c>
      <c r="U161" s="628"/>
      <c r="V161" s="628"/>
      <c r="W161" s="628"/>
      <c r="X161" s="679"/>
    </row>
    <row r="162" spans="2:24" s="626" customFormat="1" ht="21" hidden="1" customHeight="1" outlineLevel="1" x14ac:dyDescent="0.25">
      <c r="B162" s="824"/>
      <c r="C162" s="824"/>
      <c r="D162" s="825"/>
      <c r="E162" s="826"/>
      <c r="F162" s="826"/>
      <c r="G162" s="825"/>
      <c r="H162" s="807" t="s">
        <v>15</v>
      </c>
      <c r="I162" s="804">
        <v>1</v>
      </c>
      <c r="J162" s="808" t="s">
        <v>19</v>
      </c>
      <c r="K162" s="813">
        <v>84466.01941747572</v>
      </c>
      <c r="L162" s="809">
        <f t="shared" si="2"/>
        <v>84466.01941747572</v>
      </c>
      <c r="M162" s="827"/>
      <c r="N162" s="828"/>
      <c r="O162" s="824"/>
      <c r="P162" s="826"/>
      <c r="Q162" s="826"/>
      <c r="R162" s="826"/>
      <c r="S162" s="826"/>
      <c r="T162" s="806" t="s">
        <v>1056</v>
      </c>
      <c r="U162" s="628"/>
      <c r="V162" s="628"/>
      <c r="W162" s="628"/>
      <c r="X162" s="679"/>
    </row>
    <row r="163" spans="2:24" s="626" customFormat="1" ht="21" hidden="1" customHeight="1" outlineLevel="1" x14ac:dyDescent="0.25">
      <c r="B163" s="824"/>
      <c r="C163" s="824"/>
      <c r="D163" s="825"/>
      <c r="E163" s="826"/>
      <c r="F163" s="826"/>
      <c r="G163" s="825"/>
      <c r="H163" s="807" t="s">
        <v>15</v>
      </c>
      <c r="I163" s="804">
        <v>1</v>
      </c>
      <c r="J163" s="808" t="s">
        <v>19</v>
      </c>
      <c r="K163" s="813">
        <v>71553.398058252424</v>
      </c>
      <c r="L163" s="809">
        <f t="shared" ref="L163:L169" si="3">K163*I163</f>
        <v>71553.398058252424</v>
      </c>
      <c r="M163" s="827"/>
      <c r="N163" s="828"/>
      <c r="O163" s="824"/>
      <c r="P163" s="826"/>
      <c r="Q163" s="826"/>
      <c r="R163" s="826"/>
      <c r="S163" s="826"/>
      <c r="T163" s="806" t="s">
        <v>1056</v>
      </c>
      <c r="U163" s="628"/>
      <c r="V163" s="628"/>
      <c r="W163" s="628"/>
      <c r="X163" s="679"/>
    </row>
    <row r="164" spans="2:24" s="626" customFormat="1" ht="21" hidden="1" customHeight="1" outlineLevel="1" x14ac:dyDescent="0.25">
      <c r="B164" s="824"/>
      <c r="C164" s="824"/>
      <c r="D164" s="825"/>
      <c r="E164" s="826"/>
      <c r="F164" s="826"/>
      <c r="G164" s="825"/>
      <c r="H164" s="807" t="s">
        <v>15</v>
      </c>
      <c r="I164" s="804">
        <v>1</v>
      </c>
      <c r="J164" s="808" t="s">
        <v>19</v>
      </c>
      <c r="K164" s="813">
        <v>18640.776699029127</v>
      </c>
      <c r="L164" s="809">
        <f t="shared" si="3"/>
        <v>18640.776699029127</v>
      </c>
      <c r="M164" s="827"/>
      <c r="N164" s="828"/>
      <c r="O164" s="824"/>
      <c r="P164" s="826"/>
      <c r="Q164" s="826"/>
      <c r="R164" s="826"/>
      <c r="S164" s="826"/>
      <c r="T164" s="806" t="s">
        <v>1056</v>
      </c>
      <c r="U164" s="628"/>
      <c r="V164" s="628"/>
      <c r="W164" s="628"/>
      <c r="X164" s="679"/>
    </row>
    <row r="165" spans="2:24" s="626" customFormat="1" ht="21" hidden="1" customHeight="1" outlineLevel="1" x14ac:dyDescent="0.25">
      <c r="B165" s="824"/>
      <c r="C165" s="824"/>
      <c r="D165" s="825"/>
      <c r="E165" s="826"/>
      <c r="F165" s="826"/>
      <c r="G165" s="825"/>
      <c r="H165" s="807" t="s">
        <v>15</v>
      </c>
      <c r="I165" s="804">
        <v>1</v>
      </c>
      <c r="J165" s="808" t="s">
        <v>19</v>
      </c>
      <c r="K165" s="813"/>
      <c r="L165" s="809">
        <f t="shared" si="3"/>
        <v>0</v>
      </c>
      <c r="M165" s="827"/>
      <c r="N165" s="828"/>
      <c r="O165" s="824"/>
      <c r="P165" s="826"/>
      <c r="Q165" s="826"/>
      <c r="R165" s="826"/>
      <c r="S165" s="826"/>
      <c r="T165" s="806" t="s">
        <v>1056</v>
      </c>
      <c r="U165" s="628"/>
      <c r="V165" s="628"/>
      <c r="W165" s="628"/>
      <c r="X165" s="679"/>
    </row>
    <row r="166" spans="2:24" s="626" customFormat="1" ht="21" hidden="1" customHeight="1" outlineLevel="1" x14ac:dyDescent="0.25">
      <c r="B166" s="824"/>
      <c r="C166" s="824"/>
      <c r="D166" s="825"/>
      <c r="E166" s="826"/>
      <c r="F166" s="826"/>
      <c r="G166" s="825"/>
      <c r="H166" s="807" t="s">
        <v>15</v>
      </c>
      <c r="I166" s="804">
        <v>1</v>
      </c>
      <c r="J166" s="808" t="s">
        <v>19</v>
      </c>
      <c r="K166" s="813">
        <v>101553.39805825242</v>
      </c>
      <c r="L166" s="809">
        <f t="shared" si="3"/>
        <v>101553.39805825242</v>
      </c>
      <c r="M166" s="827"/>
      <c r="N166" s="828"/>
      <c r="O166" s="824"/>
      <c r="P166" s="826"/>
      <c r="Q166" s="826"/>
      <c r="R166" s="826"/>
      <c r="S166" s="826"/>
      <c r="T166" s="806" t="s">
        <v>1056</v>
      </c>
      <c r="U166" s="628"/>
      <c r="V166" s="628"/>
      <c r="W166" s="628"/>
      <c r="X166" s="679"/>
    </row>
    <row r="167" spans="2:24" s="626" customFormat="1" ht="21" hidden="1" customHeight="1" outlineLevel="1" x14ac:dyDescent="0.25">
      <c r="B167" s="824"/>
      <c r="C167" s="824"/>
      <c r="D167" s="825"/>
      <c r="E167" s="826"/>
      <c r="F167" s="826"/>
      <c r="G167" s="825"/>
      <c r="H167" s="807" t="s">
        <v>15</v>
      </c>
      <c r="I167" s="804">
        <v>1</v>
      </c>
      <c r="J167" s="808" t="s">
        <v>19</v>
      </c>
      <c r="K167" s="813">
        <v>30291.26213592233</v>
      </c>
      <c r="L167" s="809">
        <f t="shared" si="3"/>
        <v>30291.26213592233</v>
      </c>
      <c r="M167" s="827"/>
      <c r="N167" s="828"/>
      <c r="O167" s="824"/>
      <c r="P167" s="826"/>
      <c r="Q167" s="826"/>
      <c r="R167" s="826"/>
      <c r="S167" s="826"/>
      <c r="T167" s="806" t="s">
        <v>1056</v>
      </c>
      <c r="U167" s="628"/>
      <c r="V167" s="628"/>
      <c r="W167" s="628"/>
      <c r="X167" s="679"/>
    </row>
    <row r="168" spans="2:24" s="626" customFormat="1" ht="21" hidden="1" customHeight="1" outlineLevel="1" x14ac:dyDescent="0.25">
      <c r="B168" s="824"/>
      <c r="C168" s="824"/>
      <c r="D168" s="825"/>
      <c r="E168" s="826"/>
      <c r="F168" s="826"/>
      <c r="G168" s="825"/>
      <c r="H168" s="807" t="s">
        <v>15</v>
      </c>
      <c r="I168" s="804">
        <v>1</v>
      </c>
      <c r="J168" s="808" t="s">
        <v>19</v>
      </c>
      <c r="K168" s="813">
        <v>7281.5533980582522</v>
      </c>
      <c r="L168" s="809">
        <f t="shared" si="3"/>
        <v>7281.5533980582522</v>
      </c>
      <c r="M168" s="827"/>
      <c r="N168" s="828"/>
      <c r="O168" s="824"/>
      <c r="P168" s="826"/>
      <c r="Q168" s="826"/>
      <c r="R168" s="826"/>
      <c r="S168" s="826"/>
      <c r="T168" s="806" t="s">
        <v>1056</v>
      </c>
      <c r="U168" s="628"/>
      <c r="V168" s="628"/>
      <c r="W168" s="628"/>
      <c r="X168" s="679"/>
    </row>
    <row r="169" spans="2:24" s="626" customFormat="1" ht="21" hidden="1" customHeight="1" outlineLevel="1" x14ac:dyDescent="0.25">
      <c r="B169" s="829"/>
      <c r="C169" s="829"/>
      <c r="D169" s="830"/>
      <c r="E169" s="831"/>
      <c r="F169" s="831"/>
      <c r="G169" s="830"/>
      <c r="H169" s="807" t="s">
        <v>15</v>
      </c>
      <c r="I169" s="804">
        <v>1</v>
      </c>
      <c r="J169" s="808" t="s">
        <v>19</v>
      </c>
      <c r="K169" s="833"/>
      <c r="L169" s="809">
        <f t="shared" si="3"/>
        <v>0</v>
      </c>
      <c r="M169" s="834"/>
      <c r="N169" s="835"/>
      <c r="O169" s="829"/>
      <c r="P169" s="831"/>
      <c r="Q169" s="831"/>
      <c r="R169" s="831"/>
      <c r="S169" s="831"/>
      <c r="T169" s="806" t="s">
        <v>1056</v>
      </c>
      <c r="U169" s="628"/>
      <c r="V169" s="628"/>
      <c r="W169" s="628"/>
      <c r="X169" s="679"/>
    </row>
    <row r="170" spans="2:24" s="626" customFormat="1" ht="21" customHeight="1" collapsed="1" x14ac:dyDescent="0.25">
      <c r="B170" s="804">
        <v>7</v>
      </c>
      <c r="C170" s="804"/>
      <c r="D170" s="816" t="s">
        <v>642</v>
      </c>
      <c r="E170" s="806"/>
      <c r="F170" s="806">
        <v>44151</v>
      </c>
      <c r="G170" s="805" t="s">
        <v>653</v>
      </c>
      <c r="H170" s="807" t="s">
        <v>15</v>
      </c>
      <c r="I170" s="804">
        <v>1</v>
      </c>
      <c r="J170" s="808" t="s">
        <v>19</v>
      </c>
      <c r="K170" s="809">
        <v>1782730</v>
      </c>
      <c r="L170" s="809">
        <f>K170*I170</f>
        <v>1782730</v>
      </c>
      <c r="M170" s="810"/>
      <c r="N170" s="811"/>
      <c r="O170" s="804"/>
      <c r="P170" s="806"/>
      <c r="Q170" s="806"/>
      <c r="R170" s="806"/>
      <c r="S170" s="806"/>
      <c r="T170" s="806" t="s">
        <v>1056</v>
      </c>
      <c r="U170" s="787" t="s">
        <v>1055</v>
      </c>
      <c r="V170" s="628"/>
      <c r="W170" s="628"/>
      <c r="X170" s="679"/>
    </row>
    <row r="171" spans="2:24" s="626" customFormat="1" ht="21" hidden="1" customHeight="1" outlineLevel="1" x14ac:dyDescent="0.25">
      <c r="B171" s="703"/>
      <c r="C171" s="703"/>
      <c r="D171" s="704"/>
      <c r="E171" s="705"/>
      <c r="F171" s="705"/>
      <c r="G171" s="734"/>
      <c r="H171" s="706" t="s">
        <v>977</v>
      </c>
      <c r="I171" s="703"/>
      <c r="J171" s="707"/>
      <c r="K171" s="708"/>
      <c r="L171" s="708"/>
      <c r="M171" s="709"/>
      <c r="N171" s="710"/>
      <c r="O171" s="711"/>
      <c r="P171" s="705"/>
      <c r="Q171" s="705"/>
      <c r="R171" s="705"/>
      <c r="S171" s="705"/>
      <c r="T171" s="705"/>
      <c r="U171" s="628"/>
      <c r="V171" s="628"/>
      <c r="W171" s="628"/>
      <c r="X171" s="679"/>
    </row>
    <row r="172" spans="2:24" s="626" customFormat="1" ht="21" hidden="1" customHeight="1" outlineLevel="1" x14ac:dyDescent="0.25">
      <c r="B172" s="712"/>
      <c r="C172" s="712"/>
      <c r="D172" s="713"/>
      <c r="E172" s="714"/>
      <c r="F172" s="714"/>
      <c r="G172" s="735"/>
      <c r="H172" s="715" t="s">
        <v>604</v>
      </c>
      <c r="I172" s="712"/>
      <c r="J172" s="716"/>
      <c r="K172" s="717">
        <v>310100</v>
      </c>
      <c r="L172" s="717">
        <v>310100</v>
      </c>
      <c r="M172" s="718"/>
      <c r="N172" s="719"/>
      <c r="O172" s="720"/>
      <c r="P172" s="714"/>
      <c r="Q172" s="714"/>
      <c r="R172" s="714"/>
      <c r="S172" s="714"/>
      <c r="T172" s="714"/>
      <c r="U172" s="628"/>
      <c r="V172" s="628"/>
      <c r="W172" s="628"/>
      <c r="X172" s="679"/>
    </row>
    <row r="173" spans="2:24" s="626" customFormat="1" ht="21" hidden="1" customHeight="1" outlineLevel="1" x14ac:dyDescent="0.25">
      <c r="B173" s="712"/>
      <c r="C173" s="712"/>
      <c r="D173" s="713"/>
      <c r="E173" s="714"/>
      <c r="F173" s="714"/>
      <c r="G173" s="735"/>
      <c r="H173" s="715" t="s">
        <v>978</v>
      </c>
      <c r="I173" s="712"/>
      <c r="J173" s="716"/>
      <c r="K173" s="717">
        <v>283200</v>
      </c>
      <c r="L173" s="717">
        <v>283200</v>
      </c>
      <c r="M173" s="718"/>
      <c r="N173" s="719"/>
      <c r="O173" s="720"/>
      <c r="P173" s="714"/>
      <c r="Q173" s="714"/>
      <c r="R173" s="714"/>
      <c r="S173" s="714"/>
      <c r="T173" s="714"/>
      <c r="U173" s="628"/>
      <c r="V173" s="628"/>
      <c r="W173" s="628"/>
      <c r="X173" s="679"/>
    </row>
    <row r="174" spans="2:24" s="626" customFormat="1" ht="21" hidden="1" customHeight="1" outlineLevel="1" x14ac:dyDescent="0.25">
      <c r="B174" s="712"/>
      <c r="C174" s="712"/>
      <c r="D174" s="713"/>
      <c r="E174" s="714"/>
      <c r="F174" s="714"/>
      <c r="G174" s="735"/>
      <c r="H174" s="715" t="s">
        <v>86</v>
      </c>
      <c r="I174" s="712"/>
      <c r="J174" s="716"/>
      <c r="K174" s="717">
        <v>51900</v>
      </c>
      <c r="L174" s="717">
        <v>51900</v>
      </c>
      <c r="M174" s="718"/>
      <c r="N174" s="719"/>
      <c r="O174" s="720"/>
      <c r="P174" s="714"/>
      <c r="Q174" s="714"/>
      <c r="R174" s="714"/>
      <c r="S174" s="714"/>
      <c r="T174" s="714"/>
      <c r="U174" s="628"/>
      <c r="V174" s="628"/>
      <c r="W174" s="628"/>
      <c r="X174" s="679"/>
    </row>
    <row r="175" spans="2:24" s="626" customFormat="1" ht="21" hidden="1" customHeight="1" outlineLevel="1" x14ac:dyDescent="0.25">
      <c r="B175" s="712"/>
      <c r="C175" s="712"/>
      <c r="D175" s="713"/>
      <c r="E175" s="714"/>
      <c r="F175" s="714"/>
      <c r="G175" s="735"/>
      <c r="H175" s="721" t="s">
        <v>979</v>
      </c>
      <c r="I175" s="712"/>
      <c r="J175" s="716"/>
      <c r="K175" s="717"/>
      <c r="L175" s="717"/>
      <c r="M175" s="718"/>
      <c r="N175" s="719"/>
      <c r="O175" s="720"/>
      <c r="P175" s="714"/>
      <c r="Q175" s="714"/>
      <c r="R175" s="714"/>
      <c r="S175" s="714"/>
      <c r="T175" s="714"/>
      <c r="U175" s="628"/>
      <c r="V175" s="628"/>
      <c r="W175" s="628"/>
      <c r="X175" s="679"/>
    </row>
    <row r="176" spans="2:24" s="626" customFormat="1" ht="21" hidden="1" customHeight="1" outlineLevel="1" x14ac:dyDescent="0.25">
      <c r="B176" s="712"/>
      <c r="C176" s="712"/>
      <c r="D176" s="713"/>
      <c r="E176" s="714"/>
      <c r="F176" s="714"/>
      <c r="G176" s="735"/>
      <c r="H176" s="715" t="s">
        <v>604</v>
      </c>
      <c r="I176" s="712"/>
      <c r="J176" s="716"/>
      <c r="K176" s="717">
        <v>222800</v>
      </c>
      <c r="L176" s="717">
        <v>222800</v>
      </c>
      <c r="M176" s="718"/>
      <c r="N176" s="719"/>
      <c r="O176" s="720"/>
      <c r="P176" s="714"/>
      <c r="Q176" s="714"/>
      <c r="R176" s="714"/>
      <c r="S176" s="714"/>
      <c r="T176" s="714"/>
      <c r="U176" s="628"/>
      <c r="V176" s="628"/>
      <c r="W176" s="628"/>
      <c r="X176" s="679"/>
    </row>
    <row r="177" spans="2:24" s="626" customFormat="1" ht="21" hidden="1" customHeight="1" outlineLevel="1" x14ac:dyDescent="0.25">
      <c r="B177" s="712"/>
      <c r="C177" s="712"/>
      <c r="D177" s="713"/>
      <c r="E177" s="714"/>
      <c r="F177" s="714"/>
      <c r="G177" s="735"/>
      <c r="H177" s="715" t="s">
        <v>100</v>
      </c>
      <c r="I177" s="712"/>
      <c r="J177" s="716"/>
      <c r="K177" s="717">
        <v>358100</v>
      </c>
      <c r="L177" s="717">
        <v>358100</v>
      </c>
      <c r="M177" s="718"/>
      <c r="N177" s="719"/>
      <c r="O177" s="720"/>
      <c r="P177" s="714"/>
      <c r="Q177" s="714"/>
      <c r="R177" s="714"/>
      <c r="S177" s="714"/>
      <c r="T177" s="714"/>
      <c r="U177" s="628"/>
      <c r="V177" s="628"/>
      <c r="W177" s="628"/>
      <c r="X177" s="679"/>
    </row>
    <row r="178" spans="2:24" s="626" customFormat="1" ht="21" hidden="1" customHeight="1" outlineLevel="1" x14ac:dyDescent="0.25">
      <c r="B178" s="712"/>
      <c r="C178" s="712"/>
      <c r="D178" s="713"/>
      <c r="E178" s="714"/>
      <c r="F178" s="714"/>
      <c r="G178" s="735"/>
      <c r="H178" s="715" t="s">
        <v>980</v>
      </c>
      <c r="I178" s="712"/>
      <c r="J178" s="716"/>
      <c r="K178" s="717">
        <v>271700</v>
      </c>
      <c r="L178" s="717">
        <v>271700</v>
      </c>
      <c r="M178" s="718"/>
      <c r="N178" s="719"/>
      <c r="O178" s="720"/>
      <c r="P178" s="714"/>
      <c r="Q178" s="714"/>
      <c r="R178" s="714"/>
      <c r="S178" s="714"/>
      <c r="T178" s="714"/>
      <c r="U178" s="628"/>
      <c r="V178" s="628"/>
      <c r="W178" s="628"/>
      <c r="X178" s="679"/>
    </row>
    <row r="179" spans="2:24" s="626" customFormat="1" ht="21" hidden="1" customHeight="1" outlineLevel="1" x14ac:dyDescent="0.25">
      <c r="B179" s="712"/>
      <c r="C179" s="712"/>
      <c r="D179" s="713"/>
      <c r="E179" s="714"/>
      <c r="F179" s="714"/>
      <c r="G179" s="735"/>
      <c r="H179" s="715" t="s">
        <v>322</v>
      </c>
      <c r="I179" s="712"/>
      <c r="J179" s="716"/>
      <c r="K179" s="717">
        <v>52400</v>
      </c>
      <c r="L179" s="717">
        <v>52400</v>
      </c>
      <c r="M179" s="718"/>
      <c r="N179" s="719"/>
      <c r="O179" s="720"/>
      <c r="P179" s="714"/>
      <c r="Q179" s="714"/>
      <c r="R179" s="714"/>
      <c r="S179" s="714"/>
      <c r="T179" s="714"/>
      <c r="U179" s="628"/>
      <c r="V179" s="628"/>
      <c r="W179" s="628"/>
      <c r="X179" s="679"/>
    </row>
    <row r="180" spans="2:24" s="626" customFormat="1" ht="21" hidden="1" customHeight="1" outlineLevel="1" x14ac:dyDescent="0.25">
      <c r="B180" s="712"/>
      <c r="C180" s="712"/>
      <c r="D180" s="713"/>
      <c r="E180" s="714"/>
      <c r="F180" s="714"/>
      <c r="G180" s="735"/>
      <c r="H180" s="715" t="s">
        <v>981</v>
      </c>
      <c r="I180" s="712"/>
      <c r="J180" s="716"/>
      <c r="K180" s="717"/>
      <c r="L180" s="717">
        <v>46506</v>
      </c>
      <c r="M180" s="718"/>
      <c r="N180" s="719"/>
      <c r="O180" s="720"/>
      <c r="P180" s="714"/>
      <c r="Q180" s="714"/>
      <c r="R180" s="714"/>
      <c r="S180" s="714"/>
      <c r="T180" s="714"/>
      <c r="U180" s="628"/>
      <c r="V180" s="628"/>
      <c r="W180" s="628"/>
      <c r="X180" s="679"/>
    </row>
    <row r="181" spans="2:24" s="626" customFormat="1" ht="21" hidden="1" customHeight="1" outlineLevel="1" x14ac:dyDescent="0.25">
      <c r="B181" s="722"/>
      <c r="C181" s="722"/>
      <c r="D181" s="723"/>
      <c r="E181" s="724"/>
      <c r="F181" s="724"/>
      <c r="G181" s="736"/>
      <c r="H181" s="725" t="s">
        <v>125</v>
      </c>
      <c r="I181" s="722"/>
      <c r="J181" s="726"/>
      <c r="K181" s="727"/>
      <c r="L181" s="727">
        <v>186024</v>
      </c>
      <c r="M181" s="728"/>
      <c r="N181" s="729"/>
      <c r="O181" s="730"/>
      <c r="P181" s="724"/>
      <c r="Q181" s="724"/>
      <c r="R181" s="724"/>
      <c r="S181" s="724"/>
      <c r="T181" s="724"/>
      <c r="U181" s="628"/>
      <c r="V181" s="628"/>
      <c r="W181" s="628"/>
      <c r="X181" s="679"/>
    </row>
    <row r="182" spans="2:24" s="626" customFormat="1" ht="21" customHeight="1" collapsed="1" x14ac:dyDescent="0.25">
      <c r="B182" s="670"/>
      <c r="C182" s="670"/>
      <c r="D182" s="671"/>
      <c r="E182" s="672"/>
      <c r="F182" s="672"/>
      <c r="G182" s="733"/>
      <c r="H182" s="673"/>
      <c r="I182" s="670"/>
      <c r="J182" s="674"/>
      <c r="K182" s="675"/>
      <c r="L182" s="675"/>
      <c r="M182" s="676"/>
      <c r="N182" s="677"/>
      <c r="O182" s="678"/>
      <c r="P182" s="672"/>
      <c r="Q182" s="672"/>
      <c r="R182" s="672"/>
      <c r="S182" s="672"/>
      <c r="T182" s="672"/>
      <c r="U182" s="628"/>
      <c r="V182" s="628"/>
      <c r="W182" s="628"/>
      <c r="X182" s="679"/>
    </row>
    <row r="183" spans="2:24" s="626" customFormat="1" ht="21" customHeight="1" x14ac:dyDescent="0.25">
      <c r="B183" s="670"/>
      <c r="C183" s="670"/>
      <c r="D183" s="671"/>
      <c r="E183" s="672"/>
      <c r="F183" s="672"/>
      <c r="G183" s="733"/>
      <c r="H183" s="673"/>
      <c r="I183" s="670"/>
      <c r="J183" s="674"/>
      <c r="K183" s="675"/>
      <c r="L183" s="675"/>
      <c r="M183" s="676"/>
      <c r="N183" s="677"/>
      <c r="O183" s="678"/>
      <c r="P183" s="672"/>
      <c r="Q183" s="672"/>
      <c r="R183" s="672"/>
      <c r="S183" s="672"/>
      <c r="T183" s="672"/>
      <c r="U183" s="628"/>
      <c r="V183" s="628"/>
      <c r="W183" s="628"/>
      <c r="X183" s="679"/>
    </row>
    <row r="184" spans="2:24" s="626" customFormat="1" ht="21" customHeight="1" x14ac:dyDescent="0.25">
      <c r="B184" s="670"/>
      <c r="C184" s="670"/>
      <c r="D184" s="671"/>
      <c r="E184" s="672"/>
      <c r="F184" s="672"/>
      <c r="G184" s="733"/>
      <c r="H184" s="673"/>
      <c r="I184" s="670"/>
      <c r="J184" s="674"/>
      <c r="K184" s="675"/>
      <c r="L184" s="675"/>
      <c r="M184" s="676"/>
      <c r="N184" s="677"/>
      <c r="O184" s="678"/>
      <c r="P184" s="672"/>
      <c r="Q184" s="672"/>
      <c r="R184" s="672"/>
      <c r="S184" s="672"/>
      <c r="T184" s="672"/>
      <c r="U184" s="628"/>
      <c r="V184" s="628"/>
      <c r="W184" s="628"/>
      <c r="X184" s="679"/>
    </row>
    <row r="185" spans="2:24" s="626" customFormat="1" ht="21" customHeight="1" x14ac:dyDescent="0.25">
      <c r="B185" s="670"/>
      <c r="C185" s="670"/>
      <c r="D185" s="671"/>
      <c r="E185" s="672"/>
      <c r="F185" s="672"/>
      <c r="G185" s="733"/>
      <c r="H185" s="673"/>
      <c r="I185" s="670"/>
      <c r="J185" s="674"/>
      <c r="K185" s="675"/>
      <c r="L185" s="675"/>
      <c r="M185" s="676"/>
      <c r="N185" s="677"/>
      <c r="O185" s="678"/>
      <c r="P185" s="672"/>
      <c r="Q185" s="672"/>
      <c r="R185" s="672"/>
      <c r="S185" s="672"/>
      <c r="T185" s="672"/>
      <c r="U185" s="628"/>
      <c r="V185" s="628"/>
      <c r="W185" s="628"/>
      <c r="X185" s="679"/>
    </row>
    <row r="186" spans="2:24" s="626" customFormat="1" ht="21" customHeight="1" x14ac:dyDescent="0.25">
      <c r="B186" s="670"/>
      <c r="C186" s="670"/>
      <c r="D186" s="671"/>
      <c r="E186" s="672"/>
      <c r="F186" s="672"/>
      <c r="G186" s="733"/>
      <c r="H186" s="673"/>
      <c r="I186" s="670"/>
      <c r="J186" s="674"/>
      <c r="K186" s="675"/>
      <c r="L186" s="675"/>
      <c r="M186" s="676"/>
      <c r="N186" s="677"/>
      <c r="O186" s="678"/>
      <c r="P186" s="672"/>
      <c r="Q186" s="672"/>
      <c r="R186" s="672"/>
      <c r="S186" s="672"/>
      <c r="T186" s="672"/>
      <c r="U186" s="628"/>
      <c r="V186" s="628"/>
      <c r="W186" s="628"/>
      <c r="X186" s="679"/>
    </row>
    <row r="187" spans="2:24" s="626" customFormat="1" ht="21" customHeight="1" x14ac:dyDescent="0.25">
      <c r="B187" s="670"/>
      <c r="C187" s="670"/>
      <c r="D187" s="671"/>
      <c r="E187" s="672"/>
      <c r="F187" s="672"/>
      <c r="G187" s="733"/>
      <c r="H187" s="673"/>
      <c r="I187" s="670"/>
      <c r="J187" s="674"/>
      <c r="K187" s="675"/>
      <c r="L187" s="675"/>
      <c r="M187" s="676"/>
      <c r="N187" s="677"/>
      <c r="O187" s="678"/>
      <c r="P187" s="672"/>
      <c r="Q187" s="672"/>
      <c r="R187" s="672"/>
      <c r="S187" s="672"/>
      <c r="T187" s="672"/>
      <c r="U187" s="628"/>
      <c r="V187" s="628"/>
      <c r="W187" s="628"/>
      <c r="X187" s="679"/>
    </row>
    <row r="188" spans="2:24" s="626" customFormat="1" ht="21" customHeight="1" x14ac:dyDescent="0.25">
      <c r="B188" s="670"/>
      <c r="C188" s="670"/>
      <c r="D188" s="671"/>
      <c r="E188" s="672"/>
      <c r="F188" s="672"/>
      <c r="G188" s="733"/>
      <c r="H188" s="673"/>
      <c r="I188" s="670"/>
      <c r="J188" s="674"/>
      <c r="K188" s="675"/>
      <c r="L188" s="675"/>
      <c r="M188" s="676"/>
      <c r="N188" s="677"/>
      <c r="O188" s="678"/>
      <c r="P188" s="672"/>
      <c r="Q188" s="672"/>
      <c r="R188" s="672"/>
      <c r="S188" s="672"/>
      <c r="T188" s="672"/>
      <c r="U188" s="628"/>
      <c r="V188" s="628"/>
      <c r="W188" s="628"/>
      <c r="X188" s="679"/>
    </row>
    <row r="189" spans="2:24" s="626" customFormat="1" ht="21" customHeight="1" x14ac:dyDescent="0.25">
      <c r="B189" s="670"/>
      <c r="C189" s="670"/>
      <c r="D189" s="671"/>
      <c r="E189" s="672"/>
      <c r="F189" s="672"/>
      <c r="G189" s="733"/>
      <c r="H189" s="673"/>
      <c r="I189" s="670"/>
      <c r="J189" s="674"/>
      <c r="K189" s="675"/>
      <c r="L189" s="675"/>
      <c r="M189" s="676"/>
      <c r="N189" s="677"/>
      <c r="O189" s="678"/>
      <c r="P189" s="672"/>
      <c r="Q189" s="672"/>
      <c r="R189" s="672"/>
      <c r="S189" s="672"/>
      <c r="T189" s="672"/>
      <c r="U189" s="628"/>
      <c r="V189" s="628"/>
      <c r="W189" s="628"/>
      <c r="X189" s="679"/>
    </row>
    <row r="190" spans="2:24" s="626" customFormat="1" ht="21" customHeight="1" x14ac:dyDescent="0.25">
      <c r="B190" s="670"/>
      <c r="C190" s="670"/>
      <c r="D190" s="671"/>
      <c r="E190" s="672"/>
      <c r="F190" s="672"/>
      <c r="H190" s="673"/>
      <c r="I190" s="670"/>
      <c r="J190" s="674"/>
      <c r="K190" s="675"/>
      <c r="L190" s="675"/>
      <c r="M190" s="676"/>
      <c r="N190" s="677"/>
      <c r="O190" s="678"/>
      <c r="P190" s="672"/>
      <c r="Q190" s="672"/>
      <c r="R190" s="672"/>
      <c r="S190" s="672"/>
      <c r="T190" s="672"/>
      <c r="U190" s="628"/>
      <c r="V190" s="628"/>
      <c r="W190" s="628"/>
      <c r="X190" s="679"/>
    </row>
    <row r="191" spans="2:24" s="626" customFormat="1" ht="21" customHeight="1" x14ac:dyDescent="0.25">
      <c r="B191" s="670"/>
      <c r="C191" s="670"/>
      <c r="D191" s="671"/>
      <c r="E191" s="672"/>
      <c r="F191" s="672"/>
      <c r="G191" s="733"/>
      <c r="H191" s="673"/>
      <c r="I191" s="670"/>
      <c r="J191" s="674"/>
      <c r="K191" s="675"/>
      <c r="L191" s="675"/>
      <c r="M191" s="676"/>
      <c r="N191" s="677"/>
      <c r="O191" s="678"/>
      <c r="P191" s="672"/>
      <c r="Q191" s="672"/>
      <c r="R191" s="672"/>
      <c r="S191" s="672"/>
      <c r="T191" s="672"/>
      <c r="U191" s="628"/>
      <c r="V191" s="628"/>
      <c r="W191" s="628"/>
      <c r="X191" s="679"/>
    </row>
    <row r="192" spans="2:24" s="626" customFormat="1" ht="21" customHeight="1" x14ac:dyDescent="0.25">
      <c r="B192" s="670"/>
      <c r="C192" s="670"/>
      <c r="D192" s="671"/>
      <c r="E192" s="672"/>
      <c r="F192" s="672"/>
      <c r="G192" s="733"/>
      <c r="H192" s="673"/>
      <c r="I192" s="670"/>
      <c r="J192" s="674"/>
      <c r="K192" s="675"/>
      <c r="L192" s="675"/>
      <c r="M192" s="676"/>
      <c r="N192" s="677"/>
      <c r="O192" s="678"/>
      <c r="P192" s="672"/>
      <c r="Q192" s="672"/>
      <c r="R192" s="672"/>
      <c r="S192" s="672"/>
      <c r="T192" s="672"/>
      <c r="U192" s="628"/>
      <c r="V192" s="628"/>
      <c r="W192" s="628"/>
      <c r="X192" s="679"/>
    </row>
    <row r="193" spans="2:24" s="626" customFormat="1" ht="21" customHeight="1" x14ac:dyDescent="0.25">
      <c r="B193" s="670"/>
      <c r="C193" s="670"/>
      <c r="D193" s="671"/>
      <c r="E193" s="672"/>
      <c r="F193" s="672"/>
      <c r="G193" s="733"/>
      <c r="H193" s="673"/>
      <c r="I193" s="670"/>
      <c r="J193" s="674"/>
      <c r="K193" s="675"/>
      <c r="L193" s="675"/>
      <c r="M193" s="676"/>
      <c r="N193" s="677"/>
      <c r="O193" s="678"/>
      <c r="P193" s="672"/>
      <c r="Q193" s="672"/>
      <c r="R193" s="672"/>
      <c r="S193" s="672"/>
      <c r="T193" s="672"/>
      <c r="U193" s="628"/>
      <c r="V193" s="628"/>
      <c r="W193" s="628"/>
      <c r="X193" s="679"/>
    </row>
    <row r="194" spans="2:24" s="626" customFormat="1" ht="21" customHeight="1" x14ac:dyDescent="0.25">
      <c r="B194" s="670"/>
      <c r="C194" s="670"/>
      <c r="D194" s="671"/>
      <c r="E194" s="672"/>
      <c r="F194" s="672"/>
      <c r="G194" s="733"/>
      <c r="H194" s="673"/>
      <c r="I194" s="670"/>
      <c r="J194" s="674"/>
      <c r="K194" s="675"/>
      <c r="L194" s="675"/>
      <c r="M194" s="676"/>
      <c r="N194" s="677"/>
      <c r="O194" s="678"/>
      <c r="P194" s="672"/>
      <c r="Q194" s="672"/>
      <c r="R194" s="672"/>
      <c r="S194" s="672"/>
      <c r="T194" s="672"/>
      <c r="U194" s="628"/>
      <c r="V194" s="628"/>
      <c r="W194" s="628"/>
      <c r="X194" s="679"/>
    </row>
    <row r="195" spans="2:24" s="626" customFormat="1" ht="21" customHeight="1" x14ac:dyDescent="0.25">
      <c r="B195" s="670"/>
      <c r="C195" s="670"/>
      <c r="D195" s="671"/>
      <c r="E195" s="672"/>
      <c r="F195" s="672"/>
      <c r="G195" s="733"/>
      <c r="H195" s="673"/>
      <c r="I195" s="670"/>
      <c r="J195" s="674"/>
      <c r="K195" s="675"/>
      <c r="L195" s="675"/>
      <c r="M195" s="676"/>
      <c r="N195" s="677"/>
      <c r="O195" s="678"/>
      <c r="P195" s="672"/>
      <c r="Q195" s="672"/>
      <c r="R195" s="672"/>
      <c r="S195" s="672"/>
      <c r="T195" s="672"/>
      <c r="U195" s="628"/>
      <c r="V195" s="628"/>
      <c r="W195" s="628"/>
      <c r="X195" s="679"/>
    </row>
    <row r="196" spans="2:24" s="626" customFormat="1" ht="21" customHeight="1" x14ac:dyDescent="0.25">
      <c r="B196" s="670"/>
      <c r="C196" s="670"/>
      <c r="D196" s="671"/>
      <c r="E196" s="672"/>
      <c r="F196" s="672"/>
      <c r="G196" s="733"/>
      <c r="H196" s="673"/>
      <c r="I196" s="670"/>
      <c r="J196" s="674"/>
      <c r="K196" s="675"/>
      <c r="L196" s="675"/>
      <c r="M196" s="676"/>
      <c r="N196" s="677"/>
      <c r="O196" s="678"/>
      <c r="P196" s="672"/>
      <c r="Q196" s="672"/>
      <c r="R196" s="672"/>
      <c r="S196" s="672"/>
      <c r="T196" s="672"/>
      <c r="U196" s="628"/>
      <c r="V196" s="628"/>
      <c r="W196" s="628"/>
      <c r="X196" s="679"/>
    </row>
  </sheetData>
  <mergeCells count="1">
    <mergeCell ref="N8:O8"/>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7" tint="0.39997558519241921"/>
  </sheetPr>
  <dimension ref="A1:X53"/>
  <sheetViews>
    <sheetView zoomScaleNormal="100" workbookViewId="0">
      <pane ySplit="9" topLeftCell="A34" activePane="bottomLeft" state="frozen"/>
      <selection pane="bottomLeft" activeCell="H56" sqref="H56"/>
    </sheetView>
  </sheetViews>
  <sheetFormatPr defaultRowHeight="12.75" x14ac:dyDescent="0.25"/>
  <cols>
    <col min="1" max="1" width="5.140625" style="178" customWidth="1"/>
    <col min="2" max="2" width="4.7109375" style="1" customWidth="1"/>
    <col min="3" max="3" width="13.42578125" style="14" customWidth="1"/>
    <col min="4" max="4" width="11.7109375" style="405" customWidth="1"/>
    <col min="5" max="5" width="10.85546875" style="3" customWidth="1"/>
    <col min="6" max="6" width="10.140625" style="12" customWidth="1"/>
    <col min="7" max="7" width="21.28515625" style="2" customWidth="1"/>
    <col min="8" max="8" width="42.7109375" style="48" customWidth="1"/>
    <col min="9" max="9" width="4.85546875" style="1" customWidth="1"/>
    <col min="10" max="10" width="7" style="5" customWidth="1"/>
    <col min="11" max="11" width="17.28515625" style="143" customWidth="1"/>
    <col min="12" max="12" width="17.28515625" style="134" customWidth="1"/>
    <col min="13" max="13" width="12.5703125" style="179" hidden="1" customWidth="1"/>
    <col min="14" max="14" width="12.5703125" style="183" hidden="1" customWidth="1"/>
    <col min="15" max="15" width="2" style="32" customWidth="1"/>
    <col min="16" max="16" width="9.85546875" style="1" customWidth="1"/>
    <col min="17" max="17" width="9.85546875" style="36" customWidth="1"/>
    <col min="18" max="19" width="9.42578125" style="1" customWidth="1"/>
    <col min="20" max="21" width="11.42578125" style="36" customWidth="1"/>
    <col min="22" max="22" width="20.42578125" style="1" customWidth="1"/>
    <col min="23" max="24" width="9.140625" style="542"/>
    <col min="25" max="16384" width="9.140625" style="1"/>
  </cols>
  <sheetData>
    <row r="1" spans="1:24" x14ac:dyDescent="0.25">
      <c r="P1" s="60"/>
      <c r="Q1" s="61"/>
      <c r="R1" s="62"/>
      <c r="S1" s="62"/>
      <c r="T1" s="61"/>
      <c r="U1" s="196">
        <v>44044</v>
      </c>
      <c r="V1" s="197">
        <f t="shared" ref="V1:V6" si="0">SUMIFS($M:$M,$N:$N,$U1)</f>
        <v>0</v>
      </c>
    </row>
    <row r="2" spans="1:24" ht="19.5" x14ac:dyDescent="0.25">
      <c r="B2" s="223" t="s">
        <v>253</v>
      </c>
      <c r="P2" s="60"/>
      <c r="Q2" s="61"/>
      <c r="R2" s="62"/>
      <c r="S2" s="62"/>
      <c r="T2" s="61"/>
      <c r="U2" s="198">
        <v>44075</v>
      </c>
      <c r="V2" s="199">
        <f t="shared" si="0"/>
        <v>0</v>
      </c>
    </row>
    <row r="3" spans="1:24" ht="13.5" thickBot="1" x14ac:dyDescent="0.3">
      <c r="P3" s="60"/>
      <c r="Q3" s="61"/>
      <c r="R3" s="62"/>
      <c r="S3" s="62"/>
      <c r="T3" s="61"/>
      <c r="U3" s="198">
        <v>44105</v>
      </c>
      <c r="V3" s="199">
        <f t="shared" si="0"/>
        <v>0</v>
      </c>
    </row>
    <row r="4" spans="1:24" ht="18.75" customHeight="1" thickTop="1" x14ac:dyDescent="0.25">
      <c r="B4" s="225" t="s">
        <v>254</v>
      </c>
      <c r="C4" s="227"/>
      <c r="D4" s="1257" t="s">
        <v>1003</v>
      </c>
      <c r="E4" s="1257"/>
      <c r="F4" s="1257"/>
      <c r="G4" s="1257"/>
      <c r="H4" s="1258"/>
      <c r="P4" s="60"/>
      <c r="Q4" s="61"/>
      <c r="R4" s="62"/>
      <c r="S4" s="62"/>
      <c r="T4" s="61"/>
      <c r="U4" s="198">
        <v>44136</v>
      </c>
      <c r="V4" s="199">
        <f t="shared" si="0"/>
        <v>0</v>
      </c>
    </row>
    <row r="5" spans="1:24" ht="18.75" customHeight="1" thickBot="1" x14ac:dyDescent="0.3">
      <c r="B5" s="226" t="s">
        <v>255</v>
      </c>
      <c r="C5" s="547"/>
      <c r="D5" s="1259" t="s">
        <v>1004</v>
      </c>
      <c r="E5" s="1259"/>
      <c r="F5" s="1259"/>
      <c r="G5" s="1259"/>
      <c r="H5" s="1260"/>
      <c r="I5" s="229"/>
      <c r="J5" s="229"/>
      <c r="K5" s="229"/>
      <c r="L5" s="229"/>
      <c r="M5" s="180"/>
      <c r="N5" s="182"/>
      <c r="P5" s="60"/>
      <c r="Q5" s="61"/>
      <c r="R5" s="62"/>
      <c r="S5" s="62"/>
      <c r="T5" s="61"/>
      <c r="U5" s="198">
        <v>44166</v>
      </c>
      <c r="V5" s="199">
        <f t="shared" si="0"/>
        <v>0</v>
      </c>
    </row>
    <row r="6" spans="1:24" ht="15.75" thickTop="1" x14ac:dyDescent="0.25">
      <c r="B6" s="229"/>
      <c r="C6" s="229"/>
      <c r="D6" s="261"/>
      <c r="E6" s="229"/>
      <c r="F6" s="229"/>
      <c r="G6" s="229"/>
      <c r="H6" s="229"/>
      <c r="I6" s="229"/>
      <c r="J6" s="229"/>
      <c r="K6" s="229"/>
      <c r="L6" s="229"/>
      <c r="M6" s="180"/>
      <c r="N6" s="182"/>
      <c r="P6" s="60"/>
      <c r="Q6" s="61"/>
      <c r="R6" s="62"/>
      <c r="S6" s="62"/>
      <c r="T6" s="61"/>
      <c r="U6" s="200">
        <v>44197</v>
      </c>
      <c r="V6" s="201">
        <f t="shared" si="0"/>
        <v>0</v>
      </c>
    </row>
    <row r="7" spans="1:24" ht="9" customHeight="1" x14ac:dyDescent="0.25">
      <c r="C7" s="57"/>
      <c r="K7" s="144"/>
      <c r="M7" s="61"/>
      <c r="N7" s="62"/>
      <c r="P7" s="62"/>
      <c r="Q7" s="61"/>
      <c r="R7" s="62"/>
      <c r="S7" s="62"/>
      <c r="T7" s="61"/>
      <c r="U7" s="1"/>
    </row>
    <row r="8" spans="1:24" s="4" customFormat="1" ht="39" customHeight="1" thickBot="1" x14ac:dyDescent="0.3">
      <c r="A8" s="190"/>
      <c r="B8" s="44" t="s">
        <v>0</v>
      </c>
      <c r="C8" s="44" t="s">
        <v>1</v>
      </c>
      <c r="D8" s="45" t="s">
        <v>2</v>
      </c>
      <c r="E8" s="45" t="s">
        <v>11</v>
      </c>
      <c r="F8" s="45" t="s">
        <v>10</v>
      </c>
      <c r="G8" s="44" t="s">
        <v>9</v>
      </c>
      <c r="H8" s="44" t="s">
        <v>3</v>
      </c>
      <c r="I8" s="44" t="s">
        <v>4</v>
      </c>
      <c r="J8" s="46" t="s">
        <v>5</v>
      </c>
      <c r="K8" s="135" t="s">
        <v>36</v>
      </c>
      <c r="L8" s="135" t="s">
        <v>37</v>
      </c>
      <c r="M8" s="1267" t="s">
        <v>199</v>
      </c>
      <c r="N8" s="1261" t="s">
        <v>198</v>
      </c>
      <c r="O8" s="50"/>
      <c r="P8" s="1284" t="s">
        <v>14</v>
      </c>
      <c r="Q8" s="1284"/>
      <c r="R8" s="548" t="s">
        <v>12</v>
      </c>
      <c r="S8" s="548" t="s">
        <v>13</v>
      </c>
      <c r="T8" s="59" t="s">
        <v>16</v>
      </c>
      <c r="U8" s="59" t="s">
        <v>17</v>
      </c>
      <c r="V8" s="548" t="s">
        <v>18</v>
      </c>
      <c r="W8" s="543"/>
      <c r="X8" s="543"/>
    </row>
    <row r="9" spans="1:24" ht="13.5" hidden="1" customHeight="1" thickBot="1" x14ac:dyDescent="0.3">
      <c r="B9" s="37" t="s">
        <v>33</v>
      </c>
      <c r="C9" s="54" t="s">
        <v>33</v>
      </c>
      <c r="D9" s="406" t="s">
        <v>34</v>
      </c>
      <c r="E9" s="38">
        <v>43900</v>
      </c>
      <c r="F9" s="55">
        <v>43900</v>
      </c>
      <c r="G9" s="56" t="s">
        <v>117</v>
      </c>
      <c r="H9" s="39" t="s">
        <v>118</v>
      </c>
      <c r="I9" s="37">
        <v>1</v>
      </c>
      <c r="J9" s="40" t="s">
        <v>19</v>
      </c>
      <c r="K9" s="145">
        <v>100000</v>
      </c>
      <c r="L9" s="136">
        <f>K9</f>
        <v>100000</v>
      </c>
      <c r="M9" s="1268"/>
      <c r="N9" s="1262"/>
      <c r="O9" s="50"/>
      <c r="P9" s="37" t="s">
        <v>35</v>
      </c>
      <c r="Q9" s="42">
        <v>44075</v>
      </c>
      <c r="R9" s="37">
        <v>3</v>
      </c>
      <c r="S9" s="37">
        <v>3</v>
      </c>
      <c r="T9" s="42">
        <v>44136</v>
      </c>
      <c r="U9" s="42">
        <v>44166</v>
      </c>
      <c r="V9" s="37" t="s">
        <v>15</v>
      </c>
    </row>
    <row r="10" spans="1:24" ht="21.75" customHeight="1" thickTop="1" x14ac:dyDescent="0.25">
      <c r="B10" s="1264" t="s">
        <v>187</v>
      </c>
      <c r="C10" s="1265"/>
      <c r="D10" s="1265"/>
      <c r="E10" s="1265"/>
      <c r="F10" s="1265"/>
      <c r="G10" s="1265"/>
      <c r="H10" s="1265"/>
      <c r="I10" s="1265"/>
      <c r="J10" s="1265"/>
      <c r="K10" s="1265"/>
      <c r="L10" s="1265"/>
      <c r="M10" s="218">
        <f>SUM(M11:M199)</f>
        <v>0</v>
      </c>
      <c r="N10" s="1262"/>
      <c r="O10" s="50"/>
      <c r="P10" s="37"/>
      <c r="Q10" s="42"/>
      <c r="R10" s="37"/>
      <c r="S10" s="37"/>
      <c r="T10" s="42"/>
      <c r="U10" s="42"/>
      <c r="V10" s="37"/>
    </row>
    <row r="11" spans="1:24" s="369" customFormat="1" x14ac:dyDescent="0.25">
      <c r="A11" s="191"/>
      <c r="B11" s="1453"/>
      <c r="C11" s="1453" t="s">
        <v>565</v>
      </c>
      <c r="D11" s="1450" t="s">
        <v>517</v>
      </c>
      <c r="E11" s="1453" t="s">
        <v>15</v>
      </c>
      <c r="F11" s="1453">
        <v>44092</v>
      </c>
      <c r="G11" s="1447" t="s">
        <v>555</v>
      </c>
      <c r="H11" s="754" t="s">
        <v>519</v>
      </c>
      <c r="I11" s="755">
        <v>8</v>
      </c>
      <c r="J11" s="756" t="s">
        <v>7</v>
      </c>
      <c r="K11" s="757">
        <v>6300</v>
      </c>
      <c r="L11" s="758">
        <f t="shared" ref="L11:L48" si="1">K11*I11</f>
        <v>50400</v>
      </c>
      <c r="M11" s="759"/>
      <c r="N11" s="760"/>
      <c r="O11" s="755"/>
      <c r="P11" s="761"/>
      <c r="Q11" s="761"/>
      <c r="R11" s="761"/>
      <c r="S11" s="761"/>
      <c r="T11" s="761"/>
      <c r="U11" s="761"/>
      <c r="V11" s="761"/>
      <c r="W11" s="544"/>
      <c r="X11" s="544"/>
    </row>
    <row r="12" spans="1:24" s="369" customFormat="1" x14ac:dyDescent="0.25">
      <c r="A12" s="191"/>
      <c r="B12" s="1454"/>
      <c r="C12" s="1454"/>
      <c r="D12" s="1451"/>
      <c r="E12" s="1454"/>
      <c r="F12" s="1454"/>
      <c r="G12" s="1448"/>
      <c r="H12" s="762" t="s">
        <v>520</v>
      </c>
      <c r="I12" s="763">
        <v>24</v>
      </c>
      <c r="J12" s="764" t="s">
        <v>7</v>
      </c>
      <c r="K12" s="765">
        <v>10300</v>
      </c>
      <c r="L12" s="766">
        <f t="shared" si="1"/>
        <v>247200</v>
      </c>
      <c r="M12" s="767"/>
      <c r="N12" s="768"/>
      <c r="O12" s="763"/>
      <c r="P12" s="769"/>
      <c r="Q12" s="769"/>
      <c r="R12" s="769"/>
      <c r="S12" s="769"/>
      <c r="T12" s="769"/>
      <c r="U12" s="769"/>
      <c r="V12" s="769"/>
      <c r="W12" s="544"/>
      <c r="X12" s="544"/>
    </row>
    <row r="13" spans="1:24" s="369" customFormat="1" x14ac:dyDescent="0.25">
      <c r="A13" s="191"/>
      <c r="B13" s="1454"/>
      <c r="C13" s="1454"/>
      <c r="D13" s="1451"/>
      <c r="E13" s="1454"/>
      <c r="F13" s="1454"/>
      <c r="G13" s="1448"/>
      <c r="H13" s="762" t="s">
        <v>521</v>
      </c>
      <c r="I13" s="763">
        <v>8</v>
      </c>
      <c r="J13" s="764" t="s">
        <v>7</v>
      </c>
      <c r="K13" s="765">
        <v>7500</v>
      </c>
      <c r="L13" s="766">
        <f t="shared" si="1"/>
        <v>60000</v>
      </c>
      <c r="M13" s="767"/>
      <c r="N13" s="768"/>
      <c r="O13" s="763"/>
      <c r="P13" s="769"/>
      <c r="Q13" s="769"/>
      <c r="R13" s="769"/>
      <c r="S13" s="769"/>
      <c r="T13" s="769"/>
      <c r="U13" s="769"/>
      <c r="V13" s="769"/>
      <c r="W13" s="544"/>
      <c r="X13" s="544"/>
    </row>
    <row r="14" spans="1:24" s="369" customFormat="1" x14ac:dyDescent="0.25">
      <c r="A14" s="191"/>
      <c r="B14" s="1454"/>
      <c r="C14" s="1454"/>
      <c r="D14" s="1451"/>
      <c r="E14" s="1454"/>
      <c r="F14" s="1454"/>
      <c r="G14" s="1448"/>
      <c r="H14" s="762" t="s">
        <v>522</v>
      </c>
      <c r="I14" s="763">
        <v>8</v>
      </c>
      <c r="J14" s="764" t="s">
        <v>7</v>
      </c>
      <c r="K14" s="765">
        <v>12700</v>
      </c>
      <c r="L14" s="766">
        <f t="shared" si="1"/>
        <v>101600</v>
      </c>
      <c r="M14" s="767"/>
      <c r="N14" s="768"/>
      <c r="O14" s="763"/>
      <c r="P14" s="769"/>
      <c r="Q14" s="769"/>
      <c r="R14" s="769"/>
      <c r="S14" s="769"/>
      <c r="T14" s="769"/>
      <c r="U14" s="769"/>
      <c r="V14" s="769"/>
      <c r="W14" s="544"/>
      <c r="X14" s="544"/>
    </row>
    <row r="15" spans="1:24" s="369" customFormat="1" x14ac:dyDescent="0.25">
      <c r="A15" s="191"/>
      <c r="B15" s="1454"/>
      <c r="C15" s="1454"/>
      <c r="D15" s="1451"/>
      <c r="E15" s="1454"/>
      <c r="F15" s="1454"/>
      <c r="G15" s="1448"/>
      <c r="H15" s="762" t="s">
        <v>523</v>
      </c>
      <c r="I15" s="763">
        <v>3</v>
      </c>
      <c r="J15" s="764" t="s">
        <v>7</v>
      </c>
      <c r="K15" s="765">
        <v>14900</v>
      </c>
      <c r="L15" s="766">
        <f t="shared" si="1"/>
        <v>44700</v>
      </c>
      <c r="M15" s="767"/>
      <c r="N15" s="768"/>
      <c r="O15" s="763"/>
      <c r="P15" s="769"/>
      <c r="Q15" s="769"/>
      <c r="R15" s="769"/>
      <c r="S15" s="769"/>
      <c r="T15" s="769"/>
      <c r="U15" s="769"/>
      <c r="V15" s="769"/>
      <c r="W15" s="544"/>
      <c r="X15" s="544"/>
    </row>
    <row r="16" spans="1:24" s="369" customFormat="1" ht="25.5" x14ac:dyDescent="0.25">
      <c r="A16" s="191"/>
      <c r="B16" s="1454"/>
      <c r="C16" s="1454"/>
      <c r="D16" s="1451"/>
      <c r="E16" s="1454"/>
      <c r="F16" s="1454"/>
      <c r="G16" s="1448"/>
      <c r="H16" s="762" t="s">
        <v>556</v>
      </c>
      <c r="I16" s="763">
        <v>1</v>
      </c>
      <c r="J16" s="764" t="s">
        <v>6</v>
      </c>
      <c r="K16" s="765">
        <v>3000</v>
      </c>
      <c r="L16" s="766">
        <f t="shared" si="1"/>
        <v>3000</v>
      </c>
      <c r="M16" s="767"/>
      <c r="N16" s="768"/>
      <c r="O16" s="763"/>
      <c r="P16" s="769"/>
      <c r="Q16" s="769"/>
      <c r="R16" s="769"/>
      <c r="S16" s="769"/>
      <c r="T16" s="769"/>
      <c r="U16" s="769"/>
      <c r="V16" s="769"/>
      <c r="W16" s="544"/>
      <c r="X16" s="544"/>
    </row>
    <row r="17" spans="1:24" s="369" customFormat="1" ht="25.5" x14ac:dyDescent="0.25">
      <c r="A17" s="191"/>
      <c r="B17" s="1454"/>
      <c r="C17" s="1454"/>
      <c r="D17" s="1451"/>
      <c r="E17" s="1454"/>
      <c r="F17" s="1454"/>
      <c r="G17" s="1448"/>
      <c r="H17" s="762" t="s">
        <v>524</v>
      </c>
      <c r="I17" s="763">
        <v>12</v>
      </c>
      <c r="J17" s="764" t="s">
        <v>7</v>
      </c>
      <c r="K17" s="765">
        <v>1900</v>
      </c>
      <c r="L17" s="766">
        <f t="shared" si="1"/>
        <v>22800</v>
      </c>
      <c r="M17" s="767"/>
      <c r="N17" s="768"/>
      <c r="O17" s="763"/>
      <c r="P17" s="769"/>
      <c r="Q17" s="769"/>
      <c r="R17" s="769"/>
      <c r="S17" s="769"/>
      <c r="T17" s="769"/>
      <c r="U17" s="769"/>
      <c r="V17" s="769"/>
      <c r="W17" s="544"/>
      <c r="X17" s="544"/>
    </row>
    <row r="18" spans="1:24" s="369" customFormat="1" ht="25.5" x14ac:dyDescent="0.25">
      <c r="A18" s="191"/>
      <c r="B18" s="1454"/>
      <c r="C18" s="1454"/>
      <c r="D18" s="1451"/>
      <c r="E18" s="1454"/>
      <c r="F18" s="1454"/>
      <c r="G18" s="1448"/>
      <c r="H18" s="762" t="s">
        <v>525</v>
      </c>
      <c r="I18" s="763">
        <v>12</v>
      </c>
      <c r="J18" s="764" t="s">
        <v>7</v>
      </c>
      <c r="K18" s="765">
        <v>1900</v>
      </c>
      <c r="L18" s="766">
        <f t="shared" si="1"/>
        <v>22800</v>
      </c>
      <c r="M18" s="767"/>
      <c r="N18" s="768"/>
      <c r="O18" s="763"/>
      <c r="P18" s="763"/>
      <c r="Q18" s="770"/>
      <c r="R18" s="763"/>
      <c r="S18" s="763"/>
      <c r="T18" s="770"/>
      <c r="U18" s="770"/>
      <c r="V18" s="763"/>
      <c r="W18" s="544"/>
      <c r="X18" s="544"/>
    </row>
    <row r="19" spans="1:24" s="369" customFormat="1" x14ac:dyDescent="0.25">
      <c r="A19" s="191"/>
      <c r="B19" s="1454"/>
      <c r="C19" s="1454"/>
      <c r="D19" s="1451"/>
      <c r="E19" s="1454"/>
      <c r="F19" s="1454"/>
      <c r="G19" s="1448"/>
      <c r="H19" s="762" t="s">
        <v>526</v>
      </c>
      <c r="I19" s="763">
        <v>8</v>
      </c>
      <c r="J19" s="764" t="s">
        <v>7</v>
      </c>
      <c r="K19" s="765">
        <v>3000</v>
      </c>
      <c r="L19" s="766">
        <f t="shared" si="1"/>
        <v>24000</v>
      </c>
      <c r="M19" s="767"/>
      <c r="N19" s="768"/>
      <c r="O19" s="763"/>
      <c r="P19" s="763"/>
      <c r="Q19" s="770"/>
      <c r="R19" s="763"/>
      <c r="S19" s="763"/>
      <c r="T19" s="770"/>
      <c r="U19" s="770"/>
      <c r="V19" s="763"/>
      <c r="W19" s="544"/>
      <c r="X19" s="544"/>
    </row>
    <row r="20" spans="1:24" s="369" customFormat="1" x14ac:dyDescent="0.25">
      <c r="A20" s="191"/>
      <c r="B20" s="1454"/>
      <c r="C20" s="1454"/>
      <c r="D20" s="1451"/>
      <c r="E20" s="1454"/>
      <c r="F20" s="1454"/>
      <c r="G20" s="1448"/>
      <c r="H20" s="762" t="s">
        <v>527</v>
      </c>
      <c r="I20" s="763">
        <v>1</v>
      </c>
      <c r="J20" s="764" t="s">
        <v>6</v>
      </c>
      <c r="K20" s="765">
        <v>5700</v>
      </c>
      <c r="L20" s="766">
        <f t="shared" si="1"/>
        <v>5700</v>
      </c>
      <c r="M20" s="767"/>
      <c r="N20" s="768"/>
      <c r="O20" s="763"/>
      <c r="P20" s="763"/>
      <c r="Q20" s="770"/>
      <c r="R20" s="763"/>
      <c r="S20" s="763"/>
      <c r="T20" s="770"/>
      <c r="U20" s="770"/>
      <c r="V20" s="763"/>
      <c r="W20" s="544"/>
      <c r="X20" s="544"/>
    </row>
    <row r="21" spans="1:24" s="369" customFormat="1" x14ac:dyDescent="0.25">
      <c r="A21" s="191"/>
      <c r="B21" s="1454"/>
      <c r="C21" s="1454"/>
      <c r="D21" s="1451"/>
      <c r="E21" s="1454"/>
      <c r="F21" s="1454"/>
      <c r="G21" s="1448"/>
      <c r="H21" s="762" t="s">
        <v>528</v>
      </c>
      <c r="I21" s="763">
        <v>4</v>
      </c>
      <c r="J21" s="764" t="s">
        <v>7</v>
      </c>
      <c r="K21" s="765">
        <v>3000</v>
      </c>
      <c r="L21" s="766">
        <f t="shared" si="1"/>
        <v>12000</v>
      </c>
      <c r="M21" s="767"/>
      <c r="N21" s="768"/>
      <c r="O21" s="763"/>
      <c r="P21" s="763"/>
      <c r="Q21" s="770"/>
      <c r="R21" s="763"/>
      <c r="S21" s="763"/>
      <c r="T21" s="770"/>
      <c r="U21" s="770"/>
      <c r="V21" s="763"/>
      <c r="W21" s="544"/>
      <c r="X21" s="544"/>
    </row>
    <row r="22" spans="1:24" s="369" customFormat="1" x14ac:dyDescent="0.25">
      <c r="A22" s="191"/>
      <c r="B22" s="1454"/>
      <c r="C22" s="1454"/>
      <c r="D22" s="1451"/>
      <c r="E22" s="1454"/>
      <c r="F22" s="1454"/>
      <c r="G22" s="1448"/>
      <c r="H22" s="762" t="s">
        <v>529</v>
      </c>
      <c r="I22" s="763">
        <v>8</v>
      </c>
      <c r="J22" s="764" t="s">
        <v>7</v>
      </c>
      <c r="K22" s="765">
        <v>2500</v>
      </c>
      <c r="L22" s="766">
        <f t="shared" si="1"/>
        <v>20000</v>
      </c>
      <c r="M22" s="767"/>
      <c r="N22" s="768"/>
      <c r="O22" s="763"/>
      <c r="P22" s="763"/>
      <c r="Q22" s="770"/>
      <c r="R22" s="763"/>
      <c r="S22" s="763"/>
      <c r="T22" s="770"/>
      <c r="U22" s="770"/>
      <c r="V22" s="763"/>
      <c r="W22" s="544"/>
      <c r="X22" s="544"/>
    </row>
    <row r="23" spans="1:24" s="369" customFormat="1" x14ac:dyDescent="0.25">
      <c r="A23" s="191"/>
      <c r="B23" s="1454"/>
      <c r="C23" s="1454"/>
      <c r="D23" s="1451"/>
      <c r="E23" s="1454"/>
      <c r="F23" s="1454"/>
      <c r="G23" s="1448"/>
      <c r="H23" s="762" t="s">
        <v>530</v>
      </c>
      <c r="I23" s="763">
        <v>24</v>
      </c>
      <c r="J23" s="764" t="s">
        <v>7</v>
      </c>
      <c r="K23" s="765">
        <v>1700</v>
      </c>
      <c r="L23" s="766">
        <f t="shared" si="1"/>
        <v>40800</v>
      </c>
      <c r="M23" s="767"/>
      <c r="N23" s="768"/>
      <c r="O23" s="763"/>
      <c r="P23" s="763"/>
      <c r="Q23" s="770"/>
      <c r="R23" s="763"/>
      <c r="S23" s="763"/>
      <c r="T23" s="770"/>
      <c r="U23" s="770"/>
      <c r="V23" s="763"/>
      <c r="W23" s="544"/>
      <c r="X23" s="544"/>
    </row>
    <row r="24" spans="1:24" s="369" customFormat="1" x14ac:dyDescent="0.25">
      <c r="A24" s="191"/>
      <c r="B24" s="1454"/>
      <c r="C24" s="1454"/>
      <c r="D24" s="1451"/>
      <c r="E24" s="1454"/>
      <c r="F24" s="1454"/>
      <c r="G24" s="1448"/>
      <c r="H24" s="762" t="s">
        <v>531</v>
      </c>
      <c r="I24" s="763">
        <v>8</v>
      </c>
      <c r="J24" s="764" t="s">
        <v>7</v>
      </c>
      <c r="K24" s="765">
        <v>500</v>
      </c>
      <c r="L24" s="766">
        <f t="shared" si="1"/>
        <v>4000</v>
      </c>
      <c r="M24" s="767"/>
      <c r="N24" s="768"/>
      <c r="O24" s="763"/>
      <c r="P24" s="763"/>
      <c r="Q24" s="770"/>
      <c r="R24" s="763"/>
      <c r="S24" s="763"/>
      <c r="T24" s="770"/>
      <c r="U24" s="770"/>
      <c r="V24" s="763"/>
      <c r="W24" s="544"/>
      <c r="X24" s="544"/>
    </row>
    <row r="25" spans="1:24" s="369" customFormat="1" x14ac:dyDescent="0.25">
      <c r="A25" s="191"/>
      <c r="B25" s="1454"/>
      <c r="C25" s="1454"/>
      <c r="D25" s="1451"/>
      <c r="E25" s="1454"/>
      <c r="F25" s="1454"/>
      <c r="G25" s="1448"/>
      <c r="H25" s="762" t="s">
        <v>532</v>
      </c>
      <c r="I25" s="763">
        <v>8</v>
      </c>
      <c r="J25" s="764" t="s">
        <v>7</v>
      </c>
      <c r="K25" s="765">
        <v>800</v>
      </c>
      <c r="L25" s="766">
        <f t="shared" si="1"/>
        <v>6400</v>
      </c>
      <c r="M25" s="767"/>
      <c r="N25" s="768"/>
      <c r="O25" s="763"/>
      <c r="P25" s="763"/>
      <c r="Q25" s="770"/>
      <c r="R25" s="763"/>
      <c r="S25" s="763"/>
      <c r="T25" s="770"/>
      <c r="U25" s="770"/>
      <c r="V25" s="763"/>
      <c r="W25" s="544"/>
      <c r="X25" s="544"/>
    </row>
    <row r="26" spans="1:24" s="369" customFormat="1" x14ac:dyDescent="0.25">
      <c r="A26" s="191"/>
      <c r="B26" s="1454"/>
      <c r="C26" s="1454"/>
      <c r="D26" s="1451"/>
      <c r="E26" s="1454"/>
      <c r="F26" s="1454"/>
      <c r="G26" s="1448"/>
      <c r="H26" s="762" t="s">
        <v>533</v>
      </c>
      <c r="I26" s="763">
        <v>8</v>
      </c>
      <c r="J26" s="764" t="s">
        <v>7</v>
      </c>
      <c r="K26" s="765">
        <v>1600</v>
      </c>
      <c r="L26" s="766">
        <f t="shared" si="1"/>
        <v>12800</v>
      </c>
      <c r="M26" s="767"/>
      <c r="N26" s="768"/>
      <c r="O26" s="763"/>
      <c r="P26" s="763"/>
      <c r="Q26" s="770"/>
      <c r="R26" s="763"/>
      <c r="S26" s="763"/>
      <c r="T26" s="770"/>
      <c r="U26" s="770"/>
      <c r="V26" s="763"/>
      <c r="W26" s="544"/>
      <c r="X26" s="544"/>
    </row>
    <row r="27" spans="1:24" s="369" customFormat="1" x14ac:dyDescent="0.25">
      <c r="A27" s="191"/>
      <c r="B27" s="1454"/>
      <c r="C27" s="1454"/>
      <c r="D27" s="1451"/>
      <c r="E27" s="1454"/>
      <c r="F27" s="1454"/>
      <c r="G27" s="1448"/>
      <c r="H27" s="762" t="s">
        <v>534</v>
      </c>
      <c r="I27" s="763">
        <v>4</v>
      </c>
      <c r="J27" s="764" t="s">
        <v>7</v>
      </c>
      <c r="K27" s="765">
        <v>4200</v>
      </c>
      <c r="L27" s="766">
        <f t="shared" si="1"/>
        <v>16800</v>
      </c>
      <c r="M27" s="767"/>
      <c r="N27" s="768"/>
      <c r="O27" s="763"/>
      <c r="P27" s="763"/>
      <c r="Q27" s="770"/>
      <c r="R27" s="763"/>
      <c r="S27" s="763"/>
      <c r="T27" s="770"/>
      <c r="U27" s="770"/>
      <c r="V27" s="763"/>
      <c r="W27" s="544"/>
      <c r="X27" s="544"/>
    </row>
    <row r="28" spans="1:24" s="369" customFormat="1" x14ac:dyDescent="0.25">
      <c r="A28" s="191"/>
      <c r="B28" s="1454"/>
      <c r="C28" s="1454"/>
      <c r="D28" s="1451"/>
      <c r="E28" s="1454"/>
      <c r="F28" s="1454"/>
      <c r="G28" s="1448"/>
      <c r="H28" s="762" t="s">
        <v>535</v>
      </c>
      <c r="I28" s="763">
        <v>4</v>
      </c>
      <c r="J28" s="764" t="s">
        <v>7</v>
      </c>
      <c r="K28" s="765">
        <v>9700</v>
      </c>
      <c r="L28" s="766">
        <f t="shared" si="1"/>
        <v>38800</v>
      </c>
      <c r="M28" s="767"/>
      <c r="N28" s="768"/>
      <c r="O28" s="763"/>
      <c r="P28" s="763"/>
      <c r="Q28" s="770"/>
      <c r="R28" s="763"/>
      <c r="S28" s="763"/>
      <c r="T28" s="770"/>
      <c r="U28" s="770"/>
      <c r="V28" s="763"/>
      <c r="W28" s="544"/>
      <c r="X28" s="544"/>
    </row>
    <row r="29" spans="1:24" x14ac:dyDescent="0.25">
      <c r="B29" s="1454"/>
      <c r="C29" s="1454"/>
      <c r="D29" s="1451"/>
      <c r="E29" s="1454"/>
      <c r="F29" s="1454"/>
      <c r="G29" s="1448"/>
      <c r="H29" s="762" t="s">
        <v>536</v>
      </c>
      <c r="I29" s="763">
        <v>8</v>
      </c>
      <c r="J29" s="764" t="s">
        <v>7</v>
      </c>
      <c r="K29" s="765">
        <v>3800</v>
      </c>
      <c r="L29" s="766">
        <f t="shared" si="1"/>
        <v>30400</v>
      </c>
      <c r="M29" s="767"/>
      <c r="N29" s="768"/>
      <c r="O29" s="763"/>
      <c r="P29" s="763"/>
      <c r="Q29" s="770"/>
      <c r="R29" s="763"/>
      <c r="S29" s="763"/>
      <c r="T29" s="770"/>
      <c r="U29" s="770"/>
      <c r="V29" s="763"/>
    </row>
    <row r="30" spans="1:24" x14ac:dyDescent="0.25">
      <c r="B30" s="1454"/>
      <c r="C30" s="1454"/>
      <c r="D30" s="1451"/>
      <c r="E30" s="1454"/>
      <c r="F30" s="1454"/>
      <c r="G30" s="1448"/>
      <c r="H30" s="762" t="s">
        <v>537</v>
      </c>
      <c r="I30" s="763">
        <v>8</v>
      </c>
      <c r="J30" s="764" t="s">
        <v>7</v>
      </c>
      <c r="K30" s="765">
        <v>3800</v>
      </c>
      <c r="L30" s="766">
        <f t="shared" si="1"/>
        <v>30400</v>
      </c>
      <c r="M30" s="767"/>
      <c r="N30" s="768"/>
      <c r="O30" s="763"/>
      <c r="P30" s="763"/>
      <c r="Q30" s="770"/>
      <c r="R30" s="763"/>
      <c r="S30" s="763"/>
      <c r="T30" s="770"/>
      <c r="U30" s="770"/>
      <c r="V30" s="763"/>
    </row>
    <row r="31" spans="1:24" ht="25.5" x14ac:dyDescent="0.25">
      <c r="B31" s="1454"/>
      <c r="C31" s="1454"/>
      <c r="D31" s="1451"/>
      <c r="E31" s="1454"/>
      <c r="F31" s="1454"/>
      <c r="G31" s="1448"/>
      <c r="H31" s="762" t="s">
        <v>557</v>
      </c>
      <c r="I31" s="763">
        <v>4</v>
      </c>
      <c r="J31" s="764" t="s">
        <v>7</v>
      </c>
      <c r="K31" s="765">
        <v>4300</v>
      </c>
      <c r="L31" s="766">
        <f t="shared" si="1"/>
        <v>17200</v>
      </c>
      <c r="M31" s="767"/>
      <c r="N31" s="768"/>
      <c r="O31" s="763"/>
      <c r="P31" s="763"/>
      <c r="Q31" s="770"/>
      <c r="R31" s="763"/>
      <c r="S31" s="763"/>
      <c r="T31" s="770"/>
      <c r="U31" s="770"/>
      <c r="V31" s="763"/>
    </row>
    <row r="32" spans="1:24" s="32" customFormat="1" ht="25.5" x14ac:dyDescent="0.25">
      <c r="A32" s="178"/>
      <c r="B32" s="1454"/>
      <c r="C32" s="1454"/>
      <c r="D32" s="1451"/>
      <c r="E32" s="1454"/>
      <c r="F32" s="1454"/>
      <c r="G32" s="1448"/>
      <c r="H32" s="762" t="s">
        <v>558</v>
      </c>
      <c r="I32" s="763">
        <v>4</v>
      </c>
      <c r="J32" s="764" t="s">
        <v>7</v>
      </c>
      <c r="K32" s="765">
        <v>4300</v>
      </c>
      <c r="L32" s="766">
        <f t="shared" si="1"/>
        <v>17200</v>
      </c>
      <c r="M32" s="767"/>
      <c r="N32" s="768"/>
      <c r="O32" s="763"/>
      <c r="P32" s="763"/>
      <c r="Q32" s="770"/>
      <c r="R32" s="763"/>
      <c r="S32" s="763"/>
      <c r="T32" s="770"/>
      <c r="U32" s="770"/>
      <c r="V32" s="763"/>
      <c r="W32" s="542"/>
      <c r="X32" s="542"/>
    </row>
    <row r="33" spans="1:24" s="32" customFormat="1" ht="25.5" x14ac:dyDescent="0.25">
      <c r="A33" s="178"/>
      <c r="B33" s="1454"/>
      <c r="C33" s="1454"/>
      <c r="D33" s="1451"/>
      <c r="E33" s="1454"/>
      <c r="F33" s="1454"/>
      <c r="G33" s="1448"/>
      <c r="H33" s="762" t="s">
        <v>559</v>
      </c>
      <c r="I33" s="763">
        <v>4</v>
      </c>
      <c r="J33" s="764" t="s">
        <v>7</v>
      </c>
      <c r="K33" s="765">
        <v>4300</v>
      </c>
      <c r="L33" s="766">
        <f t="shared" si="1"/>
        <v>17200</v>
      </c>
      <c r="M33" s="767"/>
      <c r="N33" s="768"/>
      <c r="O33" s="763"/>
      <c r="P33" s="763"/>
      <c r="Q33" s="770"/>
      <c r="R33" s="763"/>
      <c r="S33" s="763"/>
      <c r="T33" s="770"/>
      <c r="U33" s="770"/>
      <c r="V33" s="763"/>
      <c r="W33" s="542"/>
      <c r="X33" s="542"/>
    </row>
    <row r="34" spans="1:24" s="32" customFormat="1" ht="25.5" x14ac:dyDescent="0.25">
      <c r="A34" s="178"/>
      <c r="B34" s="1454"/>
      <c r="C34" s="1454"/>
      <c r="D34" s="1451"/>
      <c r="E34" s="1454"/>
      <c r="F34" s="1454"/>
      <c r="G34" s="1448"/>
      <c r="H34" s="762" t="s">
        <v>560</v>
      </c>
      <c r="I34" s="763">
        <v>4</v>
      </c>
      <c r="J34" s="764" t="s">
        <v>7</v>
      </c>
      <c r="K34" s="765">
        <v>4300</v>
      </c>
      <c r="L34" s="766">
        <f t="shared" si="1"/>
        <v>17200</v>
      </c>
      <c r="M34" s="767"/>
      <c r="N34" s="768"/>
      <c r="O34" s="763"/>
      <c r="P34" s="763"/>
      <c r="Q34" s="770"/>
      <c r="R34" s="763"/>
      <c r="S34" s="763"/>
      <c r="T34" s="770"/>
      <c r="U34" s="770"/>
      <c r="V34" s="763"/>
      <c r="W34" s="542"/>
      <c r="X34" s="542"/>
    </row>
    <row r="35" spans="1:24" s="32" customFormat="1" ht="25.5" x14ac:dyDescent="0.25">
      <c r="A35" s="178"/>
      <c r="B35" s="1454"/>
      <c r="C35" s="1454"/>
      <c r="D35" s="1451"/>
      <c r="E35" s="1454"/>
      <c r="F35" s="1454"/>
      <c r="G35" s="1448"/>
      <c r="H35" s="762" t="s">
        <v>561</v>
      </c>
      <c r="I35" s="763">
        <v>8</v>
      </c>
      <c r="J35" s="764" t="s">
        <v>7</v>
      </c>
      <c r="K35" s="765">
        <v>3900</v>
      </c>
      <c r="L35" s="766">
        <f t="shared" si="1"/>
        <v>31200</v>
      </c>
      <c r="M35" s="767"/>
      <c r="N35" s="768"/>
      <c r="O35" s="763"/>
      <c r="P35" s="763"/>
      <c r="Q35" s="770"/>
      <c r="R35" s="763"/>
      <c r="S35" s="763"/>
      <c r="T35" s="770"/>
      <c r="U35" s="770"/>
      <c r="V35" s="763"/>
      <c r="W35" s="542"/>
      <c r="X35" s="542"/>
    </row>
    <row r="36" spans="1:24" s="32" customFormat="1" ht="25.5" x14ac:dyDescent="0.25">
      <c r="A36" s="178"/>
      <c r="B36" s="1454"/>
      <c r="C36" s="1454"/>
      <c r="D36" s="1451"/>
      <c r="E36" s="1454"/>
      <c r="F36" s="1454"/>
      <c r="G36" s="1448"/>
      <c r="H36" s="762" t="s">
        <v>562</v>
      </c>
      <c r="I36" s="763">
        <v>8</v>
      </c>
      <c r="J36" s="764" t="s">
        <v>7</v>
      </c>
      <c r="K36" s="765">
        <v>3900</v>
      </c>
      <c r="L36" s="766">
        <f t="shared" si="1"/>
        <v>31200</v>
      </c>
      <c r="M36" s="767"/>
      <c r="N36" s="768"/>
      <c r="O36" s="763"/>
      <c r="P36" s="763"/>
      <c r="Q36" s="770"/>
      <c r="R36" s="763"/>
      <c r="S36" s="763"/>
      <c r="T36" s="770"/>
      <c r="U36" s="770"/>
      <c r="V36" s="763"/>
      <c r="W36" s="542"/>
      <c r="X36" s="542"/>
    </row>
    <row r="37" spans="1:24" x14ac:dyDescent="0.25">
      <c r="B37" s="1454"/>
      <c r="C37" s="1454"/>
      <c r="D37" s="1451"/>
      <c r="E37" s="1454"/>
      <c r="F37" s="1454"/>
      <c r="G37" s="1448"/>
      <c r="H37" s="762" t="s">
        <v>538</v>
      </c>
      <c r="I37" s="763">
        <v>1</v>
      </c>
      <c r="J37" s="764" t="s">
        <v>6</v>
      </c>
      <c r="K37" s="765">
        <v>75600</v>
      </c>
      <c r="L37" s="766">
        <f t="shared" si="1"/>
        <v>75600</v>
      </c>
      <c r="M37" s="767"/>
      <c r="N37" s="768"/>
      <c r="O37" s="763"/>
      <c r="P37" s="763"/>
      <c r="Q37" s="770"/>
      <c r="R37" s="763"/>
      <c r="S37" s="763"/>
      <c r="T37" s="770"/>
      <c r="U37" s="770"/>
      <c r="V37" s="763"/>
    </row>
    <row r="38" spans="1:24" x14ac:dyDescent="0.25">
      <c r="B38" s="1454"/>
      <c r="C38" s="1454"/>
      <c r="D38" s="1451"/>
      <c r="E38" s="1454"/>
      <c r="F38" s="1454"/>
      <c r="G38" s="1448"/>
      <c r="H38" s="762" t="s">
        <v>539</v>
      </c>
      <c r="I38" s="763">
        <v>2</v>
      </c>
      <c r="J38" s="764" t="s">
        <v>7</v>
      </c>
      <c r="K38" s="765">
        <v>23300</v>
      </c>
      <c r="L38" s="766">
        <f t="shared" si="1"/>
        <v>46600</v>
      </c>
      <c r="M38" s="767"/>
      <c r="N38" s="768"/>
      <c r="O38" s="763"/>
      <c r="P38" s="763"/>
      <c r="Q38" s="770"/>
      <c r="R38" s="763"/>
      <c r="S38" s="763"/>
      <c r="T38" s="770"/>
      <c r="U38" s="770"/>
      <c r="V38" s="763"/>
    </row>
    <row r="39" spans="1:24" x14ac:dyDescent="0.25">
      <c r="B39" s="1454"/>
      <c r="C39" s="1454"/>
      <c r="D39" s="1451"/>
      <c r="E39" s="1454"/>
      <c r="F39" s="1454"/>
      <c r="G39" s="1448"/>
      <c r="H39" s="762" t="s">
        <v>540</v>
      </c>
      <c r="I39" s="763">
        <v>2</v>
      </c>
      <c r="J39" s="764" t="s">
        <v>7</v>
      </c>
      <c r="K39" s="765">
        <v>12500</v>
      </c>
      <c r="L39" s="766">
        <f t="shared" si="1"/>
        <v>25000</v>
      </c>
      <c r="M39" s="767"/>
      <c r="N39" s="768"/>
      <c r="O39" s="763"/>
      <c r="P39" s="763"/>
      <c r="Q39" s="770"/>
      <c r="R39" s="763"/>
      <c r="S39" s="763"/>
      <c r="T39" s="770"/>
      <c r="U39" s="770"/>
      <c r="V39" s="763"/>
    </row>
    <row r="40" spans="1:24" x14ac:dyDescent="0.25">
      <c r="B40" s="1454"/>
      <c r="C40" s="1454"/>
      <c r="D40" s="1451"/>
      <c r="E40" s="1454"/>
      <c r="F40" s="1454"/>
      <c r="G40" s="1448"/>
      <c r="H40" s="762" t="s">
        <v>563</v>
      </c>
      <c r="I40" s="763">
        <v>1</v>
      </c>
      <c r="J40" s="764" t="s">
        <v>6</v>
      </c>
      <c r="K40" s="765">
        <v>42500</v>
      </c>
      <c r="L40" s="766">
        <f t="shared" si="1"/>
        <v>42500</v>
      </c>
      <c r="M40" s="767"/>
      <c r="N40" s="768"/>
      <c r="O40" s="763"/>
      <c r="P40" s="763"/>
      <c r="Q40" s="770"/>
      <c r="R40" s="763"/>
      <c r="S40" s="763"/>
      <c r="T40" s="770"/>
      <c r="U40" s="770"/>
      <c r="V40" s="763"/>
    </row>
    <row r="41" spans="1:24" ht="25.5" x14ac:dyDescent="0.25">
      <c r="B41" s="1454"/>
      <c r="C41" s="1454"/>
      <c r="D41" s="1451"/>
      <c r="E41" s="1454"/>
      <c r="F41" s="1454"/>
      <c r="G41" s="1448"/>
      <c r="H41" s="762" t="s">
        <v>541</v>
      </c>
      <c r="I41" s="763">
        <v>2</v>
      </c>
      <c r="J41" s="764" t="s">
        <v>7</v>
      </c>
      <c r="K41" s="765">
        <v>19600</v>
      </c>
      <c r="L41" s="766">
        <f t="shared" si="1"/>
        <v>39200</v>
      </c>
      <c r="M41" s="767"/>
      <c r="N41" s="768"/>
      <c r="O41" s="763"/>
      <c r="P41" s="763"/>
      <c r="Q41" s="770"/>
      <c r="R41" s="763"/>
      <c r="S41" s="763"/>
      <c r="T41" s="770"/>
      <c r="U41" s="770"/>
      <c r="V41" s="763"/>
    </row>
    <row r="42" spans="1:24" x14ac:dyDescent="0.25">
      <c r="B42" s="1454"/>
      <c r="C42" s="1454"/>
      <c r="D42" s="1451"/>
      <c r="E42" s="1454"/>
      <c r="F42" s="1454"/>
      <c r="G42" s="1448"/>
      <c r="H42" s="762" t="s">
        <v>542</v>
      </c>
      <c r="I42" s="763">
        <v>2</v>
      </c>
      <c r="J42" s="764" t="s">
        <v>7</v>
      </c>
      <c r="K42" s="765">
        <v>27800</v>
      </c>
      <c r="L42" s="766">
        <f t="shared" si="1"/>
        <v>55600</v>
      </c>
      <c r="M42" s="767"/>
      <c r="N42" s="768"/>
      <c r="O42" s="763"/>
      <c r="P42" s="763"/>
      <c r="Q42" s="770"/>
      <c r="R42" s="763"/>
      <c r="S42" s="763"/>
      <c r="T42" s="770"/>
      <c r="U42" s="770"/>
      <c r="V42" s="763"/>
    </row>
    <row r="43" spans="1:24" x14ac:dyDescent="0.25">
      <c r="B43" s="1454"/>
      <c r="C43" s="1454"/>
      <c r="D43" s="1451"/>
      <c r="E43" s="1454"/>
      <c r="F43" s="1454"/>
      <c r="G43" s="1448"/>
      <c r="H43" s="762" t="s">
        <v>543</v>
      </c>
      <c r="I43" s="763">
        <v>2</v>
      </c>
      <c r="J43" s="764" t="s">
        <v>7</v>
      </c>
      <c r="K43" s="765">
        <v>21600</v>
      </c>
      <c r="L43" s="766">
        <f t="shared" si="1"/>
        <v>43200</v>
      </c>
      <c r="M43" s="767"/>
      <c r="N43" s="768"/>
      <c r="O43" s="763"/>
      <c r="P43" s="763"/>
      <c r="Q43" s="770"/>
      <c r="R43" s="763"/>
      <c r="S43" s="763"/>
      <c r="T43" s="770"/>
      <c r="U43" s="770"/>
      <c r="V43" s="763"/>
    </row>
    <row r="44" spans="1:24" x14ac:dyDescent="0.25">
      <c r="B44" s="1454"/>
      <c r="C44" s="1454"/>
      <c r="D44" s="1451"/>
      <c r="E44" s="1454"/>
      <c r="F44" s="1454"/>
      <c r="G44" s="1448"/>
      <c r="H44" s="762" t="s">
        <v>544</v>
      </c>
      <c r="I44" s="763">
        <v>2</v>
      </c>
      <c r="J44" s="764" t="s">
        <v>7</v>
      </c>
      <c r="K44" s="765">
        <v>17800</v>
      </c>
      <c r="L44" s="766">
        <f t="shared" si="1"/>
        <v>35600</v>
      </c>
      <c r="M44" s="767"/>
      <c r="N44" s="768"/>
      <c r="O44" s="763"/>
      <c r="P44" s="763"/>
      <c r="Q44" s="770"/>
      <c r="R44" s="763"/>
      <c r="S44" s="763"/>
      <c r="T44" s="770"/>
      <c r="U44" s="770"/>
      <c r="V44" s="763"/>
    </row>
    <row r="45" spans="1:24" x14ac:dyDescent="0.25">
      <c r="B45" s="1454"/>
      <c r="C45" s="1454"/>
      <c r="D45" s="1451"/>
      <c r="E45" s="1454"/>
      <c r="F45" s="1454"/>
      <c r="G45" s="1448"/>
      <c r="H45" s="762" t="s">
        <v>545</v>
      </c>
      <c r="I45" s="763">
        <v>2</v>
      </c>
      <c r="J45" s="764" t="s">
        <v>7</v>
      </c>
      <c r="K45" s="765">
        <v>25300</v>
      </c>
      <c r="L45" s="766">
        <f t="shared" si="1"/>
        <v>50600</v>
      </c>
      <c r="M45" s="767"/>
      <c r="N45" s="768"/>
      <c r="O45" s="763"/>
      <c r="P45" s="763"/>
      <c r="Q45" s="770"/>
      <c r="R45" s="763"/>
      <c r="S45" s="763"/>
      <c r="T45" s="770"/>
      <c r="U45" s="770"/>
      <c r="V45" s="763"/>
    </row>
    <row r="46" spans="1:24" x14ac:dyDescent="0.25">
      <c r="B46" s="1454"/>
      <c r="C46" s="1454"/>
      <c r="D46" s="1451"/>
      <c r="E46" s="1454"/>
      <c r="F46" s="1454"/>
      <c r="G46" s="1448"/>
      <c r="H46" s="762" t="s">
        <v>546</v>
      </c>
      <c r="I46" s="763">
        <v>2</v>
      </c>
      <c r="J46" s="764" t="s">
        <v>7</v>
      </c>
      <c r="K46" s="765">
        <v>7900</v>
      </c>
      <c r="L46" s="766">
        <f t="shared" si="1"/>
        <v>15800</v>
      </c>
      <c r="M46" s="767"/>
      <c r="N46" s="768"/>
      <c r="O46" s="763"/>
      <c r="P46" s="763"/>
      <c r="Q46" s="770"/>
      <c r="R46" s="763"/>
      <c r="S46" s="763"/>
      <c r="T46" s="770"/>
      <c r="U46" s="770"/>
      <c r="V46" s="763"/>
    </row>
    <row r="47" spans="1:24" x14ac:dyDescent="0.25">
      <c r="B47" s="1454"/>
      <c r="C47" s="1454"/>
      <c r="D47" s="1451"/>
      <c r="E47" s="1454"/>
      <c r="F47" s="1454"/>
      <c r="G47" s="1448"/>
      <c r="H47" s="762" t="s">
        <v>547</v>
      </c>
      <c r="I47" s="763">
        <v>2</v>
      </c>
      <c r="J47" s="764" t="s">
        <v>7</v>
      </c>
      <c r="K47" s="765">
        <v>17000</v>
      </c>
      <c r="L47" s="766">
        <f t="shared" si="1"/>
        <v>34000</v>
      </c>
      <c r="M47" s="767"/>
      <c r="N47" s="768"/>
      <c r="O47" s="763"/>
      <c r="P47" s="763"/>
      <c r="Q47" s="770"/>
      <c r="R47" s="763"/>
      <c r="S47" s="763"/>
      <c r="T47" s="770"/>
      <c r="U47" s="770"/>
      <c r="V47" s="763"/>
    </row>
    <row r="48" spans="1:24" x14ac:dyDescent="0.25">
      <c r="B48" s="1454"/>
      <c r="C48" s="1454"/>
      <c r="D48" s="1451"/>
      <c r="E48" s="1454"/>
      <c r="F48" s="1454"/>
      <c r="G48" s="1448"/>
      <c r="H48" s="762" t="s">
        <v>564</v>
      </c>
      <c r="I48" s="763">
        <v>1</v>
      </c>
      <c r="J48" s="764" t="s">
        <v>6</v>
      </c>
      <c r="K48" s="765">
        <v>28000</v>
      </c>
      <c r="L48" s="766">
        <f t="shared" si="1"/>
        <v>28000</v>
      </c>
      <c r="M48" s="767"/>
      <c r="N48" s="768"/>
      <c r="O48" s="763"/>
      <c r="P48" s="763"/>
      <c r="Q48" s="770"/>
      <c r="R48" s="763"/>
      <c r="S48" s="763"/>
      <c r="T48" s="770"/>
      <c r="U48" s="770"/>
      <c r="V48" s="763"/>
    </row>
    <row r="49" spans="2:22" x14ac:dyDescent="0.25">
      <c r="B49" s="1455"/>
      <c r="C49" s="1455"/>
      <c r="D49" s="1452"/>
      <c r="E49" s="1455"/>
      <c r="F49" s="1455"/>
      <c r="G49" s="1449"/>
      <c r="H49" s="771" t="s">
        <v>548</v>
      </c>
      <c r="I49" s="772">
        <v>1</v>
      </c>
      <c r="J49" s="773" t="s">
        <v>6</v>
      </c>
      <c r="K49" s="774">
        <v>85100</v>
      </c>
      <c r="L49" s="775">
        <f>K49*I49</f>
        <v>85100</v>
      </c>
      <c r="M49" s="776"/>
      <c r="N49" s="777"/>
      <c r="O49" s="772"/>
      <c r="P49" s="772"/>
      <c r="Q49" s="778"/>
      <c r="R49" s="772"/>
      <c r="S49" s="772"/>
      <c r="T49" s="778"/>
      <c r="U49" s="778"/>
      <c r="V49" s="772"/>
    </row>
    <row r="50" spans="2:22" x14ac:dyDescent="0.25">
      <c r="B50" s="1443"/>
      <c r="C50" s="1443"/>
      <c r="D50" s="1444" t="s">
        <v>630</v>
      </c>
      <c r="E50" s="1446"/>
      <c r="F50" s="1446">
        <v>44140</v>
      </c>
      <c r="G50" s="1443" t="s">
        <v>631</v>
      </c>
      <c r="H50" s="483" t="s">
        <v>632</v>
      </c>
      <c r="I50" s="624">
        <v>2</v>
      </c>
      <c r="J50" s="481" t="s">
        <v>7</v>
      </c>
      <c r="K50" s="560">
        <v>12700</v>
      </c>
      <c r="L50" s="565">
        <f>K50*I50</f>
        <v>25400</v>
      </c>
      <c r="M50" s="566"/>
      <c r="N50" s="567"/>
      <c r="O50" s="482"/>
      <c r="P50" s="1443"/>
      <c r="Q50" s="1443"/>
      <c r="R50" s="1443"/>
      <c r="S50" s="1443"/>
      <c r="T50" s="1443"/>
      <c r="U50" s="1443"/>
      <c r="V50" s="1443"/>
    </row>
    <row r="51" spans="2:22" x14ac:dyDescent="0.25">
      <c r="B51" s="1243"/>
      <c r="C51" s="1243"/>
      <c r="D51" s="1424"/>
      <c r="E51" s="1247"/>
      <c r="F51" s="1247"/>
      <c r="G51" s="1243"/>
      <c r="H51" s="625" t="s">
        <v>633</v>
      </c>
      <c r="I51" s="621">
        <v>2</v>
      </c>
      <c r="J51" s="11" t="s">
        <v>7</v>
      </c>
      <c r="K51" s="140">
        <v>9700</v>
      </c>
      <c r="L51" s="561">
        <f>K51*I51</f>
        <v>19400</v>
      </c>
      <c r="M51" s="360"/>
      <c r="N51" s="237"/>
      <c r="O51" s="623"/>
      <c r="P51" s="1243"/>
      <c r="Q51" s="1243"/>
      <c r="R51" s="1243"/>
      <c r="S51" s="1243"/>
      <c r="T51" s="1243"/>
      <c r="U51" s="1243"/>
      <c r="V51" s="1243"/>
    </row>
    <row r="52" spans="2:22" x14ac:dyDescent="0.25">
      <c r="B52" s="1243"/>
      <c r="C52" s="1243"/>
      <c r="D52" s="1424"/>
      <c r="E52" s="1247"/>
      <c r="F52" s="1247"/>
      <c r="G52" s="1243"/>
      <c r="H52" s="625" t="s">
        <v>634</v>
      </c>
      <c r="I52" s="621">
        <v>2</v>
      </c>
      <c r="J52" s="11" t="s">
        <v>7</v>
      </c>
      <c r="K52" s="140">
        <v>13600</v>
      </c>
      <c r="L52" s="561">
        <f>K52*I52</f>
        <v>27200</v>
      </c>
      <c r="M52" s="360"/>
      <c r="N52" s="237"/>
      <c r="O52" s="623"/>
      <c r="P52" s="1243"/>
      <c r="Q52" s="1243"/>
      <c r="R52" s="1243"/>
      <c r="S52" s="1243"/>
      <c r="T52" s="1243"/>
      <c r="U52" s="1243"/>
      <c r="V52" s="1243"/>
    </row>
    <row r="53" spans="2:22" x14ac:dyDescent="0.25">
      <c r="B53" s="1244"/>
      <c r="C53" s="1244"/>
      <c r="D53" s="1445"/>
      <c r="E53" s="1248"/>
      <c r="F53" s="1248"/>
      <c r="G53" s="1244"/>
      <c r="H53" s="115" t="s">
        <v>635</v>
      </c>
      <c r="I53" s="622">
        <v>2</v>
      </c>
      <c r="J53" s="117" t="s">
        <v>7</v>
      </c>
      <c r="K53" s="562">
        <v>11300</v>
      </c>
      <c r="L53" s="563">
        <f>K53*I53</f>
        <v>22600</v>
      </c>
      <c r="M53" s="564"/>
      <c r="N53" s="220"/>
      <c r="O53" s="615"/>
      <c r="P53" s="1244"/>
      <c r="Q53" s="1244"/>
      <c r="R53" s="1244"/>
      <c r="S53" s="1244"/>
      <c r="T53" s="1244"/>
      <c r="U53" s="1244"/>
      <c r="V53" s="1244"/>
    </row>
  </sheetData>
  <mergeCells count="25">
    <mergeCell ref="N8:N10"/>
    <mergeCell ref="P8:Q8"/>
    <mergeCell ref="B10:L10"/>
    <mergeCell ref="G11:G49"/>
    <mergeCell ref="D11:D49"/>
    <mergeCell ref="E11:E49"/>
    <mergeCell ref="F11:F49"/>
    <mergeCell ref="B11:B49"/>
    <mergeCell ref="C11:C49"/>
    <mergeCell ref="D4:H4"/>
    <mergeCell ref="D5:H5"/>
    <mergeCell ref="M8:M9"/>
    <mergeCell ref="B50:B53"/>
    <mergeCell ref="C50:C53"/>
    <mergeCell ref="D50:D53"/>
    <mergeCell ref="E50:E53"/>
    <mergeCell ref="F50:F53"/>
    <mergeCell ref="T50:T53"/>
    <mergeCell ref="U50:U53"/>
    <mergeCell ref="V50:V53"/>
    <mergeCell ref="G50:G53"/>
    <mergeCell ref="P50:P53"/>
    <mergeCell ref="Q50:Q53"/>
    <mergeCell ref="R50:R53"/>
    <mergeCell ref="S50:S53"/>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7" tint="0.39997558519241921"/>
  </sheetPr>
  <dimension ref="A1:X62"/>
  <sheetViews>
    <sheetView zoomScale="80" zoomScaleNormal="80" workbookViewId="0">
      <selection activeCell="D10" sqref="D10"/>
    </sheetView>
  </sheetViews>
  <sheetFormatPr defaultRowHeight="12.75" x14ac:dyDescent="0.25"/>
  <cols>
    <col min="1" max="1" width="2.42578125" style="209" customWidth="1"/>
    <col min="2" max="2" width="4.7109375" style="1" customWidth="1"/>
    <col min="3" max="3" width="14.140625" style="14" customWidth="1"/>
    <col min="4" max="4" width="20" style="15" customWidth="1"/>
    <col min="5" max="5" width="10.85546875" style="3" customWidth="1"/>
    <col min="6" max="6" width="10.140625" style="12" customWidth="1"/>
    <col min="7" max="7" width="21.28515625" style="2" customWidth="1"/>
    <col min="8" max="8" width="49.5703125" style="48" customWidth="1"/>
    <col min="9" max="9" width="4.85546875" style="1" customWidth="1"/>
    <col min="10" max="10" width="7" style="5" customWidth="1"/>
    <col min="11" max="11" width="12.5703125" style="13" customWidth="1"/>
    <col min="12" max="12" width="12.5703125" style="148"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32.140625" style="1" customWidth="1"/>
    <col min="21" max="16384" width="9.140625" style="1"/>
  </cols>
  <sheetData>
    <row r="1" spans="1:24" x14ac:dyDescent="0.25">
      <c r="N1" s="60"/>
      <c r="O1" s="61"/>
      <c r="P1" s="62"/>
      <c r="Q1" s="62"/>
      <c r="R1" s="61"/>
      <c r="S1" s="1"/>
    </row>
    <row r="2" spans="1:24" ht="19.5" x14ac:dyDescent="0.25">
      <c r="B2" s="223" t="s">
        <v>253</v>
      </c>
      <c r="N2" s="60"/>
      <c r="O2" s="61"/>
      <c r="P2" s="62"/>
      <c r="Q2" s="62"/>
      <c r="R2" s="61"/>
      <c r="S2" s="1"/>
    </row>
    <row r="3" spans="1:24" ht="13.5" thickBot="1" x14ac:dyDescent="0.3">
      <c r="N3" s="60"/>
      <c r="O3" s="61"/>
      <c r="P3" s="62"/>
      <c r="Q3" s="62"/>
      <c r="R3" s="61"/>
      <c r="S3" s="1"/>
    </row>
    <row r="4" spans="1:24" ht="18" customHeight="1" thickTop="1" x14ac:dyDescent="0.25">
      <c r="B4" s="225" t="s">
        <v>254</v>
      </c>
      <c r="C4" s="227"/>
      <c r="D4" s="1257" t="s">
        <v>1005</v>
      </c>
      <c r="E4" s="1257"/>
      <c r="F4" s="1257"/>
      <c r="G4" s="1257"/>
      <c r="H4" s="1258"/>
      <c r="N4" s="60"/>
      <c r="O4" s="61"/>
      <c r="P4" s="62"/>
      <c r="Q4" s="62"/>
      <c r="R4" s="61"/>
      <c r="S4" s="1"/>
    </row>
    <row r="5" spans="1:24" ht="18" customHeight="1" thickBot="1" x14ac:dyDescent="0.3">
      <c r="B5" s="226" t="s">
        <v>255</v>
      </c>
      <c r="C5" s="682"/>
      <c r="D5" s="1259" t="s">
        <v>1006</v>
      </c>
      <c r="E5" s="1259"/>
      <c r="F5" s="1259"/>
      <c r="G5" s="1259"/>
      <c r="H5" s="1260"/>
      <c r="I5" s="229"/>
      <c r="J5" s="229"/>
      <c r="K5" s="229"/>
      <c r="L5" s="229"/>
      <c r="N5" s="60"/>
      <c r="O5" s="61"/>
      <c r="P5" s="62"/>
      <c r="Q5" s="62"/>
      <c r="R5" s="61"/>
      <c r="S5" s="1"/>
    </row>
    <row r="6" spans="1:24" ht="12.75" customHeight="1" thickTop="1" x14ac:dyDescent="0.25">
      <c r="B6" s="229"/>
      <c r="C6" s="229"/>
      <c r="D6" s="229"/>
      <c r="E6" s="229"/>
      <c r="F6" s="229"/>
      <c r="G6" s="229"/>
      <c r="H6" s="229"/>
      <c r="I6" s="229"/>
      <c r="J6" s="229"/>
      <c r="K6" s="229"/>
      <c r="L6" s="229"/>
      <c r="N6" s="60"/>
      <c r="O6" s="61"/>
      <c r="P6" s="62"/>
      <c r="Q6" s="62"/>
      <c r="R6" s="61"/>
      <c r="S6" s="1"/>
    </row>
    <row r="7" spans="1:24" ht="9" customHeight="1" x14ac:dyDescent="0.25">
      <c r="A7" s="1"/>
      <c r="B7" s="57"/>
      <c r="C7" s="15"/>
      <c r="D7" s="3"/>
      <c r="E7" s="12"/>
      <c r="F7" s="2"/>
      <c r="G7" s="48"/>
      <c r="H7" s="1"/>
      <c r="I7" s="5"/>
      <c r="J7" s="43"/>
      <c r="K7" s="148"/>
      <c r="L7" s="32"/>
      <c r="M7" s="62"/>
      <c r="N7" s="62"/>
      <c r="O7" s="61"/>
      <c r="R7" s="1"/>
      <c r="S7" s="1"/>
    </row>
    <row r="8" spans="1:24" s="4" customFormat="1" ht="39" customHeight="1" thickBot="1" x14ac:dyDescent="0.3">
      <c r="A8" s="210"/>
      <c r="B8" s="172" t="s">
        <v>0</v>
      </c>
      <c r="C8" s="172" t="s">
        <v>1</v>
      </c>
      <c r="D8" s="173" t="s">
        <v>2</v>
      </c>
      <c r="E8" s="173" t="s">
        <v>11</v>
      </c>
      <c r="F8" s="173" t="s">
        <v>10</v>
      </c>
      <c r="G8" s="172" t="s">
        <v>9</v>
      </c>
      <c r="H8" s="172" t="s">
        <v>3</v>
      </c>
      <c r="I8" s="172" t="s">
        <v>4</v>
      </c>
      <c r="J8" s="174" t="s">
        <v>5</v>
      </c>
      <c r="K8" s="175" t="s">
        <v>41</v>
      </c>
      <c r="L8" s="176" t="s">
        <v>42</v>
      </c>
      <c r="M8" s="50"/>
      <c r="N8" s="1249" t="s">
        <v>14</v>
      </c>
      <c r="O8" s="1249"/>
      <c r="P8" s="1249" t="s">
        <v>12</v>
      </c>
      <c r="Q8" s="1249" t="s">
        <v>13</v>
      </c>
      <c r="R8" s="1252" t="s">
        <v>16</v>
      </c>
      <c r="S8" s="1252" t="s">
        <v>17</v>
      </c>
      <c r="T8" s="1249" t="s">
        <v>18</v>
      </c>
    </row>
    <row r="9" spans="1:24" ht="26.25" customHeight="1" thickBot="1" x14ac:dyDescent="0.3">
      <c r="B9" s="1240" t="s">
        <v>187</v>
      </c>
      <c r="C9" s="1241"/>
      <c r="D9" s="1241"/>
      <c r="E9" s="1241"/>
      <c r="F9" s="1241"/>
      <c r="G9" s="1241"/>
      <c r="H9" s="1241"/>
      <c r="I9" s="1241"/>
      <c r="J9" s="1241"/>
      <c r="K9" s="1241"/>
      <c r="L9" s="1241"/>
      <c r="M9" s="50"/>
      <c r="N9" s="1251"/>
      <c r="O9" s="1251"/>
      <c r="P9" s="1251"/>
      <c r="Q9" s="1251"/>
      <c r="R9" s="1254"/>
      <c r="S9" s="1254"/>
      <c r="T9" s="1251"/>
    </row>
    <row r="10" spans="1:24" s="626" customFormat="1" ht="21" customHeight="1" x14ac:dyDescent="0.25">
      <c r="B10" s="670">
        <v>1</v>
      </c>
      <c r="C10" s="670" t="s">
        <v>1027</v>
      </c>
      <c r="D10" s="671" t="s">
        <v>1031</v>
      </c>
      <c r="E10" s="672"/>
      <c r="F10" s="672">
        <v>44208</v>
      </c>
      <c r="G10" s="733"/>
      <c r="H10" s="673" t="s">
        <v>835</v>
      </c>
      <c r="I10" s="670">
        <v>1</v>
      </c>
      <c r="J10" s="674" t="s">
        <v>6</v>
      </c>
      <c r="K10" s="675">
        <v>320</v>
      </c>
      <c r="L10" s="675">
        <f>K10*I10</f>
        <v>320</v>
      </c>
      <c r="M10" s="676"/>
      <c r="N10" s="677"/>
      <c r="O10" s="678"/>
      <c r="P10" s="672"/>
      <c r="Q10" s="672"/>
      <c r="R10" s="672"/>
      <c r="S10" s="672"/>
      <c r="T10" s="672"/>
      <c r="U10" s="628"/>
      <c r="V10" s="628"/>
      <c r="W10" s="628"/>
      <c r="X10" s="679"/>
    </row>
    <row r="11" spans="1:24" s="626" customFormat="1" ht="21" customHeight="1" x14ac:dyDescent="0.25">
      <c r="B11" s="670"/>
      <c r="C11" s="670"/>
      <c r="D11" s="671"/>
      <c r="E11" s="672"/>
      <c r="F11" s="672"/>
      <c r="G11" s="733"/>
      <c r="H11" s="673"/>
      <c r="I11" s="670"/>
      <c r="J11" s="674"/>
      <c r="K11" s="675"/>
      <c r="L11" s="675">
        <f t="shared" ref="L11:L32" si="0">K11*I11</f>
        <v>0</v>
      </c>
      <c r="M11" s="676"/>
      <c r="N11" s="677"/>
      <c r="O11" s="678"/>
      <c r="P11" s="672"/>
      <c r="Q11" s="672"/>
      <c r="R11" s="672"/>
      <c r="S11" s="672"/>
      <c r="T11" s="672"/>
      <c r="U11" s="628"/>
      <c r="V11" s="628"/>
      <c r="W11" s="628"/>
      <c r="X11" s="679"/>
    </row>
    <row r="12" spans="1:24" s="626" customFormat="1" ht="21" customHeight="1" x14ac:dyDescent="0.25">
      <c r="B12" s="670"/>
      <c r="C12" s="670"/>
      <c r="D12" s="671"/>
      <c r="E12" s="672"/>
      <c r="F12" s="672"/>
      <c r="G12" s="733"/>
      <c r="H12" s="673"/>
      <c r="I12" s="670"/>
      <c r="J12" s="674"/>
      <c r="K12" s="675"/>
      <c r="L12" s="675">
        <f t="shared" si="0"/>
        <v>0</v>
      </c>
      <c r="M12" s="676"/>
      <c r="N12" s="677"/>
      <c r="O12" s="678"/>
      <c r="P12" s="672"/>
      <c r="Q12" s="672"/>
      <c r="R12" s="672"/>
      <c r="S12" s="672"/>
      <c r="T12" s="672"/>
      <c r="U12" s="628"/>
      <c r="V12" s="628"/>
      <c r="W12" s="628"/>
      <c r="X12" s="679"/>
    </row>
    <row r="13" spans="1:24" s="626" customFormat="1" ht="21" customHeight="1" x14ac:dyDescent="0.25">
      <c r="B13" s="670"/>
      <c r="C13" s="670"/>
      <c r="D13" s="671"/>
      <c r="E13" s="672"/>
      <c r="F13" s="672"/>
      <c r="G13" s="733"/>
      <c r="H13" s="673"/>
      <c r="I13" s="670"/>
      <c r="J13" s="674"/>
      <c r="K13" s="675"/>
      <c r="L13" s="675">
        <f t="shared" si="0"/>
        <v>0</v>
      </c>
      <c r="M13" s="676"/>
      <c r="N13" s="677"/>
      <c r="O13" s="678"/>
      <c r="P13" s="672"/>
      <c r="Q13" s="672"/>
      <c r="R13" s="672"/>
      <c r="S13" s="672"/>
      <c r="T13" s="672"/>
      <c r="U13" s="628"/>
      <c r="V13" s="628"/>
      <c r="W13" s="628"/>
      <c r="X13" s="679"/>
    </row>
    <row r="14" spans="1:24" s="626" customFormat="1" ht="21" customHeight="1" x14ac:dyDescent="0.25">
      <c r="B14" s="670"/>
      <c r="C14" s="670"/>
      <c r="D14" s="671"/>
      <c r="E14" s="672"/>
      <c r="F14" s="672"/>
      <c r="G14" s="733"/>
      <c r="H14" s="673"/>
      <c r="I14" s="670"/>
      <c r="J14" s="674"/>
      <c r="K14" s="675"/>
      <c r="L14" s="675">
        <f t="shared" si="0"/>
        <v>0</v>
      </c>
      <c r="M14" s="676"/>
      <c r="N14" s="677"/>
      <c r="O14" s="678"/>
      <c r="P14" s="672"/>
      <c r="Q14" s="672"/>
      <c r="R14" s="672"/>
      <c r="S14" s="672"/>
      <c r="T14" s="672"/>
      <c r="U14" s="628"/>
      <c r="V14" s="628"/>
      <c r="W14" s="628"/>
      <c r="X14" s="679"/>
    </row>
    <row r="15" spans="1:24" s="626" customFormat="1" ht="21" customHeight="1" x14ac:dyDescent="0.25">
      <c r="B15" s="670"/>
      <c r="C15" s="670"/>
      <c r="D15" s="671"/>
      <c r="E15" s="672"/>
      <c r="F15" s="672"/>
      <c r="G15" s="733"/>
      <c r="H15" s="673"/>
      <c r="I15" s="670"/>
      <c r="J15" s="674"/>
      <c r="K15" s="675"/>
      <c r="L15" s="675">
        <f t="shared" si="0"/>
        <v>0</v>
      </c>
      <c r="M15" s="676"/>
      <c r="N15" s="677"/>
      <c r="O15" s="678"/>
      <c r="P15" s="672"/>
      <c r="Q15" s="672"/>
      <c r="R15" s="672"/>
      <c r="S15" s="672"/>
      <c r="T15" s="672"/>
      <c r="U15" s="628"/>
      <c r="V15" s="628"/>
      <c r="W15" s="628"/>
      <c r="X15" s="679"/>
    </row>
    <row r="16" spans="1:24" s="626" customFormat="1" ht="21" customHeight="1" x14ac:dyDescent="0.25">
      <c r="B16" s="670"/>
      <c r="C16" s="670"/>
      <c r="D16" s="671"/>
      <c r="E16" s="672"/>
      <c r="F16" s="672"/>
      <c r="G16" s="733"/>
      <c r="H16" s="673"/>
      <c r="I16" s="670"/>
      <c r="J16" s="674"/>
      <c r="K16" s="675"/>
      <c r="L16" s="675">
        <f t="shared" si="0"/>
        <v>0</v>
      </c>
      <c r="M16" s="676"/>
      <c r="N16" s="677"/>
      <c r="O16" s="678"/>
      <c r="P16" s="672"/>
      <c r="Q16" s="672"/>
      <c r="R16" s="672"/>
      <c r="S16" s="672"/>
      <c r="T16" s="672"/>
      <c r="U16" s="628"/>
      <c r="V16" s="628"/>
      <c r="W16" s="628"/>
      <c r="X16" s="679"/>
    </row>
    <row r="17" spans="2:24" s="626" customFormat="1" ht="21" customHeight="1" x14ac:dyDescent="0.25">
      <c r="B17" s="670"/>
      <c r="C17" s="670"/>
      <c r="D17" s="671"/>
      <c r="E17" s="672"/>
      <c r="F17" s="672"/>
      <c r="G17" s="733"/>
      <c r="H17" s="673"/>
      <c r="I17" s="670"/>
      <c r="J17" s="674"/>
      <c r="K17" s="675"/>
      <c r="L17" s="675">
        <f t="shared" si="0"/>
        <v>0</v>
      </c>
      <c r="M17" s="676"/>
      <c r="N17" s="677"/>
      <c r="O17" s="678"/>
      <c r="P17" s="672"/>
      <c r="Q17" s="672"/>
      <c r="R17" s="672"/>
      <c r="S17" s="672"/>
      <c r="T17" s="672"/>
      <c r="U17" s="628"/>
      <c r="V17" s="628"/>
      <c r="W17" s="628"/>
      <c r="X17" s="679"/>
    </row>
    <row r="18" spans="2:24" s="626" customFormat="1" ht="21" customHeight="1" x14ac:dyDescent="0.25">
      <c r="B18" s="670"/>
      <c r="C18" s="670"/>
      <c r="D18" s="671"/>
      <c r="E18" s="672"/>
      <c r="F18" s="672"/>
      <c r="G18" s="733"/>
      <c r="H18" s="673"/>
      <c r="I18" s="670"/>
      <c r="J18" s="674"/>
      <c r="K18" s="675"/>
      <c r="L18" s="675">
        <f t="shared" si="0"/>
        <v>0</v>
      </c>
      <c r="M18" s="676"/>
      <c r="N18" s="677"/>
      <c r="O18" s="678"/>
      <c r="P18" s="672"/>
      <c r="Q18" s="672"/>
      <c r="R18" s="672"/>
      <c r="S18" s="672"/>
      <c r="T18" s="672"/>
      <c r="U18" s="628"/>
      <c r="V18" s="628"/>
      <c r="W18" s="628"/>
      <c r="X18" s="679"/>
    </row>
    <row r="19" spans="2:24" s="626" customFormat="1" ht="21" customHeight="1" x14ac:dyDescent="0.25">
      <c r="B19" s="670"/>
      <c r="C19" s="670"/>
      <c r="D19" s="671"/>
      <c r="E19" s="672"/>
      <c r="F19" s="672"/>
      <c r="G19" s="733"/>
      <c r="H19" s="673"/>
      <c r="I19" s="670"/>
      <c r="J19" s="674"/>
      <c r="K19" s="675"/>
      <c r="L19" s="675">
        <f t="shared" si="0"/>
        <v>0</v>
      </c>
      <c r="M19" s="676"/>
      <c r="N19" s="677"/>
      <c r="O19" s="678"/>
      <c r="P19" s="672"/>
      <c r="Q19" s="672"/>
      <c r="R19" s="672"/>
      <c r="S19" s="672"/>
      <c r="T19" s="672"/>
      <c r="U19" s="628"/>
      <c r="V19" s="628"/>
      <c r="W19" s="628"/>
      <c r="X19" s="679"/>
    </row>
    <row r="20" spans="2:24" s="626" customFormat="1" ht="21" customHeight="1" x14ac:dyDescent="0.25">
      <c r="B20" s="670"/>
      <c r="C20" s="670"/>
      <c r="D20" s="671"/>
      <c r="E20" s="672"/>
      <c r="F20" s="672"/>
      <c r="G20" s="733"/>
      <c r="H20" s="673"/>
      <c r="I20" s="670"/>
      <c r="J20" s="674"/>
      <c r="K20" s="675"/>
      <c r="L20" s="675">
        <f t="shared" si="0"/>
        <v>0</v>
      </c>
      <c r="M20" s="676"/>
      <c r="N20" s="677"/>
      <c r="O20" s="678"/>
      <c r="P20" s="672"/>
      <c r="Q20" s="672"/>
      <c r="R20" s="672"/>
      <c r="S20" s="672"/>
      <c r="T20" s="672"/>
      <c r="U20" s="628"/>
      <c r="V20" s="628"/>
      <c r="W20" s="628"/>
      <c r="X20" s="679"/>
    </row>
    <row r="21" spans="2:24" s="626" customFormat="1" ht="21" customHeight="1" x14ac:dyDescent="0.25">
      <c r="B21" s="670"/>
      <c r="C21" s="670"/>
      <c r="D21" s="671"/>
      <c r="E21" s="672"/>
      <c r="F21" s="672"/>
      <c r="G21" s="733"/>
      <c r="H21" s="673"/>
      <c r="I21" s="670"/>
      <c r="J21" s="674"/>
      <c r="K21" s="675"/>
      <c r="L21" s="675">
        <f t="shared" si="0"/>
        <v>0</v>
      </c>
      <c r="M21" s="676"/>
      <c r="N21" s="677"/>
      <c r="O21" s="678"/>
      <c r="P21" s="672"/>
      <c r="Q21" s="672"/>
      <c r="R21" s="672"/>
      <c r="S21" s="672"/>
      <c r="T21" s="672"/>
      <c r="U21" s="628"/>
      <c r="V21" s="628"/>
      <c r="W21" s="628"/>
      <c r="X21" s="679"/>
    </row>
    <row r="22" spans="2:24" s="626" customFormat="1" ht="21" customHeight="1" x14ac:dyDescent="0.25">
      <c r="B22" s="670"/>
      <c r="C22" s="670"/>
      <c r="D22" s="671"/>
      <c r="E22" s="672"/>
      <c r="F22" s="672"/>
      <c r="G22" s="733"/>
      <c r="H22" s="673"/>
      <c r="I22" s="670"/>
      <c r="J22" s="674"/>
      <c r="K22" s="675"/>
      <c r="L22" s="675">
        <f t="shared" si="0"/>
        <v>0</v>
      </c>
      <c r="M22" s="676"/>
      <c r="N22" s="677"/>
      <c r="O22" s="678"/>
      <c r="P22" s="672"/>
      <c r="Q22" s="672"/>
      <c r="R22" s="672"/>
      <c r="S22" s="672"/>
      <c r="T22" s="672"/>
      <c r="U22" s="628"/>
      <c r="V22" s="628"/>
      <c r="W22" s="628"/>
      <c r="X22" s="679"/>
    </row>
    <row r="23" spans="2:24" s="626" customFormat="1" ht="21" customHeight="1" x14ac:dyDescent="0.25">
      <c r="B23" s="670"/>
      <c r="C23" s="670"/>
      <c r="D23" s="671"/>
      <c r="E23" s="672"/>
      <c r="F23" s="672"/>
      <c r="G23" s="733"/>
      <c r="H23" s="673"/>
      <c r="I23" s="670"/>
      <c r="J23" s="674"/>
      <c r="K23" s="675"/>
      <c r="L23" s="675">
        <f t="shared" si="0"/>
        <v>0</v>
      </c>
      <c r="M23" s="676"/>
      <c r="N23" s="677"/>
      <c r="O23" s="678"/>
      <c r="P23" s="672"/>
      <c r="Q23" s="672"/>
      <c r="R23" s="672"/>
      <c r="S23" s="672"/>
      <c r="T23" s="672"/>
      <c r="U23" s="628"/>
      <c r="V23" s="628"/>
      <c r="W23" s="628"/>
      <c r="X23" s="679"/>
    </row>
    <row r="24" spans="2:24" s="626" customFormat="1" ht="21" customHeight="1" x14ac:dyDescent="0.25">
      <c r="B24" s="670"/>
      <c r="C24" s="670"/>
      <c r="D24" s="671"/>
      <c r="E24" s="672"/>
      <c r="F24" s="672"/>
      <c r="G24" s="733"/>
      <c r="H24" s="673"/>
      <c r="I24" s="670"/>
      <c r="J24" s="674"/>
      <c r="K24" s="675"/>
      <c r="L24" s="675">
        <f t="shared" si="0"/>
        <v>0</v>
      </c>
      <c r="M24" s="676"/>
      <c r="N24" s="677"/>
      <c r="O24" s="678"/>
      <c r="P24" s="672"/>
      <c r="Q24" s="672"/>
      <c r="R24" s="672"/>
      <c r="S24" s="672"/>
      <c r="T24" s="672"/>
      <c r="U24" s="628"/>
      <c r="V24" s="628"/>
      <c r="W24" s="628"/>
      <c r="X24" s="679"/>
    </row>
    <row r="25" spans="2:24" s="626" customFormat="1" ht="21" customHeight="1" x14ac:dyDescent="0.25">
      <c r="B25" s="670"/>
      <c r="C25" s="670"/>
      <c r="D25" s="671"/>
      <c r="E25" s="672"/>
      <c r="F25" s="672"/>
      <c r="G25" s="733"/>
      <c r="H25" s="673"/>
      <c r="I25" s="670"/>
      <c r="J25" s="674"/>
      <c r="K25" s="675"/>
      <c r="L25" s="675">
        <f t="shared" si="0"/>
        <v>0</v>
      </c>
      <c r="M25" s="676"/>
      <c r="N25" s="677"/>
      <c r="O25" s="678"/>
      <c r="P25" s="672"/>
      <c r="Q25" s="672"/>
      <c r="R25" s="672"/>
      <c r="S25" s="672"/>
      <c r="T25" s="672"/>
      <c r="U25" s="628"/>
      <c r="V25" s="628"/>
      <c r="W25" s="628"/>
      <c r="X25" s="679"/>
    </row>
    <row r="26" spans="2:24" s="626" customFormat="1" ht="21" customHeight="1" x14ac:dyDescent="0.25">
      <c r="B26" s="670"/>
      <c r="C26" s="670"/>
      <c r="D26" s="671"/>
      <c r="E26" s="672"/>
      <c r="F26" s="672"/>
      <c r="G26" s="733"/>
      <c r="H26" s="673"/>
      <c r="I26" s="670"/>
      <c r="J26" s="674"/>
      <c r="K26" s="675"/>
      <c r="L26" s="675">
        <f t="shared" si="0"/>
        <v>0</v>
      </c>
      <c r="M26" s="676"/>
      <c r="N26" s="677"/>
      <c r="O26" s="678"/>
      <c r="P26" s="672"/>
      <c r="Q26" s="672"/>
      <c r="R26" s="672"/>
      <c r="S26" s="672"/>
      <c r="T26" s="672"/>
      <c r="U26" s="628"/>
      <c r="V26" s="628"/>
      <c r="W26" s="628"/>
      <c r="X26" s="679"/>
    </row>
    <row r="27" spans="2:24" s="626" customFormat="1" ht="21" customHeight="1" x14ac:dyDescent="0.25">
      <c r="B27" s="670"/>
      <c r="C27" s="670"/>
      <c r="D27" s="671"/>
      <c r="E27" s="672"/>
      <c r="F27" s="672"/>
      <c r="G27" s="733"/>
      <c r="H27" s="673"/>
      <c r="I27" s="670"/>
      <c r="J27" s="674"/>
      <c r="K27" s="675"/>
      <c r="L27" s="675">
        <f t="shared" si="0"/>
        <v>0</v>
      </c>
      <c r="M27" s="676"/>
      <c r="N27" s="677"/>
      <c r="O27" s="678"/>
      <c r="P27" s="672"/>
      <c r="Q27" s="672"/>
      <c r="R27" s="672"/>
      <c r="S27" s="672"/>
      <c r="T27" s="672"/>
      <c r="U27" s="628"/>
      <c r="V27" s="628"/>
      <c r="W27" s="628"/>
      <c r="X27" s="679"/>
    </row>
    <row r="28" spans="2:24" s="626" customFormat="1" ht="21" customHeight="1" x14ac:dyDescent="0.25">
      <c r="B28" s="670"/>
      <c r="C28" s="670"/>
      <c r="D28" s="671"/>
      <c r="E28" s="672"/>
      <c r="F28" s="672"/>
      <c r="G28" s="733"/>
      <c r="H28" s="673"/>
      <c r="I28" s="670"/>
      <c r="J28" s="674"/>
      <c r="K28" s="675"/>
      <c r="L28" s="675">
        <f t="shared" si="0"/>
        <v>0</v>
      </c>
      <c r="M28" s="676"/>
      <c r="N28" s="677"/>
      <c r="O28" s="678"/>
      <c r="P28" s="672"/>
      <c r="Q28" s="672"/>
      <c r="R28" s="672"/>
      <c r="S28" s="672"/>
      <c r="T28" s="672"/>
      <c r="U28" s="628"/>
      <c r="V28" s="628"/>
      <c r="W28" s="628"/>
      <c r="X28" s="679"/>
    </row>
    <row r="29" spans="2:24" s="626" customFormat="1" ht="21" customHeight="1" x14ac:dyDescent="0.25">
      <c r="B29" s="670"/>
      <c r="C29" s="670"/>
      <c r="D29" s="671"/>
      <c r="E29" s="672"/>
      <c r="F29" s="672"/>
      <c r="G29" s="733"/>
      <c r="H29" s="673"/>
      <c r="I29" s="670"/>
      <c r="J29" s="674"/>
      <c r="K29" s="675"/>
      <c r="L29" s="675">
        <f t="shared" si="0"/>
        <v>0</v>
      </c>
      <c r="M29" s="676"/>
      <c r="N29" s="677"/>
      <c r="O29" s="678"/>
      <c r="P29" s="672"/>
      <c r="Q29" s="672"/>
      <c r="R29" s="672"/>
      <c r="S29" s="672"/>
      <c r="T29" s="672"/>
      <c r="U29" s="628"/>
      <c r="V29" s="628"/>
      <c r="W29" s="628"/>
      <c r="X29" s="679"/>
    </row>
    <row r="30" spans="2:24" s="626" customFormat="1" ht="21" customHeight="1" x14ac:dyDescent="0.25">
      <c r="B30" s="670"/>
      <c r="C30" s="670"/>
      <c r="D30" s="671"/>
      <c r="E30" s="672"/>
      <c r="F30" s="672"/>
      <c r="G30" s="733"/>
      <c r="H30" s="673"/>
      <c r="I30" s="670"/>
      <c r="J30" s="674"/>
      <c r="K30" s="675"/>
      <c r="L30" s="675">
        <f t="shared" si="0"/>
        <v>0</v>
      </c>
      <c r="M30" s="676"/>
      <c r="N30" s="677"/>
      <c r="O30" s="678"/>
      <c r="P30" s="672"/>
      <c r="Q30" s="672"/>
      <c r="R30" s="672"/>
      <c r="S30" s="672"/>
      <c r="T30" s="672"/>
      <c r="U30" s="628"/>
      <c r="V30" s="628"/>
      <c r="W30" s="628"/>
      <c r="X30" s="679"/>
    </row>
    <row r="31" spans="2:24" s="626" customFormat="1" ht="21" customHeight="1" x14ac:dyDescent="0.25">
      <c r="B31" s="670"/>
      <c r="C31" s="670"/>
      <c r="D31" s="671"/>
      <c r="E31" s="672"/>
      <c r="F31" s="672"/>
      <c r="G31" s="733"/>
      <c r="H31" s="673"/>
      <c r="I31" s="670"/>
      <c r="J31" s="674"/>
      <c r="K31" s="675"/>
      <c r="L31" s="675">
        <f t="shared" si="0"/>
        <v>0</v>
      </c>
      <c r="M31" s="676"/>
      <c r="N31" s="677"/>
      <c r="O31" s="678"/>
      <c r="P31" s="672"/>
      <c r="Q31" s="672"/>
      <c r="R31" s="672"/>
      <c r="S31" s="672"/>
      <c r="T31" s="672"/>
      <c r="U31" s="628"/>
      <c r="V31" s="628"/>
      <c r="W31" s="628"/>
      <c r="X31" s="679"/>
    </row>
    <row r="32" spans="2:24" s="626" customFormat="1" ht="21" customHeight="1" x14ac:dyDescent="0.25">
      <c r="B32" s="670"/>
      <c r="C32" s="670"/>
      <c r="D32" s="671"/>
      <c r="E32" s="672"/>
      <c r="F32" s="672"/>
      <c r="G32" s="733"/>
      <c r="H32" s="673"/>
      <c r="I32" s="670"/>
      <c r="J32" s="674"/>
      <c r="K32" s="675"/>
      <c r="L32" s="675">
        <f t="shared" si="0"/>
        <v>0</v>
      </c>
      <c r="M32" s="676"/>
      <c r="N32" s="677"/>
      <c r="O32" s="678"/>
      <c r="P32" s="672"/>
      <c r="Q32" s="672"/>
      <c r="R32" s="672"/>
      <c r="S32" s="672"/>
      <c r="T32" s="672"/>
      <c r="U32" s="628"/>
      <c r="V32" s="628"/>
      <c r="W32" s="628"/>
      <c r="X32" s="679"/>
    </row>
    <row r="33" spans="1:20" s="369" customFormat="1" x14ac:dyDescent="0.25">
      <c r="A33" s="211"/>
      <c r="B33" s="66"/>
      <c r="C33" s="66"/>
      <c r="D33" s="67"/>
      <c r="E33" s="67"/>
      <c r="F33" s="67"/>
      <c r="G33" s="16"/>
      <c r="H33" s="49"/>
      <c r="J33" s="18"/>
      <c r="K33" s="19"/>
      <c r="L33" s="149"/>
      <c r="M33" s="32"/>
      <c r="N33" s="67"/>
      <c r="O33" s="67"/>
      <c r="P33" s="67"/>
      <c r="Q33" s="67"/>
      <c r="R33" s="67"/>
      <c r="S33" s="67"/>
      <c r="T33" s="67"/>
    </row>
    <row r="34" spans="1:20" s="369" customFormat="1" x14ac:dyDescent="0.25">
      <c r="A34" s="211"/>
      <c r="B34" s="66"/>
      <c r="C34" s="66"/>
      <c r="D34" s="67"/>
      <c r="E34" s="67"/>
      <c r="F34" s="67"/>
      <c r="G34" s="16"/>
      <c r="H34" s="49"/>
      <c r="J34" s="18"/>
      <c r="K34" s="19"/>
      <c r="L34" s="149"/>
      <c r="M34" s="32"/>
      <c r="N34" s="67"/>
      <c r="O34" s="67"/>
      <c r="P34" s="67"/>
      <c r="Q34" s="67"/>
      <c r="R34" s="67"/>
      <c r="S34" s="67"/>
      <c r="T34" s="67"/>
    </row>
    <row r="35" spans="1:20" s="369" customFormat="1" x14ac:dyDescent="0.25">
      <c r="A35" s="211"/>
      <c r="B35" s="66"/>
      <c r="C35" s="66"/>
      <c r="D35" s="67"/>
      <c r="E35" s="67"/>
      <c r="F35" s="67"/>
      <c r="G35" s="16"/>
      <c r="H35" s="49"/>
      <c r="J35" s="18"/>
      <c r="K35" s="19"/>
      <c r="L35" s="149"/>
      <c r="M35" s="32"/>
      <c r="N35" s="67"/>
      <c r="O35" s="67"/>
      <c r="P35" s="67"/>
      <c r="Q35" s="67"/>
      <c r="R35" s="67"/>
      <c r="S35" s="67"/>
      <c r="T35" s="67"/>
    </row>
    <row r="36" spans="1:20" s="369" customFormat="1" x14ac:dyDescent="0.25">
      <c r="A36" s="211"/>
      <c r="B36" s="66"/>
      <c r="C36" s="66"/>
      <c r="D36" s="67"/>
      <c r="E36" s="67"/>
      <c r="F36" s="67"/>
      <c r="G36" s="16"/>
      <c r="H36" s="49"/>
      <c r="J36" s="18"/>
      <c r="K36" s="19"/>
      <c r="L36" s="149"/>
      <c r="M36" s="32"/>
      <c r="N36" s="67"/>
      <c r="O36" s="67"/>
      <c r="P36" s="67"/>
      <c r="Q36" s="67"/>
      <c r="R36" s="67"/>
      <c r="S36" s="67"/>
      <c r="T36" s="67"/>
    </row>
    <row r="37" spans="1:20" s="369" customFormat="1" x14ac:dyDescent="0.25">
      <c r="A37" s="211"/>
      <c r="B37" s="66"/>
      <c r="C37" s="66"/>
      <c r="D37" s="67"/>
      <c r="E37" s="67"/>
      <c r="F37" s="67"/>
      <c r="G37" s="16"/>
      <c r="H37" s="49"/>
      <c r="J37" s="18"/>
      <c r="K37" s="19"/>
      <c r="L37" s="149"/>
      <c r="M37" s="32"/>
      <c r="N37" s="67"/>
      <c r="O37" s="67"/>
      <c r="P37" s="67"/>
      <c r="Q37" s="67"/>
      <c r="R37" s="67"/>
      <c r="S37" s="67"/>
      <c r="T37" s="67"/>
    </row>
    <row r="38" spans="1:20" s="369" customFormat="1" x14ac:dyDescent="0.25">
      <c r="A38" s="211"/>
      <c r="B38" s="66"/>
      <c r="C38" s="66"/>
      <c r="D38" s="67"/>
      <c r="E38" s="67"/>
      <c r="F38" s="67"/>
      <c r="G38" s="16"/>
      <c r="H38" s="49"/>
      <c r="J38" s="18"/>
      <c r="K38" s="19"/>
      <c r="L38" s="149"/>
      <c r="M38" s="32"/>
      <c r="N38" s="67"/>
      <c r="O38" s="67"/>
      <c r="P38" s="67"/>
      <c r="Q38" s="67"/>
      <c r="R38" s="67"/>
      <c r="S38" s="67"/>
      <c r="T38" s="67"/>
    </row>
    <row r="39" spans="1:20" s="369" customFormat="1" x14ac:dyDescent="0.25">
      <c r="A39" s="211"/>
      <c r="B39" s="66"/>
      <c r="C39" s="66"/>
      <c r="D39" s="67"/>
      <c r="E39" s="67"/>
      <c r="F39" s="67"/>
      <c r="G39" s="16"/>
      <c r="H39" s="49"/>
      <c r="J39" s="18"/>
      <c r="K39" s="19"/>
      <c r="L39" s="149"/>
      <c r="M39" s="32"/>
      <c r="N39" s="67"/>
      <c r="O39" s="67"/>
      <c r="P39" s="67"/>
      <c r="Q39" s="67"/>
      <c r="R39" s="67"/>
      <c r="S39" s="67"/>
      <c r="T39" s="67"/>
    </row>
    <row r="40" spans="1:20" s="369" customFormat="1" ht="12.75" customHeight="1" x14ac:dyDescent="0.25">
      <c r="A40" s="211"/>
      <c r="B40" s="66"/>
      <c r="C40" s="66"/>
      <c r="D40" s="67"/>
      <c r="E40" s="67"/>
      <c r="F40" s="67"/>
      <c r="G40" s="16"/>
      <c r="H40" s="49"/>
      <c r="J40" s="18"/>
      <c r="K40" s="19"/>
      <c r="L40" s="149"/>
      <c r="M40" s="32"/>
      <c r="N40" s="67"/>
      <c r="O40" s="67"/>
      <c r="P40" s="67"/>
      <c r="Q40" s="67"/>
      <c r="R40" s="67"/>
      <c r="S40" s="67"/>
      <c r="T40" s="67"/>
    </row>
    <row r="41" spans="1:20" s="369" customFormat="1" x14ac:dyDescent="0.25">
      <c r="A41" s="211"/>
      <c r="B41" s="66"/>
      <c r="C41" s="66"/>
      <c r="D41" s="67"/>
      <c r="E41" s="67"/>
      <c r="F41" s="67"/>
      <c r="G41" s="66"/>
      <c r="H41" s="49"/>
      <c r="J41" s="18"/>
      <c r="K41" s="19"/>
      <c r="L41" s="149"/>
      <c r="M41" s="32"/>
      <c r="N41" s="67"/>
      <c r="O41" s="67"/>
      <c r="P41" s="67"/>
      <c r="Q41" s="67"/>
      <c r="R41" s="67"/>
      <c r="S41" s="67"/>
      <c r="T41" s="67"/>
    </row>
    <row r="42" spans="1:20" s="369" customFormat="1" x14ac:dyDescent="0.25">
      <c r="A42" s="211"/>
      <c r="B42" s="66"/>
      <c r="C42" s="66"/>
      <c r="D42" s="67"/>
      <c r="E42" s="67"/>
      <c r="F42" s="67"/>
      <c r="G42" s="66"/>
      <c r="H42" s="49"/>
      <c r="J42" s="18"/>
      <c r="K42" s="19"/>
      <c r="L42" s="149"/>
      <c r="M42" s="32"/>
      <c r="N42" s="67"/>
      <c r="O42" s="67"/>
      <c r="P42" s="67"/>
      <c r="Q42" s="67"/>
      <c r="R42" s="67"/>
      <c r="S42" s="67"/>
      <c r="T42" s="67"/>
    </row>
    <row r="43" spans="1:20" s="369" customFormat="1" x14ac:dyDescent="0.25">
      <c r="A43" s="211"/>
      <c r="B43" s="66"/>
      <c r="C43" s="66"/>
      <c r="D43" s="67"/>
      <c r="E43" s="67"/>
      <c r="F43" s="67"/>
      <c r="G43" s="66"/>
      <c r="H43" s="49"/>
      <c r="J43" s="18"/>
      <c r="K43" s="19"/>
      <c r="L43" s="149"/>
      <c r="M43" s="32"/>
      <c r="N43" s="67"/>
      <c r="O43" s="67"/>
      <c r="P43" s="67"/>
      <c r="Q43" s="67"/>
      <c r="R43" s="67"/>
      <c r="S43" s="67"/>
      <c r="T43" s="67"/>
    </row>
    <row r="44" spans="1:20" s="369" customFormat="1" x14ac:dyDescent="0.25">
      <c r="A44" s="211"/>
      <c r="B44" s="66"/>
      <c r="C44" s="66"/>
      <c r="D44" s="67"/>
      <c r="E44" s="67"/>
      <c r="F44" s="67"/>
      <c r="G44" s="66"/>
      <c r="H44" s="49"/>
      <c r="J44" s="18"/>
      <c r="K44" s="19"/>
      <c r="L44" s="149"/>
      <c r="M44" s="32"/>
      <c r="N44" s="67"/>
      <c r="O44" s="67"/>
      <c r="P44" s="67"/>
      <c r="Q44" s="67"/>
      <c r="R44" s="67"/>
      <c r="S44" s="67"/>
      <c r="T44" s="67"/>
    </row>
    <row r="45" spans="1:20" s="369" customFormat="1" x14ac:dyDescent="0.25">
      <c r="A45" s="211"/>
      <c r="B45" s="66"/>
      <c r="C45" s="66"/>
      <c r="D45" s="67"/>
      <c r="E45" s="67"/>
      <c r="F45" s="67"/>
      <c r="G45" s="66"/>
      <c r="H45" s="49"/>
      <c r="J45" s="18"/>
      <c r="K45" s="19"/>
      <c r="L45" s="149"/>
      <c r="M45" s="32"/>
      <c r="N45" s="67"/>
      <c r="O45" s="67"/>
      <c r="P45" s="67"/>
      <c r="Q45" s="67"/>
      <c r="R45" s="67"/>
      <c r="S45" s="67"/>
      <c r="T45" s="67"/>
    </row>
    <row r="46" spans="1:20" s="369" customFormat="1" x14ac:dyDescent="0.25">
      <c r="A46" s="211"/>
      <c r="B46" s="66"/>
      <c r="C46" s="66"/>
      <c r="D46" s="67"/>
      <c r="E46" s="67"/>
      <c r="F46" s="67"/>
      <c r="G46" s="66"/>
      <c r="H46" s="49"/>
      <c r="J46" s="18"/>
      <c r="K46" s="19"/>
      <c r="L46" s="149"/>
      <c r="M46" s="32"/>
      <c r="N46" s="67"/>
      <c r="O46" s="67"/>
      <c r="P46" s="67"/>
      <c r="Q46" s="67"/>
      <c r="R46" s="67"/>
      <c r="S46" s="67"/>
      <c r="T46" s="67"/>
    </row>
    <row r="47" spans="1:20" s="369" customFormat="1" x14ac:dyDescent="0.25">
      <c r="A47" s="211"/>
      <c r="B47" s="66"/>
      <c r="C47" s="66"/>
      <c r="D47" s="67"/>
      <c r="E47" s="67"/>
      <c r="F47" s="67"/>
      <c r="G47" s="66"/>
      <c r="H47" s="49"/>
      <c r="J47" s="18"/>
      <c r="K47" s="19"/>
      <c r="L47" s="149"/>
      <c r="M47" s="32"/>
      <c r="N47" s="67"/>
      <c r="O47" s="67"/>
      <c r="P47" s="67"/>
      <c r="Q47" s="67"/>
      <c r="R47" s="67"/>
      <c r="S47" s="67"/>
      <c r="T47" s="67"/>
    </row>
    <row r="48" spans="1:20" s="369" customFormat="1" x14ac:dyDescent="0.25">
      <c r="A48" s="211"/>
      <c r="B48" s="66"/>
      <c r="C48" s="66"/>
      <c r="D48" s="67"/>
      <c r="E48" s="67"/>
      <c r="F48" s="67"/>
      <c r="G48" s="66"/>
      <c r="H48" s="49"/>
      <c r="J48" s="18"/>
      <c r="K48" s="19"/>
      <c r="L48" s="149"/>
      <c r="M48" s="32"/>
      <c r="N48" s="67"/>
      <c r="O48" s="67"/>
      <c r="P48" s="67"/>
      <c r="Q48" s="67"/>
      <c r="R48" s="67"/>
      <c r="S48" s="67"/>
      <c r="T48" s="67"/>
    </row>
    <row r="49" spans="1:20" s="369" customFormat="1" x14ac:dyDescent="0.25">
      <c r="A49" s="211"/>
      <c r="B49" s="66"/>
      <c r="C49" s="66"/>
      <c r="D49" s="67"/>
      <c r="E49" s="67"/>
      <c r="F49" s="67"/>
      <c r="G49" s="66"/>
      <c r="H49" s="49"/>
      <c r="J49" s="18"/>
      <c r="K49" s="19"/>
      <c r="L49" s="149"/>
      <c r="M49" s="32"/>
      <c r="N49" s="67"/>
      <c r="O49" s="67"/>
      <c r="P49" s="67"/>
      <c r="Q49" s="67"/>
      <c r="R49" s="67"/>
      <c r="S49" s="67"/>
      <c r="T49" s="67"/>
    </row>
    <row r="50" spans="1:20" s="369" customFormat="1" x14ac:dyDescent="0.25">
      <c r="A50" s="211"/>
      <c r="B50" s="66"/>
      <c r="C50" s="66"/>
      <c r="D50" s="67"/>
      <c r="E50" s="67"/>
      <c r="F50" s="67"/>
      <c r="G50" s="66"/>
      <c r="H50" s="49"/>
      <c r="J50" s="18"/>
      <c r="K50" s="19"/>
      <c r="L50" s="149"/>
      <c r="M50" s="32"/>
      <c r="N50" s="67"/>
      <c r="O50" s="67"/>
      <c r="P50" s="67"/>
      <c r="Q50" s="67"/>
      <c r="R50" s="67"/>
      <c r="S50" s="67"/>
      <c r="T50" s="67"/>
    </row>
    <row r="51" spans="1:20" s="369" customFormat="1" x14ac:dyDescent="0.25">
      <c r="A51" s="211"/>
      <c r="B51" s="66"/>
      <c r="C51" s="66"/>
      <c r="D51" s="67"/>
      <c r="E51" s="67"/>
      <c r="F51" s="67"/>
      <c r="G51" s="66"/>
      <c r="H51" s="49"/>
      <c r="J51" s="18"/>
      <c r="K51" s="19"/>
      <c r="L51" s="149"/>
      <c r="M51" s="32"/>
      <c r="N51" s="67"/>
      <c r="O51" s="67"/>
      <c r="P51" s="67"/>
      <c r="Q51" s="67"/>
      <c r="R51" s="67"/>
      <c r="S51" s="67"/>
      <c r="T51" s="67"/>
    </row>
    <row r="52" spans="1:20" s="369" customFormat="1" x14ac:dyDescent="0.25">
      <c r="A52" s="211"/>
      <c r="C52" s="66"/>
      <c r="D52" s="67"/>
      <c r="E52" s="69"/>
      <c r="F52" s="70"/>
      <c r="G52" s="31"/>
      <c r="H52" s="49"/>
      <c r="J52" s="18"/>
      <c r="K52" s="19"/>
      <c r="L52" s="149"/>
      <c r="M52" s="32"/>
      <c r="O52" s="71"/>
      <c r="R52" s="71"/>
      <c r="S52" s="71"/>
    </row>
    <row r="53" spans="1:20" s="369" customFormat="1" x14ac:dyDescent="0.25">
      <c r="A53" s="211"/>
      <c r="C53" s="66"/>
      <c r="D53" s="67"/>
      <c r="E53" s="69"/>
      <c r="F53" s="70"/>
      <c r="G53" s="31"/>
      <c r="H53" s="49"/>
      <c r="J53" s="18"/>
      <c r="K53" s="19"/>
      <c r="L53" s="149"/>
      <c r="M53" s="32"/>
      <c r="O53" s="71"/>
      <c r="R53" s="71"/>
      <c r="S53" s="71"/>
    </row>
    <row r="54" spans="1:20" s="369" customFormat="1" x14ac:dyDescent="0.25">
      <c r="A54" s="211"/>
      <c r="C54" s="66"/>
      <c r="D54" s="67"/>
      <c r="E54" s="69"/>
      <c r="F54" s="70"/>
      <c r="G54" s="31"/>
      <c r="H54" s="49"/>
      <c r="J54" s="18"/>
      <c r="K54" s="19"/>
      <c r="L54" s="149"/>
      <c r="M54" s="32"/>
      <c r="O54" s="71"/>
      <c r="R54" s="71"/>
      <c r="S54" s="71"/>
    </row>
    <row r="55" spans="1:20" s="369" customFormat="1" x14ac:dyDescent="0.25">
      <c r="A55" s="211"/>
      <c r="C55" s="66"/>
      <c r="D55" s="67"/>
      <c r="E55" s="69"/>
      <c r="F55" s="70"/>
      <c r="G55" s="31"/>
      <c r="H55" s="49"/>
      <c r="J55" s="18"/>
      <c r="K55" s="19"/>
      <c r="L55" s="149"/>
      <c r="M55" s="32"/>
      <c r="O55" s="71"/>
      <c r="R55" s="71"/>
      <c r="S55" s="71"/>
    </row>
    <row r="56" spans="1:20" s="369" customFormat="1" x14ac:dyDescent="0.25">
      <c r="A56" s="211"/>
      <c r="C56" s="66"/>
      <c r="D56" s="67"/>
      <c r="E56" s="69"/>
      <c r="F56" s="70"/>
      <c r="G56" s="31"/>
      <c r="H56" s="49"/>
      <c r="J56" s="18"/>
      <c r="K56" s="19"/>
      <c r="L56" s="149"/>
      <c r="M56" s="32"/>
      <c r="O56" s="71"/>
      <c r="R56" s="71"/>
      <c r="S56" s="71"/>
    </row>
    <row r="57" spans="1:20" s="369" customFormat="1" x14ac:dyDescent="0.25">
      <c r="A57" s="211"/>
      <c r="C57" s="66"/>
      <c r="D57" s="67"/>
      <c r="E57" s="69"/>
      <c r="F57" s="70"/>
      <c r="G57" s="31"/>
      <c r="H57" s="49"/>
      <c r="J57" s="18"/>
      <c r="K57" s="19"/>
      <c r="L57" s="149"/>
      <c r="M57" s="32"/>
      <c r="O57" s="71"/>
      <c r="R57" s="71"/>
      <c r="S57" s="71"/>
    </row>
    <row r="58" spans="1:20" s="369" customFormat="1" x14ac:dyDescent="0.25">
      <c r="A58" s="211"/>
      <c r="C58" s="66"/>
      <c r="D58" s="67"/>
      <c r="E58" s="69"/>
      <c r="F58" s="70"/>
      <c r="G58" s="31"/>
      <c r="H58" s="49"/>
      <c r="J58" s="18"/>
      <c r="K58" s="19"/>
      <c r="L58" s="149"/>
      <c r="M58" s="32"/>
      <c r="O58" s="71"/>
      <c r="R58" s="71"/>
      <c r="S58" s="71"/>
    </row>
    <row r="59" spans="1:20" s="369" customFormat="1" x14ac:dyDescent="0.25">
      <c r="A59" s="211"/>
      <c r="C59" s="66"/>
      <c r="D59" s="67"/>
      <c r="E59" s="69"/>
      <c r="F59" s="70"/>
      <c r="G59" s="31"/>
      <c r="H59" s="49"/>
      <c r="J59" s="18"/>
      <c r="K59" s="19"/>
      <c r="L59" s="149"/>
      <c r="M59" s="32"/>
      <c r="O59" s="71"/>
      <c r="R59" s="71"/>
      <c r="S59" s="71"/>
    </row>
    <row r="60" spans="1:20" s="369" customFormat="1" x14ac:dyDescent="0.25">
      <c r="A60" s="211"/>
      <c r="C60" s="66"/>
      <c r="D60" s="67"/>
      <c r="E60" s="69"/>
      <c r="F60" s="70"/>
      <c r="G60" s="31"/>
      <c r="H60" s="49"/>
      <c r="J60" s="18"/>
      <c r="K60" s="19"/>
      <c r="L60" s="149"/>
      <c r="M60" s="32"/>
      <c r="O60" s="71"/>
      <c r="R60" s="71"/>
      <c r="S60" s="71"/>
    </row>
    <row r="61" spans="1:20" s="369" customFormat="1" x14ac:dyDescent="0.25">
      <c r="A61" s="211"/>
      <c r="C61" s="66"/>
      <c r="D61" s="67"/>
      <c r="E61" s="69"/>
      <c r="F61" s="70"/>
      <c r="G61" s="31"/>
      <c r="H61" s="49"/>
      <c r="J61" s="18"/>
      <c r="K61" s="19"/>
      <c r="L61" s="149"/>
      <c r="M61" s="32"/>
      <c r="O61" s="71"/>
      <c r="R61" s="71"/>
      <c r="S61" s="71"/>
    </row>
    <row r="62" spans="1:20" s="369" customFormat="1" x14ac:dyDescent="0.25">
      <c r="A62" s="211"/>
      <c r="C62" s="66"/>
      <c r="D62" s="67"/>
      <c r="E62" s="69"/>
      <c r="F62" s="70"/>
      <c r="G62" s="31"/>
      <c r="H62" s="49"/>
      <c r="J62" s="18"/>
      <c r="K62" s="19"/>
      <c r="L62" s="149"/>
      <c r="M62" s="32"/>
      <c r="O62" s="71"/>
      <c r="R62" s="71"/>
      <c r="S62" s="71"/>
    </row>
  </sheetData>
  <mergeCells count="9">
    <mergeCell ref="S8:S9"/>
    <mergeCell ref="T8:T9"/>
    <mergeCell ref="B9:L9"/>
    <mergeCell ref="D4:H4"/>
    <mergeCell ref="D5:H5"/>
    <mergeCell ref="N8:O9"/>
    <mergeCell ref="P8:P9"/>
    <mergeCell ref="Q8:Q9"/>
    <mergeCell ref="R8:R9"/>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7" tint="0.39997558519241921"/>
  </sheetPr>
  <dimension ref="A1:X62"/>
  <sheetViews>
    <sheetView zoomScale="80" zoomScaleNormal="80" workbookViewId="0">
      <selection activeCell="H18" sqref="H18"/>
    </sheetView>
  </sheetViews>
  <sheetFormatPr defaultRowHeight="12.75" x14ac:dyDescent="0.25"/>
  <cols>
    <col min="1" max="1" width="2.42578125" style="209" customWidth="1"/>
    <col min="2" max="2" width="4.7109375" style="1" customWidth="1"/>
    <col min="3" max="3" width="14.140625" style="14" customWidth="1"/>
    <col min="4" max="4" width="20" style="15" customWidth="1"/>
    <col min="5" max="5" width="10.85546875" style="3" customWidth="1"/>
    <col min="6" max="6" width="10.140625" style="12" customWidth="1"/>
    <col min="7" max="7" width="33.42578125" style="2" customWidth="1"/>
    <col min="8" max="8" width="49.5703125" style="48" customWidth="1"/>
    <col min="9" max="9" width="4.85546875" style="1" customWidth="1"/>
    <col min="10" max="10" width="7" style="5" customWidth="1"/>
    <col min="11" max="11" width="12.5703125" style="13" customWidth="1"/>
    <col min="12" max="12" width="12.5703125" style="148"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32.140625" style="1" customWidth="1"/>
    <col min="21" max="16384" width="9.140625" style="1"/>
  </cols>
  <sheetData>
    <row r="1" spans="1:24" x14ac:dyDescent="0.25">
      <c r="N1" s="60"/>
      <c r="O1" s="61"/>
      <c r="P1" s="62"/>
      <c r="Q1" s="62"/>
      <c r="R1" s="61"/>
      <c r="S1" s="1"/>
    </row>
    <row r="2" spans="1:24" ht="19.5" x14ac:dyDescent="0.25">
      <c r="B2" s="223" t="s">
        <v>253</v>
      </c>
      <c r="N2" s="60"/>
      <c r="O2" s="61"/>
      <c r="P2" s="62"/>
      <c r="Q2" s="62"/>
      <c r="R2" s="61"/>
      <c r="S2" s="1"/>
    </row>
    <row r="3" spans="1:24" ht="13.5" thickBot="1" x14ac:dyDescent="0.3">
      <c r="N3" s="60"/>
      <c r="O3" s="61"/>
      <c r="P3" s="62"/>
      <c r="Q3" s="62"/>
      <c r="R3" s="61"/>
      <c r="S3" s="1"/>
    </row>
    <row r="4" spans="1:24" ht="18" customHeight="1" thickTop="1" x14ac:dyDescent="0.25">
      <c r="B4" s="225" t="s">
        <v>254</v>
      </c>
      <c r="C4" s="227"/>
      <c r="D4" s="1257" t="s">
        <v>1007</v>
      </c>
      <c r="E4" s="1257"/>
      <c r="F4" s="1257"/>
      <c r="G4" s="1257"/>
      <c r="H4" s="1258"/>
      <c r="N4" s="60"/>
      <c r="O4" s="61"/>
      <c r="P4" s="62"/>
      <c r="Q4" s="62"/>
      <c r="R4" s="61"/>
      <c r="S4" s="1"/>
    </row>
    <row r="5" spans="1:24" ht="18" customHeight="1" thickBot="1" x14ac:dyDescent="0.3">
      <c r="B5" s="226" t="s">
        <v>255</v>
      </c>
      <c r="C5" s="682"/>
      <c r="D5" s="1259" t="s">
        <v>1008</v>
      </c>
      <c r="E5" s="1259"/>
      <c r="F5" s="1259"/>
      <c r="G5" s="1259"/>
      <c r="H5" s="1260"/>
      <c r="I5" s="229"/>
      <c r="J5" s="229"/>
      <c r="K5" s="229"/>
      <c r="L5" s="229"/>
      <c r="N5" s="60"/>
      <c r="O5" s="61"/>
      <c r="P5" s="62"/>
      <c r="Q5" s="62"/>
      <c r="R5" s="61"/>
      <c r="S5" s="1"/>
    </row>
    <row r="6" spans="1:24" ht="12.75" customHeight="1" thickTop="1" x14ac:dyDescent="0.25">
      <c r="B6" s="229"/>
      <c r="C6" s="229"/>
      <c r="D6" s="229"/>
      <c r="E6" s="229"/>
      <c r="F6" s="229"/>
      <c r="G6" s="229"/>
      <c r="H6" s="229"/>
      <c r="I6" s="229"/>
      <c r="J6" s="229"/>
      <c r="K6" s="229"/>
      <c r="L6" s="229"/>
      <c r="N6" s="60"/>
      <c r="O6" s="61"/>
      <c r="P6" s="62"/>
      <c r="Q6" s="62"/>
      <c r="R6" s="61"/>
      <c r="S6" s="1"/>
    </row>
    <row r="7" spans="1:24" ht="9" customHeight="1" x14ac:dyDescent="0.25">
      <c r="A7" s="1"/>
      <c r="B7" s="57"/>
      <c r="C7" s="15"/>
      <c r="D7" s="3"/>
      <c r="E7" s="12"/>
      <c r="F7" s="2"/>
      <c r="G7" s="48"/>
      <c r="H7" s="1"/>
      <c r="I7" s="5"/>
      <c r="J7" s="43"/>
      <c r="K7" s="148"/>
      <c r="L7" s="32"/>
      <c r="M7" s="62"/>
      <c r="N7" s="62"/>
      <c r="O7" s="61"/>
      <c r="R7" s="1"/>
      <c r="S7" s="1"/>
    </row>
    <row r="8" spans="1:24" s="4" customFormat="1" ht="39" customHeight="1" thickBot="1" x14ac:dyDescent="0.3">
      <c r="A8" s="210"/>
      <c r="B8" s="172" t="s">
        <v>0</v>
      </c>
      <c r="C8" s="172" t="s">
        <v>1</v>
      </c>
      <c r="D8" s="173" t="s">
        <v>2</v>
      </c>
      <c r="E8" s="173" t="s">
        <v>11</v>
      </c>
      <c r="F8" s="173" t="s">
        <v>10</v>
      </c>
      <c r="G8" s="172" t="s">
        <v>9</v>
      </c>
      <c r="H8" s="172" t="s">
        <v>3</v>
      </c>
      <c r="I8" s="172" t="s">
        <v>4</v>
      </c>
      <c r="J8" s="174" t="s">
        <v>5</v>
      </c>
      <c r="K8" s="175" t="s">
        <v>41</v>
      </c>
      <c r="L8" s="176" t="s">
        <v>42</v>
      </c>
      <c r="M8" s="50"/>
      <c r="N8" s="1249" t="s">
        <v>14</v>
      </c>
      <c r="O8" s="1249"/>
      <c r="P8" s="1249" t="s">
        <v>12</v>
      </c>
      <c r="Q8" s="1249" t="s">
        <v>13</v>
      </c>
      <c r="R8" s="1252" t="s">
        <v>16</v>
      </c>
      <c r="S8" s="1252" t="s">
        <v>17</v>
      </c>
      <c r="T8" s="1249" t="s">
        <v>18</v>
      </c>
    </row>
    <row r="9" spans="1:24" ht="26.25" customHeight="1" thickBot="1" x14ac:dyDescent="0.3">
      <c r="B9" s="1240" t="s">
        <v>187</v>
      </c>
      <c r="C9" s="1241"/>
      <c r="D9" s="1241"/>
      <c r="E9" s="1241"/>
      <c r="F9" s="1241"/>
      <c r="G9" s="1241"/>
      <c r="H9" s="1241"/>
      <c r="I9" s="1241"/>
      <c r="J9" s="1241"/>
      <c r="K9" s="1241"/>
      <c r="L9" s="1241"/>
      <c r="M9" s="50"/>
      <c r="N9" s="1251"/>
      <c r="O9" s="1251"/>
      <c r="P9" s="1251"/>
      <c r="Q9" s="1251"/>
      <c r="R9" s="1254"/>
      <c r="S9" s="1254"/>
      <c r="T9" s="1251"/>
    </row>
    <row r="10" spans="1:24" s="626" customFormat="1" ht="21" customHeight="1" x14ac:dyDescent="0.25">
      <c r="B10" s="789"/>
      <c r="C10" s="789"/>
      <c r="D10" s="790" t="s">
        <v>822</v>
      </c>
      <c r="E10" s="791"/>
      <c r="F10" s="791">
        <v>44186</v>
      </c>
      <c r="G10" s="790" t="s">
        <v>823</v>
      </c>
      <c r="H10" s="792" t="s">
        <v>823</v>
      </c>
      <c r="I10" s="789">
        <v>1</v>
      </c>
      <c r="J10" s="793" t="s">
        <v>19</v>
      </c>
      <c r="K10" s="794">
        <v>4440</v>
      </c>
      <c r="L10" s="794">
        <f>K10*I10</f>
        <v>4440</v>
      </c>
      <c r="M10" s="795"/>
      <c r="N10" s="796" t="s">
        <v>290</v>
      </c>
      <c r="O10" s="789"/>
      <c r="P10" s="791"/>
      <c r="Q10" s="791"/>
      <c r="R10" s="791"/>
      <c r="S10" s="791"/>
      <c r="T10" s="791"/>
      <c r="U10" s="628"/>
      <c r="V10" s="628"/>
      <c r="W10" s="628"/>
      <c r="X10" s="679"/>
    </row>
    <row r="11" spans="1:24" s="626" customFormat="1" ht="21" customHeight="1" x14ac:dyDescent="0.25">
      <c r="B11" s="789"/>
      <c r="C11" s="789"/>
      <c r="D11" s="790" t="s">
        <v>822</v>
      </c>
      <c r="E11" s="791"/>
      <c r="F11" s="791">
        <v>44186</v>
      </c>
      <c r="G11" s="790" t="s">
        <v>823</v>
      </c>
      <c r="H11" s="792" t="s">
        <v>824</v>
      </c>
      <c r="I11" s="789">
        <v>1</v>
      </c>
      <c r="J11" s="793" t="s">
        <v>19</v>
      </c>
      <c r="K11" s="794">
        <v>56</v>
      </c>
      <c r="L11" s="794">
        <f t="shared" ref="L11:L32" si="0">K11*I11</f>
        <v>56</v>
      </c>
      <c r="M11" s="795"/>
      <c r="N11" s="796" t="s">
        <v>290</v>
      </c>
      <c r="O11" s="789"/>
      <c r="P11" s="791"/>
      <c r="Q11" s="791"/>
      <c r="R11" s="791"/>
      <c r="S11" s="791"/>
      <c r="T11" s="791"/>
      <c r="U11" s="628"/>
      <c r="V11" s="628"/>
      <c r="W11" s="628"/>
      <c r="X11" s="679"/>
    </row>
    <row r="12" spans="1:24" s="626" customFormat="1" ht="21" customHeight="1" x14ac:dyDescent="0.25">
      <c r="B12" s="670"/>
      <c r="C12" s="670"/>
      <c r="D12" s="671"/>
      <c r="E12" s="672"/>
      <c r="F12" s="672"/>
      <c r="G12" s="733"/>
      <c r="H12" s="673"/>
      <c r="I12" s="670"/>
      <c r="J12" s="674"/>
      <c r="K12" s="675"/>
      <c r="L12" s="675">
        <f t="shared" si="0"/>
        <v>0</v>
      </c>
      <c r="M12" s="676"/>
      <c r="N12" s="677"/>
      <c r="O12" s="678"/>
      <c r="P12" s="672"/>
      <c r="Q12" s="672"/>
      <c r="R12" s="672"/>
      <c r="S12" s="672"/>
      <c r="T12" s="672"/>
      <c r="U12" s="628"/>
      <c r="V12" s="628"/>
      <c r="W12" s="628"/>
      <c r="X12" s="679"/>
    </row>
    <row r="13" spans="1:24" s="626" customFormat="1" ht="21" customHeight="1" x14ac:dyDescent="0.25">
      <c r="B13" s="670"/>
      <c r="C13" s="670"/>
      <c r="D13" s="671"/>
      <c r="E13" s="672"/>
      <c r="F13" s="672"/>
      <c r="G13" s="733"/>
      <c r="H13" s="673"/>
      <c r="I13" s="670"/>
      <c r="J13" s="674"/>
      <c r="K13" s="675"/>
      <c r="L13" s="675">
        <f t="shared" si="0"/>
        <v>0</v>
      </c>
      <c r="M13" s="676"/>
      <c r="N13" s="677"/>
      <c r="O13" s="678"/>
      <c r="P13" s="672"/>
      <c r="Q13" s="672"/>
      <c r="R13" s="672"/>
      <c r="S13" s="672"/>
      <c r="T13" s="672"/>
      <c r="U13" s="628"/>
      <c r="V13" s="628"/>
      <c r="W13" s="628"/>
      <c r="X13" s="679"/>
    </row>
    <row r="14" spans="1:24" s="626" customFormat="1" ht="21" customHeight="1" x14ac:dyDescent="0.25">
      <c r="B14" s="670"/>
      <c r="C14" s="670"/>
      <c r="D14" s="671"/>
      <c r="E14" s="672"/>
      <c r="F14" s="672"/>
      <c r="G14" s="733"/>
      <c r="H14" s="673"/>
      <c r="I14" s="670"/>
      <c r="J14" s="674"/>
      <c r="K14" s="675"/>
      <c r="L14" s="675">
        <f t="shared" si="0"/>
        <v>0</v>
      </c>
      <c r="M14" s="676"/>
      <c r="N14" s="677"/>
      <c r="O14" s="678"/>
      <c r="P14" s="672"/>
      <c r="Q14" s="672"/>
      <c r="R14" s="672"/>
      <c r="S14" s="672"/>
      <c r="T14" s="672"/>
      <c r="U14" s="628"/>
      <c r="V14" s="628"/>
      <c r="W14" s="628"/>
      <c r="X14" s="679"/>
    </row>
    <row r="15" spans="1:24" s="626" customFormat="1" ht="21" customHeight="1" x14ac:dyDescent="0.25">
      <c r="B15" s="670"/>
      <c r="C15" s="670"/>
      <c r="D15" s="671"/>
      <c r="E15" s="672"/>
      <c r="F15" s="672"/>
      <c r="G15" s="733"/>
      <c r="H15" s="673"/>
      <c r="I15" s="670"/>
      <c r="J15" s="674"/>
      <c r="K15" s="675"/>
      <c r="L15" s="675">
        <f t="shared" si="0"/>
        <v>0</v>
      </c>
      <c r="M15" s="676"/>
      <c r="N15" s="677"/>
      <c r="O15" s="678"/>
      <c r="P15" s="672"/>
      <c r="Q15" s="672"/>
      <c r="R15" s="672"/>
      <c r="S15" s="672"/>
      <c r="T15" s="672"/>
      <c r="U15" s="628"/>
      <c r="V15" s="628"/>
      <c r="W15" s="628"/>
      <c r="X15" s="679"/>
    </row>
    <row r="16" spans="1:24" s="626" customFormat="1" ht="21" customHeight="1" x14ac:dyDescent="0.25">
      <c r="B16" s="670"/>
      <c r="C16" s="670"/>
      <c r="D16" s="671"/>
      <c r="E16" s="672"/>
      <c r="F16" s="672"/>
      <c r="G16" s="733"/>
      <c r="H16" s="673"/>
      <c r="I16" s="670"/>
      <c r="J16" s="674"/>
      <c r="K16" s="675"/>
      <c r="L16" s="675">
        <f t="shared" si="0"/>
        <v>0</v>
      </c>
      <c r="M16" s="676"/>
      <c r="N16" s="677"/>
      <c r="O16" s="678"/>
      <c r="P16" s="672"/>
      <c r="Q16" s="672"/>
      <c r="R16" s="672"/>
      <c r="S16" s="672"/>
      <c r="T16" s="672"/>
      <c r="U16" s="628"/>
      <c r="V16" s="628"/>
      <c r="W16" s="628"/>
      <c r="X16" s="679"/>
    </row>
    <row r="17" spans="2:24" s="626" customFormat="1" ht="21" customHeight="1" x14ac:dyDescent="0.25">
      <c r="B17" s="670"/>
      <c r="C17" s="670"/>
      <c r="D17" s="671"/>
      <c r="E17" s="672"/>
      <c r="F17" s="672"/>
      <c r="G17" s="733"/>
      <c r="H17" s="673"/>
      <c r="I17" s="670"/>
      <c r="J17" s="674"/>
      <c r="K17" s="675"/>
      <c r="L17" s="675">
        <f t="shared" si="0"/>
        <v>0</v>
      </c>
      <c r="M17" s="676"/>
      <c r="N17" s="677"/>
      <c r="O17" s="678"/>
      <c r="P17" s="672"/>
      <c r="Q17" s="672"/>
      <c r="R17" s="672"/>
      <c r="S17" s="672"/>
      <c r="T17" s="672"/>
      <c r="U17" s="628"/>
      <c r="V17" s="628"/>
      <c r="W17" s="628"/>
      <c r="X17" s="679"/>
    </row>
    <row r="18" spans="2:24" s="626" customFormat="1" ht="21" customHeight="1" x14ac:dyDescent="0.25">
      <c r="B18" s="670"/>
      <c r="C18" s="670"/>
      <c r="D18" s="671"/>
      <c r="E18" s="672"/>
      <c r="F18" s="672"/>
      <c r="G18" s="733"/>
      <c r="H18" s="673"/>
      <c r="I18" s="670"/>
      <c r="J18" s="674"/>
      <c r="K18" s="675"/>
      <c r="L18" s="675">
        <f t="shared" si="0"/>
        <v>0</v>
      </c>
      <c r="M18" s="676"/>
      <c r="N18" s="677"/>
      <c r="O18" s="678"/>
      <c r="P18" s="672"/>
      <c r="Q18" s="672"/>
      <c r="R18" s="672"/>
      <c r="S18" s="672"/>
      <c r="T18" s="672"/>
      <c r="U18" s="628"/>
      <c r="V18" s="628"/>
      <c r="W18" s="628"/>
      <c r="X18" s="679"/>
    </row>
    <row r="19" spans="2:24" s="626" customFormat="1" ht="21" customHeight="1" x14ac:dyDescent="0.25">
      <c r="B19" s="670"/>
      <c r="C19" s="670"/>
      <c r="D19" s="671"/>
      <c r="E19" s="672"/>
      <c r="F19" s="672"/>
      <c r="G19" s="733"/>
      <c r="H19" s="673"/>
      <c r="I19" s="670"/>
      <c r="J19" s="674"/>
      <c r="K19" s="675"/>
      <c r="L19" s="675">
        <f t="shared" si="0"/>
        <v>0</v>
      </c>
      <c r="M19" s="676"/>
      <c r="N19" s="677"/>
      <c r="O19" s="678"/>
      <c r="P19" s="672"/>
      <c r="Q19" s="672"/>
      <c r="R19" s="672"/>
      <c r="S19" s="672"/>
      <c r="T19" s="672"/>
      <c r="U19" s="628"/>
      <c r="V19" s="628"/>
      <c r="W19" s="628"/>
      <c r="X19" s="679"/>
    </row>
    <row r="20" spans="2:24" s="626" customFormat="1" ht="21" customHeight="1" x14ac:dyDescent="0.25">
      <c r="B20" s="670"/>
      <c r="C20" s="670"/>
      <c r="D20" s="671"/>
      <c r="E20" s="672"/>
      <c r="F20" s="672"/>
      <c r="G20" s="733"/>
      <c r="H20" s="673"/>
      <c r="I20" s="670"/>
      <c r="J20" s="674"/>
      <c r="K20" s="675"/>
      <c r="L20" s="675">
        <f t="shared" si="0"/>
        <v>0</v>
      </c>
      <c r="M20" s="676"/>
      <c r="N20" s="677"/>
      <c r="O20" s="678"/>
      <c r="P20" s="672"/>
      <c r="Q20" s="672"/>
      <c r="R20" s="672"/>
      <c r="S20" s="672"/>
      <c r="T20" s="672"/>
      <c r="U20" s="628"/>
      <c r="V20" s="628"/>
      <c r="W20" s="628"/>
      <c r="X20" s="679"/>
    </row>
    <row r="21" spans="2:24" s="626" customFormat="1" ht="21" customHeight="1" x14ac:dyDescent="0.25">
      <c r="B21" s="670"/>
      <c r="C21" s="670"/>
      <c r="D21" s="671"/>
      <c r="E21" s="672"/>
      <c r="F21" s="672"/>
      <c r="G21" s="733"/>
      <c r="H21" s="673"/>
      <c r="I21" s="670"/>
      <c r="J21" s="674"/>
      <c r="K21" s="675"/>
      <c r="L21" s="675">
        <f t="shared" si="0"/>
        <v>0</v>
      </c>
      <c r="M21" s="676"/>
      <c r="N21" s="677"/>
      <c r="O21" s="678"/>
      <c r="P21" s="672"/>
      <c r="Q21" s="672"/>
      <c r="R21" s="672"/>
      <c r="S21" s="672"/>
      <c r="T21" s="672"/>
      <c r="U21" s="628"/>
      <c r="V21" s="628"/>
      <c r="W21" s="628"/>
      <c r="X21" s="679"/>
    </row>
    <row r="22" spans="2:24" s="626" customFormat="1" ht="21" customHeight="1" x14ac:dyDescent="0.25">
      <c r="B22" s="670"/>
      <c r="C22" s="670"/>
      <c r="D22" s="671"/>
      <c r="E22" s="672"/>
      <c r="F22" s="672"/>
      <c r="G22" s="733"/>
      <c r="H22" s="673"/>
      <c r="I22" s="670"/>
      <c r="J22" s="674"/>
      <c r="K22" s="675"/>
      <c r="L22" s="675">
        <f t="shared" si="0"/>
        <v>0</v>
      </c>
      <c r="M22" s="676"/>
      <c r="N22" s="677"/>
      <c r="O22" s="678"/>
      <c r="P22" s="672"/>
      <c r="Q22" s="672"/>
      <c r="R22" s="672"/>
      <c r="S22" s="672"/>
      <c r="T22" s="672"/>
      <c r="U22" s="628"/>
      <c r="V22" s="628"/>
      <c r="W22" s="628"/>
      <c r="X22" s="679"/>
    </row>
    <row r="23" spans="2:24" s="626" customFormat="1" ht="21" customHeight="1" x14ac:dyDescent="0.25">
      <c r="B23" s="670"/>
      <c r="C23" s="670"/>
      <c r="D23" s="671"/>
      <c r="E23" s="672"/>
      <c r="F23" s="672"/>
      <c r="G23" s="733"/>
      <c r="H23" s="673"/>
      <c r="I23" s="670"/>
      <c r="J23" s="674"/>
      <c r="K23" s="675"/>
      <c r="L23" s="675">
        <f t="shared" si="0"/>
        <v>0</v>
      </c>
      <c r="M23" s="676"/>
      <c r="N23" s="677"/>
      <c r="O23" s="678"/>
      <c r="P23" s="672"/>
      <c r="Q23" s="672"/>
      <c r="R23" s="672"/>
      <c r="S23" s="672"/>
      <c r="T23" s="672"/>
      <c r="U23" s="628"/>
      <c r="V23" s="628"/>
      <c r="W23" s="628"/>
      <c r="X23" s="679"/>
    </row>
    <row r="24" spans="2:24" s="626" customFormat="1" ht="21" customHeight="1" x14ac:dyDescent="0.25">
      <c r="B24" s="670"/>
      <c r="C24" s="670"/>
      <c r="D24" s="671"/>
      <c r="E24" s="672"/>
      <c r="F24" s="672"/>
      <c r="G24" s="733"/>
      <c r="H24" s="673"/>
      <c r="I24" s="670"/>
      <c r="J24" s="674"/>
      <c r="K24" s="675"/>
      <c r="L24" s="675">
        <f t="shared" si="0"/>
        <v>0</v>
      </c>
      <c r="M24" s="676"/>
      <c r="N24" s="677"/>
      <c r="O24" s="678"/>
      <c r="P24" s="672"/>
      <c r="Q24" s="672"/>
      <c r="R24" s="672"/>
      <c r="S24" s="672"/>
      <c r="T24" s="672"/>
      <c r="U24" s="628"/>
      <c r="V24" s="628"/>
      <c r="W24" s="628"/>
      <c r="X24" s="679"/>
    </row>
    <row r="25" spans="2:24" s="626" customFormat="1" ht="21" customHeight="1" x14ac:dyDescent="0.25">
      <c r="B25" s="670"/>
      <c r="C25" s="670"/>
      <c r="D25" s="671"/>
      <c r="E25" s="672"/>
      <c r="F25" s="672"/>
      <c r="G25" s="733"/>
      <c r="H25" s="673"/>
      <c r="I25" s="670"/>
      <c r="J25" s="674"/>
      <c r="K25" s="675"/>
      <c r="L25" s="675">
        <f t="shared" si="0"/>
        <v>0</v>
      </c>
      <c r="M25" s="676"/>
      <c r="N25" s="677"/>
      <c r="O25" s="678"/>
      <c r="P25" s="672"/>
      <c r="Q25" s="672"/>
      <c r="R25" s="672"/>
      <c r="S25" s="672"/>
      <c r="T25" s="672"/>
      <c r="U25" s="628"/>
      <c r="V25" s="628"/>
      <c r="W25" s="628"/>
      <c r="X25" s="679"/>
    </row>
    <row r="26" spans="2:24" s="626" customFormat="1" ht="21" customHeight="1" x14ac:dyDescent="0.25">
      <c r="B26" s="670"/>
      <c r="C26" s="670"/>
      <c r="D26" s="671"/>
      <c r="E26" s="672"/>
      <c r="F26" s="672"/>
      <c r="G26" s="733"/>
      <c r="H26" s="673"/>
      <c r="I26" s="670"/>
      <c r="J26" s="674"/>
      <c r="K26" s="675"/>
      <c r="L26" s="675">
        <f t="shared" si="0"/>
        <v>0</v>
      </c>
      <c r="M26" s="676"/>
      <c r="N26" s="677"/>
      <c r="O26" s="678"/>
      <c r="P26" s="672"/>
      <c r="Q26" s="672"/>
      <c r="R26" s="672"/>
      <c r="S26" s="672"/>
      <c r="T26" s="672"/>
      <c r="U26" s="628"/>
      <c r="V26" s="628"/>
      <c r="W26" s="628"/>
      <c r="X26" s="679"/>
    </row>
    <row r="27" spans="2:24" s="626" customFormat="1" ht="21" customHeight="1" x14ac:dyDescent="0.25">
      <c r="B27" s="670"/>
      <c r="C27" s="670"/>
      <c r="D27" s="671"/>
      <c r="E27" s="672"/>
      <c r="F27" s="672"/>
      <c r="G27" s="733"/>
      <c r="H27" s="673"/>
      <c r="I27" s="670"/>
      <c r="J27" s="674"/>
      <c r="K27" s="675"/>
      <c r="L27" s="675">
        <f t="shared" si="0"/>
        <v>0</v>
      </c>
      <c r="M27" s="676"/>
      <c r="N27" s="677"/>
      <c r="O27" s="678"/>
      <c r="P27" s="672"/>
      <c r="Q27" s="672"/>
      <c r="R27" s="672"/>
      <c r="S27" s="672"/>
      <c r="T27" s="672"/>
      <c r="U27" s="628"/>
      <c r="V27" s="628"/>
      <c r="W27" s="628"/>
      <c r="X27" s="679"/>
    </row>
    <row r="28" spans="2:24" s="626" customFormat="1" ht="21" customHeight="1" x14ac:dyDescent="0.25">
      <c r="B28" s="670"/>
      <c r="C28" s="670"/>
      <c r="D28" s="671"/>
      <c r="E28" s="672"/>
      <c r="F28" s="672"/>
      <c r="G28" s="733"/>
      <c r="H28" s="673"/>
      <c r="I28" s="670"/>
      <c r="J28" s="674"/>
      <c r="K28" s="675"/>
      <c r="L28" s="675">
        <f t="shared" si="0"/>
        <v>0</v>
      </c>
      <c r="M28" s="676"/>
      <c r="N28" s="677"/>
      <c r="O28" s="678"/>
      <c r="P28" s="672"/>
      <c r="Q28" s="672"/>
      <c r="R28" s="672"/>
      <c r="S28" s="672"/>
      <c r="T28" s="672"/>
      <c r="U28" s="628"/>
      <c r="V28" s="628"/>
      <c r="W28" s="628"/>
      <c r="X28" s="679"/>
    </row>
    <row r="29" spans="2:24" s="626" customFormat="1" ht="21" customHeight="1" x14ac:dyDescent="0.25">
      <c r="B29" s="670"/>
      <c r="C29" s="670"/>
      <c r="D29" s="671"/>
      <c r="E29" s="672"/>
      <c r="F29" s="672"/>
      <c r="G29" s="733"/>
      <c r="H29" s="673"/>
      <c r="I29" s="670"/>
      <c r="J29" s="674"/>
      <c r="K29" s="675"/>
      <c r="L29" s="675">
        <f t="shared" si="0"/>
        <v>0</v>
      </c>
      <c r="M29" s="676"/>
      <c r="N29" s="677"/>
      <c r="O29" s="678"/>
      <c r="P29" s="672"/>
      <c r="Q29" s="672"/>
      <c r="R29" s="672"/>
      <c r="S29" s="672"/>
      <c r="T29" s="672"/>
      <c r="U29" s="628"/>
      <c r="V29" s="628"/>
      <c r="W29" s="628"/>
      <c r="X29" s="679"/>
    </row>
    <row r="30" spans="2:24" s="626" customFormat="1" ht="21" customHeight="1" x14ac:dyDescent="0.25">
      <c r="B30" s="670"/>
      <c r="C30" s="670"/>
      <c r="D30" s="671"/>
      <c r="E30" s="672"/>
      <c r="F30" s="672"/>
      <c r="G30" s="733"/>
      <c r="H30" s="673"/>
      <c r="I30" s="670"/>
      <c r="J30" s="674"/>
      <c r="K30" s="675"/>
      <c r="L30" s="675">
        <f t="shared" si="0"/>
        <v>0</v>
      </c>
      <c r="M30" s="676"/>
      <c r="N30" s="677"/>
      <c r="O30" s="678"/>
      <c r="P30" s="672"/>
      <c r="Q30" s="672"/>
      <c r="R30" s="672"/>
      <c r="S30" s="672"/>
      <c r="T30" s="672"/>
      <c r="U30" s="628"/>
      <c r="V30" s="628"/>
      <c r="W30" s="628"/>
      <c r="X30" s="679"/>
    </row>
    <row r="31" spans="2:24" s="626" customFormat="1" ht="21" customHeight="1" x14ac:dyDescent="0.25">
      <c r="B31" s="670"/>
      <c r="C31" s="670"/>
      <c r="D31" s="671"/>
      <c r="E31" s="672"/>
      <c r="F31" s="672"/>
      <c r="G31" s="733"/>
      <c r="H31" s="673"/>
      <c r="I31" s="670"/>
      <c r="J31" s="674"/>
      <c r="K31" s="675"/>
      <c r="L31" s="675">
        <f t="shared" si="0"/>
        <v>0</v>
      </c>
      <c r="M31" s="676"/>
      <c r="N31" s="677"/>
      <c r="O31" s="678"/>
      <c r="P31" s="672"/>
      <c r="Q31" s="672"/>
      <c r="R31" s="672"/>
      <c r="S31" s="672"/>
      <c r="T31" s="672"/>
      <c r="U31" s="628"/>
      <c r="V31" s="628"/>
      <c r="W31" s="628"/>
      <c r="X31" s="679"/>
    </row>
    <row r="32" spans="2:24" s="626" customFormat="1" ht="21" customHeight="1" x14ac:dyDescent="0.25">
      <c r="B32" s="670"/>
      <c r="C32" s="670"/>
      <c r="D32" s="671"/>
      <c r="E32" s="672"/>
      <c r="F32" s="672"/>
      <c r="G32" s="733"/>
      <c r="H32" s="673"/>
      <c r="I32" s="670"/>
      <c r="J32" s="674"/>
      <c r="K32" s="675"/>
      <c r="L32" s="675">
        <f t="shared" si="0"/>
        <v>0</v>
      </c>
      <c r="M32" s="676"/>
      <c r="N32" s="677"/>
      <c r="O32" s="678"/>
      <c r="P32" s="672"/>
      <c r="Q32" s="672"/>
      <c r="R32" s="672"/>
      <c r="S32" s="672"/>
      <c r="T32" s="672"/>
      <c r="U32" s="628"/>
      <c r="V32" s="628"/>
      <c r="W32" s="628"/>
      <c r="X32" s="679"/>
    </row>
    <row r="33" spans="1:20" s="369" customFormat="1" x14ac:dyDescent="0.25">
      <c r="A33" s="211"/>
      <c r="B33" s="66"/>
      <c r="C33" s="66"/>
      <c r="D33" s="67"/>
      <c r="E33" s="67"/>
      <c r="F33" s="67"/>
      <c r="G33" s="16"/>
      <c r="H33" s="49"/>
      <c r="J33" s="18"/>
      <c r="K33" s="19"/>
      <c r="L33" s="149"/>
      <c r="M33" s="32"/>
      <c r="N33" s="67"/>
      <c r="O33" s="67"/>
      <c r="P33" s="67"/>
      <c r="Q33" s="67"/>
      <c r="R33" s="67"/>
      <c r="S33" s="67"/>
      <c r="T33" s="67"/>
    </row>
    <row r="34" spans="1:20" s="369" customFormat="1" x14ac:dyDescent="0.25">
      <c r="A34" s="211"/>
      <c r="B34" s="66"/>
      <c r="C34" s="66"/>
      <c r="D34" s="67"/>
      <c r="E34" s="67"/>
      <c r="F34" s="67"/>
      <c r="G34" s="16"/>
      <c r="H34" s="49"/>
      <c r="J34" s="18"/>
      <c r="K34" s="19"/>
      <c r="L34" s="149"/>
      <c r="M34" s="32"/>
      <c r="N34" s="67"/>
      <c r="O34" s="67"/>
      <c r="P34" s="67"/>
      <c r="Q34" s="67"/>
      <c r="R34" s="67"/>
      <c r="S34" s="67"/>
      <c r="T34" s="67"/>
    </row>
    <row r="35" spans="1:20" s="369" customFormat="1" x14ac:dyDescent="0.25">
      <c r="A35" s="211"/>
      <c r="B35" s="66"/>
      <c r="C35" s="66"/>
      <c r="D35" s="67"/>
      <c r="E35" s="67"/>
      <c r="F35" s="67"/>
      <c r="G35" s="16"/>
      <c r="H35" s="49"/>
      <c r="J35" s="18"/>
      <c r="K35" s="19"/>
      <c r="L35" s="149"/>
      <c r="M35" s="32"/>
      <c r="N35" s="67"/>
      <c r="O35" s="67"/>
      <c r="P35" s="67"/>
      <c r="Q35" s="67"/>
      <c r="R35" s="67"/>
      <c r="S35" s="67"/>
      <c r="T35" s="67"/>
    </row>
    <row r="36" spans="1:20" s="369" customFormat="1" x14ac:dyDescent="0.25">
      <c r="A36" s="211"/>
      <c r="B36" s="66"/>
      <c r="C36" s="66"/>
      <c r="D36" s="67"/>
      <c r="E36" s="67"/>
      <c r="F36" s="67"/>
      <c r="G36" s="16"/>
      <c r="H36" s="49"/>
      <c r="J36" s="18"/>
      <c r="K36" s="19"/>
      <c r="L36" s="149"/>
      <c r="M36" s="32"/>
      <c r="N36" s="67"/>
      <c r="O36" s="67"/>
      <c r="P36" s="67"/>
      <c r="Q36" s="67"/>
      <c r="R36" s="67"/>
      <c r="S36" s="67"/>
      <c r="T36" s="67"/>
    </row>
    <row r="37" spans="1:20" s="369" customFormat="1" x14ac:dyDescent="0.25">
      <c r="A37" s="211"/>
      <c r="B37" s="66"/>
      <c r="C37" s="66"/>
      <c r="D37" s="67"/>
      <c r="E37" s="67"/>
      <c r="F37" s="67"/>
      <c r="G37" s="16"/>
      <c r="H37" s="49"/>
      <c r="J37" s="18"/>
      <c r="K37" s="19"/>
      <c r="L37" s="149"/>
      <c r="M37" s="32"/>
      <c r="N37" s="67"/>
      <c r="O37" s="67"/>
      <c r="P37" s="67"/>
      <c r="Q37" s="67"/>
      <c r="R37" s="67"/>
      <c r="S37" s="67"/>
      <c r="T37" s="67"/>
    </row>
    <row r="38" spans="1:20" s="369" customFormat="1" x14ac:dyDescent="0.25">
      <c r="A38" s="211"/>
      <c r="B38" s="66"/>
      <c r="C38" s="66"/>
      <c r="D38" s="67"/>
      <c r="E38" s="67"/>
      <c r="F38" s="67"/>
      <c r="G38" s="16"/>
      <c r="H38" s="49"/>
      <c r="J38" s="18"/>
      <c r="K38" s="19"/>
      <c r="L38" s="149"/>
      <c r="M38" s="32"/>
      <c r="N38" s="67"/>
      <c r="O38" s="67"/>
      <c r="P38" s="67"/>
      <c r="Q38" s="67"/>
      <c r="R38" s="67"/>
      <c r="S38" s="67"/>
      <c r="T38" s="67"/>
    </row>
    <row r="39" spans="1:20" s="369" customFormat="1" x14ac:dyDescent="0.25">
      <c r="A39" s="211"/>
      <c r="B39" s="66"/>
      <c r="C39" s="66"/>
      <c r="D39" s="67"/>
      <c r="E39" s="67"/>
      <c r="F39" s="67"/>
      <c r="G39" s="16"/>
      <c r="H39" s="49"/>
      <c r="J39" s="18"/>
      <c r="K39" s="19"/>
      <c r="L39" s="149"/>
      <c r="M39" s="32"/>
      <c r="N39" s="67"/>
      <c r="O39" s="67"/>
      <c r="P39" s="67"/>
      <c r="Q39" s="67"/>
      <c r="R39" s="67"/>
      <c r="S39" s="67"/>
      <c r="T39" s="67"/>
    </row>
    <row r="40" spans="1:20" s="369" customFormat="1" ht="12.75" customHeight="1" x14ac:dyDescent="0.25">
      <c r="A40" s="211"/>
      <c r="B40" s="66"/>
      <c r="C40" s="66"/>
      <c r="D40" s="67"/>
      <c r="E40" s="67"/>
      <c r="F40" s="67"/>
      <c r="G40" s="16"/>
      <c r="H40" s="49"/>
      <c r="J40" s="18"/>
      <c r="K40" s="19"/>
      <c r="L40" s="149"/>
      <c r="M40" s="32"/>
      <c r="N40" s="67"/>
      <c r="O40" s="67"/>
      <c r="P40" s="67"/>
      <c r="Q40" s="67"/>
      <c r="R40" s="67"/>
      <c r="S40" s="67"/>
      <c r="T40" s="67"/>
    </row>
    <row r="41" spans="1:20" s="369" customFormat="1" x14ac:dyDescent="0.25">
      <c r="A41" s="211"/>
      <c r="B41" s="66"/>
      <c r="C41" s="66"/>
      <c r="D41" s="67"/>
      <c r="E41" s="67"/>
      <c r="F41" s="67"/>
      <c r="G41" s="66"/>
      <c r="H41" s="49"/>
      <c r="J41" s="18"/>
      <c r="K41" s="19"/>
      <c r="L41" s="149"/>
      <c r="M41" s="32"/>
      <c r="N41" s="67"/>
      <c r="O41" s="67"/>
      <c r="P41" s="67"/>
      <c r="Q41" s="67"/>
      <c r="R41" s="67"/>
      <c r="S41" s="67"/>
      <c r="T41" s="67"/>
    </row>
    <row r="42" spans="1:20" s="369" customFormat="1" x14ac:dyDescent="0.25">
      <c r="A42" s="211"/>
      <c r="B42" s="66"/>
      <c r="C42" s="66"/>
      <c r="D42" s="67"/>
      <c r="E42" s="67"/>
      <c r="F42" s="67"/>
      <c r="G42" s="66"/>
      <c r="H42" s="49"/>
      <c r="J42" s="18"/>
      <c r="K42" s="19"/>
      <c r="L42" s="149"/>
      <c r="M42" s="32"/>
      <c r="N42" s="67"/>
      <c r="O42" s="67"/>
      <c r="P42" s="67"/>
      <c r="Q42" s="67"/>
      <c r="R42" s="67"/>
      <c r="S42" s="67"/>
      <c r="T42" s="67"/>
    </row>
    <row r="43" spans="1:20" s="369" customFormat="1" x14ac:dyDescent="0.25">
      <c r="A43" s="211"/>
      <c r="B43" s="66"/>
      <c r="C43" s="66"/>
      <c r="D43" s="67"/>
      <c r="E43" s="67"/>
      <c r="F43" s="67"/>
      <c r="G43" s="66"/>
      <c r="H43" s="49"/>
      <c r="J43" s="18"/>
      <c r="K43" s="19"/>
      <c r="L43" s="149"/>
      <c r="M43" s="32"/>
      <c r="N43" s="67"/>
      <c r="O43" s="67"/>
      <c r="P43" s="67"/>
      <c r="Q43" s="67"/>
      <c r="R43" s="67"/>
      <c r="S43" s="67"/>
      <c r="T43" s="67"/>
    </row>
    <row r="44" spans="1:20" s="369" customFormat="1" x14ac:dyDescent="0.25">
      <c r="A44" s="211"/>
      <c r="B44" s="66"/>
      <c r="C44" s="66"/>
      <c r="D44" s="67"/>
      <c r="E44" s="67"/>
      <c r="F44" s="67"/>
      <c r="G44" s="66"/>
      <c r="H44" s="49"/>
      <c r="J44" s="18"/>
      <c r="K44" s="19"/>
      <c r="L44" s="149"/>
      <c r="M44" s="32"/>
      <c r="N44" s="67"/>
      <c r="O44" s="67"/>
      <c r="P44" s="67"/>
      <c r="Q44" s="67"/>
      <c r="R44" s="67"/>
      <c r="S44" s="67"/>
      <c r="T44" s="67"/>
    </row>
    <row r="45" spans="1:20" s="369" customFormat="1" x14ac:dyDescent="0.25">
      <c r="A45" s="211"/>
      <c r="B45" s="66"/>
      <c r="C45" s="66"/>
      <c r="D45" s="67"/>
      <c r="E45" s="67"/>
      <c r="F45" s="67"/>
      <c r="G45" s="66"/>
      <c r="H45" s="49"/>
      <c r="J45" s="18"/>
      <c r="K45" s="19"/>
      <c r="L45" s="149"/>
      <c r="M45" s="32"/>
      <c r="N45" s="67"/>
      <c r="O45" s="67"/>
      <c r="P45" s="67"/>
      <c r="Q45" s="67"/>
      <c r="R45" s="67"/>
      <c r="S45" s="67"/>
      <c r="T45" s="67"/>
    </row>
    <row r="46" spans="1:20" s="369" customFormat="1" x14ac:dyDescent="0.25">
      <c r="A46" s="211"/>
      <c r="B46" s="66"/>
      <c r="C46" s="66"/>
      <c r="D46" s="67"/>
      <c r="E46" s="67"/>
      <c r="F46" s="67"/>
      <c r="G46" s="66"/>
      <c r="H46" s="49"/>
      <c r="J46" s="18"/>
      <c r="K46" s="19"/>
      <c r="L46" s="149"/>
      <c r="M46" s="32"/>
      <c r="N46" s="67"/>
      <c r="O46" s="67"/>
      <c r="P46" s="67"/>
      <c r="Q46" s="67"/>
      <c r="R46" s="67"/>
      <c r="S46" s="67"/>
      <c r="T46" s="67"/>
    </row>
    <row r="47" spans="1:20" s="369" customFormat="1" x14ac:dyDescent="0.25">
      <c r="A47" s="211"/>
      <c r="B47" s="66"/>
      <c r="C47" s="66"/>
      <c r="D47" s="67"/>
      <c r="E47" s="67"/>
      <c r="F47" s="67"/>
      <c r="G47" s="66"/>
      <c r="H47" s="49"/>
      <c r="J47" s="18"/>
      <c r="K47" s="19"/>
      <c r="L47" s="149"/>
      <c r="M47" s="32"/>
      <c r="N47" s="67"/>
      <c r="O47" s="67"/>
      <c r="P47" s="67"/>
      <c r="Q47" s="67"/>
      <c r="R47" s="67"/>
      <c r="S47" s="67"/>
      <c r="T47" s="67"/>
    </row>
    <row r="48" spans="1:20" s="369" customFormat="1" x14ac:dyDescent="0.25">
      <c r="A48" s="211"/>
      <c r="B48" s="66"/>
      <c r="C48" s="66"/>
      <c r="D48" s="67"/>
      <c r="E48" s="67"/>
      <c r="F48" s="67"/>
      <c r="G48" s="66"/>
      <c r="H48" s="49"/>
      <c r="J48" s="18"/>
      <c r="K48" s="19"/>
      <c r="L48" s="149"/>
      <c r="M48" s="32"/>
      <c r="N48" s="67"/>
      <c r="O48" s="67"/>
      <c r="P48" s="67"/>
      <c r="Q48" s="67"/>
      <c r="R48" s="67"/>
      <c r="S48" s="67"/>
      <c r="T48" s="67"/>
    </row>
    <row r="49" spans="1:20" s="369" customFormat="1" x14ac:dyDescent="0.25">
      <c r="A49" s="211"/>
      <c r="B49" s="66"/>
      <c r="C49" s="66"/>
      <c r="D49" s="67"/>
      <c r="E49" s="67"/>
      <c r="F49" s="67"/>
      <c r="G49" s="66"/>
      <c r="H49" s="49"/>
      <c r="J49" s="18"/>
      <c r="K49" s="19"/>
      <c r="L49" s="149"/>
      <c r="M49" s="32"/>
      <c r="N49" s="67"/>
      <c r="O49" s="67"/>
      <c r="P49" s="67"/>
      <c r="Q49" s="67"/>
      <c r="R49" s="67"/>
      <c r="S49" s="67"/>
      <c r="T49" s="67"/>
    </row>
    <row r="50" spans="1:20" s="369" customFormat="1" x14ac:dyDescent="0.25">
      <c r="A50" s="211"/>
      <c r="B50" s="66"/>
      <c r="C50" s="66"/>
      <c r="D50" s="67"/>
      <c r="E50" s="67"/>
      <c r="F50" s="67"/>
      <c r="G50" s="66"/>
      <c r="H50" s="49"/>
      <c r="J50" s="18"/>
      <c r="K50" s="19"/>
      <c r="L50" s="149"/>
      <c r="M50" s="32"/>
      <c r="N50" s="67"/>
      <c r="O50" s="67"/>
      <c r="P50" s="67"/>
      <c r="Q50" s="67"/>
      <c r="R50" s="67"/>
      <c r="S50" s="67"/>
      <c r="T50" s="67"/>
    </row>
    <row r="51" spans="1:20" s="369" customFormat="1" x14ac:dyDescent="0.25">
      <c r="A51" s="211"/>
      <c r="B51" s="66"/>
      <c r="C51" s="66"/>
      <c r="D51" s="67"/>
      <c r="E51" s="67"/>
      <c r="F51" s="67"/>
      <c r="G51" s="66"/>
      <c r="H51" s="49"/>
      <c r="J51" s="18"/>
      <c r="K51" s="19"/>
      <c r="L51" s="149"/>
      <c r="M51" s="32"/>
      <c r="N51" s="67"/>
      <c r="O51" s="67"/>
      <c r="P51" s="67"/>
      <c r="Q51" s="67"/>
      <c r="R51" s="67"/>
      <c r="S51" s="67"/>
      <c r="T51" s="67"/>
    </row>
    <row r="52" spans="1:20" s="369" customFormat="1" x14ac:dyDescent="0.25">
      <c r="A52" s="211"/>
      <c r="C52" s="66"/>
      <c r="D52" s="67"/>
      <c r="E52" s="69"/>
      <c r="F52" s="70"/>
      <c r="G52" s="31"/>
      <c r="H52" s="49"/>
      <c r="J52" s="18"/>
      <c r="K52" s="19"/>
      <c r="L52" s="149"/>
      <c r="M52" s="32"/>
      <c r="O52" s="71"/>
      <c r="R52" s="71"/>
      <c r="S52" s="71"/>
    </row>
    <row r="53" spans="1:20" s="369" customFormat="1" x14ac:dyDescent="0.25">
      <c r="A53" s="211"/>
      <c r="C53" s="66"/>
      <c r="D53" s="67"/>
      <c r="E53" s="69"/>
      <c r="F53" s="70"/>
      <c r="G53" s="31"/>
      <c r="H53" s="49"/>
      <c r="J53" s="18"/>
      <c r="K53" s="19"/>
      <c r="L53" s="149"/>
      <c r="M53" s="32"/>
      <c r="O53" s="71"/>
      <c r="R53" s="71"/>
      <c r="S53" s="71"/>
    </row>
    <row r="54" spans="1:20" s="369" customFormat="1" x14ac:dyDescent="0.25">
      <c r="A54" s="211"/>
      <c r="C54" s="66"/>
      <c r="D54" s="67"/>
      <c r="E54" s="69"/>
      <c r="F54" s="70"/>
      <c r="G54" s="31"/>
      <c r="H54" s="49"/>
      <c r="J54" s="18"/>
      <c r="K54" s="19"/>
      <c r="L54" s="149"/>
      <c r="M54" s="32"/>
      <c r="O54" s="71"/>
      <c r="R54" s="71"/>
      <c r="S54" s="71"/>
    </row>
    <row r="55" spans="1:20" s="369" customFormat="1" x14ac:dyDescent="0.25">
      <c r="A55" s="211"/>
      <c r="C55" s="66"/>
      <c r="D55" s="67"/>
      <c r="E55" s="69"/>
      <c r="F55" s="70"/>
      <c r="G55" s="31"/>
      <c r="H55" s="49"/>
      <c r="J55" s="18"/>
      <c r="K55" s="19"/>
      <c r="L55" s="149"/>
      <c r="M55" s="32"/>
      <c r="O55" s="71"/>
      <c r="R55" s="71"/>
      <c r="S55" s="71"/>
    </row>
    <row r="56" spans="1:20" s="369" customFormat="1" x14ac:dyDescent="0.25">
      <c r="A56" s="211"/>
      <c r="C56" s="66"/>
      <c r="D56" s="67"/>
      <c r="E56" s="69"/>
      <c r="F56" s="70"/>
      <c r="G56" s="31"/>
      <c r="H56" s="49"/>
      <c r="J56" s="18"/>
      <c r="K56" s="19"/>
      <c r="L56" s="149"/>
      <c r="M56" s="32"/>
      <c r="O56" s="71"/>
      <c r="R56" s="71"/>
      <c r="S56" s="71"/>
    </row>
    <row r="57" spans="1:20" s="369" customFormat="1" x14ac:dyDescent="0.25">
      <c r="A57" s="211"/>
      <c r="C57" s="66"/>
      <c r="D57" s="67"/>
      <c r="E57" s="69"/>
      <c r="F57" s="70"/>
      <c r="G57" s="31"/>
      <c r="H57" s="49"/>
      <c r="J57" s="18"/>
      <c r="K57" s="19"/>
      <c r="L57" s="149"/>
      <c r="M57" s="32"/>
      <c r="O57" s="71"/>
      <c r="R57" s="71"/>
      <c r="S57" s="71"/>
    </row>
    <row r="58" spans="1:20" s="369" customFormat="1" x14ac:dyDescent="0.25">
      <c r="A58" s="211"/>
      <c r="C58" s="66"/>
      <c r="D58" s="67"/>
      <c r="E58" s="69"/>
      <c r="F58" s="70"/>
      <c r="G58" s="31"/>
      <c r="H58" s="49"/>
      <c r="J58" s="18"/>
      <c r="K58" s="19"/>
      <c r="L58" s="149"/>
      <c r="M58" s="32"/>
      <c r="O58" s="71"/>
      <c r="R58" s="71"/>
      <c r="S58" s="71"/>
    </row>
    <row r="59" spans="1:20" s="369" customFormat="1" x14ac:dyDescent="0.25">
      <c r="A59" s="211"/>
      <c r="C59" s="66"/>
      <c r="D59" s="67"/>
      <c r="E59" s="69"/>
      <c r="F59" s="70"/>
      <c r="G59" s="31"/>
      <c r="H59" s="49"/>
      <c r="J59" s="18"/>
      <c r="K59" s="19"/>
      <c r="L59" s="149"/>
      <c r="M59" s="32"/>
      <c r="O59" s="71"/>
      <c r="R59" s="71"/>
      <c r="S59" s="71"/>
    </row>
    <row r="60" spans="1:20" s="369" customFormat="1" x14ac:dyDescent="0.25">
      <c r="A60" s="211"/>
      <c r="C60" s="66"/>
      <c r="D60" s="67"/>
      <c r="E60" s="69"/>
      <c r="F60" s="70"/>
      <c r="G60" s="31"/>
      <c r="H60" s="49"/>
      <c r="J60" s="18"/>
      <c r="K60" s="19"/>
      <c r="L60" s="149"/>
      <c r="M60" s="32"/>
      <c r="O60" s="71"/>
      <c r="R60" s="71"/>
      <c r="S60" s="71"/>
    </row>
    <row r="61" spans="1:20" s="369" customFormat="1" x14ac:dyDescent="0.25">
      <c r="A61" s="211"/>
      <c r="C61" s="66"/>
      <c r="D61" s="67"/>
      <c r="E61" s="69"/>
      <c r="F61" s="70"/>
      <c r="G61" s="31"/>
      <c r="H61" s="49"/>
      <c r="J61" s="18"/>
      <c r="K61" s="19"/>
      <c r="L61" s="149"/>
      <c r="M61" s="32"/>
      <c r="O61" s="71"/>
      <c r="R61" s="71"/>
      <c r="S61" s="71"/>
    </row>
    <row r="62" spans="1:20" s="369" customFormat="1" x14ac:dyDescent="0.25">
      <c r="A62" s="211"/>
      <c r="C62" s="66"/>
      <c r="D62" s="67"/>
      <c r="E62" s="69"/>
      <c r="F62" s="70"/>
      <c r="G62" s="31"/>
      <c r="H62" s="49"/>
      <c r="J62" s="18"/>
      <c r="K62" s="19"/>
      <c r="L62" s="149"/>
      <c r="M62" s="32"/>
      <c r="O62" s="71"/>
      <c r="R62" s="71"/>
      <c r="S62" s="71"/>
    </row>
  </sheetData>
  <mergeCells count="9">
    <mergeCell ref="S8:S9"/>
    <mergeCell ref="T8:T9"/>
    <mergeCell ref="B9:L9"/>
    <mergeCell ref="D4:H4"/>
    <mergeCell ref="D5:H5"/>
    <mergeCell ref="N8:O9"/>
    <mergeCell ref="P8:P9"/>
    <mergeCell ref="Q8:Q9"/>
    <mergeCell ref="R8:R9"/>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7" tint="0.39997558519241921"/>
  </sheetPr>
  <dimension ref="A1:X60"/>
  <sheetViews>
    <sheetView zoomScale="80" zoomScaleNormal="80" workbookViewId="0">
      <pane ySplit="8" topLeftCell="A36" activePane="bottomLeft" state="frozen"/>
      <selection activeCell="H18" sqref="H18"/>
      <selection pane="bottomLeft" activeCell="H18" sqref="H18"/>
    </sheetView>
  </sheetViews>
  <sheetFormatPr defaultRowHeight="12.75" x14ac:dyDescent="0.25"/>
  <cols>
    <col min="1" max="1" width="5.140625" style="178" customWidth="1"/>
    <col min="2" max="2" width="4.7109375" style="1" customWidth="1"/>
    <col min="3" max="3" width="13.42578125" style="14" customWidth="1"/>
    <col min="4" max="4" width="17.5703125" style="405" customWidth="1"/>
    <col min="5" max="5" width="14.85546875" style="3" customWidth="1"/>
    <col min="6" max="6" width="12.85546875" style="12" customWidth="1"/>
    <col min="7" max="7" width="37.140625" style="2" customWidth="1"/>
    <col min="8" max="8" width="54.7109375" style="48" customWidth="1"/>
    <col min="9" max="9" width="4.85546875" style="1" customWidth="1"/>
    <col min="10" max="10" width="7" style="5" customWidth="1"/>
    <col min="11" max="11" width="17.28515625" style="143" customWidth="1"/>
    <col min="12" max="12" width="17.28515625" style="134" customWidth="1"/>
    <col min="13" max="13" width="2" style="32" customWidth="1"/>
    <col min="14" max="14" width="9.85546875" style="1" customWidth="1"/>
    <col min="15" max="15" width="9.85546875" style="36" customWidth="1"/>
    <col min="16" max="17" width="9.42578125" style="1" customWidth="1"/>
    <col min="18" max="19" width="11.42578125" style="36" customWidth="1"/>
    <col min="20" max="20" width="20.42578125" style="1" customWidth="1"/>
    <col min="21" max="22" width="9.140625" style="542"/>
    <col min="23" max="16384" width="9.140625" style="1"/>
  </cols>
  <sheetData>
    <row r="1" spans="1:24" x14ac:dyDescent="0.25">
      <c r="N1" s="60"/>
      <c r="O1" s="61"/>
      <c r="P1" s="62"/>
      <c r="Q1" s="62"/>
      <c r="R1" s="61"/>
      <c r="S1" s="542"/>
      <c r="T1" s="542"/>
    </row>
    <row r="2" spans="1:24" ht="19.5" x14ac:dyDescent="0.25">
      <c r="B2" s="223" t="s">
        <v>253</v>
      </c>
      <c r="N2" s="60"/>
      <c r="O2" s="61"/>
      <c r="P2" s="62"/>
      <c r="Q2" s="62"/>
      <c r="R2" s="61"/>
      <c r="S2" s="542"/>
      <c r="T2" s="542"/>
    </row>
    <row r="3" spans="1:24" ht="13.5" thickBot="1" x14ac:dyDescent="0.3">
      <c r="N3" s="60"/>
      <c r="O3" s="61"/>
      <c r="P3" s="62"/>
      <c r="Q3" s="62"/>
      <c r="R3" s="61"/>
      <c r="S3" s="542"/>
      <c r="T3" s="542"/>
    </row>
    <row r="4" spans="1:24" ht="18.75" customHeight="1" thickTop="1" x14ac:dyDescent="0.25">
      <c r="B4" s="225" t="s">
        <v>254</v>
      </c>
      <c r="C4" s="227"/>
      <c r="D4" s="1257" t="s">
        <v>264</v>
      </c>
      <c r="E4" s="1257"/>
      <c r="F4" s="1257"/>
      <c r="G4" s="1257"/>
      <c r="H4" s="1258"/>
      <c r="N4" s="60"/>
      <c r="O4" s="61"/>
      <c r="P4" s="62"/>
      <c r="Q4" s="62"/>
      <c r="R4" s="61"/>
      <c r="S4" s="542"/>
      <c r="T4" s="542"/>
    </row>
    <row r="5" spans="1:24" ht="18.75" customHeight="1" thickBot="1" x14ac:dyDescent="0.3">
      <c r="B5" s="226" t="s">
        <v>255</v>
      </c>
      <c r="C5" s="606"/>
      <c r="D5" s="1259" t="s">
        <v>276</v>
      </c>
      <c r="E5" s="1259"/>
      <c r="F5" s="1259"/>
      <c r="G5" s="1259"/>
      <c r="H5" s="1260"/>
      <c r="I5" s="229"/>
      <c r="J5" s="229"/>
      <c r="K5" s="229"/>
      <c r="L5" s="229"/>
      <c r="N5" s="60"/>
      <c r="O5" s="61"/>
      <c r="P5" s="62"/>
      <c r="Q5" s="62"/>
      <c r="R5" s="61"/>
      <c r="S5" s="542"/>
      <c r="T5" s="542"/>
    </row>
    <row r="6" spans="1:24" ht="15.75" thickTop="1" x14ac:dyDescent="0.25">
      <c r="B6" s="229"/>
      <c r="C6" s="229"/>
      <c r="D6" s="261"/>
      <c r="E6" s="229"/>
      <c r="F6" s="229"/>
      <c r="G6" s="229"/>
      <c r="H6" s="229"/>
      <c r="I6" s="229"/>
      <c r="J6" s="229"/>
      <c r="K6" s="229"/>
      <c r="L6" s="229"/>
      <c r="N6" s="60"/>
      <c r="O6" s="61"/>
      <c r="P6" s="62"/>
      <c r="Q6" s="62"/>
      <c r="R6" s="61"/>
      <c r="S6" s="542"/>
      <c r="T6" s="542"/>
    </row>
    <row r="7" spans="1:24" ht="9" customHeight="1" x14ac:dyDescent="0.25">
      <c r="C7" s="57"/>
      <c r="K7" s="144"/>
      <c r="N7" s="62"/>
      <c r="O7" s="61"/>
      <c r="P7" s="62"/>
      <c r="Q7" s="62"/>
      <c r="R7" s="61"/>
      <c r="S7" s="1"/>
    </row>
    <row r="8" spans="1:24" s="4" customFormat="1" ht="39" customHeight="1" thickBot="1" x14ac:dyDescent="0.3">
      <c r="A8" s="190"/>
      <c r="B8" s="172" t="s">
        <v>0</v>
      </c>
      <c r="C8" s="172" t="s">
        <v>1</v>
      </c>
      <c r="D8" s="173" t="s">
        <v>2</v>
      </c>
      <c r="E8" s="173" t="s">
        <v>11</v>
      </c>
      <c r="F8" s="173" t="s">
        <v>10</v>
      </c>
      <c r="G8" s="172" t="s">
        <v>9</v>
      </c>
      <c r="H8" s="172" t="s">
        <v>3</v>
      </c>
      <c r="I8" s="172" t="s">
        <v>4</v>
      </c>
      <c r="J8" s="174" t="s">
        <v>5</v>
      </c>
      <c r="K8" s="665" t="s">
        <v>36</v>
      </c>
      <c r="L8" s="665" t="s">
        <v>37</v>
      </c>
      <c r="M8" s="50"/>
      <c r="N8" s="1272" t="s">
        <v>14</v>
      </c>
      <c r="O8" s="1272"/>
      <c r="P8" s="684" t="s">
        <v>12</v>
      </c>
      <c r="Q8" s="684" t="s">
        <v>13</v>
      </c>
      <c r="R8" s="667" t="s">
        <v>16</v>
      </c>
      <c r="S8" s="667" t="s">
        <v>17</v>
      </c>
      <c r="T8" s="684" t="s">
        <v>18</v>
      </c>
      <c r="U8" s="543"/>
      <c r="V8" s="543"/>
    </row>
    <row r="9" spans="1:24" ht="21.75" customHeight="1" x14ac:dyDescent="0.25">
      <c r="B9" s="1264" t="s">
        <v>187</v>
      </c>
      <c r="C9" s="1265"/>
      <c r="D9" s="1265"/>
      <c r="E9" s="1265"/>
      <c r="F9" s="1265"/>
      <c r="G9" s="1265"/>
      <c r="H9" s="1265"/>
      <c r="I9" s="1265"/>
      <c r="J9" s="1265"/>
      <c r="K9" s="1265"/>
      <c r="L9" s="1265"/>
      <c r="M9" s="50"/>
      <c r="N9" s="37"/>
      <c r="O9" s="42"/>
      <c r="P9" s="37"/>
      <c r="Q9" s="37"/>
      <c r="R9" s="42"/>
      <c r="S9" s="42"/>
      <c r="T9" s="37"/>
    </row>
    <row r="10" spans="1:24" s="626" customFormat="1" ht="21" customHeight="1" x14ac:dyDescent="0.25">
      <c r="B10" s="779"/>
      <c r="C10" s="779"/>
      <c r="D10" s="780" t="s">
        <v>551</v>
      </c>
      <c r="E10" s="781"/>
      <c r="F10" s="781">
        <v>44088</v>
      </c>
      <c r="G10" s="780" t="s">
        <v>982</v>
      </c>
      <c r="H10" s="782" t="s">
        <v>600</v>
      </c>
      <c r="I10" s="779">
        <v>1</v>
      </c>
      <c r="J10" s="783" t="s">
        <v>19</v>
      </c>
      <c r="K10" s="784">
        <v>72800</v>
      </c>
      <c r="L10" s="784">
        <f>K10*I10</f>
        <v>72800</v>
      </c>
      <c r="M10" s="785"/>
      <c r="N10" s="786"/>
      <c r="O10" s="779"/>
      <c r="P10" s="781"/>
      <c r="Q10" s="781"/>
      <c r="R10" s="781"/>
      <c r="S10" s="781"/>
      <c r="T10" s="781"/>
      <c r="U10" s="787" t="s">
        <v>1018</v>
      </c>
      <c r="V10" s="628"/>
      <c r="W10" s="628"/>
      <c r="X10" s="679"/>
    </row>
    <row r="11" spans="1:24" s="626" customFormat="1" ht="21" customHeight="1" x14ac:dyDescent="0.25">
      <c r="B11" s="779"/>
      <c r="C11" s="779"/>
      <c r="D11" s="780" t="s">
        <v>551</v>
      </c>
      <c r="E11" s="781"/>
      <c r="F11" s="781">
        <v>44088</v>
      </c>
      <c r="G11" s="780" t="s">
        <v>982</v>
      </c>
      <c r="H11" s="782" t="s">
        <v>601</v>
      </c>
      <c r="I11" s="779">
        <v>1</v>
      </c>
      <c r="J11" s="783" t="s">
        <v>19</v>
      </c>
      <c r="K11" s="784">
        <v>72800</v>
      </c>
      <c r="L11" s="784">
        <f t="shared" ref="L11:L60" si="0">K11*I11</f>
        <v>72800</v>
      </c>
      <c r="M11" s="785"/>
      <c r="N11" s="786"/>
      <c r="O11" s="779"/>
      <c r="P11" s="781"/>
      <c r="Q11" s="781"/>
      <c r="R11" s="781"/>
      <c r="S11" s="781"/>
      <c r="T11" s="781"/>
      <c r="U11" s="787" t="s">
        <v>1018</v>
      </c>
      <c r="V11" s="628"/>
      <c r="W11" s="628"/>
      <c r="X11" s="679"/>
    </row>
    <row r="12" spans="1:24" s="626" customFormat="1" ht="21" customHeight="1" x14ac:dyDescent="0.25">
      <c r="B12" s="1269">
        <v>1</v>
      </c>
      <c r="C12" s="670"/>
      <c r="D12" s="671" t="s">
        <v>618</v>
      </c>
      <c r="E12" s="672"/>
      <c r="F12" s="672">
        <v>44145</v>
      </c>
      <c r="G12" s="733" t="s">
        <v>983</v>
      </c>
      <c r="H12" s="673" t="s">
        <v>636</v>
      </c>
      <c r="I12" s="670">
        <v>1</v>
      </c>
      <c r="J12" s="674" t="s">
        <v>6</v>
      </c>
      <c r="K12" s="675">
        <v>28700</v>
      </c>
      <c r="L12" s="675">
        <f t="shared" si="0"/>
        <v>28700</v>
      </c>
      <c r="M12" s="676"/>
      <c r="N12" s="677"/>
      <c r="O12" s="678"/>
      <c r="P12" s="672"/>
      <c r="Q12" s="672"/>
      <c r="R12" s="672"/>
      <c r="S12" s="672"/>
      <c r="T12" s="672"/>
      <c r="U12" s="628"/>
      <c r="V12" s="628"/>
      <c r="W12" s="628"/>
      <c r="X12" s="679"/>
    </row>
    <row r="13" spans="1:24" s="626" customFormat="1" ht="21" customHeight="1" x14ac:dyDescent="0.25">
      <c r="B13" s="1270"/>
      <c r="C13" s="670"/>
      <c r="D13" s="671" t="s">
        <v>618</v>
      </c>
      <c r="E13" s="672"/>
      <c r="F13" s="672">
        <v>44145</v>
      </c>
      <c r="G13" s="733" t="s">
        <v>983</v>
      </c>
      <c r="H13" s="673" t="s">
        <v>637</v>
      </c>
      <c r="I13" s="670">
        <v>1</v>
      </c>
      <c r="J13" s="674" t="s">
        <v>6</v>
      </c>
      <c r="K13" s="675">
        <v>18800</v>
      </c>
      <c r="L13" s="675">
        <f t="shared" si="0"/>
        <v>18800</v>
      </c>
      <c r="M13" s="676"/>
      <c r="N13" s="677"/>
      <c r="O13" s="678"/>
      <c r="P13" s="672"/>
      <c r="Q13" s="672"/>
      <c r="R13" s="672"/>
      <c r="S13" s="672"/>
      <c r="T13" s="672"/>
      <c r="U13" s="628"/>
      <c r="V13" s="628"/>
      <c r="W13" s="628"/>
      <c r="X13" s="679"/>
    </row>
    <row r="14" spans="1:24" s="626" customFormat="1" ht="21" customHeight="1" x14ac:dyDescent="0.25">
      <c r="B14" s="1270"/>
      <c r="C14" s="670"/>
      <c r="D14" s="671" t="s">
        <v>618</v>
      </c>
      <c r="E14" s="672"/>
      <c r="F14" s="672">
        <v>44145</v>
      </c>
      <c r="G14" s="733" t="s">
        <v>983</v>
      </c>
      <c r="H14" s="673" t="s">
        <v>638</v>
      </c>
      <c r="I14" s="670">
        <v>1</v>
      </c>
      <c r="J14" s="674" t="s">
        <v>6</v>
      </c>
      <c r="K14" s="675">
        <v>21900</v>
      </c>
      <c r="L14" s="675">
        <f t="shared" si="0"/>
        <v>21900</v>
      </c>
      <c r="M14" s="676"/>
      <c r="N14" s="677"/>
      <c r="O14" s="678"/>
      <c r="P14" s="672"/>
      <c r="Q14" s="672"/>
      <c r="R14" s="672"/>
      <c r="S14" s="672"/>
      <c r="T14" s="672"/>
      <c r="U14" s="628"/>
      <c r="V14" s="628"/>
      <c r="W14" s="628"/>
      <c r="X14" s="679"/>
    </row>
    <row r="15" spans="1:24" s="626" customFormat="1" ht="21" customHeight="1" x14ac:dyDescent="0.25">
      <c r="B15" s="1270"/>
      <c r="C15" s="670"/>
      <c r="D15" s="671" t="s">
        <v>618</v>
      </c>
      <c r="E15" s="672"/>
      <c r="F15" s="672">
        <v>44145</v>
      </c>
      <c r="G15" s="733" t="s">
        <v>983</v>
      </c>
      <c r="H15" s="673" t="s">
        <v>639</v>
      </c>
      <c r="I15" s="670">
        <v>1</v>
      </c>
      <c r="J15" s="674" t="s">
        <v>6</v>
      </c>
      <c r="K15" s="675">
        <v>11900</v>
      </c>
      <c r="L15" s="675">
        <f t="shared" si="0"/>
        <v>11900</v>
      </c>
      <c r="M15" s="676"/>
      <c r="N15" s="677"/>
      <c r="O15" s="678"/>
      <c r="P15" s="672"/>
      <c r="Q15" s="672"/>
      <c r="R15" s="672"/>
      <c r="S15" s="672"/>
      <c r="T15" s="672"/>
      <c r="U15" s="628"/>
      <c r="V15" s="628"/>
      <c r="W15" s="628"/>
      <c r="X15" s="679"/>
    </row>
    <row r="16" spans="1:24" s="626" customFormat="1" ht="21" customHeight="1" x14ac:dyDescent="0.25">
      <c r="B16" s="1270"/>
      <c r="C16" s="670"/>
      <c r="D16" s="671" t="s">
        <v>618</v>
      </c>
      <c r="E16" s="672"/>
      <c r="F16" s="672">
        <v>44145</v>
      </c>
      <c r="G16" s="733" t="s">
        <v>983</v>
      </c>
      <c r="H16" s="673" t="s">
        <v>640</v>
      </c>
      <c r="I16" s="670">
        <v>1</v>
      </c>
      <c r="J16" s="674" t="s">
        <v>6</v>
      </c>
      <c r="K16" s="675">
        <v>16900</v>
      </c>
      <c r="L16" s="675">
        <f t="shared" si="0"/>
        <v>16900</v>
      </c>
      <c r="M16" s="676"/>
      <c r="N16" s="677"/>
      <c r="O16" s="678"/>
      <c r="P16" s="672"/>
      <c r="Q16" s="672"/>
      <c r="R16" s="672"/>
      <c r="S16" s="672"/>
      <c r="T16" s="672"/>
      <c r="U16" s="628"/>
      <c r="V16" s="628"/>
      <c r="W16" s="628"/>
      <c r="X16" s="679"/>
    </row>
    <row r="17" spans="2:24" s="626" customFormat="1" ht="21" customHeight="1" x14ac:dyDescent="0.25">
      <c r="B17" s="1270"/>
      <c r="C17" s="670"/>
      <c r="D17" s="671" t="s">
        <v>618</v>
      </c>
      <c r="E17" s="672"/>
      <c r="F17" s="672">
        <v>44145</v>
      </c>
      <c r="G17" s="733" t="s">
        <v>983</v>
      </c>
      <c r="H17" s="673" t="s">
        <v>641</v>
      </c>
      <c r="I17" s="670">
        <v>1</v>
      </c>
      <c r="J17" s="674" t="s">
        <v>6</v>
      </c>
      <c r="K17" s="675">
        <v>16900</v>
      </c>
      <c r="L17" s="675">
        <f t="shared" si="0"/>
        <v>16900</v>
      </c>
      <c r="M17" s="676"/>
      <c r="N17" s="677"/>
      <c r="O17" s="678"/>
      <c r="P17" s="672"/>
      <c r="Q17" s="672"/>
      <c r="R17" s="672"/>
      <c r="S17" s="672"/>
      <c r="T17" s="672"/>
      <c r="U17" s="628"/>
      <c r="V17" s="628"/>
      <c r="W17" s="628"/>
      <c r="X17" s="679"/>
    </row>
    <row r="18" spans="2:24" s="626" customFormat="1" ht="21" customHeight="1" x14ac:dyDescent="0.25">
      <c r="B18" s="1271"/>
      <c r="C18" s="670"/>
      <c r="D18" s="671" t="s">
        <v>618</v>
      </c>
      <c r="E18" s="672"/>
      <c r="F18" s="672">
        <v>44145</v>
      </c>
      <c r="G18" s="733" t="s">
        <v>983</v>
      </c>
      <c r="H18" s="673" t="s">
        <v>147</v>
      </c>
      <c r="I18" s="670">
        <v>1</v>
      </c>
      <c r="J18" s="674" t="s">
        <v>6</v>
      </c>
      <c r="K18" s="675">
        <v>15800</v>
      </c>
      <c r="L18" s="675">
        <f t="shared" si="0"/>
        <v>15800</v>
      </c>
      <c r="M18" s="676"/>
      <c r="N18" s="677"/>
      <c r="O18" s="678"/>
      <c r="P18" s="672"/>
      <c r="Q18" s="672"/>
      <c r="R18" s="672"/>
      <c r="S18" s="672"/>
      <c r="T18" s="672"/>
      <c r="U18" s="628"/>
      <c r="V18" s="628"/>
      <c r="W18" s="628"/>
      <c r="X18" s="679"/>
    </row>
    <row r="19" spans="2:24" s="626" customFormat="1" ht="21" customHeight="1" x14ac:dyDescent="0.25">
      <c r="B19" s="1269">
        <v>2</v>
      </c>
      <c r="C19" s="670"/>
      <c r="D19" s="671" t="s">
        <v>643</v>
      </c>
      <c r="E19" s="672"/>
      <c r="F19" s="672">
        <v>44151</v>
      </c>
      <c r="G19" s="733" t="s">
        <v>654</v>
      </c>
      <c r="H19" s="673" t="s">
        <v>655</v>
      </c>
      <c r="I19" s="670">
        <v>1</v>
      </c>
      <c r="J19" s="674" t="s">
        <v>6</v>
      </c>
      <c r="K19" s="675">
        <v>8600</v>
      </c>
      <c r="L19" s="675">
        <f t="shared" si="0"/>
        <v>8600</v>
      </c>
      <c r="M19" s="676"/>
      <c r="N19" s="677"/>
      <c r="O19" s="678"/>
      <c r="P19" s="672"/>
      <c r="Q19" s="672"/>
      <c r="R19" s="672"/>
      <c r="S19" s="672"/>
      <c r="T19" s="672"/>
      <c r="U19" s="628"/>
      <c r="V19" s="628"/>
      <c r="W19" s="628"/>
      <c r="X19" s="679"/>
    </row>
    <row r="20" spans="2:24" s="626" customFormat="1" ht="21" customHeight="1" x14ac:dyDescent="0.25">
      <c r="B20" s="1270"/>
      <c r="C20" s="670"/>
      <c r="D20" s="671" t="s">
        <v>643</v>
      </c>
      <c r="E20" s="672"/>
      <c r="F20" s="672">
        <v>44151</v>
      </c>
      <c r="G20" s="733" t="s">
        <v>654</v>
      </c>
      <c r="H20" s="673" t="s">
        <v>656</v>
      </c>
      <c r="I20" s="670">
        <v>1</v>
      </c>
      <c r="J20" s="674" t="s">
        <v>6</v>
      </c>
      <c r="K20" s="675">
        <v>8600</v>
      </c>
      <c r="L20" s="675">
        <f t="shared" si="0"/>
        <v>8600</v>
      </c>
      <c r="M20" s="676"/>
      <c r="N20" s="677"/>
      <c r="O20" s="678"/>
      <c r="P20" s="672"/>
      <c r="Q20" s="672"/>
      <c r="R20" s="672"/>
      <c r="S20" s="672"/>
      <c r="T20" s="672"/>
      <c r="U20" s="628"/>
      <c r="V20" s="628"/>
      <c r="W20" s="628"/>
      <c r="X20" s="679"/>
    </row>
    <row r="21" spans="2:24" s="626" customFormat="1" ht="21" customHeight="1" x14ac:dyDescent="0.25">
      <c r="B21" s="1270"/>
      <c r="C21" s="670"/>
      <c r="D21" s="671" t="s">
        <v>643</v>
      </c>
      <c r="E21" s="672"/>
      <c r="F21" s="672">
        <v>44151</v>
      </c>
      <c r="G21" s="733" t="s">
        <v>654</v>
      </c>
      <c r="H21" s="673" t="s">
        <v>657</v>
      </c>
      <c r="I21" s="670">
        <v>1</v>
      </c>
      <c r="J21" s="674" t="s">
        <v>6</v>
      </c>
      <c r="K21" s="675">
        <v>9700</v>
      </c>
      <c r="L21" s="675">
        <f t="shared" si="0"/>
        <v>9700</v>
      </c>
      <c r="M21" s="676"/>
      <c r="N21" s="677"/>
      <c r="O21" s="678"/>
      <c r="P21" s="672"/>
      <c r="Q21" s="672"/>
      <c r="R21" s="672"/>
      <c r="S21" s="672"/>
      <c r="T21" s="672"/>
      <c r="U21" s="628"/>
      <c r="V21" s="628"/>
      <c r="W21" s="628"/>
      <c r="X21" s="679"/>
    </row>
    <row r="22" spans="2:24" s="626" customFormat="1" ht="21" customHeight="1" x14ac:dyDescent="0.25">
      <c r="B22" s="1271"/>
      <c r="C22" s="670"/>
      <c r="D22" s="671" t="s">
        <v>643</v>
      </c>
      <c r="E22" s="672"/>
      <c r="F22" s="672">
        <v>44151</v>
      </c>
      <c r="G22" s="733" t="s">
        <v>654</v>
      </c>
      <c r="H22" s="673" t="s">
        <v>658</v>
      </c>
      <c r="I22" s="670">
        <v>1</v>
      </c>
      <c r="J22" s="674" t="s">
        <v>6</v>
      </c>
      <c r="K22" s="675">
        <v>8600</v>
      </c>
      <c r="L22" s="675">
        <f t="shared" si="0"/>
        <v>8600</v>
      </c>
      <c r="M22" s="676"/>
      <c r="N22" s="677"/>
      <c r="O22" s="678"/>
      <c r="P22" s="672"/>
      <c r="Q22" s="672"/>
      <c r="R22" s="672"/>
      <c r="S22" s="672"/>
      <c r="T22" s="672"/>
      <c r="U22" s="628"/>
      <c r="V22" s="628"/>
      <c r="W22" s="628"/>
      <c r="X22" s="679"/>
    </row>
    <row r="23" spans="2:24" s="626" customFormat="1" ht="21" customHeight="1" x14ac:dyDescent="0.25">
      <c r="B23" s="1269">
        <v>3</v>
      </c>
      <c r="C23" s="670"/>
      <c r="D23" s="671" t="s">
        <v>708</v>
      </c>
      <c r="E23" s="672"/>
      <c r="F23" s="672">
        <v>44161</v>
      </c>
      <c r="G23" s="1456" t="s">
        <v>1014</v>
      </c>
      <c r="H23" s="673" t="s">
        <v>984</v>
      </c>
      <c r="I23" s="670">
        <v>1</v>
      </c>
      <c r="J23" s="674" t="s">
        <v>19</v>
      </c>
      <c r="K23" s="675">
        <v>878100</v>
      </c>
      <c r="L23" s="675">
        <f t="shared" si="0"/>
        <v>878100</v>
      </c>
      <c r="M23" s="676"/>
      <c r="N23" s="677"/>
      <c r="O23" s="678"/>
      <c r="P23" s="672"/>
      <c r="Q23" s="672"/>
      <c r="R23" s="672"/>
      <c r="S23" s="672"/>
      <c r="T23" s="672"/>
      <c r="U23" s="628"/>
      <c r="V23" s="628"/>
      <c r="W23" s="628"/>
      <c r="X23" s="679"/>
    </row>
    <row r="24" spans="2:24" s="626" customFormat="1" ht="21" customHeight="1" x14ac:dyDescent="0.25">
      <c r="B24" s="1270"/>
      <c r="C24" s="670"/>
      <c r="D24" s="671" t="s">
        <v>708</v>
      </c>
      <c r="E24" s="672"/>
      <c r="F24" s="672">
        <v>44161</v>
      </c>
      <c r="G24" s="1457"/>
      <c r="H24" s="673" t="s">
        <v>985</v>
      </c>
      <c r="I24" s="670">
        <v>1</v>
      </c>
      <c r="J24" s="674" t="s">
        <v>19</v>
      </c>
      <c r="K24" s="675">
        <v>700300</v>
      </c>
      <c r="L24" s="675">
        <f t="shared" si="0"/>
        <v>700300</v>
      </c>
      <c r="M24" s="676"/>
      <c r="N24" s="677"/>
      <c r="O24" s="678"/>
      <c r="P24" s="672"/>
      <c r="Q24" s="672"/>
      <c r="R24" s="672"/>
      <c r="S24" s="672"/>
      <c r="T24" s="672"/>
      <c r="U24" s="628"/>
      <c r="V24" s="628"/>
      <c r="W24" s="628"/>
      <c r="X24" s="679"/>
    </row>
    <row r="25" spans="2:24" s="626" customFormat="1" ht="21" customHeight="1" x14ac:dyDescent="0.25">
      <c r="B25" s="1270"/>
      <c r="C25" s="670"/>
      <c r="D25" s="671" t="s">
        <v>708</v>
      </c>
      <c r="E25" s="672"/>
      <c r="F25" s="672">
        <v>44161</v>
      </c>
      <c r="G25" s="1457"/>
      <c r="H25" s="673" t="s">
        <v>986</v>
      </c>
      <c r="I25" s="670">
        <v>1</v>
      </c>
      <c r="J25" s="674" t="s">
        <v>19</v>
      </c>
      <c r="K25" s="675">
        <v>699800</v>
      </c>
      <c r="L25" s="675">
        <f t="shared" si="0"/>
        <v>699800</v>
      </c>
      <c r="M25" s="676"/>
      <c r="N25" s="677"/>
      <c r="O25" s="678"/>
      <c r="P25" s="672"/>
      <c r="Q25" s="672"/>
      <c r="R25" s="672"/>
      <c r="S25" s="672"/>
      <c r="T25" s="672"/>
      <c r="U25" s="628"/>
      <c r="V25" s="628"/>
      <c r="W25" s="628"/>
      <c r="X25" s="679"/>
    </row>
    <row r="26" spans="2:24" s="626" customFormat="1" ht="21" customHeight="1" x14ac:dyDescent="0.25">
      <c r="B26" s="1270"/>
      <c r="C26" s="670"/>
      <c r="D26" s="671" t="s">
        <v>708</v>
      </c>
      <c r="E26" s="672"/>
      <c r="F26" s="672">
        <v>44161</v>
      </c>
      <c r="G26" s="1457"/>
      <c r="H26" s="673" t="s">
        <v>987</v>
      </c>
      <c r="I26" s="670">
        <v>1</v>
      </c>
      <c r="J26" s="674" t="s">
        <v>19</v>
      </c>
      <c r="K26" s="675">
        <v>707100</v>
      </c>
      <c r="L26" s="675">
        <f t="shared" si="0"/>
        <v>707100</v>
      </c>
      <c r="M26" s="676"/>
      <c r="N26" s="677"/>
      <c r="O26" s="678"/>
      <c r="P26" s="672"/>
      <c r="Q26" s="672"/>
      <c r="R26" s="672"/>
      <c r="S26" s="672"/>
      <c r="T26" s="672"/>
      <c r="U26" s="628"/>
      <c r="V26" s="628"/>
      <c r="W26" s="628"/>
      <c r="X26" s="679"/>
    </row>
    <row r="27" spans="2:24" s="626" customFormat="1" ht="21" customHeight="1" x14ac:dyDescent="0.25">
      <c r="B27" s="1270"/>
      <c r="C27" s="670"/>
      <c r="D27" s="671" t="s">
        <v>708</v>
      </c>
      <c r="E27" s="672"/>
      <c r="F27" s="672">
        <v>44161</v>
      </c>
      <c r="G27" s="1457"/>
      <c r="H27" s="673" t="s">
        <v>988</v>
      </c>
      <c r="I27" s="670">
        <v>1</v>
      </c>
      <c r="J27" s="674" t="s">
        <v>19</v>
      </c>
      <c r="K27" s="675">
        <v>305000</v>
      </c>
      <c r="L27" s="675">
        <f t="shared" si="0"/>
        <v>305000</v>
      </c>
      <c r="M27" s="676"/>
      <c r="N27" s="677"/>
      <c r="O27" s="678"/>
      <c r="P27" s="672"/>
      <c r="Q27" s="672"/>
      <c r="R27" s="672"/>
      <c r="S27" s="672"/>
      <c r="T27" s="672"/>
      <c r="U27" s="628"/>
      <c r="V27" s="628"/>
      <c r="W27" s="628"/>
      <c r="X27" s="679"/>
    </row>
    <row r="28" spans="2:24" s="626" customFormat="1" ht="21" customHeight="1" x14ac:dyDescent="0.25">
      <c r="B28" s="1270"/>
      <c r="C28" s="670"/>
      <c r="D28" s="671" t="s">
        <v>708</v>
      </c>
      <c r="E28" s="672"/>
      <c r="F28" s="672">
        <v>44161</v>
      </c>
      <c r="G28" s="1457"/>
      <c r="H28" s="673" t="s">
        <v>989</v>
      </c>
      <c r="I28" s="670">
        <v>1</v>
      </c>
      <c r="J28" s="674" t="s">
        <v>19</v>
      </c>
      <c r="K28" s="675">
        <v>476100</v>
      </c>
      <c r="L28" s="675">
        <f t="shared" si="0"/>
        <v>476100</v>
      </c>
      <c r="M28" s="676"/>
      <c r="N28" s="677"/>
      <c r="O28" s="678"/>
      <c r="P28" s="672"/>
      <c r="Q28" s="672"/>
      <c r="R28" s="672"/>
      <c r="S28" s="672"/>
      <c r="T28" s="672"/>
      <c r="U28" s="628"/>
      <c r="V28" s="628"/>
      <c r="W28" s="628"/>
      <c r="X28" s="679"/>
    </row>
    <row r="29" spans="2:24" s="626" customFormat="1" ht="21" customHeight="1" x14ac:dyDescent="0.25">
      <c r="B29" s="1271"/>
      <c r="C29" s="670"/>
      <c r="D29" s="671" t="s">
        <v>708</v>
      </c>
      <c r="E29" s="672"/>
      <c r="F29" s="672">
        <v>44161</v>
      </c>
      <c r="G29" s="1458"/>
      <c r="H29" s="673" t="s">
        <v>990</v>
      </c>
      <c r="I29" s="670">
        <v>1</v>
      </c>
      <c r="J29" s="674" t="s">
        <v>19</v>
      </c>
      <c r="K29" s="675">
        <v>233600</v>
      </c>
      <c r="L29" s="675">
        <f t="shared" si="0"/>
        <v>233600</v>
      </c>
      <c r="M29" s="676"/>
      <c r="N29" s="677"/>
      <c r="O29" s="678"/>
      <c r="P29" s="672"/>
      <c r="Q29" s="672"/>
      <c r="R29" s="672"/>
      <c r="S29" s="672"/>
      <c r="T29" s="672"/>
      <c r="U29" s="628"/>
      <c r="V29" s="628"/>
      <c r="W29" s="628"/>
      <c r="X29" s="679"/>
    </row>
    <row r="30" spans="2:24" s="626" customFormat="1" ht="21" customHeight="1" x14ac:dyDescent="0.25">
      <c r="B30" s="1269">
        <v>4</v>
      </c>
      <c r="C30" s="670"/>
      <c r="D30" s="671" t="s">
        <v>709</v>
      </c>
      <c r="E30" s="672"/>
      <c r="F30" s="672">
        <v>44161</v>
      </c>
      <c r="G30" s="1456" t="s">
        <v>1015</v>
      </c>
      <c r="H30" s="673" t="s">
        <v>984</v>
      </c>
      <c r="I30" s="670">
        <v>1</v>
      </c>
      <c r="J30" s="674" t="s">
        <v>19</v>
      </c>
      <c r="K30" s="675">
        <v>963500</v>
      </c>
      <c r="L30" s="675">
        <f t="shared" si="0"/>
        <v>963500</v>
      </c>
      <c r="M30" s="676"/>
      <c r="N30" s="677"/>
      <c r="O30" s="678"/>
      <c r="P30" s="672"/>
      <c r="Q30" s="672"/>
      <c r="R30" s="672"/>
      <c r="S30" s="672"/>
      <c r="T30" s="672"/>
      <c r="U30" s="628"/>
      <c r="V30" s="628"/>
      <c r="W30" s="628"/>
      <c r="X30" s="679"/>
    </row>
    <row r="31" spans="2:24" s="626" customFormat="1" ht="21" customHeight="1" x14ac:dyDescent="0.25">
      <c r="B31" s="1270"/>
      <c r="C31" s="670"/>
      <c r="D31" s="671" t="s">
        <v>709</v>
      </c>
      <c r="E31" s="672"/>
      <c r="F31" s="672">
        <v>44161</v>
      </c>
      <c r="G31" s="1457"/>
      <c r="H31" s="673" t="s">
        <v>985</v>
      </c>
      <c r="I31" s="670">
        <v>1</v>
      </c>
      <c r="J31" s="674" t="s">
        <v>19</v>
      </c>
      <c r="K31" s="675">
        <v>726700</v>
      </c>
      <c r="L31" s="675">
        <f t="shared" si="0"/>
        <v>726700</v>
      </c>
      <c r="M31" s="676"/>
      <c r="N31" s="677"/>
      <c r="O31" s="678"/>
      <c r="P31" s="672"/>
      <c r="Q31" s="672"/>
      <c r="R31" s="672"/>
      <c r="S31" s="672"/>
      <c r="T31" s="672"/>
      <c r="U31" s="628"/>
      <c r="V31" s="628"/>
      <c r="W31" s="628"/>
      <c r="X31" s="679"/>
    </row>
    <row r="32" spans="2:24" s="626" customFormat="1" ht="21" customHeight="1" x14ac:dyDescent="0.25">
      <c r="B32" s="1270"/>
      <c r="C32" s="670"/>
      <c r="D32" s="671" t="s">
        <v>709</v>
      </c>
      <c r="E32" s="672"/>
      <c r="F32" s="672">
        <v>44161</v>
      </c>
      <c r="G32" s="1457"/>
      <c r="H32" s="673" t="s">
        <v>986</v>
      </c>
      <c r="I32" s="670">
        <v>1</v>
      </c>
      <c r="J32" s="674" t="s">
        <v>19</v>
      </c>
      <c r="K32" s="675">
        <v>740400</v>
      </c>
      <c r="L32" s="675">
        <f t="shared" si="0"/>
        <v>740400</v>
      </c>
      <c r="M32" s="676"/>
      <c r="N32" s="677"/>
      <c r="O32" s="678"/>
      <c r="P32" s="672"/>
      <c r="Q32" s="672"/>
      <c r="R32" s="672"/>
      <c r="S32" s="672"/>
      <c r="T32" s="672"/>
      <c r="U32" s="628"/>
      <c r="V32" s="628"/>
      <c r="W32" s="628"/>
      <c r="X32" s="679"/>
    </row>
    <row r="33" spans="2:24" s="626" customFormat="1" ht="21" customHeight="1" x14ac:dyDescent="0.25">
      <c r="B33" s="1270"/>
      <c r="C33" s="670"/>
      <c r="D33" s="671" t="s">
        <v>709</v>
      </c>
      <c r="E33" s="672"/>
      <c r="F33" s="672">
        <v>44161</v>
      </c>
      <c r="G33" s="1457"/>
      <c r="H33" s="673" t="s">
        <v>987</v>
      </c>
      <c r="I33" s="670">
        <v>1</v>
      </c>
      <c r="J33" s="674" t="s">
        <v>19</v>
      </c>
      <c r="K33" s="675">
        <v>759800</v>
      </c>
      <c r="L33" s="675">
        <f t="shared" si="0"/>
        <v>759800</v>
      </c>
      <c r="M33" s="676"/>
      <c r="N33" s="677"/>
      <c r="O33" s="678"/>
      <c r="P33" s="672"/>
      <c r="Q33" s="672"/>
      <c r="R33" s="672"/>
      <c r="S33" s="672"/>
      <c r="T33" s="672"/>
      <c r="U33" s="628"/>
      <c r="V33" s="628"/>
      <c r="W33" s="628"/>
      <c r="X33" s="679"/>
    </row>
    <row r="34" spans="2:24" s="626" customFormat="1" ht="21" customHeight="1" x14ac:dyDescent="0.25">
      <c r="B34" s="1270"/>
      <c r="C34" s="670"/>
      <c r="D34" s="671" t="s">
        <v>709</v>
      </c>
      <c r="E34" s="672"/>
      <c r="F34" s="672">
        <v>44161</v>
      </c>
      <c r="G34" s="1457"/>
      <c r="H34" s="673" t="s">
        <v>991</v>
      </c>
      <c r="I34" s="670">
        <v>1</v>
      </c>
      <c r="J34" s="674" t="s">
        <v>19</v>
      </c>
      <c r="K34" s="675">
        <v>459400</v>
      </c>
      <c r="L34" s="675">
        <f t="shared" si="0"/>
        <v>459400</v>
      </c>
      <c r="M34" s="676"/>
      <c r="N34" s="677"/>
      <c r="O34" s="678"/>
      <c r="P34" s="672"/>
      <c r="Q34" s="672"/>
      <c r="R34" s="672"/>
      <c r="S34" s="672"/>
      <c r="T34" s="672"/>
      <c r="U34" s="628"/>
      <c r="V34" s="628"/>
      <c r="W34" s="628"/>
      <c r="X34" s="679"/>
    </row>
    <row r="35" spans="2:24" s="626" customFormat="1" ht="21" customHeight="1" x14ac:dyDescent="0.25">
      <c r="B35" s="1270"/>
      <c r="C35" s="670"/>
      <c r="D35" s="671" t="s">
        <v>709</v>
      </c>
      <c r="E35" s="672"/>
      <c r="F35" s="672">
        <v>44161</v>
      </c>
      <c r="G35" s="1457"/>
      <c r="H35" s="673" t="s">
        <v>992</v>
      </c>
      <c r="I35" s="670">
        <v>1</v>
      </c>
      <c r="J35" s="674" t="s">
        <v>19</v>
      </c>
      <c r="K35" s="675">
        <v>688600</v>
      </c>
      <c r="L35" s="675">
        <f t="shared" si="0"/>
        <v>688600</v>
      </c>
      <c r="M35" s="676"/>
      <c r="N35" s="677"/>
      <c r="O35" s="678"/>
      <c r="P35" s="672"/>
      <c r="Q35" s="672"/>
      <c r="R35" s="672"/>
      <c r="S35" s="672"/>
      <c r="T35" s="672"/>
      <c r="U35" s="628"/>
      <c r="V35" s="628"/>
      <c r="W35" s="628"/>
      <c r="X35" s="679"/>
    </row>
    <row r="36" spans="2:24" s="626" customFormat="1" ht="21" customHeight="1" x14ac:dyDescent="0.25">
      <c r="B36" s="1270"/>
      <c r="C36" s="670"/>
      <c r="D36" s="671" t="s">
        <v>709</v>
      </c>
      <c r="E36" s="672"/>
      <c r="F36" s="672">
        <v>44161</v>
      </c>
      <c r="G36" s="1457"/>
      <c r="H36" s="673" t="s">
        <v>993</v>
      </c>
      <c r="I36" s="670">
        <v>1</v>
      </c>
      <c r="J36" s="674" t="s">
        <v>19</v>
      </c>
      <c r="K36" s="675">
        <v>508700</v>
      </c>
      <c r="L36" s="675">
        <f t="shared" si="0"/>
        <v>508700</v>
      </c>
      <c r="M36" s="676"/>
      <c r="N36" s="677"/>
      <c r="O36" s="678"/>
      <c r="P36" s="672"/>
      <c r="Q36" s="672"/>
      <c r="R36" s="672"/>
      <c r="S36" s="672"/>
      <c r="T36" s="672"/>
      <c r="U36" s="628"/>
      <c r="V36" s="628"/>
      <c r="W36" s="628"/>
      <c r="X36" s="679"/>
    </row>
    <row r="37" spans="2:24" s="626" customFormat="1" ht="21" customHeight="1" x14ac:dyDescent="0.25">
      <c r="B37" s="1270"/>
      <c r="C37" s="670"/>
      <c r="D37" s="671" t="s">
        <v>709</v>
      </c>
      <c r="E37" s="672"/>
      <c r="F37" s="672">
        <v>44161</v>
      </c>
      <c r="G37" s="1457"/>
      <c r="H37" s="673" t="s">
        <v>994</v>
      </c>
      <c r="I37" s="670">
        <v>1</v>
      </c>
      <c r="J37" s="674" t="s">
        <v>19</v>
      </c>
      <c r="K37" s="675">
        <v>157000</v>
      </c>
      <c r="L37" s="675">
        <f t="shared" si="0"/>
        <v>157000</v>
      </c>
      <c r="M37" s="676"/>
      <c r="N37" s="677"/>
      <c r="O37" s="678"/>
      <c r="P37" s="672"/>
      <c r="Q37" s="672"/>
      <c r="R37" s="672"/>
      <c r="S37" s="672"/>
      <c r="T37" s="672"/>
      <c r="U37" s="628"/>
      <c r="V37" s="628"/>
      <c r="W37" s="628"/>
      <c r="X37" s="679"/>
    </row>
    <row r="38" spans="2:24" s="626" customFormat="1" ht="21" customHeight="1" x14ac:dyDescent="0.25">
      <c r="B38" s="1271"/>
      <c r="C38" s="670"/>
      <c r="D38" s="671" t="s">
        <v>709</v>
      </c>
      <c r="E38" s="672"/>
      <c r="F38" s="672">
        <v>44161</v>
      </c>
      <c r="G38" s="1458"/>
      <c r="H38" s="673" t="s">
        <v>995</v>
      </c>
      <c r="I38" s="670">
        <v>1</v>
      </c>
      <c r="J38" s="674" t="s">
        <v>19</v>
      </c>
      <c r="K38" s="675">
        <v>157000</v>
      </c>
      <c r="L38" s="675">
        <f t="shared" si="0"/>
        <v>157000</v>
      </c>
      <c r="M38" s="676"/>
      <c r="N38" s="677"/>
      <c r="O38" s="678"/>
      <c r="P38" s="672"/>
      <c r="Q38" s="672"/>
      <c r="R38" s="672"/>
      <c r="S38" s="672"/>
      <c r="T38" s="672"/>
      <c r="U38" s="628"/>
      <c r="V38" s="628"/>
      <c r="W38" s="628"/>
      <c r="X38" s="679"/>
    </row>
    <row r="39" spans="2:24" s="626" customFormat="1" ht="21" customHeight="1" x14ac:dyDescent="0.25">
      <c r="B39" s="1269">
        <v>5</v>
      </c>
      <c r="C39" s="670"/>
      <c r="D39" s="671" t="s">
        <v>696</v>
      </c>
      <c r="E39" s="672"/>
      <c r="F39" s="672">
        <v>44161</v>
      </c>
      <c r="G39" s="733" t="s">
        <v>697</v>
      </c>
      <c r="H39" s="673" t="s">
        <v>698</v>
      </c>
      <c r="I39" s="670">
        <v>2</v>
      </c>
      <c r="J39" s="674" t="s">
        <v>7</v>
      </c>
      <c r="K39" s="675">
        <v>8400</v>
      </c>
      <c r="L39" s="675">
        <f t="shared" si="0"/>
        <v>16800</v>
      </c>
      <c r="M39" s="676"/>
      <c r="N39" s="677"/>
      <c r="O39" s="678"/>
      <c r="P39" s="672"/>
      <c r="Q39" s="672"/>
      <c r="R39" s="672"/>
      <c r="S39" s="672"/>
      <c r="T39" s="672"/>
      <c r="U39" s="628"/>
      <c r="V39" s="628"/>
      <c r="W39" s="628"/>
      <c r="X39" s="679"/>
    </row>
    <row r="40" spans="2:24" s="626" customFormat="1" ht="21" customHeight="1" x14ac:dyDescent="0.25">
      <c r="B40" s="1271"/>
      <c r="C40" s="670"/>
      <c r="D40" s="671" t="s">
        <v>696</v>
      </c>
      <c r="E40" s="672"/>
      <c r="F40" s="672">
        <v>44161</v>
      </c>
      <c r="G40" s="733" t="s">
        <v>697</v>
      </c>
      <c r="H40" s="673" t="s">
        <v>699</v>
      </c>
      <c r="I40" s="670">
        <v>2</v>
      </c>
      <c r="J40" s="674" t="s">
        <v>7</v>
      </c>
      <c r="K40" s="675">
        <v>5900</v>
      </c>
      <c r="L40" s="675">
        <f t="shared" si="0"/>
        <v>11800</v>
      </c>
      <c r="M40" s="676"/>
      <c r="N40" s="677"/>
      <c r="O40" s="678"/>
      <c r="P40" s="672"/>
      <c r="Q40" s="672"/>
      <c r="R40" s="672"/>
      <c r="S40" s="672"/>
      <c r="T40" s="672"/>
      <c r="U40" s="628"/>
      <c r="V40" s="628"/>
      <c r="W40" s="628"/>
      <c r="X40" s="679"/>
    </row>
    <row r="41" spans="2:24" s="626" customFormat="1" ht="21" customHeight="1" x14ac:dyDescent="0.25">
      <c r="B41" s="1269">
        <v>6</v>
      </c>
      <c r="C41" s="670"/>
      <c r="D41" s="671" t="s">
        <v>795</v>
      </c>
      <c r="E41" s="672"/>
      <c r="F41" s="672">
        <v>44132</v>
      </c>
      <c r="G41" s="733" t="s">
        <v>1000</v>
      </c>
      <c r="H41" s="673" t="s">
        <v>997</v>
      </c>
      <c r="I41" s="670">
        <v>1</v>
      </c>
      <c r="J41" s="674" t="s">
        <v>19</v>
      </c>
      <c r="K41" s="675">
        <v>28500</v>
      </c>
      <c r="L41" s="675">
        <f t="shared" si="0"/>
        <v>28500</v>
      </c>
      <c r="M41" s="676"/>
      <c r="N41" s="677"/>
      <c r="O41" s="678"/>
      <c r="P41" s="672"/>
      <c r="Q41" s="672"/>
      <c r="R41" s="672"/>
      <c r="S41" s="672"/>
      <c r="T41" s="672"/>
      <c r="U41" s="628"/>
      <c r="V41" s="628"/>
      <c r="W41" s="628"/>
      <c r="X41" s="679"/>
    </row>
    <row r="42" spans="2:24" s="626" customFormat="1" ht="21" customHeight="1" x14ac:dyDescent="0.25">
      <c r="B42" s="1271"/>
      <c r="C42" s="670"/>
      <c r="D42" s="671" t="s">
        <v>795</v>
      </c>
      <c r="E42" s="672"/>
      <c r="F42" s="672">
        <v>44132</v>
      </c>
      <c r="G42" s="733" t="s">
        <v>1000</v>
      </c>
      <c r="H42" s="673" t="s">
        <v>998</v>
      </c>
      <c r="I42" s="670">
        <v>1</v>
      </c>
      <c r="J42" s="674" t="s">
        <v>19</v>
      </c>
      <c r="K42" s="675">
        <v>14200</v>
      </c>
      <c r="L42" s="675">
        <f t="shared" si="0"/>
        <v>14200</v>
      </c>
      <c r="M42" s="676"/>
      <c r="N42" s="677"/>
      <c r="O42" s="678"/>
      <c r="P42" s="672"/>
      <c r="Q42" s="672"/>
      <c r="R42" s="672"/>
      <c r="S42" s="672"/>
      <c r="T42" s="672"/>
      <c r="U42" s="628"/>
      <c r="V42" s="628"/>
      <c r="W42" s="628"/>
      <c r="X42" s="679"/>
    </row>
    <row r="43" spans="2:24" s="626" customFormat="1" ht="21" customHeight="1" x14ac:dyDescent="0.25">
      <c r="B43" s="670">
        <v>7</v>
      </c>
      <c r="C43" s="670"/>
      <c r="D43" s="671" t="s">
        <v>796</v>
      </c>
      <c r="E43" s="672"/>
      <c r="F43" s="672">
        <v>44132</v>
      </c>
      <c r="G43" s="733" t="s">
        <v>239</v>
      </c>
      <c r="H43" s="673" t="s">
        <v>996</v>
      </c>
      <c r="I43" s="670">
        <v>1</v>
      </c>
      <c r="J43" s="674" t="s">
        <v>19</v>
      </c>
      <c r="K43" s="675">
        <v>31200</v>
      </c>
      <c r="L43" s="675">
        <f t="shared" si="0"/>
        <v>31200</v>
      </c>
      <c r="M43" s="676"/>
      <c r="N43" s="677"/>
      <c r="O43" s="678"/>
      <c r="P43" s="672"/>
      <c r="Q43" s="672"/>
      <c r="R43" s="672"/>
      <c r="S43" s="672"/>
      <c r="T43" s="672"/>
      <c r="U43" s="628"/>
      <c r="V43" s="628"/>
      <c r="W43" s="628"/>
      <c r="X43" s="679"/>
    </row>
    <row r="44" spans="2:24" s="626" customFormat="1" ht="21" customHeight="1" x14ac:dyDescent="0.25">
      <c r="B44" s="1269">
        <v>8</v>
      </c>
      <c r="C44" s="789"/>
      <c r="D44" s="790" t="s">
        <v>999</v>
      </c>
      <c r="E44" s="791"/>
      <c r="F44" s="791">
        <v>44202</v>
      </c>
      <c r="G44" s="790" t="s">
        <v>599</v>
      </c>
      <c r="H44" s="792" t="s">
        <v>830</v>
      </c>
      <c r="I44" s="789">
        <v>1</v>
      </c>
      <c r="J44" s="793" t="s">
        <v>19</v>
      </c>
      <c r="K44" s="794">
        <v>321700</v>
      </c>
      <c r="L44" s="794">
        <f t="shared" si="0"/>
        <v>321700</v>
      </c>
      <c r="M44" s="795"/>
      <c r="N44" s="796" t="s">
        <v>290</v>
      </c>
      <c r="O44" s="789"/>
      <c r="P44" s="791"/>
      <c r="Q44" s="791"/>
      <c r="R44" s="791"/>
      <c r="S44" s="791"/>
      <c r="T44" s="791"/>
      <c r="U44" s="628"/>
      <c r="V44" s="628"/>
      <c r="W44" s="628"/>
      <c r="X44" s="679"/>
    </row>
    <row r="45" spans="2:24" s="626" customFormat="1" ht="21" customHeight="1" x14ac:dyDescent="0.25">
      <c r="B45" s="1270"/>
      <c r="C45" s="789"/>
      <c r="D45" s="790" t="s">
        <v>999</v>
      </c>
      <c r="E45" s="791"/>
      <c r="F45" s="791">
        <v>44202</v>
      </c>
      <c r="G45" s="790" t="s">
        <v>599</v>
      </c>
      <c r="H45" s="792" t="s">
        <v>831</v>
      </c>
      <c r="I45" s="789">
        <v>1</v>
      </c>
      <c r="J45" s="793" t="s">
        <v>19</v>
      </c>
      <c r="K45" s="794">
        <v>324300</v>
      </c>
      <c r="L45" s="794">
        <f t="shared" si="0"/>
        <v>324300</v>
      </c>
      <c r="M45" s="795"/>
      <c r="N45" s="796" t="s">
        <v>290</v>
      </c>
      <c r="O45" s="789"/>
      <c r="P45" s="791"/>
      <c r="Q45" s="791"/>
      <c r="R45" s="791"/>
      <c r="S45" s="791"/>
      <c r="T45" s="791"/>
      <c r="U45" s="628"/>
      <c r="V45" s="628"/>
      <c r="W45" s="628"/>
      <c r="X45" s="679"/>
    </row>
    <row r="46" spans="2:24" s="626" customFormat="1" ht="21" customHeight="1" x14ac:dyDescent="0.25">
      <c r="B46" s="1270"/>
      <c r="C46" s="789"/>
      <c r="D46" s="790" t="s">
        <v>999</v>
      </c>
      <c r="E46" s="791"/>
      <c r="F46" s="791">
        <v>44202</v>
      </c>
      <c r="G46" s="790" t="s">
        <v>599</v>
      </c>
      <c r="H46" s="792" t="s">
        <v>832</v>
      </c>
      <c r="I46" s="789">
        <v>1</v>
      </c>
      <c r="J46" s="793" t="s">
        <v>19</v>
      </c>
      <c r="K46" s="794">
        <v>244000</v>
      </c>
      <c r="L46" s="794">
        <f t="shared" si="0"/>
        <v>244000</v>
      </c>
      <c r="M46" s="795"/>
      <c r="N46" s="796" t="s">
        <v>290</v>
      </c>
      <c r="O46" s="789"/>
      <c r="P46" s="791"/>
      <c r="Q46" s="791"/>
      <c r="R46" s="791"/>
      <c r="S46" s="791"/>
      <c r="T46" s="791"/>
      <c r="U46" s="628"/>
      <c r="V46" s="628"/>
      <c r="W46" s="628"/>
      <c r="X46" s="679"/>
    </row>
    <row r="47" spans="2:24" s="626" customFormat="1" ht="21" customHeight="1" x14ac:dyDescent="0.25">
      <c r="B47" s="1270"/>
      <c r="C47" s="789"/>
      <c r="D47" s="790" t="s">
        <v>999</v>
      </c>
      <c r="E47" s="791"/>
      <c r="F47" s="791">
        <v>44202</v>
      </c>
      <c r="G47" s="790" t="s">
        <v>599</v>
      </c>
      <c r="H47" s="792" t="s">
        <v>833</v>
      </c>
      <c r="I47" s="789">
        <v>1</v>
      </c>
      <c r="J47" s="793" t="s">
        <v>19</v>
      </c>
      <c r="K47" s="794">
        <v>88400</v>
      </c>
      <c r="L47" s="794">
        <f t="shared" si="0"/>
        <v>88400</v>
      </c>
      <c r="M47" s="795"/>
      <c r="N47" s="796" t="s">
        <v>290</v>
      </c>
      <c r="O47" s="789"/>
      <c r="P47" s="791"/>
      <c r="Q47" s="791"/>
      <c r="R47" s="791"/>
      <c r="S47" s="791"/>
      <c r="T47" s="791"/>
      <c r="U47" s="628"/>
      <c r="V47" s="628"/>
      <c r="W47" s="628"/>
      <c r="X47" s="679"/>
    </row>
    <row r="48" spans="2:24" s="626" customFormat="1" ht="21" customHeight="1" x14ac:dyDescent="0.25">
      <c r="B48" s="1271"/>
      <c r="C48" s="789"/>
      <c r="D48" s="790" t="s">
        <v>999</v>
      </c>
      <c r="E48" s="791"/>
      <c r="F48" s="791">
        <v>44202</v>
      </c>
      <c r="G48" s="790" t="s">
        <v>599</v>
      </c>
      <c r="H48" s="792" t="s">
        <v>834</v>
      </c>
      <c r="I48" s="789">
        <v>1</v>
      </c>
      <c r="J48" s="793" t="s">
        <v>19</v>
      </c>
      <c r="K48" s="794">
        <v>84200</v>
      </c>
      <c r="L48" s="794">
        <f t="shared" si="0"/>
        <v>84200</v>
      </c>
      <c r="M48" s="795"/>
      <c r="N48" s="796" t="s">
        <v>290</v>
      </c>
      <c r="O48" s="789"/>
      <c r="P48" s="791"/>
      <c r="Q48" s="791"/>
      <c r="R48" s="791"/>
      <c r="S48" s="791"/>
      <c r="T48" s="791"/>
      <c r="U48" s="628"/>
      <c r="V48" s="628"/>
      <c r="W48" s="628"/>
      <c r="X48" s="679"/>
    </row>
    <row r="49" spans="2:24" s="626" customFormat="1" ht="21" customHeight="1" x14ac:dyDescent="0.25">
      <c r="B49" s="670"/>
      <c r="C49" s="670"/>
      <c r="D49" s="671"/>
      <c r="E49" s="672"/>
      <c r="F49" s="672"/>
      <c r="G49" s="733"/>
      <c r="H49" s="673"/>
      <c r="I49" s="670"/>
      <c r="J49" s="674"/>
      <c r="K49" s="675"/>
      <c r="L49" s="675">
        <f t="shared" si="0"/>
        <v>0</v>
      </c>
      <c r="M49" s="676"/>
      <c r="N49" s="677"/>
      <c r="O49" s="678"/>
      <c r="P49" s="672"/>
      <c r="Q49" s="672"/>
      <c r="R49" s="672"/>
      <c r="S49" s="672"/>
      <c r="T49" s="672"/>
      <c r="U49" s="628"/>
      <c r="V49" s="628"/>
      <c r="W49" s="628"/>
      <c r="X49" s="679"/>
    </row>
    <row r="50" spans="2:24" s="626" customFormat="1" ht="21" customHeight="1" x14ac:dyDescent="0.25">
      <c r="B50" s="670"/>
      <c r="C50" s="670"/>
      <c r="D50" s="671"/>
      <c r="E50" s="672"/>
      <c r="F50" s="672"/>
      <c r="G50" s="733"/>
      <c r="H50" s="673"/>
      <c r="I50" s="670"/>
      <c r="J50" s="674"/>
      <c r="K50" s="675"/>
      <c r="L50" s="675">
        <f t="shared" si="0"/>
        <v>0</v>
      </c>
      <c r="M50" s="676"/>
      <c r="N50" s="677"/>
      <c r="O50" s="678"/>
      <c r="P50" s="672"/>
      <c r="Q50" s="672"/>
      <c r="R50" s="672"/>
      <c r="S50" s="672"/>
      <c r="T50" s="672"/>
      <c r="U50" s="628"/>
      <c r="V50" s="628"/>
      <c r="W50" s="628"/>
      <c r="X50" s="679"/>
    </row>
    <row r="51" spans="2:24" s="626" customFormat="1" ht="21" customHeight="1" x14ac:dyDescent="0.25">
      <c r="B51" s="670"/>
      <c r="C51" s="670"/>
      <c r="D51" s="671"/>
      <c r="E51" s="672"/>
      <c r="F51" s="672"/>
      <c r="G51" s="733"/>
      <c r="H51" s="673"/>
      <c r="I51" s="670"/>
      <c r="J51" s="674"/>
      <c r="K51" s="675"/>
      <c r="L51" s="675">
        <f t="shared" si="0"/>
        <v>0</v>
      </c>
      <c r="M51" s="676"/>
      <c r="N51" s="677"/>
      <c r="O51" s="678"/>
      <c r="P51" s="672"/>
      <c r="Q51" s="672"/>
      <c r="R51" s="672"/>
      <c r="S51" s="672"/>
      <c r="T51" s="672"/>
      <c r="U51" s="628"/>
      <c r="V51" s="628"/>
      <c r="W51" s="628"/>
      <c r="X51" s="679"/>
    </row>
    <row r="52" spans="2:24" s="626" customFormat="1" ht="21" customHeight="1" x14ac:dyDescent="0.25">
      <c r="B52" s="670"/>
      <c r="C52" s="670"/>
      <c r="D52" s="671"/>
      <c r="E52" s="672"/>
      <c r="F52" s="672"/>
      <c r="G52" s="733"/>
      <c r="H52" s="673"/>
      <c r="I52" s="670"/>
      <c r="J52" s="674"/>
      <c r="K52" s="675"/>
      <c r="L52" s="675">
        <f t="shared" si="0"/>
        <v>0</v>
      </c>
      <c r="M52" s="676"/>
      <c r="N52" s="677"/>
      <c r="O52" s="678"/>
      <c r="P52" s="672"/>
      <c r="Q52" s="672"/>
      <c r="R52" s="672"/>
      <c r="S52" s="672"/>
      <c r="T52" s="672"/>
      <c r="U52" s="628"/>
      <c r="V52" s="628"/>
      <c r="W52" s="628"/>
      <c r="X52" s="679"/>
    </row>
    <row r="53" spans="2:24" s="626" customFormat="1" ht="21" customHeight="1" x14ac:dyDescent="0.25">
      <c r="B53" s="670"/>
      <c r="C53" s="670"/>
      <c r="D53" s="671"/>
      <c r="E53" s="672"/>
      <c r="F53" s="672"/>
      <c r="G53" s="733"/>
      <c r="H53" s="673"/>
      <c r="I53" s="670"/>
      <c r="J53" s="674"/>
      <c r="K53" s="675"/>
      <c r="L53" s="675">
        <f t="shared" si="0"/>
        <v>0</v>
      </c>
      <c r="M53" s="676"/>
      <c r="N53" s="677"/>
      <c r="O53" s="678"/>
      <c r="P53" s="672"/>
      <c r="Q53" s="672"/>
      <c r="R53" s="672"/>
      <c r="S53" s="672"/>
      <c r="T53" s="672"/>
      <c r="U53" s="628"/>
      <c r="V53" s="628"/>
      <c r="W53" s="628"/>
      <c r="X53" s="679"/>
    </row>
    <row r="54" spans="2:24" s="626" customFormat="1" ht="21" customHeight="1" x14ac:dyDescent="0.25">
      <c r="B54" s="670"/>
      <c r="C54" s="670"/>
      <c r="D54" s="671"/>
      <c r="E54" s="672"/>
      <c r="F54" s="672"/>
      <c r="G54" s="733"/>
      <c r="H54" s="673"/>
      <c r="I54" s="670"/>
      <c r="J54" s="674"/>
      <c r="K54" s="675"/>
      <c r="L54" s="675">
        <f t="shared" si="0"/>
        <v>0</v>
      </c>
      <c r="M54" s="676"/>
      <c r="N54" s="677"/>
      <c r="O54" s="678"/>
      <c r="P54" s="672"/>
      <c r="Q54" s="672"/>
      <c r="R54" s="672"/>
      <c r="S54" s="672"/>
      <c r="T54" s="672"/>
      <c r="U54" s="628"/>
      <c r="V54" s="628"/>
      <c r="W54" s="628"/>
      <c r="X54" s="679"/>
    </row>
    <row r="55" spans="2:24" s="626" customFormat="1" ht="21" customHeight="1" x14ac:dyDescent="0.25">
      <c r="B55" s="670"/>
      <c r="C55" s="670"/>
      <c r="D55" s="671"/>
      <c r="E55" s="672"/>
      <c r="F55" s="672"/>
      <c r="G55" s="733"/>
      <c r="H55" s="673"/>
      <c r="I55" s="670"/>
      <c r="J55" s="674"/>
      <c r="K55" s="675"/>
      <c r="L55" s="675">
        <f t="shared" si="0"/>
        <v>0</v>
      </c>
      <c r="M55" s="676"/>
      <c r="N55" s="677"/>
      <c r="O55" s="678"/>
      <c r="P55" s="672"/>
      <c r="Q55" s="672"/>
      <c r="R55" s="672"/>
      <c r="S55" s="672"/>
      <c r="T55" s="672"/>
      <c r="U55" s="628"/>
      <c r="V55" s="628"/>
      <c r="W55" s="628"/>
      <c r="X55" s="679"/>
    </row>
    <row r="56" spans="2:24" s="626" customFormat="1" ht="21" customHeight="1" x14ac:dyDescent="0.25">
      <c r="B56" s="670"/>
      <c r="C56" s="670"/>
      <c r="D56" s="671"/>
      <c r="E56" s="672"/>
      <c r="F56" s="672"/>
      <c r="G56" s="733"/>
      <c r="H56" s="673"/>
      <c r="I56" s="670"/>
      <c r="J56" s="674"/>
      <c r="K56" s="675"/>
      <c r="L56" s="675">
        <f t="shared" si="0"/>
        <v>0</v>
      </c>
      <c r="M56" s="676"/>
      <c r="N56" s="677"/>
      <c r="O56" s="678"/>
      <c r="P56" s="672"/>
      <c r="Q56" s="672"/>
      <c r="R56" s="672"/>
      <c r="S56" s="672"/>
      <c r="T56" s="672"/>
      <c r="U56" s="628"/>
      <c r="V56" s="628"/>
      <c r="W56" s="628"/>
      <c r="X56" s="679"/>
    </row>
    <row r="57" spans="2:24" s="626" customFormat="1" ht="21" customHeight="1" x14ac:dyDescent="0.25">
      <c r="B57" s="670"/>
      <c r="C57" s="670"/>
      <c r="D57" s="671"/>
      <c r="E57" s="672"/>
      <c r="F57" s="672"/>
      <c r="G57" s="733"/>
      <c r="H57" s="673"/>
      <c r="I57" s="670"/>
      <c r="J57" s="674"/>
      <c r="K57" s="675"/>
      <c r="L57" s="675">
        <f t="shared" si="0"/>
        <v>0</v>
      </c>
      <c r="M57" s="676"/>
      <c r="N57" s="677"/>
      <c r="O57" s="678"/>
      <c r="P57" s="672"/>
      <c r="Q57" s="672"/>
      <c r="R57" s="672"/>
      <c r="S57" s="672"/>
      <c r="T57" s="672"/>
      <c r="U57" s="628"/>
      <c r="V57" s="628"/>
      <c r="W57" s="628"/>
      <c r="X57" s="679"/>
    </row>
    <row r="58" spans="2:24" s="626" customFormat="1" ht="21" customHeight="1" x14ac:dyDescent="0.25">
      <c r="B58" s="670"/>
      <c r="C58" s="670"/>
      <c r="D58" s="671"/>
      <c r="E58" s="672"/>
      <c r="F58" s="672"/>
      <c r="G58" s="733"/>
      <c r="H58" s="673"/>
      <c r="I58" s="670"/>
      <c r="J58" s="674"/>
      <c r="K58" s="675"/>
      <c r="L58" s="675">
        <f t="shared" si="0"/>
        <v>0</v>
      </c>
      <c r="M58" s="676"/>
      <c r="N58" s="677"/>
      <c r="O58" s="678"/>
      <c r="P58" s="672"/>
      <c r="Q58" s="672"/>
      <c r="R58" s="672"/>
      <c r="S58" s="672"/>
      <c r="T58" s="672"/>
      <c r="U58" s="628"/>
      <c r="V58" s="628"/>
      <c r="W58" s="628"/>
      <c r="X58" s="679"/>
    </row>
    <row r="59" spans="2:24" s="626" customFormat="1" ht="21" customHeight="1" x14ac:dyDescent="0.25">
      <c r="B59" s="670"/>
      <c r="C59" s="670"/>
      <c r="D59" s="671"/>
      <c r="E59" s="672"/>
      <c r="F59" s="672"/>
      <c r="G59" s="733"/>
      <c r="H59" s="673"/>
      <c r="I59" s="670"/>
      <c r="J59" s="674"/>
      <c r="K59" s="675"/>
      <c r="L59" s="675">
        <f t="shared" si="0"/>
        <v>0</v>
      </c>
      <c r="M59" s="676"/>
      <c r="N59" s="677"/>
      <c r="O59" s="678"/>
      <c r="P59" s="672"/>
      <c r="Q59" s="672"/>
      <c r="R59" s="672"/>
      <c r="S59" s="672"/>
      <c r="T59" s="672"/>
      <c r="U59" s="628"/>
      <c r="V59" s="628"/>
      <c r="W59" s="628"/>
      <c r="X59" s="679"/>
    </row>
    <row r="60" spans="2:24" s="626" customFormat="1" ht="21" customHeight="1" x14ac:dyDescent="0.25">
      <c r="B60" s="670"/>
      <c r="C60" s="670"/>
      <c r="D60" s="671"/>
      <c r="E60" s="672"/>
      <c r="F60" s="672"/>
      <c r="G60" s="733"/>
      <c r="H60" s="673"/>
      <c r="I60" s="670"/>
      <c r="J60" s="674"/>
      <c r="K60" s="675"/>
      <c r="L60" s="675">
        <f t="shared" si="0"/>
        <v>0</v>
      </c>
      <c r="M60" s="676"/>
      <c r="N60" s="677"/>
      <c r="O60" s="678"/>
      <c r="P60" s="672"/>
      <c r="Q60" s="672"/>
      <c r="R60" s="672"/>
      <c r="S60" s="672"/>
      <c r="T60" s="672"/>
      <c r="U60" s="628"/>
      <c r="V60" s="628"/>
      <c r="W60" s="628"/>
      <c r="X60" s="679"/>
    </row>
  </sheetData>
  <mergeCells count="13">
    <mergeCell ref="N8:O8"/>
    <mergeCell ref="B9:L9"/>
    <mergeCell ref="B12:B18"/>
    <mergeCell ref="B39:B40"/>
    <mergeCell ref="B41:B42"/>
    <mergeCell ref="B19:B22"/>
    <mergeCell ref="B23:B29"/>
    <mergeCell ref="B30:B38"/>
    <mergeCell ref="D4:H4"/>
    <mergeCell ref="D5:H5"/>
    <mergeCell ref="B44:B48"/>
    <mergeCell ref="G23:G29"/>
    <mergeCell ref="G30:G38"/>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D3:M9"/>
  <sheetViews>
    <sheetView showGridLines="0" workbookViewId="0">
      <selection activeCell="F19" sqref="F19"/>
    </sheetView>
  </sheetViews>
  <sheetFormatPr defaultRowHeight="15" x14ac:dyDescent="0.25"/>
  <cols>
    <col min="4" max="4" width="29.5703125" customWidth="1"/>
    <col min="6" max="6" width="24.85546875" customWidth="1"/>
  </cols>
  <sheetData>
    <row r="3" spans="4:13" x14ac:dyDescent="0.25">
      <c r="D3" s="30" t="s">
        <v>22</v>
      </c>
      <c r="F3" s="30" t="s">
        <v>28</v>
      </c>
      <c r="M3" s="33"/>
    </row>
    <row r="4" spans="4:13" s="34" customFormat="1" ht="12.75" customHeight="1" x14ac:dyDescent="0.2">
      <c r="D4" s="28" t="s">
        <v>23</v>
      </c>
      <c r="F4" s="256" t="s">
        <v>289</v>
      </c>
      <c r="M4" s="33"/>
    </row>
    <row r="5" spans="4:13" s="34" customFormat="1" ht="12.75" customHeight="1" x14ac:dyDescent="0.2">
      <c r="D5" s="10" t="s">
        <v>24</v>
      </c>
      <c r="F5" s="255" t="s">
        <v>32</v>
      </c>
      <c r="M5" s="33"/>
    </row>
    <row r="6" spans="4:13" s="34" customFormat="1" ht="12.75" customHeight="1" x14ac:dyDescent="0.2">
      <c r="D6" s="10" t="s">
        <v>25</v>
      </c>
      <c r="F6" s="10" t="s">
        <v>29</v>
      </c>
      <c r="M6" s="33"/>
    </row>
    <row r="7" spans="4:13" s="34" customFormat="1" ht="12.75" customHeight="1" x14ac:dyDescent="0.2">
      <c r="D7" s="10" t="s">
        <v>26</v>
      </c>
      <c r="F7" s="10" t="s">
        <v>30</v>
      </c>
    </row>
    <row r="8" spans="4:13" s="34" customFormat="1" ht="12.75" customHeight="1" x14ac:dyDescent="0.2">
      <c r="D8" s="29" t="s">
        <v>27</v>
      </c>
      <c r="F8" s="29" t="s">
        <v>31</v>
      </c>
    </row>
    <row r="9" spans="4:13" x14ac:dyDescent="0.25">
      <c r="F9" s="31"/>
    </row>
  </sheetData>
  <pageMargins left="0.7" right="0.7" top="0.75" bottom="0.75" header="0.3" footer="0.3"/>
  <pageSetup orientation="portrait"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3</vt:i4>
      </vt:variant>
    </vt:vector>
  </HeadingPairs>
  <TitlesOfParts>
    <vt:vector size="37" baseType="lpstr">
      <vt:lpstr>SUM_1 (2021-2022)</vt:lpstr>
      <vt:lpstr>SUM_2 (2021-2022)</vt:lpstr>
      <vt:lpstr>CED_format</vt:lpstr>
      <vt:lpstr>Stratification 1</vt:lpstr>
      <vt:lpstr>Stratification 2</vt:lpstr>
      <vt:lpstr>QM DL_10-01</vt:lpstr>
      <vt:lpstr>QM</vt:lpstr>
      <vt:lpstr>Legend</vt:lpstr>
      <vt:lpstr>Forex</vt:lpstr>
      <vt:lpstr>PO list</vt:lpstr>
      <vt:lpstr>Report</vt:lpstr>
      <vt:lpstr>SumReport</vt:lpstr>
      <vt:lpstr>CHORAKAWA</vt:lpstr>
      <vt:lpstr>ALASKA</vt:lpstr>
      <vt:lpstr>F.TECH</vt:lpstr>
      <vt:lpstr>FCC</vt:lpstr>
      <vt:lpstr>FTEC</vt:lpstr>
      <vt:lpstr>DPCES</vt:lpstr>
      <vt:lpstr>GOSHI</vt:lpstr>
      <vt:lpstr>GOSHI2</vt:lpstr>
      <vt:lpstr>GRANDWAY</vt:lpstr>
      <vt:lpstr>ISUZU</vt:lpstr>
      <vt:lpstr>MAHLE</vt:lpstr>
      <vt:lpstr>MITSUBA2</vt:lpstr>
      <vt:lpstr>P&amp;R</vt:lpstr>
      <vt:lpstr>RADICAL</vt:lpstr>
      <vt:lpstr>YAMASHIN</vt:lpstr>
      <vt:lpstr>YUTAKA</vt:lpstr>
      <vt:lpstr>ROBERTS</vt:lpstr>
      <vt:lpstr>SHIMANO</vt:lpstr>
      <vt:lpstr>SHOSHIBA</vt:lpstr>
      <vt:lpstr>VACUUMTECH</vt:lpstr>
      <vt:lpstr>YUTAKA (2)</vt:lpstr>
      <vt:lpstr>Sheet2</vt:lpstr>
      <vt:lpstr>CED_format!Print_Area</vt:lpstr>
      <vt:lpstr>'Stratification 1'!Print_Area</vt:lpstr>
      <vt:lpstr>'Stratification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Ramirez, Manilyn</dc:creator>
  <cp:lastModifiedBy>Ramirez, Manilyn</cp:lastModifiedBy>
  <cp:lastPrinted>2020-11-05T23:27:58Z</cp:lastPrinted>
  <dcterms:created xsi:type="dcterms:W3CDTF">2020-07-24T01:27:53Z</dcterms:created>
  <dcterms:modified xsi:type="dcterms:W3CDTF">2021-10-04T03:06:49Z</dcterms:modified>
</cp:coreProperties>
</file>